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03.xml"/>
  <Override ContentType="application/vnd.openxmlformats-officedocument.spreadsheetml.table+xml" PartName="/xl/tables/table338.xml"/>
  <Override ContentType="application/vnd.openxmlformats-officedocument.spreadsheetml.table+xml" PartName="/xl/tables/table206.xml"/>
  <Override ContentType="application/vnd.openxmlformats-officedocument.spreadsheetml.table+xml" PartName="/xl/tables/table117.xml"/>
  <Override ContentType="application/vnd.openxmlformats-officedocument.spreadsheetml.table+xml" PartName="/xl/tables/table249.xml"/>
  <Override ContentType="application/vnd.openxmlformats-officedocument.spreadsheetml.table+xml" PartName="/xl/tables/table354.xml"/>
  <Override ContentType="application/vnd.openxmlformats-officedocument.spreadsheetml.table+xml" PartName="/xl/tables/table168.xml"/>
  <Override ContentType="application/vnd.openxmlformats-officedocument.spreadsheetml.table+xml" PartName="/xl/tables/table125.xml"/>
  <Override ContentType="application/vnd.openxmlformats-officedocument.spreadsheetml.table+xml" PartName="/xl/tables/table311.xml"/>
  <Override ContentType="application/vnd.openxmlformats-officedocument.spreadsheetml.table+xml" PartName="/xl/tables/table214.xml"/>
  <Override ContentType="application/vnd.openxmlformats-officedocument.spreadsheetml.table+xml" PartName="/xl/tables/table257.xml"/>
  <Override ContentType="application/vnd.openxmlformats-officedocument.spreadsheetml.table+xml" PartName="/xl/tables/table346.xml"/>
  <Override ContentType="application/vnd.openxmlformats-officedocument.spreadsheetml.table+xml" PartName="/xl/tables/table50.xml"/>
  <Override ContentType="application/vnd.openxmlformats-officedocument.spreadsheetml.table+xml" PartName="/xl/tables/table93.xml"/>
  <Override ContentType="application/vnd.openxmlformats-officedocument.spreadsheetml.table+xml" PartName="/xl/tables/table49.xml"/>
  <Override ContentType="application/vnd.openxmlformats-officedocument.spreadsheetml.table+xml" PartName="/xl/tables/table192.xml"/>
  <Override ContentType="application/vnd.openxmlformats-officedocument.spreadsheetml.table+xml" PartName="/xl/tables/table57.xml"/>
  <Override ContentType="application/vnd.openxmlformats-officedocument.spreadsheetml.table+xml" PartName="/xl/tables/table14.xml"/>
  <Override ContentType="application/vnd.openxmlformats-officedocument.spreadsheetml.table+xml" PartName="/xl/tables/table109.xml"/>
  <Override ContentType="application/vnd.openxmlformats-officedocument.spreadsheetml.table+xml" PartName="/xl/tables/table293.xml"/>
  <Override ContentType="application/vnd.openxmlformats-officedocument.spreadsheetml.table+xml" PartName="/xl/tables/table161.xml"/>
  <Override ContentType="application/vnd.openxmlformats-officedocument.spreadsheetml.table+xml" PartName="/xl/tables/table18.xml"/>
  <Override ContentType="application/vnd.openxmlformats-officedocument.spreadsheetml.table+xml" PartName="/xl/tables/table81.xml"/>
  <Override ContentType="application/vnd.openxmlformats-officedocument.spreadsheetml.table+xml" PartName="/xl/tables/table285.xml"/>
  <Override ContentType="application/vnd.openxmlformats-officedocument.spreadsheetml.table+xml" PartName="/xl/tables/table102.xml"/>
  <Override ContentType="application/vnd.openxmlformats-officedocument.spreadsheetml.table+xml" PartName="/xl/tables/table22.xml"/>
  <Override ContentType="application/vnd.openxmlformats-officedocument.spreadsheetml.table+xml" PartName="/xl/tables/table145.xml"/>
  <Override ContentType="application/vnd.openxmlformats-officedocument.spreadsheetml.table+xml" PartName="/xl/tables/table318.xml"/>
  <Override ContentType="application/vnd.openxmlformats-officedocument.spreadsheetml.table+xml" PartName="/xl/tables/table188.xml"/>
  <Override ContentType="application/vnd.openxmlformats-officedocument.spreadsheetml.table+xml" PartName="/xl/tables/table242.xml"/>
  <Override ContentType="application/vnd.openxmlformats-officedocument.spreadsheetml.table+xml" PartName="/xl/tables/table6.xml"/>
  <Override ContentType="application/vnd.openxmlformats-officedocument.spreadsheetml.table+xml" PartName="/xl/tables/table65.xml"/>
  <Override ContentType="application/vnd.openxmlformats-officedocument.spreadsheetml.table+xml" PartName="/xl/tables/table370.xml"/>
  <Override ContentType="application/vnd.openxmlformats-officedocument.spreadsheetml.table+xml" PartName="/xl/tables/table129.xml"/>
  <Override ContentType="application/vnd.openxmlformats-officedocument.spreadsheetml.table+xml" PartName="/xl/tables/table273.xml"/>
  <Override ContentType="application/vnd.openxmlformats-officedocument.spreadsheetml.table+xml" PartName="/xl/tables/table34.xml"/>
  <Override ContentType="application/vnd.openxmlformats-officedocument.spreadsheetml.table+xml" PartName="/xl/tables/table366.xml"/>
  <Override ContentType="application/vnd.openxmlformats-officedocument.spreadsheetml.table+xml" PartName="/xl/tables/table133.xml"/>
  <Override ContentType="application/vnd.openxmlformats-officedocument.spreadsheetml.table+xml" PartName="/xl/tables/table323.xml"/>
  <Override ContentType="application/vnd.openxmlformats-officedocument.spreadsheetml.table+xml" PartName="/xl/tables/table176.xml"/>
  <Override ContentType="application/vnd.openxmlformats-officedocument.spreadsheetml.table+xml" PartName="/xl/tables/table226.xml"/>
  <Override ContentType="application/vnd.openxmlformats-officedocument.spreadsheetml.table+xml" PartName="/xl/tables/table230.xml"/>
  <Override ContentType="application/vnd.openxmlformats-officedocument.spreadsheetml.table+xml" PartName="/xl/tables/table77.xml"/>
  <Override ContentType="application/vnd.openxmlformats-officedocument.spreadsheetml.table+xml" PartName="/xl/tables/table269.xml"/>
  <Override ContentType="application/vnd.openxmlformats-officedocument.spreadsheetml.table+xml" PartName="/xl/tables/table172.xml"/>
  <Override ContentType="application/vnd.openxmlformats-officedocument.spreadsheetml.table+xml" PartName="/xl/tables/table29.xml"/>
  <Override ContentType="application/vnd.openxmlformats-officedocument.spreadsheetml.table+xml" PartName="/xl/tables/table180.xml"/>
  <Override ContentType="application/vnd.openxmlformats-officedocument.spreadsheetml.table+xml" PartName="/xl/tables/table70.xml"/>
  <Override ContentType="application/vnd.openxmlformats-officedocument.spreadsheetml.table+xml" PartName="/xl/tables/table46.xml"/>
  <Override ContentType="application/vnd.openxmlformats-officedocument.spreadsheetml.table+xml" PartName="/xl/tables/table210.xml"/>
  <Override ContentType="application/vnd.openxmlformats-officedocument.spreadsheetml.table+xml" PartName="/xl/tables/table253.xml"/>
  <Override ContentType="application/vnd.openxmlformats-officedocument.spreadsheetml.table+xml" PartName="/xl/tables/table89.xml"/>
  <Override ContentType="application/vnd.openxmlformats-officedocument.spreadsheetml.table+xml" PartName="/xl/tables/table270.xml"/>
  <Override ContentType="application/vnd.openxmlformats-officedocument.spreadsheetml.table+xml" PartName="/xl/tables/table164.xml"/>
  <Override ContentType="application/vnd.openxmlformats-officedocument.spreadsheetml.table+xml" PartName="/xl/tables/table296.xml"/>
  <Override ContentType="application/vnd.openxmlformats-officedocument.spreadsheetml.table+xml" PartName="/xl/tables/table307.xml"/>
  <Override ContentType="application/vnd.openxmlformats-officedocument.spreadsheetml.table+xml" PartName="/xl/tables/table121.xml"/>
  <Override ContentType="application/vnd.openxmlformats-officedocument.spreadsheetml.table+xml" PartName="/xl/tables/table369.xml"/>
  <Override ContentType="application/vnd.openxmlformats-officedocument.spreadsheetml.table+xml" PartName="/xl/tables/table262.xml"/>
  <Override ContentType="application/vnd.openxmlformats-officedocument.spreadsheetml.table+xml" PartName="/xl/tables/table61.xml"/>
  <Override ContentType="application/vnd.openxmlformats-officedocument.spreadsheetml.table+xml" PartName="/xl/tables/table326.xml"/>
  <Override ContentType="application/vnd.openxmlformats-officedocument.spreadsheetml.table+xml" PartName="/xl/tables/table351.xml"/>
  <Override ContentType="application/vnd.openxmlformats-officedocument.spreadsheetml.table+xml" PartName="/xl/tables/table96.xml"/>
  <Override ContentType="application/vnd.openxmlformats-officedocument.spreadsheetml.table+xml" PartName="/xl/tables/table157.xml"/>
  <Override ContentType="application/vnd.openxmlformats-officedocument.spreadsheetml.table+xml" PartName="/xl/tables/table288.xml"/>
  <Override ContentType="application/vnd.openxmlformats-officedocument.spreadsheetml.table+xml" PartName="/xl/tables/table300.xml"/>
  <Override ContentType="application/vnd.openxmlformats-officedocument.spreadsheetml.table+xml" PartName="/xl/tables/table10.xml"/>
  <Override ContentType="application/vnd.openxmlformats-officedocument.spreadsheetml.table+xml" PartName="/xl/tables/table53.xml"/>
  <Override ContentType="application/vnd.openxmlformats-officedocument.spreadsheetml.table+xml" PartName="/xl/tables/table343.xml"/>
  <Override ContentType="application/vnd.openxmlformats-officedocument.spreadsheetml.table+xml" PartName="/xl/tables/table245.xml"/>
  <Override ContentType="application/vnd.openxmlformats-officedocument.spreadsheetml.table+xml" PartName="/xl/tables/table202.xml"/>
  <Override ContentType="application/vnd.openxmlformats-officedocument.spreadsheetml.table+xml" PartName="/xl/tables/table377.xml"/>
  <Override ContentType="application/vnd.openxmlformats-officedocument.spreadsheetml.table+xml" PartName="/xl/tables/table9.xml"/>
  <Override ContentType="application/vnd.openxmlformats-officedocument.spreadsheetml.table+xml" PartName="/xl/tables/table334.xml"/>
  <Override ContentType="application/vnd.openxmlformats-officedocument.spreadsheetml.table+xml" PartName="/xl/tables/table196.xml"/>
  <Override ContentType="application/vnd.openxmlformats-officedocument.spreadsheetml.table+xml" PartName="/xl/tables/table153.xml"/>
  <Override ContentType="application/vnd.openxmlformats-officedocument.spreadsheetml.table+xml" PartName="/xl/tables/table2.xml"/>
  <Override ContentType="application/vnd.openxmlformats-officedocument.spreadsheetml.table+xml" PartName="/xl/tables/table277.xml"/>
  <Override ContentType="application/vnd.openxmlformats-officedocument.spreadsheetml.table+xml" PartName="/xl/tables/table106.xml"/>
  <Override ContentType="application/vnd.openxmlformats-officedocument.spreadsheetml.table+xml" PartName="/xl/tables/table179.xml"/>
  <Override ContentType="application/vnd.openxmlformats-officedocument.spreadsheetml.table+xml" PartName="/xl/tables/table110.xml"/>
  <Override ContentType="application/vnd.openxmlformats-officedocument.spreadsheetml.table+xml" PartName="/xl/tables/table149.xml"/>
  <Override ContentType="application/vnd.openxmlformats-officedocument.spreadsheetml.table+xml" PartName="/xl/tables/table281.xml"/>
  <Override ContentType="application/vnd.openxmlformats-officedocument.spreadsheetml.table+xml" PartName="/xl/tables/table136.xml"/>
  <Override ContentType="application/vnd.openxmlformats-officedocument.spreadsheetml.table+xml" PartName="/xl/tables/table68.xml"/>
  <Override ContentType="application/vnd.openxmlformats-officedocument.spreadsheetml.table+xml" PartName="/xl/tables/table358.xml"/>
  <Override ContentType="application/vnd.openxmlformats-officedocument.spreadsheetml.table+xml" PartName="/xl/tables/table42.xml"/>
  <Override ContentType="application/vnd.openxmlformats-officedocument.spreadsheetml.table+xml" PartName="/xl/tables/table85.xml"/>
  <Override ContentType="application/vnd.openxmlformats-officedocument.spreadsheetml.table+xml" PartName="/xl/tables/table315.xml"/>
  <Override ContentType="application/vnd.openxmlformats-officedocument.spreadsheetml.table+xml" PartName="/xl/tables/table234.xml"/>
  <Override ContentType="application/vnd.openxmlformats-officedocument.spreadsheetml.table+xml" PartName="/xl/tables/table38.xml"/>
  <Override ContentType="application/vnd.openxmlformats-officedocument.spreadsheetml.table+xml" PartName="/xl/tables/table217.xml"/>
  <Override ContentType="application/vnd.openxmlformats-officedocument.spreadsheetml.table+xml" PartName="/xl/tables/table362.xml"/>
  <Override ContentType="application/vnd.openxmlformats-officedocument.spreadsheetml.table+xml" PartName="/xl/tables/table25.xml"/>
  <Override ContentType="application/vnd.openxmlformats-officedocument.spreadsheetml.table+xml" PartName="/xl/tables/table177.xml"/>
  <Override ContentType="application/vnd.openxmlformats-officedocument.spreadsheetml.table+xml" PartName="/xl/tables/table363.xml"/>
  <Override ContentType="application/vnd.openxmlformats-officedocument.spreadsheetml.table+xml" PartName="/xl/tables/table185.xml"/>
  <Override ContentType="application/vnd.openxmlformats-officedocument.spreadsheetml.table+xml" PartName="/xl/tables/table231.xml"/>
  <Override ContentType="application/vnd.openxmlformats-officedocument.spreadsheetml.table+xml" PartName="/xl/tables/table142.xml"/>
  <Override ContentType="application/vnd.openxmlformats-officedocument.spreadsheetml.table+xml" PartName="/xl/tables/table84.xml"/>
  <Override ContentType="application/vnd.openxmlformats-officedocument.spreadsheetml.table+xml" PartName="/xl/tables/table274.xml"/>
  <Override ContentType="application/vnd.openxmlformats-officedocument.spreadsheetml.table+xml" PartName="/xl/tables/table329.xml"/>
  <Override ContentType="application/vnd.openxmlformats-officedocument.spreadsheetml.table+xml" PartName="/xl/tables/table41.xml"/>
  <Override ContentType="application/vnd.openxmlformats-officedocument.spreadsheetml.table+xml" PartName="/xl/tables/table108.xml"/>
  <Override ContentType="application/vnd.openxmlformats-officedocument.spreadsheetml.table+xml" PartName="/xl/tables/table290.xml"/>
  <Override ContentType="application/vnd.openxmlformats-officedocument.spreadsheetml.table+xml" PartName="/xl/tables/table134.xml"/>
  <Override ContentType="application/vnd.openxmlformats-officedocument.spreadsheetml.table+xml" PartName="/xl/tables/table320.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207.xml"/>
  <Override ContentType="application/vnd.openxmlformats-officedocument.spreadsheetml.table+xml" PartName="/xl/tables/table74.xml"/>
  <Override ContentType="application/vnd.openxmlformats-officedocument.spreadsheetml.table+xml" PartName="/xl/tables/table339.xml"/>
  <Override ContentType="application/vnd.openxmlformats-officedocument.spreadsheetml.table+xml" PartName="/xl/tables/table152.xml"/>
  <Override ContentType="application/vnd.openxmlformats-officedocument.spreadsheetml.table+xml" PartName="/xl/tables/table304.xml"/>
  <Override ContentType="application/vnd.openxmlformats-officedocument.spreadsheetml.table+xml" PartName="/xl/tables/table118.xml"/>
  <Override ContentType="application/vnd.openxmlformats-officedocument.spreadsheetml.table+xml" PartName="/xl/tables/table381.xml"/>
  <Override ContentType="application/vnd.openxmlformats-officedocument.spreadsheetml.table+xml" PartName="/xl/tables/table195.xml"/>
  <Override ContentType="application/vnd.openxmlformats-officedocument.spreadsheetml.table+xml" PartName="/xl/tables/table284.xml"/>
  <Override ContentType="application/vnd.openxmlformats-officedocument.spreadsheetml.table+xml" PartName="/xl/tables/table330.xml"/>
  <Override ContentType="application/vnd.openxmlformats-officedocument.spreadsheetml.table+xml" PartName="/xl/tables/table23.xml"/>
  <Override ContentType="application/vnd.openxmlformats-officedocument.spreadsheetml.table+xml" PartName="/xl/tables/table66.xml"/>
  <Override ContentType="application/vnd.openxmlformats-officedocument.spreadsheetml.table+xml" PartName="/xl/tables/table347.xml"/>
  <Override ContentType="application/vnd.openxmlformats-officedocument.spreadsheetml.table+xml" PartName="/xl/tables/table241.xml"/>
  <Override ContentType="application/vnd.openxmlformats-officedocument.spreadsheetml.table+xml" PartName="/xl/tables/table280.xml"/>
  <Override ContentType="application/vnd.openxmlformats-officedocument.spreadsheetml.table+xml" PartName="/xl/tables/table373.xml"/>
  <Override ContentType="application/vnd.openxmlformats-officedocument.spreadsheetml.table+xml" PartName="/xl/tables/table128.xml"/>
  <Override ContentType="application/vnd.openxmlformats-officedocument.spreadsheetml.table+xml" PartName="/xl/tables/table225.xml"/>
  <Override ContentType="application/vnd.openxmlformats-officedocument.spreadsheetml.table+xml" PartName="/xl/tables/table319.xml"/>
  <Override ContentType="application/vnd.openxmlformats-officedocument.spreadsheetml.table+xml" PartName="/xl/tables/table114.xml"/>
  <Override ContentType="application/vnd.openxmlformats-officedocument.spreadsheetml.table+xml" PartName="/xl/tables/table35.xml"/>
  <Override ContentType="application/vnd.openxmlformats-officedocument.spreadsheetml.table+xml" PartName="/xl/tables/table378.xml"/>
  <Override ContentType="application/vnd.openxmlformats-officedocument.spreadsheetml.table+xml" PartName="/xl/tables/table162.xml"/>
  <Override ContentType="application/vnd.openxmlformats-officedocument.spreadsheetml.table+xml" PartName="/xl/tables/table268.xml"/>
  <Override ContentType="application/vnd.openxmlformats-officedocument.spreadsheetml.table+xml" PartName="/xl/tables/table335.xml"/>
  <Override ContentType="application/vnd.openxmlformats-officedocument.spreadsheetml.table+xml" PartName="/xl/tables/table78.xml"/>
  <Override ContentType="application/vnd.openxmlformats-officedocument.spreadsheetml.table+xml" PartName="/xl/tables/table213.xml"/>
  <Override ContentType="application/vnd.openxmlformats-officedocument.spreadsheetml.table+xml" PartName="/xl/tables/table146.xml"/>
  <Override ContentType="application/vnd.openxmlformats-officedocument.spreadsheetml.table+xml" PartName="/xl/tables/table310.xml"/>
  <Override ContentType="application/vnd.openxmlformats-officedocument.spreadsheetml.table+xml" PartName="/xl/tables/table103.xml"/>
  <Override ContentType="application/vnd.openxmlformats-officedocument.spreadsheetml.table+xml" PartName="/xl/tables/table299.xml"/>
  <Override ContentType="application/vnd.openxmlformats-officedocument.spreadsheetml.table+xml" PartName="/xl/tables/table353.xml"/>
  <Override ContentType="application/vnd.openxmlformats-officedocument.spreadsheetml.table+xml" PartName="/xl/tables/table17.xml"/>
  <Override ContentType="application/vnd.openxmlformats-officedocument.spreadsheetml.table+xml" PartName="/xl/tables/table367.xml"/>
  <Override ContentType="application/vnd.openxmlformats-officedocument.spreadsheetml.table+xml" PartName="/xl/tables/table94.xml"/>
  <Override ContentType="application/vnd.openxmlformats-officedocument.spreadsheetml.table+xml" PartName="/xl/tables/table51.xml"/>
  <Override ContentType="application/vnd.openxmlformats-officedocument.spreadsheetml.table+xml" PartName="/xl/tables/table256.xml"/>
  <Override ContentType="application/vnd.openxmlformats-officedocument.spreadsheetml.table+xml" PartName="/xl/tables/table189.xml"/>
  <Override ContentType="application/vnd.openxmlformats-officedocument.spreadsheetml.table+xml" PartName="/xl/tables/table308.xml"/>
  <Override ContentType="application/vnd.openxmlformats-officedocument.spreadsheetml.table+xml" PartName="/xl/tables/table62.xml"/>
  <Override ContentType="application/vnd.openxmlformats-officedocument.spreadsheetml.table+xml" PartName="/xl/tables/table325.xml"/>
  <Override ContentType="application/vnd.openxmlformats-officedocument.spreadsheetml.table+xml" PartName="/xl/tables/table45.xml"/>
  <Override ContentType="application/vnd.openxmlformats-officedocument.spreadsheetml.table+xml" PartName="/xl/tables/table368.xml"/>
  <Override ContentType="application/vnd.openxmlformats-officedocument.spreadsheetml.table+xml" PartName="/xl/tables/table342.xml"/>
  <Override ContentType="application/vnd.openxmlformats-officedocument.spreadsheetml.table+xml" PartName="/xl/tables/table28.xml"/>
  <Override ContentType="application/vnd.openxmlformats-officedocument.spreadsheetml.table+xml" PartName="/xl/tables/table199.xml"/>
  <Override ContentType="application/vnd.openxmlformats-officedocument.spreadsheetml.table+xml" PartName="/xl/tables/table173.xml"/>
  <Override ContentType="application/vnd.openxmlformats-officedocument.spreadsheetml.table+xml" PartName="/xl/tables/table130.xml"/>
  <Override ContentType="application/vnd.openxmlformats-officedocument.spreadsheetml.table+xml" PartName="/xl/tables/table156.xml"/>
  <Override ContentType="application/vnd.openxmlformats-officedocument.spreadsheetml.table+xml" PartName="/xl/tables/table289.xml"/>
  <Override ContentType="application/vnd.openxmlformats-officedocument.spreadsheetml.table+xml" PartName="/xl/tables/table113.xml"/>
  <Override ContentType="application/vnd.openxmlformats-officedocument.spreadsheetml.table+xml" PartName="/xl/tables/table88.xml"/>
  <Override ContentType="application/vnd.openxmlformats-officedocument.spreadsheetml.table+xml" PartName="/xl/tables/table139.xml"/>
  <Override ContentType="application/vnd.openxmlformats-officedocument.spreadsheetml.table+xml" PartName="/xl/tables/table357.xml"/>
  <Override ContentType="application/vnd.openxmlformats-officedocument.spreadsheetml.table+xml" PartName="/xl/tables/table13.xml"/>
  <Override ContentType="application/vnd.openxmlformats-officedocument.spreadsheetml.table+xml" PartName="/xl/tables/table56.xml"/>
  <Override ContentType="application/vnd.openxmlformats-officedocument.spreadsheetml.table+xml" PartName="/xl/tables/table73.xml"/>
  <Override ContentType="application/vnd.openxmlformats-officedocument.spreadsheetml.table+xml" PartName="/xl/tables/table99.xml"/>
  <Override ContentType="application/vnd.openxmlformats-officedocument.spreadsheetml.table+xml" PartName="/xl/tables/table263.xml"/>
  <Override ContentType="application/vnd.openxmlformats-officedocument.spreadsheetml.table+xml" PartName="/xl/tables/table1.xml"/>
  <Override ContentType="application/vnd.openxmlformats-officedocument.spreadsheetml.table+xml" PartName="/xl/tables/table220.xml"/>
  <Override ContentType="application/vnd.openxmlformats-officedocument.spreadsheetml.table+xml" PartName="/xl/tables/table30.xml"/>
  <Override ContentType="application/vnd.openxmlformats-officedocument.spreadsheetml.table+xml" PartName="/xl/tables/table314.xml"/>
  <Override ContentType="application/vnd.openxmlformats-officedocument.spreadsheetml.table+xml" PartName="/xl/tables/table246.xml"/>
  <Override ContentType="application/vnd.openxmlformats-officedocument.spreadsheetml.table+xml" PartName="/xl/tables/table203.xml"/>
  <Override ContentType="application/vnd.openxmlformats-officedocument.spreadsheetml.table+xml" PartName="/xl/tables/table331.xml"/>
  <Override ContentType="application/vnd.openxmlformats-officedocument.spreadsheetml.table+xml" PartName="/xl/tables/table229.xml"/>
  <Override ContentType="application/vnd.openxmlformats-officedocument.spreadsheetml.table+xml" PartName="/xl/tables/table39.xml"/>
  <Override ContentType="application/vnd.openxmlformats-officedocument.spreadsheetml.table+xml" PartName="/xl/tables/table374.xml"/>
  <Override ContentType="application/vnd.openxmlformats-officedocument.spreadsheetml.table+xml" PartName="/xl/tables/table184.xml"/>
  <Override ContentType="application/vnd.openxmlformats-officedocument.spreadsheetml.table+xml" PartName="/xl/tables/table218.xml"/>
  <Override ContentType="application/vnd.openxmlformats-officedocument.spreadsheetml.table+xml" PartName="/xl/tables/table190.xml"/>
  <Override ContentType="application/vnd.openxmlformats-officedocument.spreadsheetml.table+xml" PartName="/xl/tables/table167.xml"/>
  <Override ContentType="application/vnd.openxmlformats-officedocument.spreadsheetml.table+xml" PartName="/xl/tables/table278.xml"/>
  <Override ContentType="application/vnd.openxmlformats-officedocument.spreadsheetml.table+xml" PartName="/xl/tables/table141.xml"/>
  <Override ContentType="application/vnd.openxmlformats-officedocument.spreadsheetml.table+xml" PartName="/xl/tables/table235.xml"/>
  <Override ContentType="application/vnd.openxmlformats-officedocument.spreadsheetml.table+xml" PartName="/xl/tables/table107.xml"/>
  <Override ContentType="application/vnd.openxmlformats-officedocument.spreadsheetml.table+xml" PartName="/xl/tables/table295.xml"/>
  <Override ContentType="application/vnd.openxmlformats-officedocument.spreadsheetml.table+xml" PartName="/xl/tables/table252.xml"/>
  <Override ContentType="application/vnd.openxmlformats-officedocument.spreadsheetml.table+xml" PartName="/xl/tables/table124.xml"/>
  <Override ContentType="application/vnd.openxmlformats-officedocument.spreadsheetml.table+xml" PartName="/xl/tables/table90.xml"/>
  <Override ContentType="application/vnd.openxmlformats-officedocument.spreadsheetml.table+xml" PartName="/xl/tables/table67.xml"/>
  <Override ContentType="application/vnd.openxmlformats-officedocument.spreadsheetml.table+xml" PartName="/xl/tables/table4.xml"/>
  <Override ContentType="application/vnd.openxmlformats-officedocument.spreadsheetml.table+xml" PartName="/xl/tables/table32.xml"/>
  <Override ContentType="application/vnd.openxmlformats-officedocument.spreadsheetml.table+xml" PartName="/xl/tables/table194.xml"/>
  <Override ContentType="application/vnd.openxmlformats-officedocument.spreadsheetml.table+xml" PartName="/xl/tables/table380.xml"/>
  <Override ContentType="application/vnd.openxmlformats-officedocument.spreadsheetml.table+xml" PartName="/xl/tables/table59.xml"/>
  <Override ContentType="application/vnd.openxmlformats-officedocument.spreadsheetml.table+xml" PartName="/xl/tables/table283.xml"/>
  <Override ContentType="application/vnd.openxmlformats-officedocument.spreadsheetml.table+xml" PartName="/xl/tables/table186.xml"/>
  <Override ContentType="application/vnd.openxmlformats-officedocument.spreadsheetml.table+xml" PartName="/xl/tables/table151.xml"/>
  <Override ContentType="application/vnd.openxmlformats-officedocument.spreadsheetml.table+xml" PartName="/xl/tables/table91.xml"/>
  <Override ContentType="application/vnd.openxmlformats-officedocument.spreadsheetml.table+xml" PartName="/xl/tables/table24.xml"/>
  <Override ContentType="application/vnd.openxmlformats-officedocument.spreadsheetml.table+xml" PartName="/xl/tables/table372.xml"/>
  <Override ContentType="application/vnd.openxmlformats-officedocument.spreadsheetml.table+xml" PartName="/xl/tables/table240.xml"/>
  <Override ContentType="application/vnd.openxmlformats-officedocument.spreadsheetml.table+xml" PartName="/xl/tables/table135.xml"/>
  <Override ContentType="application/vnd.openxmlformats-officedocument.spreadsheetml.table+xml" PartName="/xl/tables/table321.xml"/>
  <Override ContentType="application/vnd.openxmlformats-officedocument.spreadsheetml.table+xml" PartName="/xl/tables/table267.xml"/>
  <Override ContentType="application/vnd.openxmlformats-officedocument.spreadsheetml.table+xml" PartName="/xl/tables/table178.xml"/>
  <Override ContentType="application/vnd.openxmlformats-officedocument.spreadsheetml.table+xml" PartName="/xl/tables/table224.xml"/>
  <Override ContentType="application/vnd.openxmlformats-officedocument.spreadsheetml.table+xml" PartName="/xl/tables/table232.xml"/>
  <Override ContentType="application/vnd.openxmlformats-officedocument.spreadsheetml.table+xml" PartName="/xl/tables/table364.xml"/>
  <Override ContentType="application/vnd.openxmlformats-officedocument.spreadsheetml.table+xml" PartName="/xl/tables/table127.xml"/>
  <Override ContentType="application/vnd.openxmlformats-officedocument.spreadsheetml.table+xml" PartName="/xl/tables/table275.xml"/>
  <Override ContentType="application/vnd.openxmlformats-officedocument.spreadsheetml.table+xml" PartName="/xl/tables/table313.xml"/>
  <Override ContentType="application/vnd.openxmlformats-officedocument.spreadsheetml.table+xml" PartName="/xl/tables/table100.xml"/>
  <Override ContentType="application/vnd.openxmlformats-officedocument.spreadsheetml.table+xml" PartName="/xl/tables/table143.xml"/>
  <Override ContentType="application/vnd.openxmlformats-officedocument.spreadsheetml.table+xml" PartName="/xl/tables/table356.xml"/>
  <Override ContentType="application/vnd.openxmlformats-officedocument.spreadsheetml.table+xml" PartName="/xl/tables/table83.xml"/>
  <Override ContentType="application/vnd.openxmlformats-officedocument.spreadsheetml.table+xml" PartName="/xl/tables/table40.xml"/>
  <Override ContentType="application/vnd.openxmlformats-officedocument.spreadsheetml.table+xml" PartName="/xl/tables/table75.xml"/>
  <Override ContentType="application/vnd.openxmlformats-officedocument.spreadsheetml.table+xml" PartName="/xl/tables/table352.xml"/>
  <Override ContentType="application/vnd.openxmlformats-officedocument.spreadsheetml.table+xml" PartName="/xl/tables/table212.xml"/>
  <Override ContentType="application/vnd.openxmlformats-officedocument.spreadsheetml.table+xml" PartName="/xl/tables/table298.xml"/>
  <Override ContentType="application/vnd.openxmlformats-officedocument.spreadsheetml.table+xml" PartName="/xl/tables/table115.xml"/>
  <Override ContentType="application/vnd.openxmlformats-officedocument.spreadsheetml.table+xml" PartName="/xl/tables/table158.xml"/>
  <Override ContentType="application/vnd.openxmlformats-officedocument.spreadsheetml.table+xml" PartName="/xl/tables/table208.xml"/>
  <Override ContentType="application/vnd.openxmlformats-officedocument.spreadsheetml.table+xml" PartName="/xl/tables/table95.xml"/>
  <Override ContentType="application/vnd.openxmlformats-officedocument.spreadsheetml.table+xml" PartName="/xl/tables/table52.xml"/>
  <Override ContentType="application/vnd.openxmlformats-officedocument.spreadsheetml.table+xml" PartName="/xl/tables/table305.xml"/>
  <Override ContentType="application/vnd.openxmlformats-officedocument.spreadsheetml.table+xml" PartName="/xl/tables/table255.xml"/>
  <Override ContentType="application/vnd.openxmlformats-officedocument.spreadsheetml.table+xml" PartName="/xl/tables/table348.xml"/>
  <Override ContentType="application/vnd.openxmlformats-officedocument.spreadsheetml.table+xml" PartName="/xl/tables/table20.xml"/>
  <Override ContentType="application/vnd.openxmlformats-officedocument.spreadsheetml.table+xml" PartName="/xl/tables/table47.xml"/>
  <Override ContentType="application/vnd.openxmlformats-officedocument.spreadsheetml.table+xml" PartName="/xl/tables/table260.xml"/>
  <Override ContentType="application/vnd.openxmlformats-officedocument.spreadsheetml.table+xml" PartName="/xl/tables/table120.xml"/>
  <Override ContentType="application/vnd.openxmlformats-officedocument.spreadsheetml.table+xml" PartName="/xl/tables/table163.xml"/>
  <Override ContentType="application/vnd.openxmlformats-officedocument.spreadsheetml.table+xml" PartName="/xl/tables/table336.xml"/>
  <Override ContentType="application/vnd.openxmlformats-officedocument.spreadsheetml.table+xml" PartName="/xl/tables/table16.xml"/>
  <Override ContentType="application/vnd.openxmlformats-officedocument.spreadsheetml.table+xml" PartName="/xl/tables/table379.xml"/>
  <Override ContentType="application/vnd.openxmlformats-officedocument.spreadsheetml.table+xml" PartName="/xl/tables/table239.xml"/>
  <Override ContentType="application/vnd.openxmlformats-officedocument.spreadsheetml.table+xml" PartName="/xl/tables/table291.xml"/>
  <Override ContentType="application/vnd.openxmlformats-officedocument.spreadsheetml.table+xml" PartName="/xl/tables/table147.xml"/>
  <Override ContentType="application/vnd.openxmlformats-officedocument.spreadsheetml.table+xml" PartName="/xl/tables/table104.xml"/>
  <Override ContentType="application/vnd.openxmlformats-officedocument.spreadsheetml.table+xml" PartName="/xl/tables/table219.xml"/>
  <Override ContentType="application/vnd.openxmlformats-officedocument.spreadsheetml.table+xml" PartName="/xl/tables/table112.xml"/>
  <Override ContentType="application/vnd.openxmlformats-officedocument.spreadsheetml.table+xml" PartName="/xl/tables/table279.xml"/>
  <Override ContentType="application/vnd.openxmlformats-officedocument.spreadsheetml.table+xml" PartName="/xl/tables/table341.xml"/>
  <Override ContentType="application/vnd.openxmlformats-officedocument.spreadsheetml.table+xml" PartName="/xl/tables/table236.xml"/>
  <Override ContentType="application/vnd.openxmlformats-officedocument.spreadsheetml.table+xml" PartName="/xl/tables/table155.xml"/>
  <Override ContentType="application/vnd.openxmlformats-officedocument.spreadsheetml.table+xml" PartName="/xl/tables/table138.xml"/>
  <Override ContentType="application/vnd.openxmlformats-officedocument.spreadsheetml.table+xml" PartName="/xl/tables/table324.xml"/>
  <Override ContentType="application/vnd.openxmlformats-officedocument.spreadsheetml.table+xml" PartName="/xl/tables/table63.xml"/>
  <Override ContentType="application/vnd.openxmlformats-officedocument.spreadsheetml.table+xml" PartName="/xl/tables/table309.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36.xml"/>
  <Override ContentType="application/vnd.openxmlformats-officedocument.spreadsheetml.table+xml" PartName="/xl/tables/table87.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27.xml"/>
  <Override ContentType="application/vnd.openxmlformats-officedocument.spreadsheetml.table+xml" PartName="/xl/tables/table317.xml"/>
  <Override ContentType="application/vnd.openxmlformats-officedocument.spreadsheetml.table+xml" PartName="/xl/tables/table170.xml"/>
  <Override ContentType="application/vnd.openxmlformats-officedocument.spreadsheetml.table+xml" PartName="/xl/tables/table131.xml"/>
  <Override ContentType="application/vnd.openxmlformats-officedocument.spreadsheetml.table+xml" PartName="/xl/tables/table174.xml"/>
  <Override ContentType="application/vnd.openxmlformats-officedocument.spreadsheetml.table+xml" PartName="/xl/tables/table228.xml"/>
  <Override ContentType="application/vnd.openxmlformats-officedocument.spreadsheetml.table+xml" PartName="/xl/tables/table360.xml"/>
  <Override ContentType="application/vnd.openxmlformats-officedocument.spreadsheetml.table+xml" PartName="/xl/tables/table123.xml"/>
  <Override ContentType="application/vnd.openxmlformats-officedocument.spreadsheetml.table+xml" PartName="/xl/tables/table166.xml"/>
  <Override ContentType="application/vnd.openxmlformats-officedocument.spreadsheetml.table+xml" PartName="/xl/tables/table191.xml"/>
  <Override ContentType="application/vnd.openxmlformats-officedocument.spreadsheetml.table+xml" PartName="/xl/tables/table140.xml"/>
  <Override ContentType="application/vnd.openxmlformats-officedocument.spreadsheetml.table+xml" PartName="/xl/tables/table183.xml"/>
  <Override ContentType="application/vnd.openxmlformats-officedocument.spreadsheetml.table+xml" PartName="/xl/tables/table247.xml"/>
  <Override ContentType="application/vnd.openxmlformats-officedocument.spreadsheetml.table+xml" PartName="/xl/tables/table119.xml"/>
  <Override ContentType="application/vnd.openxmlformats-officedocument.spreadsheetml.table+xml" PartName="/xl/tables/table264.xml"/>
  <Override ContentType="application/vnd.openxmlformats-officedocument.spreadsheetml.table+xml" PartName="/xl/tables/table251.xml"/>
  <Override ContentType="application/vnd.openxmlformats-officedocument.spreadsheetml.table+xml" PartName="/xl/tables/table294.xml"/>
  <Override ContentType="application/vnd.openxmlformats-officedocument.spreadsheetml.table+xml" PartName="/xl/tables/table55.xml"/>
  <Override ContentType="application/vnd.openxmlformats-officedocument.spreadsheetml.table+xml" PartName="/xl/tables/table345.xml"/>
  <Override ContentType="application/vnd.openxmlformats-officedocument.spreadsheetml.table+xml" PartName="/xl/tables/table302.xml"/>
  <Override ContentType="application/vnd.openxmlformats-officedocument.spreadsheetml.table+xml" PartName="/xl/tables/table328.xml"/>
  <Override ContentType="application/vnd.openxmlformats-officedocument.spreadsheetml.table+xml" PartName="/xl/tables/table72.xml"/>
  <Override ContentType="application/vnd.openxmlformats-officedocument.spreadsheetml.table+xml" PartName="/xl/tables/table98.xml"/>
  <Override ContentType="application/vnd.openxmlformats-officedocument.spreadsheetml.table+xml" PartName="/xl/tables/table221.xml"/>
  <Override ContentType="application/vnd.openxmlformats-officedocument.spreadsheetml.table+xml" PartName="/xl/tables/table198.xml"/>
  <Override ContentType="application/vnd.openxmlformats-officedocument.spreadsheetml.table+xml" PartName="/xl/tables/table204.xml"/>
  <Override ContentType="application/vnd.openxmlformats-officedocument.spreadsheetml.table+xml" PartName="/xl/tables/table332.xml"/>
  <Override ContentType="application/vnd.openxmlformats-officedocument.spreadsheetml.table+xml" PartName="/xl/tables/table12.xml"/>
  <Override ContentType="application/vnd.openxmlformats-officedocument.spreadsheetml.table+xml" PartName="/xl/tables/table375.xml"/>
  <Override ContentType="application/vnd.openxmlformats-officedocument.spreadsheetml.table+xml" PartName="/xl/tables/table92.xml"/>
  <Override ContentType="application/vnd.openxmlformats-officedocument.spreadsheetml.table+xml" PartName="/xl/tables/table223.xml"/>
  <Override ContentType="application/vnd.openxmlformats-officedocument.spreadsheetml.table+xml" PartName="/xl/tables/table169.xml"/>
  <Override ContentType="application/vnd.openxmlformats-officedocument.spreadsheetml.table+xml" PartName="/xl/tables/table355.xml"/>
  <Override ContentType="application/vnd.openxmlformats-officedocument.spreadsheetml.table+xml" PartName="/xl/tables/table58.xml"/>
  <Override ContentType="application/vnd.openxmlformats-officedocument.spreadsheetml.table+xml" PartName="/xl/tables/table76.xml"/>
  <Override ContentType="application/vnd.openxmlformats-officedocument.spreadsheetml.table+xml" PartName="/xl/tables/table15.xml"/>
  <Override ContentType="application/vnd.openxmlformats-officedocument.spreadsheetml.table+xml" PartName="/xl/tables/table266.xml"/>
  <Override ContentType="application/vnd.openxmlformats-officedocument.spreadsheetml.table+xml" PartName="/xl/tables/table337.xml"/>
  <Override ContentType="application/vnd.openxmlformats-officedocument.spreadsheetml.table+xml" PartName="/xl/tables/table160.xml"/>
  <Override ContentType="application/vnd.openxmlformats-officedocument.spreadsheetml.table+xml" PartName="/xl/tables/table292.xml"/>
  <Override ContentType="application/vnd.openxmlformats-officedocument.spreadsheetml.table+xml" PartName="/xl/tables/table258.xml"/>
  <Override ContentType="application/vnd.openxmlformats-officedocument.spreadsheetml.table+xml" PartName="/xl/tables/table144.xml"/>
  <Override ContentType="application/vnd.openxmlformats-officedocument.spreadsheetml.table+xml" PartName="/xl/tables/table187.xml"/>
  <Override ContentType="application/vnd.openxmlformats-officedocument.spreadsheetml.table+xml" PartName="/xl/tables/table312.xml"/>
  <Override ContentType="application/vnd.openxmlformats-officedocument.spreadsheetml.table+xml" PartName="/xl/tables/table126.xml"/>
  <Override ContentType="application/vnd.openxmlformats-officedocument.spreadsheetml.table+xml" PartName="/xl/tables/table215.xml"/>
  <Override ContentType="application/vnd.openxmlformats-officedocument.spreadsheetml.table+xml" PartName="/xl/tables/table48.xml"/>
  <Override ContentType="application/vnd.openxmlformats-officedocument.spreadsheetml.table+xml" PartName="/xl/tables/table238.xml"/>
  <Override ContentType="application/vnd.openxmlformats-officedocument.spreadsheetml.table+xml" PartName="/xl/tables/table365.xml"/>
  <Override ContentType="application/vnd.openxmlformats-officedocument.spreadsheetml.table+xml" PartName="/xl/tables/table272.xml"/>
  <Override ContentType="application/vnd.openxmlformats-officedocument.spreadsheetml.table+xml" PartName="/xl/tables/table101.xml"/>
  <Override ContentType="application/vnd.openxmlformats-officedocument.spreadsheetml.table+xml" PartName="/xl/tables/table209.xml"/>
  <Override ContentType="application/vnd.openxmlformats-officedocument.spreadsheetml.table+xml" PartName="/xl/tables/table132.xml"/>
  <Override ContentType="application/vnd.openxmlformats-officedocument.spreadsheetml.table+xml" PartName="/xl/tables/table322.xml"/>
  <Override ContentType="application/vnd.openxmlformats-officedocument.spreadsheetml.table+xml" PartName="/xl/tables/table175.xml"/>
  <Override ContentType="application/vnd.openxmlformats-officedocument.spreadsheetml.table+xml" PartName="/xl/tables/table159.xml"/>
  <Override ContentType="application/vnd.openxmlformats-officedocument.spreadsheetml.table+xml" PartName="/xl/tables/table243.xml"/>
  <Override ContentType="application/vnd.openxmlformats-officedocument.spreadsheetml.table+xml" PartName="/xl/tables/table286.xml"/>
  <Override ContentType="application/vnd.openxmlformats-officedocument.spreadsheetml.table+xml" PartName="/xl/tables/table33.xml"/>
  <Override ContentType="application/vnd.openxmlformats-officedocument.spreadsheetml.table+xml" PartName="/xl/tables/table82.xml"/>
  <Override ContentType="application/vnd.openxmlformats-officedocument.spreadsheetml.table+xml" PartName="/xl/tables/table116.xml"/>
  <Override ContentType="application/vnd.openxmlformats-officedocument.spreadsheetml.table+xml" PartName="/xl/tables/table181.xml"/>
  <Override ContentType="application/vnd.openxmlformats-officedocument.spreadsheetml.table+xml" PartName="/xl/tables/table340.xml"/>
  <Override ContentType="application/vnd.openxmlformats-officedocument.spreadsheetml.table+xml" PartName="/xl/tables/table7.xml"/>
  <Override ContentType="application/vnd.openxmlformats-officedocument.spreadsheetml.table+xml" PartName="/xl/tables/table193.xml"/>
  <Override ContentType="application/vnd.openxmlformats-officedocument.spreadsheetml.table+xml" PartName="/xl/tables/table150.xml"/>
  <Override ContentType="application/vnd.openxmlformats-officedocument.spreadsheetml.table+xml" PartName="/xl/tables/table306.xml"/>
  <Override ContentType="application/vnd.openxmlformats-officedocument.spreadsheetml.table+xml" PartName="/xl/tables/table21.xml"/>
  <Override ContentType="application/vnd.openxmlformats-officedocument.spreadsheetml.table+xml" PartName="/xl/tables/table349.xml"/>
  <Override ContentType="application/vnd.openxmlformats-officedocument.spreadsheetml.table+xml" PartName="/xl/tables/table371.xml"/>
  <Override ContentType="application/vnd.openxmlformats-officedocument.spreadsheetml.table+xml" PartName="/xl/tables/table200.xml"/>
  <Override ContentType="application/vnd.openxmlformats-officedocument.spreadsheetml.table+xml" PartName="/xl/tables/table64.xml"/>
  <Override ContentType="application/vnd.openxmlformats-officedocument.spreadsheetml.table+xml" PartName="/xl/tables/table333.xml"/>
  <Override ContentType="application/vnd.openxmlformats-officedocument.spreadsheetml.table+xml" PartName="/xl/tables/table37.xml"/>
  <Override ContentType="application/vnd.openxmlformats-officedocument.spreadsheetml.table+xml" PartName="/xl/tables/table376.xml"/>
  <Override ContentType="application/vnd.openxmlformats-officedocument.spreadsheetml.table+xml" PartName="/xl/tables/table244.xml"/>
  <Override ContentType="application/vnd.openxmlformats-officedocument.spreadsheetml.table+xml" PartName="/xl/tables/table54.xml"/>
  <Override ContentType="application/vnd.openxmlformats-officedocument.spreadsheetml.table+xml" PartName="/xl/tables/table287.xml"/>
  <Override ContentType="application/vnd.openxmlformats-officedocument.spreadsheetml.table+xml" PartName="/xl/tables/table316.xml"/>
  <Override ContentType="application/vnd.openxmlformats-officedocument.spreadsheetml.table+xml" PartName="/xl/tables/table350.xml"/>
  <Override ContentType="application/vnd.openxmlformats-officedocument.spreadsheetml.table+xml" PartName="/xl/tables/table97.xml"/>
  <Override ContentType="application/vnd.openxmlformats-officedocument.spreadsheetml.table+xml" PartName="/xl/tables/table261.xml"/>
  <Override ContentType="application/vnd.openxmlformats-officedocument.spreadsheetml.table+xml" PartName="/xl/tables/table227.xml"/>
  <Override ContentType="application/vnd.openxmlformats-officedocument.spreadsheetml.table+xml" PartName="/xl/tables/table359.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201.xml"/>
  <Override ContentType="application/vnd.openxmlformats-officedocument.spreadsheetml.table+xml" PartName="/xl/tables/table237.xml"/>
  <Override ContentType="application/vnd.openxmlformats-officedocument.spreadsheetml.table+xml" PartName="/xl/tables/table105.xml"/>
  <Override ContentType="application/vnd.openxmlformats-officedocument.spreadsheetml.table+xml" PartName="/xl/tables/table297.xml"/>
  <Override ContentType="application/vnd.openxmlformats-officedocument.spreadsheetml.table+xml" PartName="/xl/tables/table165.xml"/>
  <Override ContentType="application/vnd.openxmlformats-officedocument.spreadsheetml.table+xml" PartName="/xl/tables/table182.xml"/>
  <Override ContentType="application/vnd.openxmlformats-officedocument.spreadsheetml.table+xml" PartName="/xl/tables/table71.xml"/>
  <Override ContentType="application/vnd.openxmlformats-officedocument.spreadsheetml.table+xml" PartName="/xl/tables/table271.xml"/>
  <Override ContentType="application/vnd.openxmlformats-officedocument.spreadsheetml.table+xml" PartName="/xl/tables/table211.xml"/>
  <Override ContentType="application/vnd.openxmlformats-officedocument.spreadsheetml.table+xml" PartName="/xl/tables/table254.xml"/>
  <Override ContentType="application/vnd.openxmlformats-officedocument.spreadsheetml.table+xml" PartName="/xl/tables/table148.xml"/>
  <Override ContentType="application/vnd.openxmlformats-officedocument.spreadsheetml.table+xml" PartName="/xl/tables/table122.xml"/>
  <Override ContentType="application/vnd.openxmlformats-officedocument.spreadsheetml.table+xml" PartName="/xl/tables/table43.xml"/>
  <Override ContentType="application/vnd.openxmlformats-officedocument.spreadsheetml.table+xml" PartName="/xl/tables/table86.xml"/>
  <Override ContentType="application/vnd.openxmlformats-officedocument.spreadsheetml.table+xml" PartName="/xl/tables/table327.xml"/>
  <Override ContentType="application/vnd.openxmlformats-officedocument.spreadsheetml.table+xml" PartName="/xl/tables/table250.xml"/>
  <Override ContentType="application/vnd.openxmlformats-officedocument.spreadsheetml.table+xml" PartName="/xl/tables/table344.xml"/>
  <Override ContentType="application/vnd.openxmlformats-officedocument.spreadsheetml.table+xml" PartName="/xl/tables/table301.xml"/>
  <Override ContentType="application/vnd.openxmlformats-officedocument.spreadsheetml.table+xml" PartName="/xl/tables/table233.xml"/>
  <Override ContentType="application/vnd.openxmlformats-officedocument.spreadsheetml.table+xml" PartName="/xl/tables/table276.xml"/>
  <Override ContentType="application/vnd.openxmlformats-officedocument.spreadsheetml.table+xml" PartName="/xl/tables/table361.xml"/>
  <Override ContentType="application/vnd.openxmlformats-officedocument.spreadsheetml.table+xml" PartName="/xl/tables/table69.xml"/>
  <Override ContentType="application/vnd.openxmlformats-officedocument.spreadsheetml.table+xml" PartName="/xl/tables/table259.xml"/>
  <Override ContentType="application/vnd.openxmlformats-officedocument.spreadsheetml.table+xml" PartName="/xl/tables/table26.xml"/>
  <Override ContentType="application/vnd.openxmlformats-officedocument.spreadsheetml.table+xml" PartName="/xl/tables/table216.xml"/>
  <Override ContentType="application/vnd.openxmlformats-officedocument.spreadsheetml.table+xml" PartName="/xl/tables/table111.xml"/>
  <Override ContentType="application/vnd.openxmlformats-officedocument.spreadsheetml.table+xml" PartName="/xl/tables/table171.xml"/>
  <Override ContentType="application/vnd.openxmlformats-officedocument.spreadsheetml.table+xml" PartName="/xl/tables/table205.xml"/>
  <Override ContentType="application/vnd.openxmlformats-officedocument.spreadsheetml.table+xml" PartName="/xl/tables/table3.xml"/>
  <Override ContentType="application/vnd.openxmlformats-officedocument.spreadsheetml.table+xml" PartName="/xl/tables/table197.xml"/>
  <Override ContentType="application/vnd.openxmlformats-officedocument.spreadsheetml.table+xml" PartName="/xl/tables/table154.xml"/>
  <Override ContentType="application/vnd.openxmlformats-officedocument.spreadsheetml.table+xml" PartName="/xl/tables/table248.xml"/>
  <Override ContentType="application/vnd.openxmlformats-officedocument.spreadsheetml.table+xml" PartName="/xl/tables/table222.xml"/>
  <Override ContentType="application/vnd.openxmlformats-officedocument.spreadsheetml.table+xml" PartName="/xl/tables/table60.xml"/>
  <Override ContentType="application/vnd.openxmlformats-officedocument.spreadsheetml.table+xml" PartName="/xl/tables/table265.xml"/>
  <Override ContentType="application/vnd.openxmlformats-officedocument.spreadsheetml.table+xml" PartName="/xl/tables/table282.xml"/>
  <Override ContentType="application/vnd.openxmlformats-officedocument.spreadsheetml.table+xml" PartName="/xl/tables/table137.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documenttasks+xml" PartName="/xl/documenttasks/documenttask3.xml"/>
  <Override ContentType="application/vnd.ms-excel.documenttasks+xml" PartName="/xl/documenttasks/documenttask8.xml"/>
  <Override ContentType="application/vnd.ms-excel.documenttasks+xml" PartName="/xl/documenttasks/documenttask11.xml"/>
  <Override ContentType="application/vnd.ms-excel.documenttasks+xml" PartName="/xl/documenttasks/documenttask5.xml"/>
  <Override ContentType="application/vnd.ms-excel.documenttasks+xml" PartName="/xl/documenttasks/documenttask13.xml"/>
  <Override ContentType="application/vnd.ms-excel.documenttasks+xml" PartName="/xl/documenttasks/documenttask6.xml"/>
  <Override ContentType="application/vnd.ms-excel.documenttasks+xml" PartName="/xl/documenttasks/documenttask1.xml"/>
  <Override ContentType="application/vnd.ms-excel.documenttasks+xml" PartName="/xl/documenttasks/documenttask9.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14.xml"/>
  <Override ContentType="application/vnd.ms-excel.documenttasks+xml" PartName="/xl/documenttasks/documenttask12.xml"/>
  <Override ContentType="application/vnd.ms-excel.documenttasks+xml" PartName="/xl/documenttasks/documenttask10.xml"/>
  <Override ContentType="application/vnd.ms-excel.person+xml" PartName="/xl/persons/person.xml"/>
  <Override ContentType="application/vnd.ms-excel.threadedcomments+xml" PartName="/xl/threadedComments/threadedComment10.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12.xml"/>
  <Override ContentType="application/vnd.ms-excel.threadedcomments+xml" PartName="/xl/threadedComments/threadedComment6.xml"/>
  <Override ContentType="application/vnd.ms-excel.threadedcomments+xml" PartName="/xl/threadedComments/threadedComment13.xml"/>
  <Override ContentType="application/vnd.ms-excel.threadedcomments+xml" PartName="/xl/threadedComments/threadedComment2.xml"/>
  <Override ContentType="application/vnd.ms-excel.threadedcomments+xml" PartName="/xl/threadedComments/threadedComment9.xml"/>
  <Override ContentType="application/vnd.ms-excel.threadedcomments+xml" PartName="/xl/threadedComments/threadedComment7.xml"/>
  <Override ContentType="application/vnd.ms-excel.threadedcomments+xml" PartName="/xl/threadedComments/threadedComment14.xml"/>
  <Override ContentType="application/vnd.ms-excel.threadedcomments+xml" PartName="/xl/threadedComments/threadedComment11.xml"/>
  <Override ContentType="application/vnd.ms-excel.threadedcomments+xml" PartName="/xl/threadedComments/threadedComment5.xml"/>
  <Override ContentType="application/vnd.ms-excel.threadedcomments+xml" PartName="/xl/threadedComments/threadedComment3.xml"/>
  <Override ContentType="application/vnd.ms-excel.threadedcomments+xml" PartName="/xl/threadedComments/threadedComment8.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nual and Changelog" sheetId="1" r:id="rId5"/>
    <sheet state="visible" name="Config and Summary" sheetId="2" r:id="rId6"/>
    <sheet state="visible" name="Decode First Token" sheetId="3" r:id="rId7"/>
    <sheet state="visible" name="Decode Last Token" sheetId="4" r:id="rId8"/>
    <sheet state="visible" name="Prefill" sheetId="5" r:id="rId9"/>
    <sheet state="visible" name="Analysis" sheetId="6" r:id="rId10"/>
    <sheet state="visible" name="DB" sheetId="7" r:id="rId11"/>
    <sheet state="visible" name="NCCL Benchmark" sheetId="8" r:id="rId12"/>
    <sheet state="visible" name="Ming test Decode Last Token" sheetId="9" r:id="rId13"/>
    <sheet state="visible" name="Weight Absorb Analysis" sheetId="10" r:id="rId14"/>
    <sheet state="visible" name="Token Time Linear Interpolation" sheetId="11" r:id="rId15"/>
    <sheet state="visible" name="DEPRECATED FROM HERE ON --&gt;" sheetId="12" r:id="rId16"/>
    <sheet state="visible" name="Roofline Worksheet" sheetId="13" r:id="rId17"/>
    <sheet state="visible" name="Sharding Eq" sheetId="14" r:id="rId18"/>
    <sheet state="visible" name="Shortcuts to SnapshotsTODO" sheetId="15" r:id="rId19"/>
    <sheet state="visible" name="1K-8KdecodeEP=16DP=16B=2K" sheetId="16" r:id="rId20"/>
    <sheet state="visible" name="1K-8KprefillEP=16DP=16B=16" sheetId="17" r:id="rId21"/>
    <sheet state="visible" name="Combined Rate Matching" sheetId="18" r:id="rId22"/>
    <sheet state="visible" name="1K-8KdecodeEP=64DP=64B=8K" sheetId="19" r:id="rId23"/>
    <sheet state="hidden" name="decodeDP=16F=2D=8" sheetId="20" r:id="rId24"/>
    <sheet state="hidden" name="decodeDP=16E=16" sheetId="21" r:id="rId25"/>
    <sheet state="hidden" name="decodeDP=16F=8D=2" sheetId="22" r:id="rId26"/>
    <sheet state="hidden" name="decodeDP=16F=8D=2v2" sheetId="23" r:id="rId27"/>
    <sheet state="hidden" name="decodeDP=16EP=16Row4" sheetId="24" r:id="rId28"/>
    <sheet state="hidden" name="decodeDP=16EP=16Row5" sheetId="25" r:id="rId29"/>
    <sheet state="hidden" name="decodeDP=16F=8D=2Row5 V2" sheetId="26" r:id="rId30"/>
    <sheet state="hidden" name="decodeDP=16EP=8D=2Row5 V3" sheetId="27" r:id="rId31"/>
    <sheet state="hidden" name="decodeEP=16B=8Row5 V4" sheetId="28" r:id="rId32"/>
    <sheet state="visible" name="decodeEP=16DP=16Row6" sheetId="29" r:id="rId33"/>
    <sheet state="visible" name="prefillEP=16DP=16Row6" sheetId="30" r:id="rId34"/>
    <sheet state="visible" name="8K2x2x4decodeEP=16DP=16Row6" sheetId="31" r:id="rId35"/>
    <sheet state="visible" name="8KprefilldisaggEP=16DP=16Row6" sheetId="32" r:id="rId36"/>
    <sheet state="visible" name="8KdecodeRow6D=2F=8" sheetId="33" r:id="rId37"/>
    <sheet state="visible" name="prefillEP=16DP=16Row6+Batch=16" sheetId="34" r:id="rId38"/>
    <sheet state="visible" name="decodeEP=16B=8Row7" sheetId="35" r:id="rId39"/>
    <sheet state="visible" name="prefillEP=16B=8Row7" sheetId="36" r:id="rId40"/>
    <sheet state="visible" name="decodeRow6D=2F=8" sheetId="37" r:id="rId41"/>
    <sheet state="visible" name="decodeDP=16EP=16Row8" sheetId="38" r:id="rId42"/>
    <sheet state="visible" name="decodeDP=16D=16" sheetId="39" r:id="rId43"/>
  </sheets>
  <definedNames>
    <definedName hidden="1" localSheetId="7" name="_xlnm._FilterDatabase">'NCCL Benchmark'!$A$1:$J$2334</definedName>
    <definedName name="CALCULATE_FLOPS">LAMBDA(lhs_shape, rhs_shape, contracting_dims, batch_or_expert_dims, mxu_dtype, 2 *
PRODUCT(lhs_shape) *
PRODUCT(rhs_shape)/
PRODUCT(contracting_dims) / 
PRODUCT(contracting_dims) *
MAX(PRODUCT(contracting_dims),
   VLOOKUP("Min MXU Contracting Dim", INDIRECT("$F$16:$H$32"), 3, False)) /
PRODUCT(batch_or_expert_dims))</definedName>
    <definedName name="COLLECTIVE_TIME_GPU">LAMBDA(t_chip, t_op, t_num, t_size, LET(
  chip_col, 'NCCL Benchmark'!$A:$A,
  op_col, 'NCCL Benchmark'!$B:$B,
  num_chips_col, 'NCCL Benchmark'!$D:$D,
  size_col, 'NCCL Benchmark'!$C:$C,
  time_col, 'NCCL Benchmark'!$E:$E,
  filtered_data, FILTER({size_col, time_col}, (chip_col=t_chip) * (op_col=t_op) * (num_chips_col=t_num)),
  sizes, INDEX(filtered_data, 0, 1),
  times, INDEX(filtered_data, 0, 2),
  idx, MATCH(t_size, sizes, 1),
  pt_x1, INDEX(sizes, idx),
  pt_x2, INDEX(sizes, idx + 1),
  pt_y1, INDEX(times, idx),
  pt_y2, INDEX(times, idx + 1),
   IFERROR(pt_y1 + (t_size - pt_x1) * (pt_y2 - pt_y1) / (pt_x2 - pt_x1), "Out of Range")
))</definedName>
    <definedName name="ALL_GATHER_CHIP2CHIP_TIME_MS2">LAMBDA(global_data_traffic_size_in_mib, num_links, IF(global_data_traffic_size_in_mib=0,0,
global_data_traffic_size_in_mib / num_links
* 1024^2
/(2*
HW_SPEC("Chip-to-Chip ICI Bandwidth (uni, GB/s)")
*1024^3)*1000
))</definedName>
    <definedName name="ALL2ALL_CORE2CORE_TIME_MS">LAMBDA(global_data_traffic_in_mib, global_data_traffic_in_mib * 1024^2
/(2 * HW_SPEC("Core-to-Core ICI Bandwidth (uni, GB/s)")
*1024^3)*1000)</definedName>
    <definedName name="ALL2ALL_CHIP2CHIP_TIME_MS">LAMBDA(data_size_in_mib, bisection_links, data_size_in_mib * 1024^2 
/4
/
(bisection_links *
    HW_SPEC("Chip-to-Chip ICI Bandwidth (uni, GB/s)")
*1000^3)
*1000)</definedName>
    <definedName name="EXTRACT_ACTIVATION_DTYPE">LAMBDA(wxay, LET(bits, REGEXEXTRACT(wXaY, "a(\d+)"), SWITCH(bits, "4", "fp4", "8", "fp8", "16", "bf16", bits)))</definedName>
    <definedName name="REDUCE_SCATTER_CHIP2CHIP_TIME_MS">LAMBDA(global_data_traffic_size_in_mib, global_data_traffic_size_in_mib * 1024^2
/ PARAMS("num_links_in_topo")
/ 
(2 * HW_SPEC("Chip-to-Chip ICI Bandwidth (uni, GB/s)") * 1024^3) 
* 1000)</definedName>
    <definedName name="REDUCE_SCATTER_CORE2CORE_TIME_MS">LAMBDA(global_data_traffic_in_mib, IF(global_data_traffic_in_mib=0, 0,
global_data_traffic_in_mib * 1024^2
/(2 * HW_SPEC("Core-to-Core ICI Bandwidth (uni, GB/s)")
*1024^3)*1000
))</definedName>
    <definedName name="ALL_REDUCE_CORE2CORE_TIME_MS">LAMBDA(data_size_in_mib, 2 * 
data_size_in_mib * 1024^2
/ (
2 * HW_SPEC("Core-to-Core ICI Bandwidth (uni, GB/s)")
*1024^3)*1000)</definedName>
    <definedName name="ALL_REDUCE_CHIP2CHIP_TIME_MS">LAMBDA(global_data_traffic_size_in_mib, num_links, IF(global_data_traffic_size_in_mib =0, 0,
2 * global_data_traffic_size_in_mib * 1024^2
/ num_links
/ 
(2 * HW_SPEC("Chip-to-Chip ICI Bandwidth (uni, GB/s)") * 1024^3) 
* 1000
))</definedName>
    <definedName name="EXTRACT_WEIGHT_DTYPE">LAMBDA(wxay, LET(bits, REGEXEXTRACT(wXaY, "w(\d+)"), SWITCH(bits, "4", "fp4", "8", "fp8", "16", "bf16", bits)))</definedName>
    <definedName name="ALL2ALL_CHIP2CHIP_TIME_MS2">LAMBDA(data_size_in_mib, num_links, data_size_in_mib * 1024^2 
/num_links
/
(2*
    HW_SPEC("Chip-to-Chip ICI Bandwidth (uni, GB/s)")
*1024^3)
*1000)</definedName>
    <definedName name="ALL_GATHER_CHIP2CHIP_TIME_MS">LAMBDA(global_data_traffic_size_in_mib, global_data_traffic_size_in_mib / PARAMS("num_links_in_topo")
* 1024^2
/(2*
HW_SPEC("Chip-to-Chip ICI Bandwidth (uni, GB/s)")
*1024^3)*1000)</definedName>
    <definedName name="PAD_128">LAMBDA(val, CEILING(val, 128))</definedName>
    <definedName name="HBM_TIME_MS">LAMBDA(tensor_size_in_mib, tensor_size_in_mib * 1024^2 / (
VLOOKUP("Per-Core HBM-BW (GB/s)",
INDIRECT("$F$16:$H$29"), 3, False)
 * 1024^3) * 1000)</definedName>
    <definedName name="PARAMS">LAMBDA(param_name, IF(ISNUMBER(param_name),
param_name,
vlookup(param_name,INDIRECT("$B$2:$C$43")
,2,FALSE)
))</definedName>
    <definedName name="ALL_GATHER_CORE2CORE_TIME_MS">LAMBDA(global_data_traffic_in_mib, global_data_traffic_in_mib * 1024^2
/(2 * HW_SPEC("Core-to-Core ICI Bandwidth (uni, GB/s)")
*1024^3)*1000)</definedName>
    <definedName name="REDUCE_SCATTER_CHIP2CHIP_TIME_MS2">LAMBDA(global_data_traffic_size_in_mib, num_links, IF(global_data_traffic_size_in_mib =0, 0,
global_data_traffic_size_in_mib * 1024^2
/ num_links
/ 
(2 * HW_SPEC("Chip-to-Chip ICI Bandwidth (uni, GB/s)") * 1024^3) 
* 1000
))</definedName>
    <definedName name="HW_SPEC">LAMBDA(spec_name, VLOOKUP(spec_name,INDIRECT("$F$16:$H$31"),3, False))</definedName>
    <definedName name="SHARDING">LAMBDA(param_name, IF(ISBLANK(param_name),1,
vlookup(param_name, INDIRECT("$F$2:$G$10"),2,FALSE)
))</definedName>
    <definedName name="SIZEOF_IN_MIB">LAMBDA(param_name, dtype, PRODUCT(
param_name)
*
vlookup(dtype,INDIRECT("$Q$2:$R$49")
,2,FALSE)
/ 1024^2)</definedName>
    <definedName name="COMPUTE_TIME_MS">LAMBDA(flops, mxu_dtype, flops / (VLOOKUP("Per-Core TFLOPS (" &amp; mxu_dtype &amp; ")",INDIRECT("$F$17:$H$43"),3,FALSE)  * 1000000000000) * 1000)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tc={2be5a1b0-58bf-4674-ab33-8709815ba96d}</author>
  </authors>
  <commentList>
    <comment authorId="0" xr:uid="{2be5a1b0-58bf-4674-ab33-8709815ba96d}" ref="A1">
      <text>
        <t xml:space="preserve">[Threaded comment]
 Your version of Excel allows you to read this threaded comment; however, any edits to it will get removed if the file is opened in a newer version of Excel. Learn more: https://go.microsoft.com/fwlink/?linkid=870924
Comment:
	TODO: Still not matching 1552 which I think is coming from ullm
Reply:
	Okay I think I can match it relatively closely with uLLM now @donghyun@google.com @miliu@google.com.
Here are some more considerations:
- We actually pad KV cache latent to 128 so the shape is actually 640, not 576.
- Multiplying by usable fraction (we typically set to 0.95).
uLLM shows 1540 as the max batch size. But in our roofline we are still excluding embedding dimensions and dense layers so that may be the delta.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tc={45d102d4-b9e7-42ee-84ba-5bd50630aa3f}</author>
    <author>tc={e1bfb495-9d93-4a4a-a090-4b1b78dc75f8}</author>
    <author>tc={f3d630d8-0d8c-419d-a5bc-e8afbdd23d33}</author>
  </authors>
  <commentList>
    <comment authorId="0" ref="A16">
      <text>
        <t xml:space="preserve">This should be &gt;= Seq Length Q</t>
      </text>
    </comment>
    <comment authorId="1" xr:uid="{45d102d4-b9e7-42ee-84ba-5bd50630aa3f}" ref="A30">
      <text>
        <t xml:space="preserve">[Threaded comment]
 Your version of Excel allows you to read this threaded comment; however, any edits to it will get removed if the file is opened in a newer version of Excel. Learn more: https://go.microsoft.com/fwlink/?linkid=870924
Comment:
	Default of this and the one below should be bf16? Unless we always assume we quantize the bf16 output to fp8 to be fed into QK and AV. The quality could be a concern.
</t>
      </text>
    </comment>
    <comment authorId="2" xr:uid="{e1bfb495-9d93-4a4a-a090-4b1b78dc75f8}" ref="C55">
      <text>
        <t xml:space="preserve">[Threaded comment]
 Your version of Excel allows you to read this threaded comment; however, any edits to it will get removed if the file is opened in a newer version of Excel. Learn more: https://go.microsoft.com/fwlink/?linkid=870924
Comment:
	What's the reason behind this?
</t>
      </text>
    </comment>
    <comment authorId="3" xr:uid="{f3d630d8-0d8c-419d-a5bc-e8afbdd23d33}" ref="C1">
      <text>
        <t xml:space="preserve">[Threaded comment]
 Your version of Excel allows you to read this threaded comment; however, any edits to it will get removed if the file is opened in a newer version of Excel. Learn more: https://go.microsoft.com/fwlink/?linkid=870924
Comment:
	Is there a reason there is no TP config option (including the deprecated tabs)?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tc={14491ebd-c4e7-4cfd-bb18-4a52e49b1b7d}</author>
    <author>tc={58c668e7-fb4f-4199-91d4-268c77a0f813}</author>
    <author>tc={825ba8e5-2a1c-4298-b19c-c5bb1ab71a61}</author>
    <author>tc={af5dc2bb-cbd8-4e2b-b763-1b6632711249}</author>
  </authors>
  <commentList>
    <comment authorId="0" xr:uid="{14491ebd-c4e7-4cfd-bb18-4a52e49b1b7d}" ref="B7">
      <text>
        <t xml:space="preserve">[Threaded comment]
 Your version of Excel allows you to read this threaded comment; however, any edits to it will get removed if the file is opened in a newer version of Excel. Learn more: https://go.microsoft.com/fwlink/?linkid=870924
Comment:
	Did we omit the roofline for the 3 dense layers?
Reply:
	yes. not significant so it’s just modeled as all MOE layers.
</t>
      </text>
    </comment>
    <comment authorId="1" xr:uid="{58c668e7-fb4f-4199-91d4-268c77a0f813}" ref="G70">
      <text>
        <t xml:space="preserve">[Threaded comment]
 Your version of Excel allows you to read this threaded comment; however, any edits to it will get removed if the file is opened in a newer version of Excel. Learn more: https://go.microsoft.com/fwlink/?linkid=870924
Comment:
	@miliu@google.com also super nit question: technically ICI time is latency + BW right? I don't think it matters anyways though
</t>
      </text>
    </comment>
    <comment authorId="2" xr:uid="{825ba8e5-2a1c-4298-b19c-c5bb1ab71a61}" ref="H366">
      <text>
        <t xml:space="preserve">[Threaded comment]
 Your version of Excel allows you to read this threaded comment; however, any edits to it will get removed if the file is opened in a newer version of Excel. Learn more: https://go.microsoft.com/fwlink/?linkid=870924
Comment:
	@miliu@google.com super nit: is SHARDING(L363) necessary here?
</t>
      </text>
    </comment>
    <comment authorId="3" xr:uid="{af5dc2bb-cbd8-4e2b-b763-1b6632711249}" ref="H379">
      <text>
        <t xml:space="preserve">[Threaded comment]
 Your version of Excel allows you to read this threaded comment; however, any edits to it will get removed if the file is opened in a newer version of Excel. Learn more: https://go.microsoft.com/fwlink/?linkid=870924
Comment:
	@miliu@google.com How about something like below?
=vlookup(H376, DB!A26:G40, 6, FALSE)
Assigned to miliu@google.com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tc={652f539a-c05a-4c6e-b24e-d5017e84bc47}</author>
    <author>tc={efcd0e57-6723-4976-b9fb-42d9071c1aa1}</author>
    <author>tc={f367f7df-4908-4332-9ed4-4b010b49a22b}</author>
  </authors>
  <commentList>
    <comment authorId="0" xr:uid="{652f539a-c05a-4c6e-b24e-d5017e84bc47}" ref="G71">
      <text>
        <t xml:space="preserve">[Threaded comment]
 Your version of Excel allows you to read this threaded comment; however, any edits to it will get removed if the file is opened in a newer version of Excel. Learn more: https://go.microsoft.com/fwlink/?linkid=870924
Comment:
	Hi @miliu@google.com and @donghyun@google.com, I have a quick question about the roofline calculation in this cell. It currently takes the max of memory and compute time.
My understanding is: here we need to load all E numbers first to find the top-k. And then use the top-k to do the actual ffi computation. 
Since we have to finish loading all E values first to find the top-k, can we actually able to overlap the memory and compute here? I'm wondering if this should be memory time + compute time instead of max().
cc. @llull@google.com, @chidubem@google.com
Reply:
	Ah two points that may clarify: 
1. the general assumption here is that the batch * topK is large enough that all experts will have to loaded from HBM to VMEM
2. TopK actually depends on the output of the "router" (not modeled here). The router weights are much much smaller and basically computes expert indices
</t>
      </text>
    </comment>
    <comment authorId="1" xr:uid="{efcd0e57-6723-4976-b9fb-42d9071c1aa1}" ref="J451">
      <text>
        <t xml:space="preserve">[Threaded comment]
 Your version of Excel allows you to read this threaded comment; however, any edits to it will get removed if the file is opened in a newer version of Excel. Learn more: https://go.microsoft.com/fwlink/?linkid=870924
Comment:
	@billyin@google.com sanity check matches.
</t>
      </text>
    </comment>
    <comment authorId="2" xr:uid="{f367f7df-4908-4332-9ed4-4b010b49a22b}" ref="H490">
      <text>
        <t xml:space="preserve">[Threaded comment]
 Your version of Excel allows you to read this threaded comment; however, any edits to it will get removed if the file is opened in a newer version of Excel. Learn more: https://go.microsoft.com/fwlink/?linkid=870924
Comment:
	I think the memory time should also consider "enforce_perfect_expert_routing"? If disabled, the memory usage will be higher, though since activation is small, it won't affect too much.
Also, can we also change the local activation shape if "enforce_perfect_expert_routing" is disabled?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tc={3fae6d59-07a1-431c-8f38-9833d5e4a0c7}</author>
  </authors>
  <commentList>
    <comment authorId="0" xr:uid="{3fae6d59-07a1-431c-8f38-9833d5e4a0c7}" ref="H376">
      <text>
        <t xml:space="preserve">[Threaded comment]
 Your version of Excel allows you to read this threaded comment; however, any edits to it will get removed if the file is opened in a newer version of Excel. Learn more: https://go.microsoft.com/fwlink/?linkid=870924
Comment:
	Setting data=64 breaks this field. Should this be divided by 2?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34">
      <text>
        <t xml:space="preserve">derated based on current gap</t>
      </text>
    </comment>
    <comment authorId="0" ref="D134">
      <text>
        <t xml:space="preserve">derated based on current gap</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tc={5b8c38b7-fa9a-4adb-82d7-2db0f4583867}</author>
    <author>tc={644d4e23-0903-435b-89c4-52972271db8c}</author>
    <author>tc={caa4f908-a9e5-481b-979d-e28a6ced2229}</author>
  </authors>
  <commentList>
    <comment authorId="0" ref="C4">
      <text>
        <t xml:space="preserve">Derated based on default P-state of P3</t>
      </text>
    </comment>
    <comment authorId="1" xr:uid="{5b8c38b7-fa9a-4adb-82d7-2db0f4583867}" ref="C12">
      <text>
        <t xml:space="preserve">[Threaded comment]
 Your version of Excel allows you to read this threaded comment; however, any edits to it will get removed if the file is opened in a newer version of Excel. Learn more: https://go.microsoft.com/fwlink/?linkid=870924
Comment:
	@donghyun@google.com this seems to be 94.75 in Hao's doc. Let me know if you want to change it back to 96.
Reply:
	I added the "derate factor" in Sheet1. Let me change back to 96 (based on the TPU spec), and make it to 94.75 using derate factor.
</t>
      </text>
    </comment>
    <comment authorId="2" xr:uid="{644d4e23-0903-435b-89c4-52972271db8c}" ref="C13">
      <text>
        <t xml:space="preserve">[Threaded comment]
 Your version of Excel allows you to read this threaded comment; however, any edits to it will get removed if the file is opened in a newer version of Excel. Learn more: https://go.microsoft.com/fwlink/?linkid=870924
Comment:
	TODO: 1600 vs 600?
Reply:
	bi vs uni?
</t>
      </text>
    </comment>
    <comment authorId="3" xr:uid="{caa4f908-a9e5-481b-979d-e28a6ced2229}" ref="D14">
      <text>
        <t xml:space="preserve">[Threaded comment]
 Your version of Excel allows you to read this threaded comment; however, any edits to it will get removed if the file is opened in a newer version of Excel. Learn more: https://go.microsoft.com/fwlink/?linkid=870924
Comment:
	TODO: Confirm GB200 numbers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for AG, this is the payload size per shard after AG</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tc={029e54d6-34a5-4e54-8527-253ae1df339a}</author>
    <author>tc={04c93b65-d7e5-40f9-b5e2-433e4d9aee18}</author>
    <author>tc={0bb7a9bd-93e2-450b-a0d7-3fc1be7482da}</author>
    <author>tc={151a9c88-aa05-469b-8e87-f300e98fd9a6}</author>
    <author>tc={166e099c-897d-4993-be9d-b4f15f213f46}</author>
    <author>tc={180d6313-dd1d-435a-ba0a-e38179b86d5b}</author>
    <author>tc={1b09a603-0006-4227-a724-e6cf9af95a95}</author>
    <author>tc={1f1f10d5-bc6a-49c9-8798-e34a2acbc2be}</author>
    <author>tc={2588b041-0046-4e49-a75b-b152a4f59f35}</author>
    <author>tc={2880a538-ebfe-400a-80f4-3a3e57b164e3}</author>
    <author>tc={2d6f9838-511a-4903-b172-c88e0fbd3a9e}</author>
    <author>tc={34e3b055-5e5c-4268-b992-d4fb2c36e689}</author>
    <author>tc={3969d0f5-e23a-4693-bbc1-7206d6f87d92}</author>
    <author>tc={3a2b4823-b012-48e7-9863-654a25966812}</author>
    <author>tc={3ca728f3-f231-4c84-ae9c-a559c14fe775}</author>
    <author>tc={45694e7e-f6fe-4935-9c11-5032fc14e155}</author>
    <author>tc={4b884c79-ce90-4c90-9536-6f6f344877d2}</author>
    <author>tc={4c4a692d-d89f-42f9-9b98-913767b32693}</author>
    <author>tc={4fa6c0a9-996d-4172-8af3-5b5541dfb103}</author>
    <author>tc={56b953ce-91cc-448c-bb72-c8728b810517}</author>
    <author>tc={609178ce-9d9f-435b-ad35-880eaef76f41}</author>
    <author>tc={610aa393-70fb-423f-bde9-f077364c542d}</author>
    <author>tc={643e45bc-175b-4fd4-8d46-eb540f6be39b}</author>
    <author>tc={6c77961f-023d-4843-b5e8-aabe801ef099}</author>
    <author>tc={729e7c41-c768-440f-b8d0-07e9e810f915}</author>
    <author>tc={7dc403b9-27e3-4a89-a959-080a59ad1f00}</author>
    <author>tc={85c96201-9d72-41e2-9862-8add015b475d}</author>
    <author>tc={86c77ae6-43ec-4511-b944-827cc4947635}</author>
    <author>tc={90cfeb4f-a591-4ec9-a744-5794c1820d6f}</author>
    <author>tc={91bec54a-cabf-4f4b-8992-329a4735ebe5}</author>
    <author>tc={9375edf1-d570-4ab2-9c85-86e2ac469c23}</author>
    <author>tc={9bc1c29e-5eea-4c41-b789-8fef1da8113f}</author>
    <author>tc={9fc160bc-4a5e-4b05-ae11-6f7c025bf118}</author>
    <author>tc={a0fc9069-06c2-43ce-9249-d8b1f5fc9da6}</author>
    <author>tc={a2a41be0-a7e7-4fa8-a9d3-652b18aa9047}</author>
    <author>tc={adad088c-4333-483e-afbe-0cfef49520a1}</author>
    <author>tc={b3c1facc-0bdb-42b9-b038-eabcd20d4c2e}</author>
    <author>tc={b3f17a6d-1e66-435f-aa93-0a7554b27bfe}</author>
    <author>tc={c819b708-c66d-4cba-8913-e95f796b6fd5}</author>
    <author>tc={cc1fbbfc-ea9c-476b-9741-10f098cc4c3d}</author>
    <author>tc={d4956159-400e-4f0c-8ec6-c13cedbecd34}</author>
    <author>tc={d49efb7c-8418-45ac-934f-426e960717a9}</author>
    <author>tc={e80f0ffe-9693-43a8-a4e2-2a19a49aab95}</author>
    <author>tc={f867ed11-c95e-476d-9bcd-7cc4b182930c}</author>
    <author>tc={f9335262-c0e6-44e6-a90a-9eca97c5770a}</author>
  </authors>
  <commentList>
    <comment authorId="0" xr:uid="{029e54d6-34a5-4e54-8527-253ae1df339a}" ref="B82">
      <text>
        <t xml:space="preserve">[Threaded comment]
 Your version of Excel allows you to read this threaded comment; however, any edits to it will get removed if the file is opened in a newer version of Excel. Learn more: https://go.microsoft.com/fwlink/?linkid=870924
Comment:
	This seems to be adding empty cells.
1 total reaction
Donghyun Cho reacted with 🙏 at 2026-03-13 14:57 PM
Reply:
	Good catch. Updated!
Reply:
	Thanks. I have more questions
* shared experts' lhs (gate and output) are ignored.
* AV's lhs is ignored.
* The new formula is adding the tensor in "Collect" but not "Combine".
Are these intentional?
</t>
      </text>
    </comment>
    <comment authorId="1" xr:uid="{04c93b65-d7e5-40f9-b5e2-433e4d9aee18}" ref="H448">
      <text>
        <t xml:space="preserve">[Threaded comment]
 Your version of Excel allows you to read this threaded comment; however, any edits to it will get removed if the file is opened in a newer version of Excel. Learn more: https://go.microsoft.com/fwlink/?linkid=870924
Comment:
	Why is the output size divided by 2?
Reply:
	the output of two einsums are summed, which can be done on-chip.
</t>
      </text>
    </comment>
    <comment authorId="2" xr:uid="{0bb7a9bd-93e2-450b-a0d7-3fc1be7482da}" ref="F45">
      <text>
        <t xml:space="preserve">[Threaded comment]
 Your version of Excel allows you to read this threaded comment; however, any edits to it will get removed if the file is opened in a newer version of Excel. Learn more: https://go.microsoft.com/fwlink/?linkid=870924
Comment:
	unit?
Reply:
	we should use GiB (/1024) instead of GB (1000) to be more precise. HBM capacity is GiB.
Reply:
	I went ahead and updated. @gpolovets@google.com FYI
Reply:
	Hi all, I was still actively working on this as it's not completely matching our uLLM results. Want to look a bit more into this.
</t>
      </text>
    </comment>
    <comment authorId="3" xr:uid="{151a9c88-aa05-469b-8e87-f300e98fd9a6}" ref="F35">
      <text>
        <t xml:space="preserve">[Threaded comment]
 Your version of Excel allows you to read this threaded comment; however, any edits to it will get removed if the file is opened in a newer version of Excel. Learn more: https://go.microsoft.com/fwlink/?linkid=870924
Comment:
	maybe we can move this to the "configurable parameter" table. And then in the roofline op by op calculations just use the dtypes defined here
Reply:
	Maybe would we still want to have fine-grained control? Projections would be easier to quantize, so we can go to w4a8 easier, but attention (QK and AV) are harder to quantize. At least we need some level of fine-grained control here.
Reply:
	Yes to finer control. I was just hoping to a few top level configurable parameters that control this instead of multiple dtypes I have to flip line by line (error prone). Treat this as lower priority.
Reply:
	Yes finally I had a chance to do this :) It should be much more convenient now!
</t>
      </text>
    </comment>
    <comment authorId="4" xr:uid="{166e099c-897d-4993-be9d-b4f15f213f46}" ref="O276">
      <text>
        <t xml:space="preserve">[Threaded comment]
 Your version of Excel allows you to read this threaded comment; however, any edits to it will get removed if the file is opened in a newer version of Excel. Learn more: https://go.microsoft.com/fwlink/?linkid=870924
Comment:
	oh and same here!!
</t>
      </text>
    </comment>
    <comment authorId="5" xr:uid="{180d6313-dd1d-435a-ba0a-e38179b86d5b}" ref="H113">
      <text>
        <t xml:space="preserve">[Threaded comment]
 Your version of Excel allows you to read this threaded comment; however, any edits to it will get removed if the file is opened in a newer version of Excel. Learn more: https://go.microsoft.com/fwlink/?linkid=870924
Comment:
	one thing to add, if possible, is to account for compute inefficiencies when the contracting dimension isn't 256 (or 512 depending on dtype).
1 total reaction
Donghyun Cho reacted with 👍 at 2026-01-23 19:21 PM
Reply:
	Done. But one quick clarification: If I understand go/gfc-isa correctly, the padding behavior on the contracting dimension should solely depend on MXU width (256). Different dtype would still require 256 contracting dim.
Different dtype would still affect the min batch dim (due to vmatmul) though. Please let me know if you have any insights here! Thanks.
Reply:
	Sorry you're right. In GF, for both FP8 and FP4, a contracting dim of 256 = 100%, 128=50%, 64=25%. 
ZFC is different.
</t>
      </text>
    </comment>
    <comment authorId="6" xr:uid="{1b09a603-0006-4227-a724-e6cf9af95a95}" ref="L407">
      <text>
        <t xml:space="preserve">[Threaded comment]
 Your version of Excel allows you to read this threaded comment; however, any edits to it will get removed if the file is opened in a newer version of Excel. Learn more: https://go.microsoft.com/fwlink/?linkid=870924
Comment:
	Doesn't this depend on whether we are using Strategy B?
Reply:
	I don't think so (but please correct me if I'm wrong). "data" axis is used for expert sharding here (yeah the axis namings are confusing for sure :-P). So it's kind of a low-level implementation of "expert" sharding, just using "data" axis name. This is also how the actual sharding needs to be implemented in the code.
</t>
      </text>
    </comment>
    <comment authorId="7" xr:uid="{1f1f10d5-bc6a-49c9-8798-e34a2acbc2be}" ref="H436">
      <text>
        <t xml:space="preserve">[Threaded comment]
 Your version of Excel allows you to read this threaded comment; however, any edits to it will get removed if the file is opened in a newer version of Excel. Learn more: https://go.microsoft.com/fwlink/?linkid=870924
Comment:
	@miliu@google.com @gpolovets@google.com FYI, I've added more description how reduce-scatter would work during collecting experts. Please take a look.
</t>
      </text>
    </comment>
    <comment authorId="8" xr:uid="{2588b041-0046-4e49-a75b-b152a4f59f35}" ref="C27">
      <text>
        <t xml:space="preserve">[Threaded comment]
 Your version of Excel allows you to read this threaded comment; however, any edits to it will get removed if the file is opened in a newer version of Excel. Learn more: https://go.microsoft.com/fwlink/?linkid=870924
Comment:
	FYI let's remove this overhead for more apples-to-apples comparison
</t>
      </text>
    </comment>
    <comment authorId="9" xr:uid="{2880a538-ebfe-400a-80f4-3a3e57b164e3}" ref="B61">
      <text>
        <t xml:space="preserve">[Threaded comment]
 Your version of Excel allows you to read this threaded comment; however, any edits to it will get removed if the file is opened in a newer version of Excel. Learn more: https://go.microsoft.com/fwlink/?linkid=870924
Comment:
	I realize that for FlashAttention, we should do:
max of
sum(QK_nope_memory, QK_rope_memory, AV_memory) 
sum(QK_nope_compute, QK_rope_compute, AV_compute)
instead of op-by-op roofline. The kernel does double buffering so in theory all 3 matmuls should overlap with async memory transfers
Reply:
	Good catch! Add Flash Attention rows for modeling this overlapping.
Reply:
	for "vanilla" attention, we may also want to uncheck the "VMEM prefetched/pinned" boxes
Reply:
	Yeah it was kind of hard to implement this in spreadsheet, but let me give it a try.
</t>
      </text>
    </comment>
    <comment authorId="10" xr:uid="{2d6f9838-511a-4903-b172-c88e0fbd3a9e}" ref="M357">
      <text>
        <t xml:space="preserve">[Threaded comment]
 Your version of Excel allows you to read this threaded comment; however, any edits to it will get removed if the file is opened in a newer version of Excel. Learn more: https://go.microsoft.com/fwlink/?linkid=870924
Comment:
	@donghyun@google.com one clarification is that if we are using Hierarchical All-Gather/2D-TP strategy, then D &amp; F should actually be sharded.
Are you keeping the sharding on B for simplicity and assuming the sharding-specific communications in the collective section?
Assigned to donghyun@google.com
Reply:
	The worksheet is EP=8, so the sharding is on global tokens (B * kT). These sharding assignment is meant to be configurable, so if we want TP, we need to configure these values separately along with more comms here. I've been testing TP in test_donghyun sheet, tho it is WIP.
Reply:
	Thanks or clarifying, we've traditionally reserved referencing hierarchical all-gather when using 2D-TP but that makes sense.
</t>
      </text>
    </comment>
    <comment authorId="11" xr:uid="{34e3b055-5e5c-4268-b992-d4fb2c36e689}" ref="M407">
      <text>
        <t xml:space="preserve">[Threaded comment]
 Your version of Excel allows you to read this threaded comment; however, any edits to it will get removed if the file is opened in a newer version of Excel. Learn more: https://go.microsoft.com/fwlink/?linkid=870924
Comment:
	I was thinking for Strategy B, the data is unsharded.
If that's the case, have you also considered using 2D TP here instead?
</t>
      </text>
    </comment>
    <comment authorId="12" xr:uid="{3969d0f5-e23a-4693-bbc1-7206d6f87d92}" ref="A13">
      <text>
        <t xml:space="preserve">[Threaded comment]
 Your version of Excel allows you to read this threaded comment; however, any edits to it will get removed if the file is opened in a newer version of Excel. Learn more: https://go.microsoft.com/fwlink/?linkid=870924
Comment:
	Do we only have 1 KV head?
Reply:
	Yes, technically. MLA will effectively have 1 set of latent vector shared across query heads. Though it will be generating 128 KV pairs to match num_query on the fly via up projection. @miliu@google.com may correct me if I'm wrong :)
Reply:
	Correct. Effectively one KV head.
</t>
      </text>
    </comment>
    <comment authorId="13" xr:uid="{3a2b4823-b012-48e7-9863-654a25966812}" ref="B42">
      <text>
        <t xml:space="preserve">[Threaded comment]
 Your version of Excel allows you to read this threaded comment; however, any edits to it will get removed if the file is opened in a newer version of Excel. Learn more: https://go.microsoft.com/fwlink/?linkid=870924
Comment:
	@donghyun@google.com / @gpolovets@google.com, Is the "Metric" column the estimated performance on GF?
Reply:
	Yes That's correct.
1 total reaction
Vipan Nalla reacted with 👍 at 2026-01-30 21:01 PM
</t>
      </text>
    </comment>
    <comment authorId="14" xr:uid="{3ca728f3-f231-4c84-ae9c-a559c14fe775}" ref="B79">
      <text>
        <t xml:space="preserve">[Threaded comment]
 Your version of Excel allows you to read this threaded comment; however, any edits to it will get removed if the file is opened in a newer version of Excel. Learn more: https://go.microsoft.com/fwlink/?linkid=870924
Comment:
	P359 is not weight
Reply:
	Should be P407+P455
Reply:
	Thanks for catching that! Looks like it messed up while moving cells around :( Updated.
</t>
      </text>
    </comment>
    <comment authorId="15" xr:uid="{45694e7e-f6fe-4935-9c11-5032fc14e155}" ref="P77">
      <text>
        <t xml:space="preserve">[Threaded comment]
 Your version of Excel allows you to read this threaded comment; however, any edits to it will get removed if the file is opened in a newer version of Excel. Learn more: https://go.microsoft.com/fwlink/?linkid=870924
Comment:
	Could we add a memory occupancy estimate as well? Mainly this would be KV cache + weight size per device. 
We can either ignore activations or use a max() to account for intermediates.
Reply:
	Sure! I've added this as a separate table for "Memory Occupancy". Your hunch is correct - activation is very small (&lt;2%).
</t>
      </text>
    </comment>
    <comment authorId="16" xr:uid="{4b884c79-ce90-4c90-9536-6f6f344877d2}" ref="G47">
      <text>
        <t xml:space="preserve">[Threaded comment]
 Your version of Excel allows you to read this threaded comment; however, any edits to it will get removed if the file is opened in a newer version of Excel. Learn more: https://go.microsoft.com/fwlink/?linkid=870924
Comment:
	IIUC, the denominator is the per_seq_kv_size, which = 2 x bytes_per_float x H x K x L x T using general terms.
I think we should add H, even though H is 1 in DSv3 case?
</t>
      </text>
    </comment>
    <comment authorId="17" xr:uid="{4c4a692d-d89f-42f9-9b98-913767b32693}" ref="C46">
      <text>
        <t xml:space="preserve">[Threaded comment]
 Your version of Excel allows you to read this threaded comment; however, any edits to it will get removed if the file is opened in a newer version of Excel. Learn more: https://go.microsoft.com/fwlink/?linkid=870924
Comment:
	@pirillo@google.com could you confirm this is the correct throughput for GB200 at the end of the decode-only batch? I am basing this off of iter=20524 (slightly before we enter mixed batch regime) using the log file from from row 2: https://docs.google.com/document/d/1BHiR6ESEcNXFyJgtRCxZTku37epphlvakL50JvW6YJg/edit?tab=t.0#heading=h.bkpvz1ggpcq6
Assigned to pirillo@google.com
Reply:
	Shouldn't it be divided by # of chips here?
Reply:
	@gpolovets@google.com  just double checking the math:
From the log:
[10/28/2025-06:32:38] [TRT-LLM] [RANK 0] [I] iter = 20524, global_rank = 0, rank = 0, currank_total_requests = 1989/15906, host_step_time = 73.29058647155762ms, prev_device_step_time = 73.34528350830078ms, timestamp = 2025-10-28 06:32:38, num_scheduled_requests: 492, states = {'num_ctx_requests': 0, 'num_ctx_tokens': 0, 'num_generation_tokens': 512}
Total Throughput = num_scheduled_requests * ( 1 / prev_device_step_time ) * num_chips
My math is showing slightly different figures than yours, but in the same area:
53,664.04
Reply:
	Thanks @pirillo@google.com! Our results were pretty close but I was using host_step_time. I will use prev_device_step_time in the future.
</t>
      </text>
    </comment>
    <comment authorId="18" xr:uid="{4fa6c0a9-996d-4172-8af3-5b5541dfb103}" ref="L12">
      <text>
        <t xml:space="preserve">[Threaded comment]
 Your version of Excel allows you to read this threaded comment; however, any edits to it will get removed if the file is opened in a newer version of Excel. Learn more: https://go.microsoft.com/fwlink/?linkid=870924
Comment:
	Tick the right VMEM pinning boxes to model flashattention
Reply:
	ok I just did this. 
Future: consider adding "FlashAttention" in the configurable parameter table and tick based on that.
1 total reaction
Donghyun Cho reacted with 👍 at 2026-01-27 19:16 PM
</t>
      </text>
    </comment>
    <comment authorId="19" xr:uid="{56b953ce-91cc-448c-bb72-c8728b810517}" ref="G29">
      <text>
        <t xml:space="preserve">[Threaded comment]
 Your version of Excel allows you to read this threaded comment; however, any edits to it will get removed if the file is opened in a newer version of Excel. Learn more: https://go.microsoft.com/fwlink/?linkid=870924
Comment:
	why such a huge derate here?
Reply:
	I was looking for that answer. There are two sources for this.
1. 1.6TB/s, Compute-to-compute D2D data bandwidth, go/gfc-spec#gfc-compute-die
2. 600GB/s, HBM-to-HBM between partners: go/gfc-perf-g3doc#dma-list-of-target-bandwidths-and-unloaded-latencies
I can't explain why there's a gap. but the thing is that 600GB/s is the number from the performance spec, so more reliable.
Maybe "Compute-to-compute d2d data bandwidth" isn't  unrelated here. I can't find the same number from different sources.
</t>
      </text>
    </comment>
    <comment authorId="20" xr:uid="{609178ce-9d9f-435b-ad35-880eaef76f41}" ref="L79">
      <text>
        <t xml:space="preserve">[Threaded comment]
 Your version of Excel allows you to read this threaded comment; however, any edits to it will get removed if the file is opened in a newer version of Excel. Learn more: https://go.microsoft.com/fwlink/?linkid=870924
Comment:
	where's batch here? Input should be [B, T, D] right? Where T=1 in decode.
Reply:
	Previously T was defined as "global sequence length", which is basically B * T_local. But to make this more explicit, B is added across the spreadsheet. Thanks for the suggestion!
</t>
      </text>
    </comment>
    <comment authorId="21" xr:uid="{610aa393-70fb-423f-bde9-f077364c542d}" ref="P79">
      <text>
        <t xml:space="preserve">[Threaded comment]
 Your version of Excel allows you to read this threaded comment; however, any edits to it will get removed if the file is opened in a newer version of Excel. Learn more: https://go.microsoft.com/fwlink/?linkid=870924
Comment:
	sorry also a nit, can we use MiB instead of MB? Easier to compare against our HBM/VMEM capacities
Reply:
	Very good point. Updating now
Reply:
	Done.
</t>
      </text>
    </comment>
    <comment authorId="22" xr:uid="{643e45bc-175b-4fd4-8d46-eb540f6be39b}" ref="L432">
      <text>
        <t xml:space="preserve">[Threaded comment]
 Your version of Excel allows you to read this threaded comment; however, any edits to it will get removed if the file is opened in a newer version of Excel. Learn more: https://go.microsoft.com/fwlink/?linkid=870924
Comment:
	Why shard the output using DP?
Reply:
	This isn't technically DP while it uses "data". We usually reuse the same axis name (which was used for DP). For example, uLLM has this sharding config: 
EXPERT = ('attn_dp', 'expert', 'model')
which basically uses all of these axis names to shard the expert dim.
[1]  'https://github.com/vllm-project/tpu-inference/blob/main/tpu_inference/layers/common/sharding.py#L41
</t>
      </text>
    </comment>
    <comment authorId="23" xr:uid="{6c77961f-023d-4843-b5e8-aabe801ef099}" ref="F34">
      <text>
        <t xml:space="preserve">[Threaded comment]
 Your version of Excel allows you to read this threaded comment; however, any edits to it will get removed if the file is opened in a newer version of Excel. Learn more: https://go.microsoft.com/fwlink/?linkid=870924
Comment:
	FYI I renamed this table. Can we also add a row explicitly for KV cache size?
Reply:
	@donghyun@google.com I added your refactored table into test_george for now because the batch size wasn't matching up and I think it will require some more work to get the correct breakdowns.
Let's try to get a correct target throughput first and then we can iterate on features, if you don't mind!
Reply:
	oh sure! Let me just have a separate table for Memory occupancy (not to mess with your max B calculation). Let me rename back to avoid confusion then.
</t>
      </text>
    </comment>
    <comment authorId="24" xr:uid="{729e7c41-c768-440f-b8d0-07e9e810f915}" ref="J113">
      <text>
        <t xml:space="preserve">[Threaded comment]
 Your version of Excel allows you to read this threaded comment; however, any edits to it will get removed if the file is opened in a newer version of Excel. Learn more: https://go.microsoft.com/fwlink/?linkid=870924
Comment:
	Hi @donghyun@google.com 
I wonder why in ALL_GATHER_CHIP2CHIP_TIME_MS2() we pass global size x # chiplets sharing links while in REDUCE_SCATTER_CHIP2CHIP_TIME_MS2 (line527), we just use the global size as is?
Reply:
	Hi @amandaliang@google.com I am trying to understand the AG/RS logic here a bit..if I understand correctly, each chip essentially has GBS via Allgather and the tokens are locally routed. The final tokens after passing through the expert are RS. Is this correct? and before that the token has to be scaled with the routed score (passing in zero where that token was not used at all)
</t>
      </text>
    </comment>
    <comment authorId="25" xr:uid="{7dc403b9-27e3-4a89-a959-080a59ad1f00}" ref="C42">
      <text>
        <t xml:space="preserve">[Threaded comment]
 Your version of Excel allows you to read this threaded comment; however, any edits to it will get removed if the file is opened in a newer version of Excel. Learn more: https://go.microsoft.com/fwlink/?linkid=870924
Comment:
	@gpolovets@google.com
Assigned to gpolovets@google.com
</t>
      </text>
    </comment>
    <comment authorId="26" xr:uid="{85c96201-9d72-41e2-9862-8add015b475d}" ref="H577">
      <text>
        <t xml:space="preserve">[Threaded comment]
 Your version of Excel allows you to read this threaded comment; however, any edits to it will get removed if the file is opened in a newer version of Excel. Learn more: https://go.microsoft.com/fwlink/?linkid=870924
Comment:
	Same here
Reply:
	ditto
</t>
      </text>
    </comment>
    <comment authorId="27" xr:uid="{86c77ae6-43ec-4511-b944-827cc4947635}" ref="G415">
      <text>
        <t xml:space="preserve">[Threaded comment]
 Your version of Excel allows you to read this threaded comment; however, any edits to it will get removed if the file is opened in a newer version of Excel. Learn more: https://go.microsoft.com/fwlink/?linkid=870924
Comment:
	@donghyun@google.com @miliu@google.com are the tokens weighted by their routing scores before doing this reduce scatter?
And for some nodes, this can be zero if the token is not used at all by the experts?
</t>
      </text>
    </comment>
    <comment authorId="28" xr:uid="{90cfeb4f-a591-4ec9-a744-5794c1820d6f}" ref="C20">
      <text>
        <t xml:space="preserve">[Threaded comment]
 Your version of Excel allows you to read this threaded comment; however, any edits to it will get removed if the file is opened in a newer version of Excel. Learn more: https://go.microsoft.com/fwlink/?linkid=870924
Comment:
	Can we update this to support other topology as well?
Reply:
	Sure. Just added 2x2x4, but if you have any other topology you're interested in, please let me know!
Reply:
	Thanks!
</t>
      </text>
    </comment>
    <comment authorId="29" xr:uid="{91bec54a-cabf-4f4b-8992-329a4735ebe5}" ref="C42">
      <text>
        <t xml:space="preserve">[Threaded comment]
 Your version of Excel allows you to read this threaded comment; however, any edits to it will get removed if the file is opened in a newer version of Excel. Learn more: https://go.microsoft.com/fwlink/?linkid=870924
Comment:
	Where is this coming from?
Reply:
	It's from the actual benchmark I believe: @gpolovets@google.com
</t>
      </text>
    </comment>
    <comment authorId="30" xr:uid="{9375edf1-d570-4ab2-9c85-86e2ac469c23}" ref="O86">
      <text>
        <t xml:space="preserve">[Threaded comment]
 Your version of Excel allows you to read this threaded comment; however, any edits to it will get removed if the file is opened in a newer version of Excel. Learn more: https://go.microsoft.com/fwlink/?linkid=870924
Comment:
	@miliu@google.com @donghyun@google.com any thoughts on whether the output here should be bf16 or fp8?
By default, I believe it is accumulated as bf16. I think our currently uLLM code is also doing this.
But Hao's original rooflines were assuming FP8 output. 
If we assume BF16 outputs then we get:
lhs (fp8) x rhs (fp8) = out (bf16)
What I'm not fully sure about is whether we should be casting the output as FP8 as well.
i.e.:
lhs (fp8) x rhs (fp8) = out (fp8)
I'm wondering if the latter could incur quality loss since we are purely truncating.
Reply:
	I think we should use fp8. Yeah this would cause the quality loss, but we anyway need to cast it to fp8 for the later operations (e.g., Q Up Proj's input tensor). Casting for the output won't add additional quality loss.
Reply:
	My understanding is that it's not purely cast when used for Q Up Proj. Instead it's decomposed into a low precision weight and high precision scale that's applied during quantized matmuls.
However if we purely cast the output then we are not able to retain the high precision scale.
Reply:
	Yes, the matmul itself will be quantized and fp8 MXU will be used there. Also, accumulation will still be done in higher bits (e.g., bf16).
My point was that it can still save some HBM BW if we quantize (yes not just cast) this into fp8 before starting HBM transfer.
Having said that, I just tried to see how much saving we can get by making them to fp8. The benefits seems to be very small. (in the "[FP8_Output/EP=8/DP=8/AG_TOKENS] Snapshot" tab). So.. I guess we can just keep bf16 here.
Reply:
	This probably doesn't matter as you pointed out - it's a small delta in perf as the activation should be pretty small. Ideally we even keep this in VMEM without having to write back to HBM. 
I am ok switching this to FP8 though. I agree we can cast before we write back to HBM (if we're doing that).
</t>
      </text>
    </comment>
    <comment authorId="31" xr:uid="{9bc1c29e-5eea-4c41-b789-8fef1da8113f}" ref="G71">
      <text>
        <t xml:space="preserve">[Threaded comment]
 Your version of Excel allows you to read this threaded comment; however, any edits to it will get removed if the file is opened in a newer version of Excel. Learn more: https://go.microsoft.com/fwlink/?linkid=870924
Comment:
	can we add a simple cell that calculates the QPS/chip (or tokens/s/chip)?
Reply:
	Done :)
</t>
      </text>
    </comment>
    <comment authorId="32" xr:uid="{9fc160bc-4a5e-4b05-ae11-6f7c025bf118}" ref="G67">
      <text>
        <t xml:space="preserve">[Threaded comment]
 Your version of Excel allows you to read this threaded comment; however, any edits to it will get removed if the file is opened in a newer version of Excel. Learn more: https://go.microsoft.com/fwlink/?linkid=870924
Comment:
	Hao's results look pretty different from this. But I didn't fully understand the intuition behind his equation.
Reply:
	There are many variants in Hao's results. The closest setting to this is single-host prefill here, which is 0.0290.
https://screenshot.googleplex.com/5egY9oaVs6goy2R
The main difference between 0.0290 vs 0.0322 is whether it takes intra-chip ICI into account or not. I'll need to add a way to take that into account in this sheet
</t>
      </text>
    </comment>
    <comment authorId="33" xr:uid="{a0fc9069-06c2-43ce-9249-d8b1f5fc9da6}" ref="O257">
      <text>
        <t xml:space="preserve">[Threaded comment]
 Your version of Excel allows you to read this threaded comment; however, any edits to it will get removed if the file is opened in a newer version of Excel. Learn more: https://go.microsoft.com/fwlink/?linkid=870924
Comment:
	same here
</t>
      </text>
    </comment>
    <comment authorId="34" xr:uid="{a2a41be0-a7e7-4fa8-a9d3-652b18aa9047}" ref="G53">
      <text>
        <t xml:space="preserve">[Threaded comment]
 Your version of Excel allows you to read this threaded comment; however, any edits to it will get removed if the file is opened in a newer version of Excel. Learn more: https://go.microsoft.com/fwlink/?linkid=870924
Comment:
	can we add a column that shows which property we are bound by? (memory, compute, ici)
1 total reaction
Donghyun Cho reacted with 👍 at 2026-01-23 18:51 PM
Reply:
	Done.
</t>
      </text>
    </comment>
    <comment authorId="35" xr:uid="{adad088c-4333-483e-afbe-0cfef49520a1}" ref="O77">
      <text>
        <t xml:space="preserve">[Threaded comment]
 Your version of Excel allows you to read this threaded comment; however, any edits to it will get removed if the file is opened in a newer version of Excel. Learn more: https://go.microsoft.com/fwlink/?linkid=870924
Comment:
	we might need to distinguish between matmul dtype and input/output dtype
Reply:
	Yeah currently the matmul dtype is calculated based on input dtypes [1]. For example, if fp4 and fp8 are dtypes, it will pick fp8 (larger numeric) automatically.
[1] https://docs.google.com/spreadsheets/d/1l12JE-VUTE25mbz23dwfmDiqLadvje6iWtgVuBfyd84/edit?resourcekey=0-BKc-CdwlsQqj_VARWXTSEQ&amp;gid=0#gid=0&amp;range=F58
Reply:
	Ah makes sense. I do see you have different dtypes for input/outputs. thanks!
</t>
      </text>
    </comment>
    <comment authorId="36" xr:uid="{b3c1facc-0bdb-42b9-b038-eabcd20d4c2e}" ref="O238">
      <text>
        <t xml:space="preserve">[Threaded comment]
 Your version of Excel allows you to read this threaded comment; however, any edits to it will get removed if the file is opened in a newer version of Excel. Learn more: https://go.microsoft.com/fwlink/?linkid=870924
Comment:
	I think this needs to match KV cache dtype
Reply:
	good catch! Thanks..!
</t>
      </text>
    </comment>
    <comment authorId="37" xr:uid="{b3f17a6d-1e66-435f-aa93-0a7554b27bfe}" ref="O82">
      <text>
        <t xml:space="preserve">[Threaded comment]
 Your version of Excel allows you to read this threaded comment; however, any edits to it will get removed if the file is opened in a newer version of Excel. Learn more: https://go.microsoft.com/fwlink/?linkid=870924
Comment:
	@pirillo@google.com could you also confirm whether GB200 is using BF16 for attention weights?
I gave it another look and interestingly the NVFP4 checkpoint indicates that the attention weights are in BF16 (even thought the original R1 checkpoint was using FP8): https://huggingface.co/nvidia/DeepSeek-R1-NVFP4/blob/main/model-00003-of-00080.safetensors
Assigned to pirillo@google.com
Reply:
	Confirmed offline with Chris that NVFP4 is using BF16 for attention weights. cc @donghyun@google.com @miliu@google.com 
I'm not sure if this was done to avoid quality regression when using FP4 weights. But we'll keep track of accuracy when we evaluate FP4.
Reply:
	This is great to know. Shall we update the dtype?
</t>
      </text>
    </comment>
    <comment authorId="38" xr:uid="{c819b708-c66d-4cba-8913-e95f796b6fd5}" ref="L289">
      <text>
        <t xml:space="preserve">[Threaded comment]
 Your version of Excel allows you to read this threaded comment; however, any edits to it will get removed if the file is opened in a newer version of Excel. Learn more: https://go.microsoft.com/fwlink/?linkid=870924
Comment:
	Why do we keep this sharded if MoE needs the tokens all-gathered?
Reply:
	yes you're right. It needs to be all-gathered eventually (or a2a-ed). But this needs to be done by a separate collective operations. In this op (matmul), we don't touch collectives. All matmuls are done locally. This sharding on T just inherits from the sharding on T from the input tensor.
</t>
      </text>
    </comment>
    <comment authorId="39" xr:uid="{cc1fbbfc-ea9c-476b-9741-10f098cc4c3d}" ref="O303">
      <text>
        <t xml:space="preserve">[Threaded comment]
 Your version of Excel allows you to read this threaded comment; however, any edits to it will get removed if the file is opened in a newer version of Excel. Learn more: https://go.microsoft.com/fwlink/?linkid=870924
Comment:
	My understanding is that GPU is using w4a4 outside of attention so we may want to generate separate TPU throughput targets based on this.
Reference: https://huggingface.co/nvidia/DeepSeek-R1-NVFP4#post-training-quantization
</t>
      </text>
    </comment>
    <comment authorId="40" xr:uid="{d4956159-400e-4f0c-8ec6-c13cedbecd34}" ref="H558">
      <text>
        <t xml:space="preserve">[Threaded comment]
 Your version of Excel allows you to read this threaded comment; however, any edits to it will get removed if the file is opened in a newer version of Excel. Learn more: https://go.microsoft.com/fwlink/?linkid=870924
Comment:
	contracting_dim and batch_or_expert_dim are incorrect.
Reply:
	Thanks for catching that! Fixed
</t>
      </text>
    </comment>
    <comment authorId="41" xr:uid="{d49efb7c-8418-45ac-934f-426e960717a9}" ref="B62">
      <text>
        <t xml:space="preserve">[Threaded comment]
 Your version of Excel allows you to read this threaded comment; however, any edits to it will get removed if the file is opened in a newer version of Excel. Learn more: https://go.microsoft.com/fwlink/?linkid=870924
Comment:
	Are these two QK matmuls done independently during inference?
Reply:
	It depends on implementation, but today they all are fused into one big kernel: https://screenshot.googleplex.com/4byPNkqqGnK72R4
1 total reaction
Amanda Tomlinson reacted with 👍 at 2026-03-23 16:56 PM
</t>
      </text>
    </comment>
    <comment authorId="42" xr:uid="{e80f0ffe-9693-43a8-a4e2-2a19a49aab95}" ref="M508">
      <text>
        <t xml:space="preserve">[Threaded comment]
 Your version of Excel allows you to read this threaded comment; however, any edits to it will get removed if the file is opened in a newer version of Excel. Learn more: https://go.microsoft.com/fwlink/?linkid=870924
Comment:
	Discussed offline. This is accidentally copied. We shouldn't be sharding on D along data axis.
Reply:
	Thanks! Yes this really depends on the sharding configuration (e.g., TP vs EP). We'll need to adjust this accordingly per config.
</t>
      </text>
    </comment>
    <comment authorId="43" xr:uid="{f867ed11-c95e-476d-9bcd-7cc4b182930c}" ref="E430">
      <text>
        <t xml:space="preserve">[Threaded comment]
 Your version of Excel allows you to read this threaded comment; however, any edits to it will get removed if the file is opened in a newer version of Excel. Learn more: https://go.microsoft.com/fwlink/?linkid=870924
Comment:
	Any way to comment on what this step does? In Hao's roofline, he is calling this a RS (which I was a bit confused about)
Reply:
	Added RS sharding strategy as well as Hierarchical RS. This should match Hao's numbers.
</t>
      </text>
    </comment>
    <comment authorId="44" xr:uid="{f9335262-c0e6-44e6-a90a-9eca97c5770a}" ref="E562">
      <text>
        <t xml:space="preserve">[Threaded comment]
 Your version of Excel allows you to read this threaded comment; however, any edits to it will get removed if the file is opened in a newer version of Excel. Learn more: https://go.microsoft.com/fwlink/?linkid=870924
Comment:
	Do we need to change the sharding to shard on BT with EP? The "Collect" part outputs tensor of shape [BxT / EP, D] so I assume they should be the same for shared expert.
Reply:
	Discussed offline. They are sharded the same. data=16 and is also used for EP.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tc={0f47079e-c384-49f7-bd59-fb5e264e89ea}</author>
    <author>tc={3eef114a-b5e9-4952-a9b5-8878ea15de77}</author>
    <author>tc={549fc67f-df56-4ccc-ae43-9b485f580d44}</author>
    <author>tc={8a0dda52-94ee-4152-9e14-7a8fe2cc02fb}</author>
    <author>tc={a9a77085-8e4e-49f7-9b28-dacbae680179}</author>
  </authors>
  <commentList>
    <comment authorId="0" xr:uid="{0f47079e-c384-49f7-bd59-fb5e264e89ea}" ref="E16">
      <text>
        <t xml:space="preserve">[Threaded comment]
 Your version of Excel allows you to read this threaded comment; however, any edits to it will get removed if the file is opened in a newer version of Excel. Learn more: https://go.microsoft.com/fwlink/?linkid=870924
Comment:
	Just a side note here that you might already know. If we do AG, we expand tokens (topk times) after the collective. If we do A2A, we expand tokens before the collectives. Probably that was out of the scope of this tab though.
Reply:
	added in comment column
</t>
      </text>
    </comment>
    <comment authorId="1" xr:uid="{3eef114a-b5e9-4952-a9b5-8878ea15de77}" ref="D7">
      <text>
        <t xml:space="preserve">[Threaded comment]
 Your version of Excel allows you to read this threaded comment; however, any edits to it will get removed if the file is opened in a newer version of Excel. Learn more: https://go.microsoft.com/fwlink/?linkid=870924
Comment:
	@miliu@google.com I guess I kind of understand what this would represent conceptually. But just to reconfirm my understanding, it won't be actual tensor shape right? Will C be the dimension of global tokens?
Reply:
	separated C out. It's probably easier to break it out into [topK, C] so C is just tokens for each expert
</t>
      </text>
    </comment>
    <comment authorId="2" xr:uid="{549fc67f-df56-4ccc-ae43-9b485f580d44}" ref="E11">
      <text>
        <t xml:space="preserve">[Threaded comment]
 Your version of Excel allows you to read this threaded comment; however, any edits to it will get removed if the file is opened in a newer version of Excel. Learn more: https://go.microsoft.com/fwlink/?linkid=870924
Comment:
	just nit: AG along ds + slice?
1 total reaction
Ming Liu reacted with 👍 at 2026-02-03 08:11 AM
</t>
      </text>
    </comment>
    <comment authorId="3" xr:uid="{8a0dda52-94ee-4152-9e14-7a8fe2cc02fb}" ref="E20">
      <text>
        <t xml:space="preserve">[Threaded comment]
 Your version of Excel allows you to read this threaded comment; however, any edits to it will get removed if the file is opened in a newer version of Excel. Learn more: https://go.microsoft.com/fwlink/?linkid=870924
Comment:
	Here in RS path, we'll need to unsort tokens (expert-sorted to sequence-sorted) and pad before RS. Maybe nit picking. But it wasn't clear to me when I did the first roofline on dsv3. anyway!
Reply:
	also added as comment. thx
</t>
      </text>
    </comment>
    <comment authorId="4" xr:uid="{a9a77085-8e4e-49f7-9b28-dacbae680179}" ref="E7">
      <text>
        <t xml:space="preserve">[Threaded comment]
 Your version of Excel allows you to read this threaded comment; however, any edits to it will get removed if the file is opened in a newer version of Excel. Learn more: https://go.microsoft.com/fwlink/?linkid=870924
Comment:
	Just a side note: as we're AG-ing on ds before FFo, we can RS along on other dim too (e.g., F). I'm just saying this because I did it on F :)
Reply:
	I see. Yes that would probably be easier than doing it on the "C" dimension since it should be much larger. Let me update
Reply:
	Actually.. what do you do about FFo? Do you RS on "D"? or "C"?
Reply:
	You'd probably want to do it along C so it's already partially sharded for input to attention
1 total reaction
Donghyun Cho reacted with ➕ at 2026-02-03 08:25 AM
Reply:
	Yes right. While I don't have a separate dims for K and C, but yes I do RS on C for FFo. As you pointed out, it's more compatible with Attention inputs.
Reply:
	thanks. updated!
</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tc={4967d761-a65e-4414-85bc-8324de7e8298}</author>
  </authors>
  <commentList>
    <comment authorId="0" xr:uid="{4967d761-a65e-4414-85bc-8324de7e8298}" ref="B23">
      <text>
        <t xml:space="preserve">[Threaded comment]
 Your version of Excel allows you to read this threaded comment; however, any edits to it will get removed if the file is opened in a newer version of Excel. Learn more: https://go.microsoft.com/fwlink/?linkid=870924
Comment:
	cc @donghyun@google.com
Assigned to donghyun@google.com
</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tc={64779bf8-3ebb-4363-bbff-9322694961ef}</author>
    <author>tc={94f85446-910f-4069-a34f-f6593771c343}</author>
    <author>tc={951744c6-62db-436d-b6c1-e7cb97c44da6}</author>
  </authors>
  <commentList>
    <comment authorId="0" ref="C48">
      <text>
        <t xml:space="preserve">InferenceX output tokens/s/chip as of 3/27</t>
      </text>
    </comment>
    <comment authorId="1" xr:uid="{64779bf8-3ebb-4363-bbff-9322694961ef}" ref="J390">
      <text>
        <t xml:space="preserve">[Threaded comment]
 Your version of Excel allows you to read this threaded comment; however, any edits to it will get removed if the file is opened in a newer version of Excel. Learn more: https://go.microsoft.com/fwlink/?linkid=870924
Comment:
	This is double what i'm expecting
Reply:
	clarified offline. this is two simultaneous AGs across the chip (one AG for each chiplet)
</t>
      </text>
    </comment>
    <comment authorId="2" xr:uid="{94f85446-910f-4069-a34f-f6593771c343}" ref="H269">
      <text>
        <t xml:space="preserve">[Threaded comment]
 Your version of Excel allows you to read this threaded comment; however, any edits to it will get removed if the file is opened in a newer version of Excel. Learn more: https://go.microsoft.com/fwlink/?linkid=870924
Comment:
	TODO: centralize system spec selection so we are not referencing across sheets
Reply:
	fixed using INDIRECT for now. Referencing local sheet
</t>
      </text>
    </comment>
    <comment authorId="3" xr:uid="{951744c6-62db-436d-b6c1-e7cb97c44da6}" ref="B81">
      <text>
        <t xml:space="preserve">[Threaded comment]
 Your version of Excel allows you to read this threaded comment; however, any edits to it will get removed if the file is opened in a newer version of Excel. Learn more: https://go.microsoft.com/fwlink/?linkid=870924
Comment:
	Is this the maximum KV Cache size?
Reply:
	this is the calculated kv cache size based on the config above. 
It grows over time, but this accounts for the cache needed to store upto the last token.
</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tc={eee6d0f5-57fa-4441-baa8-55a9cb452a7d}</author>
  </authors>
  <commentList>
    <comment authorId="0" xr:uid="{eee6d0f5-57fa-4441-baa8-55a9cb452a7d}" ref="H449">
      <text>
        <t xml:space="preserve">[Threaded comment]
 Your version of Excel allows you to read this threaded comment; however, any edits to it will get removed if the file is opened in a newer version of Excel. Learn more: https://go.microsoft.com/fwlink/?linkid=870924
Comment:
	@donghyun@google.com Can you please help me understand why are we dividing P414 by 2 here? We haven't done this for any other matmuls.
</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8">
      <text>
        <t xml:space="preserve">InferenceX output tokens/s/chip as of 3/27</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tc={045c57b6-2295-4b30-9877-0408c293f740}</author>
    <author>tc={4018954c-5b59-4008-8fd7-08649e0398e7}</author>
  </authors>
  <commentList>
    <comment authorId="0" xr:uid="{045c57b6-2295-4b30-9877-0408c293f740}" ref="D58">
      <text>
        <t xml:space="preserve">[Threaded comment]
 Your version of Excel allows you to read this threaded comment; however, any edits to it will get removed if the file is opened in a newer version of Excel. Learn more: https://go.microsoft.com/fwlink/?linkid=870924
Comment:
	how come this disappeared?
Reply:
	Now it's back! I had a misunderstanding on this. Thanks for pointing this out.
</t>
      </text>
    </comment>
    <comment authorId="1" xr:uid="{4018954c-5b59-4008-8fd7-08649e0398e7}" ref="L89">
      <text>
        <t xml:space="preserve">[Threaded comment]
 Your version of Excel allows you to read this threaded comment; however, any edits to it will get removed if the file is opened in a newer version of Excel. Learn more: https://go.microsoft.com/fwlink/?linkid=870924
Comment:
	do you mean to shard this dimension on data here? 
LHS shards D on data already
Reply:
	Yeah this is a bit confusing notation for CMs. In collective matmuls, we do AG on D (for LHS) and do the matmul. Like the first einsum in this diagram-&gt; https://screenshot.googleplex.com/8EfETUDx2e5ri8Z
I had to put it under the same op as they're being done in parallel (AG and einsum).
</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tc={9a3cb4fe-e374-4552-aa56-1a4507b1ed6f}</author>
  </authors>
  <commentList>
    <comment authorId="0" xr:uid="{9a3cb4fe-e374-4552-aa56-1a4507b1ed6f}" ref="G59">
      <text>
        <t xml:space="preserve">[Threaded comment]
 Your version of Excel allows you to read this threaded comment; however, any edits to it will get removed if the file is opened in a newer version of Excel. Learn more: https://go.microsoft.com/fwlink/?linkid=870924
Comment:
	@kimjaehong@google.com
</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tc={41a99479-5e06-40b6-9857-4e9965d099eb}</author>
  </authors>
  <commentList>
    <comment authorId="0" xr:uid="{41a99479-5e06-40b6-9857-4e9965d099eb}" ref="L487">
      <text>
        <t xml:space="preserve">[Threaded comment]
 Your version of Excel allows you to read this threaded comment; however, any edits to it will get removed if the file is opened in a newer version of Excel. Learn more: https://go.microsoft.com/fwlink/?linkid=870924
Comment:
	@miliu@google.com @donghyun@google.com 
Can we apply local aggregation at each chip to reduce the shape to [B, T, D], similar to how it is done for AG in Option B and C, to reduce the A2A traffic?
Reply:
	or does this already assume local aggregation and the kT in the transferred data is coming from the fact that k experts (all on different chips) are activated per token and we need to do A2A of total k*D values to the destination chip for each token?
</t>
      </text>
    </comment>
  </commentList>
</comments>
</file>

<file path=xl/sharedStrings.xml><?xml version="1.0" encoding="utf-8"?>
<sst xmlns="http://schemas.openxmlformats.org/spreadsheetml/2006/main" count="46053" uniqueCount="940">
  <si>
    <t>How to use this spreadsheet:</t>
  </si>
  <si>
    <t>1. Go to "Config and Summary" sheet and select from a preset configuration</t>
  </si>
  <si>
    <t>Final throughput can be found at the bottom</t>
  </si>
  <si>
    <t>Breakdown of operators can be found in "Decode [First/Last Token]" and "Prefill" sheets</t>
  </si>
  <si>
    <t>2. You can add more configurations by adding new columns in the "Config and Summary" sheet and choosing it as the preset configuration</t>
  </si>
  <si>
    <t>Changelog</t>
  </si>
  <si>
    <t>[4/13/2026]</t>
  </si>
  <si>
    <t>miliu@</t>
  </si>
  <si>
    <t>* Changed to use config based flow
* Model first and last decode step time and interpolate overall step time
* Updated theoretical A2A calculation based on bisection bandwidth for TPUs
* Added support for GB200 based on NCCL look up table
* Updated HBM/FLOPS derating for both GB200 and GFC based on measurements
* Deprecated all other sheets</t>
  </si>
  <si>
    <t>[5/6/2026]</t>
  </si>
  <si>
    <t>* Updated GB200 HBM capacity (GiB vs GB)
* Added new dtype configurability for attention output projection (used in dsv3 nvfp4 v2 checkpoint)</t>
  </si>
  <si>
    <t>Preset Selection:</t>
  </si>
  <si>
    <t>[1K/8K] GF 2x2x2 DP16/EP16 Aggregated MOE-a8w4 B=2.5K</t>
  </si>
  <si>
    <t>[1K/8K] GF 2x2 DP8/EP8 Aggregated MOE-a8w4 B=896</t>
  </si>
  <si>
    <t>[1K/8K] GF 4x4 DP32/EP32 Aggregated MOE-a8w4</t>
  </si>
  <si>
    <t>[1K/8K] GF 4x4x2 DP64/EP64 Aggregated MOE-a8w4</t>
  </si>
  <si>
    <t>[1K/8K] GB200 4-chip DP4/EP4 Aggregated MOE-a4w4</t>
  </si>
  <si>
    <t>[1K/8K] GB200 8-chip DP8/EP8 Aggregated MOE-a4w4</t>
  </si>
  <si>
    <t>[1K/8K] GB200 16-chip DP16/EP16 Aggregated MOE-a4w4</t>
  </si>
  <si>
    <t>[1K/8K] GB200 32-chip DP32/EP32 Aggregated MOE-a4w4</t>
  </si>
  <si>
    <t>[1K/8K] GB200 32+4 Chips Disaggregated MOE-a4w4</t>
  </si>
  <si>
    <t>[1K/8K] GB200 4-chip DP4/EP4 Aggregated MOE-a8w4</t>
  </si>
  <si>
    <t>[1K/8K] GB200 8-chip DP8/EP8 Aggregated MOE-a8w4</t>
  </si>
  <si>
    <t>[1K/8K] GB200 4-chip DP4/EP4 Aggregated MOE-a4w4 - Nsight</t>
  </si>
  <si>
    <t>Decode</t>
  </si>
  <si>
    <t>Prefill</t>
  </si>
  <si>
    <t>Device Assumptions</t>
  </si>
  <si>
    <t>Chip Name</t>
  </si>
  <si>
    <t>GhostFish (P3) Derated</t>
  </si>
  <si>
    <t>GB200 Derated</t>
  </si>
  <si>
    <t>Use Measured NCCL Lookup Table</t>
  </si>
  <si>
    <t>Sharding (Axis Name, # of Devices)</t>
  </si>
  <si>
    <t>model</t>
  </si>
  <si>
    <t>data</t>
  </si>
  <si>
    <t>seq</t>
  </si>
  <si>
    <t>attn_model</t>
  </si>
  <si>
    <t>Serving Configuration and Strategy</t>
  </si>
  <si>
    <t>Sequence Length (Q)</t>
  </si>
  <si>
    <t>T</t>
  </si>
  <si>
    <t>Batch Size (power of 2)</t>
  </si>
  <si>
    <t>B</t>
  </si>
  <si>
    <t>Sequence Length (KV)</t>
  </si>
  <si>
    <t>S</t>
  </si>
  <si>
    <t>Sequence Length (KV) - First Token Decode</t>
  </si>
  <si>
    <t>S_first</t>
  </si>
  <si>
    <t>N/A</t>
  </si>
  <si>
    <t>Scheduler Latency Overhead</t>
  </si>
  <si>
    <t>Roofline Discount Rate</t>
  </si>
  <si>
    <t>Flash Attention Enabled</t>
  </si>
  <si>
    <t>flash_attn</t>
  </si>
  <si>
    <t>Enforce Perfect Expert Routing</t>
  </si>
  <si>
    <t>enforce_perfect_expert_routing</t>
  </si>
  <si>
    <t>MOE Token Dispatch Strategy</t>
  </si>
  <si>
    <t>Strategy C: Hirarachical All-Gather</t>
  </si>
  <si>
    <t>Strategy A: All-To-All</t>
  </si>
  <si>
    <t>MOE Token Collect Strategy</t>
  </si>
  <si>
    <t>Option C: Hierachical RS</t>
  </si>
  <si>
    <t>Option A: Transposed All-To-All</t>
  </si>
  <si>
    <t>MOE Collective Overlap Strategy</t>
  </si>
  <si>
    <t>OptionA. No Overlapping</t>
  </si>
  <si>
    <t>Numerics</t>
  </si>
  <si>
    <t>KV Cache dtype</t>
  </si>
  <si>
    <t>kv_dtype</t>
  </si>
  <si>
    <t>fp8</t>
  </si>
  <si>
    <t>Attention Projections Numeric</t>
  </si>
  <si>
    <t>attn_proj_dtype</t>
  </si>
  <si>
    <t>w8a8</t>
  </si>
  <si>
    <t>w16a16</t>
  </si>
  <si>
    <t>Attention Output Projection Numerics</t>
  </si>
  <si>
    <t>attn_oproj_dtype</t>
  </si>
  <si>
    <t>w4a4</t>
  </si>
  <si>
    <t>Attention "K" numeric from KV</t>
  </si>
  <si>
    <t>attn_kv_k_dtype</t>
  </si>
  <si>
    <t>Attention "A" numeric from AV</t>
  </si>
  <si>
    <t>attn_av_a_dtype</t>
  </si>
  <si>
    <t>Expert Dispatch Numeric</t>
  </si>
  <si>
    <t>expert_dispatch_dtype</t>
  </si>
  <si>
    <t>MoE Numeric</t>
  </si>
  <si>
    <t>moe_dtype</t>
  </si>
  <si>
    <t>w4a8</t>
  </si>
  <si>
    <t>Expert Collect Numeric</t>
  </si>
  <si>
    <t>expert_collect_dtype</t>
  </si>
  <si>
    <t>bf16</t>
  </si>
  <si>
    <t>Results</t>
  </si>
  <si>
    <t>Decode - First Token</t>
  </si>
  <si>
    <t>Decode - Last Token</t>
  </si>
  <si>
    <t>Memory Occupancy OK</t>
  </si>
  <si>
    <t>E2E Latency (s)</t>
  </si>
  <si>
    <t>Throughput (tokens/s)</t>
  </si>
  <si>
    <t>Discounted Throughput (tokens/s)</t>
  </si>
  <si>
    <t>Throughput (tokens/s/chip)</t>
  </si>
  <si>
    <t>Combined Results</t>
  </si>
  <si>
    <t>Input Seq Length</t>
  </si>
  <si>
    <t>Output Seq Length</t>
  </si>
  <si>
    <t>Decode # Chips</t>
  </si>
  <si>
    <t>Decode Latency - All Tokens (s)</t>
  </si>
  <si>
    <t>Assume simple linear growth in per token latency from first to last token</t>
  </si>
  <si>
    <t>Decode Wt Avg Throughput (tokens/s/chip)</t>
  </si>
  <si>
    <t>total tokens / latency all tokens / # chips</t>
  </si>
  <si>
    <t>Prefill QPS/chip</t>
  </si>
  <si>
    <t>Decode QPS/chip</t>
  </si>
  <si>
    <t>Combined QPS/chip</t>
  </si>
  <si>
    <t>Rate matching prefill and decode: combinedQpsPerChip=1 / ( 1 / prefillQpsPerChip + 1/decodeQpsPerChip)</t>
  </si>
  <si>
    <t>Prefill:Decode Ratio</t>
  </si>
  <si>
    <t>&lt;1 means decode matters more, &gt;1 means prefill matters more</t>
  </si>
  <si>
    <t>Combined tokens/s/chip</t>
  </si>
  <si>
    <t>Output tokens/s/chip</t>
  </si>
  <si>
    <t xml:space="preserve">TODO: </t>
  </si>
  <si>
    <t>update for GPUs</t>
  </si>
  <si>
    <t>Support attention sharding (?)</t>
  </si>
  <si>
    <t>update a2a calculation</t>
  </si>
  <si>
    <t>prefill sheet</t>
  </si>
  <si>
    <t>aggregate prefill and decode</t>
  </si>
  <si>
    <t>account for increasing seq lengths in decode</t>
  </si>
  <si>
    <t>update GPU derating</t>
  </si>
  <si>
    <t>Contact: donghyun@, gpolovets@, miliu@. Feedback/Bug reports are welcome!</t>
  </si>
  <si>
    <t>Description</t>
  </si>
  <si>
    <t>Symbol</t>
  </si>
  <si>
    <t>Value</t>
  </si>
  <si>
    <t>Sharding (Axis Name)</t>
  </si>
  <si>
    <t># of Devices</t>
  </si>
  <si>
    <t>Notes</t>
  </si>
  <si>
    <t>Size In Bytes</t>
  </si>
  <si>
    <t>MXU dtype</t>
  </si>
  <si>
    <t>Embedding Dimension</t>
  </si>
  <si>
    <t>D</t>
  </si>
  <si>
    <t>[ ↓ Configurable Values]</t>
  </si>
  <si>
    <t>fp4</t>
  </si>
  <si>
    <t>Hidden Dimension</t>
  </si>
  <si>
    <t>F</t>
  </si>
  <si>
    <t># of experts</t>
  </si>
  <si>
    <t>E</t>
  </si>
  <si>
    <t>Also used for expert sharding for MoE</t>
  </si>
  <si>
    <t># of Layers</t>
  </si>
  <si>
    <t>L</t>
  </si>
  <si>
    <t># of Dense Layers</t>
  </si>
  <si>
    <t>DL</t>
  </si>
  <si>
    <t>Used if attention is replicated</t>
  </si>
  <si>
    <t># of experts to be activated per token</t>
  </si>
  <si>
    <t>top_k</t>
  </si>
  <si>
    <t>[ ↓ Derived Values]</t>
  </si>
  <si>
    <t>The dimension of the compressed latent vector for Query</t>
  </si>
  <si>
    <t>c_q</t>
  </si>
  <si>
    <t>data,model</t>
  </si>
  <si>
    <t>The dimension of the compressed latent vector for KV</t>
  </si>
  <si>
    <t>c_kv</t>
  </si>
  <si>
    <t>Total # of devices</t>
  </si>
  <si>
    <t>The dimension of Non-RoPE part of the query head</t>
  </si>
  <si>
    <t>h_nope</t>
  </si>
  <si>
    <t>Total # of chips</t>
  </si>
  <si>
    <t>The dimension of the RoPE part of the query head</t>
  </si>
  <si>
    <t>h_rope</t>
  </si>
  <si>
    <t>bf16,bf16</t>
  </si>
  <si>
    <t>The number of Attention Heads (Query)</t>
  </si>
  <si>
    <t>n_q</t>
  </si>
  <si>
    <t>[ ↓ Derived parameters]</t>
  </si>
  <si>
    <t>h_nope+h_rope</t>
  </si>
  <si>
    <t>c_kv+h_rope</t>
  </si>
  <si>
    <t># of Duplicated tokens (top_k times)</t>
  </si>
  <si>
    <t>kT</t>
  </si>
  <si>
    <t>Hardware Spec</t>
  </si>
  <si>
    <t>num_devices</t>
  </si>
  <si>
    <t># of Chips</t>
  </si>
  <si>
    <t>num_chips</t>
  </si>
  <si>
    <t>Per-Chip HBM-BW (GB/s)</t>
  </si>
  <si>
    <t>[TPU] Assumed Topology</t>
  </si>
  <si>
    <t>topo</t>
  </si>
  <si>
    <t>Per-Chip TFLOPS (fp4)</t>
  </si>
  <si>
    <t>[TPU] Total # of Bidir Links</t>
  </si>
  <si>
    <t>num_links_in_topo</t>
  </si>
  <si>
    <t>Per-Chip TFLOPS (fp8)</t>
  </si>
  <si>
    <t>Per-Chip TFLOPS (fp16)</t>
  </si>
  <si>
    <t>[ ↓ Configurable parameters]</t>
  </si>
  <si>
    <t>Per-Chip HBM Capacity (GiB)</t>
  </si>
  <si>
    <t>Regime</t>
  </si>
  <si>
    <t>R</t>
  </si>
  <si>
    <t>Per-Core HBM-BW (GB/s)</t>
  </si>
  <si>
    <t>Per-Core TFLOPS (fp4)</t>
  </si>
  <si>
    <t>Per-Core TFLOPS (fp8)</t>
  </si>
  <si>
    <t>Use the first token KV length</t>
  </si>
  <si>
    <t>Per-Core TFLOPS (bf16)</t>
  </si>
  <si>
    <t>Per-Core HBM Capacity (GiB)</t>
  </si>
  <si>
    <t>Core-to-Core ICI Bandwidth (uni, GB/s)</t>
  </si>
  <si>
    <t>Chip-to-Chip ICI Bandwidth (uni, GB/s)</t>
  </si>
  <si>
    <t>Chip-to-Chip ICI Latency (ms)</t>
  </si>
  <si>
    <t>[ ↓ Configurable Numeric]</t>
  </si>
  <si>
    <t>Min MXU Contracting Dim</t>
  </si>
  <si>
    <t>use_nccl_lookup</t>
  </si>
  <si>
    <t>💡Top Line Metrics</t>
  </si>
  <si>
    <t>Metric Name</t>
  </si>
  <si>
    <t># of Tokens</t>
  </si>
  <si>
    <t># Devices</t>
  </si>
  <si>
    <t>⚡Roofline Summary</t>
  </si>
  <si>
    <t>Category</t>
  </si>
  <si>
    <t>Op Name</t>
  </si>
  <si>
    <t>Memory Time
(ms)</t>
  </si>
  <si>
    <t>Compute Time
(ms)</t>
  </si>
  <si>
    <t>ICI Latency Time 
(ms)</t>
  </si>
  <si>
    <t>ICI BW Time
(ms)</t>
  </si>
  <si>
    <t>Roofline Time
(ms)</t>
  </si>
  <si>
    <t>Boundness</t>
  </si>
  <si>
    <t>% Sum</t>
  </si>
  <si>
    <t>ICI
Overlap?</t>
  </si>
  <si>
    <t>MLA</t>
  </si>
  <si>
    <t>Q Down Proj</t>
  </si>
  <si>
    <t>Q Up Proj</t>
  </si>
  <si>
    <t>Q Proj to K (K weight absoption)</t>
  </si>
  <si>
    <t>KV Down Proj</t>
  </si>
  <si>
    <t>AllGather KV</t>
  </si>
  <si>
    <t>FlashAttention</t>
  </si>
  <si>
    <t>VanillaAttention</t>
  </si>
  <si>
    <r>
      <rPr>
        <rFont val="Arial"/>
        <color rgb="FF000000"/>
      </rPr>
      <t xml:space="preserve">  |- </t>
    </r>
    <r>
      <rPr>
        <rFont val="Arial"/>
        <color rgb="FF1155CC"/>
        <u/>
      </rPr>
      <t>QK (nope)</t>
    </r>
  </si>
  <si>
    <r>
      <rPr>
        <rFont val="Arial"/>
        <color rgb="FF000000"/>
      </rPr>
      <t xml:space="preserve">  |- </t>
    </r>
    <r>
      <rPr>
        <rFont val="Arial"/>
        <color rgb="FF1155CC"/>
        <u/>
      </rPr>
      <t>QK (rope)</t>
    </r>
  </si>
  <si>
    <r>
      <rPr>
        <rFont val="Arial"/>
        <color rgb="FF000000"/>
      </rPr>
      <t xml:space="preserve">  |- </t>
    </r>
    <r>
      <rPr>
        <rFont val="Arial"/>
        <color rgb="FF1155CC"/>
        <u/>
      </rPr>
      <t>AV</t>
    </r>
  </si>
  <si>
    <t>V Up Proj (Weight Absorption)</t>
  </si>
  <si>
    <t>AllGather</t>
  </si>
  <si>
    <t>O Proj</t>
  </si>
  <si>
    <t>MoE</t>
  </si>
  <si>
    <t>Dispatch</t>
  </si>
  <si>
    <t>Gating x 2 + Act</t>
  </si>
  <si>
    <t>Linear</t>
  </si>
  <si>
    <t>Collect</t>
  </si>
  <si>
    <t>Overlapping Strategy</t>
  </si>
  <si>
    <t>OptionB. Overlapping Expert Collectives</t>
  </si>
  <si>
    <t>TOTAL</t>
  </si>
  <si>
    <t>Selected Strategy</t>
  </si>
  <si>
    <t>💾 Memory Occupancy</t>
  </si>
  <si>
    <t xml:space="preserve"> 🔍 Detailed Op Analysis 1 - MLA (Multi-head Latent Attention)</t>
  </si>
  <si>
    <t>Key</t>
  </si>
  <si>
    <t>Operation</t>
  </si>
  <si>
    <t>Details</t>
  </si>
  <si>
    <t>Dimensions</t>
  </si>
  <si>
    <t>dtype</t>
  </si>
  <si>
    <t>Size(MiB)</t>
  </si>
  <si>
    <t>VMEM 
Prefetched
/Pinned</t>
  </si>
  <si>
    <t>Attention Weights, Global (GiB)</t>
  </si>
  <si>
    <t>0. Activation Before Attention Layer</t>
  </si>
  <si>
    <t>Activation Tensor</t>
  </si>
  <si>
    <t>Dimension Name</t>
  </si>
  <si>
    <t>(</t>
  </si>
  <si>
    <t>)</t>
  </si>
  <si>
    <t>MoE Weights, Global (GiB)</t>
  </si>
  <si>
    <t>Global Shape</t>
  </si>
  <si>
    <t>Other Weights, Global (GiB)</t>
  </si>
  <si>
    <t>Sharding</t>
  </si>
  <si>
    <t>KV Cache Size, Global (GiB)</t>
  </si>
  <si>
    <t>Local Shape (per-core)</t>
  </si>
  <si>
    <t>Intermediate Activation Tensors, Global (GiB)</t>
  </si>
  <si>
    <t>1. Q Down Proj</t>
  </si>
  <si>
    <t>LHS</t>
  </si>
  <si>
    <t>TOTAL (Global)</t>
  </si>
  <si>
    <t>Attention Weights, Local (GiB)</t>
  </si>
  <si>
    <t>MoE Weights, Local (GiB)</t>
  </si>
  <si>
    <t>RHS</t>
  </si>
  <si>
    <t>KV Cache Size, Local (GiB)</t>
  </si>
  <si>
    <t>Intermediate Activation Tensors, Local (GiB)</t>
  </si>
  <si>
    <t>TOTAL (Local)</t>
  </si>
  <si>
    <t>Output</t>
  </si>
  <si>
    <t>Pre-operation Collectives</t>
  </si>
  <si>
    <t>Transferring Tensor</t>
  </si>
  <si>
    <t>Source Sharding</t>
  </si>
  <si>
    <t>Source Local Shape (per-core)</t>
  </si>
  <si>
    <t>Target Sharding</t>
  </si>
  <si>
    <t>Strategy A: All-Gather Tokens with no chiplet involved</t>
  </si>
  <si>
    <t># of devices involved</t>
  </si>
  <si>
    <t>Per-device: Data transferred from a device (MiB)</t>
  </si>
  <si>
    <t>Global Traffic Size (MiB)</t>
  </si>
  <si>
    <t># of Links involved</t>
  </si>
  <si>
    <t># of Chiplets sharing links</t>
  </si>
  <si>
    <t>Transfer Time</t>
  </si>
  <si>
    <t>Strategy B: Hierarchical All-Gather</t>
  </si>
  <si>
    <t xml:space="preserve">AllGather 1 (Chip-to-Chip)
</t>
  </si>
  <si>
    <t>AllGather 2 (Core-to-Core)</t>
  </si>
  <si>
    <t>AllGather 2
Last Phase Transfer Time</t>
  </si>
  <si>
    <t>Transfer Time TOTAL</t>
  </si>
  <si>
    <t>Strategy C: All Gather Die-to-Die (for CM)</t>
  </si>
  <si>
    <t xml:space="preserve"> [B // model, T, D // data] -&gt; [B // model, T, D]</t>
  </si>
  <si>
    <t>Target Mesh name</t>
  </si>
  <si>
    <t>AG (Core-to-Core)</t>
  </si>
  <si>
    <t># of devices involved (Must be 2)</t>
  </si>
  <si>
    <t>Strategy</t>
  </si>
  <si>
    <t>No Collectives</t>
  </si>
  <si>
    <t>ICI Time (Bandwidth)</t>
  </si>
  <si>
    <t>Average # of hops</t>
  </si>
  <si>
    <t>ICI Time (Latency)</t>
  </si>
  <si>
    <t>Compute</t>
  </si>
  <si>
    <t>MXU Dtype</t>
  </si>
  <si>
    <t>Local FLOPS
(2TDc_q)</t>
  </si>
  <si>
    <t>Compute Time</t>
  </si>
  <si>
    <t>Memory</t>
  </si>
  <si>
    <t>Local HBM Transfer</t>
  </si>
  <si>
    <t>Memory Time</t>
  </si>
  <si>
    <t>2. Q Up Proj
(NOPE+ROPE)</t>
  </si>
  <si>
    <t>Collective</t>
  </si>
  <si>
    <t>Strategy 1: Reduce Scatter D2D (for CM)</t>
  </si>
  <si>
    <t xml:space="preserve"> [B, T, n_q, h_nope+h_rope] {partialsum-data} -&gt; [B // data, T, D]</t>
  </si>
  <si>
    <t>Target Mesh Name</t>
  </si>
  <si>
    <t xml:space="preserve">RS: Core-to-Core </t>
  </si>
  <si>
    <t>ICI Time</t>
  </si>
  <si>
    <t>Local FLOPS</t>
  </si>
  <si>
    <t>3. Q Proj to K (K weight absorption)</t>
  </si>
  <si>
    <t>4. KV Down Proj</t>
  </si>
  <si>
    <t>4-1. All Gather KV</t>
  </si>
  <si>
    <t>Collectives</t>
  </si>
  <si>
    <t>AllGather 2
Last Phase Transfer Time
(exposed)</t>
  </si>
  <si>
    <t>5. QK (nope)</t>
  </si>
  <si>
    <t>TODO: All gather for S (prefill)</t>
  </si>
  <si>
    <t>6. QK (rope)</t>
  </si>
  <si>
    <t>7. AV</t>
  </si>
  <si>
    <t>8. V Up Proj (Weight Absorption)</t>
  </si>
  <si>
    <t>8-1. All Gather</t>
  </si>
  <si>
    <t>Strategy 1: All-gather Die-to-Die (for CM)</t>
  </si>
  <si>
    <t>[B // data,model, T, n_q, h_nope] -&gt; [B // model, T, n_q, h_nope] -&gt; [B // model, T, n_q, h_nope // data]</t>
  </si>
  <si>
    <t>9. O Proj</t>
  </si>
  <si>
    <t>Strategy 1: All-Gather Die-to-Die (for CM)</t>
  </si>
  <si>
    <t xml:space="preserve"> [B, T, n_q, h_nope // data] -&gt; [B, T, n_q, h_nope]</t>
  </si>
  <si>
    <t># of devices involved (Should be 2)</t>
  </si>
  <si>
    <t>Note: n_q and h_nope can be reshaped into 1 dim to avoid padding</t>
  </si>
  <si>
    <t xml:space="preserve"> 🔍 Detailed Op Analysis 2 - MoE</t>
  </si>
  <si>
    <t>Size(bytes)</t>
  </si>
  <si>
    <t>1. Dispatch</t>
  </si>
  <si>
    <t xml:space="preserve">  [B*kT // EP, D] (sequence-sharded) -&gt; [B*kT // EP, D] (expert-sharded)</t>
  </si>
  <si>
    <t># Bisection Links (bidir)</t>
  </si>
  <si>
    <t>NCCL Interpolated A2A Time</t>
  </si>
  <si>
    <t>A2A Transfer Time</t>
  </si>
  <si>
    <t>Strategy B: All-Gather Tokens with no chiplet involved</t>
  </si>
  <si>
    <r>
      <rPr>
        <rFont val="Arial"/>
        <b/>
        <color theme="1"/>
      </rPr>
      <t xml:space="preserve">1. AG: [B*T // EP, D] -&gt; [B*T, D]
</t>
    </r>
    <r>
      <rPr>
        <rFont val="Arial"/>
        <color theme="1"/>
      </rPr>
      <t>For EP, the following operations will follow</t>
    </r>
    <r>
      <rPr>
        <rFont val="Arial"/>
        <b/>
        <color theme="1"/>
      </rPr>
      <t xml:space="preserve">
</t>
    </r>
    <r>
      <rPr>
        <rFont val="Arial"/>
        <color theme="1"/>
      </rPr>
      <t>2. [B*T, D] (sequence-sorted) -&gt; [B*T, D] (expert-sorted)
3. [B*T, D] (expert-sorted) -&gt; [B*T // EP, D] expert-sharded)
For non-EP, local slicing will follow
2. [B*T, D] -&gt; [B*T, D // SHARDING(D)]</t>
    </r>
  </si>
  <si>
    <t>NCCL Interpolated AG Time</t>
  </si>
  <si>
    <t>Same with Strategy B, but with chiplet ICI involved</t>
  </si>
  <si>
    <t>AllGather 1 
(Chip-to-Chip)</t>
  </si>
  <si>
    <t>AllGather 2
(Core-to-Core)</t>
  </si>
  <si>
    <t>Last Phase Transfer Time</t>
  </si>
  <si>
    <t>Dispatch Strategy</t>
  </si>
  <si>
    <t># Hops</t>
  </si>
  <si>
    <t>2. Gating x 2 + Activation</t>
  </si>
  <si>
    <t>Post-Op Collectives</t>
  </si>
  <si>
    <r>
      <rPr>
        <rFont val="Arial"/>
        <color theme="1"/>
      </rPr>
      <t xml:space="preserve">partial_sum </t>
    </r>
    <r>
      <rPr>
        <rFont val="Arial"/>
        <i/>
        <color theme="1"/>
      </rPr>
      <t xml:space="preserve">mesh
</t>
    </r>
    <r>
      <rPr>
        <rFont val="Arial"/>
        <color theme="1"/>
      </rPr>
      <t>(contracting dim)</t>
    </r>
  </si>
  <si>
    <r>
      <rPr>
        <rFont val="Arial"/>
        <color theme="1"/>
      </rPr>
      <t xml:space="preserve">&lt;- Output tensor [2, B, kT, F // TP] {partial_sum on </t>
    </r>
    <r>
      <rPr>
        <rFont val="Arial"/>
        <i/>
        <color theme="1"/>
      </rPr>
      <t>mesh</t>
    </r>
    <r>
      <rPr>
        <rFont val="Arial"/>
        <color theme="1"/>
      </rPr>
      <t>}</t>
    </r>
  </si>
  <si>
    <t>Reduce Scatter</t>
  </si>
  <si>
    <t xml:space="preserve">  [2, B, kT, F // TP] {partial_sum on mesh} -&gt; [2, B, kT, F // TP // mesh]</t>
  </si>
  <si>
    <t>Per-device: Data Traffic from one device</t>
  </si>
  <si>
    <t>Global Data Traffic (MiB)</t>
  </si>
  <si>
    <t>Option 1 (Chip2Chip)</t>
  </si>
  <si>
    <t># of chiplets sharing links</t>
  </si>
  <si>
    <t>Option 2 (Core2Core)</t>
  </si>
  <si>
    <t>Activation Applied</t>
  </si>
  <si>
    <t xml:space="preserve">  [2, B, kT, F // TP // mesh] -&gt; [B, kT, F // TP // mesh]</t>
  </si>
  <si>
    <t>Local tensor size 
after activation 
(x 0.5)</t>
  </si>
  <si>
    <t xml:space="preserve">  [B, kT, F // TP // mesh]  -&gt; [B, kT, F // TP]</t>
  </si>
  <si>
    <t>Per-device: Data traffic from a device (MiB)</t>
  </si>
  <si>
    <t>Collective Strategy</t>
  </si>
  <si>
    <t>No Collective needed</t>
  </si>
  <si>
    <t>RS Transfer Time</t>
  </si>
  <si>
    <t>AG Transfer Time</t>
  </si>
  <si>
    <t>Tile Size</t>
  </si>
  <si>
    <t>Per-Tile FLOPS</t>
  </si>
  <si>
    <t># of Tiles (Base)</t>
  </si>
  <si>
    <t># of Experts Per Shard</t>
  </si>
  <si>
    <t># of Tiles 
(Worst case adjustment)
: For every expert,
The last tile has 
only 1 token to compute,
causing huge padding)</t>
  </si>
  <si>
    <t>&lt;- "-1" term is to compensate "CEILING" term of "# of Tiles" calculation</t>
  </si>
  <si>
    <t>Local FLOPS
(4kTDF)</t>
  </si>
  <si>
    <t>3. Linear
(Output)
GMM</t>
  </si>
  <si>
    <r>
      <rPr>
        <rFont val="Arial"/>
        <color theme="1"/>
      </rPr>
      <t xml:space="preserve">partial_sum </t>
    </r>
    <r>
      <rPr>
        <rFont val="Arial"/>
        <i/>
        <color theme="1"/>
      </rPr>
      <t xml:space="preserve">mesh
</t>
    </r>
    <r>
      <rPr>
        <rFont val="Arial"/>
        <color theme="1"/>
      </rPr>
      <t>(contracting dim)</t>
    </r>
  </si>
  <si>
    <t>Option A: AllReduce</t>
  </si>
  <si>
    <r>
      <rPr>
        <rFont val="Arial"/>
        <b/>
        <color theme="1"/>
      </rPr>
      <t xml:space="preserve">  [B, kT, D] {partial_sum on </t>
    </r>
    <r>
      <rPr>
        <rFont val="Arial"/>
        <b/>
        <i/>
        <color theme="1"/>
      </rPr>
      <t>mesh</t>
    </r>
    <r>
      <rPr>
        <rFont val="Arial"/>
        <b/>
        <color theme="1"/>
      </rPr>
      <t>} -&gt; [B, kT, D]   // Sharding notation omitted</t>
    </r>
  </si>
  <si>
    <t>Option B: Do not resolve partial sum yet</t>
  </si>
  <si>
    <t xml:space="preserve">  [B, kT, D] {partial_sum on mesh} -&gt; NO CHANGE   // Sharding notation omitted
  This is resolved as a part of expert token collection.</t>
  </si>
  <si>
    <t>Option C: No Collectives</t>
  </si>
  <si>
    <t># of Tiles 
(Worst case adjustment)
: For every expert,
The last tile has 
only 1 token to compute,
causing huge padding.</t>
  </si>
  <si>
    <t>4. Collect</t>
  </si>
  <si>
    <t>All-to-all 1 (Chip-to-Chip)</t>
  </si>
  <si>
    <t># of chips involved</t>
  </si>
  <si>
    <t>All-to-all 2 (Die-to-Die)</t>
  </si>
  <si>
    <t>Per-Device: Data Traffic from one device (MiB)</t>
  </si>
  <si>
    <t>Option B: Reduce-Scatter</t>
  </si>
  <si>
    <r>
      <rPr>
        <rFont val="Arial"/>
        <b/>
        <color theme="1"/>
      </rPr>
      <t xml:space="preserve">1. Context: [B * kT // EP, D] (expert-sharded)
</t>
    </r>
    <r>
      <rPr>
        <rFont val="Arial"/>
        <color theme="1"/>
      </rPr>
      <t xml:space="preserve">    After the previous op (Linear einsum), the activation has the shape of [B, kT, D]. Assuming it's expert-sharded (EP), 
    each local device has the tokens (~ B * kT // EP) that were assigned for the experts of the shard. Local shape: </t>
    </r>
    <r>
      <rPr>
        <rFont val="Arial"/>
        <b/>
        <color theme="1"/>
      </rPr>
      <t xml:space="preserve">
2. Local Reduction per token:  [B * kT // EP, D] (expert-sharded) -&gt; [B * T // EP, D] (expert-sharded)
     </t>
    </r>
    <r>
      <rPr>
        <rFont val="Arial"/>
        <color theme="1"/>
      </rPr>
      <t xml:space="preserve">Locally, deduplicate/reduce tokens by reshuffling. k-times duplicated tokens will be reduced into one token. 
    The aggregation will be locally done across the experts of the shard. As a result, local shape will be </t>
    </r>
    <r>
      <rPr>
        <rFont val="Arial"/>
        <b/>
        <color theme="1"/>
      </rPr>
      <t xml:space="preserve">
3. Re-construct.  [B * T // EP, D] (expert-sharded) -&gt; [B * T, D] {partial-sum: EP} 
</t>
    </r>
    <r>
      <rPr>
        <rFont val="Arial"/>
        <color theme="1"/>
      </rPr>
      <t xml:space="preserve">    [B*T, D] tensor using local reduced results. As a result, each device will have the same tensor shape with iits own results:</t>
    </r>
    <r>
      <rPr>
        <rFont val="Arial"/>
        <b/>
        <color theme="1"/>
      </rPr>
      <t xml:space="preserve"> 
</t>
    </r>
    <r>
      <rPr>
        <rFont val="Arial"/>
        <color theme="1"/>
      </rPr>
      <t xml:space="preserve">
</t>
    </r>
    <r>
      <rPr>
        <rFont val="Arial"/>
        <b/>
        <color theme="1"/>
      </rPr>
      <t xml:space="preserve">4. Reduce Scatter. [B * T, D] {partial-sum: EP}  -&gt; [B * T // EP, D] (sequence-sharded)
</t>
    </r>
    <r>
      <rPr>
        <rFont val="Arial"/>
        <color theme="1"/>
      </rPr>
      <t xml:space="preserve">    We apply reduction across shards, keeping the results sharded.</t>
    </r>
    <r>
      <rPr>
        <rFont val="Arial"/>
        <b/>
        <color theme="1"/>
      </rPr>
      <t xml:space="preserve">
Note: Existing Partial Sum: If there's an unresolved partial-sum from Linear op's Option B, it will be resolved together.</t>
    </r>
  </si>
  <si>
    <t>Partial-sum Mesh (Set if EP enabled)</t>
  </si>
  <si>
    <t># of chiplets sharing the same links</t>
  </si>
  <si>
    <t>&lt;- Assumption: There's no intra-chip links involved for this RS. If so, choose option C.</t>
  </si>
  <si>
    <t>NCCL Interpolated RS Time</t>
  </si>
  <si>
    <t>Reduce-Scatter Transfer Time (Assuming bandwidth-bound)</t>
  </si>
  <si>
    <r>
      <rPr>
        <rFont val="Arial"/>
        <color theme="1"/>
      </rPr>
      <t xml:space="preserve">[B, kT, D] (expert-sharded on B * KT if EP is enabled) -&gt; [B * T, D] (sequence-sharded on B * KT)
This is the same to </t>
    </r>
    <r>
      <rPr>
        <rFont val="Arial"/>
        <b/>
        <color theme="1"/>
      </rPr>
      <t>Option B</t>
    </r>
    <r>
      <rPr>
        <rFont val="Arial"/>
        <color theme="1"/>
      </rPr>
      <t>,</t>
    </r>
    <r>
      <rPr>
        <rFont val="Arial"/>
        <b/>
        <color theme="1"/>
      </rPr>
      <t xml:space="preserve"> </t>
    </r>
    <r>
      <rPr>
        <rFont val="Arial"/>
        <color theme="1"/>
      </rPr>
      <t>but we conduct RS in two steps to fully utilize core-to-core (intra-chip) fast ICI.</t>
    </r>
  </si>
  <si>
    <t>ReduceScatter 1 
(Chip-to-Chip)</t>
  </si>
  <si>
    <t>Per-device: Data Traffic from one device (MiB)</t>
  </si>
  <si>
    <t xml:space="preserve">ReduceScatter 2 (Core-to-Core)
</t>
  </si>
  <si>
    <t>Last Phase Transfer Time (Exposed)</t>
  </si>
  <si>
    <t>Transfer Time TOTAL
(Overlapping RS1 + RS2 except the last phase)</t>
  </si>
  <si>
    <t>5. Shared
Expert (Input + Gate)</t>
  </si>
  <si>
    <t>6. Shared
Expert (Output)</t>
  </si>
  <si>
    <r>
      <rPr>
        <rFont val="Arial"/>
        <color rgb="FF000000"/>
      </rPr>
      <t xml:space="preserve">  |- </t>
    </r>
    <r>
      <rPr>
        <rFont val="Arial"/>
        <color rgb="FF1155CC"/>
        <u/>
      </rPr>
      <t>QK (nope)</t>
    </r>
  </si>
  <si>
    <r>
      <rPr>
        <rFont val="Arial"/>
        <color rgb="FF000000"/>
      </rPr>
      <t xml:space="preserve">  |- </t>
    </r>
    <r>
      <rPr>
        <rFont val="Arial"/>
        <color rgb="FF1155CC"/>
        <u/>
      </rPr>
      <t>QK (rope)</t>
    </r>
  </si>
  <si>
    <r>
      <rPr>
        <rFont val="Arial"/>
        <color rgb="FF000000"/>
      </rPr>
      <t xml:space="preserve">  |- </t>
    </r>
    <r>
      <rPr>
        <rFont val="Arial"/>
        <color rgb="FF1155CC"/>
        <u/>
      </rPr>
      <t>AV</t>
    </r>
  </si>
  <si>
    <t>128, 512, 7168</t>
  </si>
  <si>
    <r>
      <rPr>
        <rFont val="Arial"/>
        <b/>
        <color theme="1"/>
      </rPr>
      <t xml:space="preserve">1. AG: [B*T // EP, D] -&gt; [B*T, D]
</t>
    </r>
    <r>
      <rPr>
        <rFont val="Arial"/>
        <color theme="1"/>
      </rPr>
      <t>For EP, the following operations will follow</t>
    </r>
    <r>
      <rPr>
        <rFont val="Arial"/>
        <b/>
        <color theme="1"/>
      </rPr>
      <t xml:space="preserve">
</t>
    </r>
    <r>
      <rPr>
        <rFont val="Arial"/>
        <color theme="1"/>
      </rPr>
      <t>2. [B*T, D] (sequence-sorted) -&gt; [B*T, D] (expert-sorted)
3. [B*T, D] (expert-sorted) -&gt; [B*T // EP, D] expert-sharded)
For non-EP, local slicing will follow
2. [B*T, D] -&gt; [B*T, D // SHARDING(D)]</t>
    </r>
  </si>
  <si>
    <r>
      <rPr>
        <rFont val="Arial"/>
        <color theme="1"/>
      </rPr>
      <t xml:space="preserve">partial_sum </t>
    </r>
    <r>
      <rPr>
        <rFont val="Arial"/>
        <i/>
        <color theme="1"/>
      </rPr>
      <t xml:space="preserve">mesh
</t>
    </r>
    <r>
      <rPr>
        <rFont val="Arial"/>
        <color theme="1"/>
      </rPr>
      <t>(contracting dim)</t>
    </r>
  </si>
  <si>
    <r>
      <rPr>
        <rFont val="Arial"/>
        <color theme="1"/>
      </rPr>
      <t xml:space="preserve">&lt;- Output tensor [2, B, kT, F // TP] {partial_sum on </t>
    </r>
    <r>
      <rPr>
        <rFont val="Arial"/>
        <i/>
        <color theme="1"/>
      </rPr>
      <t>mesh</t>
    </r>
    <r>
      <rPr>
        <rFont val="Arial"/>
        <color theme="1"/>
      </rPr>
      <t>}</t>
    </r>
  </si>
  <si>
    <r>
      <rPr>
        <rFont val="Arial"/>
        <color theme="1"/>
      </rPr>
      <t xml:space="preserve">partial_sum </t>
    </r>
    <r>
      <rPr>
        <rFont val="Arial"/>
        <i/>
        <color theme="1"/>
      </rPr>
      <t xml:space="preserve">mesh
</t>
    </r>
    <r>
      <rPr>
        <rFont val="Arial"/>
        <color theme="1"/>
      </rPr>
      <t>(contracting dim)</t>
    </r>
  </si>
  <si>
    <r>
      <rPr>
        <rFont val="Arial"/>
        <b/>
        <color theme="1"/>
      </rPr>
      <t xml:space="preserve">  [B, kT, D] {partial_sum on </t>
    </r>
    <r>
      <rPr>
        <rFont val="Arial"/>
        <b/>
        <i/>
        <color theme="1"/>
      </rPr>
      <t>mesh</t>
    </r>
    <r>
      <rPr>
        <rFont val="Arial"/>
        <b/>
        <color theme="1"/>
      </rPr>
      <t>} -&gt; [B, kT, D]   // Sharding notation omitted</t>
    </r>
  </si>
  <si>
    <r>
      <rPr>
        <rFont val="Arial"/>
        <b/>
        <color theme="1"/>
      </rPr>
      <t xml:space="preserve">1. Context: [B * kT // EP, D] (expert-sharded)
</t>
    </r>
    <r>
      <rPr>
        <rFont val="Arial"/>
        <color theme="1"/>
      </rPr>
      <t xml:space="preserve">    After the previous op (Linear einsum), the activation has the shape of [B, kT, D]. Assuming it's expert-sharded (EP), 
    each local device has the tokens (~ B * kT // EP) that were assigned for the experts of the shard. Local shape: </t>
    </r>
    <r>
      <rPr>
        <rFont val="Arial"/>
        <b/>
        <color theme="1"/>
      </rPr>
      <t xml:space="preserve">
2. Local Reduction per token:  [B * kT // EP, D] (expert-sharded) -&gt; [B * T // EP, D] (expert-sharded)
     </t>
    </r>
    <r>
      <rPr>
        <rFont val="Arial"/>
        <color theme="1"/>
      </rPr>
      <t xml:space="preserve">Locally, deduplicate/reduce tokens by reshuffling. k-times duplicated tokens will be reduced into one token. 
    The aggregation will be locally done across the experts of the shard. As a result, local shape will be </t>
    </r>
    <r>
      <rPr>
        <rFont val="Arial"/>
        <b/>
        <color theme="1"/>
      </rPr>
      <t xml:space="preserve">
3. Re-construct.  [B * T // EP, D] (expert-sharded) -&gt; [B * T, D] {partial-sum: EP} 
</t>
    </r>
    <r>
      <rPr>
        <rFont val="Arial"/>
        <color theme="1"/>
      </rPr>
      <t xml:space="preserve">    [B*T, D] tensor using local reduced results. As a result, each device will have the same tensor shape with iits own results:</t>
    </r>
    <r>
      <rPr>
        <rFont val="Arial"/>
        <b/>
        <color theme="1"/>
      </rPr>
      <t xml:space="preserve"> 
</t>
    </r>
    <r>
      <rPr>
        <rFont val="Arial"/>
        <color theme="1"/>
      </rPr>
      <t xml:space="preserve">
</t>
    </r>
    <r>
      <rPr>
        <rFont val="Arial"/>
        <b/>
        <color theme="1"/>
      </rPr>
      <t xml:space="preserve">4. Reduce Scatter. [B * T, D] {partial-sum: EP}  -&gt; [B * T // EP, D] (sequence-sharded)
</t>
    </r>
    <r>
      <rPr>
        <rFont val="Arial"/>
        <color theme="1"/>
      </rPr>
      <t xml:space="preserve">    We apply reduction across shards, keeping the results sharded.</t>
    </r>
    <r>
      <rPr>
        <rFont val="Arial"/>
        <b/>
        <color theme="1"/>
      </rPr>
      <t xml:space="preserve">
Note: Existing Partial Sum: If there's an unresolved partial-sum from Linear op's Option B, it will be resolved together.</t>
    </r>
  </si>
  <si>
    <r>
      <rPr>
        <rFont val="Arial"/>
        <color theme="1"/>
      </rPr>
      <t xml:space="preserve">[B, kT, D] (expert-sharded on B * KT if EP is enabled) -&gt; [B * T, D] (sequence-sharded on B * KT)
This is the same to </t>
    </r>
    <r>
      <rPr>
        <rFont val="Arial"/>
        <b/>
        <color theme="1"/>
      </rPr>
      <t>Option B</t>
    </r>
    <r>
      <rPr>
        <rFont val="Arial"/>
        <color theme="1"/>
      </rPr>
      <t>,</t>
    </r>
    <r>
      <rPr>
        <rFont val="Arial"/>
        <b/>
        <color theme="1"/>
      </rPr>
      <t xml:space="preserve"> </t>
    </r>
    <r>
      <rPr>
        <rFont val="Arial"/>
        <color theme="1"/>
      </rPr>
      <t>but we conduct RS in two steps to fully utilize core-to-core (intra-chip) fast ICI.</t>
    </r>
  </si>
  <si>
    <r>
      <rPr>
        <rFont val="Arial"/>
        <color rgb="FF000000"/>
      </rPr>
      <t xml:space="preserve">  |- </t>
    </r>
    <r>
      <rPr>
        <rFont val="Arial"/>
        <color rgb="FF1155CC"/>
        <u/>
      </rPr>
      <t>QK (nope)</t>
    </r>
  </si>
  <si>
    <r>
      <rPr>
        <rFont val="Arial"/>
        <color rgb="FF000000"/>
      </rPr>
      <t xml:space="preserve">  |- </t>
    </r>
    <r>
      <rPr>
        <rFont val="Arial"/>
        <color rgb="FF1155CC"/>
        <u/>
      </rPr>
      <t>QK (rope)</t>
    </r>
  </si>
  <si>
    <r>
      <rPr>
        <rFont val="Arial"/>
        <color rgb="FF000000"/>
      </rPr>
      <t xml:space="preserve">  |- </t>
    </r>
    <r>
      <rPr>
        <rFont val="Arial"/>
        <color rgb="FF1155CC"/>
        <u/>
      </rPr>
      <t>AV</t>
    </r>
  </si>
  <si>
    <r>
      <rPr>
        <rFont val="Arial"/>
        <b/>
        <color theme="1"/>
      </rPr>
      <t xml:space="preserve">1. AG: [B*T // EP, D] -&gt; [B*T, D]
</t>
    </r>
    <r>
      <rPr>
        <rFont val="Arial"/>
        <color theme="1"/>
      </rPr>
      <t>For EP, the following operations will follow</t>
    </r>
    <r>
      <rPr>
        <rFont val="Arial"/>
        <b/>
        <color theme="1"/>
      </rPr>
      <t xml:space="preserve">
</t>
    </r>
    <r>
      <rPr>
        <rFont val="Arial"/>
        <color theme="1"/>
      </rPr>
      <t>2. [B*T, D] (sequence-sorted) -&gt; [B*T, D] (expert-sorted)
3. [B*T, D] (expert-sorted) -&gt; [B*T // EP, D] expert-sharded)
For non-EP, local slicing will follow
2. [B*T, D] -&gt; [B*T, D // SHARDING(D)]</t>
    </r>
  </si>
  <si>
    <r>
      <rPr>
        <rFont val="Arial"/>
        <color theme="1"/>
      </rPr>
      <t xml:space="preserve">partial_sum </t>
    </r>
    <r>
      <rPr>
        <rFont val="Arial"/>
        <i/>
        <color theme="1"/>
      </rPr>
      <t xml:space="preserve">mesh
</t>
    </r>
    <r>
      <rPr>
        <rFont val="Arial"/>
        <color theme="1"/>
      </rPr>
      <t>(contracting dim)</t>
    </r>
  </si>
  <si>
    <r>
      <rPr>
        <rFont val="Arial"/>
        <color theme="1"/>
      </rPr>
      <t xml:space="preserve">&lt;- Output tensor [2, B, kT, F // TP] {partial_sum on </t>
    </r>
    <r>
      <rPr>
        <rFont val="Arial"/>
        <i/>
        <color theme="1"/>
      </rPr>
      <t>mesh</t>
    </r>
    <r>
      <rPr>
        <rFont val="Arial"/>
        <color theme="1"/>
      </rPr>
      <t>}</t>
    </r>
  </si>
  <si>
    <r>
      <rPr>
        <rFont val="Arial"/>
        <color theme="1"/>
      </rPr>
      <t xml:space="preserve">partial_sum </t>
    </r>
    <r>
      <rPr>
        <rFont val="Arial"/>
        <i/>
        <color theme="1"/>
      </rPr>
      <t xml:space="preserve">mesh
</t>
    </r>
    <r>
      <rPr>
        <rFont val="Arial"/>
        <color theme="1"/>
      </rPr>
      <t>(contracting dim)</t>
    </r>
  </si>
  <si>
    <r>
      <rPr>
        <rFont val="Arial"/>
        <b/>
        <color theme="1"/>
      </rPr>
      <t xml:space="preserve">  [B, kT, D] {partial_sum on </t>
    </r>
    <r>
      <rPr>
        <rFont val="Arial"/>
        <b/>
        <i/>
        <color theme="1"/>
      </rPr>
      <t>mesh</t>
    </r>
    <r>
      <rPr>
        <rFont val="Arial"/>
        <b/>
        <color theme="1"/>
      </rPr>
      <t>} -&gt; [B, kT, D]   // Sharding notation omitted</t>
    </r>
  </si>
  <si>
    <r>
      <rPr>
        <rFont val="Arial"/>
        <b/>
        <color theme="1"/>
      </rPr>
      <t xml:space="preserve">1. Context: [B * kT // EP, D] (expert-sharded)
</t>
    </r>
    <r>
      <rPr>
        <rFont val="Arial"/>
        <color theme="1"/>
      </rPr>
      <t xml:space="preserve">    After the previous op (Linear einsum), the activation has the shape of [B, kT, D]. Assuming it's expert-sharded (EP), 
    each local device has the tokens (~ B * kT // EP) that were assigned for the experts of the shard. Local shape: </t>
    </r>
    <r>
      <rPr>
        <rFont val="Arial"/>
        <b/>
        <color theme="1"/>
      </rPr>
      <t xml:space="preserve">
2. Local Reduction per token:  [B * kT // EP, D] (expert-sharded) -&gt; [B * T // EP, D] (expert-sharded)
     </t>
    </r>
    <r>
      <rPr>
        <rFont val="Arial"/>
        <color theme="1"/>
      </rPr>
      <t xml:space="preserve">Locally, deduplicate/reduce tokens by reshuffling. k-times duplicated tokens will be reduced into one token. 
    The aggregation will be locally done across the experts of the shard. As a result, local shape will be </t>
    </r>
    <r>
      <rPr>
        <rFont val="Arial"/>
        <b/>
        <color theme="1"/>
      </rPr>
      <t xml:space="preserve">
3. Re-construct.  [B * T // EP, D] (expert-sharded) -&gt; [B * T, D] {partial-sum: EP} 
</t>
    </r>
    <r>
      <rPr>
        <rFont val="Arial"/>
        <color theme="1"/>
      </rPr>
      <t xml:space="preserve">    [B*T, D] tensor using local reduced results. As a result, each device will have the same tensor shape with iits own results:</t>
    </r>
    <r>
      <rPr>
        <rFont val="Arial"/>
        <b/>
        <color theme="1"/>
      </rPr>
      <t xml:space="preserve"> 
</t>
    </r>
    <r>
      <rPr>
        <rFont val="Arial"/>
        <color theme="1"/>
      </rPr>
      <t xml:space="preserve">
</t>
    </r>
    <r>
      <rPr>
        <rFont val="Arial"/>
        <b/>
        <color theme="1"/>
      </rPr>
      <t xml:space="preserve">4. Reduce Scatter. [B * T, D] {partial-sum: EP}  -&gt; [B * T // EP, D] (sequence-sharded)
</t>
    </r>
    <r>
      <rPr>
        <rFont val="Arial"/>
        <color theme="1"/>
      </rPr>
      <t xml:space="preserve">    We apply reduction across shards, keeping the results sharded.</t>
    </r>
    <r>
      <rPr>
        <rFont val="Arial"/>
        <b/>
        <color theme="1"/>
      </rPr>
      <t xml:space="preserve">
Note: Existing Partial Sum: If there's an unresolved partial-sum from Linear op's Option B, it will be resolved together.</t>
    </r>
  </si>
  <si>
    <r>
      <rPr>
        <rFont val="Arial"/>
        <color theme="1"/>
      </rPr>
      <t xml:space="preserve">[B, kT, D] (expert-sharded on B * KT if EP is enabled) -&gt; [B * T, D] (sequence-sharded on B * KT)
This is the same to </t>
    </r>
    <r>
      <rPr>
        <rFont val="Arial"/>
        <b/>
        <color theme="1"/>
      </rPr>
      <t>Option B</t>
    </r>
    <r>
      <rPr>
        <rFont val="Arial"/>
        <color theme="1"/>
      </rPr>
      <t>,</t>
    </r>
    <r>
      <rPr>
        <rFont val="Arial"/>
        <b/>
        <color theme="1"/>
      </rPr>
      <t xml:space="preserve"> </t>
    </r>
    <r>
      <rPr>
        <rFont val="Arial"/>
        <color theme="1"/>
      </rPr>
      <t>but we conduct RS in two steps to fully utilize core-to-core (intra-chip) fast ICI.</t>
    </r>
  </si>
  <si>
    <t>Config</t>
  </si>
  <si>
    <t># Chips</t>
  </si>
  <si>
    <t>Batch Size</t>
  </si>
  <si>
    <t>Roofline Decode tps/chip</t>
  </si>
  <si>
    <t>Roofline Output tps/chip</t>
  </si>
  <si>
    <t>Summary</t>
  </si>
  <si>
    <t>Aggregated setup, numerics assumptions are slightly different</t>
  </si>
  <si>
    <t>Sequence Lengths 1K/8K</t>
  </si>
  <si>
    <t>System</t>
  </si>
  <si>
    <t>Configuration</t>
  </si>
  <si>
    <t>Measured Output tps/chip
(April 2026)</t>
  </si>
  <si>
    <t>% Roofline</t>
  </si>
  <si>
    <t>% of 4-chip GB200</t>
  </si>
  <si>
    <t>% of InferenceX GB200</t>
  </si>
  <si>
    <t>GF</t>
  </si>
  <si>
    <t>GB200</t>
  </si>
  <si>
    <t>GB200 
(Disagg InferenceX)</t>
  </si>
  <si>
    <t>32+4</t>
  </si>
  <si>
    <t>Plot</t>
  </si>
  <si>
    <t>Output tps/chip</t>
  </si>
  <si>
    <t>actual</t>
  </si>
  <si>
    <t>increment</t>
  </si>
  <si>
    <t># chips</t>
  </si>
  <si>
    <t>GFC</t>
  </si>
  <si>
    <t>GF - Mar 2026
(4-chip, best)</t>
  </si>
  <si>
    <t>GF - May 2026 
(4-chip, best)</t>
  </si>
  <si>
    <t>GF - June 2026 Projection 
(4 or 8 chips)</t>
  </si>
  <si>
    <t>GB200 4-chip Baseline (Internally produced)</t>
  </si>
  <si>
    <t>GB200 InferenceX 4-chip Baseline</t>
  </si>
  <si>
    <t>GB200 InferenceX 32+4 Disagg Baseline</t>
  </si>
  <si>
    <t>GF Roofline</t>
  </si>
  <si>
    <t>GF Measured</t>
  </si>
  <si>
    <t>GB200 Roofline</t>
  </si>
  <si>
    <t>GB200 Measured/Reported</t>
  </si>
  <si>
    <t>32+4 (Disagg)</t>
  </si>
  <si>
    <t>Breakdown Comparison - Last Decode Token</t>
  </si>
  <si>
    <t>8 Chips, Last Decode Token, Single Layer Roofline Operator Comparison</t>
  </si>
  <si>
    <t>Operator</t>
  </si>
  <si>
    <t>GFC (ms)</t>
  </si>
  <si>
    <t>GB200 (ms)</t>
  </si>
  <si>
    <t>GFC - GB200 (ms)</t>
  </si>
  <si>
    <t>Contribution to Perf Delta</t>
  </si>
  <si>
    <t>GB200/GFC
time</t>
  </si>
  <si>
    <t>Q Proj to K</t>
  </si>
  <si>
    <t>MLA FlashAttention</t>
  </si>
  <si>
    <t>V Up Proj</t>
  </si>
  <si>
    <t>FFi+FFiG</t>
  </si>
  <si>
    <t>FFo</t>
  </si>
  <si>
    <t>Total</t>
  </si>
  <si>
    <t>16 Chips, Last Decode Token, Single Layer Roofline Operator Comparison</t>
  </si>
  <si>
    <t>Projected Performance (5/13/2026)</t>
  </si>
  <si>
    <t>4x GF</t>
  </si>
  <si>
    <t>8x GF</t>
  </si>
  <si>
    <t>Layer % Roofline</t>
  </si>
  <si>
    <t>E2E % Roofline</t>
  </si>
  <si>
    <t>E2E Projected Output tps/chip</t>
  </si>
  <si>
    <t>% of 4x GB200</t>
  </si>
  <si>
    <t>% of InferenceX</t>
  </si>
  <si>
    <t>GhostFish (P3)</t>
  </si>
  <si>
    <t>GB200 / GFC Derated</t>
  </si>
  <si>
    <t># of TensorCore per Chip</t>
  </si>
  <si>
    <t>HBM BW Derate</t>
  </si>
  <si>
    <t>TFLOPS Derate</t>
  </si>
  <si>
    <t>Core-to-Core Interconnect Derate</t>
  </si>
  <si>
    <t>Chip-to-Chip Interconnect Derate</t>
  </si>
  <si>
    <t>GFC Topology and Bandwidth Table</t>
  </si>
  <si>
    <t>Detailed Topology (m=mesh, t=torus)</t>
  </si>
  <si>
    <t># of Bisection Links (bidirectional)</t>
  </si>
  <si>
    <t>Total # Unidirectional Links</t>
  </si>
  <si>
    <t>Simplified Topology</t>
  </si>
  <si>
    <t>Total # Bidirectional Links</t>
  </si>
  <si>
    <t>Max # Hops</t>
  </si>
  <si>
    <t>2m</t>
  </si>
  <si>
    <t>2m,2m</t>
  </si>
  <si>
    <t>2x2</t>
  </si>
  <si>
    <t>2m,2m,2m</t>
  </si>
  <si>
    <t>2x2x2</t>
  </si>
  <si>
    <t>4t,4t</t>
  </si>
  <si>
    <t>4x4</t>
  </si>
  <si>
    <t>4t,4t,2m</t>
  </si>
  <si>
    <t>4x4x2</t>
  </si>
  <si>
    <t>chip</t>
  </si>
  <si>
    <t>operation</t>
  </si>
  <si>
    <t>size</t>
  </si>
  <si>
    <t>time</t>
  </si>
  <si>
    <t>algbw</t>
  </si>
  <si>
    <t>busbw</t>
  </si>
  <si>
    <t>datetime</t>
  </si>
  <si>
    <t>AG/RS/A2A theoretical time GB200 (us)</t>
  </si>
  <si>
    <t>% of theoretical</t>
  </si>
  <si>
    <t>B200</t>
  </si>
  <si>
    <t>all_gather</t>
  </si>
  <si>
    <t>all_reduce</t>
  </si>
  <si>
    <t>all_to_all</t>
  </si>
  <si>
    <t>reduce_scatter</t>
  </si>
  <si>
    <t>ALL_GATHER</t>
  </si>
  <si>
    <t>ALL_REDUCE</t>
  </si>
  <si>
    <t>ALL_TO_ALL</t>
  </si>
  <si>
    <t>REDUCE_SCATTER</t>
  </si>
  <si>
    <r>
      <rPr>
        <rFont val="Arial"/>
        <color rgb="FF000000"/>
      </rPr>
      <t xml:space="preserve">  |- </t>
    </r>
    <r>
      <rPr>
        <rFont val="Arial"/>
        <color rgb="FF1155CC"/>
        <u/>
      </rPr>
      <t>QK (nope)</t>
    </r>
  </si>
  <si>
    <r>
      <rPr>
        <rFont val="Arial"/>
        <color rgb="FF000000"/>
      </rPr>
      <t xml:space="preserve">  |- </t>
    </r>
    <r>
      <rPr>
        <rFont val="Arial"/>
        <color rgb="FF1155CC"/>
        <u/>
      </rPr>
      <t>QK (rope)</t>
    </r>
  </si>
  <si>
    <r>
      <rPr>
        <rFont val="Arial"/>
        <color rgb="FF000000"/>
      </rPr>
      <t xml:space="preserve">  |- </t>
    </r>
    <r>
      <rPr>
        <rFont val="Arial"/>
        <color rgb="FF1155CC"/>
        <u/>
      </rPr>
      <t>AV</t>
    </r>
  </si>
  <si>
    <r>
      <rPr>
        <rFont val="Arial"/>
        <b/>
        <color theme="1"/>
      </rPr>
      <t xml:space="preserve">1. AG: [B*T // EP, D] -&gt; [B*T, D]
</t>
    </r>
    <r>
      <rPr>
        <rFont val="Arial"/>
        <color theme="1"/>
      </rPr>
      <t>For EP, the following operations will follow</t>
    </r>
    <r>
      <rPr>
        <rFont val="Arial"/>
        <b/>
        <color theme="1"/>
      </rPr>
      <t xml:space="preserve">
</t>
    </r>
    <r>
      <rPr>
        <rFont val="Arial"/>
        <color theme="1"/>
      </rPr>
      <t>2. [B*T, D] (sequence-sorted) -&gt; [B*T, D] (expert-sorted)
3. [B*T, D] (expert-sorted) -&gt; [B*T // EP, D] expert-sharded)
For non-EP, local slicing will follow
2. [B*T, D] -&gt; [B*T, D // SHARDING(D)]</t>
    </r>
  </si>
  <si>
    <r>
      <rPr>
        <rFont val="Arial"/>
        <color theme="1"/>
      </rPr>
      <t xml:space="preserve">partial_sum </t>
    </r>
    <r>
      <rPr>
        <rFont val="Arial"/>
        <i/>
        <color theme="1"/>
      </rPr>
      <t xml:space="preserve">mesh
</t>
    </r>
    <r>
      <rPr>
        <rFont val="Arial"/>
        <color theme="1"/>
      </rPr>
      <t>(contracting dim)</t>
    </r>
  </si>
  <si>
    <r>
      <rPr>
        <rFont val="Arial"/>
        <color theme="1"/>
      </rPr>
      <t xml:space="preserve">&lt;- Output tensor [2, B, kT, F // TP] {partial_sum on </t>
    </r>
    <r>
      <rPr>
        <rFont val="Arial"/>
        <i/>
        <color theme="1"/>
      </rPr>
      <t>mesh</t>
    </r>
    <r>
      <rPr>
        <rFont val="Arial"/>
        <color theme="1"/>
      </rPr>
      <t>}</t>
    </r>
  </si>
  <si>
    <r>
      <rPr>
        <rFont val="Arial"/>
        <color theme="1"/>
      </rPr>
      <t xml:space="preserve">partial_sum </t>
    </r>
    <r>
      <rPr>
        <rFont val="Arial"/>
        <i/>
        <color theme="1"/>
      </rPr>
      <t xml:space="preserve">mesh
</t>
    </r>
    <r>
      <rPr>
        <rFont val="Arial"/>
        <color theme="1"/>
      </rPr>
      <t>(contracting dim)</t>
    </r>
  </si>
  <si>
    <r>
      <rPr>
        <rFont val="Arial"/>
        <b/>
        <color theme="1"/>
      </rPr>
      <t xml:space="preserve">  [B, kT, D] {partial_sum on </t>
    </r>
    <r>
      <rPr>
        <rFont val="Arial"/>
        <b/>
        <i/>
        <color theme="1"/>
      </rPr>
      <t>mesh</t>
    </r>
    <r>
      <rPr>
        <rFont val="Arial"/>
        <b/>
        <color theme="1"/>
      </rPr>
      <t>} -&gt; [B, kT, D]   // Sharding notation omitted</t>
    </r>
  </si>
  <si>
    <r>
      <rPr>
        <rFont val="Arial"/>
        <b/>
        <color theme="1"/>
      </rPr>
      <t xml:space="preserve">1. Context: [B * kT // EP, D] (expert-sharded)
</t>
    </r>
    <r>
      <rPr>
        <rFont val="Arial"/>
        <color theme="1"/>
      </rPr>
      <t xml:space="preserve">    After the previous op (Linear einsum), the activation has the shape of [B, kT, D]. Assuming it's expert-sharded (EP), 
    each local device has the tokens (~ B * kT // EP) that were assigned for the experts of the shard. Local shape: </t>
    </r>
    <r>
      <rPr>
        <rFont val="Arial"/>
        <b/>
        <color theme="1"/>
      </rPr>
      <t xml:space="preserve">
2. Local Reduction per token:  [B * kT // EP, D] (expert-sharded) -&gt; [B * T // EP, D] (expert-sharded)
     </t>
    </r>
    <r>
      <rPr>
        <rFont val="Arial"/>
        <color theme="1"/>
      </rPr>
      <t xml:space="preserve">Locally, deduplicate/reduce tokens by reshuffling. k-times duplicated tokens will be reduced into one token. 
    The aggregation will be locally done across the experts of the shard. As a result, local shape will be </t>
    </r>
    <r>
      <rPr>
        <rFont val="Arial"/>
        <b/>
        <color theme="1"/>
      </rPr>
      <t xml:space="preserve">
3. Re-construct.  [B * T // EP, D] (expert-sharded) -&gt; [B * T, D] {partial-sum: EP} 
</t>
    </r>
    <r>
      <rPr>
        <rFont val="Arial"/>
        <color theme="1"/>
      </rPr>
      <t xml:space="preserve">    [B*T, D] tensor using local reduced results. As a result, each device will have the same tensor shape with iits own results:</t>
    </r>
    <r>
      <rPr>
        <rFont val="Arial"/>
        <b/>
        <color theme="1"/>
      </rPr>
      <t xml:space="preserve"> 
</t>
    </r>
    <r>
      <rPr>
        <rFont val="Arial"/>
        <color theme="1"/>
      </rPr>
      <t xml:space="preserve">
</t>
    </r>
    <r>
      <rPr>
        <rFont val="Arial"/>
        <b/>
        <color theme="1"/>
      </rPr>
      <t xml:space="preserve">4. Reduce Scatter. [B * T, D] {partial-sum: EP}  -&gt; [B * T // EP, D] (sequence-sharded)
</t>
    </r>
    <r>
      <rPr>
        <rFont val="Arial"/>
        <color theme="1"/>
      </rPr>
      <t xml:space="preserve">    We apply reduction across shards, keeping the results sharded.</t>
    </r>
    <r>
      <rPr>
        <rFont val="Arial"/>
        <b/>
        <color theme="1"/>
      </rPr>
      <t xml:space="preserve">
Note: Existing Partial Sum: If there's an unresolved partial-sum from Linear op's Option B, it will be resolved together.</t>
    </r>
  </si>
  <si>
    <r>
      <rPr>
        <rFont val="Arial"/>
        <color theme="1"/>
      </rPr>
      <t xml:space="preserve">[B, kT, D] (expert-sharded on B * KT if EP is enabled) -&gt; [B * T, D] (sequence-sharded on B * KT)
This is the same to </t>
    </r>
    <r>
      <rPr>
        <rFont val="Arial"/>
        <b/>
        <color theme="1"/>
      </rPr>
      <t>Option B</t>
    </r>
    <r>
      <rPr>
        <rFont val="Arial"/>
        <color theme="1"/>
      </rPr>
      <t>,</t>
    </r>
    <r>
      <rPr>
        <rFont val="Arial"/>
        <b/>
        <color theme="1"/>
      </rPr>
      <t xml:space="preserve"> </t>
    </r>
    <r>
      <rPr>
        <rFont val="Arial"/>
        <color theme="1"/>
      </rPr>
      <t>but we conduct RS in two steps to fully utilize core-to-core (intra-chip) fast ICI.</t>
    </r>
  </si>
  <si>
    <t>Tensor</t>
  </si>
  <si>
    <t>dtype bytes</t>
  </si>
  <si>
    <t>Size (MiB)</t>
  </si>
  <si>
    <t>Wo</t>
  </si>
  <si>
    <t>Wuv</t>
  </si>
  <si>
    <t>Wuv*Wo (contract on h_nope)</t>
  </si>
  <si>
    <t>Activation Saved 
(if not already in VMEM)</t>
  </si>
  <si>
    <t>Wuk</t>
  </si>
  <si>
    <t>Wuq</t>
  </si>
  <si>
    <t>Wuq*Wuk' (contract on h_nope)</t>
  </si>
  <si>
    <t>Config:</t>
  </si>
  <si>
    <t>[1K/8K] GF 2x2 DP8/EP8 Aggregated MOE-a8w4</t>
  </si>
  <si>
    <t>Check modled roofline time vs linearly interpolated roofline time based on first / last token</t>
  </si>
  <si>
    <t xml:space="preserve">Seems close enough: </t>
  </si>
  <si>
    <t>KV len</t>
  </si>
  <si>
    <t>Time all layers (s) - Roofline</t>
  </si>
  <si>
    <t xml:space="preserve">Time all layers if linearly interpolated (s) </t>
  </si>
  <si>
    <t>delta</t>
  </si>
  <si>
    <t>Measured (all layers)</t>
  </si>
  <si>
    <t>% roofline</t>
  </si>
  <si>
    <t>TODO LIST</t>
  </si>
  <si>
    <t>Derate Factor</t>
  </si>
  <si>
    <t>Assumed Topology</t>
  </si>
  <si>
    <t># of Links in the current topology</t>
  </si>
  <si>
    <t>Expert Imbalance Ratio</t>
  </si>
  <si>
    <t>expert_imbalance_ratio</t>
  </si>
  <si>
    <t>Maximum Batchsize Calculation</t>
  </si>
  <si>
    <t>Attention "K" numeric from QK</t>
  </si>
  <si>
    <t>Model Weights Dtype</t>
  </si>
  <si>
    <t>KV Cache Dtype</t>
  </si>
  <si>
    <t>Shared Expert Strategy</t>
  </si>
  <si>
    <t>Strategy A: All-Gather Tokens</t>
  </si>
  <si>
    <t># of Model Params</t>
  </si>
  <si>
    <t># of Attention Params</t>
  </si>
  <si>
    <t>Reference Value (GB200)</t>
  </si>
  <si>
    <t># of Non Attention Params</t>
  </si>
  <si>
    <t># Attention Memory (GiB)</t>
  </si>
  <si>
    <t># Model Memory (GiB)</t>
  </si>
  <si>
    <t># Per Device Model
Memory (GiB)</t>
  </si>
  <si>
    <t>Usable fraction</t>
  </si>
  <si>
    <t>Maximum Global 
Batch Size</t>
  </si>
  <si>
    <t>% to the reference</t>
  </si>
  <si>
    <r>
      <rPr>
        <rFont val="Arial"/>
        <color rgb="FF000000"/>
      </rPr>
      <t xml:space="preserve">  |- </t>
    </r>
    <r>
      <rPr>
        <rFont val="Arial"/>
        <color rgb="FF1155CC"/>
        <u/>
      </rPr>
      <t>QK (nope)</t>
    </r>
  </si>
  <si>
    <r>
      <rPr>
        <rFont val="Arial"/>
        <color rgb="FF000000"/>
      </rPr>
      <t xml:space="preserve">  |- </t>
    </r>
    <r>
      <rPr>
        <rFont val="Arial"/>
        <color rgb="FF1155CC"/>
        <u/>
      </rPr>
      <t>QK (rope)</t>
    </r>
  </si>
  <si>
    <r>
      <rPr>
        <rFont val="Arial"/>
        <color rgb="FF000000"/>
      </rPr>
      <t xml:space="preserve">  |- </t>
    </r>
    <r>
      <rPr>
        <rFont val="Arial"/>
        <color rgb="FF1155CC"/>
        <u/>
      </rPr>
      <t>AV</t>
    </r>
  </si>
  <si>
    <t>Size of Data Being Transferred</t>
  </si>
  <si>
    <t>A2A Transfer Time (Assuming bandwidth-bound)</t>
  </si>
  <si>
    <r>
      <rPr>
        <rFont val="Arial"/>
        <b/>
        <color theme="1"/>
      </rPr>
      <t xml:space="preserve">1. AG: [B*T // EP, D] -&gt; [B*T, D]
</t>
    </r>
    <r>
      <rPr>
        <rFont val="Arial"/>
        <color theme="1"/>
      </rPr>
      <t>For EP, the following operations will follow</t>
    </r>
    <r>
      <rPr>
        <rFont val="Arial"/>
        <b/>
        <color theme="1"/>
      </rPr>
      <t xml:space="preserve">
</t>
    </r>
    <r>
      <rPr>
        <rFont val="Arial"/>
        <color theme="1"/>
      </rPr>
      <t>2. [B*T, D] (sequence-sorted) -&gt; [B*T, D] (expert-sorted)
3. [B*T, D] (expert-sorted) -&gt; [B*T // EP, D] expert-sharded)
For non-EP, local slicing will follow
2. [B*T, D] -&gt; [B*T, D // SHARDING(D)]</t>
    </r>
  </si>
  <si>
    <r>
      <rPr>
        <rFont val="Arial"/>
        <color theme="1"/>
      </rPr>
      <t xml:space="preserve">partial_sum </t>
    </r>
    <r>
      <rPr>
        <rFont val="Arial"/>
        <i/>
        <color theme="1"/>
      </rPr>
      <t xml:space="preserve">mesh
</t>
    </r>
    <r>
      <rPr>
        <rFont val="Arial"/>
        <color theme="1"/>
      </rPr>
      <t>(contracting dim)</t>
    </r>
  </si>
  <si>
    <r>
      <rPr>
        <rFont val="Arial"/>
        <color theme="1"/>
      </rPr>
      <t xml:space="preserve">&lt;- Output tensor [2, B, kT, F // TP] {partial_sum on </t>
    </r>
    <r>
      <rPr>
        <rFont val="Arial"/>
        <i/>
        <color theme="1"/>
      </rPr>
      <t>mesh</t>
    </r>
    <r>
      <rPr>
        <rFont val="Arial"/>
        <color theme="1"/>
      </rPr>
      <t>}</t>
    </r>
  </si>
  <si>
    <r>
      <rPr>
        <rFont val="Arial"/>
        <color theme="1"/>
      </rPr>
      <t xml:space="preserve">partial_sum </t>
    </r>
    <r>
      <rPr>
        <rFont val="Arial"/>
        <i/>
        <color theme="1"/>
      </rPr>
      <t xml:space="preserve">mesh
</t>
    </r>
    <r>
      <rPr>
        <rFont val="Arial"/>
        <color theme="1"/>
      </rPr>
      <t>(contracting dim)</t>
    </r>
  </si>
  <si>
    <r>
      <rPr>
        <rFont val="Arial"/>
        <b/>
        <color theme="1"/>
      </rPr>
      <t xml:space="preserve">  [B, kT, D] {partial_sum on </t>
    </r>
    <r>
      <rPr>
        <rFont val="Arial"/>
        <b/>
        <i/>
        <color theme="1"/>
      </rPr>
      <t>mesh</t>
    </r>
    <r>
      <rPr>
        <rFont val="Arial"/>
        <b/>
        <color theme="1"/>
      </rPr>
      <t>} -&gt; [B, kT, D]   // Sharding notation omitted</t>
    </r>
  </si>
  <si>
    <t>Per-chip: Data Traffic from one chip to another chip</t>
  </si>
  <si>
    <t># of Src/Dst Pairs with 1 hop</t>
  </si>
  <si>
    <t># of Src/Dst Pairs with 2 hops</t>
  </si>
  <si>
    <t># of Src/Dst Pairs with 3 hops</t>
  </si>
  <si>
    <t># of Links Involved</t>
  </si>
  <si>
    <t>Per-chip: Data Traffic from one chip</t>
  </si>
  <si>
    <t>(Global) Size of Data Being Transferred</t>
  </si>
  <si>
    <r>
      <rPr>
        <rFont val="Arial"/>
        <b/>
        <color theme="1"/>
      </rPr>
      <t xml:space="preserve">1. Context: [B * kT // EP, D] (expert-sharded)
</t>
    </r>
    <r>
      <rPr>
        <rFont val="Arial"/>
        <color theme="1"/>
      </rPr>
      <t xml:space="preserve">    After the previous op (Linear einsum), the activation has the shape of [B, kT, D]. Assuming it's expert-sharded (EP), 
    each local device has the tokens (~ B * kT // EP) that were assigned for the experts of the shard. Local shape: </t>
    </r>
    <r>
      <rPr>
        <rFont val="Arial"/>
        <b/>
        <color theme="1"/>
      </rPr>
      <t xml:space="preserve">
2. Local Reduction per token:  [B * kT // EP, D] (expert-sharded) -&gt; [B * T // EP, D] (expert-sharded)
     </t>
    </r>
    <r>
      <rPr>
        <rFont val="Arial"/>
        <color theme="1"/>
      </rPr>
      <t xml:space="preserve">Locally, deduplicate/reduce tokens by reshuffling. k-times duplicated tokens will be reduced into one token. 
    The aggregation will be locally done across the experts of the shard. As a result, local shape will be </t>
    </r>
    <r>
      <rPr>
        <rFont val="Arial"/>
        <b/>
        <color theme="1"/>
      </rPr>
      <t xml:space="preserve">
3. Re-construct.  [B * T // EP, D] (expert-sharded) -&gt; [B * T, D] {partial-sum: EP} 
</t>
    </r>
    <r>
      <rPr>
        <rFont val="Arial"/>
        <color theme="1"/>
      </rPr>
      <t xml:space="preserve">    [B*T, D] tensor using local reduced results. As a result, each device will have the same tensor shape with iits own results:</t>
    </r>
    <r>
      <rPr>
        <rFont val="Arial"/>
        <b/>
        <color theme="1"/>
      </rPr>
      <t xml:space="preserve"> 
</t>
    </r>
    <r>
      <rPr>
        <rFont val="Arial"/>
        <color theme="1"/>
      </rPr>
      <t xml:space="preserve">
</t>
    </r>
    <r>
      <rPr>
        <rFont val="Arial"/>
        <b/>
        <color theme="1"/>
      </rPr>
      <t xml:space="preserve">4. Reduce Scatter. [B * T, D] {partial-sum: EP}  -&gt; [B * T // EP, D] (sequence-sharded)
</t>
    </r>
    <r>
      <rPr>
        <rFont val="Arial"/>
        <color theme="1"/>
      </rPr>
      <t xml:space="preserve">    We apply reduction across shards, keeping the results sharded.</t>
    </r>
    <r>
      <rPr>
        <rFont val="Arial"/>
        <b/>
        <color theme="1"/>
      </rPr>
      <t xml:space="preserve">
Note: Existing Partial Sum: If there's an unresolved partial-sum from Linear op's Option B, it will be resolved together.</t>
    </r>
  </si>
  <si>
    <r>
      <rPr>
        <rFont val="Arial"/>
        <color theme="1"/>
      </rPr>
      <t xml:space="preserve">[B, kT, D] (expert-sharded on B * KT if EP is enabled) -&gt; [B * T, D] (sequence-sharded on B * T)
This is the same to </t>
    </r>
    <r>
      <rPr>
        <rFont val="Arial"/>
        <b/>
        <color theme="1"/>
      </rPr>
      <t>Option B</t>
    </r>
    <r>
      <rPr>
        <rFont val="Arial"/>
        <color theme="1"/>
      </rPr>
      <t>,</t>
    </r>
    <r>
      <rPr>
        <rFont val="Arial"/>
        <b/>
        <color theme="1"/>
      </rPr>
      <t xml:space="preserve"> </t>
    </r>
    <r>
      <rPr>
        <rFont val="Arial"/>
        <color theme="1"/>
      </rPr>
      <t>but we conduct RS in two steps to fully utilize core-to-core (intra-chip) fast ICI.</t>
    </r>
  </si>
  <si>
    <t>ds + fs sharding</t>
  </si>
  <si>
    <t>Comment</t>
  </si>
  <si>
    <t>[B|fs|ds, t=1, D]</t>
  </si>
  <si>
    <t>output of attention (replicated)</t>
  </si>
  <si>
    <t>[B, t=1, D|ds]</t>
  </si>
  <si>
    <t>AG on fs and ds + slice 
or 
RA2A exchange</t>
  </si>
  <si>
    <r>
      <rPr>
        <rFont val="Arial"/>
        <color theme="1"/>
      </rPr>
      <t xml:space="preserve">[B, t=1, </t>
    </r>
    <r>
      <rPr>
        <rFont val="Arial"/>
        <color theme="1"/>
      </rPr>
      <t>D|ds</t>
    </r>
    <r>
      <rPr>
        <rFont val="Arial"/>
        <color theme="1"/>
      </rPr>
      <t>]</t>
    </r>
  </si>
  <si>
    <t>[E, K, C, D|ds]</t>
  </si>
  <si>
    <t>after dispatch, where K = topK and C = B / #experts = tokens/expert (assuming even distribution)</t>
  </si>
  <si>
    <t>FFi / FFiG</t>
  </si>
  <si>
    <r>
      <rPr>
        <rFont val="Arial"/>
        <color theme="1"/>
      </rPr>
      <t>[</t>
    </r>
    <r>
      <rPr>
        <rFont val="Arial"/>
        <color theme="1"/>
        <u/>
      </rPr>
      <t>E</t>
    </r>
    <r>
      <rPr>
        <rFont val="Arial"/>
        <color theme="1"/>
      </rPr>
      <t xml:space="preserve">, K, C, </t>
    </r>
    <r>
      <rPr>
        <rFont val="Arial"/>
        <b/>
        <color theme="1"/>
      </rPr>
      <t>D|ds</t>
    </r>
    <r>
      <rPr>
        <rFont val="Arial"/>
        <color theme="1"/>
      </rPr>
      <t>]</t>
    </r>
  </si>
  <si>
    <r>
      <rPr>
        <rFont val="Arial"/>
        <color theme="1"/>
      </rPr>
      <t>[</t>
    </r>
    <r>
      <rPr>
        <rFont val="Arial"/>
        <color theme="1"/>
        <u/>
      </rPr>
      <t>E</t>
    </r>
    <r>
      <rPr>
        <rFont val="Arial"/>
        <color theme="1"/>
      </rPr>
      <t xml:space="preserve">, 2, </t>
    </r>
    <r>
      <rPr>
        <rFont val="Arial"/>
        <b/>
        <color theme="1"/>
      </rPr>
      <t>D|ds</t>
    </r>
    <r>
      <rPr>
        <rFont val="Arial"/>
        <color theme="1"/>
      </rPr>
      <t>, F|fs]</t>
    </r>
  </si>
  <si>
    <t>[E, K, C, 2, F|fs|ds]</t>
  </si>
  <si>
    <t>Output: RS along ds</t>
  </si>
  <si>
    <t>Activation / VPU</t>
  </si>
  <si>
    <t>[E, K, C, F|fs|ds]</t>
  </si>
  <si>
    <r>
      <rPr>
        <rFont val="Arial"/>
        <color theme="1"/>
      </rPr>
      <t>[</t>
    </r>
    <r>
      <rPr>
        <rFont val="Arial"/>
        <color theme="1"/>
        <u/>
      </rPr>
      <t>E</t>
    </r>
    <r>
      <rPr>
        <rFont val="Arial"/>
        <color theme="1"/>
      </rPr>
      <t xml:space="preserve">, K, C, </t>
    </r>
    <r>
      <rPr>
        <rFont val="Arial"/>
        <b/>
        <color theme="1"/>
      </rPr>
      <t>F|fs</t>
    </r>
    <r>
      <rPr>
        <rFont val="Arial"/>
        <color theme="1"/>
      </rPr>
      <t>]</t>
    </r>
  </si>
  <si>
    <r>
      <rPr>
        <rFont val="Arial"/>
        <color theme="1"/>
      </rPr>
      <t>[</t>
    </r>
    <r>
      <rPr>
        <rFont val="Arial"/>
        <color theme="1"/>
        <u/>
      </rPr>
      <t>E</t>
    </r>
    <r>
      <rPr>
        <rFont val="Arial"/>
        <color theme="1"/>
      </rPr>
      <t xml:space="preserve">, D|ds, </t>
    </r>
    <r>
      <rPr>
        <rFont val="Arial"/>
        <b/>
        <color theme="1"/>
      </rPr>
      <t>F|fs</t>
    </r>
    <r>
      <rPr>
        <rFont val="Arial"/>
        <color theme="1"/>
      </rPr>
      <t>]</t>
    </r>
  </si>
  <si>
    <t>[E, K, C|fs, D|ds]</t>
  </si>
  <si>
    <t>Input: AG along ds
Output: RS along fs</t>
  </si>
  <si>
    <t>[B|fs, t=1, D|ds]</t>
  </si>
  <si>
    <t>collect, summed across activated experts</t>
  </si>
  <si>
    <t>AG along ds + slice</t>
  </si>
  <si>
    <t>es sharding</t>
  </si>
  <si>
    <t>[B|es, t=1, D]</t>
  </si>
  <si>
    <t>[E|es, K, C, D]</t>
  </si>
  <si>
    <t>RA2A along es
or
AG along es + slice</t>
  </si>
  <si>
    <t xml:space="preserve">after dispatch, where K = topK and C = B / #experts = tokens/expert (assuming even distribution)
If we do AG, we expand tokens (topk times) after the collective. If we do A2A, we expand tokens before the collectives. </t>
  </si>
  <si>
    <r>
      <rPr>
        <rFont val="Arial"/>
        <color theme="1"/>
      </rPr>
      <t>[</t>
    </r>
    <r>
      <rPr>
        <rFont val="Arial"/>
        <color theme="1"/>
        <u/>
      </rPr>
      <t>E|es</t>
    </r>
    <r>
      <rPr>
        <rFont val="Arial"/>
        <color theme="1"/>
      </rPr>
      <t xml:space="preserve">, K, C, </t>
    </r>
    <r>
      <rPr>
        <rFont val="Arial"/>
        <b/>
        <color theme="1"/>
      </rPr>
      <t>D</t>
    </r>
    <r>
      <rPr>
        <rFont val="Arial"/>
        <color theme="1"/>
      </rPr>
      <t>]</t>
    </r>
  </si>
  <si>
    <r>
      <rPr>
        <rFont val="Arial"/>
        <color theme="1"/>
      </rPr>
      <t>[</t>
    </r>
    <r>
      <rPr>
        <rFont val="Arial"/>
        <color theme="1"/>
        <u/>
      </rPr>
      <t>E|es</t>
    </r>
    <r>
      <rPr>
        <rFont val="Arial"/>
        <color theme="1"/>
      </rPr>
      <t xml:space="preserve">, 2, </t>
    </r>
    <r>
      <rPr>
        <rFont val="Arial"/>
        <b/>
        <color theme="1"/>
      </rPr>
      <t>D</t>
    </r>
    <r>
      <rPr>
        <rFont val="Arial"/>
        <color theme="1"/>
      </rPr>
      <t>, F]</t>
    </r>
  </si>
  <si>
    <t>[E|es, K, C, 2, F]</t>
  </si>
  <si>
    <t>[E|es, K, C, F]</t>
  </si>
  <si>
    <r>
      <rPr>
        <rFont val="Arial"/>
        <color theme="1"/>
      </rPr>
      <t>[</t>
    </r>
    <r>
      <rPr>
        <rFont val="Arial"/>
        <color theme="1"/>
        <u/>
      </rPr>
      <t>E|es</t>
    </r>
    <r>
      <rPr>
        <rFont val="Arial"/>
        <color theme="1"/>
      </rPr>
      <t xml:space="preserve">, K, C, </t>
    </r>
    <r>
      <rPr>
        <rFont val="Arial"/>
        <b/>
        <color theme="1"/>
      </rPr>
      <t>F</t>
    </r>
    <r>
      <rPr>
        <rFont val="Arial"/>
        <color theme="1"/>
      </rPr>
      <t>]</t>
    </r>
  </si>
  <si>
    <r>
      <rPr>
        <rFont val="Arial"/>
        <color theme="1"/>
      </rPr>
      <t>[</t>
    </r>
    <r>
      <rPr>
        <rFont val="Arial"/>
        <color theme="1"/>
        <u/>
      </rPr>
      <t>E|es</t>
    </r>
    <r>
      <rPr>
        <rFont val="Arial"/>
        <color theme="1"/>
      </rPr>
      <t xml:space="preserve">, D, </t>
    </r>
    <r>
      <rPr>
        <rFont val="Arial"/>
        <b/>
        <color theme="1"/>
      </rPr>
      <t>F</t>
    </r>
    <r>
      <rPr>
        <rFont val="Arial"/>
        <color theme="1"/>
      </rPr>
      <t>]</t>
    </r>
  </si>
  <si>
    <t>transpose RA2A along es
or
pad + RS along es</t>
  </si>
  <si>
    <t>collect, summed across activated experts
In RS path, we'll need to unsort tokens (expert-sorted to sequence-sorted) and pad before RS</t>
  </si>
  <si>
    <t>Experimentation</t>
  </si>
  <si>
    <r>
      <rPr>
        <rFont val="Arial"/>
        <color theme="1"/>
      </rPr>
      <t xml:space="preserve">[B, t=1, </t>
    </r>
    <r>
      <rPr>
        <rFont val="Arial"/>
        <color theme="1"/>
      </rPr>
      <t>D|ds</t>
    </r>
    <r>
      <rPr>
        <rFont val="Arial"/>
        <color theme="1"/>
      </rPr>
      <t>]</t>
    </r>
  </si>
  <si>
    <r>
      <rPr>
        <rFont val="Arial"/>
        <color theme="1"/>
      </rPr>
      <t>[</t>
    </r>
    <r>
      <rPr>
        <rFont val="Arial"/>
        <color theme="1"/>
        <u/>
      </rPr>
      <t>E</t>
    </r>
    <r>
      <rPr>
        <rFont val="Arial"/>
        <color theme="1"/>
      </rPr>
      <t xml:space="preserve">, C, </t>
    </r>
    <r>
      <rPr>
        <rFont val="Arial"/>
        <b/>
        <color theme="1"/>
      </rPr>
      <t>D|ds</t>
    </r>
    <r>
      <rPr>
        <rFont val="Arial"/>
        <color theme="1"/>
      </rPr>
      <t>]</t>
    </r>
  </si>
  <si>
    <r>
      <rPr>
        <rFont val="Arial"/>
        <color theme="1"/>
      </rPr>
      <t>[</t>
    </r>
    <r>
      <rPr>
        <rFont val="Arial"/>
        <color theme="1"/>
        <u/>
      </rPr>
      <t>E</t>
    </r>
    <r>
      <rPr>
        <rFont val="Arial"/>
        <color theme="1"/>
      </rPr>
      <t xml:space="preserve">, 2, </t>
    </r>
    <r>
      <rPr>
        <rFont val="Arial"/>
        <b/>
        <color theme="1"/>
      </rPr>
      <t>D|ds</t>
    </r>
    <r>
      <rPr>
        <rFont val="Arial"/>
        <color theme="1"/>
      </rPr>
      <t>, F|fs]</t>
    </r>
  </si>
  <si>
    <t>[E, C, 2, F|fs|ds]</t>
  </si>
  <si>
    <t>[E, C, F|fs|ds]</t>
  </si>
  <si>
    <r>
      <rPr>
        <rFont val="Arial"/>
        <color theme="1"/>
      </rPr>
      <t>[</t>
    </r>
    <r>
      <rPr>
        <rFont val="Arial"/>
        <color theme="1"/>
        <u/>
      </rPr>
      <t>E</t>
    </r>
    <r>
      <rPr>
        <rFont val="Arial"/>
        <color theme="1"/>
      </rPr>
      <t xml:space="preserve">, C, </t>
    </r>
    <r>
      <rPr>
        <rFont val="Arial"/>
        <b/>
        <color theme="1"/>
      </rPr>
      <t>F|fs</t>
    </r>
    <r>
      <rPr>
        <rFont val="Arial"/>
        <color theme="1"/>
      </rPr>
      <t>]</t>
    </r>
  </si>
  <si>
    <r>
      <rPr>
        <rFont val="Arial"/>
        <color theme="1"/>
      </rPr>
      <t>[</t>
    </r>
    <r>
      <rPr>
        <rFont val="Arial"/>
        <color theme="1"/>
        <u/>
      </rPr>
      <t>E</t>
    </r>
    <r>
      <rPr>
        <rFont val="Arial"/>
        <color theme="1"/>
      </rPr>
      <t xml:space="preserve">, D|ds, </t>
    </r>
    <r>
      <rPr>
        <rFont val="Arial"/>
        <b/>
        <color theme="1"/>
      </rPr>
      <t>F|fs</t>
    </r>
    <r>
      <rPr>
        <rFont val="Arial"/>
        <color theme="1"/>
      </rPr>
      <t>]</t>
    </r>
  </si>
  <si>
    <t>[E, C, D|ds|fs]</t>
  </si>
  <si>
    <t>[B, t=1, D|ds|fs]</t>
  </si>
  <si>
    <t xml:space="preserve">AG along ds </t>
  </si>
  <si>
    <t>Shortcuts to Snapshot</t>
  </si>
  <si>
    <t>[decode/DP=16/F=8/D=2] Snapshot</t>
  </si>
  <si>
    <t>[decode/DP=16/F=2/D=8] Snapshot</t>
  </si>
  <si>
    <t>[decode/DP=16/EP=16] Snapshot</t>
  </si>
  <si>
    <t>DP=16,EP=8,D=2</t>
  </si>
  <si>
    <t>DP=16,EP=8,F=2</t>
  </si>
  <si>
    <t>DP=16,D=16</t>
  </si>
  <si>
    <t>DP=16,F=16</t>
  </si>
  <si>
    <t>[decode/DP=16/EP=16/Row4]</t>
  </si>
  <si>
    <t>[decode/DP=16/EP=16/Row5]</t>
  </si>
  <si>
    <t>[decode/DP=16/EP=16/Row6]</t>
  </si>
  <si>
    <t>[decode/DP=16/EP=16/Row7]</t>
  </si>
  <si>
    <t>Roofline correctness</t>
  </si>
  <si>
    <t>Sanity Checks/Comparisons</t>
  </si>
  <si>
    <t>Features</t>
  </si>
  <si>
    <r>
      <rPr>
        <rFont val="Arial"/>
        <b/>
        <strike/>
        <color theme="1"/>
      </rPr>
      <t xml:space="preserve">- Confirm output dtypes of attention (George)
</t>
    </r>
    <r>
      <rPr>
        <rFont val="Arial"/>
        <b/>
        <color theme="1"/>
      </rPr>
      <t xml:space="preserve">  - </t>
    </r>
    <r>
      <rPr>
        <rFont val="Arial"/>
        <b val="0"/>
        <color theme="1"/>
      </rPr>
      <t>Confirmed with Jacob/Hao that outputs should be in BF16</t>
    </r>
  </si>
  <si>
    <t>FP4 vs. FP8 not much difference?</t>
  </si>
  <si>
    <t>Add memory type of different components at the top instead of having to modify each op (we can override them one-off still if needed)</t>
  </si>
  <si>
    <t>- Confirm whether attention is staying in bf16 on GPU (George)
  - Jacob mentioend that Q is kept in BF16 for quality reasons (and VREG spilling?)</t>
  </si>
  <si>
    <t>Provide table of options and their throughput differences (potentially trading off quality with perf - we can try more advanced quantiaztion strategies to bridge this)</t>
  </si>
  <si>
    <t>- Confirm expected scheduler overhead (George)</t>
  </si>
  <si>
    <t>GPU settings (they are actually using BF16 attention weights)</t>
  </si>
  <si>
    <r>
      <rPr>
        <rFont val="Arial"/>
        <b/>
        <strike/>
        <color theme="1"/>
      </rPr>
      <t xml:space="preserve">- Add GPU thoruhgput number to compare with TPU number (George)
</t>
    </r>
    <r>
      <rPr>
        <rFont val="Arial"/>
        <b val="0"/>
        <strike/>
        <color theme="1"/>
      </rPr>
      <t xml:space="preserve">   - Pinged Chris to confirm assumptions</t>
    </r>
  </si>
  <si>
    <t>- Confirm usable fraction is the same definition as uLLM (George)</t>
  </si>
  <si>
    <t>- Find optimal batch size for FP4/FP8 KV/sharding (George)
   - Confirm why not complete match with uLLM</t>
  </si>
  <si>
    <t>- Confirm TensorRT is using PagedAttention. Anything else they are doing that is architecture-independent?
   - Confirmed by Vipan</t>
  </si>
  <si>
    <r>
      <rPr>
        <rFont val="Arial"/>
        <b/>
        <color theme="1"/>
      </rPr>
      <t xml:space="preserve">- Add a ICI </t>
    </r>
    <r>
      <rPr>
        <rFont val="Arial"/>
        <b/>
        <i/>
        <color theme="1"/>
      </rPr>
      <t>latency</t>
    </r>
    <r>
      <rPr>
        <rFont val="Arial"/>
        <b/>
        <color theme="1"/>
      </rPr>
      <t xml:space="preserve"> Time (Donghyun)</t>
    </r>
  </si>
  <si>
    <t>- Add total output throughput cell (Donghyun)</t>
  </si>
  <si>
    <t>- Add a batch term (George)</t>
  </si>
  <si>
    <t>- Take inefficient MXU operation (e.g., contracting dim is too small for MXU) into account for estimating Compute time (Donghyun)</t>
  </si>
  <si>
    <t>- Add another dropdown for choosing Hardware Spec (GPU)</t>
  </si>
  <si>
    <t>- All gather op support for S (prefill) KV</t>
  </si>
  <si>
    <t>- Add a column for Boundness check with utilization columns of each</t>
  </si>
  <si>
    <t>- Add Reduce-Scatter op roofline for expert collection (Donghyun)</t>
  </si>
  <si>
    <r>
      <rPr>
        <rFont val="Arial"/>
        <b/>
        <strike/>
        <color theme="1"/>
      </rPr>
      <t xml:space="preserve">- Make it to Decode config (try to squash into single tab) (Donghyun)
</t>
    </r>
    <r>
      <rPr>
        <rFont val="Arial"/>
        <b val="0"/>
        <strike/>
        <color theme="1"/>
      </rPr>
      <t xml:space="preserve">  - Ideally can make it a drop-down if possible
</t>
    </r>
    <r>
      <rPr>
        <rFont val="Arial"/>
        <b/>
        <strike/>
        <color theme="1"/>
      </rPr>
      <t xml:space="preserve">  - Attention (George)
  - MoE (Donghyun)</t>
    </r>
  </si>
  <si>
    <t>- Take faster Core-to-Core ICI into account for estimating ICI time (Donghyun)</t>
  </si>
  <si>
    <t>- Compare current roofline to Hao's latencies (Donghyun)</t>
  </si>
  <si>
    <t>[3/27] No quality loss</t>
  </si>
  <si>
    <r>
      <rPr>
        <rFont val="Arial"/>
        <color rgb="FF000000"/>
      </rPr>
      <t xml:space="preserve">  |- </t>
    </r>
    <r>
      <rPr>
        <rFont val="Arial"/>
        <color rgb="FF1155CC"/>
        <u/>
      </rPr>
      <t>QK (nope)</t>
    </r>
  </si>
  <si>
    <r>
      <rPr>
        <rFont val="Arial"/>
        <color rgb="FF000000"/>
      </rPr>
      <t xml:space="preserve">  |- </t>
    </r>
    <r>
      <rPr>
        <rFont val="Arial"/>
        <color rgb="FF1155CC"/>
        <u/>
      </rPr>
      <t>QK (rope)</t>
    </r>
  </si>
  <si>
    <r>
      <rPr>
        <rFont val="Arial"/>
        <color rgb="FF000000"/>
      </rPr>
      <t xml:space="preserve">  |- </t>
    </r>
    <r>
      <rPr>
        <rFont val="Arial"/>
        <color rgb="FF1155CC"/>
        <u/>
      </rPr>
      <t>AV</t>
    </r>
  </si>
  <si>
    <r>
      <rPr>
        <rFont val="Arial"/>
        <b/>
        <color theme="1"/>
      </rPr>
      <t xml:space="preserve">1. AG: [B*T // EP, D] -&gt; [B*T, D]
</t>
    </r>
    <r>
      <rPr>
        <rFont val="Arial"/>
        <color theme="1"/>
      </rPr>
      <t>For EP, the following operations will follow</t>
    </r>
    <r>
      <rPr>
        <rFont val="Arial"/>
        <b/>
        <color theme="1"/>
      </rPr>
      <t xml:space="preserve">
</t>
    </r>
    <r>
      <rPr>
        <rFont val="Arial"/>
        <color theme="1"/>
      </rPr>
      <t>2. [B*T, D] (sequence-sorted) -&gt; [B*T, D] (expert-sorted)
3. [B*T, D] (expert-sorted) -&gt; [B*T // EP, D] expert-sharded)
For non-EP, local slicing will follow
2. [B*T, D] -&gt; [B*T, D // SHARDING(D)]</t>
    </r>
  </si>
  <si>
    <r>
      <rPr>
        <rFont val="Arial"/>
        <color theme="1"/>
      </rPr>
      <t xml:space="preserve">partial_sum </t>
    </r>
    <r>
      <rPr>
        <rFont val="Arial"/>
        <i/>
        <color theme="1"/>
      </rPr>
      <t xml:space="preserve">mesh
</t>
    </r>
    <r>
      <rPr>
        <rFont val="Arial"/>
        <color theme="1"/>
      </rPr>
      <t>(contracting dim)</t>
    </r>
  </si>
  <si>
    <r>
      <rPr>
        <rFont val="Arial"/>
        <color theme="1"/>
      </rPr>
      <t xml:space="preserve">&lt;- Output tensor [2, B, kT, F // TP] {partial_sum on </t>
    </r>
    <r>
      <rPr>
        <rFont val="Arial"/>
        <i/>
        <color theme="1"/>
      </rPr>
      <t>mesh</t>
    </r>
    <r>
      <rPr>
        <rFont val="Arial"/>
        <color theme="1"/>
      </rPr>
      <t>}</t>
    </r>
  </si>
  <si>
    <r>
      <rPr>
        <rFont val="Arial"/>
        <color theme="1"/>
      </rPr>
      <t xml:space="preserve">partial_sum </t>
    </r>
    <r>
      <rPr>
        <rFont val="Arial"/>
        <i/>
        <color theme="1"/>
      </rPr>
      <t xml:space="preserve">mesh
</t>
    </r>
    <r>
      <rPr>
        <rFont val="Arial"/>
        <color theme="1"/>
      </rPr>
      <t>(contracting dim)</t>
    </r>
  </si>
  <si>
    <r>
      <rPr>
        <rFont val="Arial"/>
        <b/>
        <color theme="1"/>
      </rPr>
      <t xml:space="preserve">  [B, kT, D] {partial_sum on </t>
    </r>
    <r>
      <rPr>
        <rFont val="Arial"/>
        <b/>
        <i/>
        <color theme="1"/>
      </rPr>
      <t>mesh</t>
    </r>
    <r>
      <rPr>
        <rFont val="Arial"/>
        <b/>
        <color theme="1"/>
      </rPr>
      <t>} -&gt; [B, kT, D]   // Sharding notation omitted</t>
    </r>
  </si>
  <si>
    <r>
      <rPr>
        <rFont val="Arial"/>
        <b/>
        <color theme="1"/>
      </rPr>
      <t xml:space="preserve">1. Context: [B * kT // EP, D] (expert-sharded)
</t>
    </r>
    <r>
      <rPr>
        <rFont val="Arial"/>
        <color theme="1"/>
      </rPr>
      <t xml:space="preserve">    After the previous op (Linear einsum), the activation has the shape of [B, kT, D]. Assuming it's expert-sharded (EP), 
    each local device has the tokens (~ B * kT // EP) that were assigned for the experts of the shard. Local shape: </t>
    </r>
    <r>
      <rPr>
        <rFont val="Arial"/>
        <b/>
        <color theme="1"/>
      </rPr>
      <t xml:space="preserve">
2. Local Reduction per token:  [B * kT // EP, D] (expert-sharded) -&gt; [B * T // EP, D] (expert-sharded)
     </t>
    </r>
    <r>
      <rPr>
        <rFont val="Arial"/>
        <color theme="1"/>
      </rPr>
      <t xml:space="preserve">Locally, deduplicate/reduce tokens by reshuffling. k-times duplicated tokens will be reduced into one token. 
    The aggregation will be locally done across the experts of the shard. As a result, local shape will be </t>
    </r>
    <r>
      <rPr>
        <rFont val="Arial"/>
        <b/>
        <color theme="1"/>
      </rPr>
      <t xml:space="preserve">
3. Re-construct.  [B * T // EP, D] (expert-sharded) -&gt; [B * T, D] {partial-sum: EP} 
</t>
    </r>
    <r>
      <rPr>
        <rFont val="Arial"/>
        <color theme="1"/>
      </rPr>
      <t xml:space="preserve">    [B*T, D] tensor using local reduced results. As a result, each device will have the same tensor shape with iits own results:</t>
    </r>
    <r>
      <rPr>
        <rFont val="Arial"/>
        <b/>
        <color theme="1"/>
      </rPr>
      <t xml:space="preserve"> 
</t>
    </r>
    <r>
      <rPr>
        <rFont val="Arial"/>
        <color theme="1"/>
      </rPr>
      <t xml:space="preserve">
</t>
    </r>
    <r>
      <rPr>
        <rFont val="Arial"/>
        <b/>
        <color theme="1"/>
      </rPr>
      <t xml:space="preserve">4. Reduce Scatter. [B * T, D] {partial-sum: EP}  -&gt; [B * T // EP, D] (sequence-sharded)
</t>
    </r>
    <r>
      <rPr>
        <rFont val="Arial"/>
        <color theme="1"/>
      </rPr>
      <t xml:space="preserve">    We apply reduction across shards, keeping the results sharded.</t>
    </r>
    <r>
      <rPr>
        <rFont val="Arial"/>
        <b/>
        <color theme="1"/>
      </rPr>
      <t xml:space="preserve">
Note: Existing Partial Sum: If there's an unresolved partial-sum from Linear op's Option B, it will be resolved together.</t>
    </r>
  </si>
  <si>
    <r>
      <rPr>
        <rFont val="Arial"/>
        <color theme="1"/>
      </rPr>
      <t xml:space="preserve">[B, kT, D] (expert-sharded on B * KT if EP is enabled) -&gt; [B * T, D] (sequence-sharded on B * KT)
This is the same to </t>
    </r>
    <r>
      <rPr>
        <rFont val="Arial"/>
        <b/>
        <color theme="1"/>
      </rPr>
      <t>Option B</t>
    </r>
    <r>
      <rPr>
        <rFont val="Arial"/>
        <color theme="1"/>
      </rPr>
      <t>,</t>
    </r>
    <r>
      <rPr>
        <rFont val="Arial"/>
        <b/>
        <color theme="1"/>
      </rPr>
      <t xml:space="preserve"> </t>
    </r>
    <r>
      <rPr>
        <rFont val="Arial"/>
        <color theme="1"/>
      </rPr>
      <t>but we conduct RS in two steps to fully utilize core-to-core (intra-chip) fast ICI.</t>
    </r>
  </si>
  <si>
    <t>TODO: increase if possible</t>
  </si>
  <si>
    <r>
      <rPr>
        <rFont val="Arial"/>
        <color rgb="FF000000"/>
      </rPr>
      <t xml:space="preserve">  |- </t>
    </r>
    <r>
      <rPr>
        <rFont val="Arial"/>
        <color rgb="FF1155CC"/>
        <u/>
      </rPr>
      <t>QK (nope)</t>
    </r>
  </si>
  <si>
    <r>
      <rPr>
        <rFont val="Arial"/>
        <color rgb="FF000000"/>
      </rPr>
      <t xml:space="preserve">  |- </t>
    </r>
    <r>
      <rPr>
        <rFont val="Arial"/>
        <color rgb="FF1155CC"/>
        <u/>
      </rPr>
      <t>QK (rope)</t>
    </r>
  </si>
  <si>
    <r>
      <rPr>
        <rFont val="Arial"/>
        <color rgb="FF000000"/>
      </rPr>
      <t xml:space="preserve">  |- </t>
    </r>
    <r>
      <rPr>
        <rFont val="Arial"/>
        <color rgb="FF1155CC"/>
        <u/>
      </rPr>
      <t>AV</t>
    </r>
  </si>
  <si>
    <r>
      <rPr>
        <rFont val="Arial"/>
        <b/>
        <color theme="1"/>
      </rPr>
      <t xml:space="preserve">1. AG: [B*T // EP, D] -&gt; [B*T, D]
</t>
    </r>
    <r>
      <rPr>
        <rFont val="Arial"/>
        <color theme="1"/>
      </rPr>
      <t>For EP, the following operations will follow</t>
    </r>
    <r>
      <rPr>
        <rFont val="Arial"/>
        <b/>
        <color theme="1"/>
      </rPr>
      <t xml:space="preserve">
</t>
    </r>
    <r>
      <rPr>
        <rFont val="Arial"/>
        <color theme="1"/>
      </rPr>
      <t>2. [B*T, D] (sequence-sorted) -&gt; [B*T, D] (expert-sorted)
3. [B*T, D] (expert-sorted) -&gt; [B*T // EP, D] expert-sharded)
For non-EP, local slicing will follow
2. [B*T, D] -&gt; [B*T, D // SHARDING(D)]</t>
    </r>
  </si>
  <si>
    <r>
      <rPr>
        <rFont val="Arial"/>
        <color theme="1"/>
      </rPr>
      <t xml:space="preserve">partial_sum </t>
    </r>
    <r>
      <rPr>
        <rFont val="Arial"/>
        <i/>
        <color theme="1"/>
      </rPr>
      <t xml:space="preserve">mesh
</t>
    </r>
    <r>
      <rPr>
        <rFont val="Arial"/>
        <color theme="1"/>
      </rPr>
      <t>(contracting dim)</t>
    </r>
  </si>
  <si>
    <r>
      <rPr>
        <rFont val="Arial"/>
        <color theme="1"/>
      </rPr>
      <t xml:space="preserve">&lt;- Output tensor [2, B, kT, F // TP] {partial_sum on </t>
    </r>
    <r>
      <rPr>
        <rFont val="Arial"/>
        <i/>
        <color theme="1"/>
      </rPr>
      <t>mesh</t>
    </r>
    <r>
      <rPr>
        <rFont val="Arial"/>
        <color theme="1"/>
      </rPr>
      <t>}</t>
    </r>
  </si>
  <si>
    <r>
      <rPr>
        <rFont val="Arial"/>
        <color theme="1"/>
      </rPr>
      <t xml:space="preserve">partial_sum </t>
    </r>
    <r>
      <rPr>
        <rFont val="Arial"/>
        <i/>
        <color theme="1"/>
      </rPr>
      <t xml:space="preserve">mesh
</t>
    </r>
    <r>
      <rPr>
        <rFont val="Arial"/>
        <color theme="1"/>
      </rPr>
      <t>(contracting dim)</t>
    </r>
  </si>
  <si>
    <r>
      <rPr>
        <rFont val="Arial"/>
        <b/>
        <color theme="1"/>
      </rPr>
      <t xml:space="preserve">  [B, kT, D] {partial_sum on </t>
    </r>
    <r>
      <rPr>
        <rFont val="Arial"/>
        <b/>
        <i/>
        <color theme="1"/>
      </rPr>
      <t>mesh</t>
    </r>
    <r>
      <rPr>
        <rFont val="Arial"/>
        <b/>
        <color theme="1"/>
      </rPr>
      <t>} -&gt; [B, kT, D]   // Sharding notation omitted</t>
    </r>
  </si>
  <si>
    <r>
      <rPr>
        <rFont val="Arial"/>
        <b/>
        <color theme="1"/>
      </rPr>
      <t xml:space="preserve">1. Context: [B * kT // EP, D] (expert-sharded)
</t>
    </r>
    <r>
      <rPr>
        <rFont val="Arial"/>
        <color theme="1"/>
      </rPr>
      <t xml:space="preserve">    After the previous op (Linear einsum), the activation has the shape of [B, kT, D]. Assuming it's expert-sharded (EP), 
    each local device has the tokens (~ B * kT // EP) that were assigned for the experts of the shard. Local shape: </t>
    </r>
    <r>
      <rPr>
        <rFont val="Arial"/>
        <b/>
        <color theme="1"/>
      </rPr>
      <t xml:space="preserve">
2. Local Reduction per token:  [B * kT // EP, D] (expert-sharded) -&gt; [B * T // EP, D] (expert-sharded)
     </t>
    </r>
    <r>
      <rPr>
        <rFont val="Arial"/>
        <color theme="1"/>
      </rPr>
      <t xml:space="preserve">Locally, deduplicate/reduce tokens by reshuffling. k-times duplicated tokens will be reduced into one token. 
    The aggregation will be locally done across the experts of the shard. As a result, local shape will be </t>
    </r>
    <r>
      <rPr>
        <rFont val="Arial"/>
        <b/>
        <color theme="1"/>
      </rPr>
      <t xml:space="preserve">
3. Re-construct.  [B * T // EP, D] (expert-sharded) -&gt; [B * T, D] {partial-sum: EP} 
</t>
    </r>
    <r>
      <rPr>
        <rFont val="Arial"/>
        <color theme="1"/>
      </rPr>
      <t xml:space="preserve">    [B*T, D] tensor using local reduced results. As a result, each device will have the same tensor shape with iits own results:</t>
    </r>
    <r>
      <rPr>
        <rFont val="Arial"/>
        <b/>
        <color theme="1"/>
      </rPr>
      <t xml:space="preserve"> 
</t>
    </r>
    <r>
      <rPr>
        <rFont val="Arial"/>
        <color theme="1"/>
      </rPr>
      <t xml:space="preserve">
</t>
    </r>
    <r>
      <rPr>
        <rFont val="Arial"/>
        <b/>
        <color theme="1"/>
      </rPr>
      <t xml:space="preserve">4. Reduce Scatter. [B * T, D] {partial-sum: EP}  -&gt; [B * T // EP, D] (sequence-sharded)
</t>
    </r>
    <r>
      <rPr>
        <rFont val="Arial"/>
        <color theme="1"/>
      </rPr>
      <t xml:space="preserve">    We apply reduction across shards, keeping the results sharded.</t>
    </r>
    <r>
      <rPr>
        <rFont val="Arial"/>
        <b/>
        <color theme="1"/>
      </rPr>
      <t xml:space="preserve">
Note: Existing Partial Sum: If there's an unresolved partial-sum from Linear op's Option B, it will be resolved together.</t>
    </r>
  </si>
  <si>
    <r>
      <rPr>
        <rFont val="Arial"/>
        <color theme="1"/>
      </rPr>
      <t xml:space="preserve">[B, kT, D] (expert-sharded on B * KT if EP is enabled) -&gt; [B * T, D] (sequence-sharded on B * KT)
This is the same to </t>
    </r>
    <r>
      <rPr>
        <rFont val="Arial"/>
        <b/>
        <color theme="1"/>
      </rPr>
      <t>Option B</t>
    </r>
    <r>
      <rPr>
        <rFont val="Arial"/>
        <color theme="1"/>
      </rPr>
      <t>,</t>
    </r>
    <r>
      <rPr>
        <rFont val="Arial"/>
        <b/>
        <color theme="1"/>
      </rPr>
      <t xml:space="preserve"> </t>
    </r>
    <r>
      <rPr>
        <rFont val="Arial"/>
        <color theme="1"/>
      </rPr>
      <t>but we conduct RS in two steps to fully utilize core-to-core (intra-chip) fast ICI.</t>
    </r>
  </si>
  <si>
    <t>combinedQpsPerChip=1 / ( 1 / prefillQpsPerChip + 1/decodeQpsPerChip)</t>
  </si>
  <si>
    <t>Input Seq Len</t>
  </si>
  <si>
    <t>Output Seq Len</t>
  </si>
  <si>
    <t>Prefill tokens/s/chip</t>
  </si>
  <si>
    <t>Decode token/s/chip</t>
  </si>
  <si>
    <t>Prefill:Decode weighting</t>
  </si>
  <si>
    <t>Decode:Prefill weighting</t>
  </si>
  <si>
    <t>Batch=2K, EP=16</t>
  </si>
  <si>
    <t>Batch=3K, EP=16</t>
  </si>
  <si>
    <t> </t>
  </si>
  <si>
    <t>EP=16</t>
  </si>
  <si>
    <r>
      <rPr>
        <rFont val="Arial"/>
        <color rgb="FF000000"/>
      </rPr>
      <t xml:space="preserve">  |- </t>
    </r>
    <r>
      <rPr>
        <rFont val="Arial"/>
        <color rgb="FF1155CC"/>
        <u/>
      </rPr>
      <t>QK (nope)</t>
    </r>
  </si>
  <si>
    <r>
      <rPr>
        <rFont val="Arial"/>
        <color rgb="FF000000"/>
      </rPr>
      <t xml:space="preserve">  |- </t>
    </r>
    <r>
      <rPr>
        <rFont val="Arial"/>
        <color rgb="FF1155CC"/>
        <u/>
      </rPr>
      <t>QK (rope)</t>
    </r>
  </si>
  <si>
    <r>
      <rPr>
        <rFont val="Arial"/>
        <color rgb="FF000000"/>
      </rPr>
      <t xml:space="preserve">  |- </t>
    </r>
    <r>
      <rPr>
        <rFont val="Arial"/>
        <color rgb="FF1155CC"/>
        <u/>
      </rPr>
      <t>AV</t>
    </r>
  </si>
  <si>
    <t>0.6214</t>
  </si>
  <si>
    <r>
      <rPr>
        <rFont val="Arial"/>
        <b/>
        <color theme="1"/>
      </rPr>
      <t xml:space="preserve">1. AG: [B*T // EP, D] -&gt; [B*T, D]
</t>
    </r>
    <r>
      <rPr>
        <rFont val="Arial"/>
        <color theme="1"/>
      </rPr>
      <t>For EP, the following operations will follow</t>
    </r>
    <r>
      <rPr>
        <rFont val="Arial"/>
        <b/>
        <color theme="1"/>
      </rPr>
      <t xml:space="preserve">
</t>
    </r>
    <r>
      <rPr>
        <rFont val="Arial"/>
        <color theme="1"/>
      </rPr>
      <t>2. [B*T, D] (sequence-sorted) -&gt; [B*T, D] (expert-sorted)
3. [B*T, D] (expert-sorted) -&gt; [B*T // EP, D] expert-sharded)
For non-EP, local slicing will follow
2. [B*T, D] -&gt; [B*T, D // SHARDING(D)]</t>
    </r>
  </si>
  <si>
    <r>
      <rPr>
        <rFont val="Arial"/>
        <color theme="1"/>
      </rPr>
      <t xml:space="preserve">partial_sum </t>
    </r>
    <r>
      <rPr>
        <rFont val="Arial"/>
        <i/>
        <color theme="1"/>
      </rPr>
      <t xml:space="preserve">mesh
</t>
    </r>
    <r>
      <rPr>
        <rFont val="Arial"/>
        <color theme="1"/>
      </rPr>
      <t>(contracting dim)</t>
    </r>
  </si>
  <si>
    <r>
      <rPr>
        <rFont val="Arial"/>
        <color theme="1"/>
      </rPr>
      <t xml:space="preserve">&lt;- Output tensor [2, B, kT, F // TP] {partial_sum on </t>
    </r>
    <r>
      <rPr>
        <rFont val="Arial"/>
        <i/>
        <color theme="1"/>
      </rPr>
      <t>mesh</t>
    </r>
    <r>
      <rPr>
        <rFont val="Arial"/>
        <color theme="1"/>
      </rPr>
      <t>}</t>
    </r>
  </si>
  <si>
    <r>
      <rPr>
        <rFont val="Arial"/>
        <color theme="1"/>
      </rPr>
      <t xml:space="preserve">partial_sum </t>
    </r>
    <r>
      <rPr>
        <rFont val="Arial"/>
        <i/>
        <color theme="1"/>
      </rPr>
      <t xml:space="preserve">mesh
</t>
    </r>
    <r>
      <rPr>
        <rFont val="Arial"/>
        <color theme="1"/>
      </rPr>
      <t>(contracting dim)</t>
    </r>
  </si>
  <si>
    <r>
      <rPr>
        <rFont val="Arial"/>
        <b/>
        <color theme="1"/>
      </rPr>
      <t xml:space="preserve">  [B, kT, D] {partial_sum on </t>
    </r>
    <r>
      <rPr>
        <rFont val="Arial"/>
        <b/>
        <i/>
        <color theme="1"/>
      </rPr>
      <t>mesh</t>
    </r>
    <r>
      <rPr>
        <rFont val="Arial"/>
        <b/>
        <color theme="1"/>
      </rPr>
      <t>} -&gt; [B, kT, D]   // Sharding notation omitted</t>
    </r>
  </si>
  <si>
    <r>
      <rPr>
        <rFont val="Arial"/>
        <b/>
        <color theme="1"/>
      </rPr>
      <t xml:space="preserve">1. Context: [B * kT // EP, D] (expert-sharded)
</t>
    </r>
    <r>
      <rPr>
        <rFont val="Arial"/>
        <color theme="1"/>
      </rPr>
      <t xml:space="preserve">    After the previous op (Linear einsum), the activation has the shape of [B, kT, D]. Assuming it's expert-sharded (EP), 
    each local device has the tokens (~ B * kT // EP) that were assigned for the experts of the shard. Local shape: </t>
    </r>
    <r>
      <rPr>
        <rFont val="Arial"/>
        <b/>
        <color theme="1"/>
      </rPr>
      <t xml:space="preserve">
2. Local Reduction per token:  [B * kT // EP, D] (expert-sharded) -&gt; [B * T // EP, D] (expert-sharded)
     </t>
    </r>
    <r>
      <rPr>
        <rFont val="Arial"/>
        <color theme="1"/>
      </rPr>
      <t xml:space="preserve">Locally, deduplicate/reduce tokens by reshuffling. k-times duplicated tokens will be reduced into one token. 
    The aggregation will be locally done across the experts of the shard. As a result, local shape will be </t>
    </r>
    <r>
      <rPr>
        <rFont val="Arial"/>
        <b/>
        <color theme="1"/>
      </rPr>
      <t xml:space="preserve">
3. Re-construct.  [B * T // EP, D] (expert-sharded) -&gt; [B * T, D] {partial-sum: EP} 
</t>
    </r>
    <r>
      <rPr>
        <rFont val="Arial"/>
        <color theme="1"/>
      </rPr>
      <t xml:space="preserve">    [B*T, D] tensor using local reduced results. As a result, each device will have the same tensor shape with iits own results:</t>
    </r>
    <r>
      <rPr>
        <rFont val="Arial"/>
        <b/>
        <color theme="1"/>
      </rPr>
      <t xml:space="preserve"> 
</t>
    </r>
    <r>
      <rPr>
        <rFont val="Arial"/>
        <color theme="1"/>
      </rPr>
      <t xml:space="preserve">
</t>
    </r>
    <r>
      <rPr>
        <rFont val="Arial"/>
        <b/>
        <color theme="1"/>
      </rPr>
      <t xml:space="preserve">4. Reduce Scatter. [B * T, D] {partial-sum: EP}  -&gt; [B * T // EP, D] (sequence-sharded)
</t>
    </r>
    <r>
      <rPr>
        <rFont val="Arial"/>
        <color theme="1"/>
      </rPr>
      <t xml:space="preserve">    We apply reduction across shards, keeping the results sharded.</t>
    </r>
    <r>
      <rPr>
        <rFont val="Arial"/>
        <b/>
        <color theme="1"/>
      </rPr>
      <t xml:space="preserve">
Note: Existing Partial Sum: If there's an unresolved partial-sum from Linear op's Option B, it will be resolved together.</t>
    </r>
  </si>
  <si>
    <r>
      <rPr>
        <rFont val="Arial"/>
        <color theme="1"/>
      </rPr>
      <t xml:space="preserve">[B, kT, D] (expert-sharded on B * KT if EP is enabled) -&gt; [B * T, D] (sequence-sharded on B * KT)
This is the same to </t>
    </r>
    <r>
      <rPr>
        <rFont val="Arial"/>
        <b/>
        <color theme="1"/>
      </rPr>
      <t>Option B</t>
    </r>
    <r>
      <rPr>
        <rFont val="Arial"/>
        <color theme="1"/>
      </rPr>
      <t>,</t>
    </r>
    <r>
      <rPr>
        <rFont val="Arial"/>
        <b/>
        <color theme="1"/>
      </rPr>
      <t xml:space="preserve"> </t>
    </r>
    <r>
      <rPr>
        <rFont val="Arial"/>
        <color theme="1"/>
      </rPr>
      <t>but we conduct RS in two steps to fully utilize core-to-core (intra-chip) fast ICI.</t>
    </r>
  </si>
  <si>
    <t>GhostFish</t>
  </si>
  <si>
    <t>kvcache_dtype</t>
  </si>
  <si>
    <r>
      <rPr>
        <rFont val="Arial"/>
        <color rgb="FF000000"/>
      </rPr>
      <t xml:space="preserve">  |- </t>
    </r>
    <r>
      <rPr>
        <rFont val="Arial"/>
        <color rgb="FF1155CC"/>
        <u/>
      </rPr>
      <t>QK (nope)</t>
    </r>
  </si>
  <si>
    <r>
      <rPr>
        <rFont val="Arial"/>
        <color rgb="FF000000"/>
      </rPr>
      <t xml:space="preserve">  |- </t>
    </r>
    <r>
      <rPr>
        <rFont val="Arial"/>
        <color rgb="FF1155CC"/>
        <u/>
      </rPr>
      <t>QK (rope)</t>
    </r>
  </si>
  <si>
    <r>
      <rPr>
        <rFont val="Arial"/>
        <color rgb="FF000000"/>
      </rPr>
      <t xml:space="preserve">  |- </t>
    </r>
    <r>
      <rPr>
        <rFont val="Arial"/>
        <color rgb="FF1155CC"/>
        <u/>
      </rPr>
      <t>AV</t>
    </r>
  </si>
  <si>
    <r>
      <rPr>
        <rFont val="Arial"/>
        <b/>
        <color theme="1"/>
      </rPr>
      <t xml:space="preserve">1. AG: [B*T // EP, D] -&gt; [B*T, D]
</t>
    </r>
    <r>
      <rPr>
        <rFont val="Arial"/>
        <color theme="1"/>
      </rPr>
      <t>For EP, the following operations will follow</t>
    </r>
    <r>
      <rPr>
        <rFont val="Arial"/>
        <b/>
        <color theme="1"/>
      </rPr>
      <t xml:space="preserve">
</t>
    </r>
    <r>
      <rPr>
        <rFont val="Arial"/>
        <color theme="1"/>
      </rPr>
      <t>2. [B*T, D] (sequence-sorted) -&gt; [B*T, D] (expert-sorted)
3. [B*T, D] (expert-sorted) -&gt; [B*T // EP, D] expert-sharded)
For non-EP, local slicing will follow
2. [B*T, D] -&gt; [B*T, D // SHARDING(D)]</t>
    </r>
  </si>
  <si>
    <t>1</t>
  </si>
  <si>
    <r>
      <rPr>
        <rFont val="Arial"/>
        <color theme="1"/>
      </rPr>
      <t xml:space="preserve">partial_sum </t>
    </r>
    <r>
      <rPr>
        <rFont val="Arial"/>
        <i/>
        <color theme="1"/>
      </rPr>
      <t xml:space="preserve">mesh
</t>
    </r>
    <r>
      <rPr>
        <rFont val="Arial"/>
        <color theme="1"/>
      </rPr>
      <t>(contracting dim)</t>
    </r>
  </si>
  <si>
    <r>
      <rPr>
        <rFont val="Arial"/>
        <color theme="1"/>
      </rPr>
      <t xml:space="preserve">&lt;- Output tensor [2, B, kT, F // TP] {partial_sum on </t>
    </r>
    <r>
      <rPr>
        <rFont val="Arial"/>
        <i/>
        <color theme="1"/>
      </rPr>
      <t>mesh</t>
    </r>
    <r>
      <rPr>
        <rFont val="Arial"/>
        <color theme="1"/>
      </rPr>
      <t>}</t>
    </r>
  </si>
  <si>
    <r>
      <rPr>
        <rFont val="Arial"/>
        <color theme="1"/>
      </rPr>
      <t xml:space="preserve">partial_sum </t>
    </r>
    <r>
      <rPr>
        <rFont val="Arial"/>
        <i/>
        <color theme="1"/>
      </rPr>
      <t xml:space="preserve">mesh
</t>
    </r>
    <r>
      <rPr>
        <rFont val="Arial"/>
        <color theme="1"/>
      </rPr>
      <t>(contracting dim)</t>
    </r>
  </si>
  <si>
    <r>
      <rPr>
        <rFont val="Arial"/>
        <b/>
        <color theme="1"/>
      </rPr>
      <t xml:space="preserve">  [B, kT, D] {partial_sum on </t>
    </r>
    <r>
      <rPr>
        <rFont val="Arial"/>
        <b/>
        <i/>
        <color theme="1"/>
      </rPr>
      <t>mesh</t>
    </r>
    <r>
      <rPr>
        <rFont val="Arial"/>
        <b/>
        <color theme="1"/>
      </rPr>
      <t>} -&gt; [B, kT, D]   // Sharding notation omitted</t>
    </r>
  </si>
  <si>
    <r>
      <rPr>
        <rFont val="Arial"/>
        <b/>
        <color theme="1"/>
      </rPr>
      <t xml:space="preserve">1. Context: [B * kT // EP, D] (expert-sharded)
</t>
    </r>
    <r>
      <rPr>
        <rFont val="Arial"/>
        <color theme="1"/>
      </rPr>
      <t xml:space="preserve">    After the previous op (Linear einsum), the activation has the shape of [B, kT, D]. Assuming it's expert-sharded (EP), 
    each local device has the tokens (~ B * kT // EP) that were assigned for the experts of the shard. Local shape: </t>
    </r>
    <r>
      <rPr>
        <rFont val="Arial"/>
        <b/>
        <color theme="1"/>
      </rPr>
      <t xml:space="preserve">
2. Local Reduction per token:  [B * kT // EP, D] (expert-sharded) -&gt; [B * T // EP, D] (expert-sharded)
     </t>
    </r>
    <r>
      <rPr>
        <rFont val="Arial"/>
        <color theme="1"/>
      </rPr>
      <t xml:space="preserve">Locally, deduplicate/reduce tokens by reshuffling. k-times duplicated tokens will be reduced into one token. 
    The aggregation will be locally done across the experts of the shard. As a result, local shape will be </t>
    </r>
    <r>
      <rPr>
        <rFont val="Arial"/>
        <b/>
        <color theme="1"/>
      </rPr>
      <t xml:space="preserve">
3. Re-construct.  [B * T // EP, D] (expert-sharded) -&gt; [B * T, D] {partial-sum: EP} 
</t>
    </r>
    <r>
      <rPr>
        <rFont val="Arial"/>
        <color theme="1"/>
      </rPr>
      <t xml:space="preserve">    [B*T, D] tensor using local reduced results. As a result, each device will have the same tensor shape with iits own results:</t>
    </r>
    <r>
      <rPr>
        <rFont val="Arial"/>
        <b/>
        <color theme="1"/>
      </rPr>
      <t xml:space="preserve"> 
</t>
    </r>
    <r>
      <rPr>
        <rFont val="Arial"/>
        <color theme="1"/>
      </rPr>
      <t xml:space="preserve">
</t>
    </r>
    <r>
      <rPr>
        <rFont val="Arial"/>
        <b/>
        <color theme="1"/>
      </rPr>
      <t xml:space="preserve">4. Reduce Scatter. [B * T, D] {partial-sum: EP}  -&gt; [B * T // EP, D] (sequence-sharded)
</t>
    </r>
    <r>
      <rPr>
        <rFont val="Arial"/>
        <color theme="1"/>
      </rPr>
      <t xml:space="preserve">    We apply reduction across shards, keeping the results sharded.</t>
    </r>
    <r>
      <rPr>
        <rFont val="Arial"/>
        <b/>
        <color theme="1"/>
      </rPr>
      <t xml:space="preserve">
Note: Existing Partial Sum: If there's an unresolved partial-sum from Linear op's Option B, it will be resolved together.</t>
    </r>
  </si>
  <si>
    <r>
      <rPr>
        <rFont val="Arial"/>
        <color theme="1"/>
      </rPr>
      <t xml:space="preserve">[B, kT, D] (expert-sharded on B * KT if EP is enabled) -&gt; [B * T, D] (sequence-sharded on B * KT)
This is the same to </t>
    </r>
    <r>
      <rPr>
        <rFont val="Arial"/>
        <b/>
        <color theme="1"/>
      </rPr>
      <t>Option B</t>
    </r>
    <r>
      <rPr>
        <rFont val="Arial"/>
        <color theme="1"/>
      </rPr>
      <t>,</t>
    </r>
    <r>
      <rPr>
        <rFont val="Arial"/>
        <b/>
        <color theme="1"/>
      </rPr>
      <t xml:space="preserve"> </t>
    </r>
    <r>
      <rPr>
        <rFont val="Arial"/>
        <color theme="1"/>
      </rPr>
      <t>but we conduct RS in two steps to fully utilize core-to-core (intra-chip) fast ICI.</t>
    </r>
  </si>
  <si>
    <r>
      <rPr>
        <rFont val="Arial"/>
        <color rgb="FF000000"/>
      </rPr>
      <t xml:space="preserve">  |- </t>
    </r>
    <r>
      <rPr>
        <rFont val="Arial"/>
        <color rgb="FF1155CC"/>
        <u/>
      </rPr>
      <t>QK (nope)</t>
    </r>
  </si>
  <si>
    <r>
      <rPr>
        <rFont val="Arial"/>
        <color rgb="FF000000"/>
      </rPr>
      <t xml:space="preserve">  |- </t>
    </r>
    <r>
      <rPr>
        <rFont val="Arial"/>
        <color rgb="FF1155CC"/>
        <u/>
      </rPr>
      <t>QK (rope)</t>
    </r>
  </si>
  <si>
    <r>
      <rPr>
        <rFont val="Arial"/>
        <color rgb="FF000000"/>
      </rPr>
      <t xml:space="preserve">  |- </t>
    </r>
    <r>
      <rPr>
        <rFont val="Arial"/>
        <color rgb="FF1155CC"/>
        <u/>
      </rPr>
      <t>AV</t>
    </r>
  </si>
  <si>
    <r>
      <rPr>
        <rFont val="Arial"/>
        <b/>
        <color theme="1"/>
      </rPr>
      <t xml:space="preserve">1. AG: [B*T // EP, D] -&gt; [B*T, D]
</t>
    </r>
    <r>
      <rPr>
        <rFont val="Arial"/>
        <color theme="1"/>
      </rPr>
      <t>For EP, the following operations will follow</t>
    </r>
    <r>
      <rPr>
        <rFont val="Arial"/>
        <b/>
        <color theme="1"/>
      </rPr>
      <t xml:space="preserve">
</t>
    </r>
    <r>
      <rPr>
        <rFont val="Arial"/>
        <color theme="1"/>
      </rPr>
      <t>2. [B*T, D] (sequence-sorted) -&gt; [B*T, D] (expert-sorted)
3. [B*T, D] (expert-sorted) -&gt; [B*T // EP, D] expert-sharded)
For non-EP, local slicing will follow
2. [B*T, D] -&gt; [B*T, D // SHARDING(D)]</t>
    </r>
  </si>
  <si>
    <r>
      <rPr>
        <rFont val="Arial"/>
        <color theme="1"/>
      </rPr>
      <t xml:space="preserve">partial_sum </t>
    </r>
    <r>
      <rPr>
        <rFont val="Arial"/>
        <i/>
        <color theme="1"/>
      </rPr>
      <t xml:space="preserve">mesh
</t>
    </r>
    <r>
      <rPr>
        <rFont val="Arial"/>
        <color theme="1"/>
      </rPr>
      <t>(contracting dim)</t>
    </r>
  </si>
  <si>
    <r>
      <rPr>
        <rFont val="Arial"/>
        <color theme="1"/>
      </rPr>
      <t xml:space="preserve">&lt;- Output tensor [2, B, kT, F // TP] {partial_sum on </t>
    </r>
    <r>
      <rPr>
        <rFont val="Arial"/>
        <i/>
        <color theme="1"/>
      </rPr>
      <t>mesh</t>
    </r>
    <r>
      <rPr>
        <rFont val="Arial"/>
        <color theme="1"/>
      </rPr>
      <t>}</t>
    </r>
  </si>
  <si>
    <r>
      <rPr>
        <rFont val="Arial"/>
        <color theme="1"/>
      </rPr>
      <t xml:space="preserve">partial_sum </t>
    </r>
    <r>
      <rPr>
        <rFont val="Arial"/>
        <i/>
        <color theme="1"/>
      </rPr>
      <t xml:space="preserve">mesh
</t>
    </r>
    <r>
      <rPr>
        <rFont val="Arial"/>
        <color theme="1"/>
      </rPr>
      <t>(contracting dim)</t>
    </r>
  </si>
  <si>
    <r>
      <rPr>
        <rFont val="Arial"/>
        <b/>
        <color theme="1"/>
      </rPr>
      <t xml:space="preserve">  [B, kT, D] {partial_sum on </t>
    </r>
    <r>
      <rPr>
        <rFont val="Arial"/>
        <b/>
        <i/>
        <color theme="1"/>
      </rPr>
      <t>mesh</t>
    </r>
    <r>
      <rPr>
        <rFont val="Arial"/>
        <b/>
        <color theme="1"/>
      </rPr>
      <t>} -&gt; [B, kT, D]   // Sharding notation omitted</t>
    </r>
  </si>
  <si>
    <r>
      <rPr>
        <rFont val="Arial"/>
        <b/>
        <color theme="1"/>
      </rPr>
      <t xml:space="preserve">1. Context: [B * kT // EP, D] (expert-sharded)
</t>
    </r>
    <r>
      <rPr>
        <rFont val="Arial"/>
        <color theme="1"/>
      </rPr>
      <t xml:space="preserve">    After the previous op (Linear einsum), the activation has the shape of [B, kT, D]. Assuming it's expert-sharded (EP), 
    each local device has the tokens (~ B * kT // EP) that were assigned for the experts of the shard. Local shape: </t>
    </r>
    <r>
      <rPr>
        <rFont val="Arial"/>
        <b/>
        <color theme="1"/>
      </rPr>
      <t xml:space="preserve">
2. Local Reduction per token:  [B * kT // EP, D] (expert-sharded) -&gt; [B * T // EP, D] (expert-sharded)
     </t>
    </r>
    <r>
      <rPr>
        <rFont val="Arial"/>
        <color theme="1"/>
      </rPr>
      <t xml:space="preserve">Locally, deduplicate/reduce tokens by reshuffling. k-times duplicated tokens will be reduced into one token. 
    The aggregation will be locally done across the experts of the shard. As a result, local shape will be </t>
    </r>
    <r>
      <rPr>
        <rFont val="Arial"/>
        <b/>
        <color theme="1"/>
      </rPr>
      <t xml:space="preserve">
3. Re-construct.  [B * T // EP, D] (expert-sharded) -&gt; [B * T, D] {partial-sum: EP} 
</t>
    </r>
    <r>
      <rPr>
        <rFont val="Arial"/>
        <color theme="1"/>
      </rPr>
      <t xml:space="preserve">    [B*T, D] tensor using local reduced results. As a result, each device will have the same tensor shape with iits own results:</t>
    </r>
    <r>
      <rPr>
        <rFont val="Arial"/>
        <b/>
        <color theme="1"/>
      </rPr>
      <t xml:space="preserve"> 
</t>
    </r>
    <r>
      <rPr>
        <rFont val="Arial"/>
        <color theme="1"/>
      </rPr>
      <t xml:space="preserve">
</t>
    </r>
    <r>
      <rPr>
        <rFont val="Arial"/>
        <b/>
        <color theme="1"/>
      </rPr>
      <t xml:space="preserve">4. Reduce Scatter. [B * T, D] {partial-sum: EP}  -&gt; [B * T // EP, D] (sequence-sharded)
</t>
    </r>
    <r>
      <rPr>
        <rFont val="Arial"/>
        <color theme="1"/>
      </rPr>
      <t xml:space="preserve">    We apply reduction across shards, keeping the results sharded.</t>
    </r>
    <r>
      <rPr>
        <rFont val="Arial"/>
        <b/>
        <color theme="1"/>
      </rPr>
      <t xml:space="preserve">
Note: Existing Partial Sum: If there's an unresolved partial-sum from Linear op's Option B, it will be resolved together.</t>
    </r>
  </si>
  <si>
    <r>
      <rPr>
        <rFont val="Arial"/>
        <color theme="1"/>
      </rPr>
      <t xml:space="preserve">[B, kT, D] (expert-sharded on B * KT if EP is enabled) -&gt; [B * T, D] (sequence-sharded on B * KT)
This is the same to </t>
    </r>
    <r>
      <rPr>
        <rFont val="Arial"/>
        <b/>
        <color theme="1"/>
      </rPr>
      <t>Option B</t>
    </r>
    <r>
      <rPr>
        <rFont val="Arial"/>
        <color theme="1"/>
      </rPr>
      <t>,</t>
    </r>
    <r>
      <rPr>
        <rFont val="Arial"/>
        <b/>
        <color theme="1"/>
      </rPr>
      <t xml:space="preserve"> </t>
    </r>
    <r>
      <rPr>
        <rFont val="Arial"/>
        <color theme="1"/>
      </rPr>
      <t>but we conduct RS in two steps to fully utilize core-to-core (intra-chip) fast ICI.</t>
    </r>
  </si>
  <si>
    <r>
      <rPr>
        <rFont val="Arial"/>
        <color rgb="FF000000"/>
      </rPr>
      <t xml:space="preserve">  |- </t>
    </r>
    <r>
      <rPr>
        <rFont val="Arial"/>
        <color rgb="FF1155CC"/>
        <u/>
      </rPr>
      <t>QK (nope)</t>
    </r>
  </si>
  <si>
    <r>
      <rPr>
        <rFont val="Arial"/>
        <color rgb="FF000000"/>
      </rPr>
      <t xml:space="preserve">  |- </t>
    </r>
    <r>
      <rPr>
        <rFont val="Arial"/>
        <color rgb="FF1155CC"/>
        <u/>
      </rPr>
      <t>QK (rope)</t>
    </r>
  </si>
  <si>
    <r>
      <rPr>
        <rFont val="Arial"/>
        <color rgb="FF000000"/>
      </rPr>
      <t xml:space="preserve">  |- </t>
    </r>
    <r>
      <rPr>
        <rFont val="Arial"/>
        <color rgb="FF1155CC"/>
        <u/>
      </rPr>
      <t>AV</t>
    </r>
  </si>
  <si>
    <r>
      <rPr>
        <rFont val="Arial"/>
        <b/>
        <color theme="1"/>
      </rPr>
      <t xml:space="preserve">1. AG: [B*T // EP, D] -&gt; [B*T, D]
</t>
    </r>
    <r>
      <rPr>
        <rFont val="Arial"/>
        <color theme="1"/>
      </rPr>
      <t>For EP, the following operations will follow</t>
    </r>
    <r>
      <rPr>
        <rFont val="Arial"/>
        <b/>
        <color theme="1"/>
      </rPr>
      <t xml:space="preserve">
</t>
    </r>
    <r>
      <rPr>
        <rFont val="Arial"/>
        <color theme="1"/>
      </rPr>
      <t>2. [B*T, D] (sequence-sorted) -&gt; [B*T, D] (expert-sorted)
3. [B*T, D] (expert-sorted) -&gt; [B*T // EP, D] expert-sharded)
For non-EP, local slicing will follow
2. [B*T, D] -&gt; [B*T, D // SHARDING(D)]</t>
    </r>
  </si>
  <si>
    <r>
      <rPr>
        <rFont val="Arial"/>
        <color theme="1"/>
      </rPr>
      <t xml:space="preserve">partial_sum </t>
    </r>
    <r>
      <rPr>
        <rFont val="Arial"/>
        <i/>
        <color theme="1"/>
      </rPr>
      <t xml:space="preserve">mesh
</t>
    </r>
    <r>
      <rPr>
        <rFont val="Arial"/>
        <color theme="1"/>
      </rPr>
      <t>(contracting dim)</t>
    </r>
  </si>
  <si>
    <r>
      <rPr>
        <rFont val="Arial"/>
        <color theme="1"/>
      </rPr>
      <t xml:space="preserve">&lt;- Output tensor [2, B, kT, F // TP] {partial_sum on </t>
    </r>
    <r>
      <rPr>
        <rFont val="Arial"/>
        <i/>
        <color theme="1"/>
      </rPr>
      <t>mesh</t>
    </r>
    <r>
      <rPr>
        <rFont val="Arial"/>
        <color theme="1"/>
      </rPr>
      <t>}</t>
    </r>
  </si>
  <si>
    <r>
      <rPr>
        <rFont val="Arial"/>
        <color theme="1"/>
      </rPr>
      <t xml:space="preserve">partial_sum </t>
    </r>
    <r>
      <rPr>
        <rFont val="Arial"/>
        <i/>
        <color theme="1"/>
      </rPr>
      <t xml:space="preserve">mesh
</t>
    </r>
    <r>
      <rPr>
        <rFont val="Arial"/>
        <color theme="1"/>
      </rPr>
      <t>(contracting dim)</t>
    </r>
  </si>
  <si>
    <r>
      <rPr>
        <rFont val="Arial"/>
        <b/>
        <color theme="1"/>
      </rPr>
      <t xml:space="preserve">  [B, kT, D] {partial_sum on </t>
    </r>
    <r>
      <rPr>
        <rFont val="Arial"/>
        <b/>
        <i/>
        <color theme="1"/>
      </rPr>
      <t>mesh</t>
    </r>
    <r>
      <rPr>
        <rFont val="Arial"/>
        <b/>
        <color theme="1"/>
      </rPr>
      <t>} -&gt; [B, kT, D]   // Sharding notation omitted</t>
    </r>
  </si>
  <si>
    <r>
      <rPr>
        <rFont val="Arial"/>
        <b/>
        <color theme="1"/>
      </rPr>
      <t xml:space="preserve">1. Context: [B * kT // EP, D] (expert-sharded)
</t>
    </r>
    <r>
      <rPr>
        <rFont val="Arial"/>
        <color theme="1"/>
      </rPr>
      <t xml:space="preserve">    After the previous op (Linear einsum), the activation has the shape of [B, kT, D]. Assuming it's expert-sharded (EP), 
    each local device has the tokens (~ B * kT // EP) that were assigned for the experts of the shard. Local shape: </t>
    </r>
    <r>
      <rPr>
        <rFont val="Arial"/>
        <b/>
        <color theme="1"/>
      </rPr>
      <t xml:space="preserve">
2. Local Reduction per token:  [B * kT // EP, D] (expert-sharded) -&gt; [B * T // EP, D] (expert-sharded)
     </t>
    </r>
    <r>
      <rPr>
        <rFont val="Arial"/>
        <color theme="1"/>
      </rPr>
      <t xml:space="preserve">Locally, deduplicate/reduce tokens by reshuffling. k-times duplicated tokens will be reduced into one token. 
    The aggregation will be locally done across the experts of the shard. As a result, local shape will be </t>
    </r>
    <r>
      <rPr>
        <rFont val="Arial"/>
        <b/>
        <color theme="1"/>
      </rPr>
      <t xml:space="preserve">
3. Re-construct.  [B * T // EP, D] (expert-sharded) -&gt; [B * T, D] {partial-sum: EP} 
</t>
    </r>
    <r>
      <rPr>
        <rFont val="Arial"/>
        <color theme="1"/>
      </rPr>
      <t xml:space="preserve">    [B*T, D] tensor using local reduced results. As a result, each device will have the same tensor shape with iits own results:</t>
    </r>
    <r>
      <rPr>
        <rFont val="Arial"/>
        <b/>
        <color theme="1"/>
      </rPr>
      <t xml:space="preserve"> 
</t>
    </r>
    <r>
      <rPr>
        <rFont val="Arial"/>
        <color theme="1"/>
      </rPr>
      <t xml:space="preserve">
</t>
    </r>
    <r>
      <rPr>
        <rFont val="Arial"/>
        <b/>
        <color theme="1"/>
      </rPr>
      <t xml:space="preserve">4. Reduce Scatter. [B * T, D] {partial-sum: EP}  -&gt; [B * T // EP, D] (sequence-sharded)
</t>
    </r>
    <r>
      <rPr>
        <rFont val="Arial"/>
        <color theme="1"/>
      </rPr>
      <t xml:space="preserve">    We apply reduction across shards, keeping the results sharded.</t>
    </r>
    <r>
      <rPr>
        <rFont val="Arial"/>
        <b/>
        <color theme="1"/>
      </rPr>
      <t xml:space="preserve">
Note: Existing Partial Sum: If there's an unresolved partial-sum from Linear op's Option B, it will be resolved together.</t>
    </r>
  </si>
  <si>
    <r>
      <rPr>
        <rFont val="Arial"/>
        <color theme="1"/>
      </rPr>
      <t xml:space="preserve">[B, kT, D] (expert-sharded on B * KT if EP is enabled) -&gt; [B * T, D] (sequence-sharded on B * KT)
This is the same to </t>
    </r>
    <r>
      <rPr>
        <rFont val="Arial"/>
        <b/>
        <color theme="1"/>
      </rPr>
      <t>Option B</t>
    </r>
    <r>
      <rPr>
        <rFont val="Arial"/>
        <color theme="1"/>
      </rPr>
      <t>,</t>
    </r>
    <r>
      <rPr>
        <rFont val="Arial"/>
        <b/>
        <color theme="1"/>
      </rPr>
      <t xml:space="preserve"> </t>
    </r>
    <r>
      <rPr>
        <rFont val="Arial"/>
        <color theme="1"/>
      </rPr>
      <t>but we conduct RS in two steps to fully utilize core-to-core (intra-chip) fast ICI.</t>
    </r>
  </si>
  <si>
    <r>
      <rPr>
        <rFont val="Arial"/>
        <color rgb="FF000000"/>
      </rPr>
      <t xml:space="preserve">  |- </t>
    </r>
    <r>
      <rPr>
        <rFont val="Arial"/>
        <color rgb="FF1155CC"/>
        <u/>
      </rPr>
      <t>QK (nope)</t>
    </r>
  </si>
  <si>
    <r>
      <rPr>
        <rFont val="Arial"/>
        <color rgb="FF000000"/>
      </rPr>
      <t xml:space="preserve">  |- </t>
    </r>
    <r>
      <rPr>
        <rFont val="Arial"/>
        <color rgb="FF1155CC"/>
        <u/>
      </rPr>
      <t>QK (rope)</t>
    </r>
  </si>
  <si>
    <r>
      <rPr>
        <rFont val="Arial"/>
        <color rgb="FF000000"/>
      </rPr>
      <t xml:space="preserve">  |- </t>
    </r>
    <r>
      <rPr>
        <rFont val="Arial"/>
        <color rgb="FF1155CC"/>
        <u/>
      </rPr>
      <t>AV</t>
    </r>
  </si>
  <si>
    <r>
      <rPr>
        <rFont val="Arial"/>
        <b/>
        <color theme="1"/>
      </rPr>
      <t xml:space="preserve">1. AG: [B*T // EP, D] -&gt; [B*T, D]
</t>
    </r>
    <r>
      <rPr>
        <rFont val="Arial"/>
        <color theme="1"/>
      </rPr>
      <t>For EP, the following operations will follow</t>
    </r>
    <r>
      <rPr>
        <rFont val="Arial"/>
        <b/>
        <color theme="1"/>
      </rPr>
      <t xml:space="preserve">
</t>
    </r>
    <r>
      <rPr>
        <rFont val="Arial"/>
        <color theme="1"/>
      </rPr>
      <t>2. [B*T, D] (sequence-sorted) -&gt; [B*T, D] (expert-sorted)
3. [B*T, D] (expert-sorted) -&gt; [B*T // EP, D] expert-sharded)
For non-EP, local slicing will follow
2. [B*T, D] -&gt; [B*T, D // SHARDING(D)]</t>
    </r>
  </si>
  <si>
    <r>
      <rPr>
        <rFont val="Arial"/>
        <color theme="1"/>
      </rPr>
      <t xml:space="preserve">partial_sum </t>
    </r>
    <r>
      <rPr>
        <rFont val="Arial"/>
        <i/>
        <color theme="1"/>
      </rPr>
      <t xml:space="preserve">mesh
</t>
    </r>
    <r>
      <rPr>
        <rFont val="Arial"/>
        <color theme="1"/>
      </rPr>
      <t>(contracting dim)</t>
    </r>
  </si>
  <si>
    <r>
      <rPr>
        <rFont val="Arial"/>
        <color theme="1"/>
      </rPr>
      <t xml:space="preserve">&lt;- Output tensor [2, B, kT, F // TP] {partial_sum on </t>
    </r>
    <r>
      <rPr>
        <rFont val="Arial"/>
        <i/>
        <color theme="1"/>
      </rPr>
      <t>mesh</t>
    </r>
    <r>
      <rPr>
        <rFont val="Arial"/>
        <color theme="1"/>
      </rPr>
      <t>}</t>
    </r>
  </si>
  <si>
    <r>
      <rPr>
        <rFont val="Arial"/>
        <color theme="1"/>
      </rPr>
      <t xml:space="preserve">partial_sum </t>
    </r>
    <r>
      <rPr>
        <rFont val="Arial"/>
        <i/>
        <color theme="1"/>
      </rPr>
      <t xml:space="preserve">mesh
</t>
    </r>
    <r>
      <rPr>
        <rFont val="Arial"/>
        <color theme="1"/>
      </rPr>
      <t>(contracting dim)</t>
    </r>
  </si>
  <si>
    <r>
      <rPr>
        <rFont val="Arial"/>
        <b/>
        <color theme="1"/>
      </rPr>
      <t xml:space="preserve">  [B, kT, D] {partial_sum on </t>
    </r>
    <r>
      <rPr>
        <rFont val="Arial"/>
        <b/>
        <i/>
        <color theme="1"/>
      </rPr>
      <t>mesh</t>
    </r>
    <r>
      <rPr>
        <rFont val="Arial"/>
        <b/>
        <color theme="1"/>
      </rPr>
      <t>} -&gt; [B, kT, D]   // Sharding notation omitted</t>
    </r>
  </si>
  <si>
    <r>
      <rPr>
        <rFont val="Arial"/>
        <b/>
        <color theme="1"/>
      </rPr>
      <t xml:space="preserve">1. Context: [B * kT // EP, D] (expert-sharded)
</t>
    </r>
    <r>
      <rPr>
        <rFont val="Arial"/>
        <color theme="1"/>
      </rPr>
      <t xml:space="preserve">    After the previous op (Linear einsum), the activation has the shape of [B, kT, D]. Assuming it's expert-sharded (EP), 
    each local device has the tokens (~ B * kT // EP) that were assigned for the experts of the shard. Local shape: </t>
    </r>
    <r>
      <rPr>
        <rFont val="Arial"/>
        <b/>
        <color theme="1"/>
      </rPr>
      <t xml:space="preserve">
2. Local Reduction per token:  [B * kT // EP, D] (expert-sharded) -&gt; [B * T // EP, D] (expert-sharded)
     </t>
    </r>
    <r>
      <rPr>
        <rFont val="Arial"/>
        <color theme="1"/>
      </rPr>
      <t xml:space="preserve">Locally, deduplicate/reduce tokens by reshuffling. k-times duplicated tokens will be reduced into one token. 
    The aggregation will be locally done across the experts of the shard. As a result, local shape will be </t>
    </r>
    <r>
      <rPr>
        <rFont val="Arial"/>
        <b/>
        <color theme="1"/>
      </rPr>
      <t xml:space="preserve">
3. Re-construct.  [B * T // EP, D] (expert-sharded) -&gt; [B * T, D] {partial-sum: EP} 
</t>
    </r>
    <r>
      <rPr>
        <rFont val="Arial"/>
        <color theme="1"/>
      </rPr>
      <t xml:space="preserve">    [B*T, D] tensor using local reduced results. As a result, each device will have the same tensor shape with iits own results:</t>
    </r>
    <r>
      <rPr>
        <rFont val="Arial"/>
        <b/>
        <color theme="1"/>
      </rPr>
      <t xml:space="preserve"> 
</t>
    </r>
    <r>
      <rPr>
        <rFont val="Arial"/>
        <color theme="1"/>
      </rPr>
      <t xml:space="preserve">
</t>
    </r>
    <r>
      <rPr>
        <rFont val="Arial"/>
        <b/>
        <color theme="1"/>
      </rPr>
      <t xml:space="preserve">4. Reduce Scatter. [B * T, D] {partial-sum: EP}  -&gt; [B * T // EP, D] (sequence-sharded)
</t>
    </r>
    <r>
      <rPr>
        <rFont val="Arial"/>
        <color theme="1"/>
      </rPr>
      <t xml:space="preserve">    We apply reduction across shards, keeping the results sharded.</t>
    </r>
    <r>
      <rPr>
        <rFont val="Arial"/>
        <b/>
        <color theme="1"/>
      </rPr>
      <t xml:space="preserve">
Note: Existing Partial Sum: If there's an unresolved partial-sum from Linear op's Option B, it will be resolved together.</t>
    </r>
  </si>
  <si>
    <r>
      <rPr>
        <rFont val="Arial"/>
        <color theme="1"/>
      </rPr>
      <t xml:space="preserve">[B, kT, D] (expert-sharded on B * KT if EP is enabled) -&gt; [B * T, D] (sequence-sharded on B * KT)
This is the same to </t>
    </r>
    <r>
      <rPr>
        <rFont val="Arial"/>
        <b/>
        <color theme="1"/>
      </rPr>
      <t>Option B</t>
    </r>
    <r>
      <rPr>
        <rFont val="Arial"/>
        <color theme="1"/>
      </rPr>
      <t>,</t>
    </r>
    <r>
      <rPr>
        <rFont val="Arial"/>
        <b/>
        <color theme="1"/>
      </rPr>
      <t xml:space="preserve"> </t>
    </r>
    <r>
      <rPr>
        <rFont val="Arial"/>
        <color theme="1"/>
      </rPr>
      <t>but we conduct RS in two steps to fully utilize core-to-core (intra-chip) fast ICI.</t>
    </r>
  </si>
  <si>
    <r>
      <rPr>
        <rFont val="Arial"/>
        <color rgb="FF000000"/>
      </rPr>
      <t xml:space="preserve">  |- </t>
    </r>
    <r>
      <rPr>
        <rFont val="Arial"/>
        <color rgb="FF1155CC"/>
        <u/>
      </rPr>
      <t>QK (nope)</t>
    </r>
  </si>
  <si>
    <r>
      <rPr>
        <rFont val="Arial"/>
        <color rgb="FF000000"/>
      </rPr>
      <t xml:space="preserve">  |- </t>
    </r>
    <r>
      <rPr>
        <rFont val="Arial"/>
        <color rgb="FF1155CC"/>
        <u/>
      </rPr>
      <t>QK (rope)</t>
    </r>
  </si>
  <si>
    <r>
      <rPr>
        <rFont val="Arial"/>
        <color rgb="FF000000"/>
      </rPr>
      <t xml:space="preserve">  |- </t>
    </r>
    <r>
      <rPr>
        <rFont val="Arial"/>
        <color rgb="FF1155CC"/>
        <u/>
      </rPr>
      <t>AV</t>
    </r>
  </si>
  <si>
    <r>
      <rPr>
        <rFont val="Arial"/>
        <b/>
        <color theme="1"/>
      </rPr>
      <t xml:space="preserve">1. AG: [B*T // EP, D] -&gt; [B*T, D]
</t>
    </r>
    <r>
      <rPr>
        <rFont val="Arial"/>
        <color theme="1"/>
      </rPr>
      <t>For EP, the following operations will follow</t>
    </r>
    <r>
      <rPr>
        <rFont val="Arial"/>
        <b/>
        <color theme="1"/>
      </rPr>
      <t xml:space="preserve">
</t>
    </r>
    <r>
      <rPr>
        <rFont val="Arial"/>
        <color theme="1"/>
      </rPr>
      <t>2. [B*T, D] (sequence-sorted) -&gt; [B*T, D] (expert-sorted)
3. [B*T, D] (expert-sorted) -&gt; [B*T // EP, D] expert-sharded)
For non-EP, local slicing will follow
2. [B*T, D] -&gt; [B*T, D // SHARDING(D)]</t>
    </r>
  </si>
  <si>
    <r>
      <rPr>
        <rFont val="Arial"/>
        <color theme="1"/>
      </rPr>
      <t xml:space="preserve">partial_sum </t>
    </r>
    <r>
      <rPr>
        <rFont val="Arial"/>
        <i/>
        <color theme="1"/>
      </rPr>
      <t xml:space="preserve">mesh
</t>
    </r>
    <r>
      <rPr>
        <rFont val="Arial"/>
        <color theme="1"/>
      </rPr>
      <t>(contracting dim)</t>
    </r>
  </si>
  <si>
    <r>
      <rPr>
        <rFont val="Arial"/>
        <color theme="1"/>
      </rPr>
      <t xml:space="preserve">&lt;- Output tensor [2, B, kT, F // TP] {partial_sum on </t>
    </r>
    <r>
      <rPr>
        <rFont val="Arial"/>
        <i/>
        <color theme="1"/>
      </rPr>
      <t>mesh</t>
    </r>
    <r>
      <rPr>
        <rFont val="Arial"/>
        <color theme="1"/>
      </rPr>
      <t>}</t>
    </r>
  </si>
  <si>
    <r>
      <rPr>
        <rFont val="Arial"/>
        <color theme="1"/>
      </rPr>
      <t xml:space="preserve">partial_sum </t>
    </r>
    <r>
      <rPr>
        <rFont val="Arial"/>
        <i/>
        <color theme="1"/>
      </rPr>
      <t xml:space="preserve">mesh
</t>
    </r>
    <r>
      <rPr>
        <rFont val="Arial"/>
        <color theme="1"/>
      </rPr>
      <t>(contracting dim)</t>
    </r>
  </si>
  <si>
    <r>
      <rPr>
        <rFont val="Arial"/>
        <b/>
        <color theme="1"/>
      </rPr>
      <t xml:space="preserve">  [B, kT, D] {partial_sum on </t>
    </r>
    <r>
      <rPr>
        <rFont val="Arial"/>
        <b/>
        <i/>
        <color theme="1"/>
      </rPr>
      <t>mesh</t>
    </r>
    <r>
      <rPr>
        <rFont val="Arial"/>
        <b/>
        <color theme="1"/>
      </rPr>
      <t>} -&gt; [B, kT, D]   // Sharding notation omitted</t>
    </r>
  </si>
  <si>
    <t>Src/Dst Pair with 1 hop</t>
  </si>
  <si>
    <t>Src/Dst Pair with 2 hop</t>
  </si>
  <si>
    <t>Src/Dst Pair with 3 hop</t>
  </si>
  <si>
    <t>A2A Transfer Time (Assuming bandwidth-bound)
TODO: Core-to-Core A2A is not included in this latency</t>
  </si>
  <si>
    <r>
      <rPr>
        <rFont val="Arial"/>
        <b/>
        <color theme="1"/>
      </rPr>
      <t xml:space="preserve">1. Context: [B * kT // EP, D] (expert-sharded)
</t>
    </r>
    <r>
      <rPr>
        <rFont val="Arial"/>
        <color theme="1"/>
      </rPr>
      <t xml:space="preserve">    After the previous op (Linear einsum), the activation has the shape of [B, kT, D]. Assuming it's expert-sharded (EP), 
    each local device has the tokens (~ B * kT // EP) that were assigned for the experts of the shard. Local shape: </t>
    </r>
    <r>
      <rPr>
        <rFont val="Arial"/>
        <b/>
        <color theme="1"/>
      </rPr>
      <t xml:space="preserve">
2. Local Reduction per token:  [B * kT // EP, D] (expert-sharded) -&gt; [B * T // EP, D] (expert-sharded)
     </t>
    </r>
    <r>
      <rPr>
        <rFont val="Arial"/>
        <color theme="1"/>
      </rPr>
      <t xml:space="preserve">Locally, deduplicate/reduce tokens by reshuffling. k-times duplicated tokens will be reduced into one token. 
    The aggregation will be locally done across the experts of the shard. As a result, local shape will be </t>
    </r>
    <r>
      <rPr>
        <rFont val="Arial"/>
        <b/>
        <color theme="1"/>
      </rPr>
      <t xml:space="preserve">
3. Re-construct.  [B * T // EP, D] (expert-sharded) -&gt; [B * T, D] {partial-sum: EP} 
</t>
    </r>
    <r>
      <rPr>
        <rFont val="Arial"/>
        <color theme="1"/>
      </rPr>
      <t xml:space="preserve">    [B*T, D] tensor using local reduced results. As a result, each device will have the same tensor shape with iits own results:</t>
    </r>
    <r>
      <rPr>
        <rFont val="Arial"/>
        <b/>
        <color theme="1"/>
      </rPr>
      <t xml:space="preserve"> 
</t>
    </r>
    <r>
      <rPr>
        <rFont val="Arial"/>
        <color theme="1"/>
      </rPr>
      <t xml:space="preserve">
</t>
    </r>
    <r>
      <rPr>
        <rFont val="Arial"/>
        <b/>
        <color theme="1"/>
      </rPr>
      <t xml:space="preserve">4. Reduce Scatter. [B * T, D] {partial-sum: EP}  -&gt; [B * T // EP, D] (sequence-sharded)
</t>
    </r>
    <r>
      <rPr>
        <rFont val="Arial"/>
        <color theme="1"/>
      </rPr>
      <t xml:space="preserve">    We apply reduction across shards, keeping the results sharded.</t>
    </r>
    <r>
      <rPr>
        <rFont val="Arial"/>
        <b/>
        <color theme="1"/>
      </rPr>
      <t xml:space="preserve">
Note: Existing Partial Sum: If there's an unresolved partial-sum from Linear op's Option B, it will be resolved together.</t>
    </r>
  </si>
  <si>
    <r>
      <rPr>
        <rFont val="Arial"/>
        <color theme="1"/>
      </rPr>
      <t xml:space="preserve">[B, kT, D] (expert-sharded on B * KT if EP is enabled) -&gt; [B * T, D] (sequence-sharded on B * KT)
This is the same to </t>
    </r>
    <r>
      <rPr>
        <rFont val="Arial"/>
        <b/>
        <color theme="1"/>
      </rPr>
      <t>Option B</t>
    </r>
    <r>
      <rPr>
        <rFont val="Arial"/>
        <color theme="1"/>
      </rPr>
      <t>,</t>
    </r>
    <r>
      <rPr>
        <rFont val="Arial"/>
        <b/>
        <color theme="1"/>
      </rPr>
      <t xml:space="preserve"> </t>
    </r>
    <r>
      <rPr>
        <rFont val="Arial"/>
        <color theme="1"/>
      </rPr>
      <t>but we conduct RS in two steps to fully utilize core-to-core (intra-chip) fast ICI.</t>
    </r>
  </si>
  <si>
    <r>
      <rPr>
        <rFont val="Arial"/>
        <color rgb="FF000000"/>
      </rPr>
      <t xml:space="preserve">  |- </t>
    </r>
    <r>
      <rPr>
        <rFont val="Arial"/>
        <color rgb="FF1155CC"/>
        <u/>
      </rPr>
      <t>QK (nope)</t>
    </r>
  </si>
  <si>
    <r>
      <rPr>
        <rFont val="Arial"/>
        <color rgb="FF000000"/>
      </rPr>
      <t xml:space="preserve">  |- </t>
    </r>
    <r>
      <rPr>
        <rFont val="Arial"/>
        <color rgb="FF1155CC"/>
        <u/>
      </rPr>
      <t>QK (rope)</t>
    </r>
  </si>
  <si>
    <r>
      <rPr>
        <rFont val="Arial"/>
        <color rgb="FF000000"/>
      </rPr>
      <t xml:space="preserve">  |- </t>
    </r>
    <r>
      <rPr>
        <rFont val="Arial"/>
        <color rgb="FF1155CC"/>
        <u/>
      </rPr>
      <t>AV</t>
    </r>
  </si>
  <si>
    <r>
      <rPr>
        <rFont val="Arial"/>
        <b/>
        <color theme="1"/>
      </rPr>
      <t xml:space="preserve">1. AG: [B*T // EP, D] -&gt; [B*T, D]
</t>
    </r>
    <r>
      <rPr>
        <rFont val="Arial"/>
        <color theme="1"/>
      </rPr>
      <t>For EP, the following operations will follow</t>
    </r>
    <r>
      <rPr>
        <rFont val="Arial"/>
        <b/>
        <color theme="1"/>
      </rPr>
      <t xml:space="preserve">
</t>
    </r>
    <r>
      <rPr>
        <rFont val="Arial"/>
        <color theme="1"/>
      </rPr>
      <t>2. [B*T, D] (sequence-sorted) -&gt; [B*T, D] (expert-sorted)
3. [B*T, D] (expert-sorted) -&gt; [B*T // EP, D] expert-sharded)
For non-EP, local slicing will follow
2. [B*T, D] -&gt; [B*T, D // SHARDING(D)]</t>
    </r>
  </si>
  <si>
    <r>
      <rPr>
        <rFont val="Arial"/>
        <color theme="1"/>
      </rPr>
      <t xml:space="preserve">partial_sum </t>
    </r>
    <r>
      <rPr>
        <rFont val="Arial"/>
        <i/>
        <color theme="1"/>
      </rPr>
      <t xml:space="preserve">mesh
</t>
    </r>
    <r>
      <rPr>
        <rFont val="Arial"/>
        <color theme="1"/>
      </rPr>
      <t>(contracting dim)</t>
    </r>
  </si>
  <si>
    <r>
      <rPr>
        <rFont val="Arial"/>
        <color theme="1"/>
      </rPr>
      <t xml:space="preserve">&lt;- Output tensor [2, B, kT, F // TP] {partial_sum on </t>
    </r>
    <r>
      <rPr>
        <rFont val="Arial"/>
        <i/>
        <color theme="1"/>
      </rPr>
      <t>mesh</t>
    </r>
    <r>
      <rPr>
        <rFont val="Arial"/>
        <color theme="1"/>
      </rPr>
      <t>}</t>
    </r>
  </si>
  <si>
    <r>
      <rPr>
        <rFont val="Arial"/>
        <color theme="1"/>
      </rPr>
      <t xml:space="preserve">partial_sum </t>
    </r>
    <r>
      <rPr>
        <rFont val="Arial"/>
        <i/>
        <color theme="1"/>
      </rPr>
      <t xml:space="preserve">mesh
</t>
    </r>
    <r>
      <rPr>
        <rFont val="Arial"/>
        <color theme="1"/>
      </rPr>
      <t>(contracting dim)</t>
    </r>
  </si>
  <si>
    <r>
      <rPr>
        <rFont val="Arial"/>
        <b/>
        <color theme="1"/>
      </rPr>
      <t xml:space="preserve">  [B, kT, D] {partial_sum on </t>
    </r>
    <r>
      <rPr>
        <rFont val="Arial"/>
        <b/>
        <i/>
        <color theme="1"/>
      </rPr>
      <t>mesh</t>
    </r>
    <r>
      <rPr>
        <rFont val="Arial"/>
        <b/>
        <color theme="1"/>
      </rPr>
      <t>} -&gt; [B, kT, D]   // Sharding notation omitted</t>
    </r>
  </si>
  <si>
    <r>
      <rPr>
        <rFont val="Arial"/>
        <b/>
        <color theme="1"/>
      </rPr>
      <t xml:space="preserve">1. Context: [B * kT // EP, D] (expert-sharded)
</t>
    </r>
    <r>
      <rPr>
        <rFont val="Arial"/>
        <color theme="1"/>
      </rPr>
      <t xml:space="preserve">    After the previous op (Linear einsum), the activation has the shape of [B, kT, D]. Assuming it's expert-sharded (EP), 
    each local device has the tokens (~ B * kT // EP) that were assigned for the experts of the shard. Local shape: </t>
    </r>
    <r>
      <rPr>
        <rFont val="Arial"/>
        <b/>
        <color theme="1"/>
      </rPr>
      <t xml:space="preserve">
2. Local Reduction per token:  [B * kT // EP, D] (expert-sharded) -&gt; [B * T // EP, D] (expert-sharded)
     </t>
    </r>
    <r>
      <rPr>
        <rFont val="Arial"/>
        <color theme="1"/>
      </rPr>
      <t xml:space="preserve">Locally, deduplicate/reduce tokens by reshuffling. k-times duplicated tokens will be reduced into one token. 
    The aggregation will be locally done across the experts of the shard. As a result, local shape will be </t>
    </r>
    <r>
      <rPr>
        <rFont val="Arial"/>
        <b/>
        <color theme="1"/>
      </rPr>
      <t xml:space="preserve">
3. Re-construct.  [B * T // EP, D] (expert-sharded) -&gt; [B * T, D] {partial-sum: EP} 
</t>
    </r>
    <r>
      <rPr>
        <rFont val="Arial"/>
        <color theme="1"/>
      </rPr>
      <t xml:space="preserve">    [B*T, D] tensor using local reduced results. As a result, each device will have the same tensor shape with iits own results:</t>
    </r>
    <r>
      <rPr>
        <rFont val="Arial"/>
        <b/>
        <color theme="1"/>
      </rPr>
      <t xml:space="preserve"> 
</t>
    </r>
    <r>
      <rPr>
        <rFont val="Arial"/>
        <color theme="1"/>
      </rPr>
      <t xml:space="preserve">
</t>
    </r>
    <r>
      <rPr>
        <rFont val="Arial"/>
        <b/>
        <color theme="1"/>
      </rPr>
      <t xml:space="preserve">4. Reduce Scatter. [B * T, D] {partial-sum: EP}  -&gt; [B * T // EP, D] (sequence-sharded)
</t>
    </r>
    <r>
      <rPr>
        <rFont val="Arial"/>
        <color theme="1"/>
      </rPr>
      <t xml:space="preserve">    We apply reduction across shards, keeping the results sharded.</t>
    </r>
    <r>
      <rPr>
        <rFont val="Arial"/>
        <b/>
        <color theme="1"/>
      </rPr>
      <t xml:space="preserve">
Note: Existing Partial Sum: If there's an unresolved partial-sum from Linear op's Option B, it will be resolved together.</t>
    </r>
  </si>
  <si>
    <r>
      <rPr>
        <rFont val="Arial"/>
        <color theme="1"/>
      </rPr>
      <t xml:space="preserve">[B, kT, D] (expert-sharded on B * KT if EP is enabled) -&gt; [B * T, D] (sequence-sharded on B * KT)
This is the same to </t>
    </r>
    <r>
      <rPr>
        <rFont val="Arial"/>
        <b/>
        <color theme="1"/>
      </rPr>
      <t>Option B</t>
    </r>
    <r>
      <rPr>
        <rFont val="Arial"/>
        <color theme="1"/>
      </rPr>
      <t>,</t>
    </r>
    <r>
      <rPr>
        <rFont val="Arial"/>
        <b/>
        <color theme="1"/>
      </rPr>
      <t xml:space="preserve"> </t>
    </r>
    <r>
      <rPr>
        <rFont val="Arial"/>
        <color theme="1"/>
      </rPr>
      <t>but we conduct RS in two steps to fully utilize core-to-core (intra-chip) fast ICI.</t>
    </r>
  </si>
  <si>
    <t>ICI 
Overlap?</t>
  </si>
  <si>
    <r>
      <rPr>
        <rFont val="Arial"/>
        <color rgb="FF000000"/>
      </rPr>
      <t xml:space="preserve">  |- </t>
    </r>
    <r>
      <rPr>
        <rFont val="Arial"/>
        <color rgb="FF1155CC"/>
        <u/>
      </rPr>
      <t>QK (nope)</t>
    </r>
  </si>
  <si>
    <r>
      <rPr>
        <rFont val="Arial"/>
        <color rgb="FF000000"/>
      </rPr>
      <t xml:space="preserve">  |- </t>
    </r>
    <r>
      <rPr>
        <rFont val="Arial"/>
        <color rgb="FF1155CC"/>
        <u/>
      </rPr>
      <t>QK (rope)</t>
    </r>
  </si>
  <si>
    <r>
      <rPr>
        <rFont val="Arial"/>
        <color rgb="FF000000"/>
      </rPr>
      <t xml:space="preserve">  |- </t>
    </r>
    <r>
      <rPr>
        <rFont val="Arial"/>
        <color rgb="FF1155CC"/>
        <u/>
      </rPr>
      <t>AV</t>
    </r>
  </si>
  <si>
    <t>Strategy C: All Gather (for CM)</t>
  </si>
  <si>
    <t>Reduce Scatter (for CM)</t>
  </si>
  <si>
    <t xml:space="preserve"> [B // model, T, n_q, h_nope+h_rope] {partialsum-data} -&gt; [B // data,model, T, D]</t>
  </si>
  <si>
    <t>&lt;- AG isn't beneficial because ICI cost is too big even for die-to-die interconnect. (AG-ing 64MB)</t>
  </si>
  <si>
    <t>All Gather (for CM)</t>
  </si>
  <si>
    <t xml:space="preserve"> [B // model, T, n_q, h_nope // data] -&gt; [B // model, T, n_q, h_nope]</t>
  </si>
  <si>
    <r>
      <rPr>
        <rFont val="Arial"/>
        <b/>
        <color theme="1"/>
      </rPr>
      <t xml:space="preserve">1. AG: [B*T // EP, D] -&gt; [B*T, D]
</t>
    </r>
    <r>
      <rPr>
        <rFont val="Arial"/>
        <color theme="1"/>
      </rPr>
      <t>For EP, the following operations will follow</t>
    </r>
    <r>
      <rPr>
        <rFont val="Arial"/>
        <b/>
        <color theme="1"/>
      </rPr>
      <t xml:space="preserve">
</t>
    </r>
    <r>
      <rPr>
        <rFont val="Arial"/>
        <color theme="1"/>
      </rPr>
      <t>2. [B*T, D] (sequence-sorted) -&gt; [B*T, D] (expert-sorted)
3. [B*T, D] (expert-sorted) -&gt; [B*T // EP, D] expert-sharded)
For non-EP, local slicing will follow
2. [B*T, D] -&gt; [B*T, D // SHARDING(D)]</t>
    </r>
  </si>
  <si>
    <t>2x2x2 chips (x2 chiplets)</t>
  </si>
  <si>
    <t>D=2 / F=8</t>
  </si>
  <si>
    <t>D=2 / EP=8</t>
  </si>
  <si>
    <t>Pre-Op Collectives</t>
  </si>
  <si>
    <t xml:space="preserve"> [B // model, kT, D // data] -&gt; [B, kT, D // data]</t>
  </si>
  <si>
    <r>
      <rPr>
        <rFont val="Arial"/>
        <color theme="1"/>
      </rPr>
      <t xml:space="preserve">partial_sum </t>
    </r>
    <r>
      <rPr>
        <rFont val="Arial"/>
        <i/>
        <color theme="1"/>
      </rPr>
      <t xml:space="preserve">mesh
</t>
    </r>
    <r>
      <rPr>
        <rFont val="Arial"/>
        <color theme="1"/>
      </rPr>
      <t>(contracting dim)</t>
    </r>
  </si>
  <si>
    <r>
      <rPr>
        <rFont val="Arial"/>
        <color theme="1"/>
      </rPr>
      <t xml:space="preserve">&lt;- Output tensor [2, B, kT, F // TP] {partial_sum on </t>
    </r>
    <r>
      <rPr>
        <rFont val="Arial"/>
        <i/>
        <color theme="1"/>
      </rPr>
      <t>mesh</t>
    </r>
    <r>
      <rPr>
        <rFont val="Arial"/>
        <color theme="1"/>
      </rPr>
      <t>}</t>
    </r>
  </si>
  <si>
    <t>&lt;- This is materialized after RS in Stage 4</t>
  </si>
  <si>
    <r>
      <rPr>
        <rFont val="Arial"/>
        <color theme="1"/>
      </rPr>
      <t xml:space="preserve">partial_sum </t>
    </r>
    <r>
      <rPr>
        <rFont val="Arial"/>
        <i/>
        <color theme="1"/>
      </rPr>
      <t xml:space="preserve">mesh
</t>
    </r>
    <r>
      <rPr>
        <rFont val="Arial"/>
        <color theme="1"/>
      </rPr>
      <t>(contracting dim)</t>
    </r>
  </si>
  <si>
    <r>
      <rPr>
        <rFont val="Arial"/>
        <b/>
        <color theme="1"/>
      </rPr>
      <t xml:space="preserve">  [B, kT, D] {partial_sum on </t>
    </r>
    <r>
      <rPr>
        <rFont val="Arial"/>
        <b/>
        <i/>
        <color theme="1"/>
      </rPr>
      <t>mesh</t>
    </r>
    <r>
      <rPr>
        <rFont val="Arial"/>
        <b/>
        <color theme="1"/>
      </rPr>
      <t>} -&gt; [B // mesh, kT, D]   // Sharding notation omitted</t>
    </r>
  </si>
  <si>
    <r>
      <rPr>
        <rFont val="Arial"/>
        <b/>
        <color theme="1"/>
      </rPr>
      <t xml:space="preserve">1. Context: [B * kT // EP, D] (expert-sharded)
</t>
    </r>
    <r>
      <rPr>
        <rFont val="Arial"/>
        <color theme="1"/>
      </rPr>
      <t xml:space="preserve">    After the previous op (Linear einsum), the activation has the shape of [B, kT, D]. Assuming it's expert-sharded (EP), 
    each local device has the tokens (~ B * kT // EP) that were assigned for the experts of the shard. Local shape: </t>
    </r>
    <r>
      <rPr>
        <rFont val="Arial"/>
        <b/>
        <color theme="1"/>
      </rPr>
      <t xml:space="preserve">
2. Local Reduction per token:  [B * kT // EP, D] (expert-sharded) -&gt; [B * T // EP, D] (expert-sharded)
     </t>
    </r>
    <r>
      <rPr>
        <rFont val="Arial"/>
        <color theme="1"/>
      </rPr>
      <t xml:space="preserve">Locally, deduplicate/reduce tokens by reshuffling. k-times duplicated tokens will be reduced into one token. 
    The aggregation will be locally done across the experts of the shard. As a result, local shape will be </t>
    </r>
    <r>
      <rPr>
        <rFont val="Arial"/>
        <b/>
        <color theme="1"/>
      </rPr>
      <t xml:space="preserve">
3. Re-construct.  [B * T // EP, D] (expert-sharded) -&gt; [B * T, D] {partial-sum: EP} 
</t>
    </r>
    <r>
      <rPr>
        <rFont val="Arial"/>
        <color theme="1"/>
      </rPr>
      <t xml:space="preserve">    [B*T, D] tensor using local reduced results. As a result, each device will have the same tensor shape with iits own results:</t>
    </r>
    <r>
      <rPr>
        <rFont val="Arial"/>
        <b/>
        <color theme="1"/>
      </rPr>
      <t xml:space="preserve"> 
</t>
    </r>
    <r>
      <rPr>
        <rFont val="Arial"/>
        <color theme="1"/>
      </rPr>
      <t xml:space="preserve">
</t>
    </r>
    <r>
      <rPr>
        <rFont val="Arial"/>
        <b/>
        <color theme="1"/>
      </rPr>
      <t xml:space="preserve">4. Reduce Scatter. [B * T, D] {partial-sum: EP}  -&gt; [B * T // EP, D] (sequence-sharded)
</t>
    </r>
    <r>
      <rPr>
        <rFont val="Arial"/>
        <color theme="1"/>
      </rPr>
      <t xml:space="preserve">    We apply reduction across shards, keeping the results sharded.</t>
    </r>
    <r>
      <rPr>
        <rFont val="Arial"/>
        <b/>
        <color theme="1"/>
      </rPr>
      <t xml:space="preserve">
Note: Existing Partial Sum: If there's an unresolved partial-sum from Linear op's Option B, it will be resolved together.</t>
    </r>
  </si>
  <si>
    <r>
      <rPr>
        <rFont val="Arial"/>
        <color theme="1"/>
      </rPr>
      <t xml:space="preserve">[B, kT, D] (expert-sharded on B * KT if EP is enabled) -&gt; [B * T, D] (sequence-sharded on B * KT)
This is the same to </t>
    </r>
    <r>
      <rPr>
        <rFont val="Arial"/>
        <b/>
        <color theme="1"/>
      </rPr>
      <t>Option B</t>
    </r>
    <r>
      <rPr>
        <rFont val="Arial"/>
        <color theme="1"/>
      </rPr>
      <t>,</t>
    </r>
    <r>
      <rPr>
        <rFont val="Arial"/>
        <b/>
        <color theme="1"/>
      </rPr>
      <t xml:space="preserve"> </t>
    </r>
    <r>
      <rPr>
        <rFont val="Arial"/>
        <color theme="1"/>
      </rPr>
      <t>but we conduct RS in two steps to fully utilize core-to-core (intra-chip) fast ICI.</t>
    </r>
  </si>
  <si>
    <r>
      <rPr>
        <rFont val="Arial"/>
        <color rgb="FF000000"/>
      </rPr>
      <t xml:space="preserve">  |- </t>
    </r>
    <r>
      <rPr>
        <rFont val="Arial"/>
        <color rgb="FF1155CC"/>
        <u/>
      </rPr>
      <t>QK (nope)</t>
    </r>
  </si>
  <si>
    <r>
      <rPr>
        <rFont val="Arial"/>
        <color rgb="FF000000"/>
      </rPr>
      <t xml:space="preserve">  |- </t>
    </r>
    <r>
      <rPr>
        <rFont val="Arial"/>
        <color rgb="FF1155CC"/>
        <u/>
      </rPr>
      <t>QK (rope)</t>
    </r>
  </si>
  <si>
    <r>
      <rPr>
        <rFont val="Arial"/>
        <color rgb="FF000000"/>
      </rPr>
      <t xml:space="preserve">  |- </t>
    </r>
    <r>
      <rPr>
        <rFont val="Arial"/>
        <color rgb="FF1155CC"/>
        <u/>
      </rPr>
      <t>AV</t>
    </r>
  </si>
  <si>
    <r>
      <rPr>
        <rFont val="Arial"/>
        <b/>
        <color theme="1"/>
      </rPr>
      <t xml:space="preserve">1. AG: [B*T // EP, D] -&gt; [B*T, D]
</t>
    </r>
    <r>
      <rPr>
        <rFont val="Arial"/>
        <color theme="1"/>
      </rPr>
      <t>For EP, the following operations will follow</t>
    </r>
    <r>
      <rPr>
        <rFont val="Arial"/>
        <b/>
        <color theme="1"/>
      </rPr>
      <t xml:space="preserve">
</t>
    </r>
    <r>
      <rPr>
        <rFont val="Arial"/>
        <color theme="1"/>
      </rPr>
      <t>2. [B*T, D] (sequence-sorted) -&gt; [B*T, D] (expert-sorted)
3. [B*T, D] (expert-sorted) -&gt; [B*T // EP, D] expert-sharded)
For non-EP, local slicing will follow
2. [B*T, D] -&gt; [B*T, D // SHARDING(D)]</t>
    </r>
  </si>
  <si>
    <r>
      <rPr>
        <rFont val="Arial"/>
        <color theme="1"/>
      </rPr>
      <t xml:space="preserve">partial_sum </t>
    </r>
    <r>
      <rPr>
        <rFont val="Arial"/>
        <i/>
        <color theme="1"/>
      </rPr>
      <t xml:space="preserve">mesh
</t>
    </r>
    <r>
      <rPr>
        <rFont val="Arial"/>
        <color theme="1"/>
      </rPr>
      <t>(contracting dim)</t>
    </r>
  </si>
  <si>
    <r>
      <rPr>
        <rFont val="Arial"/>
        <color theme="1"/>
      </rPr>
      <t xml:space="preserve">&lt;- Output tensor [2, B, kT, F // TP] {partial_sum on </t>
    </r>
    <r>
      <rPr>
        <rFont val="Arial"/>
        <i/>
        <color theme="1"/>
      </rPr>
      <t>mesh</t>
    </r>
    <r>
      <rPr>
        <rFont val="Arial"/>
        <color theme="1"/>
      </rPr>
      <t>}</t>
    </r>
  </si>
  <si>
    <t xml:space="preserve">  [2, B // EP, kT, F] {partial_sum on mesh} -&gt; [2, B, kT, F // TP // mesh]</t>
  </si>
  <si>
    <t xml:space="preserve">  [2, B // EP, kT, F // mesh] -&gt; [B, kT, F // mesh]</t>
  </si>
  <si>
    <t xml:space="preserve">  [B // EP, kT, F // mesh]  -&gt; [B // EP, kT, F]</t>
  </si>
  <si>
    <r>
      <rPr>
        <rFont val="Arial"/>
        <color theme="1"/>
      </rPr>
      <t xml:space="preserve">partial_sum </t>
    </r>
    <r>
      <rPr>
        <rFont val="Arial"/>
        <i/>
        <color theme="1"/>
      </rPr>
      <t xml:space="preserve">mesh
</t>
    </r>
    <r>
      <rPr>
        <rFont val="Arial"/>
        <color theme="1"/>
      </rPr>
      <t>(contracting dim)</t>
    </r>
  </si>
  <si>
    <r>
      <rPr>
        <rFont val="Arial"/>
        <b/>
        <color theme="1"/>
      </rPr>
      <t xml:space="preserve">  [B, kT, D] {partial_sum on </t>
    </r>
    <r>
      <rPr>
        <rFont val="Arial"/>
        <b/>
        <i/>
        <color theme="1"/>
      </rPr>
      <t>mesh</t>
    </r>
    <r>
      <rPr>
        <rFont val="Arial"/>
        <b/>
        <color theme="1"/>
      </rPr>
      <t>} -&gt; [B // mesh, kT, D]   // Sharding notation omitted</t>
    </r>
  </si>
  <si>
    <r>
      <rPr>
        <rFont val="Arial"/>
        <b/>
        <color theme="1"/>
      </rPr>
      <t xml:space="preserve">1. Context: [B * kT // EP, D] (expert-sharded)
</t>
    </r>
    <r>
      <rPr>
        <rFont val="Arial"/>
        <color theme="1"/>
      </rPr>
      <t xml:space="preserve">    After the previous op (Linear einsum), the activation has the shape of [B, kT, D]. Assuming it's expert-sharded (EP), 
    each local device has the tokens (~ B * kT // EP) that were assigned for the experts of the shard. Local shape: </t>
    </r>
    <r>
      <rPr>
        <rFont val="Arial"/>
        <b/>
        <color theme="1"/>
      </rPr>
      <t xml:space="preserve">
2. Local Reduction per token:  [B * kT // EP, D] (expert-sharded) -&gt; [B * T // EP, D] (expert-sharded)
     </t>
    </r>
    <r>
      <rPr>
        <rFont val="Arial"/>
        <color theme="1"/>
      </rPr>
      <t xml:space="preserve">Locally, deduplicate/reduce tokens by reshuffling. k-times duplicated tokens will be reduced into one token. 
    The aggregation will be locally done across the experts of the shard. As a result, local shape will be </t>
    </r>
    <r>
      <rPr>
        <rFont val="Arial"/>
        <b/>
        <color theme="1"/>
      </rPr>
      <t xml:space="preserve">
3. Re-construct.  [B * T // EP, D] (expert-sharded) -&gt; [B * T, D] {partial-sum: EP} 
</t>
    </r>
    <r>
      <rPr>
        <rFont val="Arial"/>
        <color theme="1"/>
      </rPr>
      <t xml:space="preserve">    [B*T, D] tensor using local reduced results. As a result, each device will have the same tensor shape with iits own results:</t>
    </r>
    <r>
      <rPr>
        <rFont val="Arial"/>
        <b/>
        <color theme="1"/>
      </rPr>
      <t xml:space="preserve"> 
</t>
    </r>
    <r>
      <rPr>
        <rFont val="Arial"/>
        <color theme="1"/>
      </rPr>
      <t xml:space="preserve">
</t>
    </r>
    <r>
      <rPr>
        <rFont val="Arial"/>
        <b/>
        <color theme="1"/>
      </rPr>
      <t xml:space="preserve">4. Reduce Scatter. [B * T, D] {partial-sum: EP}  -&gt; [B * T // EP, D] (sequence-sharded)
</t>
    </r>
    <r>
      <rPr>
        <rFont val="Arial"/>
        <color theme="1"/>
      </rPr>
      <t xml:space="preserve">    We apply reduction across shards, keeping the results sharded.</t>
    </r>
    <r>
      <rPr>
        <rFont val="Arial"/>
        <b/>
        <color theme="1"/>
      </rPr>
      <t xml:space="preserve">
Note: Existing Partial Sum: If there's an unresolved partial-sum from Linear op's Option B, it will be resolved together.</t>
    </r>
  </si>
  <si>
    <r>
      <rPr>
        <rFont val="Arial"/>
        <color theme="1"/>
      </rPr>
      <t xml:space="preserve">[B, kT, D] (expert-sharded on B * KT if EP is enabled) -&gt; [B * T, D] (sequence-sharded on B * KT)
This is the same to </t>
    </r>
    <r>
      <rPr>
        <rFont val="Arial"/>
        <b/>
        <color theme="1"/>
      </rPr>
      <t>Option B</t>
    </r>
    <r>
      <rPr>
        <rFont val="Arial"/>
        <color theme="1"/>
      </rPr>
      <t>,</t>
    </r>
    <r>
      <rPr>
        <rFont val="Arial"/>
        <b/>
        <color theme="1"/>
      </rPr>
      <t xml:space="preserve"> </t>
    </r>
    <r>
      <rPr>
        <rFont val="Arial"/>
        <color theme="1"/>
      </rPr>
      <t>but we conduct RS in two steps to fully utilize core-to-core (intra-chip) fast ICI.</t>
    </r>
  </si>
  <si>
    <r>
      <rPr>
        <rFont val="Arial"/>
        <color rgb="FF000000"/>
      </rPr>
      <t xml:space="preserve">  |- </t>
    </r>
    <r>
      <rPr>
        <rFont val="Arial"/>
        <color rgb="FF1155CC"/>
        <u/>
      </rPr>
      <t>QK (nope)</t>
    </r>
  </si>
  <si>
    <r>
      <rPr>
        <rFont val="Arial"/>
        <color rgb="FF000000"/>
      </rPr>
      <t xml:space="preserve">  |- </t>
    </r>
    <r>
      <rPr>
        <rFont val="Arial"/>
        <color rgb="FF1155CC"/>
        <u/>
      </rPr>
      <t>QK (rope)</t>
    </r>
  </si>
  <si>
    <r>
      <rPr>
        <rFont val="Arial"/>
        <color rgb="FF000000"/>
      </rPr>
      <t xml:space="preserve">  |- </t>
    </r>
    <r>
      <rPr>
        <rFont val="Arial"/>
        <color rgb="FF1155CC"/>
        <u/>
      </rPr>
      <t>AV</t>
    </r>
  </si>
  <si>
    <t>POST-OP Collective</t>
  </si>
  <si>
    <t>All-gather on Output tensor: [B // data,model, T, n_q, h_nope] -&gt; [B // model, T, n_q, h_nope] -&gt; [B // model, T, n_q, h_nope // data]</t>
  </si>
  <si>
    <r>
      <rPr>
        <rFont val="Arial"/>
        <b/>
        <color theme="1"/>
      </rPr>
      <t xml:space="preserve">1. AG: [B*T // EP, D] -&gt; [B*T, D]
</t>
    </r>
    <r>
      <rPr>
        <rFont val="Arial"/>
        <color theme="1"/>
      </rPr>
      <t>For EP, the following operations will follow</t>
    </r>
    <r>
      <rPr>
        <rFont val="Arial"/>
        <b/>
        <color theme="1"/>
      </rPr>
      <t xml:space="preserve">
</t>
    </r>
    <r>
      <rPr>
        <rFont val="Arial"/>
        <color theme="1"/>
      </rPr>
      <t>2. [B*T, D] (sequence-sorted) -&gt; [B*T, D] (expert-sorted)
3. [B*T, D] (expert-sorted) -&gt; [B*T // EP, D] expert-sharded)
For non-EP, local slicing will follow
2. [B*T, D] -&gt; [B*T, D // SHARDING(D)]</t>
    </r>
  </si>
  <si>
    <r>
      <rPr>
        <rFont val="Arial"/>
        <color theme="1"/>
      </rPr>
      <t xml:space="preserve">partial_sum </t>
    </r>
    <r>
      <rPr>
        <rFont val="Arial"/>
        <i/>
        <color theme="1"/>
      </rPr>
      <t xml:space="preserve">mesh
</t>
    </r>
    <r>
      <rPr>
        <rFont val="Arial"/>
        <color theme="1"/>
      </rPr>
      <t>(contracting dim)</t>
    </r>
  </si>
  <si>
    <r>
      <rPr>
        <rFont val="Arial"/>
        <color theme="1"/>
      </rPr>
      <t xml:space="preserve">&lt;- Output tensor [2, B, kT, F // TP] {partial_sum on </t>
    </r>
    <r>
      <rPr>
        <rFont val="Arial"/>
        <i/>
        <color theme="1"/>
      </rPr>
      <t>mesh</t>
    </r>
    <r>
      <rPr>
        <rFont val="Arial"/>
        <color theme="1"/>
      </rPr>
      <t>}</t>
    </r>
  </si>
  <si>
    <r>
      <rPr>
        <rFont val="Arial"/>
        <color theme="1"/>
      </rPr>
      <t xml:space="preserve">partial_sum </t>
    </r>
    <r>
      <rPr>
        <rFont val="Arial"/>
        <i/>
        <color theme="1"/>
      </rPr>
      <t xml:space="preserve">mesh
</t>
    </r>
    <r>
      <rPr>
        <rFont val="Arial"/>
        <color theme="1"/>
      </rPr>
      <t>(contracting dim)</t>
    </r>
  </si>
  <si>
    <r>
      <rPr>
        <rFont val="Arial"/>
        <b/>
        <color theme="1"/>
      </rPr>
      <t xml:space="preserve">  [B, kT, D] {partial_sum on </t>
    </r>
    <r>
      <rPr>
        <rFont val="Arial"/>
        <b/>
        <i/>
        <color theme="1"/>
      </rPr>
      <t>mesh</t>
    </r>
    <r>
      <rPr>
        <rFont val="Arial"/>
        <b/>
        <color theme="1"/>
      </rPr>
      <t>} -&gt; [B // mesh, kT, D]   // Sharding notation omitted</t>
    </r>
  </si>
  <si>
    <r>
      <rPr>
        <rFont val="Arial"/>
        <b/>
        <color theme="1"/>
      </rPr>
      <t xml:space="preserve">1. Context: [B * kT // EP, D] (expert-sharded)
</t>
    </r>
    <r>
      <rPr>
        <rFont val="Arial"/>
        <color theme="1"/>
      </rPr>
      <t xml:space="preserve">    After the previous op (Linear einsum), the activation has the shape of [B, kT, D]. Assuming it's expert-sharded (EP), 
    each local device has the tokens (~ B * kT // EP) that were assigned for the experts of the shard. Local shape: </t>
    </r>
    <r>
      <rPr>
        <rFont val="Arial"/>
        <b/>
        <color theme="1"/>
      </rPr>
      <t xml:space="preserve">
2. Local Reduction per token:  [B * kT // EP, D] (expert-sharded) -&gt; [B * T // EP, D] (expert-sharded)
     </t>
    </r>
    <r>
      <rPr>
        <rFont val="Arial"/>
        <color theme="1"/>
      </rPr>
      <t xml:space="preserve">Locally, deduplicate/reduce tokens by reshuffling. k-times duplicated tokens will be reduced into one token. 
    The aggregation will be locally done across the experts of the shard. As a result, local shape will be </t>
    </r>
    <r>
      <rPr>
        <rFont val="Arial"/>
        <b/>
        <color theme="1"/>
      </rPr>
      <t xml:space="preserve">
3. Re-construct.  [B * T // EP, D] (expert-sharded) -&gt; [B * T, D] {partial-sum: EP} 
</t>
    </r>
    <r>
      <rPr>
        <rFont val="Arial"/>
        <color theme="1"/>
      </rPr>
      <t xml:space="preserve">    [B*T, D] tensor using local reduced results. As a result, each device will have the same tensor shape with iits own results:</t>
    </r>
    <r>
      <rPr>
        <rFont val="Arial"/>
        <b/>
        <color theme="1"/>
      </rPr>
      <t xml:space="preserve"> 
</t>
    </r>
    <r>
      <rPr>
        <rFont val="Arial"/>
        <color theme="1"/>
      </rPr>
      <t xml:space="preserve">
</t>
    </r>
    <r>
      <rPr>
        <rFont val="Arial"/>
        <b/>
        <color theme="1"/>
      </rPr>
      <t xml:space="preserve">4. Reduce Scatter. [B * T, D] {partial-sum: EP}  -&gt; [B * T // EP, D] (sequence-sharded)
</t>
    </r>
    <r>
      <rPr>
        <rFont val="Arial"/>
        <color theme="1"/>
      </rPr>
      <t xml:space="preserve">    We apply reduction across shards, keeping the results sharded.</t>
    </r>
    <r>
      <rPr>
        <rFont val="Arial"/>
        <b/>
        <color theme="1"/>
      </rPr>
      <t xml:space="preserve">
Note: Existing Partial Sum: If there's an unresolved partial-sum from Linear op's Option B, it will be resolved together.</t>
    </r>
  </si>
  <si>
    <r>
      <rPr>
        <rFont val="Arial"/>
        <color theme="1"/>
      </rPr>
      <t xml:space="preserve">[B, kT, D] (expert-sharded on B * KT if EP is enabled) -&gt; [B * T, D] (sequence-sharded on B * KT)
This is the same to </t>
    </r>
    <r>
      <rPr>
        <rFont val="Arial"/>
        <b/>
        <color theme="1"/>
      </rPr>
      <t>Option B</t>
    </r>
    <r>
      <rPr>
        <rFont val="Arial"/>
        <color theme="1"/>
      </rPr>
      <t>,</t>
    </r>
    <r>
      <rPr>
        <rFont val="Arial"/>
        <b/>
        <color theme="1"/>
      </rPr>
      <t xml:space="preserve"> </t>
    </r>
    <r>
      <rPr>
        <rFont val="Arial"/>
        <color theme="1"/>
      </rPr>
      <t>but we conduct RS in two steps to fully utilize core-to-core (intra-chip) fast ICI.</t>
    </r>
  </si>
  <si>
    <r>
      <rPr>
        <rFont val="Arial"/>
        <color rgb="FF000000"/>
      </rPr>
      <t xml:space="preserve">  |- </t>
    </r>
    <r>
      <rPr>
        <rFont val="Arial"/>
        <color rgb="FF1155CC"/>
        <u/>
      </rPr>
      <t>QK (nope)</t>
    </r>
  </si>
  <si>
    <r>
      <rPr>
        <rFont val="Arial"/>
        <color rgb="FF000000"/>
      </rPr>
      <t xml:space="preserve">  |- </t>
    </r>
    <r>
      <rPr>
        <rFont val="Arial"/>
        <color rgb="FF1155CC"/>
        <u/>
      </rPr>
      <t>QK (rope)</t>
    </r>
  </si>
  <si>
    <r>
      <rPr>
        <rFont val="Arial"/>
        <color rgb="FF000000"/>
      </rPr>
      <t xml:space="preserve">  |- </t>
    </r>
    <r>
      <rPr>
        <rFont val="Arial"/>
        <color rgb="FF1155CC"/>
        <u/>
      </rPr>
      <t>AV</t>
    </r>
  </si>
  <si>
    <r>
      <rPr>
        <rFont val="Arial"/>
        <b/>
        <color theme="1"/>
      </rPr>
      <t xml:space="preserve">1. AG: [B*T // EP, D] -&gt; [B*T, D]
</t>
    </r>
    <r>
      <rPr>
        <rFont val="Arial"/>
        <color theme="1"/>
      </rPr>
      <t>For EP, the following operations will follow</t>
    </r>
    <r>
      <rPr>
        <rFont val="Arial"/>
        <b/>
        <color theme="1"/>
      </rPr>
      <t xml:space="preserve">
</t>
    </r>
    <r>
      <rPr>
        <rFont val="Arial"/>
        <color theme="1"/>
      </rPr>
      <t>2. [B*T, D] (sequence-sorted) -&gt; [B*T, D] (expert-sorted)
3. [B*T, D] (expert-sorted) -&gt; [B*T // EP, D] expert-sharded)
For non-EP, local slicing will follow
2. [B*T, D] -&gt; [B*T, D // SHARDING(D)]</t>
    </r>
  </si>
  <si>
    <r>
      <rPr>
        <rFont val="Arial"/>
        <color theme="1"/>
      </rPr>
      <t xml:space="preserve">partial_sum </t>
    </r>
    <r>
      <rPr>
        <rFont val="Arial"/>
        <i/>
        <color theme="1"/>
      </rPr>
      <t xml:space="preserve">mesh
</t>
    </r>
    <r>
      <rPr>
        <rFont val="Arial"/>
        <color theme="1"/>
      </rPr>
      <t>(contracting dim)</t>
    </r>
  </si>
  <si>
    <r>
      <rPr>
        <rFont val="Arial"/>
        <color theme="1"/>
      </rPr>
      <t xml:space="preserve">&lt;- Output tensor [2, B, kT, F // TP] {partial_sum on </t>
    </r>
    <r>
      <rPr>
        <rFont val="Arial"/>
        <i/>
        <color theme="1"/>
      </rPr>
      <t>mesh</t>
    </r>
    <r>
      <rPr>
        <rFont val="Arial"/>
        <color theme="1"/>
      </rPr>
      <t>}</t>
    </r>
  </si>
  <si>
    <r>
      <rPr>
        <rFont val="Arial"/>
        <color theme="1"/>
      </rPr>
      <t xml:space="preserve">partial_sum </t>
    </r>
    <r>
      <rPr>
        <rFont val="Arial"/>
        <i/>
        <color theme="1"/>
      </rPr>
      <t xml:space="preserve">mesh
</t>
    </r>
    <r>
      <rPr>
        <rFont val="Arial"/>
        <color theme="1"/>
      </rPr>
      <t>(contracting dim)</t>
    </r>
  </si>
  <si>
    <r>
      <rPr>
        <rFont val="Arial"/>
        <b/>
        <color theme="1"/>
      </rPr>
      <t xml:space="preserve">  [B, kT, D] {partial_sum on </t>
    </r>
    <r>
      <rPr>
        <rFont val="Arial"/>
        <b/>
        <i/>
        <color theme="1"/>
      </rPr>
      <t>mesh</t>
    </r>
    <r>
      <rPr>
        <rFont val="Arial"/>
        <b/>
        <color theme="1"/>
      </rPr>
      <t>} -&gt; [B, kT, D]   // Sharding notation omitted</t>
    </r>
  </si>
  <si>
    <r>
      <rPr>
        <rFont val="Arial"/>
        <b/>
        <color theme="1"/>
      </rPr>
      <t xml:space="preserve">1. Context: [B * kT // EP, D] (expert-sharded)
</t>
    </r>
    <r>
      <rPr>
        <rFont val="Arial"/>
        <color theme="1"/>
      </rPr>
      <t xml:space="preserve">    After the previous op (Linear einsum), the activation has the shape of [B, kT, D]. Assuming it's expert-sharded (EP), 
    each local device has the tokens (~ B * kT // EP) that were assigned for the experts of the shard. Local shape: </t>
    </r>
    <r>
      <rPr>
        <rFont val="Arial"/>
        <b/>
        <color theme="1"/>
      </rPr>
      <t xml:space="preserve">
2. Local Reduction per token:  [B * kT // EP, D] (expert-sharded) -&gt; [B * T // EP, D] (expert-sharded)
     </t>
    </r>
    <r>
      <rPr>
        <rFont val="Arial"/>
        <color theme="1"/>
      </rPr>
      <t xml:space="preserve">Locally, deduplicate/reduce tokens by reshuffling. k-times duplicated tokens will be reduced into one token. 
    The aggregation will be locally done across the experts of the shard. As a result, local shape will be </t>
    </r>
    <r>
      <rPr>
        <rFont val="Arial"/>
        <b/>
        <color theme="1"/>
      </rPr>
      <t xml:space="preserve">
3. Re-construct.  [B * T // EP, D] (expert-sharded) -&gt; [B * T, D] {partial-sum: EP} 
</t>
    </r>
    <r>
      <rPr>
        <rFont val="Arial"/>
        <color theme="1"/>
      </rPr>
      <t xml:space="preserve">    [B*T, D] tensor using local reduced results. As a result, each device will have the same tensor shape with iits own results:</t>
    </r>
    <r>
      <rPr>
        <rFont val="Arial"/>
        <b/>
        <color theme="1"/>
      </rPr>
      <t xml:space="preserve"> 
</t>
    </r>
    <r>
      <rPr>
        <rFont val="Arial"/>
        <color theme="1"/>
      </rPr>
      <t xml:space="preserve">
</t>
    </r>
    <r>
      <rPr>
        <rFont val="Arial"/>
        <b/>
        <color theme="1"/>
      </rPr>
      <t xml:space="preserve">4. Reduce Scatter. [B * T, D] {partial-sum: EP}  -&gt; [B * T // EP, D] (sequence-sharded)
</t>
    </r>
    <r>
      <rPr>
        <rFont val="Arial"/>
        <color theme="1"/>
      </rPr>
      <t xml:space="preserve">    We apply reduction across shards, keeping the results sharded.</t>
    </r>
    <r>
      <rPr>
        <rFont val="Arial"/>
        <b/>
        <color theme="1"/>
      </rPr>
      <t xml:space="preserve">
Note: Existing Partial Sum: If there's an unresolved partial-sum from Linear op's Option B, it will be resolved together.</t>
    </r>
  </si>
  <si>
    <r>
      <rPr>
        <rFont val="Arial"/>
        <color theme="1"/>
      </rPr>
      <t xml:space="preserve">[B, kT, D] (expert-sharded on B * KT if EP is enabled) -&gt; [B * T, D] (sequence-sharded on B * KT)
This is the same to </t>
    </r>
    <r>
      <rPr>
        <rFont val="Arial"/>
        <b/>
        <color theme="1"/>
      </rPr>
      <t>Option B</t>
    </r>
    <r>
      <rPr>
        <rFont val="Arial"/>
        <color theme="1"/>
      </rPr>
      <t>,</t>
    </r>
    <r>
      <rPr>
        <rFont val="Arial"/>
        <b/>
        <color theme="1"/>
      </rPr>
      <t xml:space="preserve"> </t>
    </r>
    <r>
      <rPr>
        <rFont val="Arial"/>
        <color theme="1"/>
      </rPr>
      <t>but we conduct RS in two steps to fully utilize core-to-core (intra-chip) fast ICI.</t>
    </r>
  </si>
  <si>
    <r>
      <rPr>
        <rFont val="Arial"/>
        <color rgb="FF000000"/>
      </rPr>
      <t xml:space="preserve">  |- </t>
    </r>
    <r>
      <rPr>
        <rFont val="Arial"/>
        <color rgb="FF1155CC"/>
        <u/>
      </rPr>
      <t>QK (nope)</t>
    </r>
  </si>
  <si>
    <r>
      <rPr>
        <rFont val="Arial"/>
        <color rgb="FF000000"/>
      </rPr>
      <t xml:space="preserve">  |- </t>
    </r>
    <r>
      <rPr>
        <rFont val="Arial"/>
        <color rgb="FF1155CC"/>
        <u/>
      </rPr>
      <t>QK (rope)</t>
    </r>
  </si>
  <si>
    <r>
      <rPr>
        <rFont val="Arial"/>
        <color rgb="FF000000"/>
      </rPr>
      <t xml:space="preserve">  |- </t>
    </r>
    <r>
      <rPr>
        <rFont val="Arial"/>
        <color rgb="FF1155CC"/>
        <u/>
      </rPr>
      <t>AV</t>
    </r>
  </si>
  <si>
    <r>
      <rPr>
        <rFont val="Arial"/>
        <b/>
        <color theme="1"/>
      </rPr>
      <t xml:space="preserve">1. AG: [B*T // EP, D] -&gt; [B*T, D]
</t>
    </r>
    <r>
      <rPr>
        <rFont val="Arial"/>
        <color theme="1"/>
      </rPr>
      <t>For EP, the following operations will follow</t>
    </r>
    <r>
      <rPr>
        <rFont val="Arial"/>
        <b/>
        <color theme="1"/>
      </rPr>
      <t xml:space="preserve">
</t>
    </r>
    <r>
      <rPr>
        <rFont val="Arial"/>
        <color theme="1"/>
      </rPr>
      <t>2. [B*T, D] (sequence-sorted) -&gt; [B*T, D] (expert-sorted)
3. [B*T, D] (expert-sorted) -&gt; [B*T // EP, D] expert-sharded)
For non-EP, local slicing will follow
2. [B*T, D] -&gt; [B*T, D // SHARDING(D)]</t>
    </r>
  </si>
  <si>
    <r>
      <rPr>
        <rFont val="Arial"/>
        <color theme="1"/>
      </rPr>
      <t xml:space="preserve">partial_sum </t>
    </r>
    <r>
      <rPr>
        <rFont val="Arial"/>
        <i/>
        <color theme="1"/>
      </rPr>
      <t xml:space="preserve">mesh
</t>
    </r>
    <r>
      <rPr>
        <rFont val="Arial"/>
        <color theme="1"/>
      </rPr>
      <t>(contracting dim)</t>
    </r>
  </si>
  <si>
    <r>
      <rPr>
        <rFont val="Arial"/>
        <color theme="1"/>
      </rPr>
      <t xml:space="preserve">&lt;- Output tensor [2, B, kT, F // TP] {partial_sum on </t>
    </r>
    <r>
      <rPr>
        <rFont val="Arial"/>
        <i/>
        <color theme="1"/>
      </rPr>
      <t>mesh</t>
    </r>
    <r>
      <rPr>
        <rFont val="Arial"/>
        <color theme="1"/>
      </rPr>
      <t>}</t>
    </r>
  </si>
  <si>
    <r>
      <rPr>
        <rFont val="Arial"/>
        <color theme="1"/>
      </rPr>
      <t xml:space="preserve">partial_sum </t>
    </r>
    <r>
      <rPr>
        <rFont val="Arial"/>
        <i/>
        <color theme="1"/>
      </rPr>
      <t xml:space="preserve">mesh
</t>
    </r>
    <r>
      <rPr>
        <rFont val="Arial"/>
        <color theme="1"/>
      </rPr>
      <t>(contracting dim)</t>
    </r>
  </si>
  <si>
    <r>
      <rPr>
        <rFont val="Arial"/>
        <b/>
        <color theme="1"/>
      </rPr>
      <t xml:space="preserve">  [B, kT, D] {partial_sum on </t>
    </r>
    <r>
      <rPr>
        <rFont val="Arial"/>
        <b/>
        <i/>
        <color theme="1"/>
      </rPr>
      <t>mesh</t>
    </r>
    <r>
      <rPr>
        <rFont val="Arial"/>
        <b/>
        <color theme="1"/>
      </rPr>
      <t>} -&gt; [B, kT, D]   // Sharding notation omitted</t>
    </r>
  </si>
  <si>
    <r>
      <rPr>
        <rFont val="Arial"/>
        <b/>
        <color theme="1"/>
      </rPr>
      <t xml:space="preserve">1. Context: [B * kT // EP, D] (expert-sharded)
</t>
    </r>
    <r>
      <rPr>
        <rFont val="Arial"/>
        <color theme="1"/>
      </rPr>
      <t xml:space="preserve">    After the previous op (Linear einsum), the activation has the shape of [B, kT, D]. Assuming it's expert-sharded (EP), 
    each local device has the tokens (~ B * kT // EP) that were assigned for the experts of the shard. Local shape: </t>
    </r>
    <r>
      <rPr>
        <rFont val="Arial"/>
        <b/>
        <color theme="1"/>
      </rPr>
      <t xml:space="preserve">
2. Local Reduction per token:  [B * kT // EP, D] (expert-sharded) -&gt; [B * T // EP, D] (expert-sharded)
     </t>
    </r>
    <r>
      <rPr>
        <rFont val="Arial"/>
        <color theme="1"/>
      </rPr>
      <t xml:space="preserve">Locally, deduplicate/reduce tokens by reshuffling. k-times duplicated tokens will be reduced into one token. 
    The aggregation will be locally done across the experts of the shard. As a result, local shape will be </t>
    </r>
    <r>
      <rPr>
        <rFont val="Arial"/>
        <b/>
        <color theme="1"/>
      </rPr>
      <t xml:space="preserve">
3. Re-construct.  [B * T // EP, D] (expert-sharded) -&gt; [B * T, D] {partial-sum: EP} 
</t>
    </r>
    <r>
      <rPr>
        <rFont val="Arial"/>
        <color theme="1"/>
      </rPr>
      <t xml:space="preserve">    [B*T, D] tensor using local reduced results. As a result, each device will have the same tensor shape with iits own results:</t>
    </r>
    <r>
      <rPr>
        <rFont val="Arial"/>
        <b/>
        <color theme="1"/>
      </rPr>
      <t xml:space="preserve"> 
</t>
    </r>
    <r>
      <rPr>
        <rFont val="Arial"/>
        <color theme="1"/>
      </rPr>
      <t xml:space="preserve">
</t>
    </r>
    <r>
      <rPr>
        <rFont val="Arial"/>
        <b/>
        <color theme="1"/>
      </rPr>
      <t xml:space="preserve">4. Reduce Scatter. [B * T, D] {partial-sum: EP}  -&gt; [B * T // EP, D] (sequence-sharded)
</t>
    </r>
    <r>
      <rPr>
        <rFont val="Arial"/>
        <color theme="1"/>
      </rPr>
      <t xml:space="preserve">    We apply reduction across shards, keeping the results sharded.</t>
    </r>
    <r>
      <rPr>
        <rFont val="Arial"/>
        <b/>
        <color theme="1"/>
      </rPr>
      <t xml:space="preserve">
Note: Existing Partial Sum: If there's an unresolved partial-sum from Linear op's Option B, it will be resolved together.</t>
    </r>
  </si>
  <si>
    <r>
      <rPr>
        <rFont val="Arial"/>
        <color theme="1"/>
      </rPr>
      <t xml:space="preserve">[B, kT, D] (expert-sharded on B * KT if EP is enabled) -&gt; [B * T, D] (sequence-sharded on B * KT)
This is the same to </t>
    </r>
    <r>
      <rPr>
        <rFont val="Arial"/>
        <b/>
        <color theme="1"/>
      </rPr>
      <t>Option B</t>
    </r>
    <r>
      <rPr>
        <rFont val="Arial"/>
        <color theme="1"/>
      </rPr>
      <t>,</t>
    </r>
    <r>
      <rPr>
        <rFont val="Arial"/>
        <b/>
        <color theme="1"/>
      </rPr>
      <t xml:space="preserve"> </t>
    </r>
    <r>
      <rPr>
        <rFont val="Arial"/>
        <color theme="1"/>
      </rPr>
      <t>but we conduct RS in two steps to fully utilize core-to-core (intra-chip) fast ICI.</t>
    </r>
  </si>
  <si>
    <r>
      <rPr>
        <rFont val="Arial"/>
        <color rgb="FF000000"/>
      </rPr>
      <t xml:space="preserve">  |- </t>
    </r>
    <r>
      <rPr>
        <rFont val="Arial"/>
        <color rgb="FF1155CC"/>
        <u/>
      </rPr>
      <t>QK (nope)</t>
    </r>
  </si>
  <si>
    <r>
      <rPr>
        <rFont val="Arial"/>
        <color rgb="FF000000"/>
      </rPr>
      <t xml:space="preserve">  |- </t>
    </r>
    <r>
      <rPr>
        <rFont val="Arial"/>
        <color rgb="FF1155CC"/>
        <u/>
      </rPr>
      <t>QK (rope)</t>
    </r>
  </si>
  <si>
    <r>
      <rPr>
        <rFont val="Arial"/>
        <color rgb="FF000000"/>
      </rPr>
      <t xml:space="preserve">  |- </t>
    </r>
    <r>
      <rPr>
        <rFont val="Arial"/>
        <color rgb="FF1155CC"/>
        <u/>
      </rPr>
      <t>AV</t>
    </r>
  </si>
  <si>
    <r>
      <rPr>
        <rFont val="Arial"/>
        <b/>
        <color theme="1"/>
      </rPr>
      <t xml:space="preserve">1. AG: [B*T // EP, D] -&gt; [B*T, D]
</t>
    </r>
    <r>
      <rPr>
        <rFont val="Arial"/>
        <color theme="1"/>
      </rPr>
      <t>For EP, the following operations will follow</t>
    </r>
    <r>
      <rPr>
        <rFont val="Arial"/>
        <b/>
        <color theme="1"/>
      </rPr>
      <t xml:space="preserve">
</t>
    </r>
    <r>
      <rPr>
        <rFont val="Arial"/>
        <color theme="1"/>
      </rPr>
      <t>2. [B*T, D] (sequence-sorted) -&gt; [B*T, D] (expert-sorted)
3. [B*T, D] (expert-sorted) -&gt; [B*T // EP, D] expert-sharded)
For non-EP, local slicing will follow
2. [B*T, D] -&gt; [B*T, D // SHARDING(D)]</t>
    </r>
  </si>
  <si>
    <r>
      <rPr>
        <rFont val="Arial"/>
        <color theme="1"/>
      </rPr>
      <t xml:space="preserve">partial_sum </t>
    </r>
    <r>
      <rPr>
        <rFont val="Arial"/>
        <i/>
        <color theme="1"/>
      </rPr>
      <t xml:space="preserve">mesh
</t>
    </r>
    <r>
      <rPr>
        <rFont val="Arial"/>
        <color theme="1"/>
      </rPr>
      <t>(contracting dim)</t>
    </r>
  </si>
  <si>
    <r>
      <rPr>
        <rFont val="Arial"/>
        <color theme="1"/>
      </rPr>
      <t xml:space="preserve">&lt;- Output tensor [2, B, kT, F // TP] {partial_sum on </t>
    </r>
    <r>
      <rPr>
        <rFont val="Arial"/>
        <i/>
        <color theme="1"/>
      </rPr>
      <t>mesh</t>
    </r>
    <r>
      <rPr>
        <rFont val="Arial"/>
        <color theme="1"/>
      </rPr>
      <t>}</t>
    </r>
  </si>
  <si>
    <r>
      <rPr>
        <rFont val="Arial"/>
        <color theme="1"/>
      </rPr>
      <t xml:space="preserve">partial_sum </t>
    </r>
    <r>
      <rPr>
        <rFont val="Arial"/>
        <i/>
        <color theme="1"/>
      </rPr>
      <t xml:space="preserve">mesh
</t>
    </r>
    <r>
      <rPr>
        <rFont val="Arial"/>
        <color theme="1"/>
      </rPr>
      <t>(contracting dim)</t>
    </r>
  </si>
  <si>
    <r>
      <rPr>
        <rFont val="Arial"/>
        <b/>
        <color theme="1"/>
      </rPr>
      <t xml:space="preserve">  [B, kT, D] {partial_sum on </t>
    </r>
    <r>
      <rPr>
        <rFont val="Arial"/>
        <b/>
        <i/>
        <color theme="1"/>
      </rPr>
      <t>mesh</t>
    </r>
    <r>
      <rPr>
        <rFont val="Arial"/>
        <b/>
        <color theme="1"/>
      </rPr>
      <t>} -&gt; [B, kT, D]   // Sharding notation omitted</t>
    </r>
  </si>
  <si>
    <r>
      <rPr>
        <rFont val="Arial"/>
        <b/>
        <color theme="1"/>
      </rPr>
      <t xml:space="preserve">1. Context: [B * kT // EP, D] (expert-sharded)
</t>
    </r>
    <r>
      <rPr>
        <rFont val="Arial"/>
        <color theme="1"/>
      </rPr>
      <t xml:space="preserve">    After the previous op (Linear einsum), the activation has the shape of [B, kT, D]. Assuming it's expert-sharded (EP), 
    each local device has the tokens (~ B * kT // EP) that were assigned for the experts of the shard. Local shape: </t>
    </r>
    <r>
      <rPr>
        <rFont val="Arial"/>
        <b/>
        <color theme="1"/>
      </rPr>
      <t xml:space="preserve">
2. Local Reduction per token:  [B * kT // EP, D] (expert-sharded) -&gt; [B * T // EP, D] (expert-sharded)
     </t>
    </r>
    <r>
      <rPr>
        <rFont val="Arial"/>
        <color theme="1"/>
      </rPr>
      <t xml:space="preserve">Locally, deduplicate/reduce tokens by reshuffling. k-times duplicated tokens will be reduced into one token. 
    The aggregation will be locally done across the experts of the shard. As a result, local shape will be </t>
    </r>
    <r>
      <rPr>
        <rFont val="Arial"/>
        <b/>
        <color theme="1"/>
      </rPr>
      <t xml:space="preserve">
3. Re-construct.  [B * T // EP, D] (expert-sharded) -&gt; [B * T, D] {partial-sum: EP} 
</t>
    </r>
    <r>
      <rPr>
        <rFont val="Arial"/>
        <color theme="1"/>
      </rPr>
      <t xml:space="preserve">    [B*T, D] tensor using local reduced results. As a result, each device will have the same tensor shape with iits own results:</t>
    </r>
    <r>
      <rPr>
        <rFont val="Arial"/>
        <b/>
        <color theme="1"/>
      </rPr>
      <t xml:space="preserve"> 
</t>
    </r>
    <r>
      <rPr>
        <rFont val="Arial"/>
        <color theme="1"/>
      </rPr>
      <t xml:space="preserve">
</t>
    </r>
    <r>
      <rPr>
        <rFont val="Arial"/>
        <b/>
        <color theme="1"/>
      </rPr>
      <t xml:space="preserve">4. Reduce Scatter. [B * T, D] {partial-sum: EP}  -&gt; [B * T // EP, D] (sequence-sharded)
</t>
    </r>
    <r>
      <rPr>
        <rFont val="Arial"/>
        <color theme="1"/>
      </rPr>
      <t xml:space="preserve">    We apply reduction across shards, keeping the results sharded.</t>
    </r>
    <r>
      <rPr>
        <rFont val="Arial"/>
        <b/>
        <color theme="1"/>
      </rPr>
      <t xml:space="preserve">
Note: Existing Partial Sum: If there's an unresolved partial-sum from Linear op's Option B, it will be resolved together.</t>
    </r>
  </si>
  <si>
    <r>
      <rPr>
        <rFont val="Arial"/>
        <color theme="1"/>
      </rPr>
      <t xml:space="preserve">[B, kT, D] (expert-sharded on B * KT if EP is enabled) -&gt; [B * T, D] (sequence-sharded on B * KT)
This is the same to </t>
    </r>
    <r>
      <rPr>
        <rFont val="Arial"/>
        <b/>
        <color theme="1"/>
      </rPr>
      <t>Option B</t>
    </r>
    <r>
      <rPr>
        <rFont val="Arial"/>
        <color theme="1"/>
      </rPr>
      <t>,</t>
    </r>
    <r>
      <rPr>
        <rFont val="Arial"/>
        <b/>
        <color theme="1"/>
      </rPr>
      <t xml:space="preserve"> </t>
    </r>
    <r>
      <rPr>
        <rFont val="Arial"/>
        <color theme="1"/>
      </rPr>
      <t>but we conduct RS in two steps to fully utilize core-to-core (intra-chip) fast ICI.</t>
    </r>
  </si>
  <si>
    <r>
      <rPr>
        <rFont val="Arial"/>
        <color rgb="FF000000"/>
      </rPr>
      <t xml:space="preserve">  |- </t>
    </r>
    <r>
      <rPr>
        <rFont val="Arial"/>
        <color rgb="FF1155CC"/>
        <u/>
      </rPr>
      <t>QK (nope)</t>
    </r>
  </si>
  <si>
    <r>
      <rPr>
        <rFont val="Arial"/>
        <color rgb="FF000000"/>
      </rPr>
      <t xml:space="preserve">  |- </t>
    </r>
    <r>
      <rPr>
        <rFont val="Arial"/>
        <color rgb="FF1155CC"/>
        <u/>
      </rPr>
      <t>QK (rope)</t>
    </r>
  </si>
  <si>
    <r>
      <rPr>
        <rFont val="Arial"/>
        <color rgb="FF000000"/>
      </rPr>
      <t xml:space="preserve">  |- </t>
    </r>
    <r>
      <rPr>
        <rFont val="Arial"/>
        <color rgb="FF1155CC"/>
        <u/>
      </rPr>
      <t>AV</t>
    </r>
  </si>
  <si>
    <r>
      <rPr>
        <rFont val="Arial"/>
        <b/>
        <color theme="1"/>
      </rPr>
      <t xml:space="preserve">1. AG: [B*T // EP, D] -&gt; [B*T, D]
</t>
    </r>
    <r>
      <rPr>
        <rFont val="Arial"/>
        <color theme="1"/>
      </rPr>
      <t>For EP, the following operations will follow</t>
    </r>
    <r>
      <rPr>
        <rFont val="Arial"/>
        <b/>
        <color theme="1"/>
      </rPr>
      <t xml:space="preserve">
</t>
    </r>
    <r>
      <rPr>
        <rFont val="Arial"/>
        <color theme="1"/>
      </rPr>
      <t>2. [B*T, D] (sequence-sorted) -&gt; [B*T, D] (expert-sorted)
3. [B*T, D] (expert-sorted) -&gt; [B*T // EP, D] expert-sharded)
For non-EP, local slicing will follow
2. [B*T, D] -&gt; [B*T, D // SHARDING(D)]</t>
    </r>
  </si>
  <si>
    <r>
      <rPr>
        <rFont val="Arial"/>
        <color theme="1"/>
      </rPr>
      <t xml:space="preserve">partial_sum </t>
    </r>
    <r>
      <rPr>
        <rFont val="Arial"/>
        <i/>
        <color theme="1"/>
      </rPr>
      <t xml:space="preserve">mesh
</t>
    </r>
    <r>
      <rPr>
        <rFont val="Arial"/>
        <color theme="1"/>
      </rPr>
      <t>(contracting dim)</t>
    </r>
  </si>
  <si>
    <r>
      <rPr>
        <rFont val="Arial"/>
        <color theme="1"/>
      </rPr>
      <t xml:space="preserve">&lt;- Output tensor [2, B, kT, F // TP] {partial_sum on </t>
    </r>
    <r>
      <rPr>
        <rFont val="Arial"/>
        <i/>
        <color theme="1"/>
      </rPr>
      <t>mesh</t>
    </r>
    <r>
      <rPr>
        <rFont val="Arial"/>
        <color theme="1"/>
      </rPr>
      <t>}</t>
    </r>
  </si>
  <si>
    <r>
      <rPr>
        <rFont val="Arial"/>
        <color theme="1"/>
      </rPr>
      <t xml:space="preserve">partial_sum </t>
    </r>
    <r>
      <rPr>
        <rFont val="Arial"/>
        <i/>
        <color theme="1"/>
      </rPr>
      <t xml:space="preserve">mesh
</t>
    </r>
    <r>
      <rPr>
        <rFont val="Arial"/>
        <color theme="1"/>
      </rPr>
      <t>(contracting dim)</t>
    </r>
  </si>
  <si>
    <r>
      <rPr>
        <rFont val="Arial"/>
        <b/>
        <color theme="1"/>
      </rPr>
      <t xml:space="preserve">  [B, kT, D] {partial_sum on </t>
    </r>
    <r>
      <rPr>
        <rFont val="Arial"/>
        <b/>
        <i/>
        <color theme="1"/>
      </rPr>
      <t>mesh</t>
    </r>
    <r>
      <rPr>
        <rFont val="Arial"/>
        <b/>
        <color theme="1"/>
      </rPr>
      <t>} -&gt; [B, kT, D]   // Sharding notation omitted</t>
    </r>
  </si>
  <si>
    <r>
      <rPr>
        <rFont val="Arial"/>
        <b/>
        <color theme="1"/>
      </rPr>
      <t xml:space="preserve">1. Context: [B * kT // EP, D] (expert-sharded)
</t>
    </r>
    <r>
      <rPr>
        <rFont val="Arial"/>
        <color theme="1"/>
      </rPr>
      <t xml:space="preserve">    After the previous op (Linear einsum), the activation has the shape of [B, kT, D]. Assuming it's expert-sharded (EP), 
    each local device has the tokens (~ B * kT // EP) that were assigned for the experts of the shard. Local shape: </t>
    </r>
    <r>
      <rPr>
        <rFont val="Arial"/>
        <b/>
        <color theme="1"/>
      </rPr>
      <t xml:space="preserve">
2. Local Reduction per token:  [B * kT // EP, D] (expert-sharded) -&gt; [B * T // EP, D] (expert-sharded)
     </t>
    </r>
    <r>
      <rPr>
        <rFont val="Arial"/>
        <color theme="1"/>
      </rPr>
      <t xml:space="preserve">Locally, deduplicate/reduce tokens by reshuffling. k-times duplicated tokens will be reduced into one token. 
    The aggregation will be locally done across the experts of the shard. As a result, local shape will be </t>
    </r>
    <r>
      <rPr>
        <rFont val="Arial"/>
        <b/>
        <color theme="1"/>
      </rPr>
      <t xml:space="preserve">
3. Re-construct.  [B * T // EP, D] (expert-sharded) -&gt; [B * T, D] {partial-sum: EP} 
</t>
    </r>
    <r>
      <rPr>
        <rFont val="Arial"/>
        <color theme="1"/>
      </rPr>
      <t xml:space="preserve">    [B*T, D] tensor using local reduced results. As a result, each device will have the same tensor shape with iits own results:</t>
    </r>
    <r>
      <rPr>
        <rFont val="Arial"/>
        <b/>
        <color theme="1"/>
      </rPr>
      <t xml:space="preserve"> 
</t>
    </r>
    <r>
      <rPr>
        <rFont val="Arial"/>
        <color theme="1"/>
      </rPr>
      <t xml:space="preserve">
</t>
    </r>
    <r>
      <rPr>
        <rFont val="Arial"/>
        <b/>
        <color theme="1"/>
      </rPr>
      <t xml:space="preserve">4. Reduce Scatter. [B * T, D] {partial-sum: EP}  -&gt; [B * T // EP, D] (sequence-sharded)
</t>
    </r>
    <r>
      <rPr>
        <rFont val="Arial"/>
        <color theme="1"/>
      </rPr>
      <t xml:space="preserve">    We apply reduction across shards, keeping the results sharded.</t>
    </r>
    <r>
      <rPr>
        <rFont val="Arial"/>
        <b/>
        <color theme="1"/>
      </rPr>
      <t xml:space="preserve">
Note: Existing Partial Sum: If there's an unresolved partial-sum from Linear op's Option B, it will be resolved together.</t>
    </r>
  </si>
  <si>
    <r>
      <rPr>
        <rFont val="Arial"/>
        <color theme="1"/>
      </rPr>
      <t xml:space="preserve">[B, kT, D] (expert-sharded on B * KT if EP is enabled) -&gt; [B * T, D] (sequence-sharded on B * KT)
This is the same to </t>
    </r>
    <r>
      <rPr>
        <rFont val="Arial"/>
        <b/>
        <color theme="1"/>
      </rPr>
      <t>Option B</t>
    </r>
    <r>
      <rPr>
        <rFont val="Arial"/>
        <color theme="1"/>
      </rPr>
      <t>,</t>
    </r>
    <r>
      <rPr>
        <rFont val="Arial"/>
        <b/>
        <color theme="1"/>
      </rPr>
      <t xml:space="preserve"> </t>
    </r>
    <r>
      <rPr>
        <rFont val="Arial"/>
        <color theme="1"/>
      </rPr>
      <t>but we conduct RS in two steps to fully utilize core-to-core (intra-chip) fast ICI.</t>
    </r>
  </si>
  <si>
    <r>
      <rPr>
        <rFont val="Arial"/>
        <color rgb="FF000000"/>
      </rPr>
      <t xml:space="preserve">  |- </t>
    </r>
    <r>
      <rPr>
        <rFont val="Arial"/>
        <color rgb="FF1155CC"/>
        <u/>
      </rPr>
      <t>QK (nope)</t>
    </r>
  </si>
  <si>
    <r>
      <rPr>
        <rFont val="Arial"/>
        <color rgb="FF000000"/>
      </rPr>
      <t xml:space="preserve">  |- </t>
    </r>
    <r>
      <rPr>
        <rFont val="Arial"/>
        <color rgb="FF1155CC"/>
        <u/>
      </rPr>
      <t>QK (rope)</t>
    </r>
  </si>
  <si>
    <r>
      <rPr>
        <rFont val="Arial"/>
        <color rgb="FF000000"/>
      </rPr>
      <t xml:space="preserve">  |- </t>
    </r>
    <r>
      <rPr>
        <rFont val="Arial"/>
        <color rgb="FF1155CC"/>
        <u/>
      </rPr>
      <t>AV</t>
    </r>
  </si>
  <si>
    <r>
      <rPr>
        <rFont val="Arial"/>
        <b/>
        <color theme="1"/>
      </rPr>
      <t xml:space="preserve">1. AG: [B*T // EP, D] -&gt; [B*T, D]
</t>
    </r>
    <r>
      <rPr>
        <rFont val="Arial"/>
        <color theme="1"/>
      </rPr>
      <t>For EP, the following operations will follow</t>
    </r>
    <r>
      <rPr>
        <rFont val="Arial"/>
        <b/>
        <color theme="1"/>
      </rPr>
      <t xml:space="preserve">
</t>
    </r>
    <r>
      <rPr>
        <rFont val="Arial"/>
        <color theme="1"/>
      </rPr>
      <t>2. [B*T, D] (sequence-sorted) -&gt; [B*T, D] (expert-sorted)
3. [B*T, D] (expert-sorted) -&gt; [B*T // EP, D] expert-sharded)
For non-EP, local slicing will follow
2. [B*T, D] -&gt; [B*T, D // SHARDING(D)]</t>
    </r>
  </si>
  <si>
    <r>
      <rPr>
        <rFont val="Arial"/>
        <color theme="1"/>
      </rPr>
      <t xml:space="preserve">partial_sum </t>
    </r>
    <r>
      <rPr>
        <rFont val="Arial"/>
        <i/>
        <color theme="1"/>
      </rPr>
      <t xml:space="preserve">mesh
</t>
    </r>
    <r>
      <rPr>
        <rFont val="Arial"/>
        <color theme="1"/>
      </rPr>
      <t>(contracting dim)</t>
    </r>
  </si>
  <si>
    <r>
      <rPr>
        <rFont val="Arial"/>
        <color theme="1"/>
      </rPr>
      <t xml:space="preserve">&lt;- Output tensor [2, B, kT, F // TP] {partial_sum on </t>
    </r>
    <r>
      <rPr>
        <rFont val="Arial"/>
        <i/>
        <color theme="1"/>
      </rPr>
      <t>mesh</t>
    </r>
    <r>
      <rPr>
        <rFont val="Arial"/>
        <color theme="1"/>
      </rPr>
      <t>}</t>
    </r>
  </si>
  <si>
    <r>
      <rPr>
        <rFont val="Arial"/>
        <color theme="1"/>
      </rPr>
      <t xml:space="preserve">partial_sum </t>
    </r>
    <r>
      <rPr>
        <rFont val="Arial"/>
        <i/>
        <color theme="1"/>
      </rPr>
      <t xml:space="preserve">mesh
</t>
    </r>
    <r>
      <rPr>
        <rFont val="Arial"/>
        <color theme="1"/>
      </rPr>
      <t>(contracting dim)</t>
    </r>
  </si>
  <si>
    <r>
      <rPr>
        <rFont val="Arial"/>
        <b/>
        <color theme="1"/>
      </rPr>
      <t xml:space="preserve">  [B, kT, D] {partial_sum on </t>
    </r>
    <r>
      <rPr>
        <rFont val="Arial"/>
        <b/>
        <i/>
        <color theme="1"/>
      </rPr>
      <t>mesh</t>
    </r>
    <r>
      <rPr>
        <rFont val="Arial"/>
        <b/>
        <color theme="1"/>
      </rPr>
      <t>} -&gt; [B, kT, D]   // Sharding notation omitted</t>
    </r>
  </si>
  <si>
    <r>
      <rPr>
        <rFont val="Arial"/>
        <b/>
        <color theme="1"/>
      </rPr>
      <t xml:space="preserve">1. Context: [B * kT // EP, D] (expert-sharded)
</t>
    </r>
    <r>
      <rPr>
        <rFont val="Arial"/>
        <color theme="1"/>
      </rPr>
      <t xml:space="preserve">    After the previous op (Linear einsum), the activation has the shape of [B, kT, D]. Assuming it's expert-sharded (EP), 
    each local device has the tokens (~ B * kT // EP) that were assigned for the experts of the shard. Local shape: </t>
    </r>
    <r>
      <rPr>
        <rFont val="Arial"/>
        <b/>
        <color theme="1"/>
      </rPr>
      <t xml:space="preserve">
2. Local Reduction per token:  [B * kT // EP, D] (expert-sharded) -&gt; [B * T // EP, D] (expert-sharded)
     </t>
    </r>
    <r>
      <rPr>
        <rFont val="Arial"/>
        <color theme="1"/>
      </rPr>
      <t xml:space="preserve">Locally, deduplicate/reduce tokens by reshuffling. k-times duplicated tokens will be reduced into one token. 
    The aggregation will be locally done across the experts of the shard. As a result, local shape will be </t>
    </r>
    <r>
      <rPr>
        <rFont val="Arial"/>
        <b/>
        <color theme="1"/>
      </rPr>
      <t xml:space="preserve">
3. Re-construct.  [B * T // EP, D] (expert-sharded) -&gt; [B * T, D] {partial-sum: EP} 
</t>
    </r>
    <r>
      <rPr>
        <rFont val="Arial"/>
        <color theme="1"/>
      </rPr>
      <t xml:space="preserve">    [B*T, D] tensor using local reduced results. As a result, each device will have the same tensor shape with iits own results:</t>
    </r>
    <r>
      <rPr>
        <rFont val="Arial"/>
        <b/>
        <color theme="1"/>
      </rPr>
      <t xml:space="preserve"> 
</t>
    </r>
    <r>
      <rPr>
        <rFont val="Arial"/>
        <color theme="1"/>
      </rPr>
      <t xml:space="preserve">
</t>
    </r>
    <r>
      <rPr>
        <rFont val="Arial"/>
        <b/>
        <color theme="1"/>
      </rPr>
      <t xml:space="preserve">4. Reduce Scatter. [B * T, D] {partial-sum: EP}  -&gt; [B * T // EP, D] (sequence-sharded)
</t>
    </r>
    <r>
      <rPr>
        <rFont val="Arial"/>
        <color theme="1"/>
      </rPr>
      <t xml:space="preserve">    We apply reduction across shards, keeping the results sharded.</t>
    </r>
    <r>
      <rPr>
        <rFont val="Arial"/>
        <b/>
        <color theme="1"/>
      </rPr>
      <t xml:space="preserve">
Note: Existing Partial Sum: If there's an unresolved partial-sum from Linear op's Option B, it will be resolved together.</t>
    </r>
  </si>
  <si>
    <r>
      <rPr>
        <rFont val="Arial"/>
        <color theme="1"/>
      </rPr>
      <t xml:space="preserve">[B, kT, D] (expert-sharded on B * KT if EP is enabled) -&gt; [B * T, D] (sequence-sharded on B * KT)
This is the same to </t>
    </r>
    <r>
      <rPr>
        <rFont val="Arial"/>
        <b/>
        <color theme="1"/>
      </rPr>
      <t>Option B</t>
    </r>
    <r>
      <rPr>
        <rFont val="Arial"/>
        <color theme="1"/>
      </rPr>
      <t>,</t>
    </r>
    <r>
      <rPr>
        <rFont val="Arial"/>
        <b/>
        <color theme="1"/>
      </rPr>
      <t xml:space="preserve"> </t>
    </r>
    <r>
      <rPr>
        <rFont val="Arial"/>
        <color theme="1"/>
      </rPr>
      <t>but we conduct RS in two steps to fully utilize core-to-core (intra-chip) fast ICI.</t>
    </r>
  </si>
  <si>
    <r>
      <rPr>
        <rFont val="Arial"/>
        <color rgb="FF000000"/>
      </rPr>
      <t xml:space="preserve">  |- </t>
    </r>
    <r>
      <rPr>
        <rFont val="Arial"/>
        <color rgb="FF1155CC"/>
        <u/>
      </rPr>
      <t>QK (nope)</t>
    </r>
  </si>
  <si>
    <r>
      <rPr>
        <rFont val="Arial"/>
        <color rgb="FF000000"/>
      </rPr>
      <t xml:space="preserve">  |- </t>
    </r>
    <r>
      <rPr>
        <rFont val="Arial"/>
        <color rgb="FF1155CC"/>
        <u/>
      </rPr>
      <t>QK (rope)</t>
    </r>
  </si>
  <si>
    <r>
      <rPr>
        <rFont val="Arial"/>
        <color rgb="FF000000"/>
      </rPr>
      <t xml:space="preserve">  |- </t>
    </r>
    <r>
      <rPr>
        <rFont val="Arial"/>
        <color rgb="FF1155CC"/>
        <u/>
      </rPr>
      <t>AV</t>
    </r>
  </si>
  <si>
    <r>
      <rPr>
        <rFont val="Arial"/>
        <b/>
        <color theme="1"/>
      </rPr>
      <t xml:space="preserve">1. AG: [B*T // EP, D] -&gt; [B*T, D]
</t>
    </r>
    <r>
      <rPr>
        <rFont val="Arial"/>
        <color theme="1"/>
      </rPr>
      <t>For EP, the following operations will follow</t>
    </r>
    <r>
      <rPr>
        <rFont val="Arial"/>
        <b/>
        <color theme="1"/>
      </rPr>
      <t xml:space="preserve">
</t>
    </r>
    <r>
      <rPr>
        <rFont val="Arial"/>
        <color theme="1"/>
      </rPr>
      <t>2. [B*T, D] (sequence-sorted) -&gt; [B*T, D] (expert-sorted)
3. [B*T, D] (expert-sorted) -&gt; [B*T // EP, D] expert-sharded)
For non-EP, local slicing will follow
2. [B*T, D] -&gt; [B*T, D // SHARDING(D)]</t>
    </r>
  </si>
  <si>
    <r>
      <rPr>
        <rFont val="Arial"/>
        <color theme="1"/>
      </rPr>
      <t xml:space="preserve">partial_sum </t>
    </r>
    <r>
      <rPr>
        <rFont val="Arial"/>
        <i/>
        <color theme="1"/>
      </rPr>
      <t xml:space="preserve">mesh
</t>
    </r>
    <r>
      <rPr>
        <rFont val="Arial"/>
        <color theme="1"/>
      </rPr>
      <t>(contracting dim)</t>
    </r>
  </si>
  <si>
    <r>
      <rPr>
        <rFont val="Arial"/>
        <color theme="1"/>
      </rPr>
      <t xml:space="preserve">&lt;- Output tensor [2, B, kT, F // TP] {partial_sum on </t>
    </r>
    <r>
      <rPr>
        <rFont val="Arial"/>
        <i/>
        <color theme="1"/>
      </rPr>
      <t>mesh</t>
    </r>
    <r>
      <rPr>
        <rFont val="Arial"/>
        <color theme="1"/>
      </rPr>
      <t>}</t>
    </r>
  </si>
  <si>
    <r>
      <rPr>
        <rFont val="Arial"/>
        <color theme="1"/>
      </rPr>
      <t xml:space="preserve">partial_sum </t>
    </r>
    <r>
      <rPr>
        <rFont val="Arial"/>
        <i/>
        <color theme="1"/>
      </rPr>
      <t xml:space="preserve">mesh
</t>
    </r>
    <r>
      <rPr>
        <rFont val="Arial"/>
        <color theme="1"/>
      </rPr>
      <t>(contracting dim)</t>
    </r>
  </si>
  <si>
    <r>
      <rPr>
        <rFont val="Arial"/>
        <b/>
        <color theme="1"/>
      </rPr>
      <t xml:space="preserve">  [B, kT, D] {partial_sum on </t>
    </r>
    <r>
      <rPr>
        <rFont val="Arial"/>
        <b/>
        <i/>
        <color theme="1"/>
      </rPr>
      <t>mesh</t>
    </r>
    <r>
      <rPr>
        <rFont val="Arial"/>
        <b/>
        <color theme="1"/>
      </rPr>
      <t>} -&gt; [B, kT, D]   // Sharding notation omitted</t>
    </r>
  </si>
  <si>
    <r>
      <rPr>
        <rFont val="Arial"/>
        <b/>
        <color theme="1"/>
      </rPr>
      <t xml:space="preserve">1. Context: [B * kT // EP, D] (expert-sharded)
</t>
    </r>
    <r>
      <rPr>
        <rFont val="Arial"/>
        <color theme="1"/>
      </rPr>
      <t xml:space="preserve">    After the previous op (Linear einsum), the activation has the shape of [B, kT, D]. Assuming it's expert-sharded (EP), 
    each local device has the tokens (~ B * kT // EP) that were assigned for the experts of the shard. Local shape: </t>
    </r>
    <r>
      <rPr>
        <rFont val="Arial"/>
        <b/>
        <color theme="1"/>
      </rPr>
      <t xml:space="preserve">
2. Local Reduction per token:  [B * kT // EP, D] (expert-sharded) -&gt; [B * T // EP, D] (expert-sharded)
     </t>
    </r>
    <r>
      <rPr>
        <rFont val="Arial"/>
        <color theme="1"/>
      </rPr>
      <t xml:space="preserve">Locally, deduplicate/reduce tokens by reshuffling. k-times duplicated tokens will be reduced into one token. 
    The aggregation will be locally done across the experts of the shard. As a result, local shape will be </t>
    </r>
    <r>
      <rPr>
        <rFont val="Arial"/>
        <b/>
        <color theme="1"/>
      </rPr>
      <t xml:space="preserve">
3. Re-construct.  [B * T // EP, D] (expert-sharded) -&gt; [B * T, D] {partial-sum: EP} 
</t>
    </r>
    <r>
      <rPr>
        <rFont val="Arial"/>
        <color theme="1"/>
      </rPr>
      <t xml:space="preserve">    [B*T, D] tensor using local reduced results. As a result, each device will have the same tensor shape with iits own results:</t>
    </r>
    <r>
      <rPr>
        <rFont val="Arial"/>
        <b/>
        <color theme="1"/>
      </rPr>
      <t xml:space="preserve"> 
</t>
    </r>
    <r>
      <rPr>
        <rFont val="Arial"/>
        <color theme="1"/>
      </rPr>
      <t xml:space="preserve">
</t>
    </r>
    <r>
      <rPr>
        <rFont val="Arial"/>
        <b/>
        <color theme="1"/>
      </rPr>
      <t xml:space="preserve">4. Reduce Scatter. [B * T, D] {partial-sum: EP}  -&gt; [B * T // EP, D] (sequence-sharded)
</t>
    </r>
    <r>
      <rPr>
        <rFont val="Arial"/>
        <color theme="1"/>
      </rPr>
      <t xml:space="preserve">    We apply reduction across shards, keeping the results sharded.</t>
    </r>
    <r>
      <rPr>
        <rFont val="Arial"/>
        <b/>
        <color theme="1"/>
      </rPr>
      <t xml:space="preserve">
Note: Existing Partial Sum: If there's an unresolved partial-sum from Linear op's Option B, it will be resolved together.</t>
    </r>
  </si>
  <si>
    <r>
      <rPr>
        <rFont val="Arial"/>
        <color theme="1"/>
      </rPr>
      <t xml:space="preserve">[B, kT, D] (expert-sharded on B * KT if EP is enabled) -&gt; [B * T, D] (sequence-sharded on B * KT)
This is the same to </t>
    </r>
    <r>
      <rPr>
        <rFont val="Arial"/>
        <b/>
        <color theme="1"/>
      </rPr>
      <t>Option B</t>
    </r>
    <r>
      <rPr>
        <rFont val="Arial"/>
        <color theme="1"/>
      </rPr>
      <t>,</t>
    </r>
    <r>
      <rPr>
        <rFont val="Arial"/>
        <b/>
        <color theme="1"/>
      </rPr>
      <t xml:space="preserve"> </t>
    </r>
    <r>
      <rPr>
        <rFont val="Arial"/>
        <color theme="1"/>
      </rPr>
      <t>but we conduct RS in two steps to fully utilize core-to-core (intra-chip) fast ICI.</t>
    </r>
  </si>
  <si>
    <r>
      <rPr>
        <rFont val="Arial"/>
        <color rgb="FF000000"/>
      </rPr>
      <t xml:space="preserve">  |- </t>
    </r>
    <r>
      <rPr>
        <rFont val="Arial"/>
        <color rgb="FF1155CC"/>
        <u/>
      </rPr>
      <t>QK (nope)</t>
    </r>
  </si>
  <si>
    <r>
      <rPr>
        <rFont val="Arial"/>
        <color rgb="FF000000"/>
      </rPr>
      <t xml:space="preserve">  |- </t>
    </r>
    <r>
      <rPr>
        <rFont val="Arial"/>
        <color rgb="FF1155CC"/>
        <u/>
      </rPr>
      <t>QK (rope)</t>
    </r>
  </si>
  <si>
    <r>
      <rPr>
        <rFont val="Arial"/>
        <color rgb="FF000000"/>
      </rPr>
      <t xml:space="preserve">  |- </t>
    </r>
    <r>
      <rPr>
        <rFont val="Arial"/>
        <color rgb="FF1155CC"/>
        <u/>
      </rPr>
      <t>AV</t>
    </r>
  </si>
  <si>
    <t>Strategy D: ReduceScatter Die-to-Die (for CM)</t>
  </si>
  <si>
    <t xml:space="preserve"> [B // model, T, D] (partialsum-data) -&gt; [B // data,model, T, D]</t>
  </si>
  <si>
    <r>
      <rPr>
        <rFont val="Arial"/>
        <b/>
        <color theme="1"/>
      </rPr>
      <t xml:space="preserve">1. AG: [B*T // EP, D] -&gt; [B*T, D]
</t>
    </r>
    <r>
      <rPr>
        <rFont val="Arial"/>
        <color theme="1"/>
      </rPr>
      <t>For EP, the following operations will follow</t>
    </r>
    <r>
      <rPr>
        <rFont val="Arial"/>
        <b/>
        <color theme="1"/>
      </rPr>
      <t xml:space="preserve">
</t>
    </r>
    <r>
      <rPr>
        <rFont val="Arial"/>
        <color theme="1"/>
      </rPr>
      <t>2. [B*T, D] (sequence-sorted) -&gt; [B*T, D] (expert-sorted)
3. [B*T, D] (expert-sorted) -&gt; [B*T // EP, D] expert-sharded)
For non-EP, local slicing will follow
2. [B*T, D] -&gt; [B*T, D // SHARDING(D)]</t>
    </r>
  </si>
  <si>
    <r>
      <rPr>
        <rFont val="Arial"/>
        <color theme="1"/>
      </rPr>
      <t xml:space="preserve">partial_sum </t>
    </r>
    <r>
      <rPr>
        <rFont val="Arial"/>
        <i/>
        <color theme="1"/>
      </rPr>
      <t xml:space="preserve">mesh
</t>
    </r>
    <r>
      <rPr>
        <rFont val="Arial"/>
        <color theme="1"/>
      </rPr>
      <t>(contracting dim)</t>
    </r>
  </si>
  <si>
    <r>
      <rPr>
        <rFont val="Arial"/>
        <color theme="1"/>
      </rPr>
      <t xml:space="preserve">&lt;- Output tensor [2, B, kT, F // TP] {partial_sum on </t>
    </r>
    <r>
      <rPr>
        <rFont val="Arial"/>
        <i/>
        <color theme="1"/>
      </rPr>
      <t>mesh</t>
    </r>
    <r>
      <rPr>
        <rFont val="Arial"/>
        <color theme="1"/>
      </rPr>
      <t>}</t>
    </r>
  </si>
  <si>
    <r>
      <rPr>
        <rFont val="Arial"/>
        <color theme="1"/>
      </rPr>
      <t xml:space="preserve">partial_sum </t>
    </r>
    <r>
      <rPr>
        <rFont val="Arial"/>
        <i/>
        <color theme="1"/>
      </rPr>
      <t xml:space="preserve">mesh
</t>
    </r>
    <r>
      <rPr>
        <rFont val="Arial"/>
        <color theme="1"/>
      </rPr>
      <t>(contracting dim)</t>
    </r>
  </si>
  <si>
    <r>
      <rPr>
        <rFont val="Arial"/>
        <b/>
        <color theme="1"/>
      </rPr>
      <t xml:space="preserve">  [B, kT, D] {partial_sum on </t>
    </r>
    <r>
      <rPr>
        <rFont val="Arial"/>
        <b/>
        <i/>
        <color theme="1"/>
      </rPr>
      <t>mesh</t>
    </r>
    <r>
      <rPr>
        <rFont val="Arial"/>
        <b/>
        <color theme="1"/>
      </rPr>
      <t>} -&gt; [B, kT, D]   // Sharding notation omitted</t>
    </r>
  </si>
  <si>
    <r>
      <rPr>
        <rFont val="Arial"/>
        <b/>
        <color theme="1"/>
      </rPr>
      <t xml:space="preserve">1. Context: [B * kT // EP, D] (expert-sharded)
</t>
    </r>
    <r>
      <rPr>
        <rFont val="Arial"/>
        <color theme="1"/>
      </rPr>
      <t xml:space="preserve">    After the previous op (Linear einsum), the activation has the shape of [B, kT, D]. Assuming it's expert-sharded (EP), 
    each local device has the tokens (~ B * kT // EP) that were assigned for the experts of the shard. Local shape: </t>
    </r>
    <r>
      <rPr>
        <rFont val="Arial"/>
        <b/>
        <color theme="1"/>
      </rPr>
      <t xml:space="preserve">
2. Local Reduction per token:  [B * kT // EP, D] (expert-sharded) -&gt; [B * T // EP, D] (expert-sharded)
     </t>
    </r>
    <r>
      <rPr>
        <rFont val="Arial"/>
        <color theme="1"/>
      </rPr>
      <t xml:space="preserve">Locally, deduplicate/reduce tokens by reshuffling. k-times duplicated tokens will be reduced into one token. 
    The aggregation will be locally done across the experts of the shard. As a result, local shape will be </t>
    </r>
    <r>
      <rPr>
        <rFont val="Arial"/>
        <b/>
        <color theme="1"/>
      </rPr>
      <t xml:space="preserve">
3. Re-construct.  [B * T // EP, D] (expert-sharded) -&gt; [B * T, D] {partial-sum: EP} 
</t>
    </r>
    <r>
      <rPr>
        <rFont val="Arial"/>
        <color theme="1"/>
      </rPr>
      <t xml:space="preserve">    [B*T, D] tensor using local reduced results. As a result, each device will have the same tensor shape with iits own results:</t>
    </r>
    <r>
      <rPr>
        <rFont val="Arial"/>
        <b/>
        <color theme="1"/>
      </rPr>
      <t xml:space="preserve"> 
</t>
    </r>
    <r>
      <rPr>
        <rFont val="Arial"/>
        <color theme="1"/>
      </rPr>
      <t xml:space="preserve">
</t>
    </r>
    <r>
      <rPr>
        <rFont val="Arial"/>
        <b/>
        <color theme="1"/>
      </rPr>
      <t xml:space="preserve">4. Reduce Scatter. [B * T, D] {partial-sum: EP}  -&gt; [B * T // EP, D] (sequence-sharded)
</t>
    </r>
    <r>
      <rPr>
        <rFont val="Arial"/>
        <color theme="1"/>
      </rPr>
      <t xml:space="preserve">    We apply reduction across shards, keeping the results sharded.</t>
    </r>
    <r>
      <rPr>
        <rFont val="Arial"/>
        <b/>
        <color theme="1"/>
      </rPr>
      <t xml:space="preserve">
Note: Existing Partial Sum: If there's an unresolved partial-sum from Linear op's Option B, it will be resolved together.</t>
    </r>
  </si>
  <si>
    <r>
      <rPr>
        <rFont val="Arial"/>
        <color theme="1"/>
      </rPr>
      <t xml:space="preserve">[B, kT, D] (expert-sharded on B * KT if EP is enabled) -&gt; [B * T, D] (sequence-sharded on B * KT)
This is the same to </t>
    </r>
    <r>
      <rPr>
        <rFont val="Arial"/>
        <b/>
        <color theme="1"/>
      </rPr>
      <t>Option B</t>
    </r>
    <r>
      <rPr>
        <rFont val="Arial"/>
        <color theme="1"/>
      </rPr>
      <t>,</t>
    </r>
    <r>
      <rPr>
        <rFont val="Arial"/>
        <b/>
        <color theme="1"/>
      </rPr>
      <t xml:space="preserve"> </t>
    </r>
    <r>
      <rPr>
        <rFont val="Arial"/>
        <color theme="1"/>
      </rPr>
      <t>but we conduct RS in two steps to fully utilize core-to-core (intra-chip) fast ICI.</t>
    </r>
  </si>
  <si>
    <r>
      <rPr>
        <rFont val="Arial"/>
        <color rgb="FF000000"/>
      </rPr>
      <t xml:space="preserve">  |- </t>
    </r>
    <r>
      <rPr>
        <rFont val="Arial"/>
        <color rgb="FF1155CC"/>
        <u/>
      </rPr>
      <t>QK (nope)</t>
    </r>
  </si>
  <si>
    <r>
      <rPr>
        <rFont val="Arial"/>
        <color rgb="FF000000"/>
      </rPr>
      <t xml:space="preserve">  |- </t>
    </r>
    <r>
      <rPr>
        <rFont val="Arial"/>
        <color rgb="FF1155CC"/>
        <u/>
      </rPr>
      <t>QK (rope)</t>
    </r>
  </si>
  <si>
    <r>
      <rPr>
        <rFont val="Arial"/>
        <color rgb="FF000000"/>
      </rPr>
      <t xml:space="preserve">  |- </t>
    </r>
    <r>
      <rPr>
        <rFont val="Arial"/>
        <color rgb="FF1155CC"/>
        <u/>
      </rPr>
      <t>AV</t>
    </r>
  </si>
  <si>
    <r>
      <rPr>
        <rFont val="Arial"/>
        <b/>
        <color theme="1"/>
      </rPr>
      <t xml:space="preserve">1. AG: [B*T // EP, D] -&gt; [B*T, D]
</t>
    </r>
    <r>
      <rPr>
        <rFont val="Arial"/>
        <color theme="1"/>
      </rPr>
      <t>For EP, the following operations will follow</t>
    </r>
    <r>
      <rPr>
        <rFont val="Arial"/>
        <b/>
        <color theme="1"/>
      </rPr>
      <t xml:space="preserve">
</t>
    </r>
    <r>
      <rPr>
        <rFont val="Arial"/>
        <color theme="1"/>
      </rPr>
      <t>2. [B*T, D] (sequence-sorted) -&gt; [B*T, D] (expert-sorted)
3. [B*T, D] (expert-sorted) -&gt; [B*T // EP, D] expert-sharded)
For non-EP, local slicing will follow
2. [B*T, D] -&gt; [B*T, D // SHARDING(D)]</t>
    </r>
  </si>
  <si>
    <r>
      <rPr>
        <rFont val="Arial"/>
        <color theme="1"/>
      </rPr>
      <t xml:space="preserve">partial_sum </t>
    </r>
    <r>
      <rPr>
        <rFont val="Arial"/>
        <i/>
        <color theme="1"/>
      </rPr>
      <t xml:space="preserve">mesh
</t>
    </r>
    <r>
      <rPr>
        <rFont val="Arial"/>
        <color theme="1"/>
      </rPr>
      <t>(contracting dim)</t>
    </r>
  </si>
  <si>
    <r>
      <rPr>
        <rFont val="Arial"/>
        <color theme="1"/>
      </rPr>
      <t xml:space="preserve">&lt;- Output tensor [2, B, kT, F // TP] {partial_sum on </t>
    </r>
    <r>
      <rPr>
        <rFont val="Arial"/>
        <i/>
        <color theme="1"/>
      </rPr>
      <t>mesh</t>
    </r>
    <r>
      <rPr>
        <rFont val="Arial"/>
        <color theme="1"/>
      </rPr>
      <t>}</t>
    </r>
  </si>
  <si>
    <r>
      <rPr>
        <rFont val="Arial"/>
        <color theme="1"/>
      </rPr>
      <t xml:space="preserve">partial_sum </t>
    </r>
    <r>
      <rPr>
        <rFont val="Arial"/>
        <i/>
        <color theme="1"/>
      </rPr>
      <t xml:space="preserve">mesh
</t>
    </r>
    <r>
      <rPr>
        <rFont val="Arial"/>
        <color theme="1"/>
      </rPr>
      <t>(contracting dim)</t>
    </r>
  </si>
  <si>
    <r>
      <rPr>
        <rFont val="Arial"/>
        <b/>
        <color theme="1"/>
      </rPr>
      <t xml:space="preserve">  [B, kT, D] {partial_sum on </t>
    </r>
    <r>
      <rPr>
        <rFont val="Arial"/>
        <b/>
        <i/>
        <color theme="1"/>
      </rPr>
      <t>mesh</t>
    </r>
    <r>
      <rPr>
        <rFont val="Arial"/>
        <b/>
        <color theme="1"/>
      </rPr>
      <t>} -&gt; [B, kT, D]   // Sharding notation omitted</t>
    </r>
  </si>
  <si>
    <r>
      <rPr>
        <rFont val="Arial"/>
        <b/>
        <color theme="1"/>
      </rPr>
      <t xml:space="preserve">1. Context: [B * kT // EP, D] (expert-sharded)
</t>
    </r>
    <r>
      <rPr>
        <rFont val="Arial"/>
        <color theme="1"/>
      </rPr>
      <t xml:space="preserve">    After the previous op (Linear einsum), the activation has the shape of [B, kT, D]. Assuming it's expert-sharded (EP), 
    each local device has the tokens (~ B * kT // EP) that were assigned for the experts of the shard. Local shape: </t>
    </r>
    <r>
      <rPr>
        <rFont val="Arial"/>
        <b/>
        <color theme="1"/>
      </rPr>
      <t xml:space="preserve">
2. Local Reduction per token:  [B * kT // EP, D] (expert-sharded) -&gt; [B * T // EP, D] (expert-sharded)
     </t>
    </r>
    <r>
      <rPr>
        <rFont val="Arial"/>
        <color theme="1"/>
      </rPr>
      <t xml:space="preserve">Locally, deduplicate/reduce tokens by reshuffling. k-times duplicated tokens will be reduced into one token. 
    The aggregation will be locally done across the experts of the shard. As a result, local shape will be </t>
    </r>
    <r>
      <rPr>
        <rFont val="Arial"/>
        <b/>
        <color theme="1"/>
      </rPr>
      <t xml:space="preserve">
3. Re-construct.  [B * T // EP, D] (expert-sharded) -&gt; [B * T, D] {partial-sum: EP} 
</t>
    </r>
    <r>
      <rPr>
        <rFont val="Arial"/>
        <color theme="1"/>
      </rPr>
      <t xml:space="preserve">    [B*T, D] tensor using local reduced results. As a result, each device will have the same tensor shape with iits own results:</t>
    </r>
    <r>
      <rPr>
        <rFont val="Arial"/>
        <b/>
        <color theme="1"/>
      </rPr>
      <t xml:space="preserve"> 
</t>
    </r>
    <r>
      <rPr>
        <rFont val="Arial"/>
        <color theme="1"/>
      </rPr>
      <t xml:space="preserve">
</t>
    </r>
    <r>
      <rPr>
        <rFont val="Arial"/>
        <b/>
        <color theme="1"/>
      </rPr>
      <t xml:space="preserve">4. Reduce Scatter. [B * T, D] {partial-sum: EP}  -&gt; [B * T // EP, D] (sequence-sharded)
</t>
    </r>
    <r>
      <rPr>
        <rFont val="Arial"/>
        <color theme="1"/>
      </rPr>
      <t xml:space="preserve">    We apply reduction across shards, keeping the results sharded.</t>
    </r>
    <r>
      <rPr>
        <rFont val="Arial"/>
        <b/>
        <color theme="1"/>
      </rPr>
      <t xml:space="preserve">
Note: Existing Partial Sum: If there's an unresolved partial-sum from Linear op's Option B, it will be resolved together.</t>
    </r>
  </si>
  <si>
    <r>
      <rPr>
        <rFont val="Arial"/>
        <color theme="1"/>
      </rPr>
      <t xml:space="preserve">[B, kT, D] (expert-sharded on B * KT if EP is enabled) -&gt; [B * T, D] (sequence-sharded on B * KT)
This is the same to </t>
    </r>
    <r>
      <rPr>
        <rFont val="Arial"/>
        <b/>
        <color theme="1"/>
      </rPr>
      <t>Option B</t>
    </r>
    <r>
      <rPr>
        <rFont val="Arial"/>
        <color theme="1"/>
      </rPr>
      <t>,</t>
    </r>
    <r>
      <rPr>
        <rFont val="Arial"/>
        <b/>
        <color theme="1"/>
      </rPr>
      <t xml:space="preserve"> </t>
    </r>
    <r>
      <rPr>
        <rFont val="Arial"/>
        <color theme="1"/>
      </rPr>
      <t>but we conduct RS in two steps to fully utilize core-to-core (intra-chip) fast ICI.</t>
    </r>
  </si>
  <si>
    <r>
      <rPr>
        <rFont val="Arial"/>
        <color rgb="FF000000"/>
      </rPr>
      <t xml:space="preserve">  |- </t>
    </r>
    <r>
      <rPr>
        <rFont val="Arial"/>
        <color rgb="FF1155CC"/>
        <u/>
      </rPr>
      <t>QK (nope)</t>
    </r>
  </si>
  <si>
    <r>
      <rPr>
        <rFont val="Arial"/>
        <color rgb="FF000000"/>
      </rPr>
      <t xml:space="preserve">  |- </t>
    </r>
    <r>
      <rPr>
        <rFont val="Arial"/>
        <color rgb="FF1155CC"/>
        <u/>
      </rPr>
      <t>QK (rope)</t>
    </r>
  </si>
  <si>
    <r>
      <rPr>
        <rFont val="Arial"/>
        <color rgb="FF000000"/>
      </rPr>
      <t xml:space="preserve">  |- </t>
    </r>
    <r>
      <rPr>
        <rFont val="Arial"/>
        <color rgb="FF1155CC"/>
        <u/>
      </rPr>
      <t>AV</t>
    </r>
  </si>
  <si>
    <r>
      <rPr>
        <rFont val="Arial"/>
        <b/>
        <color theme="1"/>
      </rPr>
      <t xml:space="preserve">1. AG: [B*T // EP, D] -&gt; [B*T, D]
</t>
    </r>
    <r>
      <rPr>
        <rFont val="Arial"/>
        <color theme="1"/>
      </rPr>
      <t>For EP, the following operations will follow</t>
    </r>
    <r>
      <rPr>
        <rFont val="Arial"/>
        <b/>
        <color theme="1"/>
      </rPr>
      <t xml:space="preserve">
</t>
    </r>
    <r>
      <rPr>
        <rFont val="Arial"/>
        <color theme="1"/>
      </rPr>
      <t>2. [B*T, D] (sequence-sorted) -&gt; [B*T, D] (expert-sorted)
3. [B*T, D] (expert-sorted) -&gt; [B*T // EP, D] expert-sharded)
For non-EP, local slicing will follow
2. [B*T, D] -&gt; [B*T, D // SHARDING(D)]</t>
    </r>
  </si>
  <si>
    <r>
      <rPr>
        <rFont val="Arial"/>
        <color theme="1"/>
      </rPr>
      <t xml:space="preserve">partial_sum </t>
    </r>
    <r>
      <rPr>
        <rFont val="Arial"/>
        <i/>
        <color theme="1"/>
      </rPr>
      <t xml:space="preserve">mesh
</t>
    </r>
    <r>
      <rPr>
        <rFont val="Arial"/>
        <color theme="1"/>
      </rPr>
      <t>(contracting dim)</t>
    </r>
  </si>
  <si>
    <r>
      <rPr>
        <rFont val="Arial"/>
        <color theme="1"/>
      </rPr>
      <t xml:space="preserve">&lt;- Output tensor [2, B, kT, F // TP] {partial_sum on </t>
    </r>
    <r>
      <rPr>
        <rFont val="Arial"/>
        <i/>
        <color theme="1"/>
      </rPr>
      <t>mesh</t>
    </r>
    <r>
      <rPr>
        <rFont val="Arial"/>
        <color theme="1"/>
      </rPr>
      <t>}</t>
    </r>
  </si>
  <si>
    <r>
      <rPr>
        <rFont val="Arial"/>
        <color theme="1"/>
      </rPr>
      <t xml:space="preserve">partial_sum </t>
    </r>
    <r>
      <rPr>
        <rFont val="Arial"/>
        <i/>
        <color theme="1"/>
      </rPr>
      <t xml:space="preserve">mesh
</t>
    </r>
    <r>
      <rPr>
        <rFont val="Arial"/>
        <color theme="1"/>
      </rPr>
      <t>(contracting dim)</t>
    </r>
  </si>
  <si>
    <r>
      <rPr>
        <rFont val="Arial"/>
        <b/>
        <color theme="1"/>
      </rPr>
      <t xml:space="preserve">  [B, kT, D] {partial_sum on </t>
    </r>
    <r>
      <rPr>
        <rFont val="Arial"/>
        <b/>
        <i/>
        <color theme="1"/>
      </rPr>
      <t>mesh</t>
    </r>
    <r>
      <rPr>
        <rFont val="Arial"/>
        <b/>
        <color theme="1"/>
      </rPr>
      <t>} -&gt; [B, kT, D]   // Sharding notation omitted</t>
    </r>
  </si>
  <si>
    <r>
      <rPr>
        <rFont val="Arial"/>
        <b/>
        <color theme="1"/>
      </rPr>
      <t xml:space="preserve">1. Context: [B * kT // EP, D] (expert-sharded)
</t>
    </r>
    <r>
      <rPr>
        <rFont val="Arial"/>
        <color theme="1"/>
      </rPr>
      <t xml:space="preserve">    After the previous op (Linear einsum), the activation has the shape of [B, kT, D]. Assuming it's expert-sharded (EP), 
    each local device has the tokens (~ B * kT // EP) that were assigned for the experts of the shard. Local shape: </t>
    </r>
    <r>
      <rPr>
        <rFont val="Arial"/>
        <b/>
        <color theme="1"/>
      </rPr>
      <t xml:space="preserve">
2. Local Reduction per token:  [B * kT // EP, D] (expert-sharded) -&gt; [B * T // EP, D] (expert-sharded)
     </t>
    </r>
    <r>
      <rPr>
        <rFont val="Arial"/>
        <color theme="1"/>
      </rPr>
      <t xml:space="preserve">Locally, deduplicate/reduce tokens by reshuffling. k-times duplicated tokens will be reduced into one token. 
    The aggregation will be locally done across the experts of the shard. As a result, local shape will be </t>
    </r>
    <r>
      <rPr>
        <rFont val="Arial"/>
        <b/>
        <color theme="1"/>
      </rPr>
      <t xml:space="preserve">
3. Re-construct.  [B * T // EP, D] (expert-sharded) -&gt; [B * T, D] {partial-sum: EP} 
</t>
    </r>
    <r>
      <rPr>
        <rFont val="Arial"/>
        <color theme="1"/>
      </rPr>
      <t xml:space="preserve">    [B*T, D] tensor using local reduced results. As a result, each device will have the same tensor shape with iits own results:</t>
    </r>
    <r>
      <rPr>
        <rFont val="Arial"/>
        <b/>
        <color theme="1"/>
      </rPr>
      <t xml:space="preserve"> 
</t>
    </r>
    <r>
      <rPr>
        <rFont val="Arial"/>
        <color theme="1"/>
      </rPr>
      <t xml:space="preserve">
</t>
    </r>
    <r>
      <rPr>
        <rFont val="Arial"/>
        <b/>
        <color theme="1"/>
      </rPr>
      <t xml:space="preserve">4. Reduce Scatter. [B * T, D] {partial-sum: EP}  -&gt; [B * T // EP, D] (sequence-sharded)
</t>
    </r>
    <r>
      <rPr>
        <rFont val="Arial"/>
        <color theme="1"/>
      </rPr>
      <t xml:space="preserve">    We apply reduction across shards, keeping the results sharded.</t>
    </r>
    <r>
      <rPr>
        <rFont val="Arial"/>
        <b/>
        <color theme="1"/>
      </rPr>
      <t xml:space="preserve">
Note: Existing Partial Sum: If there's an unresolved partial-sum from Linear op's Option B, it will be resolved together.</t>
    </r>
  </si>
  <si>
    <r>
      <rPr>
        <rFont val="Arial"/>
        <color theme="1"/>
      </rPr>
      <t xml:space="preserve">[B, kT, D] (expert-sharded on B * KT if EP is enabled) -&gt; [B * T, D] (sequence-sharded on B * KT)
This is the same to </t>
    </r>
    <r>
      <rPr>
        <rFont val="Arial"/>
        <b/>
        <color theme="1"/>
      </rPr>
      <t>Option B</t>
    </r>
    <r>
      <rPr>
        <rFont val="Arial"/>
        <color theme="1"/>
      </rPr>
      <t>,</t>
    </r>
    <r>
      <rPr>
        <rFont val="Arial"/>
        <b/>
        <color theme="1"/>
      </rPr>
      <t xml:space="preserve"> </t>
    </r>
    <r>
      <rPr>
        <rFont val="Arial"/>
        <color theme="1"/>
      </rPr>
      <t>but we conduct RS in two steps to fully utilize core-to-core (intra-chip) fast ICI.</t>
    </r>
  </si>
  <si>
    <r>
      <rPr>
        <rFont val="Arial"/>
        <color rgb="FF000000"/>
      </rPr>
      <t xml:space="preserve">  |- </t>
    </r>
    <r>
      <rPr>
        <rFont val="Arial"/>
        <color rgb="FF1155CC"/>
        <u/>
      </rPr>
      <t>QK (nope)</t>
    </r>
  </si>
  <si>
    <r>
      <rPr>
        <rFont val="Arial"/>
        <color rgb="FF000000"/>
      </rPr>
      <t xml:space="preserve">  |- </t>
    </r>
    <r>
      <rPr>
        <rFont val="Arial"/>
        <color rgb="FF1155CC"/>
        <u/>
      </rPr>
      <t>QK (rope)</t>
    </r>
  </si>
  <si>
    <r>
      <rPr>
        <rFont val="Arial"/>
        <color rgb="FF000000"/>
      </rPr>
      <t xml:space="preserve">  |- </t>
    </r>
    <r>
      <rPr>
        <rFont val="Arial"/>
        <color rgb="FF1155CC"/>
        <u/>
      </rPr>
      <t>AV</t>
    </r>
  </si>
  <si>
    <r>
      <rPr>
        <rFont val="Arial"/>
        <b/>
        <color theme="1"/>
      </rPr>
      <t xml:space="preserve">1. AG: [B*T // EP, D] -&gt; [B*T, D]
</t>
    </r>
    <r>
      <rPr>
        <rFont val="Arial"/>
        <color theme="1"/>
      </rPr>
      <t>For EP, the following operations will follow</t>
    </r>
    <r>
      <rPr>
        <rFont val="Arial"/>
        <b/>
        <color theme="1"/>
      </rPr>
      <t xml:space="preserve">
</t>
    </r>
    <r>
      <rPr>
        <rFont val="Arial"/>
        <color theme="1"/>
      </rPr>
      <t>2. [B*T, D] (sequence-sorted) -&gt; [B*T, D] (expert-sorted)
3. [B*T, D] (expert-sorted) -&gt; [B*T // EP, D] expert-sharded)
For non-EP, local slicing will follow
2. [B*T, D] -&gt; [B*T, D // SHARDING(D)]</t>
    </r>
  </si>
  <si>
    <r>
      <rPr>
        <rFont val="Arial"/>
        <color theme="1"/>
      </rPr>
      <t xml:space="preserve">partial_sum </t>
    </r>
    <r>
      <rPr>
        <rFont val="Arial"/>
        <i/>
        <color theme="1"/>
      </rPr>
      <t xml:space="preserve">mesh
</t>
    </r>
    <r>
      <rPr>
        <rFont val="Arial"/>
        <color theme="1"/>
      </rPr>
      <t>(contracting dim)</t>
    </r>
  </si>
  <si>
    <r>
      <rPr>
        <rFont val="Arial"/>
        <color theme="1"/>
      </rPr>
      <t xml:space="preserve">&lt;- Output tensor [2, B, kT, F // TP] {partial_sum on </t>
    </r>
    <r>
      <rPr>
        <rFont val="Arial"/>
        <i/>
        <color theme="1"/>
      </rPr>
      <t>mesh</t>
    </r>
    <r>
      <rPr>
        <rFont val="Arial"/>
        <color theme="1"/>
      </rPr>
      <t>}</t>
    </r>
  </si>
  <si>
    <r>
      <rPr>
        <rFont val="Arial"/>
        <color theme="1"/>
      </rPr>
      <t xml:space="preserve">partial_sum </t>
    </r>
    <r>
      <rPr>
        <rFont val="Arial"/>
        <i/>
        <color theme="1"/>
      </rPr>
      <t xml:space="preserve">mesh
</t>
    </r>
    <r>
      <rPr>
        <rFont val="Arial"/>
        <color theme="1"/>
      </rPr>
      <t>(contracting dim)</t>
    </r>
  </si>
  <si>
    <r>
      <rPr>
        <rFont val="Arial"/>
        <b/>
        <color theme="1"/>
      </rPr>
      <t xml:space="preserve">  [B, kT, D] {partial_sum on </t>
    </r>
    <r>
      <rPr>
        <rFont val="Arial"/>
        <b/>
        <i/>
        <color theme="1"/>
      </rPr>
      <t>mesh</t>
    </r>
    <r>
      <rPr>
        <rFont val="Arial"/>
        <b/>
        <color theme="1"/>
      </rPr>
      <t>} -&gt; [B, kT, D]   // Sharding notation omitted</t>
    </r>
  </si>
  <si>
    <r>
      <rPr>
        <rFont val="Arial"/>
        <b/>
        <color theme="1"/>
      </rPr>
      <t xml:space="preserve">1. Context: [B * kT // EP, D] (expert-sharded)
</t>
    </r>
    <r>
      <rPr>
        <rFont val="Arial"/>
        <color theme="1"/>
      </rPr>
      <t xml:space="preserve">    After the previous op (Linear einsum), the activation has the shape of [B, kT, D]. Assuming it's expert-sharded (EP), 
    each local device has the tokens (~ B * kT // EP) that were assigned for the experts of the shard. Local shape: </t>
    </r>
    <r>
      <rPr>
        <rFont val="Arial"/>
        <b/>
        <color theme="1"/>
      </rPr>
      <t xml:space="preserve">
2. Local Reduction per token:  [B * kT // EP, D] (expert-sharded) -&gt; [B * T // EP, D] (expert-sharded)
     </t>
    </r>
    <r>
      <rPr>
        <rFont val="Arial"/>
        <color theme="1"/>
      </rPr>
      <t xml:space="preserve">Locally, deduplicate/reduce tokens by reshuffling. k-times duplicated tokens will be reduced into one token. 
    The aggregation will be locally done across the experts of the shard. As a result, local shape will be </t>
    </r>
    <r>
      <rPr>
        <rFont val="Arial"/>
        <b/>
        <color theme="1"/>
      </rPr>
      <t xml:space="preserve">
3. Re-construct.  [B * T // EP, D] (expert-sharded) -&gt; [B * T, D] {partial-sum: EP} 
</t>
    </r>
    <r>
      <rPr>
        <rFont val="Arial"/>
        <color theme="1"/>
      </rPr>
      <t xml:space="preserve">    [B*T, D] tensor using local reduced results. As a result, each device will have the same tensor shape with iits own results:</t>
    </r>
    <r>
      <rPr>
        <rFont val="Arial"/>
        <b/>
        <color theme="1"/>
      </rPr>
      <t xml:space="preserve"> 
</t>
    </r>
    <r>
      <rPr>
        <rFont val="Arial"/>
        <color theme="1"/>
      </rPr>
      <t xml:space="preserve">
</t>
    </r>
    <r>
      <rPr>
        <rFont val="Arial"/>
        <b/>
        <color theme="1"/>
      </rPr>
      <t xml:space="preserve">4. Reduce Scatter. [B * T, D] {partial-sum: EP}  -&gt; [B * T // EP, D] (sequence-sharded)
</t>
    </r>
    <r>
      <rPr>
        <rFont val="Arial"/>
        <color theme="1"/>
      </rPr>
      <t xml:space="preserve">    We apply reduction across shards, keeping the results sharded.</t>
    </r>
    <r>
      <rPr>
        <rFont val="Arial"/>
        <b/>
        <color theme="1"/>
      </rPr>
      <t xml:space="preserve">
Note: Existing Partial Sum: If there's an unresolved partial-sum from Linear op's Option B, it will be resolved together.</t>
    </r>
  </si>
  <si>
    <r>
      <rPr>
        <rFont val="Arial"/>
        <color theme="1"/>
      </rPr>
      <t xml:space="preserve">[B, kT, D] (expert-sharded on B * KT if EP is enabled) -&gt; [B * T, D] (sequence-sharded on B * KT)
This is the same to </t>
    </r>
    <r>
      <rPr>
        <rFont val="Arial"/>
        <b/>
        <color theme="1"/>
      </rPr>
      <t>Option B</t>
    </r>
    <r>
      <rPr>
        <rFont val="Arial"/>
        <color theme="1"/>
      </rPr>
      <t>,</t>
    </r>
    <r>
      <rPr>
        <rFont val="Arial"/>
        <b/>
        <color theme="1"/>
      </rPr>
      <t xml:space="preserve"> </t>
    </r>
    <r>
      <rPr>
        <rFont val="Arial"/>
        <color theme="1"/>
      </rPr>
      <t>but we conduct RS in two steps to fully utilize core-to-core (intra-chip) fast ICI.</t>
    </r>
  </si>
  <si>
    <r>
      <rPr>
        <rFont val="Arial"/>
        <color rgb="FF000000"/>
      </rPr>
      <t xml:space="preserve">  |- </t>
    </r>
    <r>
      <rPr>
        <rFont val="Arial"/>
        <color rgb="FF1155CC"/>
        <u/>
      </rPr>
      <t>QK (nope)</t>
    </r>
  </si>
  <si>
    <r>
      <rPr>
        <rFont val="Arial"/>
        <color rgb="FF000000"/>
      </rPr>
      <t xml:space="preserve">  |- </t>
    </r>
    <r>
      <rPr>
        <rFont val="Arial"/>
        <color rgb="FF1155CC"/>
        <u/>
      </rPr>
      <t>QK (rope)</t>
    </r>
  </si>
  <si>
    <r>
      <rPr>
        <rFont val="Arial"/>
        <color rgb="FF000000"/>
      </rPr>
      <t xml:space="preserve">  |- </t>
    </r>
    <r>
      <rPr>
        <rFont val="Arial"/>
        <color rgb="FF1155CC"/>
        <u/>
      </rPr>
      <t>AV</t>
    </r>
  </si>
  <si>
    <r>
      <rPr>
        <rFont val="Arial"/>
        <b/>
        <color theme="1"/>
      </rPr>
      <t xml:space="preserve">1. AG: [B*T // EP, D] -&gt; [B*T, D]
</t>
    </r>
    <r>
      <rPr>
        <rFont val="Arial"/>
        <color theme="1"/>
      </rPr>
      <t>For EP, the following operations will follow</t>
    </r>
    <r>
      <rPr>
        <rFont val="Arial"/>
        <b/>
        <color theme="1"/>
      </rPr>
      <t xml:space="preserve">
</t>
    </r>
    <r>
      <rPr>
        <rFont val="Arial"/>
        <color theme="1"/>
      </rPr>
      <t>2. [B*T, D] (sequence-sorted) -&gt; [B*T, D] (expert-sorted)
3. [B*T, D] (expert-sorted) -&gt; [B*T // EP, D] expert-sharded)
For non-EP, local slicing will follow
2. [B*T, D] -&gt; [B*T, D // SHARDING(D)]</t>
    </r>
  </si>
  <si>
    <r>
      <rPr>
        <rFont val="Arial"/>
        <color theme="1"/>
      </rPr>
      <t xml:space="preserve">partial_sum </t>
    </r>
    <r>
      <rPr>
        <rFont val="Arial"/>
        <i/>
        <color theme="1"/>
      </rPr>
      <t xml:space="preserve">mesh
</t>
    </r>
    <r>
      <rPr>
        <rFont val="Arial"/>
        <color theme="1"/>
      </rPr>
      <t>(contracting dim)</t>
    </r>
  </si>
  <si>
    <r>
      <rPr>
        <rFont val="Arial"/>
        <color theme="1"/>
      </rPr>
      <t xml:space="preserve">&lt;- Output tensor [2, B, kT, F // TP] {partial_sum on </t>
    </r>
    <r>
      <rPr>
        <rFont val="Arial"/>
        <i/>
        <color theme="1"/>
      </rPr>
      <t>mesh</t>
    </r>
    <r>
      <rPr>
        <rFont val="Arial"/>
        <color theme="1"/>
      </rPr>
      <t>}</t>
    </r>
  </si>
  <si>
    <t>shared</t>
  </si>
  <si>
    <t>AG 1 
(Chip-to-Chip)</t>
  </si>
  <si>
    <t xml:space="preserve">AG 2 (Core-to-Core)
</t>
  </si>
  <si>
    <t>vv H-RS-AG</t>
  </si>
  <si>
    <r>
      <rPr>
        <rFont val="Arial"/>
        <color theme="1"/>
      </rPr>
      <t xml:space="preserve">partial_sum </t>
    </r>
    <r>
      <rPr>
        <rFont val="Arial"/>
        <i/>
        <color theme="1"/>
      </rPr>
      <t xml:space="preserve">mesh
</t>
    </r>
    <r>
      <rPr>
        <rFont val="Arial"/>
        <color theme="1"/>
      </rPr>
      <t>(contracting dim)</t>
    </r>
  </si>
  <si>
    <r>
      <rPr>
        <rFont val="Arial"/>
        <b/>
        <color theme="1"/>
      </rPr>
      <t xml:space="preserve">  [B, kT, D] {partial_sum on </t>
    </r>
    <r>
      <rPr>
        <rFont val="Arial"/>
        <b/>
        <i/>
        <color theme="1"/>
      </rPr>
      <t>mesh</t>
    </r>
    <r>
      <rPr>
        <rFont val="Arial"/>
        <b/>
        <color theme="1"/>
      </rPr>
      <t>} -&gt; [B, kT, D]   // Sharding notation omitted</t>
    </r>
  </si>
  <si>
    <r>
      <rPr>
        <rFont val="Arial"/>
        <b/>
        <color theme="1"/>
      </rPr>
      <t xml:space="preserve">1. Context: [B * kT // EP, D] (expert-sharded)
</t>
    </r>
    <r>
      <rPr>
        <rFont val="Arial"/>
        <color theme="1"/>
      </rPr>
      <t xml:space="preserve">    After the previous op (Linear einsum), the activation has the shape of [B, kT, D]. Assuming it's expert-sharded (EP), 
    each local device has the tokens (~ B * kT // EP) that were assigned for the experts of the shard. Local shape: </t>
    </r>
    <r>
      <rPr>
        <rFont val="Arial"/>
        <b/>
        <color theme="1"/>
      </rPr>
      <t xml:space="preserve">
2. Local Reduction per token:  [B * kT // EP, D] (expert-sharded) -&gt; [B * T // EP, D] (expert-sharded)
     </t>
    </r>
    <r>
      <rPr>
        <rFont val="Arial"/>
        <color theme="1"/>
      </rPr>
      <t xml:space="preserve">Locally, deduplicate/reduce tokens by reshuffling. k-times duplicated tokens will be reduced into one token. 
    The aggregation will be locally done across the experts of the shard. As a result, local shape will be </t>
    </r>
    <r>
      <rPr>
        <rFont val="Arial"/>
        <b/>
        <color theme="1"/>
      </rPr>
      <t xml:space="preserve">
3. Re-construct.  [B * T // EP, D] (expert-sharded) -&gt; [B * T, D] {partial-sum: EP} 
</t>
    </r>
    <r>
      <rPr>
        <rFont val="Arial"/>
        <color theme="1"/>
      </rPr>
      <t xml:space="preserve">    [B*T, D] tensor using local reduced results. As a result, each device will have the same tensor shape with iits own results:</t>
    </r>
    <r>
      <rPr>
        <rFont val="Arial"/>
        <b/>
        <color theme="1"/>
      </rPr>
      <t xml:space="preserve"> 
</t>
    </r>
    <r>
      <rPr>
        <rFont val="Arial"/>
        <color theme="1"/>
      </rPr>
      <t xml:space="preserve">
</t>
    </r>
    <r>
      <rPr>
        <rFont val="Arial"/>
        <b/>
        <color theme="1"/>
      </rPr>
      <t xml:space="preserve">4. Reduce Scatter. [B * T, D] {partial-sum: EP}  -&gt; [B * T // EP, D] (sequence-sharded)
</t>
    </r>
    <r>
      <rPr>
        <rFont val="Arial"/>
        <color theme="1"/>
      </rPr>
      <t xml:space="preserve">    We apply reduction across shards, keeping the results sharded.</t>
    </r>
    <r>
      <rPr>
        <rFont val="Arial"/>
        <b/>
        <color theme="1"/>
      </rPr>
      <t xml:space="preserve">
Note: Existing Partial Sum: If there's an unresolved partial-sum from Linear op's Option B, it will be resolved together.</t>
    </r>
  </si>
  <si>
    <r>
      <rPr>
        <rFont val="Arial"/>
        <color theme="1"/>
      </rPr>
      <t xml:space="preserve">[B, kT, D] (expert-sharded on B * KT if EP is enabled) -&gt; [B * T, D] (sequence-sharded on B * KT)
This is the same to </t>
    </r>
    <r>
      <rPr>
        <rFont val="Arial"/>
        <b/>
        <color theme="1"/>
      </rPr>
      <t>Option B</t>
    </r>
    <r>
      <rPr>
        <rFont val="Arial"/>
        <color theme="1"/>
      </rPr>
      <t>,</t>
    </r>
    <r>
      <rPr>
        <rFont val="Arial"/>
        <b/>
        <color theme="1"/>
      </rPr>
      <t xml:space="preserve"> </t>
    </r>
    <r>
      <rPr>
        <rFont val="Arial"/>
        <color theme="1"/>
      </rPr>
      <t>but we conduct RS in two steps to fully utilize core-to-core (intra-chip) fast ICI.</t>
    </r>
  </si>
  <si>
    <t>No collectives</t>
  </si>
</sst>
</file>

<file path=xl/styles.xml><?xml version="1.0" encoding="utf-8"?>
<styleSheet xmlns="http://schemas.openxmlformats.org/spreadsheetml/2006/main" xmlns:x14ac="http://schemas.microsoft.com/office/spreadsheetml/2009/9/ac" xmlns:mc="http://schemas.openxmlformats.org/markup-compatibility/2006">
  <numFmts count="16">
    <numFmt numFmtId="164" formatCode="0.0000"/>
    <numFmt numFmtId="165" formatCode="0.00000"/>
    <numFmt numFmtId="166" formatCode="[&lt;1000000000]0.00,,&quot; MB&quot;;[&lt;1000000000000]0.000,,,&quot; GB&quot;;0.000,,,,&quot; TB&quot;"/>
    <numFmt numFmtId="167" formatCode="[&lt;1000000000]0.0,,&quot; MB&quot;;[&lt;1000000000000]0.00,,,&quot; GB&quot;;0.00,,,,&quot; TB&quot;"/>
    <numFmt numFmtId="168" formatCode="0.0"/>
    <numFmt numFmtId="169" formatCode="#,##0.0000"/>
    <numFmt numFmtId="170" formatCode="[&lt;1000]0.0000&quot; ms&quot;;[&lt;1000000]0.0000,&quot; s&quot;"/>
    <numFmt numFmtId="171" formatCode="0.0%"/>
    <numFmt numFmtId="172" formatCode="[&lt;999950]0.0,&quot;K&quot;;[&lt;999950000]0.0,,&quot;M&quot;;0.0,,,&quot;B&quot;"/>
    <numFmt numFmtId="173" formatCode="0.000"/>
    <numFmt numFmtId="174" formatCode="#,##0.00 &quot;MiB&quot;"/>
    <numFmt numFmtId="175" formatCode="[&lt;1000]0.000&quot; ms&quot;;[&lt;1000000]0.000,&quot; s&quot;"/>
    <numFmt numFmtId="176" formatCode="[&lt;1000]0.00000&quot; ms&quot;;[&lt;1000000]0.00000,&quot; s&quot;"/>
    <numFmt numFmtId="177" formatCode="[&lt;1000]0.000000&quot; ms&quot;;[&lt;1000000]0.000000,&quot; s&quot;"/>
    <numFmt numFmtId="178" formatCode="yyyy-mm-dd h:mm:ss"/>
    <numFmt numFmtId="179" formatCode="yyyy-mm-dd"/>
  </numFmts>
  <fonts count="48">
    <font>
      <sz val="10.0"/>
      <color rgb="FF000000"/>
      <name val="Arial"/>
      <scheme val="minor"/>
    </font>
    <font>
      <b/>
      <sz val="14.0"/>
      <color theme="1"/>
      <name val="Arial"/>
      <scheme val="minor"/>
    </font>
    <font>
      <color theme="1"/>
      <name val="Arial"/>
      <scheme val="minor"/>
    </font>
    <font>
      <b/>
      <sz val="13.0"/>
      <color theme="1"/>
      <name val="Arial"/>
      <scheme val="minor"/>
    </font>
    <font>
      <b/>
      <sz val="13.0"/>
      <color theme="1"/>
      <name val="Arial"/>
    </font>
    <font>
      <sz val="13.0"/>
      <color theme="1"/>
      <name val="Arial"/>
      <scheme val="minor"/>
    </font>
    <font>
      <sz val="13.0"/>
      <color theme="1"/>
      <name val="Arial"/>
    </font>
    <font>
      <b/>
      <color theme="1"/>
      <name val="Arial"/>
      <scheme val="minor"/>
    </font>
    <font>
      <color theme="1"/>
      <name val="Arial"/>
    </font>
    <font>
      <strike/>
      <color theme="1"/>
      <name val="Arial"/>
      <scheme val="minor"/>
    </font>
    <font>
      <b/>
      <sz val="10.0"/>
      <color theme="1"/>
      <name val="Arial"/>
      <scheme val="minor"/>
    </font>
    <font>
      <b/>
      <sz val="16.0"/>
      <color theme="1"/>
      <name val="Arial"/>
      <scheme val="minor"/>
    </font>
    <font>
      <b/>
      <sz val="18.0"/>
      <color theme="1"/>
      <name val="Arial"/>
      <scheme val="minor"/>
    </font>
    <font>
      <b/>
      <color theme="1"/>
      <name val="Arial"/>
    </font>
    <font>
      <u/>
      <color rgb="FF0000FF"/>
      <name val="Arial"/>
    </font>
    <font>
      <strike/>
      <color theme="1"/>
      <name val="Arial"/>
    </font>
    <font>
      <i/>
      <strike/>
      <color rgb="FF0000FF"/>
      <name val="Arial"/>
    </font>
    <font>
      <strike/>
      <color rgb="FFFF0000"/>
      <name val="Arial"/>
    </font>
    <font>
      <u/>
      <color rgb="FF0000FF"/>
    </font>
    <font>
      <i/>
      <color rgb="FF0000FF"/>
      <name val="Arial"/>
    </font>
    <font/>
    <font>
      <i/>
      <color theme="1"/>
      <name val="Arial"/>
    </font>
    <font>
      <b/>
      <i/>
      <sz val="11.0"/>
      <color rgb="FF000000"/>
      <name val="Arial"/>
    </font>
    <font>
      <b/>
      <sz val="10.0"/>
      <color rgb="FF000000"/>
      <name val="Arial"/>
      <scheme val="minor"/>
    </font>
    <font>
      <sz val="10.0"/>
      <color theme="1"/>
      <name val="Arial"/>
      <scheme val="minor"/>
    </font>
    <font>
      <u/>
      <sz val="10.0"/>
      <color rgb="FF0000FF"/>
    </font>
    <font>
      <u/>
      <sz val="10.0"/>
      <color rgb="FF0000FF"/>
      <name val="Arial"/>
    </font>
    <font>
      <b/>
      <sz val="11.0"/>
      <color rgb="FF000000"/>
      <name val="Arial"/>
    </font>
    <font>
      <b/>
      <color rgb="FF0000FF"/>
      <name val="Arial"/>
      <scheme val="minor"/>
    </font>
    <font>
      <u/>
      <sz val="10.0"/>
      <color rgb="FF0000FF"/>
      <name val="Arial"/>
    </font>
    <font>
      <sz val="11.0"/>
      <color rgb="FF000000"/>
      <name val="Arial"/>
    </font>
    <font>
      <sz val="11.0"/>
      <color theme="1"/>
      <name val="Arial"/>
    </font>
    <font>
      <b/>
      <color rgb="FF6AA84F"/>
      <name val="Arial"/>
      <scheme val="minor"/>
    </font>
    <font>
      <u/>
      <color rgb="FF0000FF"/>
    </font>
    <font>
      <u/>
      <color rgb="FF0000FF"/>
    </font>
    <font>
      <u/>
      <color rgb="FF0000FF"/>
    </font>
    <font>
      <b/>
      <sz val="12.0"/>
      <color rgb="FF000000"/>
      <name val="&quot;Google Sans&quot;"/>
    </font>
    <font>
      <color rgb="FFFF0000"/>
      <name val="Arial"/>
      <scheme val="minor"/>
    </font>
    <font>
      <u/>
      <color rgb="FF0000FF"/>
    </font>
    <font>
      <u/>
      <color rgb="FF0000FF"/>
    </font>
    <font>
      <u/>
      <color rgb="FF0000FF"/>
    </font>
    <font>
      <b/>
      <u/>
      <sz val="16.0"/>
      <color rgb="FF0000FF"/>
    </font>
    <font>
      <b/>
      <sz val="18.0"/>
      <color theme="1"/>
      <name val="Arial"/>
    </font>
    <font>
      <u/>
      <color rgb="FF0000FF"/>
    </font>
    <font>
      <u/>
      <color rgb="FF0000FF"/>
    </font>
    <font>
      <b/>
      <u/>
      <color rgb="FF0000FF"/>
    </font>
    <font>
      <b/>
      <strike/>
      <color theme="1"/>
      <name val="Arial"/>
      <scheme val="minor"/>
    </font>
    <font>
      <b/>
      <strike/>
      <color theme="1"/>
      <name val="Arial"/>
    </font>
  </fonts>
  <fills count="31">
    <fill>
      <patternFill patternType="none"/>
    </fill>
    <fill>
      <patternFill patternType="lightGray"/>
    </fill>
    <fill>
      <patternFill patternType="solid">
        <fgColor rgb="FFD9EAD3"/>
        <bgColor rgb="FFD9EAD3"/>
      </patternFill>
    </fill>
    <fill>
      <patternFill patternType="solid">
        <fgColor rgb="FFB6D7A8"/>
        <bgColor rgb="FFB6D7A8"/>
      </patternFill>
    </fill>
    <fill>
      <patternFill patternType="solid">
        <fgColor rgb="FFCFE2F3"/>
        <bgColor rgb="FFCFE2F3"/>
      </patternFill>
    </fill>
    <fill>
      <patternFill patternType="solid">
        <fgColor rgb="FF9FC5E8"/>
        <bgColor rgb="FF9FC5E8"/>
      </patternFill>
    </fill>
    <fill>
      <patternFill patternType="solid">
        <fgColor rgb="FFFFF2CC"/>
        <bgColor rgb="FFFFF2CC"/>
      </patternFill>
    </fill>
    <fill>
      <patternFill patternType="solid">
        <fgColor rgb="FF78909C"/>
        <bgColor rgb="FF78909C"/>
      </patternFill>
    </fill>
    <fill>
      <patternFill patternType="solid">
        <fgColor rgb="FFFFFFFF"/>
        <bgColor rgb="FFFFFFFF"/>
      </patternFill>
    </fill>
    <fill>
      <patternFill patternType="solid">
        <fgColor rgb="FFEBEFF1"/>
        <bgColor rgb="FFEBEFF1"/>
      </patternFill>
    </fill>
    <fill>
      <patternFill patternType="solid">
        <fgColor rgb="FF4DD0E1"/>
        <bgColor rgb="FF4DD0E1"/>
      </patternFill>
    </fill>
    <fill>
      <patternFill patternType="solid">
        <fgColor rgb="FFE0F7FA"/>
        <bgColor rgb="FFE0F7FA"/>
      </patternFill>
    </fill>
    <fill>
      <patternFill patternType="solid">
        <fgColor rgb="FFCCA677"/>
        <bgColor rgb="FFCCA677"/>
      </patternFill>
    </fill>
    <fill>
      <patternFill patternType="solid">
        <fgColor rgb="FFF8F2EB"/>
        <bgColor rgb="FFF8F2EB"/>
      </patternFill>
    </fill>
    <fill>
      <patternFill patternType="solid">
        <fgColor rgb="FF63D297"/>
        <bgColor rgb="FF63D297"/>
      </patternFill>
    </fill>
    <fill>
      <patternFill patternType="solid">
        <fgColor rgb="FFD5A6BD"/>
        <bgColor rgb="FFD5A6BD"/>
      </patternFill>
    </fill>
    <fill>
      <patternFill patternType="solid">
        <fgColor rgb="FFEFEFEF"/>
        <bgColor rgb="FFEFEFEF"/>
      </patternFill>
    </fill>
    <fill>
      <patternFill patternType="solid">
        <fgColor rgb="FFFFFF00"/>
        <bgColor rgb="FFFFFF00"/>
      </patternFill>
    </fill>
    <fill>
      <patternFill patternType="solid">
        <fgColor rgb="FFF7CB4D"/>
        <bgColor rgb="FFF7CB4D"/>
      </patternFill>
    </fill>
    <fill>
      <patternFill patternType="solid">
        <fgColor rgb="FFFFFBEE"/>
        <bgColor rgb="FFFFFBEE"/>
      </patternFill>
    </fill>
    <fill>
      <patternFill patternType="solid">
        <fgColor rgb="FFFCE8B2"/>
        <bgColor rgb="FFFCE8B2"/>
      </patternFill>
    </fill>
    <fill>
      <patternFill patternType="solid">
        <fgColor rgb="FFF3F3F3"/>
        <bgColor rgb="FFF3F3F3"/>
      </patternFill>
    </fill>
    <fill>
      <patternFill patternType="solid">
        <fgColor rgb="FFD9D2E9"/>
        <bgColor rgb="FFD9D2E9"/>
      </patternFill>
    </fill>
    <fill>
      <patternFill patternType="solid">
        <fgColor rgb="FFFCE5CD"/>
        <bgColor rgb="FFFCE5CD"/>
      </patternFill>
    </fill>
    <fill>
      <patternFill patternType="solid">
        <fgColor rgb="FFF9CB9C"/>
        <bgColor rgb="FFF9CB9C"/>
      </patternFill>
    </fill>
    <fill>
      <patternFill patternType="solid">
        <fgColor rgb="FFF6B26B"/>
        <bgColor rgb="FFF6B26B"/>
      </patternFill>
    </fill>
    <fill>
      <patternFill patternType="solid">
        <fgColor rgb="FFC27BA0"/>
        <bgColor rgb="FFC27BA0"/>
      </patternFill>
    </fill>
    <fill>
      <patternFill patternType="solid">
        <fgColor rgb="FFEAD1DC"/>
        <bgColor rgb="FFEAD1DC"/>
      </patternFill>
    </fill>
    <fill>
      <patternFill patternType="solid">
        <fgColor rgb="FFE8E7FC"/>
        <bgColor rgb="FFE8E7FC"/>
      </patternFill>
    </fill>
    <fill>
      <patternFill patternType="solid">
        <fgColor rgb="FFFFE599"/>
        <bgColor rgb="FFFFE599"/>
      </patternFill>
    </fill>
    <fill>
      <patternFill patternType="solid">
        <fgColor rgb="FFCCCCCC"/>
        <bgColor rgb="FFCCCCCC"/>
      </patternFill>
    </fill>
  </fills>
  <borders count="20">
    <border/>
    <border>
      <left style="thin">
        <color rgb="FF000000"/>
      </left>
      <right style="thin">
        <color rgb="FF000000"/>
      </right>
      <top style="thin">
        <color rgb="FF000000"/>
      </top>
      <bottom style="thin">
        <color rgb="FF000000"/>
      </bottom>
    </border>
    <border>
      <left style="thin">
        <color rgb="FF434343"/>
      </left>
      <right style="thin">
        <color rgb="FF434343"/>
      </right>
      <top style="thin">
        <color rgb="FF434343"/>
      </top>
      <bottom style="thin">
        <color rgb="FF434343"/>
      </bottom>
    </border>
    <border>
      <left style="thin">
        <color rgb="FF434343"/>
      </left>
      <right style="thin">
        <color rgb="FF434343"/>
      </right>
      <top style="thin">
        <color rgb="FF434343"/>
      </top>
    </border>
    <border>
      <left style="thin">
        <color rgb="FF434343"/>
      </left>
      <right style="thin">
        <color rgb="FF434343"/>
      </right>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top style="thin">
        <color rgb="FF000000"/>
      </top>
    </border>
    <border>
      <bottom style="thin">
        <color rgb="FF000000"/>
      </bottom>
    </border>
    <border>
      <left style="thin">
        <color rgb="FF434343"/>
      </left>
      <right style="thin">
        <color rgb="FF434343"/>
      </right>
      <bottom style="thin">
        <color rgb="FF434343"/>
      </bottom>
    </border>
  </borders>
  <cellStyleXfs count="1">
    <xf borderId="0" fillId="0" fontId="0" numFmtId="0" applyAlignment="1" applyFont="1"/>
  </cellStyleXfs>
  <cellXfs count="98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shrinkToFit="0" wrapText="1"/>
    </xf>
    <xf borderId="0" fillId="0" fontId="3" numFmtId="0" xfId="0" applyAlignment="1" applyFont="1">
      <alignment horizontal="right" readingOrder="0" shrinkToFit="0" vertical="center" wrapText="1"/>
    </xf>
    <xf borderId="0" fillId="0" fontId="3" numFmtId="0" xfId="0" applyAlignment="1" applyFont="1">
      <alignment horizontal="center" readingOrder="0" shrinkToFit="0" wrapText="1"/>
    </xf>
    <xf borderId="0" fillId="2" fontId="4" numFmtId="0" xfId="0" applyAlignment="1" applyFill="1" applyFont="1">
      <alignment horizontal="center" readingOrder="0" shrinkToFit="0" vertical="bottom" wrapText="1"/>
    </xf>
    <xf borderId="0" fillId="3" fontId="3" numFmtId="0" xfId="0" applyAlignment="1" applyFill="1" applyFont="1">
      <alignment horizontal="center" readingOrder="0" shrinkToFit="0" wrapText="1"/>
    </xf>
    <xf borderId="0" fillId="3" fontId="4" numFmtId="0" xfId="0" applyAlignment="1" applyFont="1">
      <alignment horizontal="center" readingOrder="0" shrinkToFit="0" vertical="bottom" wrapText="1"/>
    </xf>
    <xf borderId="0" fillId="4" fontId="3" numFmtId="0" xfId="0" applyAlignment="1" applyFill="1" applyFont="1">
      <alignment horizontal="center" readingOrder="0" shrinkToFit="0" wrapText="1"/>
    </xf>
    <xf borderId="0" fillId="5" fontId="3" numFmtId="0" xfId="0" applyAlignment="1" applyFill="1" applyFont="1">
      <alignment horizontal="center" readingOrder="0" shrinkToFit="0" wrapText="1"/>
    </xf>
    <xf borderId="0" fillId="5" fontId="4" numFmtId="0" xfId="0" applyAlignment="1" applyFont="1">
      <alignment horizontal="center" readingOrder="0" shrinkToFit="0" vertical="bottom" wrapText="1"/>
    </xf>
    <xf borderId="0" fillId="6" fontId="3" numFmtId="0" xfId="0" applyAlignment="1" applyFill="1" applyFont="1">
      <alignment horizontal="center" readingOrder="0" shrinkToFit="0" wrapText="1"/>
    </xf>
    <xf borderId="0" fillId="0" fontId="5" numFmtId="0" xfId="0" applyAlignment="1" applyFont="1">
      <alignment horizontal="center" readingOrder="0" shrinkToFit="0" wrapText="1"/>
    </xf>
    <xf borderId="0" fillId="2" fontId="6" numFmtId="0" xfId="0" applyAlignment="1" applyFont="1">
      <alignment horizontal="center" shrinkToFit="0" vertical="bottom" wrapText="1"/>
    </xf>
    <xf borderId="0" fillId="3" fontId="5" numFmtId="0" xfId="0" applyAlignment="1" applyFont="1">
      <alignment horizontal="center" readingOrder="0" shrinkToFit="0" wrapText="1"/>
    </xf>
    <xf borderId="0" fillId="3" fontId="6" numFmtId="0" xfId="0" applyAlignment="1" applyFont="1">
      <alignment horizontal="center" shrinkToFit="0" vertical="bottom" wrapText="1"/>
    </xf>
    <xf borderId="0" fillId="4" fontId="5" numFmtId="0" xfId="0" applyAlignment="1" applyFont="1">
      <alignment horizontal="center" readingOrder="0" shrinkToFit="0" wrapText="1"/>
    </xf>
    <xf borderId="0" fillId="5" fontId="5" numFmtId="0" xfId="0" applyAlignment="1" applyFont="1">
      <alignment horizontal="center" readingOrder="0" shrinkToFit="0" wrapText="1"/>
    </xf>
    <xf borderId="0" fillId="5" fontId="6" numFmtId="0" xfId="0" applyAlignment="1" applyFont="1">
      <alignment horizontal="center" shrinkToFit="0" vertical="bottom" wrapText="1"/>
    </xf>
    <xf borderId="0" fillId="6" fontId="5" numFmtId="0" xfId="0" applyAlignment="1" applyFont="1">
      <alignment horizontal="center" readingOrder="0" shrinkToFit="0" wrapText="1"/>
    </xf>
    <xf borderId="0" fillId="0" fontId="7" numFmtId="0" xfId="0" applyAlignment="1" applyFont="1">
      <alignment horizontal="center" readingOrder="0" shrinkToFit="0" wrapText="1"/>
    </xf>
    <xf borderId="0" fillId="0" fontId="2" numFmtId="0" xfId="0" applyAlignment="1" applyFont="1">
      <alignment shrinkToFit="0" wrapText="1"/>
    </xf>
    <xf borderId="0" fillId="0" fontId="2" numFmtId="0" xfId="0" applyAlignment="1" applyFont="1">
      <alignment horizontal="center" shrinkToFit="0" wrapText="1"/>
    </xf>
    <xf borderId="0" fillId="7" fontId="8" numFmtId="0" xfId="0" applyAlignment="1" applyFill="1" applyFont="1">
      <alignment vertical="bottom"/>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0" fontId="2" numFmtId="0" xfId="0" applyAlignment="1" applyFont="1">
      <alignment horizontal="center" readingOrder="0" shrinkToFit="0" wrapText="1"/>
    </xf>
    <xf borderId="0" fillId="0" fontId="2" numFmtId="0" xfId="0" applyAlignment="1" applyFont="1">
      <alignment horizontal="center" readingOrder="0" shrinkToFit="0" wrapText="1"/>
    </xf>
    <xf borderId="0" fillId="0" fontId="2" numFmtId="0" xfId="0" applyAlignment="1" applyFont="1">
      <alignment readingOrder="0" shrinkToFit="0" wrapText="1"/>
    </xf>
    <xf borderId="0" fillId="8" fontId="8" numFmtId="0" xfId="0" applyAlignment="1" applyFill="1" applyFont="1">
      <alignment horizontal="center" shrinkToFit="0" vertical="bottom" wrapText="1"/>
    </xf>
    <xf borderId="0" fillId="0" fontId="2" numFmtId="0" xfId="0" applyAlignment="1" applyFont="1">
      <alignment horizontal="left" readingOrder="0" shrinkToFit="0" wrapText="1"/>
    </xf>
    <xf borderId="0" fillId="9" fontId="8" numFmtId="0" xfId="0" applyAlignment="1" applyFill="1" applyFont="1">
      <alignment horizontal="center" shrinkToFit="0" wrapText="1"/>
    </xf>
    <xf borderId="0" fillId="9" fontId="8" numFmtId="0" xfId="0" applyAlignment="1" applyFont="1">
      <alignment horizontal="center" readingOrder="0" shrinkToFit="0" wrapText="1"/>
    </xf>
    <xf borderId="0" fillId="0" fontId="8" numFmtId="0" xfId="0" applyAlignment="1" applyFont="1">
      <alignment horizontal="center" readingOrder="0" shrinkToFit="0" vertical="center" wrapText="1"/>
    </xf>
    <xf borderId="0" fillId="0" fontId="7" numFmtId="0" xfId="0" applyAlignment="1" applyFont="1">
      <alignment horizontal="left" readingOrder="0" shrinkToFit="0" wrapText="1"/>
    </xf>
    <xf borderId="0" fillId="0" fontId="2" numFmtId="0" xfId="0" applyAlignment="1" applyFont="1">
      <alignment horizontal="left" shrinkToFit="0" wrapText="1"/>
    </xf>
    <xf borderId="0" fillId="0" fontId="2" numFmtId="0" xfId="0" applyAlignment="1" applyFont="1">
      <alignment readingOrder="0" shrinkToFit="0" wrapText="1"/>
    </xf>
    <xf borderId="0" fillId="0" fontId="8" numFmtId="0" xfId="0" applyAlignment="1" applyFont="1">
      <alignment vertical="bottom"/>
    </xf>
    <xf borderId="0" fillId="0" fontId="2" numFmtId="0" xfId="0" applyAlignment="1" applyFont="1">
      <alignment horizontal="center" readingOrder="0" shrinkToFit="0" wrapText="1"/>
    </xf>
    <xf borderId="0" fillId="10" fontId="7" numFmtId="0" xfId="0" applyAlignment="1" applyFill="1" applyFont="1">
      <alignment horizontal="left" readingOrder="0" shrinkToFit="0" wrapText="1"/>
    </xf>
    <xf borderId="0" fillId="10" fontId="2" numFmtId="0" xfId="0" applyAlignment="1" applyFont="1">
      <alignment horizontal="center" readingOrder="0" shrinkToFit="0" wrapText="1"/>
    </xf>
    <xf borderId="0" fillId="10" fontId="2" numFmtId="0" xfId="0" applyAlignment="1" applyFont="1">
      <alignment shrinkToFit="0" wrapText="1"/>
    </xf>
    <xf borderId="0" fillId="10" fontId="8" numFmtId="0" xfId="0" applyAlignment="1" applyFont="1">
      <alignment vertical="bottom"/>
    </xf>
    <xf borderId="0" fillId="10" fontId="2" numFmtId="0" xfId="0" applyAlignment="1" applyFont="1">
      <alignment horizontal="center" shrinkToFit="0" wrapText="1"/>
    </xf>
    <xf borderId="0" fillId="8" fontId="2" numFmtId="0" xfId="0" applyAlignment="1" applyFont="1">
      <alignment horizontal="left" readingOrder="0" shrinkToFit="0" wrapText="1"/>
    </xf>
    <xf borderId="0" fillId="8" fontId="2" numFmtId="0" xfId="0" applyAlignment="1" applyFont="1">
      <alignment horizontal="left" shrinkToFit="0" wrapText="1"/>
    </xf>
    <xf borderId="0" fillId="8" fontId="2" numFmtId="0" xfId="0" applyAlignment="1" applyFont="1">
      <alignment horizontal="center" readingOrder="0" shrinkToFit="0" wrapText="1"/>
    </xf>
    <xf borderId="0" fillId="8" fontId="2" numFmtId="0" xfId="0" applyAlignment="1" applyFont="1">
      <alignment shrinkToFit="0" wrapText="1"/>
    </xf>
    <xf borderId="0" fillId="8" fontId="8" numFmtId="0" xfId="0" applyAlignment="1" applyFont="1">
      <alignment horizontal="center" shrinkToFit="0" vertical="bottom" wrapText="1"/>
    </xf>
    <xf borderId="0" fillId="11" fontId="2" numFmtId="0" xfId="0" applyAlignment="1" applyFill="1" applyFont="1">
      <alignment horizontal="left" readingOrder="0" shrinkToFit="0" wrapText="1"/>
    </xf>
    <xf borderId="0" fillId="11" fontId="2" numFmtId="0" xfId="0" applyAlignment="1" applyFont="1">
      <alignment horizontal="left" shrinkToFit="0" wrapText="1"/>
    </xf>
    <xf borderId="0" fillId="11" fontId="2" numFmtId="0" xfId="0" applyAlignment="1" applyFont="1">
      <alignment horizontal="center" readingOrder="0" shrinkToFit="0" wrapText="1"/>
    </xf>
    <xf borderId="0" fillId="11" fontId="2" numFmtId="0" xfId="0" applyAlignment="1" applyFont="1">
      <alignment shrinkToFit="0" wrapText="1"/>
    </xf>
    <xf borderId="0" fillId="11" fontId="8" numFmtId="0" xfId="0" applyAlignment="1" applyFont="1">
      <alignment horizontal="center" readingOrder="0" shrinkToFit="0" vertical="bottom" wrapText="1"/>
    </xf>
    <xf borderId="0" fillId="11" fontId="8" numFmtId="0" xfId="0" applyAlignment="1" applyFont="1">
      <alignment horizontal="center" shrinkToFit="0" vertical="bottom" wrapText="1"/>
    </xf>
    <xf borderId="0" fillId="0" fontId="2" numFmtId="0" xfId="0" applyAlignment="1" applyFont="1">
      <alignment horizontal="center" shrinkToFit="0" wrapText="1"/>
    </xf>
    <xf borderId="0" fillId="12" fontId="7" numFmtId="0" xfId="0" applyAlignment="1" applyFill="1" applyFont="1">
      <alignment shrinkToFit="0" wrapText="1"/>
    </xf>
    <xf borderId="0" fillId="12" fontId="2" numFmtId="0" xfId="0" applyAlignment="1" applyFont="1">
      <alignment horizontal="center" readingOrder="0" shrinkToFit="0" wrapText="1"/>
    </xf>
    <xf borderId="0" fillId="12" fontId="2" numFmtId="0" xfId="0" applyAlignment="1" applyFont="1">
      <alignment shrinkToFit="0" wrapText="1"/>
    </xf>
    <xf borderId="0" fillId="12" fontId="8" numFmtId="0" xfId="0" applyAlignment="1" applyFont="1">
      <alignment vertical="bottom"/>
    </xf>
    <xf borderId="0" fillId="12" fontId="2" numFmtId="0" xfId="0" applyAlignment="1" applyFont="1">
      <alignment horizontal="center" shrinkToFit="0" wrapText="1"/>
    </xf>
    <xf borderId="0" fillId="8" fontId="2" numFmtId="0" xfId="0" applyAlignment="1" applyFont="1">
      <alignment readingOrder="0" shrinkToFit="0" vertical="center" wrapText="1"/>
    </xf>
    <xf borderId="0" fillId="8" fontId="8" numFmtId="0" xfId="0" applyAlignment="1" applyFont="1">
      <alignment horizontal="center" shrinkToFit="0" wrapText="1"/>
    </xf>
    <xf borderId="0" fillId="8" fontId="2" numFmtId="0" xfId="0" applyAlignment="1" applyFont="1">
      <alignment horizontal="center" readingOrder="0" shrinkToFit="0" vertical="center" wrapText="1"/>
    </xf>
    <xf borderId="0" fillId="13" fontId="2" numFmtId="0" xfId="0" applyAlignment="1" applyFill="1" applyFont="1">
      <alignment readingOrder="0" shrinkToFit="0" vertical="center" wrapText="1"/>
    </xf>
    <xf borderId="0" fillId="13" fontId="2" numFmtId="0" xfId="0" applyAlignment="1" applyFont="1">
      <alignment horizontal="center" readingOrder="0" shrinkToFit="0" wrapText="1"/>
    </xf>
    <xf borderId="0" fillId="13" fontId="2" numFmtId="0" xfId="0" applyAlignment="1" applyFont="1">
      <alignment shrinkToFit="0" wrapText="1"/>
    </xf>
    <xf borderId="0" fillId="13" fontId="8" numFmtId="0" xfId="0" applyAlignment="1" applyFont="1">
      <alignment horizontal="center" readingOrder="0" shrinkToFit="0" wrapText="1"/>
    </xf>
    <xf borderId="0" fillId="13" fontId="2" numFmtId="0" xfId="0" applyAlignment="1" applyFont="1">
      <alignment horizontal="center" readingOrder="0" shrinkToFit="0" vertical="center" wrapText="1"/>
    </xf>
    <xf borderId="0" fillId="13" fontId="8" numFmtId="0" xfId="0" applyAlignment="1" applyFont="1">
      <alignment horizontal="center" readingOrder="0" shrinkToFit="0" vertical="bottom" wrapText="1"/>
    </xf>
    <xf borderId="0" fillId="8" fontId="8" numFmtId="0" xfId="0" applyAlignment="1" applyFont="1">
      <alignment horizontal="center" readingOrder="0" shrinkToFit="0" wrapText="1"/>
    </xf>
    <xf borderId="0" fillId="13" fontId="8" numFmtId="0" xfId="0" applyAlignment="1" applyFont="1">
      <alignment horizontal="center" shrinkToFit="0" wrapText="1"/>
    </xf>
    <xf borderId="0" fillId="13" fontId="8" numFmtId="0" xfId="0" applyAlignment="1" applyFont="1">
      <alignment horizontal="center" shrinkToFit="0" vertical="bottom" wrapText="1"/>
    </xf>
    <xf borderId="0" fillId="8" fontId="2" numFmtId="0" xfId="0" applyAlignment="1" applyFont="1">
      <alignment shrinkToFit="0" vertical="center" wrapText="1"/>
    </xf>
    <xf borderId="0" fillId="13" fontId="2" numFmtId="0" xfId="0" applyAlignment="1" applyFont="1">
      <alignment shrinkToFit="0" vertical="center" wrapText="1"/>
    </xf>
    <xf borderId="0" fillId="8" fontId="8" numFmtId="0" xfId="0" applyAlignment="1" applyFont="1">
      <alignment horizontal="center" readingOrder="0" shrinkToFit="0" vertical="center" wrapText="1"/>
    </xf>
    <xf borderId="0" fillId="13" fontId="2" numFmtId="0" xfId="0" applyAlignment="1" applyFont="1">
      <alignment readingOrder="0" shrinkToFit="0" wrapText="1"/>
    </xf>
    <xf borderId="0" fillId="13" fontId="8" numFmtId="0" xfId="0" applyAlignment="1" applyFont="1">
      <alignment horizontal="center" readingOrder="0" shrinkToFit="0" vertical="center" wrapText="1"/>
    </xf>
    <xf borderId="0" fillId="8" fontId="2" numFmtId="0" xfId="0" applyAlignment="1" applyFont="1">
      <alignment readingOrder="0" shrinkToFit="0" wrapText="1"/>
    </xf>
    <xf borderId="0" fillId="8" fontId="8" numFmtId="0" xfId="0" applyAlignment="1" applyFont="1">
      <alignment horizontal="center" shrinkToFit="0" vertical="bottom" wrapText="1"/>
    </xf>
    <xf borderId="0" fillId="8" fontId="8" numFmtId="0" xfId="0" applyAlignment="1" applyFont="1">
      <alignment horizontal="center" readingOrder="0" shrinkToFit="0" vertical="bottom" wrapText="1"/>
    </xf>
    <xf borderId="0" fillId="8" fontId="8" numFmtId="0" xfId="0" applyAlignment="1" applyFont="1">
      <alignment shrinkToFit="0" vertical="bottom" wrapText="1"/>
    </xf>
    <xf borderId="0" fillId="0" fontId="7" numFmtId="0" xfId="0" applyAlignment="1" applyFont="1">
      <alignment readingOrder="0" shrinkToFit="0" vertical="center" wrapText="1"/>
    </xf>
    <xf borderId="0" fillId="0" fontId="2" numFmtId="3" xfId="0" applyAlignment="1" applyFont="1" applyNumberFormat="1">
      <alignment readingOrder="0" shrinkToFit="0" vertical="center" wrapText="1"/>
    </xf>
    <xf borderId="0" fillId="0" fontId="8" numFmtId="0" xfId="0" applyFont="1"/>
    <xf borderId="0" fillId="0" fontId="2" numFmtId="0" xfId="0" applyAlignment="1" applyFont="1">
      <alignment horizontal="center" readingOrder="0" shrinkToFit="0" vertical="center" wrapText="1"/>
    </xf>
    <xf borderId="0" fillId="0" fontId="8" numFmtId="0" xfId="0" applyAlignment="1" applyFont="1">
      <alignment vertical="bottom"/>
    </xf>
    <xf borderId="0" fillId="0" fontId="7" numFmtId="0" xfId="0" applyAlignment="1" applyFont="1">
      <alignment shrinkToFit="0" wrapText="1"/>
    </xf>
    <xf borderId="0" fillId="14" fontId="8" numFmtId="0" xfId="0" applyAlignment="1" applyFill="1" applyFont="1">
      <alignment vertical="bottom"/>
    </xf>
    <xf borderId="0" fillId="0" fontId="2" numFmtId="0" xfId="0" applyAlignment="1" applyFont="1">
      <alignment readingOrder="0" shrinkToFit="0" vertical="center" wrapText="1"/>
    </xf>
    <xf borderId="0" fillId="0" fontId="8" numFmtId="0" xfId="0" applyAlignment="1" applyFont="1">
      <alignment horizontal="center" shrinkToFit="0" wrapText="1"/>
    </xf>
    <xf borderId="0" fillId="0" fontId="8" numFmtId="0" xfId="0" applyAlignment="1" applyFont="1">
      <alignment horizontal="center" shrinkToFit="0" vertical="bottom" wrapText="1"/>
    </xf>
    <xf borderId="0" fillId="0" fontId="2" numFmtId="3" xfId="0" applyAlignment="1" applyFont="1" applyNumberFormat="1">
      <alignment readingOrder="0" shrinkToFit="0" vertical="center" wrapText="1"/>
    </xf>
    <xf borderId="0" fillId="0" fontId="2" numFmtId="3" xfId="0" applyAlignment="1" applyFont="1" applyNumberFormat="1">
      <alignment horizontal="center" readingOrder="0" shrinkToFit="0" wrapText="1"/>
    </xf>
    <xf borderId="0" fillId="0" fontId="2" numFmtId="3" xfId="0" applyAlignment="1" applyFont="1" applyNumberFormat="1">
      <alignment horizontal="center" readingOrder="0" shrinkToFit="0" wrapText="1"/>
    </xf>
    <xf borderId="0" fillId="0" fontId="8" numFmtId="3" xfId="0" applyAlignment="1" applyFont="1" applyNumberFormat="1">
      <alignment horizontal="center" shrinkToFit="0" wrapText="1"/>
    </xf>
    <xf borderId="0" fillId="0" fontId="8" numFmtId="3" xfId="0" applyAlignment="1" applyFont="1" applyNumberFormat="1">
      <alignment horizontal="center" readingOrder="0" shrinkToFit="0" vertical="center" wrapText="1"/>
    </xf>
    <xf borderId="0" fillId="0" fontId="8" numFmtId="3" xfId="0" applyAlignment="1" applyFont="1" applyNumberFormat="1">
      <alignment horizontal="center" shrinkToFit="0" vertical="bottom" wrapText="1"/>
    </xf>
    <xf borderId="0" fillId="0" fontId="8" numFmtId="0" xfId="0" applyAlignment="1" applyFont="1">
      <alignment horizontal="center" readingOrder="0" shrinkToFit="0" wrapText="1"/>
    </xf>
    <xf borderId="0" fillId="15" fontId="7" numFmtId="0" xfId="0" applyAlignment="1" applyFill="1" applyFont="1">
      <alignment readingOrder="0" shrinkToFit="0" wrapText="1"/>
    </xf>
    <xf borderId="0" fillId="15" fontId="2" numFmtId="0" xfId="0" applyAlignment="1" applyFont="1">
      <alignment shrinkToFit="0" wrapText="1"/>
    </xf>
    <xf borderId="0" fillId="15" fontId="2" numFmtId="0" xfId="0" applyFont="1"/>
    <xf borderId="0" fillId="15" fontId="2" numFmtId="0" xfId="0" applyAlignment="1" applyFont="1">
      <alignment horizontal="center" shrinkToFit="0" wrapText="1"/>
    </xf>
    <xf borderId="0" fillId="15" fontId="8" numFmtId="0" xfId="0" applyAlignment="1" applyFont="1">
      <alignment vertical="bottom"/>
    </xf>
    <xf borderId="1" fillId="0" fontId="2" numFmtId="0" xfId="0" applyBorder="1" applyFont="1"/>
    <xf borderId="1" fillId="0" fontId="7" numFmtId="0" xfId="0" applyAlignment="1" applyBorder="1" applyFont="1">
      <alignment horizontal="center" readingOrder="0"/>
    </xf>
    <xf borderId="1" fillId="0" fontId="7" numFmtId="0" xfId="0" applyAlignment="1" applyBorder="1" applyFont="1">
      <alignment horizontal="center" readingOrder="0" shrinkToFit="0" wrapText="1"/>
    </xf>
    <xf borderId="1" fillId="0" fontId="2" numFmtId="0" xfId="0" applyAlignment="1" applyBorder="1" applyFont="1">
      <alignment readingOrder="0"/>
    </xf>
    <xf borderId="1" fillId="0" fontId="2" numFmtId="0" xfId="0" applyAlignment="1" applyBorder="1" applyFont="1">
      <alignment horizontal="center" shrinkToFit="0" wrapText="1"/>
    </xf>
    <xf borderId="1" fillId="0" fontId="2" numFmtId="0" xfId="0" applyAlignment="1" applyBorder="1" applyFont="1">
      <alignment readingOrder="0" shrinkToFit="0" wrapText="1"/>
    </xf>
    <xf borderId="1" fillId="0" fontId="2" numFmtId="164" xfId="0" applyAlignment="1" applyBorder="1" applyFont="1" applyNumberFormat="1">
      <alignment horizontal="center" shrinkToFit="0" wrapText="1"/>
    </xf>
    <xf borderId="1" fillId="0" fontId="2" numFmtId="1" xfId="0" applyAlignment="1" applyBorder="1" applyFont="1" applyNumberFormat="1">
      <alignment horizontal="center" shrinkToFit="0" wrapText="1"/>
    </xf>
    <xf borderId="1" fillId="0" fontId="2" numFmtId="1" xfId="0" applyAlignment="1" applyBorder="1" applyFont="1" applyNumberFormat="1">
      <alignment horizontal="center"/>
    </xf>
    <xf borderId="1" fillId="0" fontId="7" numFmtId="0" xfId="0" applyAlignment="1" applyBorder="1" applyFont="1">
      <alignment readingOrder="0" shrinkToFit="0" wrapText="1"/>
    </xf>
    <xf borderId="0" fillId="0" fontId="2" numFmtId="1" xfId="0" applyAlignment="1" applyFont="1" applyNumberFormat="1">
      <alignment horizontal="left" shrinkToFit="0" wrapText="1"/>
    </xf>
    <xf borderId="1" fillId="0" fontId="2" numFmtId="2" xfId="0" applyBorder="1" applyFont="1" applyNumberFormat="1"/>
    <xf borderId="1" fillId="0" fontId="7" numFmtId="1" xfId="0" applyBorder="1" applyFont="1" applyNumberFormat="1"/>
    <xf borderId="1" fillId="0" fontId="2" numFmtId="0" xfId="0" applyAlignment="1" applyBorder="1" applyFont="1">
      <alignment shrinkToFit="0" wrapText="1"/>
    </xf>
    <xf borderId="1" fillId="0" fontId="2" numFmtId="165" xfId="0" applyAlignment="1" applyBorder="1" applyFont="1" applyNumberFormat="1">
      <alignment shrinkToFit="0" wrapText="1"/>
    </xf>
    <xf borderId="1" fillId="0" fontId="2" numFmtId="2" xfId="0" applyAlignment="1" applyBorder="1" applyFont="1" applyNumberFormat="1">
      <alignment shrinkToFit="0" wrapText="1"/>
    </xf>
    <xf borderId="0" fillId="0" fontId="2" numFmtId="0" xfId="0" applyAlignment="1" applyFont="1">
      <alignment horizontal="left" readingOrder="0" shrinkToFit="0" wrapText="0"/>
    </xf>
    <xf borderId="1" fillId="0" fontId="7" numFmtId="0" xfId="0" applyAlignment="1" applyBorder="1" applyFont="1">
      <alignment readingOrder="0"/>
    </xf>
    <xf borderId="1" fillId="0" fontId="7" numFmtId="1" xfId="0" applyAlignment="1" applyBorder="1" applyFont="1" applyNumberFormat="1">
      <alignment shrinkToFit="0" wrapText="1"/>
    </xf>
    <xf borderId="0" fillId="0" fontId="2" numFmtId="1" xfId="0" applyAlignment="1" applyFont="1" applyNumberFormat="1">
      <alignment horizontal="center" shrinkToFit="0" wrapText="1"/>
    </xf>
    <xf borderId="0" fillId="0" fontId="7" numFmtId="0" xfId="0" applyAlignment="1" applyFont="1">
      <alignment readingOrder="0" shrinkToFit="0" wrapText="1"/>
    </xf>
    <xf borderId="0" fillId="0" fontId="2" numFmtId="1" xfId="0" applyAlignment="1" applyFont="1" applyNumberFormat="1">
      <alignment shrinkToFit="0" wrapText="1"/>
    </xf>
    <xf borderId="0" fillId="0" fontId="9" numFmtId="0" xfId="0" applyAlignment="1" applyFont="1">
      <alignment readingOrder="0" shrinkToFit="0" wrapText="1"/>
    </xf>
    <xf borderId="0" fillId="16" fontId="10" numFmtId="0" xfId="0" applyAlignment="1" applyFill="1" applyFont="1">
      <alignment horizontal="left" readingOrder="0" shrinkToFit="0" vertical="center" wrapText="0"/>
    </xf>
    <xf borderId="0" fillId="16" fontId="7" numFmtId="0" xfId="0" applyAlignment="1" applyFont="1">
      <alignment horizontal="center" readingOrder="0" vertical="center"/>
    </xf>
    <xf borderId="0" fillId="16" fontId="7" numFmtId="0" xfId="0" applyAlignment="1" applyFont="1">
      <alignment horizontal="center" readingOrder="0"/>
    </xf>
    <xf borderId="0" fillId="16" fontId="2" numFmtId="0" xfId="0" applyAlignment="1" applyFont="1">
      <alignment horizontal="center"/>
    </xf>
    <xf borderId="0" fillId="16" fontId="7" numFmtId="0" xfId="0" applyAlignment="1" applyFont="1">
      <alignment horizontal="center" readingOrder="0"/>
    </xf>
    <xf borderId="0" fillId="16" fontId="7" numFmtId="0" xfId="0" applyAlignment="1" applyFont="1">
      <alignment horizontal="center" readingOrder="0" shrinkToFit="0" wrapText="1"/>
    </xf>
    <xf borderId="0" fillId="16" fontId="2" numFmtId="166" xfId="0" applyAlignment="1" applyFont="1" applyNumberFormat="1">
      <alignment horizontal="center"/>
    </xf>
    <xf borderId="0" fillId="16" fontId="2" numFmtId="0" xfId="0" applyAlignment="1" applyFont="1">
      <alignment horizontal="center" readingOrder="0"/>
    </xf>
    <xf borderId="2" fillId="2" fontId="7" numFmtId="0" xfId="0" applyAlignment="1" applyBorder="1" applyFont="1">
      <alignment horizontal="center" readingOrder="0" vertical="center"/>
    </xf>
    <xf borderId="0" fillId="2" fontId="7" numFmtId="0" xfId="0" applyAlignment="1" applyFont="1">
      <alignment horizontal="center" readingOrder="0" vertical="center"/>
    </xf>
    <xf borderId="0" fillId="0" fontId="2" numFmtId="0" xfId="0" applyAlignment="1" applyFont="1">
      <alignment horizontal="center"/>
    </xf>
    <xf borderId="2" fillId="0" fontId="7" numFmtId="0" xfId="0" applyAlignment="1" applyBorder="1" applyFont="1">
      <alignment horizontal="center" readingOrder="0"/>
    </xf>
    <xf borderId="2" fillId="0" fontId="7" numFmtId="0" xfId="0" applyAlignment="1" applyBorder="1" applyFont="1">
      <alignment horizontal="center" readingOrder="0" shrinkToFit="0" wrapText="1"/>
    </xf>
    <xf borderId="0" fillId="0" fontId="2" numFmtId="166" xfId="0" applyAlignment="1" applyFont="1" applyNumberFormat="1">
      <alignment horizontal="center"/>
    </xf>
    <xf borderId="0" fillId="0" fontId="2" numFmtId="0" xfId="0" applyAlignment="1" applyFont="1">
      <alignment horizontal="center" readingOrder="0"/>
    </xf>
    <xf borderId="2" fillId="0" fontId="2" numFmtId="0" xfId="0" applyAlignment="1" applyBorder="1" applyFont="1">
      <alignment readingOrder="0" vertical="center"/>
    </xf>
    <xf borderId="0" fillId="0" fontId="2" numFmtId="0" xfId="0" applyAlignment="1" applyFont="1">
      <alignment readingOrder="0" vertical="center"/>
    </xf>
    <xf borderId="2" fillId="0" fontId="2" numFmtId="0" xfId="0" applyAlignment="1" applyBorder="1" applyFont="1">
      <alignment readingOrder="0"/>
    </xf>
    <xf borderId="2" fillId="0" fontId="2" numFmtId="0" xfId="0" applyAlignment="1" applyBorder="1" applyFont="1">
      <alignment readingOrder="0" shrinkToFit="0" wrapText="1"/>
    </xf>
    <xf borderId="0" fillId="0" fontId="2" numFmtId="166" xfId="0" applyFont="1" applyNumberFormat="1"/>
    <xf borderId="0" fillId="0" fontId="2" numFmtId="0" xfId="0" applyFont="1"/>
    <xf borderId="0" fillId="0" fontId="2" numFmtId="167" xfId="0" applyFont="1" applyNumberFormat="1"/>
    <xf borderId="2" fillId="0" fontId="2" numFmtId="0" xfId="0" applyAlignment="1" applyBorder="1" applyFont="1">
      <alignment horizontal="center" readingOrder="0"/>
    </xf>
    <xf borderId="0" fillId="0" fontId="2" numFmtId="0" xfId="0" applyAlignment="1" applyFont="1">
      <alignment readingOrder="0" vertical="center"/>
    </xf>
    <xf borderId="2" fillId="0" fontId="2" numFmtId="0" xfId="0" applyAlignment="1" applyBorder="1" applyFont="1">
      <alignment readingOrder="0" shrinkToFit="0" vertical="center" wrapText="1"/>
    </xf>
    <xf borderId="2" fillId="0" fontId="2" numFmtId="3" xfId="0" applyAlignment="1" applyBorder="1" applyFont="1" applyNumberFormat="1">
      <alignment readingOrder="0" vertical="center"/>
    </xf>
    <xf borderId="3" fillId="0" fontId="2" numFmtId="0" xfId="0" applyAlignment="1" applyBorder="1" applyFont="1">
      <alignment horizontal="center" readingOrder="0"/>
    </xf>
    <xf borderId="3" fillId="0" fontId="2" numFmtId="0" xfId="0" applyAlignment="1" applyBorder="1" applyFont="1">
      <alignment readingOrder="0"/>
    </xf>
    <xf borderId="3" fillId="0" fontId="2" numFmtId="0" xfId="0" applyAlignment="1" applyBorder="1" applyFont="1">
      <alignment readingOrder="0" shrinkToFit="0" wrapText="1"/>
    </xf>
    <xf borderId="1" fillId="0" fontId="2" numFmtId="0" xfId="0" applyAlignment="1" applyBorder="1" applyFont="1">
      <alignment horizontal="center" readingOrder="0"/>
    </xf>
    <xf borderId="1" fillId="0" fontId="2" numFmtId="0" xfId="0" applyAlignment="1" applyBorder="1" applyFont="1">
      <alignment readingOrder="0"/>
    </xf>
    <xf borderId="1" fillId="0" fontId="2" numFmtId="0" xfId="0" applyAlignment="1" applyBorder="1" applyFont="1">
      <alignment readingOrder="0" shrinkToFit="0" wrapText="1"/>
    </xf>
    <xf borderId="0" fillId="0" fontId="11" numFmtId="0" xfId="0" applyAlignment="1" applyFont="1">
      <alignment readingOrder="0"/>
    </xf>
    <xf borderId="3" fillId="12" fontId="7" numFmtId="0" xfId="0" applyAlignment="1" applyBorder="1" applyFont="1">
      <alignment readingOrder="0" vertical="center"/>
    </xf>
    <xf borderId="0" fillId="12" fontId="2" numFmtId="0" xfId="0" applyAlignment="1" applyFont="1">
      <alignment vertical="center"/>
    </xf>
    <xf borderId="0" fillId="12" fontId="2" numFmtId="0" xfId="0" applyAlignment="1" applyFont="1">
      <alignment vertical="center"/>
    </xf>
    <xf borderId="0" fillId="0" fontId="8" numFmtId="0" xfId="0" applyAlignment="1" applyFont="1">
      <alignment readingOrder="0" vertical="bottom"/>
    </xf>
    <xf borderId="1" fillId="0" fontId="2" numFmtId="3" xfId="0" applyAlignment="1" applyBorder="1" applyFont="1" applyNumberFormat="1">
      <alignment readingOrder="0" vertical="center"/>
    </xf>
    <xf borderId="1" fillId="0" fontId="2" numFmtId="0" xfId="0" applyAlignment="1" applyBorder="1" applyFont="1">
      <alignment vertical="center"/>
    </xf>
    <xf borderId="0" fillId="0" fontId="2" numFmtId="0" xfId="0" applyAlignment="1" applyFont="1">
      <alignment vertical="center"/>
    </xf>
    <xf borderId="0" fillId="0" fontId="8" numFmtId="0" xfId="0" applyAlignment="1" applyFont="1">
      <alignment horizontal="center" vertical="bottom"/>
    </xf>
    <xf borderId="0" fillId="0" fontId="8" numFmtId="167" xfId="0" applyAlignment="1" applyFont="1" applyNumberFormat="1">
      <alignment horizontal="right" vertical="bottom"/>
    </xf>
    <xf borderId="1" fillId="0" fontId="2" numFmtId="0" xfId="0" applyAlignment="1" applyBorder="1" applyFont="1">
      <alignment readingOrder="0" vertical="center"/>
    </xf>
    <xf borderId="1" fillId="0" fontId="7" numFmtId="0" xfId="0" applyAlignment="1" applyBorder="1" applyFont="1">
      <alignment horizontal="center" readingOrder="0" vertical="center"/>
    </xf>
    <xf borderId="1" fillId="0" fontId="2" numFmtId="0" xfId="0" applyBorder="1" applyFont="1"/>
    <xf borderId="1" fillId="0" fontId="7" numFmtId="3" xfId="0" applyAlignment="1" applyBorder="1" applyFont="1" applyNumberFormat="1">
      <alignment horizontal="center" readingOrder="0" vertical="center"/>
    </xf>
    <xf borderId="1" fillId="0" fontId="2" numFmtId="0" xfId="0" applyAlignment="1" applyBorder="1" applyFont="1">
      <alignment readingOrder="0" vertical="center"/>
    </xf>
    <xf borderId="1" fillId="0" fontId="2" numFmtId="0" xfId="0" applyAlignment="1" applyBorder="1" applyFont="1">
      <alignment vertical="center"/>
    </xf>
    <xf borderId="1" fillId="0" fontId="2" numFmtId="168" xfId="0" applyAlignment="1" applyBorder="1" applyFont="1" applyNumberFormat="1">
      <alignment readingOrder="0"/>
    </xf>
    <xf borderId="1" fillId="8" fontId="8" numFmtId="0" xfId="0" applyAlignment="1" applyBorder="1" applyFont="1">
      <alignment readingOrder="0" vertical="center"/>
    </xf>
    <xf borderId="1" fillId="8" fontId="8" numFmtId="0" xfId="0" applyAlignment="1" applyBorder="1" applyFont="1">
      <alignment vertical="center"/>
    </xf>
    <xf borderId="1" fillId="8" fontId="8" numFmtId="0" xfId="0" applyAlignment="1" applyBorder="1" applyFont="1">
      <alignment horizontal="center" vertical="center"/>
    </xf>
    <xf borderId="0" fillId="8" fontId="8" numFmtId="0" xfId="0" applyAlignment="1" applyFont="1">
      <alignment horizontal="center" vertical="center"/>
    </xf>
    <xf borderId="1" fillId="13" fontId="8" numFmtId="0" xfId="0" applyAlignment="1" applyBorder="1" applyFont="1">
      <alignment readingOrder="0" vertical="center"/>
    </xf>
    <xf borderId="1" fillId="13" fontId="8" numFmtId="0" xfId="0" applyAlignment="1" applyBorder="1" applyFont="1">
      <alignment vertical="center"/>
    </xf>
    <xf borderId="0" fillId="13" fontId="8" numFmtId="0" xfId="0" applyAlignment="1" applyFont="1">
      <alignment horizontal="right" vertical="center"/>
    </xf>
    <xf borderId="1" fillId="12" fontId="7" numFmtId="0" xfId="0" applyAlignment="1" applyBorder="1" applyFont="1">
      <alignment readingOrder="0" vertical="center"/>
    </xf>
    <xf borderId="1" fillId="12" fontId="2" numFmtId="3" xfId="0" applyAlignment="1" applyBorder="1" applyFont="1" applyNumberFormat="1">
      <alignment readingOrder="0" vertical="center"/>
    </xf>
    <xf borderId="1" fillId="12" fontId="2" numFmtId="0" xfId="0" applyAlignment="1" applyBorder="1" applyFont="1">
      <alignment readingOrder="0" vertical="center"/>
    </xf>
    <xf borderId="0" fillId="12" fontId="2" numFmtId="0" xfId="0" applyAlignment="1" applyFont="1">
      <alignment readingOrder="0" vertical="center"/>
    </xf>
    <xf borderId="1" fillId="0" fontId="2" numFmtId="168" xfId="0" applyBorder="1" applyFont="1" applyNumberFormat="1"/>
    <xf borderId="4" fillId="0" fontId="2" numFmtId="0" xfId="0" applyAlignment="1" applyBorder="1" applyFont="1">
      <alignment readingOrder="0" vertical="center"/>
    </xf>
    <xf borderId="0" fillId="0" fontId="2" numFmtId="0" xfId="0" applyAlignment="1" applyFont="1">
      <alignment readingOrder="0" vertical="center"/>
    </xf>
    <xf borderId="1" fillId="17" fontId="2" numFmtId="0" xfId="0" applyAlignment="1" applyBorder="1" applyFill="1" applyFont="1">
      <alignment readingOrder="0" vertical="center"/>
    </xf>
    <xf borderId="0" fillId="17" fontId="2" numFmtId="0" xfId="0" applyAlignment="1" applyFont="1">
      <alignment readingOrder="0" vertical="center"/>
    </xf>
    <xf borderId="1" fillId="0" fontId="2" numFmtId="2" xfId="0" applyAlignment="1" applyBorder="1" applyFont="1" applyNumberFormat="1">
      <alignment readingOrder="0"/>
    </xf>
    <xf borderId="0" fillId="0" fontId="7" numFmtId="0" xfId="0" applyAlignment="1" applyFont="1">
      <alignment horizontal="center" readingOrder="0"/>
    </xf>
    <xf borderId="1" fillId="0" fontId="8" numFmtId="0" xfId="0" applyAlignment="1" applyBorder="1" applyFont="1">
      <alignment horizontal="center" readingOrder="0" vertical="center"/>
    </xf>
    <xf borderId="0" fillId="0" fontId="8" numFmtId="0" xfId="0" applyAlignment="1" applyFont="1">
      <alignment horizontal="center" readingOrder="0" vertical="center"/>
    </xf>
    <xf borderId="1" fillId="0" fontId="2" numFmtId="168" xfId="0" applyBorder="1" applyFont="1" applyNumberFormat="1"/>
    <xf borderId="1" fillId="0" fontId="2" numFmtId="0" xfId="0" applyAlignment="1" applyBorder="1" applyFont="1">
      <alignment readingOrder="0"/>
    </xf>
    <xf borderId="0" fillId="0" fontId="8" numFmtId="3" xfId="0" applyAlignment="1" applyFont="1" applyNumberFormat="1">
      <alignment horizontal="center" readingOrder="0" vertical="center"/>
    </xf>
    <xf borderId="1" fillId="0" fontId="8" numFmtId="3" xfId="0" applyAlignment="1" applyBorder="1" applyFont="1" applyNumberFormat="1">
      <alignment horizontal="center" readingOrder="0" vertical="center"/>
    </xf>
    <xf borderId="0" fillId="0" fontId="2" numFmtId="3" xfId="0" applyAlignment="1" applyFont="1" applyNumberFormat="1">
      <alignment readingOrder="0"/>
    </xf>
    <xf borderId="0" fillId="0" fontId="8" numFmtId="0" xfId="0" applyAlignment="1" applyFont="1">
      <alignment horizontal="center" readingOrder="0" vertical="bottom"/>
    </xf>
    <xf borderId="0" fillId="0" fontId="2" numFmtId="167" xfId="0" applyFont="1" applyNumberFormat="1"/>
    <xf borderId="0" fillId="0" fontId="12" numFmtId="0" xfId="0" applyAlignment="1" applyFont="1">
      <alignment readingOrder="0"/>
    </xf>
    <xf borderId="1" fillId="0" fontId="7" numFmtId="0" xfId="0" applyAlignment="1" applyBorder="1" applyFont="1">
      <alignment horizontal="center" readingOrder="0" shrinkToFit="0" vertical="center" wrapText="1"/>
    </xf>
    <xf borderId="0" fillId="0" fontId="2" numFmtId="166" xfId="0" applyAlignment="1" applyFont="1" applyNumberFormat="1">
      <alignment shrinkToFit="0" wrapText="1"/>
    </xf>
    <xf borderId="0" fillId="0" fontId="8" numFmtId="0" xfId="0" applyAlignment="1" applyFont="1">
      <alignment shrinkToFit="0" vertical="bottom" wrapText="1"/>
    </xf>
    <xf borderId="0" fillId="0" fontId="8" numFmtId="0" xfId="0" applyAlignment="1" applyFont="1">
      <alignment horizontal="center" shrinkToFit="0" vertical="bottom" wrapText="1"/>
    </xf>
    <xf borderId="0" fillId="0" fontId="8" numFmtId="0" xfId="0" applyAlignment="1" applyFont="1">
      <alignment horizontal="center" readingOrder="0" shrinkToFit="0" vertical="bottom" wrapText="1"/>
    </xf>
    <xf borderId="0" fillId="0" fontId="2" numFmtId="167" xfId="0" applyAlignment="1" applyFont="1" applyNumberFormat="1">
      <alignment shrinkToFit="0" wrapText="1"/>
    </xf>
    <xf borderId="1" fillId="0" fontId="2" numFmtId="0" xfId="0" applyBorder="1" applyFont="1"/>
    <xf borderId="1" fillId="0" fontId="2" numFmtId="164" xfId="0" applyBorder="1" applyFont="1" applyNumberFormat="1"/>
    <xf borderId="0" fillId="0" fontId="2" numFmtId="169" xfId="0" applyFont="1" applyNumberFormat="1"/>
    <xf borderId="1" fillId="18" fontId="7" numFmtId="0" xfId="0" applyAlignment="1" applyBorder="1" applyFill="1" applyFont="1">
      <alignment horizontal="center" readingOrder="0" vertical="center"/>
    </xf>
    <xf borderId="1" fillId="18" fontId="2" numFmtId="0" xfId="0" applyBorder="1" applyFont="1"/>
    <xf borderId="0" fillId="0" fontId="13" numFmtId="0" xfId="0" applyAlignment="1" applyFont="1">
      <alignment horizontal="center" readingOrder="0" vertical="bottom"/>
    </xf>
    <xf borderId="1" fillId="8" fontId="2" numFmtId="0" xfId="0" applyAlignment="1" applyBorder="1" applyFont="1">
      <alignment horizontal="center" readingOrder="0"/>
    </xf>
    <xf borderId="1" fillId="8" fontId="14" numFmtId="0" xfId="0" applyAlignment="1" applyBorder="1" applyFont="1">
      <alignment readingOrder="0" vertical="bottom"/>
    </xf>
    <xf borderId="1" fillId="8" fontId="2" numFmtId="169" xfId="0" applyAlignment="1" applyBorder="1" applyFont="1" applyNumberFormat="1">
      <alignment horizontal="center"/>
    </xf>
    <xf borderId="1" fillId="8" fontId="2" numFmtId="170" xfId="0" applyAlignment="1" applyBorder="1" applyFont="1" applyNumberFormat="1">
      <alignment horizontal="center"/>
    </xf>
    <xf borderId="1" fillId="8" fontId="2" numFmtId="0" xfId="0" applyAlignment="1" applyBorder="1" applyFont="1">
      <alignment horizontal="center"/>
    </xf>
    <xf borderId="1" fillId="8" fontId="2" numFmtId="0" xfId="0" applyBorder="1" applyFont="1"/>
    <xf borderId="1" fillId="8" fontId="2" numFmtId="171" xfId="0" applyBorder="1" applyFont="1" applyNumberFormat="1"/>
    <xf borderId="1" fillId="8" fontId="2" numFmtId="0" xfId="0" applyAlignment="1" applyBorder="1" applyFont="1">
      <alignment readingOrder="0"/>
    </xf>
    <xf borderId="0" fillId="0" fontId="7" numFmtId="0" xfId="0" applyAlignment="1" applyFont="1">
      <alignment readingOrder="0"/>
    </xf>
    <xf borderId="0" fillId="0" fontId="13" numFmtId="0" xfId="0" applyAlignment="1" applyFont="1">
      <alignment vertical="bottom"/>
    </xf>
    <xf borderId="1" fillId="8" fontId="8" numFmtId="0" xfId="0" applyAlignment="1" applyBorder="1" applyFont="1">
      <alignment readingOrder="0" vertical="bottom"/>
    </xf>
    <xf borderId="0" fillId="0" fontId="15" numFmtId="0" xfId="0" applyAlignment="1" applyFont="1">
      <alignment vertical="bottom"/>
    </xf>
    <xf borderId="0" fillId="0" fontId="16" numFmtId="0" xfId="0" applyAlignment="1" applyFont="1">
      <alignment vertical="bottom"/>
    </xf>
    <xf borderId="0" fillId="0" fontId="17" numFmtId="0" xfId="0" applyAlignment="1" applyFont="1">
      <alignment vertical="bottom"/>
    </xf>
    <xf borderId="0" fillId="0" fontId="2" numFmtId="172" xfId="0" applyFont="1" applyNumberFormat="1"/>
    <xf borderId="0" fillId="0" fontId="2" numFmtId="172" xfId="0" applyAlignment="1" applyFont="1" applyNumberFormat="1">
      <alignment readingOrder="0"/>
    </xf>
    <xf borderId="1" fillId="8" fontId="18" numFmtId="0" xfId="0" applyAlignment="1" applyBorder="1" applyFont="1">
      <alignment readingOrder="0"/>
    </xf>
    <xf borderId="0" fillId="0" fontId="19" numFmtId="0" xfId="0" applyAlignment="1" applyFont="1">
      <alignment vertical="bottom"/>
    </xf>
    <xf borderId="5" fillId="19" fontId="7" numFmtId="0" xfId="0" applyAlignment="1" applyBorder="1" applyFill="1" applyFont="1">
      <alignment horizontal="center" readingOrder="0" vertical="center"/>
    </xf>
    <xf borderId="1" fillId="19" fontId="2" numFmtId="0" xfId="0" applyAlignment="1" applyBorder="1" applyFont="1">
      <alignment horizontal="center" vertical="center"/>
    </xf>
    <xf borderId="1" fillId="19" fontId="2" numFmtId="0" xfId="0" applyAlignment="1" applyBorder="1" applyFont="1">
      <alignment horizontal="left" readingOrder="0" shrinkToFit="0" vertical="center" wrapText="1"/>
    </xf>
    <xf borderId="1" fillId="19" fontId="2" numFmtId="169" xfId="0" applyAlignment="1" applyBorder="1" applyFont="1" applyNumberFormat="1">
      <alignment horizontal="center" vertical="center"/>
    </xf>
    <xf borderId="1" fillId="19" fontId="2" numFmtId="0" xfId="0" applyBorder="1" applyFont="1"/>
    <xf borderId="1" fillId="19" fontId="2" numFmtId="171" xfId="0" applyBorder="1" applyFont="1" applyNumberFormat="1"/>
    <xf borderId="6" fillId="8" fontId="20" numFmtId="0" xfId="0" applyBorder="1" applyFont="1"/>
    <xf borderId="1" fillId="19" fontId="2" numFmtId="169" xfId="0" applyAlignment="1" applyBorder="1" applyFont="1" applyNumberFormat="1">
      <alignment horizontal="center" readingOrder="0" vertical="center"/>
    </xf>
    <xf borderId="1" fillId="20" fontId="7" numFmtId="0" xfId="0" applyAlignment="1" applyBorder="1" applyFill="1" applyFont="1">
      <alignment horizontal="center" readingOrder="0" vertical="center"/>
    </xf>
    <xf borderId="1" fillId="20" fontId="2" numFmtId="0" xfId="0" applyAlignment="1" applyBorder="1" applyFont="1">
      <alignment horizontal="center" vertical="center"/>
    </xf>
    <xf borderId="1" fillId="6" fontId="2" numFmtId="0" xfId="0" applyAlignment="1" applyBorder="1" applyFont="1">
      <alignment horizontal="left" readingOrder="0" shrinkToFit="0" vertical="center" wrapText="1"/>
    </xf>
    <xf borderId="1" fillId="20" fontId="2" numFmtId="169" xfId="0" applyAlignment="1" applyBorder="1" applyFont="1" applyNumberFormat="1">
      <alignment horizontal="center" readingOrder="0" vertical="center"/>
    </xf>
    <xf borderId="1" fillId="20" fontId="2" numFmtId="0" xfId="0" applyBorder="1" applyFont="1"/>
    <xf borderId="0" fillId="0" fontId="12" numFmtId="0" xfId="0" applyAlignment="1" applyFont="1">
      <alignment readingOrder="0" shrinkToFit="0" wrapText="0"/>
    </xf>
    <xf borderId="1" fillId="2" fontId="7" numFmtId="0" xfId="0" applyAlignment="1" applyBorder="1" applyFont="1">
      <alignment horizontal="center" readingOrder="0" shrinkToFit="0" vertical="center" wrapText="1"/>
    </xf>
    <xf borderId="7" fillId="2" fontId="13" numFmtId="0" xfId="0" applyAlignment="1" applyBorder="1" applyFont="1">
      <alignment horizontal="center" readingOrder="0" vertical="center"/>
    </xf>
    <xf borderId="8" fillId="0" fontId="20" numFmtId="0" xfId="0" applyBorder="1" applyFont="1"/>
    <xf borderId="9" fillId="0" fontId="20" numFmtId="0" xfId="0" applyBorder="1" applyFont="1"/>
    <xf borderId="1" fillId="2" fontId="13" numFmtId="0" xfId="0" applyAlignment="1" applyBorder="1" applyFont="1">
      <alignment horizontal="center" readingOrder="0" vertical="center"/>
    </xf>
    <xf borderId="1" fillId="2" fontId="13" numFmtId="166" xfId="0" applyAlignment="1" applyBorder="1" applyFont="1" applyNumberFormat="1">
      <alignment horizontal="center" readingOrder="0" vertical="center"/>
    </xf>
    <xf borderId="1" fillId="2" fontId="7" numFmtId="0" xfId="0" applyAlignment="1" applyBorder="1" applyFont="1">
      <alignment horizontal="center" readingOrder="0" vertical="center"/>
    </xf>
    <xf borderId="1" fillId="0" fontId="2" numFmtId="173" xfId="0" applyAlignment="1" applyBorder="1" applyFont="1" applyNumberFormat="1">
      <alignment horizontal="right"/>
    </xf>
    <xf borderId="1" fillId="0" fontId="2" numFmtId="0" xfId="0" applyAlignment="1" applyBorder="1" applyFont="1">
      <alignment horizontal="right"/>
    </xf>
    <xf borderId="5" fillId="0" fontId="3" numFmtId="0" xfId="0" applyAlignment="1" applyBorder="1" applyFont="1">
      <alignment horizontal="center" readingOrder="0" shrinkToFit="0" vertical="center" wrapText="1"/>
    </xf>
    <xf borderId="10" fillId="0" fontId="13" numFmtId="0" xfId="0" applyAlignment="1" applyBorder="1" applyFont="1">
      <alignment horizontal="center" readingOrder="0" vertical="center"/>
    </xf>
    <xf borderId="11" fillId="0" fontId="20" numFmtId="0" xfId="0" applyBorder="1" applyFont="1"/>
    <xf borderId="1" fillId="8" fontId="8" numFmtId="0" xfId="0" applyAlignment="1" applyBorder="1" applyFont="1">
      <alignment horizontal="center" vertical="center"/>
    </xf>
    <xf borderId="1" fillId="8" fontId="8" numFmtId="0" xfId="0" applyAlignment="1" applyBorder="1" applyFont="1">
      <alignment horizontal="center" readingOrder="0" vertical="center"/>
    </xf>
    <xf borderId="5" fillId="8" fontId="8" numFmtId="0" xfId="0" applyAlignment="1" applyBorder="1" applyFont="1">
      <alignment horizontal="center" readingOrder="0" vertical="center"/>
    </xf>
    <xf borderId="1" fillId="8" fontId="8" numFmtId="166" xfId="0" applyAlignment="1" applyBorder="1" applyFont="1" applyNumberFormat="1">
      <alignment horizontal="center" vertical="center"/>
    </xf>
    <xf borderId="1" fillId="0" fontId="8" numFmtId="173" xfId="0" applyAlignment="1" applyBorder="1" applyFont="1" applyNumberFormat="1">
      <alignment horizontal="right" vertical="bottom"/>
    </xf>
    <xf borderId="12" fillId="0" fontId="20" numFmtId="0" xfId="0" applyBorder="1" applyFont="1"/>
    <xf borderId="13" fillId="0" fontId="20" numFmtId="0" xfId="0" applyBorder="1" applyFont="1"/>
    <xf borderId="14" fillId="0" fontId="20" numFmtId="0" xfId="0" applyBorder="1" applyFont="1"/>
    <xf borderId="1" fillId="21" fontId="8" numFmtId="0" xfId="0" applyAlignment="1" applyBorder="1" applyFill="1" applyFont="1">
      <alignment horizontal="center" readingOrder="0" vertical="center"/>
    </xf>
    <xf borderId="1" fillId="21" fontId="8" numFmtId="0" xfId="0" applyAlignment="1" applyBorder="1" applyFont="1">
      <alignment horizontal="center" vertical="center"/>
    </xf>
    <xf borderId="1" fillId="21" fontId="8" numFmtId="0" xfId="0" applyAlignment="1" applyBorder="1" applyFont="1">
      <alignment horizontal="center" vertical="center"/>
    </xf>
    <xf borderId="12" fillId="21" fontId="20" numFmtId="0" xfId="0" applyBorder="1" applyFont="1"/>
    <xf borderId="1" fillId="21" fontId="8" numFmtId="174" xfId="0" applyAlignment="1" applyBorder="1" applyFont="1" applyNumberFormat="1">
      <alignment horizontal="center" vertical="center"/>
    </xf>
    <xf borderId="1" fillId="8" fontId="8" numFmtId="0" xfId="0" applyAlignment="1" applyBorder="1" applyFont="1">
      <alignment horizontal="center" vertical="center"/>
    </xf>
    <xf borderId="12" fillId="8" fontId="20" numFmtId="0" xfId="0" applyBorder="1" applyFont="1"/>
    <xf borderId="1" fillId="8" fontId="8" numFmtId="174" xfId="0" applyAlignment="1" applyBorder="1" applyFont="1" applyNumberFormat="1">
      <alignment horizontal="center" vertical="center"/>
    </xf>
    <xf borderId="6" fillId="0" fontId="20" numFmtId="0" xfId="0" applyBorder="1" applyFont="1"/>
    <xf borderId="15" fillId="0" fontId="20" numFmtId="0" xfId="0" applyBorder="1" applyFont="1"/>
    <xf borderId="16" fillId="0" fontId="20" numFmtId="0" xfId="0" applyBorder="1" applyFont="1"/>
    <xf borderId="6" fillId="21" fontId="20" numFmtId="0" xfId="0" applyBorder="1" applyFont="1"/>
    <xf borderId="1" fillId="0" fontId="2" numFmtId="173" xfId="0" applyBorder="1" applyFont="1" applyNumberFormat="1"/>
    <xf borderId="10" fillId="0" fontId="13" numFmtId="0" xfId="0" applyAlignment="1" applyBorder="1" applyFont="1">
      <alignment horizontal="center" vertical="center"/>
    </xf>
    <xf borderId="1" fillId="8" fontId="13" numFmtId="0" xfId="0" applyAlignment="1" applyBorder="1" applyFont="1">
      <alignment horizontal="center" vertical="center"/>
    </xf>
    <xf borderId="1" fillId="0" fontId="7" numFmtId="0" xfId="0" applyAlignment="1" applyBorder="1" applyFont="1">
      <alignment readingOrder="0"/>
    </xf>
    <xf borderId="1" fillId="0" fontId="7" numFmtId="173" xfId="0" applyBorder="1" applyFont="1" applyNumberFormat="1"/>
    <xf borderId="1" fillId="8" fontId="13" numFmtId="0" xfId="0" applyAlignment="1" applyBorder="1" applyFont="1">
      <alignment horizontal="center" vertical="center"/>
    </xf>
    <xf borderId="1" fillId="0" fontId="13" numFmtId="173" xfId="0" applyAlignment="1" applyBorder="1" applyFont="1" applyNumberFormat="1">
      <alignment horizontal="right" vertical="bottom"/>
    </xf>
    <xf borderId="1" fillId="0" fontId="7" numFmtId="0" xfId="0" applyAlignment="1" applyBorder="1" applyFont="1">
      <alignment horizontal="left"/>
    </xf>
    <xf borderId="1" fillId="0" fontId="8" numFmtId="0" xfId="0" applyAlignment="1" applyBorder="1" applyFont="1">
      <alignment horizontal="center" vertical="center"/>
    </xf>
    <xf borderId="1" fillId="0" fontId="8" numFmtId="0" xfId="0" applyAlignment="1" applyBorder="1" applyFont="1">
      <alignment horizontal="center" vertical="center"/>
    </xf>
    <xf borderId="5" fillId="0" fontId="8" numFmtId="0" xfId="0" applyAlignment="1" applyBorder="1" applyFont="1">
      <alignment horizontal="center" readingOrder="0" vertical="center"/>
    </xf>
    <xf borderId="1" fillId="0" fontId="8" numFmtId="174" xfId="0" applyAlignment="1" applyBorder="1" applyFont="1" applyNumberFormat="1">
      <alignment horizontal="center" vertical="center"/>
    </xf>
    <xf borderId="1" fillId="0" fontId="13" numFmtId="0" xfId="0" applyAlignment="1" applyBorder="1" applyFont="1">
      <alignment readingOrder="0" vertical="bottom"/>
    </xf>
    <xf borderId="1" fillId="0" fontId="13" numFmtId="0" xfId="0" applyAlignment="1" applyBorder="1" applyFont="1">
      <alignment horizontal="right" vertical="bottom"/>
    </xf>
    <xf borderId="1" fillId="0" fontId="13" numFmtId="0" xfId="0" applyAlignment="1" applyBorder="1" applyFont="1">
      <alignment horizontal="left" vertical="bottom"/>
    </xf>
    <xf borderId="5" fillId="0" fontId="13" numFmtId="0" xfId="0" applyAlignment="1" applyBorder="1" applyFont="1">
      <alignment horizontal="center" readingOrder="0" shrinkToFit="0" vertical="center" wrapText="1"/>
    </xf>
    <xf borderId="5" fillId="0" fontId="8" numFmtId="0" xfId="0" applyAlignment="1" applyBorder="1" applyFont="1">
      <alignment horizontal="center" readingOrder="0" shrinkToFit="0" vertical="center" wrapText="1"/>
    </xf>
    <xf borderId="1" fillId="0" fontId="8" numFmtId="0" xfId="0" applyAlignment="1" applyBorder="1" applyFont="1">
      <alignment horizontal="center" shrinkToFit="0" vertical="center" wrapText="1"/>
    </xf>
    <xf borderId="1" fillId="0" fontId="13" numFmtId="0" xfId="0" applyAlignment="1" applyBorder="1" applyFont="1">
      <alignment horizontal="center" vertical="center"/>
    </xf>
    <xf borderId="1" fillId="0" fontId="8" numFmtId="0" xfId="0" applyAlignment="1" applyBorder="1" applyFont="1">
      <alignment horizontal="center" readingOrder="0" shrinkToFit="0" vertical="center" wrapText="1"/>
    </xf>
    <xf borderId="1" fillId="0" fontId="8" numFmtId="174" xfId="0" applyAlignment="1" applyBorder="1" applyFont="1" applyNumberFormat="1">
      <alignment horizontal="center" vertical="center"/>
    </xf>
    <xf borderId="1" fillId="8" fontId="8" numFmtId="0" xfId="0" applyAlignment="1" applyBorder="1" applyFont="1">
      <alignment horizontal="center" readingOrder="0" shrinkToFit="0" vertical="center" wrapText="1"/>
    </xf>
    <xf borderId="1" fillId="8" fontId="8" numFmtId="174" xfId="0" applyAlignment="1" applyBorder="1" applyFont="1" applyNumberFormat="1">
      <alignment horizontal="center" vertical="center"/>
    </xf>
    <xf borderId="1" fillId="21" fontId="8" numFmtId="0" xfId="0" applyAlignment="1" applyBorder="1" applyFont="1">
      <alignment horizontal="center" readingOrder="0" shrinkToFit="0" vertical="center" wrapText="1"/>
    </xf>
    <xf borderId="1" fillId="21" fontId="2" numFmtId="0" xfId="0" applyBorder="1" applyFont="1"/>
    <xf borderId="1" fillId="22" fontId="13" numFmtId="0" xfId="0" applyAlignment="1" applyBorder="1" applyFill="1" applyFont="1">
      <alignment horizontal="left" readingOrder="0" shrinkToFit="0" wrapText="0"/>
    </xf>
    <xf borderId="1" fillId="22" fontId="8" numFmtId="175" xfId="0" applyAlignment="1" applyBorder="1" applyFont="1" applyNumberFormat="1">
      <alignment horizontal="right" shrinkToFit="0" vertical="bottom" wrapText="1"/>
    </xf>
    <xf borderId="1" fillId="22" fontId="8" numFmtId="0" xfId="0" applyAlignment="1" applyBorder="1" applyFont="1">
      <alignment vertical="bottom"/>
    </xf>
    <xf borderId="1" fillId="22" fontId="8" numFmtId="0" xfId="0" applyAlignment="1" applyBorder="1" applyFont="1">
      <alignment vertical="bottom"/>
    </xf>
    <xf borderId="1" fillId="22" fontId="8" numFmtId="174" xfId="0" applyAlignment="1" applyBorder="1" applyFont="1" applyNumberFormat="1">
      <alignment vertical="bottom"/>
    </xf>
    <xf borderId="1" fillId="0" fontId="8" numFmtId="0" xfId="0" applyAlignment="1" applyBorder="1" applyFont="1">
      <alignment readingOrder="0" shrinkToFit="0" vertical="bottom" wrapText="1"/>
    </xf>
    <xf borderId="1" fillId="21" fontId="8" numFmtId="0" xfId="0" applyAlignment="1" applyBorder="1" applyFont="1">
      <alignment horizontal="right" shrinkToFit="0" vertical="bottom" wrapText="1"/>
    </xf>
    <xf borderId="1" fillId="21" fontId="8" numFmtId="0" xfId="0" applyAlignment="1" applyBorder="1" applyFont="1">
      <alignment vertical="bottom"/>
    </xf>
    <xf borderId="1" fillId="21" fontId="8" numFmtId="0" xfId="0" applyAlignment="1" applyBorder="1" applyFont="1">
      <alignment vertical="bottom"/>
    </xf>
    <xf borderId="1" fillId="21" fontId="8" numFmtId="174" xfId="0" applyAlignment="1" applyBorder="1" applyFont="1" applyNumberFormat="1">
      <alignment vertical="bottom"/>
    </xf>
    <xf borderId="1" fillId="8" fontId="8" numFmtId="174" xfId="0" applyAlignment="1" applyBorder="1" applyFont="1" applyNumberFormat="1">
      <alignment horizontal="right" shrinkToFit="0" vertical="bottom" wrapText="1"/>
    </xf>
    <xf borderId="1" fillId="8" fontId="8" numFmtId="0" xfId="0" applyAlignment="1" applyBorder="1" applyFont="1">
      <alignment vertical="bottom"/>
    </xf>
    <xf borderId="1" fillId="8" fontId="8" numFmtId="0" xfId="0" applyAlignment="1" applyBorder="1" applyFont="1">
      <alignment vertical="bottom"/>
    </xf>
    <xf borderId="1" fillId="8" fontId="8" numFmtId="174" xfId="0" applyAlignment="1" applyBorder="1" applyFont="1" applyNumberFormat="1">
      <alignment vertical="bottom"/>
    </xf>
    <xf borderId="1" fillId="0" fontId="8" numFmtId="0" xfId="0" applyAlignment="1" applyBorder="1" applyFont="1">
      <alignment shrinkToFit="0" vertical="bottom" wrapText="1"/>
    </xf>
    <xf borderId="1" fillId="21" fontId="8" numFmtId="174" xfId="0" applyAlignment="1" applyBorder="1" applyFont="1" applyNumberFormat="1">
      <alignment horizontal="right" shrinkToFit="0" vertical="bottom" wrapText="1"/>
    </xf>
    <xf borderId="1" fillId="0" fontId="8" numFmtId="0" xfId="0" applyAlignment="1" applyBorder="1" applyFont="1">
      <alignment shrinkToFit="0" vertical="bottom" wrapText="1"/>
    </xf>
    <xf borderId="1" fillId="8" fontId="8" numFmtId="0" xfId="0" applyAlignment="1" applyBorder="1" applyFont="1">
      <alignment horizontal="center" shrinkToFit="0" vertical="bottom" wrapText="1"/>
    </xf>
    <xf borderId="1" fillId="21" fontId="2" numFmtId="0" xfId="0" applyAlignment="1" applyBorder="1" applyFont="1">
      <alignment readingOrder="0"/>
    </xf>
    <xf borderId="1" fillId="21" fontId="8" numFmtId="0" xfId="0" applyBorder="1" applyFont="1"/>
    <xf borderId="1" fillId="21" fontId="8" numFmtId="0" xfId="0" applyBorder="1" applyFont="1"/>
    <xf borderId="1" fillId="21" fontId="8" numFmtId="174" xfId="0" applyBorder="1" applyFont="1" applyNumberFormat="1"/>
    <xf borderId="1" fillId="0" fontId="13" numFmtId="0" xfId="0" applyAlignment="1" applyBorder="1" applyFont="1">
      <alignment readingOrder="0" shrinkToFit="0" vertical="bottom" wrapText="1"/>
    </xf>
    <xf borderId="1" fillId="8" fontId="13" numFmtId="175" xfId="0" applyAlignment="1" applyBorder="1" applyFont="1" applyNumberFormat="1">
      <alignment horizontal="right" shrinkToFit="0" vertical="bottom" wrapText="1"/>
    </xf>
    <xf borderId="1" fillId="8" fontId="8" numFmtId="0" xfId="0" applyBorder="1" applyFont="1"/>
    <xf borderId="1" fillId="8" fontId="8" numFmtId="0" xfId="0" applyBorder="1" applyFont="1"/>
    <xf borderId="1" fillId="8" fontId="8" numFmtId="174" xfId="0" applyBorder="1" applyFont="1" applyNumberFormat="1"/>
    <xf borderId="1" fillId="21" fontId="8" numFmtId="167" xfId="0" applyAlignment="1" applyBorder="1" applyFont="1" applyNumberFormat="1">
      <alignment horizontal="right" shrinkToFit="0" vertical="bottom" wrapText="1"/>
    </xf>
    <xf borderId="5" fillId="0" fontId="2" numFmtId="0" xfId="0" applyAlignment="1" applyBorder="1" applyFont="1">
      <alignment readingOrder="0" vertical="center"/>
    </xf>
    <xf borderId="1" fillId="21" fontId="8" numFmtId="0" xfId="0" applyAlignment="1" applyBorder="1" applyFont="1">
      <alignment readingOrder="0" shrinkToFit="0" vertical="bottom" wrapText="1"/>
    </xf>
    <xf borderId="1" fillId="21" fontId="8" numFmtId="0" xfId="0" applyAlignment="1" applyBorder="1" applyFont="1">
      <alignment horizontal="center" shrinkToFit="0" vertical="bottom" wrapText="1"/>
    </xf>
    <xf borderId="1" fillId="0" fontId="8" numFmtId="174" xfId="0" applyAlignment="1" applyBorder="1" applyFont="1" applyNumberFormat="1">
      <alignment horizontal="right" shrinkToFit="0" vertical="bottom" wrapText="1"/>
    </xf>
    <xf borderId="1" fillId="0" fontId="8" numFmtId="0" xfId="0" applyBorder="1" applyFont="1"/>
    <xf borderId="1" fillId="0" fontId="8" numFmtId="0" xfId="0" applyBorder="1" applyFont="1"/>
    <xf borderId="1" fillId="0" fontId="8" numFmtId="174" xfId="0" applyBorder="1" applyFont="1" applyNumberFormat="1"/>
    <xf borderId="1" fillId="0" fontId="8" numFmtId="0" xfId="0" applyAlignment="1" applyBorder="1" applyFont="1">
      <alignment horizontal="center" shrinkToFit="0" vertical="bottom" wrapText="1"/>
    </xf>
    <xf borderId="1" fillId="0" fontId="2" numFmtId="0" xfId="0" applyAlignment="1" applyBorder="1" applyFont="1">
      <alignment horizontal="center" readingOrder="0"/>
    </xf>
    <xf borderId="1" fillId="0" fontId="8" numFmtId="175" xfId="0" applyAlignment="1" applyBorder="1" applyFont="1" applyNumberFormat="1">
      <alignment horizontal="right" shrinkToFit="0" vertical="bottom" wrapText="1"/>
    </xf>
    <xf borderId="1" fillId="0" fontId="8" numFmtId="0" xfId="0" applyAlignment="1" applyBorder="1" applyFont="1">
      <alignment vertical="bottom"/>
    </xf>
    <xf borderId="1" fillId="0" fontId="8" numFmtId="1" xfId="0" applyAlignment="1" applyBorder="1" applyFont="1" applyNumberFormat="1">
      <alignment horizontal="center" shrinkToFit="0" vertical="bottom" wrapText="1"/>
    </xf>
    <xf borderId="0" fillId="0" fontId="8" numFmtId="0" xfId="0" applyAlignment="1" applyFont="1">
      <alignment horizontal="center" readingOrder="0" vertical="center"/>
    </xf>
    <xf borderId="1" fillId="0" fontId="8" numFmtId="170" xfId="0" applyAlignment="1" applyBorder="1" applyFont="1" applyNumberFormat="1">
      <alignment horizontal="right" shrinkToFit="0" vertical="bottom" wrapText="1"/>
    </xf>
    <xf borderId="1" fillId="0" fontId="13" numFmtId="176" xfId="0" applyAlignment="1" applyBorder="1" applyFont="1" applyNumberFormat="1">
      <alignment horizontal="center" readingOrder="0" vertical="center"/>
    </xf>
    <xf borderId="1" fillId="22" fontId="13" numFmtId="0" xfId="0" applyAlignment="1" applyBorder="1" applyFont="1">
      <alignment readingOrder="0" vertical="bottom"/>
    </xf>
    <xf borderId="0" fillId="22" fontId="2" numFmtId="0" xfId="0" applyFont="1"/>
    <xf borderId="1" fillId="22" fontId="13" numFmtId="176" xfId="0" applyBorder="1" applyFont="1" applyNumberFormat="1"/>
    <xf borderId="0" fillId="0" fontId="13" numFmtId="0" xfId="0" applyAlignment="1" applyFont="1">
      <alignment horizontal="center" vertical="bottom"/>
    </xf>
    <xf borderId="1" fillId="21" fontId="8" numFmtId="176" xfId="0" applyAlignment="1" applyBorder="1" applyFont="1" applyNumberFormat="1">
      <alignment horizontal="center" readingOrder="0"/>
    </xf>
    <xf borderId="1" fillId="21" fontId="8" numFmtId="0" xfId="0" applyAlignment="1" applyBorder="1" applyFont="1">
      <alignment vertical="bottom"/>
    </xf>
    <xf borderId="1" fillId="21" fontId="8" numFmtId="175" xfId="0" applyAlignment="1" applyBorder="1" applyFont="1" applyNumberFormat="1">
      <alignment vertical="bottom"/>
    </xf>
    <xf borderId="1" fillId="21" fontId="8" numFmtId="0" xfId="0" applyAlignment="1" applyBorder="1" applyFont="1">
      <alignment vertical="bottom"/>
    </xf>
    <xf borderId="1" fillId="21" fontId="8" numFmtId="174" xfId="0" applyAlignment="1" applyBorder="1" applyFont="1" applyNumberFormat="1">
      <alignment vertical="bottom"/>
    </xf>
    <xf borderId="5" fillId="0" fontId="13" numFmtId="0" xfId="0" applyAlignment="1" applyBorder="1" applyFont="1">
      <alignment horizontal="center"/>
    </xf>
    <xf borderId="1" fillId="8" fontId="8" numFmtId="176" xfId="0" applyAlignment="1" applyBorder="1" applyFont="1" applyNumberFormat="1">
      <alignment readingOrder="0" shrinkToFit="0" vertical="bottom" wrapText="1"/>
    </xf>
    <xf borderId="1" fillId="8" fontId="8" numFmtId="0" xfId="0" applyAlignment="1" applyBorder="1" applyFont="1">
      <alignment vertical="bottom"/>
    </xf>
    <xf borderId="1" fillId="8" fontId="8" numFmtId="1" xfId="0" applyAlignment="1" applyBorder="1" applyFont="1" applyNumberFormat="1">
      <alignment horizontal="center" shrinkToFit="0" vertical="bottom" wrapText="1"/>
    </xf>
    <xf borderId="1" fillId="8" fontId="8" numFmtId="0" xfId="0" applyAlignment="1" applyBorder="1" applyFont="1">
      <alignment vertical="bottom"/>
    </xf>
    <xf borderId="1" fillId="8" fontId="8" numFmtId="174" xfId="0" applyAlignment="1" applyBorder="1" applyFont="1" applyNumberFormat="1">
      <alignment vertical="bottom"/>
    </xf>
    <xf borderId="1" fillId="21" fontId="8" numFmtId="176" xfId="0" applyAlignment="1" applyBorder="1" applyFont="1" applyNumberFormat="1">
      <alignment shrinkToFit="0" vertical="bottom" wrapText="1"/>
    </xf>
    <xf borderId="1" fillId="21" fontId="8" numFmtId="174" xfId="0" applyAlignment="1" applyBorder="1" applyFont="1" applyNumberFormat="1">
      <alignment horizontal="right" shrinkToFit="0" vertical="bottom" wrapText="1"/>
    </xf>
    <xf borderId="1" fillId="8" fontId="8" numFmtId="176" xfId="0" applyAlignment="1" applyBorder="1" applyFont="1" applyNumberFormat="1">
      <alignment shrinkToFit="0" vertical="bottom" wrapText="1"/>
    </xf>
    <xf borderId="1" fillId="8" fontId="8" numFmtId="174" xfId="0" applyAlignment="1" applyBorder="1" applyFont="1" applyNumberFormat="1">
      <alignment horizontal="right" shrinkToFit="0" vertical="bottom" wrapText="1"/>
    </xf>
    <xf borderId="1" fillId="21" fontId="8" numFmtId="170" xfId="0" applyAlignment="1" applyBorder="1" applyFont="1" applyNumberFormat="1">
      <alignment horizontal="right" shrinkToFit="0" vertical="bottom" wrapText="1"/>
    </xf>
    <xf borderId="1" fillId="22" fontId="13" numFmtId="0" xfId="0" applyAlignment="1" applyBorder="1" applyFont="1">
      <alignment horizontal="center" readingOrder="0" shrinkToFit="0" vertical="center" wrapText="0"/>
    </xf>
    <xf borderId="1" fillId="22" fontId="8" numFmtId="175" xfId="0" applyAlignment="1" applyBorder="1" applyFont="1" applyNumberFormat="1">
      <alignment horizontal="center" readingOrder="0" shrinkToFit="0" vertical="center" wrapText="1"/>
    </xf>
    <xf borderId="1" fillId="22" fontId="8" numFmtId="0" xfId="0" applyAlignment="1" applyBorder="1" applyFont="1">
      <alignment vertical="center"/>
    </xf>
    <xf borderId="1" fillId="22" fontId="13" numFmtId="0" xfId="0" applyAlignment="1" applyBorder="1" applyFont="1">
      <alignment horizontal="center" readingOrder="0" vertical="center"/>
    </xf>
    <xf borderId="1" fillId="22" fontId="13" numFmtId="170" xfId="0" applyAlignment="1" applyBorder="1" applyFont="1" applyNumberFormat="1">
      <alignment horizontal="center" readingOrder="0" vertical="center"/>
    </xf>
    <xf borderId="1" fillId="22" fontId="8" numFmtId="0" xfId="0" applyAlignment="1" applyBorder="1" applyFont="1">
      <alignment horizontal="center" vertical="center"/>
    </xf>
    <xf borderId="1" fillId="22" fontId="8" numFmtId="0" xfId="0" applyAlignment="1" applyBorder="1" applyFont="1">
      <alignment horizontal="center" vertical="center"/>
    </xf>
    <xf borderId="1" fillId="22" fontId="8" numFmtId="0" xfId="0" applyAlignment="1" applyBorder="1" applyFont="1">
      <alignment horizontal="center" readingOrder="0" vertical="center"/>
    </xf>
    <xf borderId="1" fillId="22" fontId="8" numFmtId="174" xfId="0" applyAlignment="1" applyBorder="1" applyFont="1" applyNumberFormat="1">
      <alignment horizontal="center" vertical="center"/>
    </xf>
    <xf borderId="1" fillId="0" fontId="13" numFmtId="0" xfId="0" applyAlignment="1" applyBorder="1" applyFont="1">
      <alignment horizontal="center" readingOrder="0" vertical="center"/>
    </xf>
    <xf borderId="1" fillId="0" fontId="13" numFmtId="170" xfId="0" applyAlignment="1" applyBorder="1" applyFont="1" applyNumberFormat="1">
      <alignment horizontal="center" readingOrder="0" vertical="center"/>
    </xf>
    <xf borderId="1" fillId="0" fontId="8" numFmtId="0" xfId="0" applyAlignment="1" applyBorder="1" applyFont="1">
      <alignment horizontal="center" vertical="center"/>
    </xf>
    <xf borderId="1" fillId="0" fontId="8" numFmtId="0" xfId="0" applyAlignment="1" applyBorder="1" applyFont="1">
      <alignment horizontal="center" vertical="center"/>
    </xf>
    <xf borderId="1" fillId="0" fontId="8" numFmtId="0" xfId="0" applyAlignment="1" applyBorder="1" applyFont="1">
      <alignment horizontal="center" readingOrder="0" vertical="center"/>
    </xf>
    <xf borderId="1" fillId="0" fontId="8" numFmtId="174" xfId="0" applyAlignment="1" applyBorder="1" applyFont="1" applyNumberFormat="1">
      <alignment horizontal="center" vertical="center"/>
    </xf>
    <xf borderId="5" fillId="0" fontId="7" numFmtId="0" xfId="0" applyAlignment="1" applyBorder="1" applyFont="1">
      <alignment horizontal="center" readingOrder="0" vertical="center"/>
    </xf>
    <xf borderId="1" fillId="0" fontId="8" numFmtId="0" xfId="0" applyAlignment="1" applyBorder="1" applyFont="1">
      <alignment horizontal="center" readingOrder="0" vertical="center"/>
    </xf>
    <xf borderId="1" fillId="0" fontId="8" numFmtId="172" xfId="0" applyAlignment="1" applyBorder="1" applyFont="1" applyNumberFormat="1">
      <alignment horizontal="center" vertical="center"/>
    </xf>
    <xf borderId="1" fillId="0" fontId="8" numFmtId="172" xfId="0" applyAlignment="1" applyBorder="1" applyFont="1" applyNumberFormat="1">
      <alignment horizontal="center" readingOrder="0" vertical="center"/>
    </xf>
    <xf borderId="1" fillId="16" fontId="13" numFmtId="0" xfId="0" applyAlignment="1" applyBorder="1" applyFont="1">
      <alignment horizontal="center" readingOrder="0" vertical="center"/>
    </xf>
    <xf borderId="1" fillId="16" fontId="13" numFmtId="176" xfId="0" applyAlignment="1" applyBorder="1" applyFont="1" applyNumberFormat="1">
      <alignment horizontal="center" readingOrder="0" vertical="center"/>
    </xf>
    <xf borderId="1" fillId="16" fontId="8" numFmtId="172" xfId="0" applyAlignment="1" applyBorder="1" applyFont="1" applyNumberFormat="1">
      <alignment horizontal="center" vertical="center"/>
    </xf>
    <xf borderId="1" fillId="16" fontId="8" numFmtId="0" xfId="0" applyAlignment="1" applyBorder="1" applyFont="1">
      <alignment horizontal="center" vertical="center"/>
    </xf>
    <xf borderId="1" fillId="16" fontId="8" numFmtId="0" xfId="0" applyAlignment="1" applyBorder="1" applyFont="1">
      <alignment horizontal="center" vertical="center"/>
    </xf>
    <xf borderId="1" fillId="16" fontId="8" numFmtId="174" xfId="0" applyAlignment="1" applyBorder="1" applyFont="1" applyNumberFormat="1">
      <alignment horizontal="center" vertical="center"/>
    </xf>
    <xf borderId="1" fillId="0" fontId="8" numFmtId="174" xfId="0" applyAlignment="1" applyBorder="1" applyFont="1" applyNumberFormat="1">
      <alignment horizontal="center" vertical="center"/>
    </xf>
    <xf borderId="1" fillId="16" fontId="7" numFmtId="0" xfId="0" applyAlignment="1" applyBorder="1" applyFont="1">
      <alignment horizontal="center" readingOrder="0"/>
    </xf>
    <xf borderId="1" fillId="16" fontId="7" numFmtId="177" xfId="0" applyAlignment="1" applyBorder="1" applyFont="1" applyNumberFormat="1">
      <alignment horizontal="center"/>
    </xf>
    <xf borderId="0" fillId="0" fontId="8" numFmtId="0" xfId="0" applyAlignment="1" applyFont="1">
      <alignment vertical="bottom"/>
    </xf>
    <xf borderId="1" fillId="0" fontId="13" numFmtId="0" xfId="0" applyAlignment="1" applyBorder="1" applyFont="1">
      <alignment horizontal="center" readingOrder="0" vertical="center"/>
    </xf>
    <xf borderId="5" fillId="21" fontId="8" numFmtId="0" xfId="0" applyAlignment="1" applyBorder="1" applyFont="1">
      <alignment horizontal="center" readingOrder="0" vertical="center"/>
    </xf>
    <xf borderId="5" fillId="0" fontId="13" numFmtId="0" xfId="0" applyAlignment="1" applyBorder="1" applyFont="1">
      <alignment horizontal="center" readingOrder="0" vertical="center"/>
    </xf>
    <xf borderId="1" fillId="22" fontId="8" numFmtId="176" xfId="0" applyBorder="1" applyFont="1" applyNumberFormat="1"/>
    <xf borderId="1" fillId="22" fontId="13" numFmtId="176" xfId="0" applyAlignment="1" applyBorder="1" applyFont="1" applyNumberFormat="1">
      <alignment readingOrder="0" vertical="bottom"/>
    </xf>
    <xf borderId="1" fillId="22" fontId="8" numFmtId="175" xfId="0" applyAlignment="1" applyBorder="1" applyFont="1" applyNumberFormat="1">
      <alignment vertical="bottom"/>
    </xf>
    <xf borderId="1" fillId="8" fontId="8" numFmtId="0" xfId="0" applyAlignment="1" applyBorder="1" applyFont="1">
      <alignment horizontal="center" shrinkToFit="0" vertical="bottom" wrapText="1"/>
    </xf>
    <xf borderId="1" fillId="8" fontId="8" numFmtId="172" xfId="0" applyAlignment="1" applyBorder="1" applyFont="1" applyNumberFormat="1">
      <alignment vertical="bottom"/>
    </xf>
    <xf borderId="1" fillId="8" fontId="8" numFmtId="174" xfId="0" applyBorder="1" applyFont="1" applyNumberFormat="1"/>
    <xf borderId="1" fillId="21" fontId="8" numFmtId="0" xfId="0" applyAlignment="1" applyBorder="1" applyFont="1">
      <alignment shrinkToFit="0" vertical="bottom" wrapText="1"/>
    </xf>
    <xf borderId="1" fillId="21" fontId="8" numFmtId="172" xfId="0" applyAlignment="1" applyBorder="1" applyFont="1" applyNumberFormat="1">
      <alignment vertical="bottom"/>
    </xf>
    <xf borderId="1" fillId="21" fontId="8" numFmtId="1" xfId="0" applyAlignment="1" applyBorder="1" applyFont="1" applyNumberFormat="1">
      <alignment horizontal="center" shrinkToFit="0" vertical="bottom" wrapText="1"/>
    </xf>
    <xf borderId="1" fillId="21" fontId="8" numFmtId="174" xfId="0" applyBorder="1" applyFont="1" applyNumberFormat="1"/>
    <xf borderId="1" fillId="8" fontId="8" numFmtId="0" xfId="0" applyAlignment="1" applyBorder="1" applyFont="1">
      <alignment shrinkToFit="0" vertical="bottom" wrapText="1"/>
    </xf>
    <xf borderId="1" fillId="8" fontId="8" numFmtId="170" xfId="0" applyAlignment="1" applyBorder="1" applyFont="1" applyNumberFormat="1">
      <alignment horizontal="right" shrinkToFit="0" vertical="bottom" wrapText="1"/>
    </xf>
    <xf borderId="1" fillId="16" fontId="13" numFmtId="0" xfId="0" applyAlignment="1" applyBorder="1" applyFont="1">
      <alignment horizontal="center"/>
    </xf>
    <xf borderId="1" fillId="21" fontId="13" numFmtId="170" xfId="0" applyAlignment="1" applyBorder="1" applyFont="1" applyNumberFormat="1">
      <alignment horizontal="center"/>
    </xf>
    <xf borderId="1" fillId="21" fontId="8" numFmtId="172" xfId="0" applyBorder="1" applyFont="1" applyNumberFormat="1"/>
    <xf borderId="1" fillId="0" fontId="13" numFmtId="0" xfId="0" applyAlignment="1" applyBorder="1" applyFont="1">
      <alignment horizontal="center" readingOrder="0" shrinkToFit="0" vertical="center" wrapText="0"/>
    </xf>
    <xf borderId="1" fillId="8" fontId="8" numFmtId="175" xfId="0" applyAlignment="1" applyBorder="1" applyFont="1" applyNumberFormat="1">
      <alignment horizontal="center" readingOrder="0" shrinkToFit="0" vertical="center" wrapText="1"/>
    </xf>
    <xf borderId="1" fillId="8" fontId="8" numFmtId="172" xfId="0" applyAlignment="1" applyBorder="1" applyFont="1" applyNumberFormat="1">
      <alignment horizontal="center" vertical="center"/>
    </xf>
    <xf borderId="1" fillId="21" fontId="8" numFmtId="172" xfId="0" applyAlignment="1" applyBorder="1" applyFont="1" applyNumberFormat="1">
      <alignment horizontal="center" vertical="center"/>
    </xf>
    <xf borderId="1" fillId="8" fontId="8" numFmtId="172" xfId="0" applyAlignment="1" applyBorder="1" applyFont="1" applyNumberFormat="1">
      <alignment horizontal="center" readingOrder="0" vertical="center"/>
    </xf>
    <xf borderId="1" fillId="16" fontId="13" numFmtId="170" xfId="0" applyAlignment="1" applyBorder="1" applyFont="1" applyNumberFormat="1">
      <alignment horizontal="center" readingOrder="0" vertical="center"/>
    </xf>
    <xf borderId="1" fillId="16" fontId="7" numFmtId="170" xfId="0" applyAlignment="1" applyBorder="1" applyFont="1" applyNumberFormat="1">
      <alignment horizontal="center"/>
    </xf>
    <xf borderId="1" fillId="21" fontId="8" numFmtId="167" xfId="0" applyAlignment="1" applyBorder="1" applyFont="1" applyNumberFormat="1">
      <alignment horizontal="center" vertical="center"/>
    </xf>
    <xf borderId="1" fillId="21" fontId="2" numFmtId="0" xfId="0" applyAlignment="1" applyBorder="1" applyFont="1">
      <alignment horizontal="center" vertical="center"/>
    </xf>
    <xf borderId="1" fillId="8" fontId="13" numFmtId="0" xfId="0" applyAlignment="1" applyBorder="1" applyFont="1">
      <alignment horizontal="center" readingOrder="0" vertical="center"/>
    </xf>
    <xf borderId="0" fillId="8" fontId="8" numFmtId="0" xfId="0" applyAlignment="1" applyFont="1">
      <alignment horizontal="center" readingOrder="0" vertical="center"/>
    </xf>
    <xf borderId="0" fillId="21" fontId="8" numFmtId="0" xfId="0" applyAlignment="1" applyFont="1">
      <alignment horizontal="center" readingOrder="0" vertical="center"/>
    </xf>
    <xf borderId="0" fillId="21" fontId="2" numFmtId="0" xfId="0" applyFont="1"/>
    <xf borderId="0" fillId="8" fontId="2" numFmtId="0" xfId="0" applyFont="1"/>
    <xf borderId="1" fillId="16" fontId="7" numFmtId="176" xfId="0" applyAlignment="1" applyBorder="1" applyFont="1" applyNumberFormat="1">
      <alignment horizontal="center"/>
    </xf>
    <xf borderId="12" fillId="0" fontId="3" numFmtId="0" xfId="0" applyAlignment="1" applyBorder="1" applyFont="1">
      <alignment horizontal="center" readingOrder="0" shrinkToFit="0" vertical="center" wrapText="1"/>
    </xf>
    <xf borderId="5" fillId="0" fontId="8" numFmtId="0" xfId="0" applyAlignment="1" applyBorder="1" applyFont="1">
      <alignment horizontal="center" shrinkToFit="0" vertical="center" wrapText="1"/>
    </xf>
    <xf borderId="1" fillId="8" fontId="8" numFmtId="167" xfId="0" applyAlignment="1" applyBorder="1" applyFont="1" applyNumberFormat="1">
      <alignment horizontal="center" shrinkToFit="0" vertical="center" wrapText="1"/>
    </xf>
    <xf borderId="1" fillId="8" fontId="8" numFmtId="0" xfId="0" applyAlignment="1" applyBorder="1" applyFont="1">
      <alignment vertical="center"/>
    </xf>
    <xf borderId="1" fillId="8" fontId="8" numFmtId="174" xfId="0" applyAlignment="1" applyBorder="1" applyFont="1" applyNumberFormat="1">
      <alignment vertical="center"/>
    </xf>
    <xf borderId="5" fillId="8" fontId="8" numFmtId="0" xfId="0" applyAlignment="1" applyBorder="1" applyFont="1">
      <alignment vertical="center"/>
    </xf>
    <xf borderId="0" fillId="8" fontId="8" numFmtId="0" xfId="0" applyAlignment="1" applyFont="1">
      <alignment vertical="center"/>
    </xf>
    <xf borderId="1" fillId="21" fontId="8" numFmtId="167" xfId="0" applyAlignment="1" applyBorder="1" applyFont="1" applyNumberFormat="1">
      <alignment horizontal="center" shrinkToFit="0" vertical="center" wrapText="1"/>
    </xf>
    <xf borderId="1" fillId="21" fontId="8" numFmtId="0" xfId="0" applyAlignment="1" applyBorder="1" applyFont="1">
      <alignment vertical="center"/>
    </xf>
    <xf borderId="1" fillId="21" fontId="8" numFmtId="174" xfId="0" applyAlignment="1" applyBorder="1" applyFont="1" applyNumberFormat="1">
      <alignment horizontal="center" vertical="center"/>
    </xf>
    <xf borderId="0" fillId="21" fontId="8" numFmtId="0" xfId="0" applyAlignment="1" applyFont="1">
      <alignment vertical="center"/>
    </xf>
    <xf borderId="1" fillId="8" fontId="8" numFmtId="0" xfId="0" applyAlignment="1" applyBorder="1" applyFont="1">
      <alignment vertical="center"/>
    </xf>
    <xf borderId="1" fillId="8" fontId="8" numFmtId="174" xfId="0" applyAlignment="1" applyBorder="1" applyFont="1" applyNumberFormat="1">
      <alignment vertical="center"/>
    </xf>
    <xf borderId="1" fillId="22" fontId="13" numFmtId="0" xfId="0" applyAlignment="1" applyBorder="1" applyFont="1">
      <alignment vertical="center"/>
    </xf>
    <xf borderId="1" fillId="22" fontId="8" numFmtId="175" xfId="0" applyAlignment="1" applyBorder="1" applyFont="1" applyNumberFormat="1">
      <alignment vertical="center"/>
    </xf>
    <xf borderId="1" fillId="22" fontId="8" numFmtId="0" xfId="0" applyAlignment="1" applyBorder="1" applyFont="1">
      <alignment vertical="center"/>
    </xf>
    <xf borderId="1" fillId="22" fontId="8" numFmtId="174" xfId="0" applyAlignment="1" applyBorder="1" applyFont="1" applyNumberFormat="1">
      <alignment vertical="center"/>
    </xf>
    <xf borderId="1" fillId="0" fontId="8" numFmtId="0" xfId="0" applyAlignment="1" applyBorder="1" applyFont="1">
      <alignment shrinkToFit="0" vertical="center" wrapText="1"/>
    </xf>
    <xf borderId="1" fillId="21" fontId="8" numFmtId="0" xfId="0" applyAlignment="1" applyBorder="1" applyFont="1">
      <alignment horizontal="center" shrinkToFit="0" vertical="center" wrapText="1"/>
    </xf>
    <xf borderId="1" fillId="21" fontId="8" numFmtId="0" xfId="0" applyAlignment="1" applyBorder="1" applyFont="1">
      <alignment vertical="center"/>
    </xf>
    <xf borderId="1" fillId="21" fontId="8" numFmtId="174" xfId="0" applyAlignment="1" applyBorder="1" applyFont="1" applyNumberFormat="1">
      <alignment vertical="center"/>
    </xf>
    <xf borderId="1" fillId="8" fontId="8" numFmtId="174" xfId="0" applyAlignment="1" applyBorder="1" applyFont="1" applyNumberFormat="1">
      <alignment horizontal="right" shrinkToFit="0" vertical="center" wrapText="1"/>
    </xf>
    <xf borderId="1" fillId="21" fontId="8" numFmtId="174" xfId="0" applyAlignment="1" applyBorder="1" applyFont="1" applyNumberFormat="1">
      <alignment horizontal="right" shrinkToFit="0" vertical="center" wrapText="1"/>
    </xf>
    <xf borderId="1" fillId="0" fontId="8" numFmtId="0" xfId="0" applyAlignment="1" applyBorder="1" applyFont="1">
      <alignment vertical="center"/>
    </xf>
    <xf borderId="1" fillId="21" fontId="8" numFmtId="167" xfId="0" applyAlignment="1" applyBorder="1" applyFont="1" applyNumberFormat="1">
      <alignment horizontal="right" vertical="center"/>
    </xf>
    <xf borderId="1" fillId="0" fontId="13" numFmtId="0" xfId="0" applyAlignment="1" applyBorder="1" applyFont="1">
      <alignment shrinkToFit="0" vertical="center" wrapText="1"/>
    </xf>
    <xf borderId="1" fillId="8" fontId="13" numFmtId="175" xfId="0" applyAlignment="1" applyBorder="1" applyFont="1" applyNumberFormat="1">
      <alignment horizontal="right" shrinkToFit="0" vertical="center" wrapText="1"/>
    </xf>
    <xf borderId="1" fillId="21" fontId="8" numFmtId="167" xfId="0" applyAlignment="1" applyBorder="1" applyFont="1" applyNumberFormat="1">
      <alignment vertical="center"/>
    </xf>
    <xf borderId="5" fillId="0" fontId="13" numFmtId="0" xfId="0" applyAlignment="1" applyBorder="1" applyFont="1">
      <alignment vertical="center"/>
    </xf>
    <xf borderId="1" fillId="21" fontId="8" numFmtId="167" xfId="0" applyAlignment="1" applyBorder="1" applyFont="1" applyNumberFormat="1">
      <alignment shrinkToFit="0" vertical="center" wrapText="1"/>
    </xf>
    <xf borderId="1" fillId="21" fontId="8" numFmtId="0" xfId="0" applyAlignment="1" applyBorder="1" applyFont="1">
      <alignment horizontal="center" shrinkToFit="0" vertical="center" wrapText="1"/>
    </xf>
    <xf borderId="1" fillId="8" fontId="8" numFmtId="167" xfId="0" applyAlignment="1" applyBorder="1" applyFont="1" applyNumberFormat="1">
      <alignment shrinkToFit="0" vertical="center" wrapText="1"/>
    </xf>
    <xf borderId="1" fillId="8" fontId="8" numFmtId="0" xfId="0" applyAlignment="1" applyBorder="1" applyFont="1">
      <alignment horizontal="center" shrinkToFit="0" vertical="center" wrapText="1"/>
    </xf>
    <xf borderId="1" fillId="8" fontId="8" numFmtId="176" xfId="0" applyAlignment="1" applyBorder="1" applyFont="1" applyNumberFormat="1">
      <alignment horizontal="right" shrinkToFit="0" vertical="center" wrapText="1"/>
    </xf>
    <xf borderId="1" fillId="21" fontId="8" numFmtId="1" xfId="0" applyAlignment="1" applyBorder="1" applyFont="1" applyNumberFormat="1">
      <alignment horizontal="center" shrinkToFit="0" vertical="center" wrapText="1"/>
    </xf>
    <xf borderId="1" fillId="8" fontId="8" numFmtId="170" xfId="0" applyAlignment="1" applyBorder="1" applyFont="1" applyNumberFormat="1">
      <alignment horizontal="right" shrinkToFit="0" vertical="center" wrapText="1"/>
    </xf>
    <xf borderId="1" fillId="21" fontId="8" numFmtId="167" xfId="0" applyAlignment="1" applyBorder="1" applyFont="1" applyNumberFormat="1">
      <alignment readingOrder="0" shrinkToFit="0" vertical="center" wrapText="1"/>
    </xf>
    <xf borderId="1" fillId="21" fontId="8" numFmtId="170" xfId="0" applyAlignment="1" applyBorder="1" applyFont="1" applyNumberFormat="1">
      <alignment horizontal="right" shrinkToFit="0" vertical="center" wrapText="1"/>
    </xf>
    <xf borderId="1" fillId="8" fontId="13" numFmtId="176" xfId="0" applyAlignment="1" applyBorder="1" applyFont="1" applyNumberFormat="1">
      <alignment horizontal="center" vertical="center"/>
    </xf>
    <xf borderId="1" fillId="8" fontId="8" numFmtId="175" xfId="0" applyAlignment="1" applyBorder="1" applyFont="1" applyNumberFormat="1">
      <alignment vertical="center"/>
    </xf>
    <xf borderId="1" fillId="21" fontId="8" numFmtId="176" xfId="0" applyAlignment="1" applyBorder="1" applyFont="1" applyNumberFormat="1">
      <alignment vertical="center"/>
    </xf>
    <xf borderId="1" fillId="21" fontId="8" numFmtId="175" xfId="0" applyAlignment="1" applyBorder="1" applyFont="1" applyNumberFormat="1">
      <alignment vertical="center"/>
    </xf>
    <xf borderId="1" fillId="22" fontId="13" numFmtId="0" xfId="0" applyAlignment="1" applyBorder="1" applyFont="1">
      <alignment horizontal="center" vertical="center"/>
    </xf>
    <xf borderId="1" fillId="22" fontId="13" numFmtId="170" xfId="0" applyAlignment="1" applyBorder="1" applyFont="1" applyNumberFormat="1">
      <alignment horizontal="center" vertical="center"/>
    </xf>
    <xf borderId="1" fillId="22" fontId="8" numFmtId="174" xfId="0" applyAlignment="1" applyBorder="1" applyFont="1" applyNumberFormat="1">
      <alignment vertical="center"/>
    </xf>
    <xf borderId="1" fillId="21" fontId="8" numFmtId="167" xfId="0" applyAlignment="1" applyBorder="1" applyFont="1" applyNumberFormat="1">
      <alignment horizontal="center" readingOrder="0" vertical="center"/>
    </xf>
    <xf borderId="1" fillId="21" fontId="8" numFmtId="0" xfId="0" applyAlignment="1" applyBorder="1" applyFont="1">
      <alignment horizontal="center" readingOrder="0" vertical="center"/>
    </xf>
    <xf borderId="5" fillId="21" fontId="8" numFmtId="0" xfId="0" applyAlignment="1" applyBorder="1" applyFont="1">
      <alignment horizontal="center" vertical="center"/>
    </xf>
    <xf borderId="1" fillId="16" fontId="7" numFmtId="175" xfId="0" applyAlignment="1" applyBorder="1" applyFont="1" applyNumberFormat="1">
      <alignment horizontal="center"/>
    </xf>
    <xf borderId="1" fillId="8" fontId="8" numFmtId="167" xfId="0" applyAlignment="1" applyBorder="1" applyFont="1" applyNumberFormat="1">
      <alignment horizontal="center" vertical="center"/>
    </xf>
    <xf borderId="1" fillId="8" fontId="2" numFmtId="0" xfId="0" applyAlignment="1" applyBorder="1" applyFont="1">
      <alignment horizontal="center" vertical="center"/>
    </xf>
    <xf borderId="1" fillId="21" fontId="8" numFmtId="172" xfId="0" applyAlignment="1" applyBorder="1" applyFont="1" applyNumberFormat="1">
      <alignment horizontal="center" readingOrder="0" vertical="center"/>
    </xf>
    <xf borderId="1" fillId="22" fontId="13" numFmtId="0" xfId="0" applyAlignment="1" applyBorder="1" applyFont="1">
      <alignment readingOrder="0" shrinkToFit="0" vertical="bottom" wrapText="0"/>
    </xf>
    <xf borderId="1" fillId="22" fontId="13" numFmtId="0" xfId="0" applyAlignment="1" applyBorder="1" applyFont="1">
      <alignment horizontal="left" readingOrder="0" vertical="center"/>
    </xf>
    <xf borderId="1" fillId="22" fontId="8" numFmtId="0" xfId="0" applyAlignment="1" applyBorder="1" applyFont="1">
      <alignment horizontal="center" readingOrder="0" vertical="center"/>
    </xf>
    <xf borderId="1" fillId="21" fontId="8" numFmtId="176" xfId="0" applyAlignment="1" applyBorder="1" applyFont="1" applyNumberFormat="1">
      <alignment horizontal="center"/>
    </xf>
    <xf borderId="1" fillId="21" fontId="8" numFmtId="175" xfId="0" applyAlignment="1" applyBorder="1" applyFont="1" applyNumberFormat="1">
      <alignment vertical="bottom"/>
    </xf>
    <xf borderId="1" fillId="21" fontId="13" numFmtId="0" xfId="0" applyAlignment="1" applyBorder="1" applyFont="1">
      <alignment horizontal="center" readingOrder="0" vertical="center"/>
    </xf>
    <xf borderId="1" fillId="8" fontId="8" numFmtId="0" xfId="0" applyAlignment="1" applyBorder="1" applyFont="1">
      <alignment shrinkToFit="0" vertical="bottom" wrapText="1"/>
    </xf>
    <xf borderId="1" fillId="8" fontId="8" numFmtId="1" xfId="0" applyAlignment="1" applyBorder="1" applyFont="1" applyNumberFormat="1">
      <alignment horizontal="center" shrinkToFit="0" vertical="bottom" wrapText="1"/>
    </xf>
    <xf borderId="1" fillId="21" fontId="8" numFmtId="0" xfId="0" applyAlignment="1" applyBorder="1" applyFont="1">
      <alignment shrinkToFit="0" vertical="bottom" wrapText="1"/>
    </xf>
    <xf borderId="1" fillId="21" fontId="8" numFmtId="170" xfId="0" applyAlignment="1" applyBorder="1" applyFont="1" applyNumberFormat="1">
      <alignment horizontal="right" shrinkToFit="0" vertical="bottom" wrapText="1"/>
    </xf>
    <xf borderId="1" fillId="16" fontId="13" numFmtId="170" xfId="0" applyAlignment="1" applyBorder="1" applyFont="1" applyNumberFormat="1">
      <alignment horizontal="center"/>
    </xf>
    <xf borderId="1" fillId="8" fontId="8" numFmtId="172" xfId="0" applyBorder="1" applyFont="1" applyNumberFormat="1"/>
    <xf borderId="12" fillId="8" fontId="8" numFmtId="0" xfId="0" applyAlignment="1" applyBorder="1" applyFont="1">
      <alignment horizontal="center" readingOrder="0" vertical="center"/>
    </xf>
    <xf borderId="1" fillId="0" fontId="13" numFmtId="0" xfId="0" applyAlignment="1" applyBorder="1" applyFont="1">
      <alignment horizontal="center"/>
    </xf>
    <xf borderId="1" fillId="0" fontId="8" numFmtId="175" xfId="0" applyAlignment="1" applyBorder="1" applyFont="1" applyNumberFormat="1">
      <alignment horizontal="center" shrinkToFit="0" wrapText="1"/>
    </xf>
    <xf borderId="1" fillId="21" fontId="7" numFmtId="176" xfId="0" applyAlignment="1" applyBorder="1" applyFont="1" applyNumberFormat="1">
      <alignment horizontal="center"/>
    </xf>
    <xf borderId="12" fillId="16" fontId="8" numFmtId="0" xfId="0" applyAlignment="1" applyBorder="1" applyFont="1">
      <alignment horizontal="center" vertical="center"/>
    </xf>
    <xf borderId="1" fillId="22" fontId="13" numFmtId="0" xfId="0" applyAlignment="1" applyBorder="1" applyFont="1">
      <alignment horizontal="center"/>
    </xf>
    <xf borderId="1" fillId="22" fontId="8" numFmtId="175" xfId="0" applyAlignment="1" applyBorder="1" applyFont="1" applyNumberFormat="1">
      <alignment horizontal="center" readingOrder="0" shrinkToFit="0" wrapText="1"/>
    </xf>
    <xf borderId="1" fillId="22" fontId="7" numFmtId="176" xfId="0" applyAlignment="1" applyBorder="1" applyFont="1" applyNumberFormat="1">
      <alignment horizontal="center"/>
    </xf>
    <xf borderId="12" fillId="22" fontId="8" numFmtId="0" xfId="0" applyAlignment="1" applyBorder="1" applyFont="1">
      <alignment horizontal="center" vertical="center"/>
    </xf>
    <xf borderId="1" fillId="22" fontId="2" numFmtId="0" xfId="0" applyBorder="1" applyFont="1"/>
    <xf borderId="1" fillId="22" fontId="13" numFmtId="170" xfId="0" applyAlignment="1" applyBorder="1" applyFont="1" applyNumberFormat="1">
      <alignment horizontal="center"/>
    </xf>
    <xf borderId="1" fillId="22" fontId="13" numFmtId="176" xfId="0" applyAlignment="1" applyBorder="1" applyFont="1" applyNumberFormat="1">
      <alignment readingOrder="0"/>
    </xf>
    <xf borderId="1" fillId="21" fontId="8" numFmtId="176" xfId="0" applyAlignment="1" applyBorder="1" applyFont="1" applyNumberFormat="1">
      <alignment horizontal="center" readingOrder="0"/>
    </xf>
    <xf borderId="1" fillId="8" fontId="8" numFmtId="0" xfId="0" applyAlignment="1" applyBorder="1" applyFont="1">
      <alignment readingOrder="0" shrinkToFit="0" vertical="bottom" wrapText="1"/>
    </xf>
    <xf borderId="1" fillId="8" fontId="13" numFmtId="170" xfId="0" applyAlignment="1" applyBorder="1" applyFont="1" applyNumberFormat="1">
      <alignment horizontal="center"/>
    </xf>
    <xf borderId="1" fillId="21" fontId="8" numFmtId="166" xfId="0" applyAlignment="1" applyBorder="1" applyFont="1" applyNumberFormat="1">
      <alignment horizontal="center" vertical="center"/>
    </xf>
    <xf borderId="1" fillId="22" fontId="13" numFmtId="0" xfId="0" applyAlignment="1" applyBorder="1" applyFont="1">
      <alignment horizontal="center" vertical="bottom"/>
    </xf>
    <xf borderId="1" fillId="22" fontId="8" numFmtId="175" xfId="0" applyAlignment="1" applyBorder="1" applyFont="1" applyNumberFormat="1">
      <alignment horizontal="center" readingOrder="0" shrinkToFit="0" vertical="bottom" wrapText="1"/>
    </xf>
    <xf borderId="1" fillId="22" fontId="8" numFmtId="172" xfId="0" applyAlignment="1" applyBorder="1" applyFont="1" applyNumberFormat="1">
      <alignment horizontal="center" vertical="center"/>
    </xf>
    <xf borderId="1" fillId="22" fontId="8" numFmtId="166" xfId="0" applyAlignment="1" applyBorder="1" applyFont="1" applyNumberFormat="1">
      <alignment horizontal="center" vertical="center"/>
    </xf>
    <xf borderId="1" fillId="22" fontId="13" numFmtId="170" xfId="0" applyAlignment="1" applyBorder="1" applyFont="1" applyNumberFormat="1">
      <alignment horizontal="center" vertical="bottom"/>
    </xf>
    <xf borderId="1" fillId="21" fontId="13" numFmtId="172" xfId="0" applyAlignment="1" applyBorder="1" applyFont="1" applyNumberFormat="1">
      <alignment horizontal="left" readingOrder="0" vertical="center"/>
    </xf>
    <xf borderId="1" fillId="16" fontId="13" numFmtId="175" xfId="0" applyAlignment="1" applyBorder="1" applyFont="1" applyNumberFormat="1">
      <alignment horizontal="center" readingOrder="0" vertical="center"/>
    </xf>
    <xf borderId="1" fillId="16" fontId="8" numFmtId="166" xfId="0" applyAlignment="1" applyBorder="1" applyFont="1" applyNumberFormat="1">
      <alignment horizontal="center" vertical="center"/>
    </xf>
    <xf borderId="7" fillId="2" fontId="13" numFmtId="0" xfId="0" applyAlignment="1" applyBorder="1" applyFont="1">
      <alignment horizontal="center" readingOrder="0" shrinkToFit="0" vertical="center" wrapText="1"/>
    </xf>
    <xf borderId="9" fillId="8" fontId="20" numFmtId="0" xfId="0" applyBorder="1" applyFont="1"/>
    <xf borderId="8" fillId="8" fontId="20" numFmtId="0" xfId="0" applyBorder="1" applyFont="1"/>
    <xf borderId="5" fillId="16" fontId="2" numFmtId="0" xfId="0" applyAlignment="1" applyBorder="1" applyFont="1">
      <alignment horizontal="center" readingOrder="0" shrinkToFit="0" vertical="center" wrapText="1"/>
    </xf>
    <xf borderId="1" fillId="22" fontId="13" numFmtId="0" xfId="0" applyAlignment="1" applyBorder="1" applyFont="1">
      <alignment horizontal="center" readingOrder="0" shrinkToFit="0" vertical="center" wrapText="1"/>
    </xf>
    <xf borderId="1" fillId="22" fontId="13" numFmtId="0" xfId="0" applyAlignment="1" applyBorder="1" applyFont="1">
      <alignment horizontal="left" readingOrder="0" shrinkToFit="0" vertical="center" wrapText="0"/>
    </xf>
    <xf borderId="1" fillId="22" fontId="13" numFmtId="0" xfId="0" applyAlignment="1" applyBorder="1" applyFont="1">
      <alignment horizontal="center" vertical="center"/>
    </xf>
    <xf borderId="1" fillId="0" fontId="2" numFmtId="0" xfId="0" applyAlignment="1" applyBorder="1" applyFont="1">
      <alignment readingOrder="0" shrinkToFit="0" wrapText="1"/>
    </xf>
    <xf borderId="1" fillId="21" fontId="2" numFmtId="0" xfId="0" applyAlignment="1" applyBorder="1" applyFont="1">
      <alignment shrinkToFit="0" wrapText="1"/>
    </xf>
    <xf borderId="1" fillId="21" fontId="2" numFmtId="174" xfId="0" applyBorder="1" applyFont="1" applyNumberFormat="1"/>
    <xf borderId="1" fillId="8" fontId="2" numFmtId="175" xfId="0" applyAlignment="1" applyBorder="1" applyFont="1" applyNumberFormat="1">
      <alignment shrinkToFit="0" wrapText="1"/>
    </xf>
    <xf borderId="1" fillId="8" fontId="2" numFmtId="174" xfId="0" applyBorder="1" applyFont="1" applyNumberFormat="1"/>
    <xf borderId="1" fillId="0" fontId="7" numFmtId="0" xfId="0" applyAlignment="1" applyBorder="1" applyFont="1">
      <alignment readingOrder="0" shrinkToFit="0" wrapText="1"/>
    </xf>
    <xf borderId="1" fillId="21" fontId="7" numFmtId="175" xfId="0" applyAlignment="1" applyBorder="1" applyFont="1" applyNumberFormat="1">
      <alignment shrinkToFit="0" wrapText="1"/>
    </xf>
    <xf borderId="1" fillId="0" fontId="8" numFmtId="0" xfId="0" applyAlignment="1" applyBorder="1" applyFont="1">
      <alignment horizontal="center" readingOrder="0" shrinkToFit="0" vertical="center" wrapText="1"/>
    </xf>
    <xf borderId="1" fillId="8" fontId="8" numFmtId="0" xfId="0" applyAlignment="1" applyBorder="1" applyFont="1">
      <alignment horizontal="center" shrinkToFit="0" vertical="center" wrapText="1"/>
    </xf>
    <xf borderId="1" fillId="22" fontId="8" numFmtId="0" xfId="0" applyAlignment="1" applyBorder="1" applyFont="1">
      <alignment horizontal="left" readingOrder="0" shrinkToFit="0" vertical="center" wrapText="0"/>
    </xf>
    <xf borderId="1" fillId="22" fontId="8" numFmtId="174" xfId="0" applyAlignment="1" applyBorder="1" applyFont="1" applyNumberFormat="1">
      <alignment horizontal="center" vertical="center"/>
    </xf>
    <xf borderId="1" fillId="8" fontId="8" numFmtId="0" xfId="0" applyAlignment="1" applyBorder="1" applyFont="1">
      <alignment horizontal="center" readingOrder="0" shrinkToFit="0" vertical="bottom" wrapText="1"/>
    </xf>
    <xf borderId="1" fillId="21" fontId="2" numFmtId="0" xfId="0" applyAlignment="1" applyBorder="1" applyFont="1">
      <alignment horizontal="center" readingOrder="0"/>
    </xf>
    <xf borderId="1" fillId="8" fontId="8" numFmtId="175" xfId="0" applyAlignment="1" applyBorder="1" applyFont="1" applyNumberFormat="1">
      <alignment horizontal="center" shrinkToFit="0" vertical="bottom" wrapText="1"/>
    </xf>
    <xf borderId="1" fillId="21" fontId="13" numFmtId="175" xfId="0" applyAlignment="1" applyBorder="1" applyFont="1" applyNumberFormat="1">
      <alignment horizontal="center" shrinkToFit="0" vertical="bottom" wrapText="1"/>
    </xf>
    <xf borderId="5" fillId="0" fontId="7" numFmtId="0" xfId="0" applyAlignment="1" applyBorder="1" applyFont="1">
      <alignment horizontal="center" readingOrder="0" shrinkToFit="0" vertical="center" wrapText="1"/>
    </xf>
    <xf borderId="1" fillId="21" fontId="8" numFmtId="0" xfId="0" applyAlignment="1" applyBorder="1" applyFont="1">
      <alignment horizontal="center" readingOrder="0" shrinkToFit="0" vertical="bottom" wrapText="1"/>
    </xf>
    <xf borderId="1" fillId="21" fontId="2" numFmtId="49" xfId="0" applyAlignment="1" applyBorder="1" applyFont="1" applyNumberFormat="1">
      <alignment horizontal="center" readingOrder="0"/>
    </xf>
    <xf borderId="1" fillId="8" fontId="13" numFmtId="0" xfId="0" applyAlignment="1" applyBorder="1" applyFont="1">
      <alignment horizontal="center" readingOrder="0" shrinkToFit="0" vertical="bottom" wrapText="1"/>
    </xf>
    <xf borderId="1" fillId="8" fontId="7" numFmtId="0" xfId="0" applyBorder="1" applyFont="1"/>
    <xf borderId="1" fillId="8" fontId="13" numFmtId="0" xfId="0" applyAlignment="1" applyBorder="1" applyFont="1">
      <alignment horizontal="center" shrinkToFit="0" vertical="bottom" wrapText="1"/>
    </xf>
    <xf borderId="1" fillId="8" fontId="13" numFmtId="0" xfId="0" applyAlignment="1" applyBorder="1" applyFont="1">
      <alignment vertical="bottom"/>
    </xf>
    <xf borderId="1" fillId="8" fontId="13" numFmtId="170" xfId="0" applyAlignment="1" applyBorder="1" applyFont="1" applyNumberFormat="1">
      <alignment horizontal="right" shrinkToFit="0" vertical="bottom" wrapText="1"/>
    </xf>
    <xf borderId="1" fillId="21" fontId="13" numFmtId="0" xfId="0" applyAlignment="1" applyBorder="1" applyFont="1">
      <alignment horizontal="center" readingOrder="0" shrinkToFit="0" vertical="bottom" wrapText="1"/>
    </xf>
    <xf borderId="1" fillId="21" fontId="7" numFmtId="0" xfId="0" applyBorder="1" applyFont="1"/>
    <xf borderId="1" fillId="21" fontId="13" numFmtId="170" xfId="0" applyAlignment="1" applyBorder="1" applyFont="1" applyNumberFormat="1">
      <alignment horizontal="right" shrinkToFit="0" vertical="bottom" wrapText="1"/>
    </xf>
    <xf borderId="1" fillId="8" fontId="13" numFmtId="176" xfId="0" applyAlignment="1" applyBorder="1" applyFont="1" applyNumberFormat="1">
      <alignment horizontal="center" readingOrder="0" vertical="center"/>
    </xf>
    <xf borderId="1" fillId="8" fontId="8" numFmtId="175" xfId="0" applyAlignment="1" applyBorder="1" applyFont="1" applyNumberFormat="1">
      <alignment horizontal="right" shrinkToFit="0" vertical="bottom" wrapText="1"/>
    </xf>
    <xf borderId="1" fillId="21" fontId="2" numFmtId="0" xfId="0" applyAlignment="1" applyBorder="1" applyFont="1">
      <alignment horizontal="center" readingOrder="0" shrinkToFit="0" vertical="center" wrapText="1"/>
    </xf>
    <xf borderId="1" fillId="22" fontId="8" numFmtId="0" xfId="0" applyAlignment="1" applyBorder="1" applyFont="1">
      <alignment horizontal="center" readingOrder="0" shrinkToFit="0" vertical="center" wrapText="1"/>
    </xf>
    <xf borderId="1" fillId="22" fontId="2" numFmtId="0" xfId="0" applyAlignment="1" applyBorder="1" applyFont="1">
      <alignment horizontal="center" readingOrder="0" shrinkToFit="0" vertical="center" wrapText="1"/>
    </xf>
    <xf borderId="1" fillId="22" fontId="13" numFmtId="175" xfId="0" applyAlignment="1" applyBorder="1" applyFont="1" applyNumberFormat="1">
      <alignment horizontal="center" readingOrder="0" shrinkToFit="0" vertical="center" wrapText="1"/>
    </xf>
    <xf borderId="1" fillId="0" fontId="13" numFmtId="49" xfId="0" applyAlignment="1" applyBorder="1" applyFont="1" applyNumberFormat="1">
      <alignment horizontal="center" readingOrder="0" vertical="center"/>
    </xf>
    <xf borderId="10" fillId="0" fontId="13" numFmtId="0" xfId="0" applyAlignment="1" applyBorder="1" applyFont="1">
      <alignment horizontal="center" shrinkToFit="0" vertical="center" wrapText="1"/>
    </xf>
    <xf borderId="5" fillId="0" fontId="8" numFmtId="0" xfId="0" applyAlignment="1" applyBorder="1" applyFont="1">
      <alignment horizontal="center" vertical="center"/>
    </xf>
    <xf borderId="1" fillId="0" fontId="8" numFmtId="0" xfId="0" applyAlignment="1" applyBorder="1" applyFont="1">
      <alignment horizontal="center" shrinkToFit="0" vertical="center" wrapText="1"/>
    </xf>
    <xf borderId="10" fillId="0" fontId="13" numFmtId="0" xfId="0" applyAlignment="1" applyBorder="1" applyFont="1">
      <alignment horizontal="center" readingOrder="0" shrinkToFit="0" vertical="center" wrapText="1"/>
    </xf>
    <xf borderId="5" fillId="21" fontId="8" numFmtId="0" xfId="0" applyAlignment="1" applyBorder="1" applyFont="1">
      <alignment horizontal="center" vertical="center"/>
    </xf>
    <xf borderId="1" fillId="21" fontId="2" numFmtId="0" xfId="0" applyAlignment="1" applyBorder="1" applyFont="1">
      <alignment horizontal="left" readingOrder="0" vertical="center"/>
    </xf>
    <xf borderId="1" fillId="22" fontId="2" numFmtId="0" xfId="0" applyAlignment="1" applyBorder="1" applyFont="1">
      <alignment horizontal="left" readingOrder="0" vertical="center"/>
    </xf>
    <xf borderId="1" fillId="21" fontId="2" numFmtId="0" xfId="0" applyAlignment="1" applyBorder="1" applyFont="1">
      <alignment horizontal="center" readingOrder="0" shrinkToFit="0" wrapText="1"/>
    </xf>
    <xf borderId="1" fillId="8" fontId="2" numFmtId="174" xfId="0" applyAlignment="1" applyBorder="1" applyFont="1" applyNumberFormat="1">
      <alignment horizontal="center" readingOrder="0" shrinkToFit="0" wrapText="1"/>
    </xf>
    <xf borderId="1" fillId="21" fontId="2" numFmtId="174" xfId="0" applyAlignment="1" applyBorder="1" applyFont="1" applyNumberFormat="1">
      <alignment horizontal="center" readingOrder="0" shrinkToFit="0" wrapText="1"/>
    </xf>
    <xf borderId="5" fillId="6" fontId="8" numFmtId="167" xfId="0" applyAlignment="1" applyBorder="1" applyFont="1" applyNumberFormat="1">
      <alignment horizontal="center" readingOrder="0" shrinkToFit="0" vertical="center" wrapText="1"/>
    </xf>
    <xf borderId="1" fillId="8" fontId="2" numFmtId="0" xfId="0" applyAlignment="1" applyBorder="1" applyFont="1">
      <alignment readingOrder="0" shrinkToFit="0" wrapText="1"/>
    </xf>
    <xf borderId="1" fillId="8" fontId="2" numFmtId="0" xfId="0" applyAlignment="1" applyBorder="1" applyFont="1">
      <alignment horizontal="center" readingOrder="0" shrinkToFit="0" wrapText="1"/>
    </xf>
    <xf borderId="1" fillId="21" fontId="2" numFmtId="0" xfId="0" applyAlignment="1" applyBorder="1" applyFont="1">
      <alignment readingOrder="0" shrinkToFit="0" wrapText="1"/>
    </xf>
    <xf borderId="1" fillId="21" fontId="2" numFmtId="168" xfId="0" applyAlignment="1" applyBorder="1" applyFont="1" applyNumberFormat="1">
      <alignment horizontal="center" readingOrder="0" shrinkToFit="0" wrapText="1"/>
    </xf>
    <xf borderId="1" fillId="8" fontId="7" numFmtId="0" xfId="0" applyAlignment="1" applyBorder="1" applyFont="1">
      <alignment readingOrder="0" shrinkToFit="0" wrapText="1"/>
    </xf>
    <xf borderId="1" fillId="8" fontId="2" numFmtId="175" xfId="0" applyAlignment="1" applyBorder="1" applyFont="1" applyNumberFormat="1">
      <alignment horizontal="center" shrinkToFit="0" wrapText="1"/>
    </xf>
    <xf borderId="1" fillId="23" fontId="2" numFmtId="0" xfId="0" applyAlignment="1" applyBorder="1" applyFill="1" applyFont="1">
      <alignment horizontal="center" readingOrder="0" shrinkToFit="0" wrapText="1"/>
    </xf>
    <xf borderId="1" fillId="21" fontId="7" numFmtId="0" xfId="0" applyAlignment="1" applyBorder="1" applyFont="1">
      <alignment readingOrder="0"/>
    </xf>
    <xf borderId="1" fillId="21" fontId="2" numFmtId="175" xfId="0" applyAlignment="1" applyBorder="1" applyFont="1" applyNumberFormat="1">
      <alignment horizontal="center" shrinkToFit="0" wrapText="1"/>
    </xf>
    <xf borderId="1" fillId="22" fontId="8" numFmtId="167" xfId="0" applyAlignment="1" applyBorder="1" applyFont="1" applyNumberFormat="1">
      <alignment horizontal="left" readingOrder="0" shrinkToFit="0" vertical="center" wrapText="0"/>
    </xf>
    <xf borderId="1" fillId="22" fontId="2" numFmtId="0" xfId="0" applyAlignment="1" applyBorder="1" applyFont="1">
      <alignment horizontal="center" vertical="center"/>
    </xf>
    <xf borderId="1" fillId="0" fontId="8" numFmtId="174" xfId="0" applyAlignment="1" applyBorder="1" applyFont="1" applyNumberFormat="1">
      <alignment horizontal="center" readingOrder="0" shrinkToFit="0" vertical="center" wrapText="1"/>
    </xf>
    <xf borderId="1" fillId="0" fontId="2" numFmtId="0" xfId="0" applyAlignment="1" applyBorder="1" applyFont="1">
      <alignment horizontal="center" vertical="center"/>
    </xf>
    <xf borderId="1" fillId="0" fontId="2" numFmtId="0" xfId="0" applyAlignment="1" applyBorder="1" applyFont="1">
      <alignment horizontal="center" shrinkToFit="0" wrapText="1"/>
    </xf>
    <xf borderId="1" fillId="0" fontId="2" numFmtId="174" xfId="0" applyAlignment="1" applyBorder="1" applyFont="1" applyNumberFormat="1">
      <alignment horizontal="center" shrinkToFit="0" wrapText="1"/>
    </xf>
    <xf borderId="5" fillId="6" fontId="8" numFmtId="0" xfId="0" applyAlignment="1" applyBorder="1" applyFont="1">
      <alignment horizontal="center" shrinkToFit="0" vertical="center" wrapText="1"/>
    </xf>
    <xf borderId="1" fillId="21" fontId="8" numFmtId="0" xfId="0" applyAlignment="1" applyBorder="1" applyFont="1">
      <alignment horizontal="center" shrinkToFit="0" vertical="bottom" wrapText="1"/>
    </xf>
    <xf borderId="0" fillId="0" fontId="2" numFmtId="174" xfId="0" applyFont="1" applyNumberFormat="1"/>
    <xf borderId="1" fillId="8" fontId="8" numFmtId="168" xfId="0" applyAlignment="1" applyBorder="1" applyFont="1" applyNumberFormat="1">
      <alignment horizontal="center" shrinkToFit="0" vertical="bottom" wrapText="1"/>
    </xf>
    <xf borderId="1" fillId="21" fontId="8" numFmtId="175" xfId="0" applyAlignment="1" applyBorder="1" applyFont="1" applyNumberFormat="1">
      <alignment horizontal="center" shrinkToFit="0" vertical="bottom" wrapText="1"/>
    </xf>
    <xf borderId="1" fillId="23" fontId="8" numFmtId="0" xfId="0" applyAlignment="1" applyBorder="1" applyFont="1">
      <alignment horizontal="center" shrinkToFit="0" vertical="center" wrapText="1"/>
    </xf>
    <xf borderId="1" fillId="0" fontId="2" numFmtId="174" xfId="0" applyAlignment="1" applyBorder="1" applyFont="1" applyNumberFormat="1">
      <alignment shrinkToFit="0" wrapText="1"/>
    </xf>
    <xf borderId="1" fillId="22" fontId="8" numFmtId="167" xfId="0" applyAlignment="1" applyBorder="1" applyFont="1" applyNumberFormat="1">
      <alignment horizontal="center" readingOrder="0" shrinkToFit="0" vertical="center" wrapText="1"/>
    </xf>
    <xf borderId="1" fillId="0" fontId="13" numFmtId="0" xfId="0" applyAlignment="1" applyBorder="1" applyFont="1">
      <alignment horizontal="center" readingOrder="0" shrinkToFit="0" vertical="center" wrapText="1"/>
    </xf>
    <xf borderId="1" fillId="0" fontId="7" numFmtId="176" xfId="0" applyAlignment="1" applyBorder="1" applyFont="1" applyNumberFormat="1">
      <alignment horizontal="center" shrinkToFit="0" wrapText="1"/>
    </xf>
    <xf borderId="1" fillId="0" fontId="8" numFmtId="0" xfId="0" applyAlignment="1" applyBorder="1" applyFont="1">
      <alignment horizontal="center" shrinkToFit="0" vertical="center" wrapText="1"/>
    </xf>
    <xf borderId="1" fillId="0" fontId="8" numFmtId="0" xfId="0" applyAlignment="1" applyBorder="1" applyFont="1">
      <alignment horizontal="center" shrinkToFit="0" wrapText="1"/>
    </xf>
    <xf borderId="1" fillId="0" fontId="8" numFmtId="172" xfId="0" applyAlignment="1" applyBorder="1" applyFont="1" applyNumberFormat="1">
      <alignment horizontal="center" shrinkToFit="0" wrapText="1"/>
    </xf>
    <xf borderId="1" fillId="0" fontId="8" numFmtId="172" xfId="0" applyAlignment="1" applyBorder="1" applyFont="1" applyNumberFormat="1">
      <alignment horizontal="left" readingOrder="0" vertical="center"/>
    </xf>
    <xf borderId="1" fillId="0" fontId="8" numFmtId="172" xfId="0" applyAlignment="1" applyBorder="1" applyFont="1" applyNumberFormat="1">
      <alignment horizontal="center" readingOrder="0" shrinkToFit="0" vertical="center" wrapText="1"/>
    </xf>
    <xf borderId="1" fillId="16" fontId="13" numFmtId="0" xfId="0" applyAlignment="1" applyBorder="1" applyFont="1">
      <alignment horizontal="center" readingOrder="0" shrinkToFit="0" vertical="center" wrapText="1"/>
    </xf>
    <xf borderId="1" fillId="16" fontId="13" numFmtId="175" xfId="0" applyAlignment="1" applyBorder="1" applyFont="1" applyNumberFormat="1">
      <alignment horizontal="center" readingOrder="0" shrinkToFit="0" vertical="center" wrapText="1"/>
    </xf>
    <xf borderId="1" fillId="16" fontId="8" numFmtId="174" xfId="0" applyAlignment="1" applyBorder="1" applyFont="1" applyNumberFormat="1">
      <alignment horizontal="center" vertical="center"/>
    </xf>
    <xf borderId="1" fillId="0" fontId="8" numFmtId="174" xfId="0" applyAlignment="1" applyBorder="1" applyFont="1" applyNumberFormat="1">
      <alignment horizontal="center" shrinkToFit="0" vertical="center" wrapText="1"/>
    </xf>
    <xf borderId="1" fillId="16" fontId="7" numFmtId="0" xfId="0" applyAlignment="1" applyBorder="1" applyFont="1">
      <alignment horizontal="center" readingOrder="0" shrinkToFit="0" wrapText="1"/>
    </xf>
    <xf borderId="5" fillId="0" fontId="8" numFmtId="0" xfId="0" applyAlignment="1" applyBorder="1" applyFont="1">
      <alignment horizontal="center" vertical="center"/>
    </xf>
    <xf borderId="1" fillId="0" fontId="2" numFmtId="0" xfId="0" applyAlignment="1" applyBorder="1" applyFont="1">
      <alignment horizontal="left" readingOrder="0"/>
    </xf>
    <xf borderId="1" fillId="0" fontId="2" numFmtId="0" xfId="0" applyAlignment="1" applyBorder="1" applyFont="1">
      <alignment horizontal="center"/>
    </xf>
    <xf borderId="1" fillId="0" fontId="8" numFmtId="0" xfId="0" applyAlignment="1" applyBorder="1" applyFont="1">
      <alignment horizontal="center" readingOrder="0" vertical="center"/>
    </xf>
    <xf borderId="1" fillId="22" fontId="13" numFmtId="0" xfId="0" applyAlignment="1" applyBorder="1" applyFont="1">
      <alignment horizontal="left" readingOrder="0" shrinkToFit="0" vertical="center" wrapText="1"/>
    </xf>
    <xf borderId="1" fillId="22" fontId="7" numFmtId="0" xfId="0" applyAlignment="1" applyBorder="1" applyFont="1">
      <alignment readingOrder="0"/>
    </xf>
    <xf borderId="1" fillId="0" fontId="8" numFmtId="0" xfId="0" applyAlignment="1" applyBorder="1" applyFont="1">
      <alignment horizontal="left" readingOrder="0" shrinkToFit="0" vertical="center" wrapText="1"/>
    </xf>
    <xf borderId="1" fillId="0" fontId="8" numFmtId="174" xfId="0" applyAlignment="1" applyBorder="1" applyFont="1" applyNumberFormat="1">
      <alignment horizontal="center" readingOrder="0" shrinkToFit="0" vertical="center" wrapText="1"/>
    </xf>
    <xf borderId="1" fillId="0" fontId="13" numFmtId="0" xfId="0" applyAlignment="1" applyBorder="1" applyFont="1">
      <alignment horizontal="left" readingOrder="0" shrinkToFit="0" vertical="center" wrapText="1"/>
    </xf>
    <xf borderId="1" fillId="0" fontId="13" numFmtId="175" xfId="0" applyAlignment="1" applyBorder="1" applyFont="1" applyNumberFormat="1">
      <alignment horizontal="center" readingOrder="0" shrinkToFit="0" vertical="center" wrapText="1"/>
    </xf>
    <xf borderId="1" fillId="22" fontId="13" numFmtId="175" xfId="0" applyAlignment="1" applyBorder="1" applyFont="1" applyNumberFormat="1">
      <alignment horizontal="left" readingOrder="0" shrinkToFit="0" vertical="center" wrapText="0"/>
    </xf>
    <xf borderId="1" fillId="22" fontId="8" numFmtId="174" xfId="0" applyAlignment="1" applyBorder="1" applyFont="1" applyNumberFormat="1">
      <alignment horizontal="center" readingOrder="0" shrinkToFit="0" vertical="center" wrapText="1"/>
    </xf>
    <xf borderId="1" fillId="0" fontId="8" numFmtId="172" xfId="0" applyAlignment="1" applyBorder="1" applyFont="1" applyNumberFormat="1">
      <alignment horizontal="center" vertical="center"/>
    </xf>
    <xf borderId="1" fillId="8" fontId="8" numFmtId="172" xfId="0" applyAlignment="1" applyBorder="1" applyFont="1" applyNumberFormat="1">
      <alignment horizontal="center" readingOrder="0" shrinkToFit="0" vertical="center" wrapText="1"/>
    </xf>
    <xf borderId="1" fillId="21" fontId="13" numFmtId="170" xfId="0" applyAlignment="1" applyBorder="1" applyFont="1" applyNumberFormat="1">
      <alignment horizontal="center" readingOrder="0" shrinkToFit="0" vertical="center" wrapText="1"/>
    </xf>
    <xf borderId="1" fillId="8" fontId="8" numFmtId="174" xfId="0" applyAlignment="1" applyBorder="1" applyFont="1" applyNumberFormat="1">
      <alignment horizontal="center" shrinkToFit="0" vertical="center" wrapText="1"/>
    </xf>
    <xf borderId="1" fillId="21" fontId="13" numFmtId="176" xfId="0" applyAlignment="1" applyBorder="1" applyFont="1" applyNumberFormat="1">
      <alignment horizontal="center" readingOrder="0" shrinkToFit="0" vertical="center" wrapText="1"/>
    </xf>
    <xf borderId="5" fillId="0" fontId="7" numFmtId="0" xfId="0" applyAlignment="1" applyBorder="1" applyFont="1">
      <alignment readingOrder="0" shrinkToFit="0" vertical="center" wrapText="1"/>
    </xf>
    <xf borderId="0" fillId="0" fontId="2" numFmtId="0" xfId="0" applyAlignment="1" applyFont="1">
      <alignment horizontal="center" readingOrder="0" vertical="center"/>
    </xf>
    <xf borderId="1" fillId="21" fontId="2" numFmtId="0" xfId="0" applyAlignment="1" applyBorder="1" applyFont="1">
      <alignment readingOrder="0" shrinkToFit="0" wrapText="1"/>
    </xf>
    <xf borderId="1" fillId="8" fontId="2" numFmtId="0" xfId="0" applyAlignment="1" applyBorder="1" applyFont="1">
      <alignment readingOrder="0" shrinkToFit="0" wrapText="1"/>
    </xf>
    <xf borderId="1" fillId="8" fontId="2" numFmtId="0" xfId="0" applyAlignment="1" applyBorder="1" applyFont="1">
      <alignment horizontal="center" shrinkToFit="0" wrapText="1"/>
    </xf>
    <xf borderId="0" fillId="21" fontId="2" numFmtId="0" xfId="0" applyAlignment="1" applyFont="1">
      <alignment readingOrder="0"/>
    </xf>
    <xf borderId="1" fillId="21" fontId="2" numFmtId="170" xfId="0" applyAlignment="1" applyBorder="1" applyFont="1" applyNumberFormat="1">
      <alignment horizontal="center" shrinkToFit="0" wrapText="1"/>
    </xf>
    <xf borderId="1" fillId="8" fontId="2" numFmtId="170" xfId="0" applyAlignment="1" applyBorder="1" applyFont="1" applyNumberFormat="1">
      <alignment horizontal="center" shrinkToFit="0" wrapText="1"/>
    </xf>
    <xf borderId="0" fillId="0" fontId="2" numFmtId="175" xfId="0" applyFont="1" applyNumberFormat="1"/>
    <xf borderId="1" fillId="21" fontId="2" numFmtId="1" xfId="0" applyAlignment="1" applyBorder="1" applyFont="1" applyNumberFormat="1">
      <alignment readingOrder="0"/>
    </xf>
    <xf borderId="5" fillId="0" fontId="2" numFmtId="0" xfId="0" applyAlignment="1" applyBorder="1" applyFont="1">
      <alignment readingOrder="0" shrinkToFit="0" vertical="center" wrapText="1"/>
    </xf>
    <xf borderId="1" fillId="8" fontId="8" numFmtId="0" xfId="0" applyAlignment="1" applyBorder="1" applyFont="1">
      <alignment horizontal="left" readingOrder="0" shrinkToFit="0" vertical="center" wrapText="0"/>
    </xf>
    <xf borderId="1" fillId="0" fontId="2" numFmtId="0" xfId="0" applyAlignment="1" applyBorder="1" applyFont="1">
      <alignment horizontal="center" readingOrder="0" shrinkToFit="0" wrapText="1"/>
    </xf>
    <xf borderId="1" fillId="0" fontId="21" numFmtId="0" xfId="0" applyAlignment="1" applyBorder="1" applyFont="1">
      <alignment horizontal="left" readingOrder="0" shrinkToFit="0" vertical="center" wrapText="0"/>
    </xf>
    <xf borderId="1" fillId="0" fontId="8" numFmtId="167" xfId="0" applyAlignment="1" applyBorder="1" applyFont="1" applyNumberFormat="1">
      <alignment horizontal="center" vertical="center"/>
    </xf>
    <xf borderId="1" fillId="0" fontId="8" numFmtId="0" xfId="0" applyAlignment="1" applyBorder="1" applyFont="1">
      <alignment horizontal="center" shrinkToFit="0" vertical="bottom" wrapText="1"/>
    </xf>
    <xf borderId="1" fillId="0" fontId="2" numFmtId="174" xfId="0" applyAlignment="1" applyBorder="1" applyFont="1" applyNumberFormat="1">
      <alignment horizontal="center" readingOrder="0" shrinkToFit="0" wrapText="1"/>
    </xf>
    <xf borderId="1" fillId="8" fontId="2" numFmtId="49" xfId="0" applyAlignment="1" applyBorder="1" applyFont="1" applyNumberFormat="1">
      <alignment horizontal="center" readingOrder="0" shrinkToFit="0" wrapText="1"/>
    </xf>
    <xf borderId="1" fillId="8" fontId="8" numFmtId="167" xfId="0" applyAlignment="1" applyBorder="1" applyFont="1" applyNumberFormat="1">
      <alignment horizontal="center" vertical="center"/>
    </xf>
    <xf borderId="1" fillId="21" fontId="8" numFmtId="0" xfId="0" applyAlignment="1" applyBorder="1" applyFont="1">
      <alignment horizontal="left" readingOrder="0" shrinkToFit="0" vertical="center" wrapText="0"/>
    </xf>
    <xf borderId="1" fillId="21" fontId="8" numFmtId="167" xfId="0" applyAlignment="1" applyBorder="1" applyFont="1" applyNumberFormat="1">
      <alignment horizontal="center" vertical="center"/>
    </xf>
    <xf borderId="1" fillId="0" fontId="7" numFmtId="0" xfId="0" applyAlignment="1" applyBorder="1" applyFont="1">
      <alignment horizontal="center" readingOrder="0" shrinkToFit="0" vertical="center" wrapText="1"/>
    </xf>
    <xf borderId="1" fillId="8" fontId="2" numFmtId="0" xfId="0" applyAlignment="1" applyBorder="1" applyFont="1">
      <alignment shrinkToFit="0" wrapText="1"/>
    </xf>
    <xf borderId="1" fillId="21" fontId="2" numFmtId="174" xfId="0" applyAlignment="1" applyBorder="1" applyFont="1" applyNumberFormat="1">
      <alignment shrinkToFit="0" wrapText="1"/>
    </xf>
    <xf borderId="1" fillId="8" fontId="2" numFmtId="174" xfId="0" applyAlignment="1" applyBorder="1" applyFont="1" applyNumberFormat="1">
      <alignment shrinkToFit="0" wrapText="1"/>
    </xf>
    <xf borderId="1" fillId="0" fontId="2" numFmtId="1" xfId="0" applyAlignment="1" applyBorder="1" applyFont="1" applyNumberFormat="1">
      <alignment readingOrder="0" shrinkToFit="0" wrapText="1"/>
    </xf>
    <xf borderId="1" fillId="0" fontId="2" numFmtId="174" xfId="0" applyBorder="1" applyFont="1" applyNumberFormat="1"/>
    <xf borderId="1" fillId="0" fontId="2" numFmtId="175" xfId="0" applyAlignment="1" applyBorder="1" applyFont="1" applyNumberFormat="1">
      <alignment shrinkToFit="0" wrapText="1"/>
    </xf>
    <xf borderId="1" fillId="0" fontId="2" numFmtId="175" xfId="0" applyAlignment="1" applyBorder="1" applyFont="1" applyNumberFormat="1">
      <alignment horizontal="center"/>
    </xf>
    <xf borderId="1" fillId="0" fontId="7" numFmtId="0" xfId="0" applyAlignment="1" applyBorder="1" applyFont="1">
      <alignment horizontal="center" readingOrder="0" shrinkToFit="0" wrapText="1"/>
    </xf>
    <xf borderId="1" fillId="0" fontId="2" numFmtId="0" xfId="0" applyAlignment="1" applyBorder="1" applyFont="1">
      <alignment readingOrder="0" shrinkToFit="0" vertical="center" wrapText="1"/>
    </xf>
    <xf borderId="1" fillId="0" fontId="8" numFmtId="167" xfId="0" applyAlignment="1" applyBorder="1" applyFont="1" applyNumberFormat="1">
      <alignment horizontal="center" vertical="center"/>
    </xf>
    <xf borderId="1" fillId="22" fontId="7" numFmtId="176" xfId="0" applyAlignment="1" applyBorder="1" applyFont="1" applyNumberFormat="1">
      <alignment horizontal="center" shrinkToFit="0" wrapText="1"/>
    </xf>
    <xf borderId="1" fillId="22" fontId="8" numFmtId="167" xfId="0" applyAlignment="1" applyBorder="1" applyFont="1" applyNumberFormat="1">
      <alignment horizontal="center" vertical="center"/>
    </xf>
    <xf borderId="10" fillId="0" fontId="8" numFmtId="0" xfId="0" applyAlignment="1" applyBorder="1" applyFont="1">
      <alignment horizontal="center" shrinkToFit="0" vertical="center" wrapText="1"/>
    </xf>
    <xf borderId="10" fillId="0" fontId="8" numFmtId="0" xfId="0" applyAlignment="1" applyBorder="1" applyFont="1">
      <alignment horizontal="center" readingOrder="0" shrinkToFit="0" vertical="center" wrapText="1"/>
    </xf>
    <xf borderId="5" fillId="8" fontId="8" numFmtId="0" xfId="0" applyAlignment="1" applyBorder="1" applyFont="1">
      <alignment horizontal="center" vertical="center"/>
    </xf>
    <xf borderId="1" fillId="8" fontId="8" numFmtId="167" xfId="0" applyAlignment="1" applyBorder="1" applyFont="1" applyNumberFormat="1">
      <alignment horizontal="center" readingOrder="0" shrinkToFit="0" vertical="center" wrapText="1"/>
    </xf>
    <xf borderId="1" fillId="8" fontId="8" numFmtId="0" xfId="0" applyAlignment="1" applyBorder="1" applyFont="1">
      <alignment horizontal="center" readingOrder="0" vertical="center"/>
    </xf>
    <xf borderId="1" fillId="21" fontId="13" numFmtId="175" xfId="0" applyAlignment="1" applyBorder="1" applyFont="1" applyNumberFormat="1">
      <alignment horizontal="center" readingOrder="0" shrinkToFit="0" vertical="center" wrapText="1"/>
    </xf>
    <xf borderId="5" fillId="0" fontId="2" numFmtId="0" xfId="0" applyAlignment="1" applyBorder="1" applyFont="1">
      <alignment horizontal="center" readingOrder="0" shrinkToFit="0" vertical="center" wrapText="1"/>
    </xf>
    <xf borderId="1" fillId="16" fontId="13" numFmtId="170" xfId="0" applyAlignment="1" applyBorder="1" applyFont="1" applyNumberFormat="1">
      <alignment horizontal="center" readingOrder="0" shrinkToFit="0" vertical="center" wrapText="1"/>
    </xf>
    <xf borderId="1" fillId="16" fontId="13" numFmtId="176" xfId="0" applyAlignment="1" applyBorder="1" applyFont="1" applyNumberFormat="1">
      <alignment horizontal="center" readingOrder="0" shrinkToFit="0" vertical="center" wrapText="1"/>
    </xf>
    <xf borderId="1" fillId="8" fontId="8" numFmtId="0" xfId="0" applyAlignment="1" applyBorder="1" applyFont="1">
      <alignment horizontal="center"/>
    </xf>
    <xf borderId="1" fillId="8" fontId="13" numFmtId="0" xfId="0" applyAlignment="1" applyBorder="1" applyFont="1">
      <alignment horizontal="center"/>
    </xf>
    <xf borderId="1" fillId="21" fontId="8" numFmtId="173" xfId="0" applyAlignment="1" applyBorder="1" applyFont="1" applyNumberFormat="1">
      <alignment horizontal="center"/>
    </xf>
    <xf borderId="1" fillId="21" fontId="8" numFmtId="0" xfId="0" applyAlignment="1" applyBorder="1" applyFont="1">
      <alignment horizontal="center"/>
    </xf>
    <xf borderId="1" fillId="8" fontId="8" numFmtId="0" xfId="0" applyAlignment="1" applyBorder="1" applyFont="1">
      <alignment horizontal="center" readingOrder="0"/>
    </xf>
    <xf borderId="1" fillId="21" fontId="8" numFmtId="0" xfId="0" applyAlignment="1" applyBorder="1" applyFont="1">
      <alignment horizontal="center"/>
    </xf>
    <xf borderId="0" fillId="0" fontId="7" numFmtId="0" xfId="0" applyFont="1"/>
    <xf borderId="0" fillId="3" fontId="2" numFmtId="0" xfId="0" applyFont="1"/>
    <xf borderId="7" fillId="0" fontId="7" numFmtId="0" xfId="0" applyAlignment="1" applyBorder="1" applyFont="1">
      <alignment readingOrder="0" shrinkToFit="0" wrapText="1"/>
    </xf>
    <xf borderId="0" fillId="0" fontId="2" numFmtId="1" xfId="0" applyFont="1" applyNumberFormat="1"/>
    <xf borderId="0" fillId="0" fontId="7" numFmtId="0" xfId="0" applyFont="1"/>
    <xf borderId="0" fillId="0" fontId="22" numFmtId="0" xfId="0" applyAlignment="1" applyFont="1">
      <alignment horizontal="left" readingOrder="0" shrinkToFit="0" wrapText="1"/>
    </xf>
    <xf borderId="0" fillId="0" fontId="10" numFmtId="0" xfId="0" applyAlignment="1" applyFont="1">
      <alignment horizontal="center" readingOrder="0" shrinkToFit="0" wrapText="1"/>
    </xf>
    <xf borderId="0" fillId="0" fontId="10" numFmtId="0" xfId="0" applyAlignment="1" applyFont="1">
      <alignment readingOrder="0" shrinkToFit="0" wrapText="1"/>
    </xf>
    <xf borderId="0" fillId="0" fontId="10" numFmtId="0" xfId="0" applyAlignment="1" applyFont="1">
      <alignment shrinkToFit="0" wrapText="1"/>
    </xf>
    <xf borderId="0" fillId="0" fontId="23" numFmtId="0" xfId="0" applyAlignment="1" applyFont="1">
      <alignment horizontal="left" readingOrder="0" shrinkToFit="0" wrapText="1"/>
    </xf>
    <xf borderId="0" fillId="0" fontId="10" numFmtId="0" xfId="0" applyAlignment="1" applyFont="1">
      <alignment horizontal="center" readingOrder="0" shrinkToFit="0" vertical="center" wrapText="1"/>
    </xf>
    <xf borderId="0" fillId="0" fontId="7" numFmtId="0" xfId="0" applyAlignment="1" applyFont="1">
      <alignment horizontal="center" readingOrder="0" vertical="center"/>
    </xf>
    <xf borderId="0" fillId="0" fontId="23" numFmtId="0" xfId="0" applyAlignment="1" applyFont="1">
      <alignment horizontal="left" readingOrder="0" shrinkToFit="0" vertical="center" wrapText="1"/>
    </xf>
    <xf borderId="0" fillId="0" fontId="10" numFmtId="0" xfId="0" applyAlignment="1" applyFont="1">
      <alignment shrinkToFit="0" vertical="center" wrapText="1"/>
    </xf>
    <xf borderId="0" fillId="0" fontId="24" numFmtId="0" xfId="0" applyAlignment="1" applyFont="1">
      <alignment horizontal="center" readingOrder="0" vertical="center"/>
    </xf>
    <xf borderId="0" fillId="0" fontId="2" numFmtId="0" xfId="0" applyAlignment="1" applyFont="1">
      <alignment vertical="center"/>
    </xf>
    <xf borderId="0" fillId="0" fontId="24" numFmtId="1" xfId="0" applyAlignment="1" applyFont="1" applyNumberFormat="1">
      <alignment horizontal="center" vertical="center"/>
    </xf>
    <xf borderId="0" fillId="0" fontId="25" numFmtId="0" xfId="0" applyAlignment="1" applyFont="1">
      <alignment horizontal="center" readingOrder="0" vertical="center"/>
    </xf>
    <xf borderId="0" fillId="0" fontId="24" numFmtId="171" xfId="0" applyAlignment="1" applyFont="1" applyNumberFormat="1">
      <alignment horizontal="center" vertical="center"/>
    </xf>
    <xf borderId="0" fillId="0" fontId="24" numFmtId="0" xfId="0" applyAlignment="1" applyFont="1">
      <alignment horizontal="center" vertical="center"/>
    </xf>
    <xf borderId="0" fillId="0" fontId="26" numFmtId="0" xfId="0" applyAlignment="1" applyFont="1">
      <alignment horizontal="center" readingOrder="0" shrinkToFit="0" vertical="center" wrapText="1"/>
    </xf>
    <xf borderId="0" fillId="0" fontId="27" numFmtId="0" xfId="0" applyAlignment="1" applyFont="1">
      <alignment horizontal="left" readingOrder="0" shrinkToFit="0" vertical="center" wrapText="1"/>
    </xf>
    <xf borderId="0" fillId="0" fontId="28" numFmtId="0" xfId="0" applyAlignment="1" applyFont="1">
      <alignment vertical="center"/>
    </xf>
    <xf borderId="0" fillId="0" fontId="29" numFmtId="0" xfId="0" applyAlignment="1" applyFont="1">
      <alignment horizontal="center" readingOrder="0" shrinkToFit="0" vertical="center" wrapText="1"/>
    </xf>
    <xf borderId="0" fillId="0" fontId="22" numFmtId="0" xfId="0" applyAlignment="1" applyFont="1">
      <alignment horizontal="left" readingOrder="0" shrinkToFit="0" vertical="center" wrapText="1"/>
    </xf>
    <xf borderId="0" fillId="0" fontId="24" numFmtId="0" xfId="0" applyAlignment="1" applyFont="1">
      <alignment horizontal="center" vertical="center"/>
    </xf>
    <xf borderId="0" fillId="0" fontId="30" numFmtId="0" xfId="0" applyAlignment="1" applyFont="1">
      <alignment horizontal="left" readingOrder="0" shrinkToFit="0" vertical="center" wrapText="1"/>
    </xf>
    <xf borderId="0" fillId="0" fontId="31" numFmtId="0" xfId="0" applyAlignment="1" applyFont="1">
      <alignment horizontal="left" readingOrder="0" shrinkToFit="0" vertical="center" wrapText="1"/>
    </xf>
    <xf borderId="0" fillId="0" fontId="30" numFmtId="9" xfId="0" applyAlignment="1" applyFont="1" applyNumberFormat="1">
      <alignment horizontal="left" readingOrder="0" shrinkToFit="0" vertical="center" wrapText="1"/>
    </xf>
    <xf borderId="0" fillId="0" fontId="32" numFmtId="0" xfId="0" applyAlignment="1" applyFont="1">
      <alignment vertical="center"/>
    </xf>
    <xf borderId="0" fillId="0" fontId="2" numFmtId="0" xfId="0" applyAlignment="1" applyFont="1">
      <alignment horizontal="left" shrinkToFit="0" vertical="center" wrapText="1"/>
    </xf>
    <xf borderId="0" fillId="0" fontId="7" numFmtId="0" xfId="0" applyAlignment="1" applyFont="1">
      <alignment vertical="center"/>
    </xf>
    <xf borderId="0" fillId="0" fontId="2" numFmtId="0" xfId="0" applyFont="1"/>
    <xf borderId="0" fillId="0" fontId="30" numFmtId="0" xfId="0" applyAlignment="1" applyFont="1">
      <alignment horizontal="left" readingOrder="0" shrinkToFit="0" wrapText="1"/>
    </xf>
    <xf borderId="0" fillId="0" fontId="30" numFmtId="9" xfId="0" applyAlignment="1" applyFont="1" applyNumberFormat="1">
      <alignment horizontal="left" readingOrder="0" shrinkToFit="0" wrapText="1"/>
    </xf>
    <xf borderId="0" fillId="0" fontId="27" numFmtId="0" xfId="0" applyAlignment="1" applyFont="1">
      <alignment horizontal="left" readingOrder="0" shrinkToFit="0" wrapText="1"/>
    </xf>
    <xf borderId="0" fillId="0" fontId="7" numFmtId="0" xfId="0" applyAlignment="1" applyFont="1">
      <alignment horizontal="left" shrinkToFit="0" vertical="top" wrapText="1"/>
    </xf>
    <xf borderId="0" fillId="0" fontId="2" numFmtId="0" xfId="0" applyAlignment="1" applyFont="1">
      <alignment horizontal="left" shrinkToFit="0" vertical="top" wrapText="1"/>
    </xf>
    <xf borderId="0" fillId="0" fontId="33" numFmtId="0" xfId="0" applyAlignment="1" applyFont="1">
      <alignment readingOrder="0"/>
    </xf>
    <xf borderId="0" fillId="0" fontId="2" numFmtId="1" xfId="0" applyAlignment="1" applyFont="1" applyNumberFormat="1">
      <alignment readingOrder="0"/>
    </xf>
    <xf borderId="0" fillId="0" fontId="34" numFmtId="0" xfId="0" applyFont="1"/>
    <xf borderId="0" fillId="0" fontId="2" numFmtId="0" xfId="0" applyAlignment="1" applyFont="1">
      <alignment horizontal="right"/>
    </xf>
    <xf borderId="0" fillId="0" fontId="7" numFmtId="0" xfId="0" applyAlignment="1" applyFont="1">
      <alignment horizontal="center" readingOrder="0" shrinkToFit="0" wrapText="1"/>
    </xf>
    <xf borderId="0" fillId="0" fontId="2" numFmtId="1" xfId="0" applyAlignment="1" applyFont="1" applyNumberFormat="1">
      <alignment horizontal="center"/>
    </xf>
    <xf borderId="0" fillId="0" fontId="35" numFmtId="0" xfId="0" applyAlignment="1" applyFont="1">
      <alignment horizontal="center"/>
    </xf>
    <xf borderId="0" fillId="8" fontId="36" numFmtId="0" xfId="0" applyAlignment="1" applyFont="1">
      <alignment horizontal="center" readingOrder="0"/>
    </xf>
    <xf borderId="0" fillId="0" fontId="7" numFmtId="0" xfId="0" applyAlignment="1" applyFont="1">
      <alignment readingOrder="0" shrinkToFit="0" wrapText="1"/>
    </xf>
    <xf borderId="0" fillId="0" fontId="7" numFmtId="0" xfId="0" applyAlignment="1" applyFont="1">
      <alignment horizontal="center" readingOrder="0"/>
    </xf>
    <xf borderId="0" fillId="0" fontId="2" numFmtId="0" xfId="0" applyAlignment="1" applyFont="1">
      <alignment readingOrder="0"/>
    </xf>
    <xf borderId="0" fillId="0" fontId="2" numFmtId="0" xfId="0" applyAlignment="1" applyFont="1">
      <alignment horizontal="center" readingOrder="0"/>
    </xf>
    <xf borderId="0" fillId="0" fontId="2" numFmtId="0" xfId="0" applyAlignment="1" applyFont="1">
      <alignment horizontal="center" readingOrder="0"/>
    </xf>
    <xf borderId="0" fillId="0" fontId="2" numFmtId="171" xfId="0" applyAlignment="1" applyFont="1" applyNumberFormat="1">
      <alignment horizontal="center" readingOrder="0"/>
    </xf>
    <xf borderId="0" fillId="0" fontId="2" numFmtId="2" xfId="0" applyAlignment="1" applyFont="1" applyNumberFormat="1">
      <alignment horizontal="center"/>
    </xf>
    <xf borderId="0" fillId="0" fontId="2" numFmtId="0" xfId="0" applyFont="1"/>
    <xf borderId="0" fillId="0" fontId="37" numFmtId="171" xfId="0" applyAlignment="1" applyFont="1" applyNumberFormat="1">
      <alignment horizontal="center" readingOrder="0"/>
    </xf>
    <xf borderId="17" fillId="0" fontId="7" numFmtId="0" xfId="0" applyAlignment="1" applyBorder="1" applyFont="1">
      <alignment readingOrder="0"/>
    </xf>
    <xf borderId="17" fillId="0" fontId="7" numFmtId="0" xfId="0" applyAlignment="1" applyBorder="1" applyFont="1">
      <alignment horizontal="center" readingOrder="0"/>
    </xf>
    <xf borderId="17" fillId="0" fontId="7" numFmtId="0" xfId="0" applyAlignment="1" applyBorder="1" applyFont="1">
      <alignment horizontal="center" readingOrder="0"/>
    </xf>
    <xf borderId="17" fillId="0" fontId="7" numFmtId="171" xfId="0" applyAlignment="1" applyBorder="1" applyFont="1" applyNumberFormat="1">
      <alignment horizontal="center" readingOrder="0"/>
    </xf>
    <xf borderId="17" fillId="0" fontId="7" numFmtId="2" xfId="0" applyAlignment="1" applyBorder="1" applyFont="1" applyNumberFormat="1">
      <alignment horizontal="center" readingOrder="0"/>
    </xf>
    <xf borderId="0" fillId="0" fontId="2" numFmtId="169" xfId="0" applyAlignment="1" applyFont="1" applyNumberFormat="1">
      <alignment horizontal="center" readingOrder="0"/>
    </xf>
    <xf borderId="17" fillId="0" fontId="7" numFmtId="169" xfId="0" applyAlignment="1" applyBorder="1" applyFont="1" applyNumberFormat="1">
      <alignment horizontal="center" readingOrder="0"/>
    </xf>
    <xf borderId="17" fillId="0" fontId="7" numFmtId="4" xfId="0" applyAlignment="1" applyBorder="1" applyFont="1" applyNumberFormat="1">
      <alignment horizontal="center" readingOrder="0"/>
    </xf>
    <xf borderId="0" fillId="0" fontId="7" numFmtId="0" xfId="0" applyAlignment="1" applyFont="1">
      <alignment vertical="center"/>
    </xf>
    <xf borderId="0" fillId="0" fontId="7" numFmtId="0" xfId="0" applyAlignment="1" applyFont="1">
      <alignment horizontal="center" readingOrder="0" vertical="center"/>
    </xf>
    <xf borderId="0" fillId="0" fontId="7" numFmtId="0" xfId="0" applyAlignment="1" applyFont="1">
      <alignment readingOrder="0" shrinkToFit="0" vertical="center" wrapText="1"/>
    </xf>
    <xf borderId="0" fillId="0" fontId="2" numFmtId="9" xfId="0" applyAlignment="1" applyFont="1" applyNumberFormat="1">
      <alignment horizontal="center" readingOrder="0" vertical="center"/>
    </xf>
    <xf borderId="0" fillId="0" fontId="2" numFmtId="171" xfId="0" applyFont="1" applyNumberFormat="1"/>
    <xf borderId="0" fillId="0" fontId="2" numFmtId="2" xfId="0" applyAlignment="1" applyFont="1" applyNumberFormat="1">
      <alignment horizontal="center" vertical="center"/>
    </xf>
    <xf borderId="0" fillId="0" fontId="2" numFmtId="171" xfId="0" applyAlignment="1" applyFont="1" applyNumberFormat="1">
      <alignment horizontal="center" vertical="center"/>
    </xf>
    <xf borderId="1" fillId="0" fontId="2" numFmtId="3" xfId="0" applyAlignment="1" applyBorder="1" applyFont="1" applyNumberFormat="1">
      <alignment readingOrder="0" shrinkToFit="0" wrapText="1"/>
    </xf>
    <xf borderId="1" fillId="0" fontId="7" numFmtId="3" xfId="0" applyAlignment="1" applyBorder="1" applyFont="1" applyNumberFormat="1">
      <alignment readingOrder="0" shrinkToFit="0" wrapText="1"/>
    </xf>
    <xf borderId="1" fillId="0" fontId="2" numFmtId="3" xfId="0" applyAlignment="1" applyBorder="1" applyFont="1" applyNumberFormat="1">
      <alignment readingOrder="0"/>
    </xf>
    <xf borderId="1" fillId="0" fontId="2" numFmtId="3" xfId="0" applyBorder="1" applyFont="1" applyNumberFormat="1"/>
    <xf borderId="1" fillId="0" fontId="38" numFmtId="3" xfId="0" applyAlignment="1" applyBorder="1" applyFont="1" applyNumberFormat="1">
      <alignment readingOrder="0"/>
    </xf>
    <xf borderId="1" fillId="0" fontId="39" numFmtId="0" xfId="0" applyAlignment="1" applyBorder="1" applyFont="1">
      <alignment readingOrder="0"/>
    </xf>
    <xf borderId="1" fillId="0" fontId="2" numFmtId="2" xfId="0" applyAlignment="1" applyBorder="1" applyFont="1" applyNumberFormat="1">
      <alignment readingOrder="0"/>
    </xf>
    <xf borderId="1" fillId="0" fontId="40" numFmtId="2" xfId="0" applyAlignment="1" applyBorder="1" applyFont="1" applyNumberFormat="1">
      <alignment readingOrder="0"/>
    </xf>
    <xf borderId="1" fillId="0" fontId="13" numFmtId="0" xfId="0" applyAlignment="1" applyBorder="1" applyFont="1">
      <alignment shrinkToFit="0" vertical="bottom" wrapText="1"/>
    </xf>
    <xf borderId="1" fillId="0" fontId="13" numFmtId="0" xfId="0" applyAlignment="1" applyBorder="1" applyFont="1">
      <alignment shrinkToFit="0" vertical="bottom" wrapText="1"/>
    </xf>
    <xf borderId="1" fillId="0" fontId="8" numFmtId="0" xfId="0" applyAlignment="1" applyBorder="1" applyFont="1">
      <alignment horizontal="right" vertical="bottom"/>
    </xf>
    <xf borderId="1" fillId="0" fontId="8" numFmtId="0" xfId="0" applyAlignment="1" applyBorder="1" applyFont="1">
      <alignment vertical="bottom"/>
    </xf>
    <xf borderId="0" fillId="2" fontId="2" numFmtId="2" xfId="0" applyAlignment="1" applyFont="1" applyNumberFormat="1">
      <alignment readingOrder="0" shrinkToFit="0" wrapText="1"/>
    </xf>
    <xf borderId="0" fillId="2" fontId="2" numFmtId="0" xfId="0" applyAlignment="1" applyFont="1">
      <alignment readingOrder="0" shrinkToFit="0" wrapText="1"/>
    </xf>
    <xf borderId="0" fillId="0" fontId="2" numFmtId="178" xfId="0" applyAlignment="1" applyFont="1" applyNumberFormat="1">
      <alignment readingOrder="0"/>
    </xf>
    <xf borderId="0" fillId="0" fontId="2" numFmtId="179" xfId="0" applyAlignment="1" applyFont="1" applyNumberFormat="1">
      <alignment readingOrder="0"/>
    </xf>
    <xf borderId="0" fillId="2" fontId="2" numFmtId="2" xfId="0" applyFont="1" applyNumberFormat="1"/>
    <xf borderId="0" fillId="2" fontId="2" numFmtId="10" xfId="0" applyFont="1" applyNumberFormat="1"/>
    <xf borderId="0" fillId="2" fontId="2" numFmtId="0" xfId="0" applyFont="1"/>
    <xf borderId="7" fillId="0" fontId="7" numFmtId="0" xfId="0" applyAlignment="1" applyBorder="1" applyFont="1">
      <alignment horizontal="center" readingOrder="0" shrinkToFit="0" wrapText="1"/>
    </xf>
    <xf borderId="1" fillId="0" fontId="2" numFmtId="0" xfId="0" applyAlignment="1" applyBorder="1" applyFont="1">
      <alignment horizontal="center" shrinkToFit="0" wrapText="1"/>
    </xf>
    <xf borderId="1" fillId="0" fontId="2" numFmtId="0" xfId="0" applyAlignment="1" applyBorder="1" applyFont="1">
      <alignment horizontal="center"/>
    </xf>
    <xf borderId="1" fillId="0" fontId="7" numFmtId="0" xfId="0" applyAlignment="1" applyBorder="1" applyFont="1">
      <alignment horizontal="center" readingOrder="0"/>
    </xf>
    <xf borderId="1" fillId="3" fontId="7" numFmtId="0" xfId="0" applyAlignment="1" applyBorder="1" applyFont="1">
      <alignment horizontal="center"/>
    </xf>
    <xf borderId="1" fillId="0" fontId="2" numFmtId="0" xfId="0" applyAlignment="1" applyBorder="1" applyFont="1">
      <alignment shrinkToFit="0" wrapText="1"/>
    </xf>
    <xf borderId="1" fillId="24" fontId="7" numFmtId="0" xfId="0" applyAlignment="1" applyBorder="1" applyFill="1" applyFont="1">
      <alignment horizontal="center"/>
    </xf>
    <xf borderId="1" fillId="25" fontId="7" numFmtId="0" xfId="0" applyAlignment="1" applyBorder="1" applyFill="1" applyFont="1">
      <alignment horizontal="center"/>
    </xf>
    <xf borderId="0" fillId="0" fontId="2" numFmtId="10" xfId="0" applyFont="1" applyNumberFormat="1"/>
    <xf borderId="0" fillId="16" fontId="7" numFmtId="0" xfId="0" applyAlignment="1" applyFont="1">
      <alignment horizontal="left" readingOrder="0" shrinkToFit="0" vertical="center" wrapText="0"/>
    </xf>
    <xf borderId="0" fillId="0" fontId="7" numFmtId="0" xfId="0" applyAlignment="1" applyFont="1">
      <alignment horizontal="center" readingOrder="0"/>
    </xf>
    <xf borderId="0" fillId="0" fontId="2" numFmtId="0" xfId="0" applyAlignment="1" applyFont="1">
      <alignment readingOrder="0"/>
    </xf>
    <xf borderId="0" fillId="0" fontId="41" numFmtId="0" xfId="0" applyAlignment="1" applyFont="1">
      <alignment readingOrder="0"/>
    </xf>
    <xf borderId="1" fillId="0" fontId="2" numFmtId="4" xfId="0" applyAlignment="1" applyBorder="1" applyFont="1" applyNumberFormat="1">
      <alignment readingOrder="0"/>
    </xf>
    <xf borderId="1" fillId="13" fontId="8" numFmtId="0" xfId="0" applyAlignment="1" applyBorder="1" applyFont="1">
      <alignment horizontal="right" vertical="center"/>
    </xf>
    <xf borderId="0" fillId="0" fontId="8" numFmtId="0" xfId="0" applyAlignment="1" applyFont="1">
      <alignment horizontal="right" vertical="bottom"/>
    </xf>
    <xf borderId="1" fillId="8" fontId="8" numFmtId="0" xfId="0" applyAlignment="1" applyBorder="1" applyFont="1">
      <alignment horizontal="center" readingOrder="0"/>
    </xf>
    <xf borderId="0" fillId="0" fontId="8" numFmtId="0" xfId="0" applyAlignment="1" applyFont="1">
      <alignment horizontal="center" readingOrder="0"/>
    </xf>
    <xf borderId="1" fillId="0" fontId="2" numFmtId="4" xfId="0" applyAlignment="1" applyBorder="1" applyFont="1" applyNumberFormat="1">
      <alignment readingOrder="0"/>
    </xf>
    <xf borderId="1" fillId="26" fontId="42" numFmtId="0" xfId="0" applyAlignment="1" applyBorder="1" applyFill="1" applyFont="1">
      <alignment readingOrder="0" vertical="bottom"/>
    </xf>
    <xf borderId="1" fillId="26" fontId="8" numFmtId="0" xfId="0" applyAlignment="1" applyBorder="1" applyFont="1">
      <alignment vertical="bottom"/>
    </xf>
    <xf borderId="1" fillId="0" fontId="8" numFmtId="0" xfId="0" applyAlignment="1" applyBorder="1" applyFont="1">
      <alignment horizontal="center" readingOrder="0"/>
    </xf>
    <xf borderId="0" fillId="27" fontId="8" numFmtId="0" xfId="0" applyAlignment="1" applyFill="1" applyFont="1">
      <alignment readingOrder="0" vertical="bottom"/>
    </xf>
    <xf borderId="0" fillId="8" fontId="8" numFmtId="0" xfId="0" applyAlignment="1" applyFont="1">
      <alignment vertical="bottom"/>
    </xf>
    <xf borderId="0" fillId="0" fontId="8" numFmtId="173" xfId="0" applyAlignment="1" applyFont="1" applyNumberFormat="1">
      <alignment readingOrder="0"/>
    </xf>
    <xf borderId="0" fillId="27" fontId="8" numFmtId="0" xfId="0" applyAlignment="1" applyFont="1">
      <alignment vertical="bottom"/>
    </xf>
    <xf borderId="0" fillId="27" fontId="8" numFmtId="173" xfId="0" applyAlignment="1" applyFont="1" applyNumberFormat="1">
      <alignment horizontal="right"/>
    </xf>
    <xf borderId="1" fillId="27" fontId="8" numFmtId="0" xfId="0" applyAlignment="1" applyBorder="1" applyFont="1">
      <alignment vertical="bottom"/>
    </xf>
    <xf borderId="1" fillId="27" fontId="8" numFmtId="1" xfId="0" applyAlignment="1" applyBorder="1" applyFont="1" applyNumberFormat="1">
      <alignment horizontal="right"/>
    </xf>
    <xf borderId="1" fillId="8" fontId="8" numFmtId="173" xfId="0" applyAlignment="1" applyBorder="1" applyFont="1" applyNumberFormat="1">
      <alignment horizontal="right" vertical="bottom"/>
    </xf>
    <xf borderId="1" fillId="27" fontId="8" numFmtId="173" xfId="0" applyAlignment="1" applyBorder="1" applyFont="1" applyNumberFormat="1">
      <alignment horizontal="right" vertical="bottom"/>
    </xf>
    <xf borderId="1" fillId="27" fontId="8" numFmtId="1" xfId="0" applyAlignment="1" applyBorder="1" applyFont="1" applyNumberFormat="1">
      <alignment horizontal="right" vertical="bottom"/>
    </xf>
    <xf borderId="1" fillId="27" fontId="8" numFmtId="173" xfId="0" applyAlignment="1" applyBorder="1" applyFont="1" applyNumberFormat="1">
      <alignment horizontal="right" readingOrder="0" vertical="bottom"/>
    </xf>
    <xf borderId="1" fillId="28" fontId="8" numFmtId="0" xfId="0" applyAlignment="1" applyBorder="1" applyFill="1" applyFont="1">
      <alignment readingOrder="0" vertical="bottom"/>
    </xf>
    <xf borderId="1" fillId="28" fontId="8" numFmtId="10" xfId="0" applyAlignment="1" applyBorder="1" applyFont="1" applyNumberFormat="1">
      <alignment horizontal="right" vertical="bottom"/>
    </xf>
    <xf borderId="1" fillId="8" fontId="8" numFmtId="169" xfId="0" applyAlignment="1" applyBorder="1" applyFont="1" applyNumberFormat="1">
      <alignment horizontal="center" vertical="bottom"/>
    </xf>
    <xf borderId="1" fillId="21" fontId="13" numFmtId="176" xfId="0" applyAlignment="1" applyBorder="1" applyFont="1" applyNumberFormat="1">
      <alignment shrinkToFit="0" vertical="bottom" wrapText="1"/>
    </xf>
    <xf borderId="1" fillId="21" fontId="13" numFmtId="0" xfId="0" applyAlignment="1" applyBorder="1" applyFont="1">
      <alignment vertical="bottom"/>
    </xf>
    <xf borderId="1" fillId="21" fontId="13" numFmtId="170" xfId="0" applyAlignment="1" applyBorder="1" applyFont="1" applyNumberFormat="1">
      <alignment horizontal="right" shrinkToFit="0" vertical="bottom" wrapText="1"/>
    </xf>
    <xf borderId="1" fillId="8" fontId="7" numFmtId="175" xfId="0" applyAlignment="1" applyBorder="1" applyFont="1" applyNumberFormat="1">
      <alignment shrinkToFit="0" wrapText="1"/>
    </xf>
    <xf borderId="1" fillId="8" fontId="8" numFmtId="0" xfId="0" applyAlignment="1" applyBorder="1" applyFont="1">
      <alignment horizontal="right" shrinkToFit="0" vertical="bottom" wrapText="1"/>
    </xf>
    <xf borderId="1" fillId="8" fontId="2" numFmtId="174" xfId="0" applyAlignment="1" applyBorder="1" applyFont="1" applyNumberFormat="1">
      <alignment horizontal="center" shrinkToFit="0" wrapText="1"/>
    </xf>
    <xf borderId="1" fillId="21" fontId="2" numFmtId="0" xfId="0" applyAlignment="1" applyBorder="1" applyFont="1">
      <alignment horizontal="center" shrinkToFit="0" wrapText="1"/>
    </xf>
    <xf borderId="1" fillId="21" fontId="2" numFmtId="174" xfId="0" applyAlignment="1" applyBorder="1" applyFont="1" applyNumberFormat="1">
      <alignment horizontal="center" shrinkToFit="0" wrapText="1"/>
    </xf>
    <xf borderId="0" fillId="8" fontId="2" numFmtId="0" xfId="0" applyAlignment="1" applyFont="1">
      <alignment readingOrder="0"/>
    </xf>
    <xf borderId="0" fillId="8" fontId="2" numFmtId="1" xfId="0" applyAlignment="1" applyFont="1" applyNumberFormat="1">
      <alignment readingOrder="0"/>
    </xf>
    <xf borderId="0" fillId="21" fontId="2" numFmtId="174" xfId="0" applyFont="1" applyNumberFormat="1"/>
    <xf borderId="0" fillId="8" fontId="2" numFmtId="174" xfId="0" applyFont="1" applyNumberFormat="1"/>
    <xf borderId="1" fillId="21" fontId="2" numFmtId="175" xfId="0" applyAlignment="1" applyBorder="1" applyFont="1" applyNumberFormat="1">
      <alignment shrinkToFit="0" wrapText="1"/>
    </xf>
    <xf borderId="1" fillId="0" fontId="2" numFmtId="175" xfId="0" applyBorder="1" applyFont="1" applyNumberFormat="1"/>
    <xf borderId="1" fillId="0" fontId="8" numFmtId="167" xfId="0" applyAlignment="1" applyBorder="1" applyFont="1" applyNumberFormat="1">
      <alignment horizontal="center" shrinkToFit="0" vertical="center" wrapText="1"/>
    </xf>
    <xf borderId="10" fillId="0" fontId="4" numFmtId="0" xfId="0" applyAlignment="1" applyBorder="1" applyFont="1">
      <alignment readingOrder="0" vertical="bottom"/>
    </xf>
    <xf borderId="17" fillId="0" fontId="2" numFmtId="0" xfId="0" applyBorder="1" applyFont="1"/>
    <xf borderId="17" fillId="0" fontId="8" numFmtId="0" xfId="0" applyAlignment="1" applyBorder="1" applyFont="1">
      <alignment vertical="bottom"/>
    </xf>
    <xf borderId="17" fillId="0" fontId="2" numFmtId="0" xfId="0" applyAlignment="1" applyBorder="1" applyFont="1">
      <alignment shrinkToFit="0" wrapText="1"/>
    </xf>
    <xf borderId="11" fillId="0" fontId="2" numFmtId="0" xfId="0" applyAlignment="1" applyBorder="1" applyFont="1">
      <alignment shrinkToFit="0" wrapText="1"/>
    </xf>
    <xf borderId="13" fillId="0" fontId="13" numFmtId="0" xfId="0" applyAlignment="1" applyBorder="1" applyFont="1">
      <alignment readingOrder="0" vertical="bottom"/>
    </xf>
    <xf borderId="0" fillId="0" fontId="13" numFmtId="0" xfId="0" applyAlignment="1" applyFont="1">
      <alignment readingOrder="0" vertical="bottom"/>
    </xf>
    <xf borderId="0" fillId="0" fontId="13" numFmtId="0" xfId="0" applyAlignment="1" applyFont="1">
      <alignment readingOrder="0" shrinkToFit="0" vertical="bottom" wrapText="1"/>
    </xf>
    <xf borderId="14" fillId="0" fontId="13" numFmtId="0" xfId="0" applyAlignment="1" applyBorder="1" applyFont="1">
      <alignment readingOrder="0" shrinkToFit="0" vertical="bottom" wrapText="1"/>
    </xf>
    <xf borderId="13" fillId="0" fontId="8" numFmtId="0" xfId="0" applyAlignment="1" applyBorder="1" applyFont="1">
      <alignment readingOrder="0" shrinkToFit="0" vertical="bottom" wrapText="1"/>
    </xf>
    <xf borderId="0" fillId="0" fontId="8" numFmtId="0" xfId="0" applyAlignment="1" applyFont="1">
      <alignment readingOrder="0" shrinkToFit="0" vertical="bottom" wrapText="1"/>
    </xf>
    <xf borderId="0" fillId="0" fontId="8" numFmtId="0" xfId="0" applyAlignment="1" applyFont="1">
      <alignment shrinkToFit="0" vertical="bottom" wrapText="1"/>
    </xf>
    <xf borderId="14" fillId="0" fontId="8" numFmtId="0" xfId="0" applyAlignment="1" applyBorder="1" applyFont="1">
      <alignment readingOrder="0" shrinkToFit="0" vertical="bottom" wrapText="1"/>
    </xf>
    <xf borderId="0" fillId="29" fontId="8" numFmtId="0" xfId="0" applyAlignment="1" applyFill="1" applyFont="1">
      <alignment readingOrder="0" shrinkToFit="0" vertical="bottom" wrapText="1"/>
    </xf>
    <xf borderId="14" fillId="0" fontId="2" numFmtId="0" xfId="0" applyAlignment="1" applyBorder="1" applyFont="1">
      <alignment shrinkToFit="0" wrapText="1"/>
    </xf>
    <xf borderId="14" fillId="0" fontId="2" numFmtId="0" xfId="0" applyAlignment="1" applyBorder="1" applyFont="1">
      <alignment readingOrder="0" shrinkToFit="0" wrapText="1"/>
    </xf>
    <xf borderId="13" fillId="0" fontId="2" numFmtId="0" xfId="0" applyAlignment="1" applyBorder="1" applyFont="1">
      <alignment readingOrder="0"/>
    </xf>
    <xf borderId="15" fillId="0" fontId="8" numFmtId="0" xfId="0" applyAlignment="1" applyBorder="1" applyFont="1">
      <alignment readingOrder="0" shrinkToFit="0" vertical="bottom" wrapText="1"/>
    </xf>
    <xf borderId="18" fillId="0" fontId="8" numFmtId="0" xfId="0" applyAlignment="1" applyBorder="1" applyFont="1">
      <alignment readingOrder="0" shrinkToFit="0" vertical="bottom" wrapText="1"/>
    </xf>
    <xf borderId="18" fillId="0" fontId="8" numFmtId="0" xfId="0" applyAlignment="1" applyBorder="1" applyFont="1">
      <alignment shrinkToFit="0" vertical="bottom" wrapText="1"/>
    </xf>
    <xf borderId="18" fillId="0" fontId="2" numFmtId="0" xfId="0" applyAlignment="1" applyBorder="1" applyFont="1">
      <alignment readingOrder="0" shrinkToFit="0" wrapText="1"/>
    </xf>
    <xf borderId="16" fillId="0" fontId="2" numFmtId="0" xfId="0" applyAlignment="1" applyBorder="1" applyFont="1">
      <alignment readingOrder="0" shrinkToFit="0" wrapText="1"/>
    </xf>
    <xf borderId="10" fillId="0" fontId="3" numFmtId="0" xfId="0" applyAlignment="1" applyBorder="1" applyFont="1">
      <alignment readingOrder="0"/>
    </xf>
    <xf borderId="0" fillId="17" fontId="7" numFmtId="0" xfId="0" applyAlignment="1" applyFont="1">
      <alignment readingOrder="0"/>
    </xf>
    <xf borderId="10" fillId="0" fontId="4" numFmtId="0" xfId="0" applyAlignment="1" applyBorder="1" applyFont="1">
      <alignment vertical="bottom"/>
    </xf>
    <xf borderId="17" fillId="0" fontId="8" numFmtId="0" xfId="0" applyAlignment="1" applyBorder="1" applyFont="1">
      <alignment vertical="bottom"/>
    </xf>
    <xf borderId="11" fillId="0" fontId="8" numFmtId="0" xfId="0" applyAlignment="1" applyBorder="1" applyFont="1">
      <alignment vertical="bottom"/>
    </xf>
    <xf borderId="13" fillId="0" fontId="13" numFmtId="0" xfId="0" applyAlignment="1" applyBorder="1" applyFont="1">
      <alignment vertical="bottom"/>
    </xf>
    <xf borderId="0" fillId="0" fontId="13" numFmtId="0" xfId="0" applyAlignment="1" applyFont="1">
      <alignment shrinkToFit="0" vertical="bottom" wrapText="1"/>
    </xf>
    <xf borderId="14" fillId="0" fontId="13" numFmtId="0" xfId="0" applyAlignment="1" applyBorder="1" applyFont="1">
      <alignment shrinkToFit="0" vertical="bottom" wrapText="1"/>
    </xf>
    <xf borderId="13" fillId="0" fontId="8" numFmtId="0" xfId="0" applyAlignment="1" applyBorder="1" applyFont="1">
      <alignment vertical="bottom"/>
    </xf>
    <xf borderId="14" fillId="0" fontId="8" numFmtId="0" xfId="0" applyAlignment="1" applyBorder="1" applyFont="1">
      <alignment shrinkToFit="0" vertical="bottom" wrapText="1"/>
    </xf>
    <xf borderId="0" fillId="29" fontId="8" numFmtId="0" xfId="0" applyAlignment="1" applyFont="1">
      <alignment shrinkToFit="0" vertical="bottom" wrapText="1"/>
    </xf>
    <xf borderId="14" fillId="0" fontId="8" numFmtId="0" xfId="0" applyAlignment="1" applyBorder="1" applyFont="1">
      <alignment vertical="bottom"/>
    </xf>
    <xf borderId="13" fillId="0" fontId="8" numFmtId="0" xfId="0" applyAlignment="1" applyBorder="1" applyFont="1">
      <alignment shrinkToFit="0" vertical="bottom" wrapText="1"/>
    </xf>
    <xf borderId="15" fillId="0" fontId="8" numFmtId="0" xfId="0" applyAlignment="1" applyBorder="1" applyFont="1">
      <alignment vertical="bottom"/>
    </xf>
    <xf borderId="18" fillId="0" fontId="8" numFmtId="0" xfId="0" applyAlignment="1" applyBorder="1" applyFont="1">
      <alignment shrinkToFit="0" vertical="bottom" wrapText="1"/>
    </xf>
    <xf borderId="18" fillId="0" fontId="8" numFmtId="0" xfId="0" applyAlignment="1" applyBorder="1" applyFont="1">
      <alignment vertical="bottom"/>
    </xf>
    <xf borderId="16" fillId="0" fontId="8" numFmtId="0" xfId="0" applyAlignment="1" applyBorder="1" applyFont="1">
      <alignment vertical="bottom"/>
    </xf>
    <xf borderId="0" fillId="0" fontId="2" numFmtId="0" xfId="0" applyAlignment="1" applyFont="1">
      <alignment readingOrder="0"/>
    </xf>
    <xf borderId="0" fillId="0" fontId="43" numFmtId="0" xfId="0" applyAlignment="1" applyFont="1">
      <alignment readingOrder="0"/>
    </xf>
    <xf borderId="0" fillId="0" fontId="44" numFmtId="0" xfId="0" applyAlignment="1" applyFont="1">
      <alignment readingOrder="0"/>
    </xf>
    <xf borderId="0" fillId="0" fontId="45" numFmtId="0" xfId="0" applyAlignment="1" applyFont="1">
      <alignment readingOrder="0"/>
    </xf>
    <xf borderId="0" fillId="0" fontId="46" numFmtId="0" xfId="0" applyAlignment="1" applyFont="1">
      <alignment readingOrder="0"/>
    </xf>
    <xf borderId="0" fillId="0" fontId="9" numFmtId="0" xfId="0" applyAlignment="1" applyFont="1">
      <alignment readingOrder="0"/>
    </xf>
    <xf borderId="0" fillId="0" fontId="46" numFmtId="0" xfId="0" applyAlignment="1" applyFont="1">
      <alignment readingOrder="0"/>
    </xf>
    <xf borderId="1" fillId="27" fontId="8" numFmtId="173" xfId="0" applyAlignment="1" applyBorder="1" applyFont="1" applyNumberFormat="1">
      <alignment horizontal="right"/>
    </xf>
    <xf borderId="0" fillId="17" fontId="2" numFmtId="0" xfId="0" applyFont="1"/>
    <xf borderId="1" fillId="21" fontId="8" numFmtId="0" xfId="0" applyAlignment="1" applyBorder="1" applyFont="1">
      <alignment horizontal="center" shrinkToFit="0" vertical="bottom" wrapText="1"/>
    </xf>
    <xf borderId="0" fillId="21" fontId="2" numFmtId="1" xfId="0" applyAlignment="1" applyFont="1" applyNumberFormat="1">
      <alignment readingOrder="0"/>
    </xf>
    <xf borderId="0" fillId="0" fontId="7" numFmtId="1" xfId="0" applyAlignment="1" applyFont="1" applyNumberFormat="1">
      <alignment readingOrder="0" shrinkToFit="0" wrapText="1"/>
    </xf>
    <xf borderId="0" fillId="2" fontId="7" numFmtId="1" xfId="0" applyAlignment="1" applyFont="1" applyNumberFormat="1">
      <alignment readingOrder="0" shrinkToFit="0" wrapText="1"/>
    </xf>
    <xf borderId="0" fillId="2" fontId="7" numFmtId="1" xfId="0" applyAlignment="1" applyFont="1" applyNumberFormat="1">
      <alignment shrinkToFit="0" wrapText="1"/>
    </xf>
    <xf borderId="0" fillId="0" fontId="7" numFmtId="0" xfId="0" applyAlignment="1" applyFont="1">
      <alignment shrinkToFit="0" wrapText="1"/>
    </xf>
    <xf borderId="0" fillId="2" fontId="2" numFmtId="1" xfId="0" applyFont="1" applyNumberFormat="1"/>
    <xf borderId="0" fillId="2" fontId="2" numFmtId="1" xfId="0" applyAlignment="1" applyFont="1" applyNumberFormat="1">
      <alignment shrinkToFit="0" wrapText="1"/>
    </xf>
    <xf borderId="1" fillId="0" fontId="2" numFmtId="169" xfId="0" applyAlignment="1" applyBorder="1" applyFont="1" applyNumberFormat="1">
      <alignment horizontal="center"/>
    </xf>
    <xf borderId="1" fillId="17" fontId="2" numFmtId="0" xfId="0" applyAlignment="1" applyBorder="1" applyFont="1">
      <alignment horizontal="center"/>
    </xf>
    <xf borderId="1" fillId="6" fontId="2" numFmtId="169" xfId="0" applyAlignment="1" applyBorder="1" applyFont="1" applyNumberFormat="1">
      <alignment horizontal="center" readingOrder="0" vertical="center"/>
    </xf>
    <xf borderId="0" fillId="2" fontId="7" numFmtId="0" xfId="0" applyAlignment="1" applyFont="1">
      <alignment horizontal="center" readingOrder="0"/>
    </xf>
    <xf borderId="0" fillId="0" fontId="2" numFmtId="0" xfId="0" applyAlignment="1" applyFont="1">
      <alignment readingOrder="0"/>
    </xf>
    <xf borderId="0" fillId="12" fontId="2" numFmtId="0" xfId="0" applyFont="1"/>
    <xf borderId="0" fillId="8" fontId="8" numFmtId="0" xfId="0" applyAlignment="1" applyFont="1">
      <alignment horizontal="center" vertical="bottom"/>
    </xf>
    <xf borderId="0" fillId="13" fontId="8" numFmtId="0" xfId="0" applyAlignment="1" applyFont="1">
      <alignment horizontal="right" vertical="bottom"/>
    </xf>
    <xf borderId="0" fillId="12" fontId="2" numFmtId="0" xfId="0" applyAlignment="1" applyFont="1">
      <alignment readingOrder="0"/>
    </xf>
    <xf borderId="19" fillId="0" fontId="2" numFmtId="0" xfId="0" applyAlignment="1" applyBorder="1" applyFont="1">
      <alignment readingOrder="0" vertical="center"/>
    </xf>
    <xf borderId="3" fillId="0" fontId="2" numFmtId="0" xfId="0" applyAlignment="1" applyBorder="1" applyFont="1">
      <alignment readingOrder="0" vertical="center"/>
    </xf>
    <xf borderId="3" fillId="0" fontId="2" numFmtId="0" xfId="0" applyAlignment="1" applyBorder="1" applyFont="1">
      <alignment readingOrder="0" vertical="center"/>
    </xf>
    <xf borderId="19" fillId="0" fontId="2" numFmtId="0" xfId="0" applyAlignment="1" applyBorder="1" applyFont="1">
      <alignment readingOrder="0" vertical="center"/>
    </xf>
    <xf borderId="0" fillId="0" fontId="8" numFmtId="0" xfId="0" applyAlignment="1" applyFont="1">
      <alignment horizontal="center" readingOrder="0"/>
    </xf>
    <xf borderId="2" fillId="0" fontId="2" numFmtId="0" xfId="0" applyAlignment="1" applyBorder="1" applyFont="1">
      <alignment readingOrder="0" vertical="center"/>
    </xf>
    <xf borderId="3" fillId="0" fontId="8" numFmtId="0" xfId="0" applyAlignment="1" applyBorder="1" applyFont="1">
      <alignment horizontal="center" readingOrder="0" vertical="center"/>
    </xf>
    <xf borderId="0" fillId="0" fontId="2" numFmtId="173" xfId="0" applyFont="1" applyNumberFormat="1"/>
    <xf borderId="0" fillId="0" fontId="2" numFmtId="0" xfId="0" applyAlignment="1" applyFont="1">
      <alignment horizontal="right"/>
    </xf>
    <xf borderId="17" fillId="18" fontId="2" numFmtId="0" xfId="0" applyBorder="1" applyFont="1"/>
    <xf borderId="14" fillId="8" fontId="2" numFmtId="171" xfId="0" applyBorder="1" applyFont="1" applyNumberFormat="1"/>
    <xf borderId="0" fillId="8" fontId="7" numFmtId="0" xfId="0" applyAlignment="1" applyFont="1">
      <alignment readingOrder="0"/>
    </xf>
    <xf borderId="0" fillId="8" fontId="2" numFmtId="166" xfId="0" applyFont="1" applyNumberFormat="1"/>
    <xf borderId="1" fillId="19" fontId="2" numFmtId="0" xfId="0" applyAlignment="1" applyBorder="1" applyFont="1">
      <alignment horizontal="center" readingOrder="0" vertical="center"/>
    </xf>
    <xf borderId="1" fillId="20" fontId="2" numFmtId="0" xfId="0" applyAlignment="1" applyBorder="1" applyFont="1">
      <alignment horizontal="center" readingOrder="0" vertical="center"/>
    </xf>
    <xf borderId="0" fillId="20" fontId="2" numFmtId="166" xfId="0" applyFont="1" applyNumberFormat="1"/>
    <xf borderId="1" fillId="22" fontId="8" numFmtId="175" xfId="0" applyAlignment="1" applyBorder="1" applyFont="1" applyNumberFormat="1">
      <alignment horizontal="right" readingOrder="0" shrinkToFit="0" vertical="center" wrapText="1"/>
    </xf>
    <xf borderId="1" fillId="8" fontId="13" numFmtId="172" xfId="0" applyAlignment="1" applyBorder="1" applyFont="1" applyNumberFormat="1">
      <alignment horizontal="left" readingOrder="0" vertical="center"/>
    </xf>
    <xf borderId="1" fillId="0" fontId="12" numFmtId="0" xfId="0" applyAlignment="1" applyBorder="1" applyFont="1">
      <alignment readingOrder="0"/>
    </xf>
    <xf borderId="1" fillId="0" fontId="8" numFmtId="167" xfId="0" applyAlignment="1" applyBorder="1" applyFont="1" applyNumberFormat="1">
      <alignment horizontal="center" vertical="center"/>
    </xf>
    <xf borderId="0" fillId="18" fontId="7" numFmtId="0" xfId="0" applyAlignment="1" applyFont="1">
      <alignment horizontal="center" readingOrder="0" vertical="center"/>
    </xf>
    <xf borderId="0" fillId="20" fontId="2" numFmtId="0" xfId="0" applyFont="1"/>
    <xf borderId="1" fillId="22" fontId="13" numFmtId="176" xfId="0" applyAlignment="1" applyBorder="1" applyFont="1" applyNumberFormat="1">
      <alignment horizontal="left" readingOrder="0" vertical="center"/>
    </xf>
    <xf borderId="1" fillId="22" fontId="8" numFmtId="0" xfId="0" applyBorder="1" applyFont="1"/>
    <xf borderId="1" fillId="22" fontId="8" numFmtId="0" xfId="0" applyBorder="1" applyFont="1"/>
    <xf borderId="1" fillId="22" fontId="8" numFmtId="174" xfId="0" applyBorder="1" applyFont="1" applyNumberFormat="1"/>
    <xf borderId="1" fillId="0" fontId="8" numFmtId="176" xfId="0" applyAlignment="1" applyBorder="1" applyFont="1" applyNumberFormat="1">
      <alignment horizontal="center" readingOrder="0" vertical="center"/>
    </xf>
    <xf borderId="1" fillId="22" fontId="13" numFmtId="176" xfId="0" applyAlignment="1" applyBorder="1" applyFont="1" applyNumberFormat="1">
      <alignment horizontal="center" readingOrder="0" vertical="center"/>
    </xf>
    <xf borderId="1" fillId="22" fontId="7" numFmtId="176" xfId="0" applyAlignment="1" applyBorder="1" applyFont="1" applyNumberFormat="1">
      <alignment readingOrder="0"/>
    </xf>
    <xf borderId="1" fillId="21" fontId="8" numFmtId="1" xfId="0" applyAlignment="1" applyBorder="1" applyFont="1" applyNumberFormat="1">
      <alignment horizontal="center" readingOrder="0" shrinkToFit="0" vertical="bottom" wrapText="1"/>
    </xf>
    <xf borderId="1" fillId="21" fontId="8" numFmtId="176" xfId="0" applyAlignment="1" applyBorder="1" applyFont="1" applyNumberFormat="1">
      <alignment horizontal="center" readingOrder="0" vertical="center"/>
    </xf>
    <xf borderId="1" fillId="21" fontId="8" numFmtId="175" xfId="0" applyAlignment="1" applyBorder="1" applyFont="1" applyNumberFormat="1">
      <alignment horizontal="right" shrinkToFit="0" vertical="bottom" wrapText="1"/>
    </xf>
    <xf borderId="0" fillId="21" fontId="8" numFmtId="0" xfId="0" applyAlignment="1" applyFont="1">
      <alignment horizontal="center" readingOrder="0" vertical="center"/>
    </xf>
    <xf borderId="0" fillId="8" fontId="8" numFmtId="0" xfId="0" applyAlignment="1" applyFont="1">
      <alignment horizontal="center" readingOrder="0" vertical="center"/>
    </xf>
    <xf borderId="1" fillId="8" fontId="2" numFmtId="0" xfId="0" applyAlignment="1" applyBorder="1" applyFont="1">
      <alignment horizontal="left" readingOrder="0" vertical="center"/>
    </xf>
    <xf borderId="1" fillId="8" fontId="8" numFmtId="175" xfId="0" applyAlignment="1" applyBorder="1" applyFont="1" applyNumberFormat="1">
      <alignment horizontal="center" vertical="center"/>
    </xf>
    <xf borderId="1" fillId="8" fontId="8" numFmtId="1" xfId="0" applyAlignment="1" applyBorder="1" applyFont="1" applyNumberFormat="1">
      <alignment horizontal="center" readingOrder="0" shrinkToFit="0" vertical="bottom" wrapText="1"/>
    </xf>
    <xf borderId="1" fillId="8" fontId="8" numFmtId="0" xfId="0" applyAlignment="1" applyBorder="1" applyFont="1">
      <alignment horizontal="center"/>
    </xf>
    <xf borderId="1" fillId="30" fontId="47" numFmtId="0" xfId="0" applyAlignment="1" applyBorder="1" applyFill="1" applyFont="1">
      <alignment readingOrder="0" vertical="bottom"/>
    </xf>
    <xf borderId="0" fillId="30" fontId="9" numFmtId="0" xfId="0" applyFont="1"/>
    <xf borderId="1" fillId="30" fontId="15" numFmtId="0" xfId="0" applyAlignment="1" applyBorder="1" applyFont="1">
      <alignment vertical="bottom"/>
    </xf>
    <xf borderId="1" fillId="30" fontId="47" numFmtId="176" xfId="0" applyBorder="1" applyFont="1" applyNumberFormat="1"/>
    <xf borderId="1" fillId="30" fontId="15" numFmtId="0" xfId="0" applyAlignment="1" applyBorder="1" applyFont="1">
      <alignment vertical="bottom"/>
    </xf>
    <xf borderId="1" fillId="30" fontId="15" numFmtId="174" xfId="0" applyAlignment="1" applyBorder="1" applyFont="1" applyNumberFormat="1">
      <alignment vertical="bottom"/>
    </xf>
    <xf borderId="0" fillId="30" fontId="47" numFmtId="0" xfId="0" applyAlignment="1" applyFont="1">
      <alignment horizontal="center" vertical="bottom"/>
    </xf>
    <xf borderId="1" fillId="30" fontId="15" numFmtId="176" xfId="0" applyAlignment="1" applyBorder="1" applyFont="1" applyNumberFormat="1">
      <alignment horizontal="center" readingOrder="0"/>
    </xf>
    <xf borderId="1" fillId="30" fontId="15" numFmtId="175" xfId="0" applyAlignment="1" applyBorder="1" applyFont="1" applyNumberFormat="1">
      <alignment vertical="bottom"/>
    </xf>
    <xf borderId="5" fillId="30" fontId="47" numFmtId="0" xfId="0" applyAlignment="1" applyBorder="1" applyFont="1">
      <alignment horizontal="center"/>
    </xf>
    <xf borderId="1" fillId="30" fontId="15" numFmtId="176" xfId="0" applyAlignment="1" applyBorder="1" applyFont="1" applyNumberFormat="1">
      <alignment readingOrder="0" shrinkToFit="0" vertical="bottom" wrapText="1"/>
    </xf>
    <xf borderId="1" fillId="30" fontId="15" numFmtId="1" xfId="0" applyAlignment="1" applyBorder="1" applyFont="1" applyNumberFormat="1">
      <alignment horizontal="center" shrinkToFit="0" vertical="bottom" wrapText="1"/>
    </xf>
    <xf borderId="1" fillId="30" fontId="15" numFmtId="176" xfId="0" applyAlignment="1" applyBorder="1" applyFont="1" applyNumberFormat="1">
      <alignment shrinkToFit="0" vertical="bottom" wrapText="1"/>
    </xf>
    <xf borderId="1" fillId="30" fontId="15" numFmtId="174" xfId="0" applyAlignment="1" applyBorder="1" applyFont="1" applyNumberFormat="1">
      <alignment horizontal="right" shrinkToFit="0" vertical="bottom" wrapText="1"/>
    </xf>
    <xf borderId="1" fillId="30" fontId="15" numFmtId="170" xfId="0" applyAlignment="1" applyBorder="1" applyFont="1" applyNumberFormat="1">
      <alignment horizontal="right" shrinkToFit="0" vertical="bottom" wrapText="1"/>
    </xf>
    <xf borderId="1" fillId="0" fontId="7" numFmtId="0" xfId="0" applyAlignment="1" applyBorder="1" applyFont="1">
      <alignment horizontal="center" readingOrder="0" vertical="center"/>
    </xf>
    <xf borderId="1" fillId="8" fontId="2" numFmtId="49" xfId="0" applyAlignment="1" applyBorder="1" applyFont="1" applyNumberFormat="1">
      <alignment horizontal="center" readingOrder="0"/>
    </xf>
    <xf borderId="1" fillId="21" fontId="13" numFmtId="175" xfId="0" applyAlignment="1" applyBorder="1" applyFont="1" applyNumberFormat="1">
      <alignment horizontal="right" shrinkToFit="0" vertical="bottom" wrapText="1"/>
    </xf>
    <xf borderId="1" fillId="21" fontId="13" numFmtId="0" xfId="0" applyAlignment="1" applyBorder="1" applyFont="1">
      <alignment horizontal="center" shrinkToFit="0" vertical="bottom" wrapText="1"/>
    </xf>
    <xf borderId="1" fillId="21" fontId="13" numFmtId="0" xfId="0" applyAlignment="1" applyBorder="1" applyFont="1">
      <alignment vertical="bottom"/>
    </xf>
    <xf borderId="1" fillId="21" fontId="13" numFmtId="176" xfId="0" applyAlignment="1" applyBorder="1" applyFont="1" applyNumberFormat="1">
      <alignment horizontal="center" readingOrder="0" vertical="center"/>
    </xf>
    <xf borderId="1" fillId="8" fontId="2" numFmtId="0" xfId="0" applyAlignment="1" applyBorder="1" applyFont="1">
      <alignment horizontal="center" readingOrder="0" shrinkToFit="0" vertical="center" wrapText="1"/>
    </xf>
    <xf borderId="1" fillId="22" fontId="7" numFmtId="0" xfId="0" applyAlignment="1" applyBorder="1" applyFont="1">
      <alignment horizontal="center" readingOrder="0" shrinkToFit="0" wrapText="1"/>
    </xf>
    <xf borderId="1" fillId="30" fontId="13" numFmtId="0" xfId="0" applyAlignment="1" applyBorder="1" applyFont="1">
      <alignment horizontal="left" readingOrder="0" shrinkToFit="0" wrapText="0"/>
    </xf>
    <xf borderId="1" fillId="30" fontId="8" numFmtId="175" xfId="0" applyAlignment="1" applyBorder="1" applyFont="1" applyNumberFormat="1">
      <alignment horizontal="right" shrinkToFit="0" vertical="bottom" wrapText="1"/>
    </xf>
    <xf borderId="1" fillId="30" fontId="8" numFmtId="0" xfId="0" applyAlignment="1" applyBorder="1" applyFont="1">
      <alignment vertical="bottom"/>
    </xf>
    <xf borderId="1" fillId="30" fontId="8" numFmtId="0" xfId="0" applyAlignment="1" applyBorder="1" applyFont="1">
      <alignment vertical="bottom"/>
    </xf>
    <xf borderId="1" fillId="30" fontId="8" numFmtId="174" xfId="0" applyAlignment="1" applyBorder="1" applyFont="1" applyNumberFormat="1">
      <alignment vertical="bottom"/>
    </xf>
    <xf borderId="5" fillId="30" fontId="2" numFmtId="0" xfId="0" applyAlignment="1" applyBorder="1" applyFont="1">
      <alignment readingOrder="0" vertical="center"/>
    </xf>
    <xf borderId="1" fillId="30" fontId="8" numFmtId="0" xfId="0" applyAlignment="1" applyBorder="1" applyFont="1">
      <alignment readingOrder="0" shrinkToFit="0" vertical="bottom" wrapText="1"/>
    </xf>
    <xf borderId="1" fillId="30" fontId="2" numFmtId="0" xfId="0" applyBorder="1" applyFont="1"/>
    <xf borderId="1" fillId="30" fontId="8" numFmtId="0" xfId="0" applyAlignment="1" applyBorder="1" applyFont="1">
      <alignment horizontal="center" shrinkToFit="0" vertical="bottom" wrapText="1"/>
    </xf>
    <xf borderId="1" fillId="30" fontId="8" numFmtId="0" xfId="0" applyBorder="1" applyFont="1"/>
    <xf borderId="1" fillId="30" fontId="8" numFmtId="0" xfId="0" applyBorder="1" applyFont="1"/>
    <xf borderId="1" fillId="30" fontId="8" numFmtId="174" xfId="0" applyBorder="1" applyFont="1" applyNumberFormat="1"/>
    <xf borderId="1" fillId="30" fontId="8" numFmtId="174" xfId="0" applyAlignment="1" applyBorder="1" applyFont="1" applyNumberFormat="1">
      <alignment horizontal="right" shrinkToFit="0" vertical="bottom" wrapText="1"/>
    </xf>
    <xf borderId="1" fillId="30" fontId="8" numFmtId="0" xfId="0" applyAlignment="1" applyBorder="1" applyFont="1">
      <alignment shrinkToFit="0" vertical="bottom" wrapText="1"/>
    </xf>
    <xf borderId="1" fillId="30" fontId="8" numFmtId="0" xfId="0" applyAlignment="1" applyBorder="1" applyFont="1">
      <alignment horizontal="center" shrinkToFit="0" vertical="bottom" wrapText="1"/>
    </xf>
    <xf borderId="1" fillId="30" fontId="2" numFmtId="0" xfId="0" applyAlignment="1" applyBorder="1" applyFont="1">
      <alignment readingOrder="0"/>
    </xf>
    <xf borderId="1" fillId="30" fontId="2" numFmtId="0" xfId="0" applyAlignment="1" applyBorder="1" applyFont="1">
      <alignment horizontal="center" readingOrder="0"/>
    </xf>
    <xf borderId="1" fillId="30" fontId="8" numFmtId="1" xfId="0" applyAlignment="1" applyBorder="1" applyFont="1" applyNumberFormat="1">
      <alignment horizontal="center" shrinkToFit="0" vertical="bottom" wrapText="1"/>
    </xf>
    <xf borderId="1" fillId="30" fontId="8" numFmtId="170" xfId="0" applyAlignment="1" applyBorder="1" applyFont="1" applyNumberFormat="1">
      <alignment horizontal="right" shrinkToFit="0" vertical="bottom" wrapText="1"/>
    </xf>
    <xf borderId="1" fillId="30" fontId="13" numFmtId="0" xfId="0" applyAlignment="1" applyBorder="1" applyFont="1">
      <alignment readingOrder="0" shrinkToFit="0" vertical="bottom" wrapText="1"/>
    </xf>
    <xf borderId="1" fillId="30" fontId="13" numFmtId="176" xfId="0" applyAlignment="1" applyBorder="1" applyFont="1" applyNumberFormat="1">
      <alignment horizontal="center" readingOrder="0" vertical="center"/>
    </xf>
    <xf borderId="5" fillId="0" fontId="13" numFmtId="0" xfId="0" applyAlignment="1" applyBorder="1" applyFont="1">
      <alignment horizontal="center"/>
    </xf>
    <xf borderId="1" fillId="8" fontId="8" numFmtId="0" xfId="0" applyAlignment="1" applyBorder="1" applyFont="1">
      <alignment horizontal="center" vertical="bottom"/>
    </xf>
    <xf borderId="1" fillId="8" fontId="8" numFmtId="0" xfId="0" applyAlignment="1" applyBorder="1" applyFont="1">
      <alignment horizontal="right" shrinkToFit="0" vertical="bottom" wrapText="1"/>
    </xf>
    <xf borderId="1" fillId="21" fontId="8" numFmtId="0" xfId="0" applyAlignment="1" applyBorder="1" applyFont="1">
      <alignment horizontal="right" shrinkToFit="0" vertical="bottom" wrapText="1"/>
    </xf>
    <xf borderId="1" fillId="8" fontId="8" numFmtId="168" xfId="0" applyAlignment="1" applyBorder="1" applyFont="1" applyNumberFormat="1">
      <alignment horizontal="right" shrinkToFit="0" vertical="bottom" wrapText="1"/>
    </xf>
    <xf borderId="5" fillId="0" fontId="13" numFmtId="0" xfId="0" applyAlignment="1" applyBorder="1" applyFont="1">
      <alignment horizontal="center" shrinkToFit="0" wrapText="1"/>
    </xf>
    <xf borderId="1" fillId="8" fontId="8" numFmtId="1" xfId="0" applyAlignment="1" applyBorder="1" applyFont="1" applyNumberFormat="1">
      <alignment horizontal="right" shrinkToFit="0" vertical="bottom" wrapText="1"/>
    </xf>
    <xf borderId="1" fillId="21" fontId="8" numFmtId="174" xfId="0" applyAlignment="1" applyBorder="1" applyFont="1" applyNumberFormat="1">
      <alignment horizontal="right" vertical="bottom"/>
    </xf>
    <xf borderId="1" fillId="8" fontId="8" numFmtId="174" xfId="0" applyAlignment="1" applyBorder="1" applyFont="1" applyNumberFormat="1">
      <alignment horizontal="right" vertical="bottom"/>
    </xf>
    <xf borderId="5" fillId="0" fontId="13" numFmtId="0" xfId="0" applyAlignment="1" applyBorder="1" applyFont="1">
      <alignment horizontal="center" readingOrder="0"/>
    </xf>
    <xf borderId="1" fillId="21" fontId="8" numFmtId="0" xfId="0" applyAlignment="1" applyBorder="1" applyFont="1">
      <alignment horizontal="center" vertical="bottom"/>
    </xf>
    <xf borderId="1" fillId="21" fontId="8" numFmtId="0" xfId="0" applyAlignment="1" applyBorder="1" applyFont="1">
      <alignment horizontal="right" shrinkToFit="0" vertical="bottom" wrapText="1"/>
    </xf>
    <xf borderId="1" fillId="8" fontId="8" numFmtId="0" xfId="0" applyAlignment="1" applyBorder="1" applyFont="1">
      <alignment horizontal="center" shrinkToFit="0" vertical="bottom" wrapText="1"/>
    </xf>
    <xf borderId="1" fillId="21" fontId="8" numFmtId="0" xfId="0" applyAlignment="1" applyBorder="1" applyFont="1">
      <alignment horizontal="center" shrinkToFit="0" vertical="bottom" wrapText="1"/>
    </xf>
    <xf borderId="1" fillId="8" fontId="8" numFmtId="0" xfId="0" applyAlignment="1" applyBorder="1" applyFont="1">
      <alignment horizontal="right" shrinkToFit="0" vertical="bottom" wrapText="1"/>
    </xf>
    <xf borderId="1" fillId="8" fontId="8" numFmtId="0" xfId="0" applyAlignment="1" applyBorder="1" applyFont="1">
      <alignment horizontal="center" readingOrder="0" shrinkToFit="0" vertical="bottom" wrapText="1"/>
    </xf>
    <xf borderId="1" fillId="8" fontId="8" numFmtId="168" xfId="0" applyAlignment="1" applyBorder="1" applyFont="1" applyNumberFormat="1">
      <alignment horizontal="right" shrinkToFit="0" vertical="bottom" wrapText="1"/>
    </xf>
    <xf borderId="1" fillId="21" fontId="8" numFmtId="175" xfId="0" applyAlignment="1" applyBorder="1" applyFont="1" applyNumberFormat="1">
      <alignment horizontal="right" shrinkToFit="0" vertical="bottom" wrapText="1"/>
    </xf>
    <xf borderId="5" fillId="0" fontId="13" numFmtId="0" xfId="0" applyAlignment="1" applyBorder="1" applyFont="1">
      <alignment horizontal="center" readingOrder="0" shrinkToFit="0" wrapText="1"/>
    </xf>
    <xf borderId="1" fillId="0" fontId="8" numFmtId="0" xfId="0" applyAlignment="1" applyBorder="1" applyFont="1">
      <alignment horizontal="center" vertical="bottom"/>
    </xf>
    <xf borderId="1" fillId="0" fontId="8" numFmtId="0" xfId="0" applyBorder="1" applyFont="1"/>
    <xf borderId="1" fillId="0" fontId="8" numFmtId="1" xfId="0" applyAlignment="1" applyBorder="1" applyFont="1" applyNumberFormat="1">
      <alignment horizontal="right" shrinkToFit="0" vertical="bottom" wrapText="1"/>
    </xf>
    <xf borderId="1" fillId="0" fontId="8" numFmtId="0" xfId="0" applyAlignment="1" applyBorder="1" applyFont="1">
      <alignment horizontal="center" shrinkToFit="0" vertical="bottom" wrapText="1"/>
    </xf>
    <xf borderId="1" fillId="0" fontId="8" numFmtId="174" xfId="0" applyAlignment="1" applyBorder="1" applyFont="1" applyNumberFormat="1">
      <alignment horizontal="right" vertical="bottom"/>
    </xf>
    <xf borderId="1" fillId="0" fontId="8" numFmtId="175" xfId="0" applyAlignment="1" applyBorder="1" applyFont="1" applyNumberFormat="1">
      <alignment horizontal="right" shrinkToFit="0" vertical="bottom" wrapText="1"/>
    </xf>
  </cellXfs>
  <cellStyles count="1">
    <cellStyle xfId="0" name="Normal" builtinId="0"/>
  </cellStyles>
  <dxfs count="32">
    <dxf>
      <font/>
      <fill>
        <patternFill patternType="none"/>
      </fill>
      <border/>
    </dxf>
    <dxf>
      <font/>
      <fill>
        <patternFill patternType="solid">
          <fgColor rgb="FF78909C"/>
          <bgColor rgb="FF78909C"/>
        </patternFill>
      </fill>
      <border/>
    </dxf>
    <dxf>
      <font/>
      <fill>
        <patternFill patternType="solid">
          <fgColor rgb="FFFFFFFF"/>
          <bgColor rgb="FFFFFFFF"/>
        </patternFill>
      </fill>
      <border/>
    </dxf>
    <dxf>
      <font/>
      <fill>
        <patternFill patternType="solid">
          <fgColor rgb="FFEBEFF1"/>
          <bgColor rgb="FFEBEFF1"/>
        </patternFill>
      </fill>
      <border/>
    </dxf>
    <dxf>
      <font/>
      <fill>
        <patternFill patternType="solid">
          <fgColor rgb="FF63D297"/>
          <bgColor rgb="FF63D297"/>
        </patternFill>
      </fill>
      <border/>
    </dxf>
    <dxf>
      <font/>
      <fill>
        <patternFill patternType="solid">
          <fgColor rgb="FFE7F9EF"/>
          <bgColor rgb="FFE7F9EF"/>
        </patternFill>
      </fill>
      <border/>
    </dxf>
    <dxf>
      <font/>
      <fill>
        <patternFill patternType="solid">
          <fgColor rgb="FFBDBDBD"/>
          <bgColor rgb="FFBDBDBD"/>
        </patternFill>
      </fill>
      <border/>
    </dxf>
    <dxf>
      <font/>
      <fill>
        <patternFill patternType="solid">
          <fgColor rgb="FFF3F3F3"/>
          <bgColor rgb="FFF3F3F3"/>
        </patternFill>
      </fill>
      <border/>
    </dxf>
    <dxf>
      <font/>
      <fill>
        <patternFill patternType="solid">
          <fgColor rgb="FF8BC34A"/>
          <bgColor rgb="FF8BC34A"/>
        </patternFill>
      </fill>
      <border/>
    </dxf>
    <dxf>
      <font/>
      <fill>
        <patternFill patternType="solid">
          <fgColor rgb="FFEEF7E3"/>
          <bgColor rgb="FFEEF7E3"/>
        </patternFill>
      </fill>
      <border/>
    </dxf>
    <dxf>
      <font/>
      <fill>
        <patternFill patternType="solid">
          <fgColor rgb="FFCCA677"/>
          <bgColor rgb="FFCCA677"/>
        </patternFill>
      </fill>
      <border/>
    </dxf>
    <dxf>
      <font/>
      <fill>
        <patternFill patternType="solid">
          <fgColor rgb="FFF8F2EB"/>
          <bgColor rgb="FFF8F2EB"/>
        </patternFill>
      </fill>
      <border/>
    </dxf>
    <dxf>
      <font/>
      <fill>
        <patternFill patternType="solid">
          <fgColor rgb="FFC4E2A0"/>
          <bgColor rgb="FFC4E2A0"/>
        </patternFill>
      </fill>
      <border/>
    </dxf>
    <dxf>
      <font/>
      <fill>
        <patternFill patternType="solid">
          <fgColor rgb="FF26A69A"/>
          <bgColor rgb="FF26A69A"/>
        </patternFill>
      </fill>
      <border/>
    </dxf>
    <dxf>
      <font/>
      <fill>
        <patternFill patternType="solid">
          <fgColor rgb="FFDDF2F0"/>
          <bgColor rgb="FFDDF2F0"/>
        </patternFill>
      </fill>
      <border/>
    </dxf>
    <dxf>
      <font/>
      <fill>
        <patternFill patternType="solid">
          <fgColor rgb="FFF7CB4D"/>
          <bgColor rgb="FFF7CB4D"/>
        </patternFill>
      </fill>
      <border/>
    </dxf>
    <dxf>
      <font/>
      <fill>
        <patternFill patternType="solid">
          <fgColor rgb="FFFEF8E3"/>
          <bgColor rgb="FFFEF8E3"/>
        </patternFill>
      </fill>
      <border/>
    </dxf>
    <dxf>
      <font/>
      <fill>
        <patternFill patternType="solid">
          <fgColor rgb="FF5B95F9"/>
          <bgColor rgb="FF5B95F9"/>
        </patternFill>
      </fill>
      <border/>
    </dxf>
    <dxf>
      <font/>
      <fill>
        <patternFill patternType="solid">
          <fgColor rgb="FFE8F0FE"/>
          <bgColor rgb="FFE8F0FE"/>
        </patternFill>
      </fill>
      <border/>
    </dxf>
    <dxf>
      <font>
        <strike/>
      </font>
      <fill>
        <patternFill patternType="solid">
          <fgColor rgb="FFB7B7B7"/>
          <bgColor rgb="FFB7B7B7"/>
        </patternFill>
      </fill>
      <border/>
    </dxf>
    <dxf>
      <font>
        <strike/>
      </font>
      <fill>
        <patternFill patternType="solid">
          <fgColor rgb="FF999999"/>
          <bgColor rgb="FF999999"/>
        </patternFill>
      </fill>
      <border/>
    </dxf>
    <dxf>
      <font/>
      <fill>
        <patternFill patternType="none"/>
      </fill>
      <border/>
    </dxf>
    <dxf>
      <font/>
      <fill>
        <patternFill patternType="solid">
          <fgColor rgb="FFB7E1CD"/>
          <bgColor rgb="FFB7E1CD"/>
        </patternFill>
      </fill>
      <border/>
    </dxf>
    <dxf>
      <font/>
      <fill>
        <patternFill patternType="solid">
          <fgColor rgb="FFD9D2E9"/>
          <bgColor rgb="FFD9D2E9"/>
        </patternFill>
      </fill>
      <border/>
    </dxf>
    <dxf>
      <font/>
      <fill>
        <patternFill patternType="solid">
          <fgColor rgb="FFD9EAD3"/>
          <bgColor rgb="FFD9EAD3"/>
        </patternFill>
      </fill>
      <border/>
    </dxf>
    <dxf>
      <font/>
      <fill>
        <patternFill patternType="solid">
          <fgColor rgb="FFCFE2F3"/>
          <bgColor rgb="FFCFE2F3"/>
        </patternFill>
      </fill>
      <border/>
    </dxf>
    <dxf>
      <font/>
      <fill>
        <patternFill patternType="solid">
          <fgColor rgb="FFC27BA0"/>
          <bgColor rgb="FFC27BA0"/>
        </patternFill>
      </fill>
      <border/>
    </dxf>
    <dxf>
      <font/>
      <fill>
        <patternFill patternType="solid">
          <fgColor rgb="FFEAD1DC"/>
          <bgColor rgb="FFEAD1DC"/>
        </patternFill>
      </fill>
      <border/>
    </dxf>
    <dxf>
      <font/>
      <fill>
        <patternFill patternType="solid">
          <fgColor rgb="FF8989EB"/>
          <bgColor rgb="FF8989EB"/>
        </patternFill>
      </fill>
      <border/>
    </dxf>
    <dxf>
      <font/>
      <fill>
        <patternFill patternType="solid">
          <fgColor rgb="FFE8E7FC"/>
          <bgColor rgb="FFE8E7FC"/>
        </patternFill>
      </fill>
      <border/>
    </dxf>
    <dxf>
      <font/>
      <fill>
        <patternFill patternType="solid">
          <fgColor rgb="FFFCE8B2"/>
          <bgColor rgb="FFFCE8B2"/>
        </patternFill>
      </fill>
      <border/>
    </dxf>
    <dxf>
      <font>
        <strike/>
      </font>
      <fill>
        <patternFill patternType="solid">
          <fgColor rgb="FFCCCCCC"/>
          <bgColor rgb="FFCCCCCC"/>
        </patternFill>
      </fill>
      <border/>
    </dxf>
  </dxfs>
  <tableStyles count="381">
    <tableStyle count="3" pivot="0" name="Config and Summary-style">
      <tableStyleElement dxfId="1" type="headerRow"/>
      <tableStyleElement dxfId="2" type="firstRowStripe"/>
      <tableStyleElement dxfId="3" type="secondRowStripe"/>
    </tableStyle>
    <tableStyle count="3" pivot="0" name="Config and Summary-style 2">
      <tableStyleElement dxfId="4" type="headerRow"/>
      <tableStyleElement dxfId="2" type="firstRowStripe"/>
      <tableStyleElement dxfId="5" type="secondRowStripe"/>
    </tableStyle>
    <tableStyle count="3" pivot="0" name="Config and Summary-style 3">
      <tableStyleElement dxfId="6" type="headerRow"/>
      <tableStyleElement dxfId="2" type="firstRowStripe"/>
      <tableStyleElement dxfId="7" type="secondRowStripe"/>
    </tableStyle>
    <tableStyle count="3" pivot="0" name="Config and Summary-style 4">
      <tableStyleElement dxfId="8" type="headerRow"/>
      <tableStyleElement dxfId="2" type="firstRowStripe"/>
      <tableStyleElement dxfId="9" type="secondRowStripe"/>
    </tableStyle>
    <tableStyle count="3" pivot="0" name="Decode First Token-style">
      <tableStyleElement dxfId="10" type="headerRow"/>
      <tableStyleElement dxfId="2" type="firstRowStripe"/>
      <tableStyleElement dxfId="11" type="secondRowStripe"/>
    </tableStyle>
    <tableStyle count="4" pivot="0" name="Decode First Token-style 2">
      <tableStyleElement dxfId="8" type="headerRow"/>
      <tableStyleElement dxfId="2" type="firstRowStripe"/>
      <tableStyleElement dxfId="9" type="secondRowStripe"/>
      <tableStyleElement dxfId="12" type="totalRow"/>
    </tableStyle>
    <tableStyle count="3" pivot="0" name="Decode First Token-style 3">
      <tableStyleElement dxfId="13" type="headerRow"/>
      <tableStyleElement dxfId="2" type="firstRowStripe"/>
      <tableStyleElement dxfId="14" type="secondRowStripe"/>
    </tableStyle>
    <tableStyle count="3" pivot="0" name="Decode First Token-style 4">
      <tableStyleElement dxfId="15" type="headerRow"/>
      <tableStyleElement dxfId="2" type="firstRowStripe"/>
      <tableStyleElement dxfId="16" type="secondRowStripe"/>
    </tableStyle>
    <tableStyle count="3" pivot="0" name="Decode First Token-style 5">
      <tableStyleElement dxfId="17" type="headerRow"/>
      <tableStyleElement dxfId="2" type="firstRowStripe"/>
      <tableStyleElement dxfId="18" type="secondRowStripe"/>
    </tableStyle>
    <tableStyle count="3" pivot="0" name="Decode First Token-style 6">
      <tableStyleElement dxfId="6" type="headerRow"/>
      <tableStyleElement dxfId="2" type="firstRowStripe"/>
      <tableStyleElement dxfId="7" type="secondRowStripe"/>
    </tableStyle>
    <tableStyle count="2" pivot="0" name="Decode First Token-style 7">
      <tableStyleElement dxfId="2" type="firstRowStripe"/>
      <tableStyleElement dxfId="7" type="secondRowStripe"/>
    </tableStyle>
    <tableStyle count="2" pivot="0" name="Decode First Token-style 8">
      <tableStyleElement dxfId="2" type="firstRowStripe"/>
      <tableStyleElement dxfId="7" type="secondRowStripe"/>
    </tableStyle>
    <tableStyle count="2" pivot="0" name="Decode First Token-style 9">
      <tableStyleElement dxfId="7" type="firstRowStripe"/>
      <tableStyleElement dxfId="2" type="secondRowStripe"/>
    </tableStyle>
    <tableStyle count="2" pivot="0" name="Decode First Token-style 10">
      <tableStyleElement dxfId="2" type="firstRowStripe"/>
      <tableStyleElement dxfId="7" type="secondRowStripe"/>
    </tableStyle>
    <tableStyle count="2" pivot="0" name="Decode First Token-style 11">
      <tableStyleElement dxfId="2" type="firstRowStripe"/>
      <tableStyleElement dxfId="7" type="secondRowStripe"/>
    </tableStyle>
    <tableStyle count="2" pivot="0" name="Decode First Token-style 12">
      <tableStyleElement dxfId="2" type="firstRowStripe"/>
      <tableStyleElement dxfId="7" type="secondRowStripe"/>
    </tableStyle>
    <tableStyle count="2" pivot="0" name="Decode First Token-style 13">
      <tableStyleElement dxfId="2" type="firstRowStripe"/>
      <tableStyleElement dxfId="7" type="secondRowStripe"/>
    </tableStyle>
    <tableStyle count="2" pivot="0" name="Decode First Token-style 14">
      <tableStyleElement dxfId="7" type="firstRowStripe"/>
      <tableStyleElement dxfId="2" type="secondRowStripe"/>
    </tableStyle>
    <tableStyle count="3" pivot="0" name="Decode Last Token-style">
      <tableStyleElement dxfId="10" type="headerRow"/>
      <tableStyleElement dxfId="2" type="firstRowStripe"/>
      <tableStyleElement dxfId="11" type="secondRowStripe"/>
    </tableStyle>
    <tableStyle count="4" pivot="0" name="Decode Last Token-style 2">
      <tableStyleElement dxfId="8" type="headerRow"/>
      <tableStyleElement dxfId="2" type="firstRowStripe"/>
      <tableStyleElement dxfId="9" type="secondRowStripe"/>
      <tableStyleElement dxfId="12" type="totalRow"/>
    </tableStyle>
    <tableStyle count="3" pivot="0" name="Decode Last Token-style 3">
      <tableStyleElement dxfId="13" type="headerRow"/>
      <tableStyleElement dxfId="2" type="firstRowStripe"/>
      <tableStyleElement dxfId="14" type="secondRowStripe"/>
    </tableStyle>
    <tableStyle count="3" pivot="0" name="Decode Last Token-style 4">
      <tableStyleElement dxfId="15" type="headerRow"/>
      <tableStyleElement dxfId="2" type="firstRowStripe"/>
      <tableStyleElement dxfId="16" type="secondRowStripe"/>
    </tableStyle>
    <tableStyle count="3" pivot="0" name="Decode Last Token-style 5">
      <tableStyleElement dxfId="17" type="headerRow"/>
      <tableStyleElement dxfId="2" type="firstRowStripe"/>
      <tableStyleElement dxfId="18" type="secondRowStripe"/>
    </tableStyle>
    <tableStyle count="3" pivot="0" name="Decode Last Token-style 6">
      <tableStyleElement dxfId="6" type="headerRow"/>
      <tableStyleElement dxfId="2" type="firstRowStripe"/>
      <tableStyleElement dxfId="7" type="secondRowStripe"/>
    </tableStyle>
    <tableStyle count="2" pivot="0" name="Decode Last Token-style 7">
      <tableStyleElement dxfId="2" type="firstRowStripe"/>
      <tableStyleElement dxfId="7" type="secondRowStripe"/>
    </tableStyle>
    <tableStyle count="2" pivot="0" name="Decode Last Token-style 8">
      <tableStyleElement dxfId="2" type="firstRowStripe"/>
      <tableStyleElement dxfId="7" type="secondRowStripe"/>
    </tableStyle>
    <tableStyle count="2" pivot="0" name="Decode Last Token-style 9">
      <tableStyleElement dxfId="7" type="firstRowStripe"/>
      <tableStyleElement dxfId="2" type="secondRowStripe"/>
    </tableStyle>
    <tableStyle count="2" pivot="0" name="Decode Last Token-style 10">
      <tableStyleElement dxfId="2" type="firstRowStripe"/>
      <tableStyleElement dxfId="7" type="secondRowStripe"/>
    </tableStyle>
    <tableStyle count="2" pivot="0" name="Decode Last Token-style 11">
      <tableStyleElement dxfId="2" type="firstRowStripe"/>
      <tableStyleElement dxfId="7" type="secondRowStripe"/>
    </tableStyle>
    <tableStyle count="2" pivot="0" name="Decode Last Token-style 12">
      <tableStyleElement dxfId="2" type="firstRowStripe"/>
      <tableStyleElement dxfId="7" type="secondRowStripe"/>
    </tableStyle>
    <tableStyle count="2" pivot="0" name="Decode Last Token-style 13">
      <tableStyleElement dxfId="2" type="firstRowStripe"/>
      <tableStyleElement dxfId="7" type="secondRowStripe"/>
    </tableStyle>
    <tableStyle count="2" pivot="0" name="Decode Last Token-style 14">
      <tableStyleElement dxfId="7" type="firstRowStripe"/>
      <tableStyleElement dxfId="2" type="secondRowStripe"/>
    </tableStyle>
    <tableStyle count="3" pivot="0" name="Prefill-style">
      <tableStyleElement dxfId="10" type="headerRow"/>
      <tableStyleElement dxfId="2" type="firstRowStripe"/>
      <tableStyleElement dxfId="11" type="secondRowStripe"/>
    </tableStyle>
    <tableStyle count="4" pivot="0" name="Prefill-style 2">
      <tableStyleElement dxfId="8" type="headerRow"/>
      <tableStyleElement dxfId="2" type="firstRowStripe"/>
      <tableStyleElement dxfId="9" type="secondRowStripe"/>
      <tableStyleElement dxfId="12" type="totalRow"/>
    </tableStyle>
    <tableStyle count="3" pivot="0" name="Prefill-style 3">
      <tableStyleElement dxfId="13" type="headerRow"/>
      <tableStyleElement dxfId="2" type="firstRowStripe"/>
      <tableStyleElement dxfId="14" type="secondRowStripe"/>
    </tableStyle>
    <tableStyle count="3" pivot="0" name="Prefill-style 4">
      <tableStyleElement dxfId="15" type="headerRow"/>
      <tableStyleElement dxfId="2" type="firstRowStripe"/>
      <tableStyleElement dxfId="16" type="secondRowStripe"/>
    </tableStyle>
    <tableStyle count="3" pivot="0" name="Prefill-style 5">
      <tableStyleElement dxfId="17" type="headerRow"/>
      <tableStyleElement dxfId="2" type="firstRowStripe"/>
      <tableStyleElement dxfId="18" type="secondRowStripe"/>
    </tableStyle>
    <tableStyle count="3" pivot="0" name="Prefill-style 6">
      <tableStyleElement dxfId="6" type="headerRow"/>
      <tableStyleElement dxfId="2" type="firstRowStripe"/>
      <tableStyleElement dxfId="7" type="secondRowStripe"/>
    </tableStyle>
    <tableStyle count="2" pivot="0" name="Prefill-style 7">
      <tableStyleElement dxfId="2" type="firstRowStripe"/>
      <tableStyleElement dxfId="7" type="secondRowStripe"/>
    </tableStyle>
    <tableStyle count="2" pivot="0" name="Prefill-style 8">
      <tableStyleElement dxfId="2" type="firstRowStripe"/>
      <tableStyleElement dxfId="7" type="secondRowStripe"/>
    </tableStyle>
    <tableStyle count="2" pivot="0" name="Prefill-style 9">
      <tableStyleElement dxfId="7" type="firstRowStripe"/>
      <tableStyleElement dxfId="2" type="secondRowStripe"/>
    </tableStyle>
    <tableStyle count="2" pivot="0" name="Prefill-style 10">
      <tableStyleElement dxfId="2" type="firstRowStripe"/>
      <tableStyleElement dxfId="7" type="secondRowStripe"/>
    </tableStyle>
    <tableStyle count="2" pivot="0" name="Prefill-style 11">
      <tableStyleElement dxfId="2" type="firstRowStripe"/>
      <tableStyleElement dxfId="7" type="secondRowStripe"/>
    </tableStyle>
    <tableStyle count="2" pivot="0" name="Prefill-style 12">
      <tableStyleElement dxfId="2" type="firstRowStripe"/>
      <tableStyleElement dxfId="7" type="secondRowStripe"/>
    </tableStyle>
    <tableStyle count="2" pivot="0" name="Prefill-style 13">
      <tableStyleElement dxfId="2" type="firstRowStripe"/>
      <tableStyleElement dxfId="7" type="secondRowStripe"/>
    </tableStyle>
    <tableStyle count="2" pivot="0" name="Prefill-style 14">
      <tableStyleElement dxfId="7" type="firstRowStripe"/>
      <tableStyleElement dxfId="2" type="secondRowStripe"/>
    </tableStyle>
    <tableStyle count="3" pivot="0" name="Analysis-style">
      <tableStyleElement dxfId="17" type="headerRow"/>
      <tableStyleElement dxfId="2" type="firstRowStripe"/>
      <tableStyleElement dxfId="18" type="secondRowStripe"/>
    </tableStyle>
    <tableStyle count="3" pivot="0" name="Analysis-style 2">
      <tableStyleElement dxfId="8" type="headerRow"/>
      <tableStyleElement dxfId="2" type="firstRowStripe"/>
      <tableStyleElement dxfId="9" type="secondRowStripe"/>
    </tableStyle>
    <tableStyle count="3" pivot="0" name="Analysis-style 3">
      <tableStyleElement dxfId="8" type="headerRow"/>
      <tableStyleElement dxfId="2" type="firstRowStripe"/>
      <tableStyleElement dxfId="9" type="secondRowStripe"/>
    </tableStyle>
    <tableStyle count="3" pivot="0" name="Analysis-style 4">
      <tableStyleElement dxfId="6" type="headerRow"/>
      <tableStyleElement dxfId="2" type="firstRowStripe"/>
      <tableStyleElement dxfId="7" type="secondRowStripe"/>
    </tableStyle>
    <tableStyle count="3" pivot="0" name="DB-style">
      <tableStyleElement dxfId="13" type="headerRow"/>
      <tableStyleElement dxfId="2" type="firstRowStripe"/>
      <tableStyleElement dxfId="14" type="secondRowStripe"/>
    </tableStyle>
    <tableStyle count="3" pivot="0" name="Ming test Decode Last Token-style">
      <tableStyleElement dxfId="10" type="headerRow"/>
      <tableStyleElement dxfId="2" type="firstRowStripe"/>
      <tableStyleElement dxfId="11" type="secondRowStripe"/>
    </tableStyle>
    <tableStyle count="4" pivot="0" name="Ming test Decode Last Token-style 2">
      <tableStyleElement dxfId="8" type="headerRow"/>
      <tableStyleElement dxfId="2" type="firstRowStripe"/>
      <tableStyleElement dxfId="9" type="secondRowStripe"/>
      <tableStyleElement dxfId="12" type="totalRow"/>
    </tableStyle>
    <tableStyle count="3" pivot="0" name="Ming test Decode Last Token-style 3">
      <tableStyleElement dxfId="13" type="headerRow"/>
      <tableStyleElement dxfId="2" type="firstRowStripe"/>
      <tableStyleElement dxfId="14" type="secondRowStripe"/>
    </tableStyle>
    <tableStyle count="3" pivot="0" name="Ming test Decode Last Token-style 4">
      <tableStyleElement dxfId="15" type="headerRow"/>
      <tableStyleElement dxfId="2" type="firstRowStripe"/>
      <tableStyleElement dxfId="16" type="secondRowStripe"/>
    </tableStyle>
    <tableStyle count="3" pivot="0" name="Ming test Decode Last Token-style 5">
      <tableStyleElement dxfId="17" type="headerRow"/>
      <tableStyleElement dxfId="2" type="firstRowStripe"/>
      <tableStyleElement dxfId="18" type="secondRowStripe"/>
    </tableStyle>
    <tableStyle count="3" pivot="0" name="Ming test Decode Last Token-style 6">
      <tableStyleElement dxfId="6" type="headerRow"/>
      <tableStyleElement dxfId="2" type="firstRowStripe"/>
      <tableStyleElement dxfId="7" type="secondRowStripe"/>
    </tableStyle>
    <tableStyle count="2" pivot="0" name="Ming test Decode Last Token-style 7">
      <tableStyleElement dxfId="2" type="firstRowStripe"/>
      <tableStyleElement dxfId="7" type="secondRowStripe"/>
    </tableStyle>
    <tableStyle count="2" pivot="0" name="Ming test Decode Last Token-style 8">
      <tableStyleElement dxfId="2" type="firstRowStripe"/>
      <tableStyleElement dxfId="7" type="secondRowStripe"/>
    </tableStyle>
    <tableStyle count="2" pivot="0" name="Ming test Decode Last Token-style 9">
      <tableStyleElement dxfId="7" type="firstRowStripe"/>
      <tableStyleElement dxfId="2" type="secondRowStripe"/>
    </tableStyle>
    <tableStyle count="2" pivot="0" name="Ming test Decode Last Token-style 10">
      <tableStyleElement dxfId="2" type="firstRowStripe"/>
      <tableStyleElement dxfId="7" type="secondRowStripe"/>
    </tableStyle>
    <tableStyle count="2" pivot="0" name="Ming test Decode Last Token-style 11">
      <tableStyleElement dxfId="2" type="firstRowStripe"/>
      <tableStyleElement dxfId="7" type="secondRowStripe"/>
    </tableStyle>
    <tableStyle count="2" pivot="0" name="Ming test Decode Last Token-style 12">
      <tableStyleElement dxfId="2" type="firstRowStripe"/>
      <tableStyleElement dxfId="7" type="secondRowStripe"/>
    </tableStyle>
    <tableStyle count="2" pivot="0" name="Ming test Decode Last Token-style 13">
      <tableStyleElement dxfId="2" type="firstRowStripe"/>
      <tableStyleElement dxfId="7" type="secondRowStripe"/>
    </tableStyle>
    <tableStyle count="2" pivot="0" name="Ming test Decode Last Token-style 14">
      <tableStyleElement dxfId="7" type="firstRowStripe"/>
      <tableStyleElement dxfId="2" type="secondRowStripe"/>
    </tableStyle>
    <tableStyle count="3" pivot="0" name="Roofline Worksheet-style">
      <tableStyleElement dxfId="10" type="headerRow"/>
      <tableStyleElement dxfId="2" type="firstRowStripe"/>
      <tableStyleElement dxfId="11" type="secondRowStripe"/>
    </tableStyle>
    <tableStyle count="4" pivot="0" name="Roofline Worksheet-style 2">
      <tableStyleElement dxfId="8" type="headerRow"/>
      <tableStyleElement dxfId="2" type="firstRowStripe"/>
      <tableStyleElement dxfId="9" type="secondRowStripe"/>
      <tableStyleElement dxfId="12" type="totalRow"/>
    </tableStyle>
    <tableStyle count="3" pivot="0" name="Roofline Worksheet-style 3">
      <tableStyleElement dxfId="13" type="headerRow"/>
      <tableStyleElement dxfId="2" type="firstRowStripe"/>
      <tableStyleElement dxfId="14" type="secondRowStripe"/>
    </tableStyle>
    <tableStyle count="3" pivot="0" name="Roofline Worksheet-style 4">
      <tableStyleElement dxfId="26" type="headerRow"/>
      <tableStyleElement dxfId="2" type="firstRowStripe"/>
      <tableStyleElement dxfId="27" type="secondRowStripe"/>
    </tableStyle>
    <tableStyle count="3" pivot="0" name="Roofline Worksheet-style 5">
      <tableStyleElement dxfId="28" type="headerRow"/>
      <tableStyleElement dxfId="2" type="firstRowStripe"/>
      <tableStyleElement dxfId="29" type="secondRowStripe"/>
    </tableStyle>
    <tableStyle count="3" pivot="0" name="Roofline Worksheet-style 6">
      <tableStyleElement dxfId="6" type="headerRow"/>
      <tableStyleElement dxfId="2" type="firstRowStripe"/>
      <tableStyleElement dxfId="7" type="secondRowStripe"/>
    </tableStyle>
    <tableStyle count="2" pivot="0" name="Roofline Worksheet-style 7">
      <tableStyleElement dxfId="2" type="firstRowStripe"/>
      <tableStyleElement dxfId="7" type="secondRowStripe"/>
    </tableStyle>
    <tableStyle count="2" pivot="0" name="Roofline Worksheet-style 8">
      <tableStyleElement dxfId="2" type="firstRowStripe"/>
      <tableStyleElement dxfId="7" type="secondRowStripe"/>
    </tableStyle>
    <tableStyle count="2" pivot="0" name="Roofline Worksheet-style 9">
      <tableStyleElement dxfId="7" type="firstRowStripe"/>
      <tableStyleElement dxfId="2" type="secondRowStripe"/>
    </tableStyle>
    <tableStyle count="2" pivot="0" name="Roofline Worksheet-style 10">
      <tableStyleElement dxfId="2" type="firstRowStripe"/>
      <tableStyleElement dxfId="7" type="secondRowStripe"/>
    </tableStyle>
    <tableStyle count="2" pivot="0" name="Roofline Worksheet-style 11">
      <tableStyleElement dxfId="2" type="firstRowStripe"/>
      <tableStyleElement dxfId="7" type="secondRowStripe"/>
    </tableStyle>
    <tableStyle count="2" pivot="0" name="Roofline Worksheet-style 12">
      <tableStyleElement dxfId="2" type="firstRowStripe"/>
      <tableStyleElement dxfId="7" type="secondRowStripe"/>
    </tableStyle>
    <tableStyle count="2" pivot="0" name="Roofline Worksheet-style 13">
      <tableStyleElement dxfId="2" type="firstRowStripe"/>
      <tableStyleElement dxfId="7" type="secondRowStripe"/>
    </tableStyle>
    <tableStyle count="2" pivot="0" name="Roofline Worksheet-style 14">
      <tableStyleElement dxfId="7" type="firstRowStripe"/>
      <tableStyleElement dxfId="2" type="secondRowStripe"/>
    </tableStyle>
    <tableStyle count="3" pivot="0" name="1K-8KdecodeEP=16DP=16B=2K-style">
      <tableStyleElement dxfId="10" type="headerRow"/>
      <tableStyleElement dxfId="2" type="firstRowStripe"/>
      <tableStyleElement dxfId="11" type="secondRowStripe"/>
    </tableStyle>
    <tableStyle count="4" pivot="0" name="1K-8KdecodeEP=16DP=16B=2K-style 2">
      <tableStyleElement dxfId="8" type="headerRow"/>
      <tableStyleElement dxfId="2" type="firstRowStripe"/>
      <tableStyleElement dxfId="9" type="secondRowStripe"/>
      <tableStyleElement dxfId="12" type="totalRow"/>
    </tableStyle>
    <tableStyle count="3" pivot="0" name="1K-8KdecodeEP=16DP=16B=2K-style 3">
      <tableStyleElement dxfId="13" type="headerRow"/>
      <tableStyleElement dxfId="2" type="firstRowStripe"/>
      <tableStyleElement dxfId="14" type="secondRowStripe"/>
    </tableStyle>
    <tableStyle count="3" pivot="0" name="1K-8KdecodeEP=16DP=16B=2K-style 4">
      <tableStyleElement dxfId="26" type="headerRow"/>
      <tableStyleElement dxfId="2" type="firstRowStripe"/>
      <tableStyleElement dxfId="27" type="secondRowStripe"/>
    </tableStyle>
    <tableStyle count="3" pivot="0" name="1K-8KdecodeEP=16DP=16B=2K-style 5">
      <tableStyleElement dxfId="28" type="headerRow"/>
      <tableStyleElement dxfId="2" type="firstRowStripe"/>
      <tableStyleElement dxfId="29" type="secondRowStripe"/>
    </tableStyle>
    <tableStyle count="3" pivot="0" name="1K-8KdecodeEP=16DP=16B=2K-style 6">
      <tableStyleElement dxfId="6" type="headerRow"/>
      <tableStyleElement dxfId="2" type="firstRowStripe"/>
      <tableStyleElement dxfId="7" type="secondRowStripe"/>
    </tableStyle>
    <tableStyle count="2" pivot="0" name="1K-8KdecodeEP=16DP=16B=2K-style 7">
      <tableStyleElement dxfId="2" type="firstRowStripe"/>
      <tableStyleElement dxfId="7" type="secondRowStripe"/>
    </tableStyle>
    <tableStyle count="2" pivot="0" name="1K-8KdecodeEP=16DP=16B=2K-style 8">
      <tableStyleElement dxfId="2" type="firstRowStripe"/>
      <tableStyleElement dxfId="7" type="secondRowStripe"/>
    </tableStyle>
    <tableStyle count="2" pivot="0" name="1K-8KdecodeEP=16DP=16B=2K-style 9">
      <tableStyleElement dxfId="7" type="firstRowStripe"/>
      <tableStyleElement dxfId="2" type="secondRowStripe"/>
    </tableStyle>
    <tableStyle count="2" pivot="0" name="1K-8KdecodeEP=16DP=16B=2K-style 10">
      <tableStyleElement dxfId="2" type="firstRowStripe"/>
      <tableStyleElement dxfId="7" type="secondRowStripe"/>
    </tableStyle>
    <tableStyle count="2" pivot="0" name="1K-8KdecodeEP=16DP=16B=2K-style 11">
      <tableStyleElement dxfId="2" type="firstRowStripe"/>
      <tableStyleElement dxfId="7" type="secondRowStripe"/>
    </tableStyle>
    <tableStyle count="2" pivot="0" name="1K-8KdecodeEP=16DP=16B=2K-style 12">
      <tableStyleElement dxfId="2" type="firstRowStripe"/>
      <tableStyleElement dxfId="7" type="secondRowStripe"/>
    </tableStyle>
    <tableStyle count="2" pivot="0" name="1K-8KdecodeEP=16DP=16B=2K-style 13">
      <tableStyleElement dxfId="2" type="firstRowStripe"/>
      <tableStyleElement dxfId="7" type="secondRowStripe"/>
    </tableStyle>
    <tableStyle count="2" pivot="0" name="1K-8KdecodeEP=16DP=16B=2K-style 14">
      <tableStyleElement dxfId="7" type="firstRowStripe"/>
      <tableStyleElement dxfId="2" type="secondRowStripe"/>
    </tableStyle>
    <tableStyle count="3" pivot="0" name="1K-8KprefillEP=16DP=16B=16-style">
      <tableStyleElement dxfId="10" type="headerRow"/>
      <tableStyleElement dxfId="2" type="firstRowStripe"/>
      <tableStyleElement dxfId="11" type="secondRowStripe"/>
    </tableStyle>
    <tableStyle count="4" pivot="0" name="1K-8KprefillEP=16DP=16B=16-style 2">
      <tableStyleElement dxfId="8" type="headerRow"/>
      <tableStyleElement dxfId="2" type="firstRowStripe"/>
      <tableStyleElement dxfId="9" type="secondRowStripe"/>
      <tableStyleElement dxfId="12" type="totalRow"/>
    </tableStyle>
    <tableStyle count="3" pivot="0" name="1K-8KprefillEP=16DP=16B=16-style 3">
      <tableStyleElement dxfId="13" type="headerRow"/>
      <tableStyleElement dxfId="2" type="firstRowStripe"/>
      <tableStyleElement dxfId="14" type="secondRowStripe"/>
    </tableStyle>
    <tableStyle count="3" pivot="0" name="1K-8KprefillEP=16DP=16B=16-style 4">
      <tableStyleElement dxfId="26" type="headerRow"/>
      <tableStyleElement dxfId="2" type="firstRowStripe"/>
      <tableStyleElement dxfId="27" type="secondRowStripe"/>
    </tableStyle>
    <tableStyle count="3" pivot="0" name="1K-8KprefillEP=16DP=16B=16-style 5">
      <tableStyleElement dxfId="28" type="headerRow"/>
      <tableStyleElement dxfId="2" type="firstRowStripe"/>
      <tableStyleElement dxfId="29" type="secondRowStripe"/>
    </tableStyle>
    <tableStyle count="3" pivot="0" name="1K-8KprefillEP=16DP=16B=16-style 6">
      <tableStyleElement dxfId="6" type="headerRow"/>
      <tableStyleElement dxfId="2" type="firstRowStripe"/>
      <tableStyleElement dxfId="7" type="secondRowStripe"/>
    </tableStyle>
    <tableStyle count="2" pivot="0" name="1K-8KprefillEP=16DP=16B=16-style 7">
      <tableStyleElement dxfId="2" type="firstRowStripe"/>
      <tableStyleElement dxfId="7" type="secondRowStripe"/>
    </tableStyle>
    <tableStyle count="2" pivot="0" name="1K-8KprefillEP=16DP=16B=16-style 8">
      <tableStyleElement dxfId="2" type="firstRowStripe"/>
      <tableStyleElement dxfId="7" type="secondRowStripe"/>
    </tableStyle>
    <tableStyle count="2" pivot="0" name="1K-8KprefillEP=16DP=16B=16-style 9">
      <tableStyleElement dxfId="7" type="firstRowStripe"/>
      <tableStyleElement dxfId="2" type="secondRowStripe"/>
    </tableStyle>
    <tableStyle count="2" pivot="0" name="1K-8KprefillEP=16DP=16B=16-style 10">
      <tableStyleElement dxfId="2" type="firstRowStripe"/>
      <tableStyleElement dxfId="7" type="secondRowStripe"/>
    </tableStyle>
    <tableStyle count="2" pivot="0" name="1K-8KprefillEP=16DP=16B=16-style 11">
      <tableStyleElement dxfId="2" type="firstRowStripe"/>
      <tableStyleElement dxfId="7" type="secondRowStripe"/>
    </tableStyle>
    <tableStyle count="2" pivot="0" name="1K-8KprefillEP=16DP=16B=16-style 12">
      <tableStyleElement dxfId="2" type="firstRowStripe"/>
      <tableStyleElement dxfId="7" type="secondRowStripe"/>
    </tableStyle>
    <tableStyle count="2" pivot="0" name="1K-8KprefillEP=16DP=16B=16-style 13">
      <tableStyleElement dxfId="2" type="firstRowStripe"/>
      <tableStyleElement dxfId="7" type="secondRowStripe"/>
    </tableStyle>
    <tableStyle count="2" pivot="0" name="1K-8KprefillEP=16DP=16B=16-style 14">
      <tableStyleElement dxfId="7" type="firstRowStripe"/>
      <tableStyleElement dxfId="2" type="secondRowStripe"/>
    </tableStyle>
    <tableStyle count="3" pivot="0" name="1K-8KdecodeEP=64DP=64B=8K-style">
      <tableStyleElement dxfId="10" type="headerRow"/>
      <tableStyleElement dxfId="2" type="firstRowStripe"/>
      <tableStyleElement dxfId="11" type="secondRowStripe"/>
    </tableStyle>
    <tableStyle count="4" pivot="0" name="1K-8KdecodeEP=64DP=64B=8K-style 2">
      <tableStyleElement dxfId="8" type="headerRow"/>
      <tableStyleElement dxfId="2" type="firstRowStripe"/>
      <tableStyleElement dxfId="9" type="secondRowStripe"/>
      <tableStyleElement dxfId="12" type="totalRow"/>
    </tableStyle>
    <tableStyle count="3" pivot="0" name="1K-8KdecodeEP=64DP=64B=8K-style 3">
      <tableStyleElement dxfId="13" type="headerRow"/>
      <tableStyleElement dxfId="2" type="firstRowStripe"/>
      <tableStyleElement dxfId="14" type="secondRowStripe"/>
    </tableStyle>
    <tableStyle count="3" pivot="0" name="1K-8KdecodeEP=64DP=64B=8K-style 4">
      <tableStyleElement dxfId="26" type="headerRow"/>
      <tableStyleElement dxfId="2" type="firstRowStripe"/>
      <tableStyleElement dxfId="27" type="secondRowStripe"/>
    </tableStyle>
    <tableStyle count="3" pivot="0" name="1K-8KdecodeEP=64DP=64B=8K-style 5">
      <tableStyleElement dxfId="28" type="headerRow"/>
      <tableStyleElement dxfId="2" type="firstRowStripe"/>
      <tableStyleElement dxfId="29" type="secondRowStripe"/>
    </tableStyle>
    <tableStyle count="4" pivot="0" name="1K-8KdecodeEP=64DP=64B=8K-style 6">
      <tableStyleElement dxfId="15" type="headerRow"/>
      <tableStyleElement dxfId="2" type="firstRowStripe"/>
      <tableStyleElement dxfId="2" type="secondRowStripe"/>
      <tableStyleElement dxfId="30" type="totalRow"/>
    </tableStyle>
    <tableStyle count="3" pivot="0" name="1K-8KdecodeEP=64DP=64B=8K-style 7">
      <tableStyleElement dxfId="6" type="headerRow"/>
      <tableStyleElement dxfId="2" type="firstRowStripe"/>
      <tableStyleElement dxfId="7" type="secondRowStripe"/>
    </tableStyle>
    <tableStyle count="2" pivot="0" name="1K-8KdecodeEP=64DP=64B=8K-style 8">
      <tableStyleElement dxfId="2" type="firstRowStripe"/>
      <tableStyleElement dxfId="7" type="secondRowStripe"/>
    </tableStyle>
    <tableStyle count="2" pivot="0" name="1K-8KdecodeEP=64DP=64B=8K-style 9">
      <tableStyleElement dxfId="2" type="firstRowStripe"/>
      <tableStyleElement dxfId="7" type="secondRowStripe"/>
    </tableStyle>
    <tableStyle count="2" pivot="0" name="1K-8KdecodeEP=64DP=64B=8K-style 10">
      <tableStyleElement dxfId="7" type="firstRowStripe"/>
      <tableStyleElement dxfId="2" type="secondRowStripe"/>
    </tableStyle>
    <tableStyle count="2" pivot="0" name="1K-8KdecodeEP=64DP=64B=8K-style 11">
      <tableStyleElement dxfId="2" type="firstRowStripe"/>
      <tableStyleElement dxfId="7" type="secondRowStripe"/>
    </tableStyle>
    <tableStyle count="2" pivot="0" name="1K-8KdecodeEP=64DP=64B=8K-style 12">
      <tableStyleElement dxfId="2" type="firstRowStripe"/>
      <tableStyleElement dxfId="7" type="secondRowStripe"/>
    </tableStyle>
    <tableStyle count="2" pivot="0" name="1K-8KdecodeEP=64DP=64B=8K-style 13">
      <tableStyleElement dxfId="2" type="firstRowStripe"/>
      <tableStyleElement dxfId="7" type="secondRowStripe"/>
    </tableStyle>
    <tableStyle count="2" pivot="0" name="1K-8KdecodeEP=64DP=64B=8K-style 14">
      <tableStyleElement dxfId="2" type="firstRowStripe"/>
      <tableStyleElement dxfId="7" type="secondRowStripe"/>
    </tableStyle>
    <tableStyle count="2" pivot="0" name="1K-8KdecodeEP=64DP=64B=8K-style 15">
      <tableStyleElement dxfId="7" type="firstRowStripe"/>
      <tableStyleElement dxfId="2" type="secondRowStripe"/>
    </tableStyle>
    <tableStyle count="3" pivot="0" name="decodeDP=16F=2D=8-style">
      <tableStyleElement dxfId="10" type="headerRow"/>
      <tableStyleElement dxfId="2" type="firstRowStripe"/>
      <tableStyleElement dxfId="11" type="secondRowStripe"/>
    </tableStyle>
    <tableStyle count="4" pivot="0" name="decodeDP=16F=2D=8-style 2">
      <tableStyleElement dxfId="8" type="headerRow"/>
      <tableStyleElement dxfId="2" type="firstRowStripe"/>
      <tableStyleElement dxfId="9" type="secondRowStripe"/>
      <tableStyleElement dxfId="12" type="totalRow"/>
    </tableStyle>
    <tableStyle count="3" pivot="0" name="decodeDP=16F=2D=8-style 3">
      <tableStyleElement dxfId="13" type="headerRow"/>
      <tableStyleElement dxfId="2" type="firstRowStripe"/>
      <tableStyleElement dxfId="14" type="secondRowStripe"/>
    </tableStyle>
    <tableStyle count="3" pivot="0" name="decodeDP=16F=2D=8-style 4">
      <tableStyleElement dxfId="26" type="headerRow"/>
      <tableStyleElement dxfId="2" type="firstRowStripe"/>
      <tableStyleElement dxfId="27" type="secondRowStripe"/>
    </tableStyle>
    <tableStyle count="3" pivot="0" name="decodeDP=16F=2D=8-style 5">
      <tableStyleElement dxfId="28" type="headerRow"/>
      <tableStyleElement dxfId="2" type="firstRowStripe"/>
      <tableStyleElement dxfId="29" type="secondRowStripe"/>
    </tableStyle>
    <tableStyle count="3" pivot="0" name="decodeDP=16F=2D=8-style 6">
      <tableStyleElement dxfId="6" type="headerRow"/>
      <tableStyleElement dxfId="2" type="firstRowStripe"/>
      <tableStyleElement dxfId="7" type="secondRowStripe"/>
    </tableStyle>
    <tableStyle count="2" pivot="0" name="decodeDP=16F=2D=8-style 7">
      <tableStyleElement dxfId="2" type="firstRowStripe"/>
      <tableStyleElement dxfId="7" type="secondRowStripe"/>
    </tableStyle>
    <tableStyle count="2" pivot="0" name="decodeDP=16F=2D=8-style 8">
      <tableStyleElement dxfId="2" type="firstRowStripe"/>
      <tableStyleElement dxfId="7" type="secondRowStripe"/>
    </tableStyle>
    <tableStyle count="2" pivot="0" name="decodeDP=16F=2D=8-style 9">
      <tableStyleElement dxfId="2" type="firstRowStripe"/>
      <tableStyleElement dxfId="7" type="secondRowStripe"/>
    </tableStyle>
    <tableStyle count="2" pivot="0" name="decodeDP=16F=2D=8-style 10">
      <tableStyleElement dxfId="2" type="firstRowStripe"/>
      <tableStyleElement dxfId="7" type="secondRowStripe"/>
    </tableStyle>
    <tableStyle count="2" pivot="0" name="decodeDP=16F=2D=8-style 11">
      <tableStyleElement dxfId="2" type="firstRowStripe"/>
      <tableStyleElement dxfId="7" type="secondRowStripe"/>
    </tableStyle>
    <tableStyle count="3" pivot="0" name="decodeDP=16E=16-style">
      <tableStyleElement dxfId="10" type="headerRow"/>
      <tableStyleElement dxfId="2" type="firstRowStripe"/>
      <tableStyleElement dxfId="11" type="secondRowStripe"/>
    </tableStyle>
    <tableStyle count="4" pivot="0" name="decodeDP=16E=16-style 2">
      <tableStyleElement dxfId="8" type="headerRow"/>
      <tableStyleElement dxfId="2" type="firstRowStripe"/>
      <tableStyleElement dxfId="9" type="secondRowStripe"/>
      <tableStyleElement dxfId="12" type="totalRow"/>
    </tableStyle>
    <tableStyle count="3" pivot="0" name="decodeDP=16E=16-style 3">
      <tableStyleElement dxfId="13" type="headerRow"/>
      <tableStyleElement dxfId="2" type="firstRowStripe"/>
      <tableStyleElement dxfId="14" type="secondRowStripe"/>
    </tableStyle>
    <tableStyle count="3" pivot="0" name="decodeDP=16E=16-style 4">
      <tableStyleElement dxfId="26" type="headerRow"/>
      <tableStyleElement dxfId="2" type="firstRowStripe"/>
      <tableStyleElement dxfId="27" type="secondRowStripe"/>
    </tableStyle>
    <tableStyle count="3" pivot="0" name="decodeDP=16E=16-style 5">
      <tableStyleElement dxfId="28" type="headerRow"/>
      <tableStyleElement dxfId="2" type="firstRowStripe"/>
      <tableStyleElement dxfId="29" type="secondRowStripe"/>
    </tableStyle>
    <tableStyle count="3" pivot="0" name="decodeDP=16E=16-style 6">
      <tableStyleElement dxfId="6" type="headerRow"/>
      <tableStyleElement dxfId="2" type="firstRowStripe"/>
      <tableStyleElement dxfId="7" type="secondRowStripe"/>
    </tableStyle>
    <tableStyle count="2" pivot="0" name="decodeDP=16E=16-style 7">
      <tableStyleElement dxfId="2" type="firstRowStripe"/>
      <tableStyleElement dxfId="7" type="secondRowStripe"/>
    </tableStyle>
    <tableStyle count="2" pivot="0" name="decodeDP=16E=16-style 8">
      <tableStyleElement dxfId="2" type="firstRowStripe"/>
      <tableStyleElement dxfId="7" type="secondRowStripe"/>
    </tableStyle>
    <tableStyle count="2" pivot="0" name="decodeDP=16E=16-style 9">
      <tableStyleElement dxfId="2" type="firstRowStripe"/>
      <tableStyleElement dxfId="7" type="secondRowStripe"/>
    </tableStyle>
    <tableStyle count="2" pivot="0" name="decodeDP=16E=16-style 10">
      <tableStyleElement dxfId="2" type="firstRowStripe"/>
      <tableStyleElement dxfId="7" type="secondRowStripe"/>
    </tableStyle>
    <tableStyle count="2" pivot="0" name="decodeDP=16E=16-style 11">
      <tableStyleElement dxfId="2" type="firstRowStripe"/>
      <tableStyleElement dxfId="7" type="secondRowStripe"/>
    </tableStyle>
    <tableStyle count="3" pivot="0" name="decodeDP=16F=8D=2-style">
      <tableStyleElement dxfId="10" type="headerRow"/>
      <tableStyleElement dxfId="2" type="firstRowStripe"/>
      <tableStyleElement dxfId="11" type="secondRowStripe"/>
    </tableStyle>
    <tableStyle count="4" pivot="0" name="decodeDP=16F=8D=2-style 2">
      <tableStyleElement dxfId="8" type="headerRow"/>
      <tableStyleElement dxfId="2" type="firstRowStripe"/>
      <tableStyleElement dxfId="9" type="secondRowStripe"/>
      <tableStyleElement dxfId="12" type="totalRow"/>
    </tableStyle>
    <tableStyle count="3" pivot="0" name="decodeDP=16F=8D=2-style 3">
      <tableStyleElement dxfId="13" type="headerRow"/>
      <tableStyleElement dxfId="2" type="firstRowStripe"/>
      <tableStyleElement dxfId="14" type="secondRowStripe"/>
    </tableStyle>
    <tableStyle count="3" pivot="0" name="decodeDP=16F=8D=2-style 4">
      <tableStyleElement dxfId="26" type="headerRow"/>
      <tableStyleElement dxfId="2" type="firstRowStripe"/>
      <tableStyleElement dxfId="27" type="secondRowStripe"/>
    </tableStyle>
    <tableStyle count="3" pivot="0" name="decodeDP=16F=8D=2-style 5">
      <tableStyleElement dxfId="28" type="headerRow"/>
      <tableStyleElement dxfId="2" type="firstRowStripe"/>
      <tableStyleElement dxfId="29" type="secondRowStripe"/>
    </tableStyle>
    <tableStyle count="3" pivot="0" name="decodeDP=16F=8D=2-style 6">
      <tableStyleElement dxfId="6" type="headerRow"/>
      <tableStyleElement dxfId="2" type="firstRowStripe"/>
      <tableStyleElement dxfId="7" type="secondRowStripe"/>
    </tableStyle>
    <tableStyle count="2" pivot="0" name="decodeDP=16F=8D=2-style 7">
      <tableStyleElement dxfId="2" type="firstRowStripe"/>
      <tableStyleElement dxfId="7" type="secondRowStripe"/>
    </tableStyle>
    <tableStyle count="2" pivot="0" name="decodeDP=16F=8D=2-style 8">
      <tableStyleElement dxfId="2" type="firstRowStripe"/>
      <tableStyleElement dxfId="7" type="secondRowStripe"/>
    </tableStyle>
    <tableStyle count="2" pivot="0" name="decodeDP=16F=8D=2-style 9">
      <tableStyleElement dxfId="2" type="firstRowStripe"/>
      <tableStyleElement dxfId="7" type="secondRowStripe"/>
    </tableStyle>
    <tableStyle count="2" pivot="0" name="decodeDP=16F=8D=2-style 10">
      <tableStyleElement dxfId="2" type="firstRowStripe"/>
      <tableStyleElement dxfId="7" type="secondRowStripe"/>
    </tableStyle>
    <tableStyle count="2" pivot="0" name="decodeDP=16F=8D=2-style 11">
      <tableStyleElement dxfId="2" type="firstRowStripe"/>
      <tableStyleElement dxfId="7" type="secondRowStripe"/>
    </tableStyle>
    <tableStyle count="3" pivot="0" name="decodeDP=16F=8D=2v2-style">
      <tableStyleElement dxfId="10" type="headerRow"/>
      <tableStyleElement dxfId="2" type="firstRowStripe"/>
      <tableStyleElement dxfId="11" type="secondRowStripe"/>
    </tableStyle>
    <tableStyle count="4" pivot="0" name="decodeDP=16F=8D=2v2-style 2">
      <tableStyleElement dxfId="8" type="headerRow"/>
      <tableStyleElement dxfId="2" type="firstRowStripe"/>
      <tableStyleElement dxfId="9" type="secondRowStripe"/>
      <tableStyleElement dxfId="12" type="totalRow"/>
    </tableStyle>
    <tableStyle count="3" pivot="0" name="decodeDP=16F=8D=2v2-style 3">
      <tableStyleElement dxfId="13" type="headerRow"/>
      <tableStyleElement dxfId="2" type="firstRowStripe"/>
      <tableStyleElement dxfId="14" type="secondRowStripe"/>
    </tableStyle>
    <tableStyle count="3" pivot="0" name="decodeDP=16F=8D=2v2-style 4">
      <tableStyleElement dxfId="26" type="headerRow"/>
      <tableStyleElement dxfId="2" type="firstRowStripe"/>
      <tableStyleElement dxfId="27" type="secondRowStripe"/>
    </tableStyle>
    <tableStyle count="3" pivot="0" name="decodeDP=16F=8D=2v2-style 5">
      <tableStyleElement dxfId="28" type="headerRow"/>
      <tableStyleElement dxfId="2" type="firstRowStripe"/>
      <tableStyleElement dxfId="29" type="secondRowStripe"/>
    </tableStyle>
    <tableStyle count="3" pivot="0" name="decodeDP=16F=8D=2v2-style 6">
      <tableStyleElement dxfId="6" type="headerRow"/>
      <tableStyleElement dxfId="2" type="firstRowStripe"/>
      <tableStyleElement dxfId="7" type="secondRowStripe"/>
    </tableStyle>
    <tableStyle count="2" pivot="0" name="decodeDP=16F=8D=2v2-style 7">
      <tableStyleElement dxfId="2" type="firstRowStripe"/>
      <tableStyleElement dxfId="7" type="secondRowStripe"/>
    </tableStyle>
    <tableStyle count="2" pivot="0" name="decodeDP=16F=8D=2v2-style 8">
      <tableStyleElement dxfId="2" type="firstRowStripe"/>
      <tableStyleElement dxfId="7" type="secondRowStripe"/>
    </tableStyle>
    <tableStyle count="2" pivot="0" name="decodeDP=16F=8D=2v2-style 9">
      <tableStyleElement dxfId="2" type="firstRowStripe"/>
      <tableStyleElement dxfId="7" type="secondRowStripe"/>
    </tableStyle>
    <tableStyle count="2" pivot="0" name="decodeDP=16F=8D=2v2-style 10">
      <tableStyleElement dxfId="2" type="firstRowStripe"/>
      <tableStyleElement dxfId="7" type="secondRowStripe"/>
    </tableStyle>
    <tableStyle count="2" pivot="0" name="decodeDP=16F=8D=2v2-style 11">
      <tableStyleElement dxfId="2" type="firstRowStripe"/>
      <tableStyleElement dxfId="7" type="secondRowStripe"/>
    </tableStyle>
    <tableStyle count="3" pivot="0" name="decodeDP=16EP=16Row4-style">
      <tableStyleElement dxfId="10" type="headerRow"/>
      <tableStyleElement dxfId="2" type="firstRowStripe"/>
      <tableStyleElement dxfId="11" type="secondRowStripe"/>
    </tableStyle>
    <tableStyle count="4" pivot="0" name="decodeDP=16EP=16Row4-style 2">
      <tableStyleElement dxfId="8" type="headerRow"/>
      <tableStyleElement dxfId="2" type="firstRowStripe"/>
      <tableStyleElement dxfId="9" type="secondRowStripe"/>
      <tableStyleElement dxfId="12" type="totalRow"/>
    </tableStyle>
    <tableStyle count="3" pivot="0" name="decodeDP=16EP=16Row4-style 3">
      <tableStyleElement dxfId="13" type="headerRow"/>
      <tableStyleElement dxfId="2" type="firstRowStripe"/>
      <tableStyleElement dxfId="14" type="secondRowStripe"/>
    </tableStyle>
    <tableStyle count="3" pivot="0" name="decodeDP=16EP=16Row4-style 4">
      <tableStyleElement dxfId="26" type="headerRow"/>
      <tableStyleElement dxfId="2" type="firstRowStripe"/>
      <tableStyleElement dxfId="27" type="secondRowStripe"/>
    </tableStyle>
    <tableStyle count="3" pivot="0" name="decodeDP=16EP=16Row4-style 5">
      <tableStyleElement dxfId="28" type="headerRow"/>
      <tableStyleElement dxfId="2" type="firstRowStripe"/>
      <tableStyleElement dxfId="29" type="secondRowStripe"/>
    </tableStyle>
    <tableStyle count="3" pivot="0" name="decodeDP=16EP=16Row4-style 6">
      <tableStyleElement dxfId="6" type="headerRow"/>
      <tableStyleElement dxfId="2" type="firstRowStripe"/>
      <tableStyleElement dxfId="7" type="secondRowStripe"/>
    </tableStyle>
    <tableStyle count="2" pivot="0" name="decodeDP=16EP=16Row4-style 7">
      <tableStyleElement dxfId="2" type="firstRowStripe"/>
      <tableStyleElement dxfId="7" type="secondRowStripe"/>
    </tableStyle>
    <tableStyle count="2" pivot="0" name="decodeDP=16EP=16Row4-style 8">
      <tableStyleElement dxfId="7" type="firstRowStripe"/>
      <tableStyleElement dxfId="2" type="secondRowStripe"/>
    </tableStyle>
    <tableStyle count="2" pivot="0" name="decodeDP=16EP=16Row4-style 9">
      <tableStyleElement dxfId="2" type="firstRowStripe"/>
      <tableStyleElement dxfId="7" type="secondRowStripe"/>
    </tableStyle>
    <tableStyle count="2" pivot="0" name="decodeDP=16EP=16Row4-style 10">
      <tableStyleElement dxfId="2" type="firstRowStripe"/>
      <tableStyleElement dxfId="7" type="secondRowStripe"/>
    </tableStyle>
    <tableStyle count="2" pivot="0" name="decodeDP=16EP=16Row4-style 11">
      <tableStyleElement dxfId="2" type="firstRowStripe"/>
      <tableStyleElement dxfId="7" type="secondRowStripe"/>
    </tableStyle>
    <tableStyle count="2" pivot="0" name="decodeDP=16EP=16Row4-style 12">
      <tableStyleElement dxfId="2" type="firstRowStripe"/>
      <tableStyleElement dxfId="7" type="secondRowStripe"/>
    </tableStyle>
    <tableStyle count="2" pivot="0" name="decodeDP=16EP=16Row4-style 13">
      <tableStyleElement dxfId="7" type="firstRowStripe"/>
      <tableStyleElement dxfId="2" type="secondRowStripe"/>
    </tableStyle>
    <tableStyle count="3" pivot="0" name="decodeDP=16EP=16Row5-style">
      <tableStyleElement dxfId="10" type="headerRow"/>
      <tableStyleElement dxfId="2" type="firstRowStripe"/>
      <tableStyleElement dxfId="11" type="secondRowStripe"/>
    </tableStyle>
    <tableStyle count="4" pivot="0" name="decodeDP=16EP=16Row5-style 2">
      <tableStyleElement dxfId="8" type="headerRow"/>
      <tableStyleElement dxfId="2" type="firstRowStripe"/>
      <tableStyleElement dxfId="9" type="secondRowStripe"/>
      <tableStyleElement dxfId="12" type="totalRow"/>
    </tableStyle>
    <tableStyle count="3" pivot="0" name="decodeDP=16EP=16Row5-style 3">
      <tableStyleElement dxfId="13" type="headerRow"/>
      <tableStyleElement dxfId="2" type="firstRowStripe"/>
      <tableStyleElement dxfId="14" type="secondRowStripe"/>
    </tableStyle>
    <tableStyle count="3" pivot="0" name="decodeDP=16EP=16Row5-style 4">
      <tableStyleElement dxfId="26" type="headerRow"/>
      <tableStyleElement dxfId="2" type="firstRowStripe"/>
      <tableStyleElement dxfId="27" type="secondRowStripe"/>
    </tableStyle>
    <tableStyle count="3" pivot="0" name="decodeDP=16EP=16Row5-style 5">
      <tableStyleElement dxfId="28" type="headerRow"/>
      <tableStyleElement dxfId="2" type="firstRowStripe"/>
      <tableStyleElement dxfId="29" type="secondRowStripe"/>
    </tableStyle>
    <tableStyle count="3" pivot="0" name="decodeDP=16EP=16Row5-style 6">
      <tableStyleElement dxfId="6" type="headerRow"/>
      <tableStyleElement dxfId="2" type="firstRowStripe"/>
      <tableStyleElement dxfId="7" type="secondRowStripe"/>
    </tableStyle>
    <tableStyle count="2" pivot="0" name="decodeDP=16EP=16Row5-style 7">
      <tableStyleElement dxfId="2" type="firstRowStripe"/>
      <tableStyleElement dxfId="7" type="secondRowStripe"/>
    </tableStyle>
    <tableStyle count="2" pivot="0" name="decodeDP=16EP=16Row5-style 8">
      <tableStyleElement dxfId="7" type="firstRowStripe"/>
      <tableStyleElement dxfId="2" type="secondRowStripe"/>
    </tableStyle>
    <tableStyle count="2" pivot="0" name="decodeDP=16EP=16Row5-style 9">
      <tableStyleElement dxfId="2" type="firstRowStripe"/>
      <tableStyleElement dxfId="7" type="secondRowStripe"/>
    </tableStyle>
    <tableStyle count="2" pivot="0" name="decodeDP=16EP=16Row5-style 10">
      <tableStyleElement dxfId="2" type="firstRowStripe"/>
      <tableStyleElement dxfId="7" type="secondRowStripe"/>
    </tableStyle>
    <tableStyle count="2" pivot="0" name="decodeDP=16EP=16Row5-style 11">
      <tableStyleElement dxfId="2" type="firstRowStripe"/>
      <tableStyleElement dxfId="7" type="secondRowStripe"/>
    </tableStyle>
    <tableStyle count="2" pivot="0" name="decodeDP=16EP=16Row5-style 12">
      <tableStyleElement dxfId="2" type="firstRowStripe"/>
      <tableStyleElement dxfId="7" type="secondRowStripe"/>
    </tableStyle>
    <tableStyle count="2" pivot="0" name="decodeDP=16EP=16Row5-style 13">
      <tableStyleElement dxfId="7" type="firstRowStripe"/>
      <tableStyleElement dxfId="2" type="secondRowStripe"/>
    </tableStyle>
    <tableStyle count="3" pivot="0" name="decodeDP=16F=8D=2Row5 V2-style">
      <tableStyleElement dxfId="10" type="headerRow"/>
      <tableStyleElement dxfId="2" type="firstRowStripe"/>
      <tableStyleElement dxfId="11" type="secondRowStripe"/>
    </tableStyle>
    <tableStyle count="4" pivot="0" name="decodeDP=16F=8D=2Row5 V2-style 2">
      <tableStyleElement dxfId="8" type="headerRow"/>
      <tableStyleElement dxfId="2" type="firstRowStripe"/>
      <tableStyleElement dxfId="9" type="secondRowStripe"/>
      <tableStyleElement dxfId="12" type="totalRow"/>
    </tableStyle>
    <tableStyle count="3" pivot="0" name="decodeDP=16F=8D=2Row5 V2-style 3">
      <tableStyleElement dxfId="13" type="headerRow"/>
      <tableStyleElement dxfId="2" type="firstRowStripe"/>
      <tableStyleElement dxfId="14" type="secondRowStripe"/>
    </tableStyle>
    <tableStyle count="3" pivot="0" name="decodeDP=16F=8D=2Row5 V2-style 4">
      <tableStyleElement dxfId="26" type="headerRow"/>
      <tableStyleElement dxfId="2" type="firstRowStripe"/>
      <tableStyleElement dxfId="27" type="secondRowStripe"/>
    </tableStyle>
    <tableStyle count="3" pivot="0" name="decodeDP=16F=8D=2Row5 V2-style 5">
      <tableStyleElement dxfId="28" type="headerRow"/>
      <tableStyleElement dxfId="2" type="firstRowStripe"/>
      <tableStyleElement dxfId="29" type="secondRowStripe"/>
    </tableStyle>
    <tableStyle count="3" pivot="0" name="decodeDP=16F=8D=2Row5 V2-style 6">
      <tableStyleElement dxfId="6" type="headerRow"/>
      <tableStyleElement dxfId="2" type="firstRowStripe"/>
      <tableStyleElement dxfId="7" type="secondRowStripe"/>
    </tableStyle>
    <tableStyle count="2" pivot="0" name="decodeDP=16F=8D=2Row5 V2-style 7">
      <tableStyleElement dxfId="2" type="firstRowStripe"/>
      <tableStyleElement dxfId="7" type="secondRowStripe"/>
    </tableStyle>
    <tableStyle count="2" pivot="0" name="decodeDP=16F=8D=2Row5 V2-style 8">
      <tableStyleElement dxfId="7" type="firstRowStripe"/>
      <tableStyleElement dxfId="2" type="secondRowStripe"/>
    </tableStyle>
    <tableStyle count="2" pivot="0" name="decodeDP=16F=8D=2Row5 V2-style 9">
      <tableStyleElement dxfId="2" type="firstRowStripe"/>
      <tableStyleElement dxfId="7" type="secondRowStripe"/>
    </tableStyle>
    <tableStyle count="2" pivot="0" name="decodeDP=16F=8D=2Row5 V2-style 10">
      <tableStyleElement dxfId="2" type="firstRowStripe"/>
      <tableStyleElement dxfId="7" type="secondRowStripe"/>
    </tableStyle>
    <tableStyle count="2" pivot="0" name="decodeDP=16F=8D=2Row5 V2-style 11">
      <tableStyleElement dxfId="2" type="firstRowStripe"/>
      <tableStyleElement dxfId="7" type="secondRowStripe"/>
    </tableStyle>
    <tableStyle count="2" pivot="0" name="decodeDP=16F=8D=2Row5 V2-style 12">
      <tableStyleElement dxfId="2" type="firstRowStripe"/>
      <tableStyleElement dxfId="7" type="secondRowStripe"/>
    </tableStyle>
    <tableStyle count="2" pivot="0" name="decodeDP=16F=8D=2Row5 V2-style 13">
      <tableStyleElement dxfId="7" type="firstRowStripe"/>
      <tableStyleElement dxfId="2" type="secondRowStripe"/>
    </tableStyle>
    <tableStyle count="3" pivot="0" name="decodeDP=16EP=8D=2Row5 V3-style">
      <tableStyleElement dxfId="10" type="headerRow"/>
      <tableStyleElement dxfId="2" type="firstRowStripe"/>
      <tableStyleElement dxfId="11" type="secondRowStripe"/>
    </tableStyle>
    <tableStyle count="4" pivot="0" name="decodeDP=16EP=8D=2Row5 V3-style 2">
      <tableStyleElement dxfId="8" type="headerRow"/>
      <tableStyleElement dxfId="2" type="firstRowStripe"/>
      <tableStyleElement dxfId="9" type="secondRowStripe"/>
      <tableStyleElement dxfId="12" type="totalRow"/>
    </tableStyle>
    <tableStyle count="3" pivot="0" name="decodeDP=16EP=8D=2Row5 V3-style 3">
      <tableStyleElement dxfId="13" type="headerRow"/>
      <tableStyleElement dxfId="2" type="firstRowStripe"/>
      <tableStyleElement dxfId="14" type="secondRowStripe"/>
    </tableStyle>
    <tableStyle count="3" pivot="0" name="decodeDP=16EP=8D=2Row5 V3-style 4">
      <tableStyleElement dxfId="26" type="headerRow"/>
      <tableStyleElement dxfId="2" type="firstRowStripe"/>
      <tableStyleElement dxfId="27" type="secondRowStripe"/>
    </tableStyle>
    <tableStyle count="3" pivot="0" name="decodeDP=16EP=8D=2Row5 V3-style 5">
      <tableStyleElement dxfId="28" type="headerRow"/>
      <tableStyleElement dxfId="2" type="firstRowStripe"/>
      <tableStyleElement dxfId="29" type="secondRowStripe"/>
    </tableStyle>
    <tableStyle count="3" pivot="0" name="decodeDP=16EP=8D=2Row5 V3-style 6">
      <tableStyleElement dxfId="6" type="headerRow"/>
      <tableStyleElement dxfId="2" type="firstRowStripe"/>
      <tableStyleElement dxfId="7" type="secondRowStripe"/>
    </tableStyle>
    <tableStyle count="2" pivot="0" name="decodeDP=16EP=8D=2Row5 V3-style 7">
      <tableStyleElement dxfId="2" type="firstRowStripe"/>
      <tableStyleElement dxfId="7" type="secondRowStripe"/>
    </tableStyle>
    <tableStyle count="2" pivot="0" name="decodeDP=16EP=8D=2Row5 V3-style 8">
      <tableStyleElement dxfId="7" type="firstRowStripe"/>
      <tableStyleElement dxfId="2" type="secondRowStripe"/>
    </tableStyle>
    <tableStyle count="2" pivot="0" name="decodeDP=16EP=8D=2Row5 V3-style 9">
      <tableStyleElement dxfId="2" type="firstRowStripe"/>
      <tableStyleElement dxfId="7" type="secondRowStripe"/>
    </tableStyle>
    <tableStyle count="2" pivot="0" name="decodeDP=16EP=8D=2Row5 V3-style 10">
      <tableStyleElement dxfId="2" type="firstRowStripe"/>
      <tableStyleElement dxfId="7" type="secondRowStripe"/>
    </tableStyle>
    <tableStyle count="2" pivot="0" name="decodeDP=16EP=8D=2Row5 V3-style 11">
      <tableStyleElement dxfId="2" type="firstRowStripe"/>
      <tableStyleElement dxfId="7" type="secondRowStripe"/>
    </tableStyle>
    <tableStyle count="2" pivot="0" name="decodeDP=16EP=8D=2Row5 V3-style 12">
      <tableStyleElement dxfId="2" type="firstRowStripe"/>
      <tableStyleElement dxfId="7" type="secondRowStripe"/>
    </tableStyle>
    <tableStyle count="2" pivot="0" name="decodeDP=16EP=8D=2Row5 V3-style 13">
      <tableStyleElement dxfId="7" type="firstRowStripe"/>
      <tableStyleElement dxfId="2" type="secondRowStripe"/>
    </tableStyle>
    <tableStyle count="3" pivot="0" name="decodeEP=16B=8Row5 V4-style">
      <tableStyleElement dxfId="10" type="headerRow"/>
      <tableStyleElement dxfId="2" type="firstRowStripe"/>
      <tableStyleElement dxfId="11" type="secondRowStripe"/>
    </tableStyle>
    <tableStyle count="4" pivot="0" name="decodeEP=16B=8Row5 V4-style 2">
      <tableStyleElement dxfId="8" type="headerRow"/>
      <tableStyleElement dxfId="2" type="firstRowStripe"/>
      <tableStyleElement dxfId="9" type="secondRowStripe"/>
      <tableStyleElement dxfId="12" type="totalRow"/>
    </tableStyle>
    <tableStyle count="3" pivot="0" name="decodeEP=16B=8Row5 V4-style 3">
      <tableStyleElement dxfId="13" type="headerRow"/>
      <tableStyleElement dxfId="2" type="firstRowStripe"/>
      <tableStyleElement dxfId="14" type="secondRowStripe"/>
    </tableStyle>
    <tableStyle count="3" pivot="0" name="decodeEP=16B=8Row5 V4-style 4">
      <tableStyleElement dxfId="26" type="headerRow"/>
      <tableStyleElement dxfId="2" type="firstRowStripe"/>
      <tableStyleElement dxfId="27" type="secondRowStripe"/>
    </tableStyle>
    <tableStyle count="3" pivot="0" name="decodeEP=16B=8Row5 V4-style 5">
      <tableStyleElement dxfId="28" type="headerRow"/>
      <tableStyleElement dxfId="2" type="firstRowStripe"/>
      <tableStyleElement dxfId="29" type="secondRowStripe"/>
    </tableStyle>
    <tableStyle count="3" pivot="0" name="decodeEP=16B=8Row5 V4-style 6">
      <tableStyleElement dxfId="6" type="headerRow"/>
      <tableStyleElement dxfId="2" type="firstRowStripe"/>
      <tableStyleElement dxfId="7" type="secondRowStripe"/>
    </tableStyle>
    <tableStyle count="2" pivot="0" name="decodeEP=16B=8Row5 V4-style 7">
      <tableStyleElement dxfId="2" type="firstRowStripe"/>
      <tableStyleElement dxfId="7" type="secondRowStripe"/>
    </tableStyle>
    <tableStyle count="2" pivot="0" name="decodeEP=16B=8Row5 V4-style 8">
      <tableStyleElement dxfId="7" type="firstRowStripe"/>
      <tableStyleElement dxfId="2" type="secondRowStripe"/>
    </tableStyle>
    <tableStyle count="2" pivot="0" name="decodeEP=16B=8Row5 V4-style 9">
      <tableStyleElement dxfId="2" type="firstRowStripe"/>
      <tableStyleElement dxfId="7" type="secondRowStripe"/>
    </tableStyle>
    <tableStyle count="2" pivot="0" name="decodeEP=16B=8Row5 V4-style 10">
      <tableStyleElement dxfId="2" type="firstRowStripe"/>
      <tableStyleElement dxfId="7" type="secondRowStripe"/>
    </tableStyle>
    <tableStyle count="2" pivot="0" name="decodeEP=16B=8Row5 V4-style 11">
      <tableStyleElement dxfId="2" type="firstRowStripe"/>
      <tableStyleElement dxfId="7" type="secondRowStripe"/>
    </tableStyle>
    <tableStyle count="2" pivot="0" name="decodeEP=16B=8Row5 V4-style 12">
      <tableStyleElement dxfId="2" type="firstRowStripe"/>
      <tableStyleElement dxfId="7" type="secondRowStripe"/>
    </tableStyle>
    <tableStyle count="2" pivot="0" name="decodeEP=16B=8Row5 V4-style 13">
      <tableStyleElement dxfId="7" type="firstRowStripe"/>
      <tableStyleElement dxfId="2" type="secondRowStripe"/>
    </tableStyle>
    <tableStyle count="3" pivot="0" name="decodeEP=16DP=16Row6-style">
      <tableStyleElement dxfId="10" type="headerRow"/>
      <tableStyleElement dxfId="2" type="firstRowStripe"/>
      <tableStyleElement dxfId="11" type="secondRowStripe"/>
    </tableStyle>
    <tableStyle count="4" pivot="0" name="decodeEP=16DP=16Row6-style 2">
      <tableStyleElement dxfId="8" type="headerRow"/>
      <tableStyleElement dxfId="2" type="firstRowStripe"/>
      <tableStyleElement dxfId="9" type="secondRowStripe"/>
      <tableStyleElement dxfId="12" type="totalRow"/>
    </tableStyle>
    <tableStyle count="3" pivot="0" name="decodeEP=16DP=16Row6-style 3">
      <tableStyleElement dxfId="13" type="headerRow"/>
      <tableStyleElement dxfId="2" type="firstRowStripe"/>
      <tableStyleElement dxfId="14" type="secondRowStripe"/>
    </tableStyle>
    <tableStyle count="3" pivot="0" name="decodeEP=16DP=16Row6-style 4">
      <tableStyleElement dxfId="26" type="headerRow"/>
      <tableStyleElement dxfId="2" type="firstRowStripe"/>
      <tableStyleElement dxfId="27" type="secondRowStripe"/>
    </tableStyle>
    <tableStyle count="3" pivot="0" name="decodeEP=16DP=16Row6-style 5">
      <tableStyleElement dxfId="28" type="headerRow"/>
      <tableStyleElement dxfId="2" type="firstRowStripe"/>
      <tableStyleElement dxfId="29" type="secondRowStripe"/>
    </tableStyle>
    <tableStyle count="3" pivot="0" name="decodeEP=16DP=16Row6-style 6">
      <tableStyleElement dxfId="6" type="headerRow"/>
      <tableStyleElement dxfId="2" type="firstRowStripe"/>
      <tableStyleElement dxfId="7" type="secondRowStripe"/>
    </tableStyle>
    <tableStyle count="2" pivot="0" name="decodeEP=16DP=16Row6-style 7">
      <tableStyleElement dxfId="2" type="firstRowStripe"/>
      <tableStyleElement dxfId="7" type="secondRowStripe"/>
    </tableStyle>
    <tableStyle count="2" pivot="0" name="decodeEP=16DP=16Row6-style 8">
      <tableStyleElement dxfId="2" type="firstRowStripe"/>
      <tableStyleElement dxfId="7" type="secondRowStripe"/>
    </tableStyle>
    <tableStyle count="2" pivot="0" name="decodeEP=16DP=16Row6-style 9">
      <tableStyleElement dxfId="7" type="firstRowStripe"/>
      <tableStyleElement dxfId="2" type="secondRowStripe"/>
    </tableStyle>
    <tableStyle count="2" pivot="0" name="decodeEP=16DP=16Row6-style 10">
      <tableStyleElement dxfId="2" type="firstRowStripe"/>
      <tableStyleElement dxfId="7" type="secondRowStripe"/>
    </tableStyle>
    <tableStyle count="2" pivot="0" name="decodeEP=16DP=16Row6-style 11">
      <tableStyleElement dxfId="2" type="firstRowStripe"/>
      <tableStyleElement dxfId="7" type="secondRowStripe"/>
    </tableStyle>
    <tableStyle count="2" pivot="0" name="decodeEP=16DP=16Row6-style 12">
      <tableStyleElement dxfId="2" type="firstRowStripe"/>
      <tableStyleElement dxfId="7" type="secondRowStripe"/>
    </tableStyle>
    <tableStyle count="2" pivot="0" name="decodeEP=16DP=16Row6-style 13">
      <tableStyleElement dxfId="2" type="firstRowStripe"/>
      <tableStyleElement dxfId="7" type="secondRowStripe"/>
    </tableStyle>
    <tableStyle count="2" pivot="0" name="decodeEP=16DP=16Row6-style 14">
      <tableStyleElement dxfId="7" type="firstRowStripe"/>
      <tableStyleElement dxfId="2" type="secondRowStripe"/>
    </tableStyle>
    <tableStyle count="3" pivot="0" name="prefillEP=16DP=16Row6-style">
      <tableStyleElement dxfId="10" type="headerRow"/>
      <tableStyleElement dxfId="2" type="firstRowStripe"/>
      <tableStyleElement dxfId="11" type="secondRowStripe"/>
    </tableStyle>
    <tableStyle count="4" pivot="0" name="prefillEP=16DP=16Row6-style 2">
      <tableStyleElement dxfId="8" type="headerRow"/>
      <tableStyleElement dxfId="2" type="firstRowStripe"/>
      <tableStyleElement dxfId="9" type="secondRowStripe"/>
      <tableStyleElement dxfId="12" type="totalRow"/>
    </tableStyle>
    <tableStyle count="3" pivot="0" name="prefillEP=16DP=16Row6-style 3">
      <tableStyleElement dxfId="13" type="headerRow"/>
      <tableStyleElement dxfId="2" type="firstRowStripe"/>
      <tableStyleElement dxfId="14" type="secondRowStripe"/>
    </tableStyle>
    <tableStyle count="3" pivot="0" name="prefillEP=16DP=16Row6-style 4">
      <tableStyleElement dxfId="26" type="headerRow"/>
      <tableStyleElement dxfId="2" type="firstRowStripe"/>
      <tableStyleElement dxfId="27" type="secondRowStripe"/>
    </tableStyle>
    <tableStyle count="3" pivot="0" name="prefillEP=16DP=16Row6-style 5">
      <tableStyleElement dxfId="28" type="headerRow"/>
      <tableStyleElement dxfId="2" type="firstRowStripe"/>
      <tableStyleElement dxfId="29" type="secondRowStripe"/>
    </tableStyle>
    <tableStyle count="3" pivot="0" name="prefillEP=16DP=16Row6-style 6">
      <tableStyleElement dxfId="6" type="headerRow"/>
      <tableStyleElement dxfId="2" type="firstRowStripe"/>
      <tableStyleElement dxfId="7" type="secondRowStripe"/>
    </tableStyle>
    <tableStyle count="2" pivot="0" name="prefillEP=16DP=16Row6-style 7">
      <tableStyleElement dxfId="2" type="firstRowStripe"/>
      <tableStyleElement dxfId="7" type="secondRowStripe"/>
    </tableStyle>
    <tableStyle count="2" pivot="0" name="prefillEP=16DP=16Row6-style 8">
      <tableStyleElement dxfId="2" type="firstRowStripe"/>
      <tableStyleElement dxfId="7" type="secondRowStripe"/>
    </tableStyle>
    <tableStyle count="2" pivot="0" name="prefillEP=16DP=16Row6-style 9">
      <tableStyleElement dxfId="7" type="firstRowStripe"/>
      <tableStyleElement dxfId="2" type="secondRowStripe"/>
    </tableStyle>
    <tableStyle count="2" pivot="0" name="prefillEP=16DP=16Row6-style 10">
      <tableStyleElement dxfId="2" type="firstRowStripe"/>
      <tableStyleElement dxfId="7" type="secondRowStripe"/>
    </tableStyle>
    <tableStyle count="2" pivot="0" name="prefillEP=16DP=16Row6-style 11">
      <tableStyleElement dxfId="2" type="firstRowStripe"/>
      <tableStyleElement dxfId="7" type="secondRowStripe"/>
    </tableStyle>
    <tableStyle count="2" pivot="0" name="prefillEP=16DP=16Row6-style 12">
      <tableStyleElement dxfId="2" type="firstRowStripe"/>
      <tableStyleElement dxfId="7" type="secondRowStripe"/>
    </tableStyle>
    <tableStyle count="2" pivot="0" name="prefillEP=16DP=16Row6-style 13">
      <tableStyleElement dxfId="2" type="firstRowStripe"/>
      <tableStyleElement dxfId="7" type="secondRowStripe"/>
    </tableStyle>
    <tableStyle count="2" pivot="0" name="prefillEP=16DP=16Row6-style 14">
      <tableStyleElement dxfId="7" type="firstRowStripe"/>
      <tableStyleElement dxfId="2" type="secondRowStripe"/>
    </tableStyle>
    <tableStyle count="3" pivot="0" name="8K2x2x4decodeEP=16DP=16Row6-style">
      <tableStyleElement dxfId="10" type="headerRow"/>
      <tableStyleElement dxfId="2" type="firstRowStripe"/>
      <tableStyleElement dxfId="11" type="secondRowStripe"/>
    </tableStyle>
    <tableStyle count="4" pivot="0" name="8K2x2x4decodeEP=16DP=16Row6-style 2">
      <tableStyleElement dxfId="8" type="headerRow"/>
      <tableStyleElement dxfId="2" type="firstRowStripe"/>
      <tableStyleElement dxfId="9" type="secondRowStripe"/>
      <tableStyleElement dxfId="12" type="totalRow"/>
    </tableStyle>
    <tableStyle count="3" pivot="0" name="8K2x2x4decodeEP=16DP=16Row6-style 3">
      <tableStyleElement dxfId="13" type="headerRow"/>
      <tableStyleElement dxfId="2" type="firstRowStripe"/>
      <tableStyleElement dxfId="14" type="secondRowStripe"/>
    </tableStyle>
    <tableStyle count="3" pivot="0" name="8K2x2x4decodeEP=16DP=16Row6-style 4">
      <tableStyleElement dxfId="26" type="headerRow"/>
      <tableStyleElement dxfId="2" type="firstRowStripe"/>
      <tableStyleElement dxfId="27" type="secondRowStripe"/>
    </tableStyle>
    <tableStyle count="3" pivot="0" name="8K2x2x4decodeEP=16DP=16Row6-style 5">
      <tableStyleElement dxfId="28" type="headerRow"/>
      <tableStyleElement dxfId="2" type="firstRowStripe"/>
      <tableStyleElement dxfId="29" type="secondRowStripe"/>
    </tableStyle>
    <tableStyle count="3" pivot="0" name="8K2x2x4decodeEP=16DP=16Row6-style 6">
      <tableStyleElement dxfId="6" type="headerRow"/>
      <tableStyleElement dxfId="2" type="firstRowStripe"/>
      <tableStyleElement dxfId="7" type="secondRowStripe"/>
    </tableStyle>
    <tableStyle count="2" pivot="0" name="8K2x2x4decodeEP=16DP=16Row6-style 7">
      <tableStyleElement dxfId="2" type="firstRowStripe"/>
      <tableStyleElement dxfId="7" type="secondRowStripe"/>
    </tableStyle>
    <tableStyle count="2" pivot="0" name="8K2x2x4decodeEP=16DP=16Row6-style 8">
      <tableStyleElement dxfId="2" type="firstRowStripe"/>
      <tableStyleElement dxfId="7" type="secondRowStripe"/>
    </tableStyle>
    <tableStyle count="2" pivot="0" name="8K2x2x4decodeEP=16DP=16Row6-style 9">
      <tableStyleElement dxfId="7" type="firstRowStripe"/>
      <tableStyleElement dxfId="2" type="secondRowStripe"/>
    </tableStyle>
    <tableStyle count="2" pivot="0" name="8K2x2x4decodeEP=16DP=16Row6-style 10">
      <tableStyleElement dxfId="2" type="firstRowStripe"/>
      <tableStyleElement dxfId="7" type="secondRowStripe"/>
    </tableStyle>
    <tableStyle count="2" pivot="0" name="8K2x2x4decodeEP=16DP=16Row6-style 11">
      <tableStyleElement dxfId="2" type="firstRowStripe"/>
      <tableStyleElement dxfId="7" type="secondRowStripe"/>
    </tableStyle>
    <tableStyle count="2" pivot="0" name="8K2x2x4decodeEP=16DP=16Row6-style 12">
      <tableStyleElement dxfId="2" type="firstRowStripe"/>
      <tableStyleElement dxfId="7" type="secondRowStripe"/>
    </tableStyle>
    <tableStyle count="2" pivot="0" name="8K2x2x4decodeEP=16DP=16Row6-style 13">
      <tableStyleElement dxfId="2" type="firstRowStripe"/>
      <tableStyleElement dxfId="7" type="secondRowStripe"/>
    </tableStyle>
    <tableStyle count="2" pivot="0" name="8K2x2x4decodeEP=16DP=16Row6-style 14">
      <tableStyleElement dxfId="7" type="firstRowStripe"/>
      <tableStyleElement dxfId="2" type="secondRowStripe"/>
    </tableStyle>
    <tableStyle count="3" pivot="0" name="8KprefilldisaggEP=16DP=16Row6-style">
      <tableStyleElement dxfId="10" type="headerRow"/>
      <tableStyleElement dxfId="2" type="firstRowStripe"/>
      <tableStyleElement dxfId="11" type="secondRowStripe"/>
    </tableStyle>
    <tableStyle count="4" pivot="0" name="8KprefilldisaggEP=16DP=16Row6-style 2">
      <tableStyleElement dxfId="8" type="headerRow"/>
      <tableStyleElement dxfId="2" type="firstRowStripe"/>
      <tableStyleElement dxfId="9" type="secondRowStripe"/>
      <tableStyleElement dxfId="12" type="totalRow"/>
    </tableStyle>
    <tableStyle count="3" pivot="0" name="8KprefilldisaggEP=16DP=16Row6-style 3">
      <tableStyleElement dxfId="13" type="headerRow"/>
      <tableStyleElement dxfId="2" type="firstRowStripe"/>
      <tableStyleElement dxfId="14" type="secondRowStripe"/>
    </tableStyle>
    <tableStyle count="3" pivot="0" name="8KprefilldisaggEP=16DP=16Row6-style 4">
      <tableStyleElement dxfId="26" type="headerRow"/>
      <tableStyleElement dxfId="2" type="firstRowStripe"/>
      <tableStyleElement dxfId="27" type="secondRowStripe"/>
    </tableStyle>
    <tableStyle count="3" pivot="0" name="8KprefilldisaggEP=16DP=16Row6-style 5">
      <tableStyleElement dxfId="28" type="headerRow"/>
      <tableStyleElement dxfId="2" type="firstRowStripe"/>
      <tableStyleElement dxfId="29" type="secondRowStripe"/>
    </tableStyle>
    <tableStyle count="3" pivot="0" name="8KprefilldisaggEP=16DP=16Row6-style 6">
      <tableStyleElement dxfId="6" type="headerRow"/>
      <tableStyleElement dxfId="2" type="firstRowStripe"/>
      <tableStyleElement dxfId="7" type="secondRowStripe"/>
    </tableStyle>
    <tableStyle count="2" pivot="0" name="8KprefilldisaggEP=16DP=16Row6-style 7">
      <tableStyleElement dxfId="2" type="firstRowStripe"/>
      <tableStyleElement dxfId="7" type="secondRowStripe"/>
    </tableStyle>
    <tableStyle count="2" pivot="0" name="8KprefilldisaggEP=16DP=16Row6-style 8">
      <tableStyleElement dxfId="2" type="firstRowStripe"/>
      <tableStyleElement dxfId="7" type="secondRowStripe"/>
    </tableStyle>
    <tableStyle count="2" pivot="0" name="8KprefilldisaggEP=16DP=16Row6-style 9">
      <tableStyleElement dxfId="7" type="firstRowStripe"/>
      <tableStyleElement dxfId="2" type="secondRowStripe"/>
    </tableStyle>
    <tableStyle count="2" pivot="0" name="8KprefilldisaggEP=16DP=16Row6-style 10">
      <tableStyleElement dxfId="2" type="firstRowStripe"/>
      <tableStyleElement dxfId="7" type="secondRowStripe"/>
    </tableStyle>
    <tableStyle count="2" pivot="0" name="8KprefilldisaggEP=16DP=16Row6-style 11">
      <tableStyleElement dxfId="2" type="firstRowStripe"/>
      <tableStyleElement dxfId="7" type="secondRowStripe"/>
    </tableStyle>
    <tableStyle count="2" pivot="0" name="8KprefilldisaggEP=16DP=16Row6-style 12">
      <tableStyleElement dxfId="2" type="firstRowStripe"/>
      <tableStyleElement dxfId="7" type="secondRowStripe"/>
    </tableStyle>
    <tableStyle count="2" pivot="0" name="8KprefilldisaggEP=16DP=16Row6-style 13">
      <tableStyleElement dxfId="2" type="firstRowStripe"/>
      <tableStyleElement dxfId="7" type="secondRowStripe"/>
    </tableStyle>
    <tableStyle count="2" pivot="0" name="8KprefilldisaggEP=16DP=16Row6-style 14">
      <tableStyleElement dxfId="7" type="firstRowStripe"/>
      <tableStyleElement dxfId="2" type="secondRowStripe"/>
    </tableStyle>
    <tableStyle count="3" pivot="0" name="8KdecodeRow6D=2F=8-style">
      <tableStyleElement dxfId="10" type="headerRow"/>
      <tableStyleElement dxfId="2" type="firstRowStripe"/>
      <tableStyleElement dxfId="11" type="secondRowStripe"/>
    </tableStyle>
    <tableStyle count="4" pivot="0" name="8KdecodeRow6D=2F=8-style 2">
      <tableStyleElement dxfId="8" type="headerRow"/>
      <tableStyleElement dxfId="2" type="firstRowStripe"/>
      <tableStyleElement dxfId="9" type="secondRowStripe"/>
      <tableStyleElement dxfId="12" type="totalRow"/>
    </tableStyle>
    <tableStyle count="3" pivot="0" name="8KdecodeRow6D=2F=8-style 3">
      <tableStyleElement dxfId="13" type="headerRow"/>
      <tableStyleElement dxfId="2" type="firstRowStripe"/>
      <tableStyleElement dxfId="14" type="secondRowStripe"/>
    </tableStyle>
    <tableStyle count="3" pivot="0" name="8KdecodeRow6D=2F=8-style 4">
      <tableStyleElement dxfId="26" type="headerRow"/>
      <tableStyleElement dxfId="2" type="firstRowStripe"/>
      <tableStyleElement dxfId="27" type="secondRowStripe"/>
    </tableStyle>
    <tableStyle count="3" pivot="0" name="8KdecodeRow6D=2F=8-style 5">
      <tableStyleElement dxfId="28" type="headerRow"/>
      <tableStyleElement dxfId="2" type="firstRowStripe"/>
      <tableStyleElement dxfId="29" type="secondRowStripe"/>
    </tableStyle>
    <tableStyle count="3" pivot="0" name="8KdecodeRow6D=2F=8-style 6">
      <tableStyleElement dxfId="6" type="headerRow"/>
      <tableStyleElement dxfId="2" type="firstRowStripe"/>
      <tableStyleElement dxfId="7" type="secondRowStripe"/>
    </tableStyle>
    <tableStyle count="2" pivot="0" name="8KdecodeRow6D=2F=8-style 7">
      <tableStyleElement dxfId="2" type="firstRowStripe"/>
      <tableStyleElement dxfId="7" type="secondRowStripe"/>
    </tableStyle>
    <tableStyle count="2" pivot="0" name="8KdecodeRow6D=2F=8-style 8">
      <tableStyleElement dxfId="2" type="firstRowStripe"/>
      <tableStyleElement dxfId="7" type="secondRowStripe"/>
    </tableStyle>
    <tableStyle count="2" pivot="0" name="8KdecodeRow6D=2F=8-style 9">
      <tableStyleElement dxfId="7" type="firstRowStripe"/>
      <tableStyleElement dxfId="2" type="secondRowStripe"/>
    </tableStyle>
    <tableStyle count="2" pivot="0" name="8KdecodeRow6D=2F=8-style 10">
      <tableStyleElement dxfId="2" type="firstRowStripe"/>
      <tableStyleElement dxfId="7" type="secondRowStripe"/>
    </tableStyle>
    <tableStyle count="2" pivot="0" name="8KdecodeRow6D=2F=8-style 11">
      <tableStyleElement dxfId="2" type="firstRowStripe"/>
      <tableStyleElement dxfId="7" type="secondRowStripe"/>
    </tableStyle>
    <tableStyle count="2" pivot="0" name="8KdecodeRow6D=2F=8-style 12">
      <tableStyleElement dxfId="2" type="firstRowStripe"/>
      <tableStyleElement dxfId="7" type="secondRowStripe"/>
    </tableStyle>
    <tableStyle count="2" pivot="0" name="8KdecodeRow6D=2F=8-style 13">
      <tableStyleElement dxfId="2" type="firstRowStripe"/>
      <tableStyleElement dxfId="7" type="secondRowStripe"/>
    </tableStyle>
    <tableStyle count="2" pivot="0" name="8KdecodeRow6D=2F=8-style 14">
      <tableStyleElement dxfId="7" type="firstRowStripe"/>
      <tableStyleElement dxfId="2" type="secondRowStripe"/>
    </tableStyle>
    <tableStyle count="3" pivot="0" name="prefillEP=16DP=16Row6+Batch=16-style">
      <tableStyleElement dxfId="10" type="headerRow"/>
      <tableStyleElement dxfId="2" type="firstRowStripe"/>
      <tableStyleElement dxfId="11" type="secondRowStripe"/>
    </tableStyle>
    <tableStyle count="4" pivot="0" name="prefillEP=16DP=16Row6+Batch=16-style 2">
      <tableStyleElement dxfId="8" type="headerRow"/>
      <tableStyleElement dxfId="2" type="firstRowStripe"/>
      <tableStyleElement dxfId="9" type="secondRowStripe"/>
      <tableStyleElement dxfId="12" type="totalRow"/>
    </tableStyle>
    <tableStyle count="3" pivot="0" name="prefillEP=16DP=16Row6+Batch=16-style 3">
      <tableStyleElement dxfId="13" type="headerRow"/>
      <tableStyleElement dxfId="2" type="firstRowStripe"/>
      <tableStyleElement dxfId="14" type="secondRowStripe"/>
    </tableStyle>
    <tableStyle count="3" pivot="0" name="prefillEP=16DP=16Row6+Batch=16-style 4">
      <tableStyleElement dxfId="26" type="headerRow"/>
      <tableStyleElement dxfId="2" type="firstRowStripe"/>
      <tableStyleElement dxfId="27" type="secondRowStripe"/>
    </tableStyle>
    <tableStyle count="3" pivot="0" name="prefillEP=16DP=16Row6+Batch=16-style 5">
      <tableStyleElement dxfId="28" type="headerRow"/>
      <tableStyleElement dxfId="2" type="firstRowStripe"/>
      <tableStyleElement dxfId="29" type="secondRowStripe"/>
    </tableStyle>
    <tableStyle count="3" pivot="0" name="prefillEP=16DP=16Row6+Batch=16-style 6">
      <tableStyleElement dxfId="6" type="headerRow"/>
      <tableStyleElement dxfId="2" type="firstRowStripe"/>
      <tableStyleElement dxfId="7" type="secondRowStripe"/>
    </tableStyle>
    <tableStyle count="2" pivot="0" name="prefillEP=16DP=16Row6+Batch=16-style 7">
      <tableStyleElement dxfId="2" type="firstRowStripe"/>
      <tableStyleElement dxfId="7" type="secondRowStripe"/>
    </tableStyle>
    <tableStyle count="2" pivot="0" name="prefillEP=16DP=16Row6+Batch=16-style 8">
      <tableStyleElement dxfId="2" type="firstRowStripe"/>
      <tableStyleElement dxfId="7" type="secondRowStripe"/>
    </tableStyle>
    <tableStyle count="2" pivot="0" name="prefillEP=16DP=16Row6+Batch=16-style 9">
      <tableStyleElement dxfId="7" type="firstRowStripe"/>
      <tableStyleElement dxfId="2" type="secondRowStripe"/>
    </tableStyle>
    <tableStyle count="2" pivot="0" name="prefillEP=16DP=16Row6+Batch=16-style 10">
      <tableStyleElement dxfId="2" type="firstRowStripe"/>
      <tableStyleElement dxfId="7" type="secondRowStripe"/>
    </tableStyle>
    <tableStyle count="2" pivot="0" name="prefillEP=16DP=16Row6+Batch=16-style 11">
      <tableStyleElement dxfId="2" type="firstRowStripe"/>
      <tableStyleElement dxfId="7" type="secondRowStripe"/>
    </tableStyle>
    <tableStyle count="2" pivot="0" name="prefillEP=16DP=16Row6+Batch=16-style 12">
      <tableStyleElement dxfId="2" type="firstRowStripe"/>
      <tableStyleElement dxfId="7" type="secondRowStripe"/>
    </tableStyle>
    <tableStyle count="2" pivot="0" name="prefillEP=16DP=16Row6+Batch=16-style 13">
      <tableStyleElement dxfId="2" type="firstRowStripe"/>
      <tableStyleElement dxfId="7" type="secondRowStripe"/>
    </tableStyle>
    <tableStyle count="2" pivot="0" name="prefillEP=16DP=16Row6+Batch=16-style 14">
      <tableStyleElement dxfId="7" type="firstRowStripe"/>
      <tableStyleElement dxfId="2" type="secondRowStripe"/>
    </tableStyle>
    <tableStyle count="3" pivot="0" name="decodeEP=16B=8Row7-style">
      <tableStyleElement dxfId="10" type="headerRow"/>
      <tableStyleElement dxfId="2" type="firstRowStripe"/>
      <tableStyleElement dxfId="11" type="secondRowStripe"/>
    </tableStyle>
    <tableStyle count="4" pivot="0" name="decodeEP=16B=8Row7-style 2">
      <tableStyleElement dxfId="8" type="headerRow"/>
      <tableStyleElement dxfId="2" type="firstRowStripe"/>
      <tableStyleElement dxfId="9" type="secondRowStripe"/>
      <tableStyleElement dxfId="12" type="totalRow"/>
    </tableStyle>
    <tableStyle count="3" pivot="0" name="decodeEP=16B=8Row7-style 3">
      <tableStyleElement dxfId="13" type="headerRow"/>
      <tableStyleElement dxfId="2" type="firstRowStripe"/>
      <tableStyleElement dxfId="14" type="secondRowStripe"/>
    </tableStyle>
    <tableStyle count="3" pivot="0" name="decodeEP=16B=8Row7-style 4">
      <tableStyleElement dxfId="26" type="headerRow"/>
      <tableStyleElement dxfId="2" type="firstRowStripe"/>
      <tableStyleElement dxfId="27" type="secondRowStripe"/>
    </tableStyle>
    <tableStyle count="3" pivot="0" name="decodeEP=16B=8Row7-style 5">
      <tableStyleElement dxfId="28" type="headerRow"/>
      <tableStyleElement dxfId="2" type="firstRowStripe"/>
      <tableStyleElement dxfId="29" type="secondRowStripe"/>
    </tableStyle>
    <tableStyle count="3" pivot="0" name="decodeEP=16B=8Row7-style 6">
      <tableStyleElement dxfId="6" type="headerRow"/>
      <tableStyleElement dxfId="2" type="firstRowStripe"/>
      <tableStyleElement dxfId="7" type="secondRowStripe"/>
    </tableStyle>
    <tableStyle count="2" pivot="0" name="decodeEP=16B=8Row7-style 7">
      <tableStyleElement dxfId="2" type="firstRowStripe"/>
      <tableStyleElement dxfId="7" type="secondRowStripe"/>
    </tableStyle>
    <tableStyle count="2" pivot="0" name="decodeEP=16B=8Row7-style 8">
      <tableStyleElement dxfId="2" type="firstRowStripe"/>
      <tableStyleElement dxfId="7" type="secondRowStripe"/>
    </tableStyle>
    <tableStyle count="2" pivot="0" name="decodeEP=16B=8Row7-style 9">
      <tableStyleElement dxfId="7" type="firstRowStripe"/>
      <tableStyleElement dxfId="2" type="secondRowStripe"/>
    </tableStyle>
    <tableStyle count="2" pivot="0" name="decodeEP=16B=8Row7-style 10">
      <tableStyleElement dxfId="2" type="firstRowStripe"/>
      <tableStyleElement dxfId="7" type="secondRowStripe"/>
    </tableStyle>
    <tableStyle count="2" pivot="0" name="decodeEP=16B=8Row7-style 11">
      <tableStyleElement dxfId="2" type="firstRowStripe"/>
      <tableStyleElement dxfId="7" type="secondRowStripe"/>
    </tableStyle>
    <tableStyle count="2" pivot="0" name="decodeEP=16B=8Row7-style 12">
      <tableStyleElement dxfId="2" type="firstRowStripe"/>
      <tableStyleElement dxfId="7" type="secondRowStripe"/>
    </tableStyle>
    <tableStyle count="2" pivot="0" name="decodeEP=16B=8Row7-style 13">
      <tableStyleElement dxfId="2" type="firstRowStripe"/>
      <tableStyleElement dxfId="7" type="secondRowStripe"/>
    </tableStyle>
    <tableStyle count="2" pivot="0" name="decodeEP=16B=8Row7-style 14">
      <tableStyleElement dxfId="7" type="firstRowStripe"/>
      <tableStyleElement dxfId="2" type="secondRowStripe"/>
    </tableStyle>
    <tableStyle count="3" pivot="0" name="prefillEP=16B=8Row7-style">
      <tableStyleElement dxfId="10" type="headerRow"/>
      <tableStyleElement dxfId="2" type="firstRowStripe"/>
      <tableStyleElement dxfId="11" type="secondRowStripe"/>
    </tableStyle>
    <tableStyle count="4" pivot="0" name="prefillEP=16B=8Row7-style 2">
      <tableStyleElement dxfId="8" type="headerRow"/>
      <tableStyleElement dxfId="2" type="firstRowStripe"/>
      <tableStyleElement dxfId="9" type="secondRowStripe"/>
      <tableStyleElement dxfId="12" type="totalRow"/>
    </tableStyle>
    <tableStyle count="3" pivot="0" name="prefillEP=16B=8Row7-style 3">
      <tableStyleElement dxfId="13" type="headerRow"/>
      <tableStyleElement dxfId="2" type="firstRowStripe"/>
      <tableStyleElement dxfId="14" type="secondRowStripe"/>
    </tableStyle>
    <tableStyle count="3" pivot="0" name="prefillEP=16B=8Row7-style 4">
      <tableStyleElement dxfId="26" type="headerRow"/>
      <tableStyleElement dxfId="2" type="firstRowStripe"/>
      <tableStyleElement dxfId="27" type="secondRowStripe"/>
    </tableStyle>
    <tableStyle count="3" pivot="0" name="prefillEP=16B=8Row7-style 5">
      <tableStyleElement dxfId="28" type="headerRow"/>
      <tableStyleElement dxfId="2" type="firstRowStripe"/>
      <tableStyleElement dxfId="29" type="secondRowStripe"/>
    </tableStyle>
    <tableStyle count="3" pivot="0" name="prefillEP=16B=8Row7-style 6">
      <tableStyleElement dxfId="6" type="headerRow"/>
      <tableStyleElement dxfId="2" type="firstRowStripe"/>
      <tableStyleElement dxfId="7" type="secondRowStripe"/>
    </tableStyle>
    <tableStyle count="2" pivot="0" name="prefillEP=16B=8Row7-style 7">
      <tableStyleElement dxfId="2" type="firstRowStripe"/>
      <tableStyleElement dxfId="7" type="secondRowStripe"/>
    </tableStyle>
    <tableStyle count="2" pivot="0" name="prefillEP=16B=8Row7-style 8">
      <tableStyleElement dxfId="2" type="firstRowStripe"/>
      <tableStyleElement dxfId="7" type="secondRowStripe"/>
    </tableStyle>
    <tableStyle count="2" pivot="0" name="prefillEP=16B=8Row7-style 9">
      <tableStyleElement dxfId="7" type="firstRowStripe"/>
      <tableStyleElement dxfId="2" type="secondRowStripe"/>
    </tableStyle>
    <tableStyle count="2" pivot="0" name="prefillEP=16B=8Row7-style 10">
      <tableStyleElement dxfId="2" type="firstRowStripe"/>
      <tableStyleElement dxfId="7" type="secondRowStripe"/>
    </tableStyle>
    <tableStyle count="2" pivot="0" name="prefillEP=16B=8Row7-style 11">
      <tableStyleElement dxfId="2" type="firstRowStripe"/>
      <tableStyleElement dxfId="7" type="secondRowStripe"/>
    </tableStyle>
    <tableStyle count="2" pivot="0" name="prefillEP=16B=8Row7-style 12">
      <tableStyleElement dxfId="2" type="firstRowStripe"/>
      <tableStyleElement dxfId="7" type="secondRowStripe"/>
    </tableStyle>
    <tableStyle count="2" pivot="0" name="prefillEP=16B=8Row7-style 13">
      <tableStyleElement dxfId="2" type="firstRowStripe"/>
      <tableStyleElement dxfId="7" type="secondRowStripe"/>
    </tableStyle>
    <tableStyle count="2" pivot="0" name="prefillEP=16B=8Row7-style 14">
      <tableStyleElement dxfId="7" type="firstRowStripe"/>
      <tableStyleElement dxfId="2" type="secondRowStripe"/>
    </tableStyle>
    <tableStyle count="3" pivot="0" name="decodeRow6D=2F=8-style">
      <tableStyleElement dxfId="10" type="headerRow"/>
      <tableStyleElement dxfId="2" type="firstRowStripe"/>
      <tableStyleElement dxfId="11" type="secondRowStripe"/>
    </tableStyle>
    <tableStyle count="4" pivot="0" name="decodeRow6D=2F=8-style 2">
      <tableStyleElement dxfId="8" type="headerRow"/>
      <tableStyleElement dxfId="2" type="firstRowStripe"/>
      <tableStyleElement dxfId="9" type="secondRowStripe"/>
      <tableStyleElement dxfId="12" type="totalRow"/>
    </tableStyle>
    <tableStyle count="3" pivot="0" name="decodeRow6D=2F=8-style 3">
      <tableStyleElement dxfId="13" type="headerRow"/>
      <tableStyleElement dxfId="2" type="firstRowStripe"/>
      <tableStyleElement dxfId="14" type="secondRowStripe"/>
    </tableStyle>
    <tableStyle count="3" pivot="0" name="decodeRow6D=2F=8-style 4">
      <tableStyleElement dxfId="26" type="headerRow"/>
      <tableStyleElement dxfId="2" type="firstRowStripe"/>
      <tableStyleElement dxfId="27" type="secondRowStripe"/>
    </tableStyle>
    <tableStyle count="3" pivot="0" name="decodeRow6D=2F=8-style 5">
      <tableStyleElement dxfId="28" type="headerRow"/>
      <tableStyleElement dxfId="2" type="firstRowStripe"/>
      <tableStyleElement dxfId="29" type="secondRowStripe"/>
    </tableStyle>
    <tableStyle count="3" pivot="0" name="decodeRow6D=2F=8-style 6">
      <tableStyleElement dxfId="6" type="headerRow"/>
      <tableStyleElement dxfId="2" type="firstRowStripe"/>
      <tableStyleElement dxfId="7" type="secondRowStripe"/>
    </tableStyle>
    <tableStyle count="2" pivot="0" name="decodeRow6D=2F=8-style 7">
      <tableStyleElement dxfId="2" type="firstRowStripe"/>
      <tableStyleElement dxfId="7" type="secondRowStripe"/>
    </tableStyle>
    <tableStyle count="2" pivot="0" name="decodeRow6D=2F=8-style 8">
      <tableStyleElement dxfId="2" type="firstRowStripe"/>
      <tableStyleElement dxfId="7" type="secondRowStripe"/>
    </tableStyle>
    <tableStyle count="2" pivot="0" name="decodeRow6D=2F=8-style 9">
      <tableStyleElement dxfId="7" type="firstRowStripe"/>
      <tableStyleElement dxfId="2" type="secondRowStripe"/>
    </tableStyle>
    <tableStyle count="2" pivot="0" name="decodeRow6D=2F=8-style 10">
      <tableStyleElement dxfId="2" type="firstRowStripe"/>
      <tableStyleElement dxfId="7" type="secondRowStripe"/>
    </tableStyle>
    <tableStyle count="2" pivot="0" name="decodeRow6D=2F=8-style 11">
      <tableStyleElement dxfId="2" type="firstRowStripe"/>
      <tableStyleElement dxfId="7" type="secondRowStripe"/>
    </tableStyle>
    <tableStyle count="2" pivot="0" name="decodeRow6D=2F=8-style 12">
      <tableStyleElement dxfId="2" type="firstRowStripe"/>
      <tableStyleElement dxfId="7" type="secondRowStripe"/>
    </tableStyle>
    <tableStyle count="2" pivot="0" name="decodeRow6D=2F=8-style 13">
      <tableStyleElement dxfId="2" type="firstRowStripe"/>
      <tableStyleElement dxfId="7" type="secondRowStripe"/>
    </tableStyle>
    <tableStyle count="2" pivot="0" name="decodeRow6D=2F=8-style 14">
      <tableStyleElement dxfId="7" type="firstRowStripe"/>
      <tableStyleElement dxfId="2" type="secondRowStripe"/>
    </tableStyle>
    <tableStyle count="3" pivot="0" name="decodeDP=16EP=16Row8-style">
      <tableStyleElement dxfId="10" type="headerRow"/>
      <tableStyleElement dxfId="2" type="firstRowStripe"/>
      <tableStyleElement dxfId="11" type="secondRowStripe"/>
    </tableStyle>
    <tableStyle count="4" pivot="0" name="decodeDP=16EP=16Row8-style 2">
      <tableStyleElement dxfId="8" type="headerRow"/>
      <tableStyleElement dxfId="2" type="firstRowStripe"/>
      <tableStyleElement dxfId="9" type="secondRowStripe"/>
      <tableStyleElement dxfId="12" type="totalRow"/>
    </tableStyle>
    <tableStyle count="3" pivot="0" name="decodeDP=16EP=16Row8-style 3">
      <tableStyleElement dxfId="13" type="headerRow"/>
      <tableStyleElement dxfId="2" type="firstRowStripe"/>
      <tableStyleElement dxfId="14" type="secondRowStripe"/>
    </tableStyle>
    <tableStyle count="3" pivot="0" name="decodeDP=16EP=16Row8-style 4">
      <tableStyleElement dxfId="26" type="headerRow"/>
      <tableStyleElement dxfId="2" type="firstRowStripe"/>
      <tableStyleElement dxfId="27" type="secondRowStripe"/>
    </tableStyle>
    <tableStyle count="3" pivot="0" name="decodeDP=16EP=16Row8-style 5">
      <tableStyleElement dxfId="28" type="headerRow"/>
      <tableStyleElement dxfId="2" type="firstRowStripe"/>
      <tableStyleElement dxfId="29" type="secondRowStripe"/>
    </tableStyle>
    <tableStyle count="3" pivot="0" name="decodeDP=16EP=16Row8-style 6">
      <tableStyleElement dxfId="6" type="headerRow"/>
      <tableStyleElement dxfId="2" type="firstRowStripe"/>
      <tableStyleElement dxfId="7" type="secondRowStripe"/>
    </tableStyle>
    <tableStyle count="2" pivot="0" name="decodeDP=16EP=16Row8-style 7">
      <tableStyleElement dxfId="2" type="firstRowStripe"/>
      <tableStyleElement dxfId="7" type="secondRowStripe"/>
    </tableStyle>
    <tableStyle count="2" pivot="0" name="decodeDP=16EP=16Row8-style 8">
      <tableStyleElement dxfId="7" type="firstRowStripe"/>
      <tableStyleElement dxfId="2" type="secondRowStripe"/>
    </tableStyle>
    <tableStyle count="2" pivot="0" name="decodeDP=16EP=16Row8-style 9">
      <tableStyleElement dxfId="2" type="firstRowStripe"/>
      <tableStyleElement dxfId="7" type="secondRowStripe"/>
    </tableStyle>
    <tableStyle count="2" pivot="0" name="decodeDP=16EP=16Row8-style 10">
      <tableStyleElement dxfId="2" type="firstRowStripe"/>
      <tableStyleElement dxfId="7" type="secondRowStripe"/>
    </tableStyle>
    <tableStyle count="2" pivot="0" name="decodeDP=16EP=16Row8-style 11">
      <tableStyleElement dxfId="2" type="firstRowStripe"/>
      <tableStyleElement dxfId="7" type="secondRowStripe"/>
    </tableStyle>
    <tableStyle count="2" pivot="0" name="decodeDP=16EP=16Row8-style 12">
      <tableStyleElement dxfId="2" type="firstRowStripe"/>
      <tableStyleElement dxfId="7" type="secondRowStripe"/>
    </tableStyle>
    <tableStyle count="2" pivot="0" name="decodeDP=16EP=16Row8-style 13">
      <tableStyleElement dxfId="7" type="firstRowStripe"/>
      <tableStyleElement dxfId="2" type="secondRowStripe"/>
    </tableStyle>
    <tableStyle count="3" pivot="0" name="decodeDP=16D=16-style">
      <tableStyleElement dxfId="10" type="headerRow"/>
      <tableStyleElement dxfId="2" type="firstRowStripe"/>
      <tableStyleElement dxfId="11" type="secondRowStripe"/>
    </tableStyle>
    <tableStyle count="4" pivot="0" name="decodeDP=16D=16-style 2">
      <tableStyleElement dxfId="8" type="headerRow"/>
      <tableStyleElement dxfId="2" type="firstRowStripe"/>
      <tableStyleElement dxfId="9" type="secondRowStripe"/>
      <tableStyleElement dxfId="12" type="totalRow"/>
    </tableStyle>
    <tableStyle count="3" pivot="0" name="decodeDP=16D=16-style 3">
      <tableStyleElement dxfId="13" type="headerRow"/>
      <tableStyleElement dxfId="2" type="firstRowStripe"/>
      <tableStyleElement dxfId="14" type="secondRowStripe"/>
    </tableStyle>
    <tableStyle count="3" pivot="0" name="decodeDP=16D=16-style 4">
      <tableStyleElement dxfId="26" type="headerRow"/>
      <tableStyleElement dxfId="2" type="firstRowStripe"/>
      <tableStyleElement dxfId="27" type="secondRowStripe"/>
    </tableStyle>
    <tableStyle count="3" pivot="0" name="decodeDP=16D=16-style 5">
      <tableStyleElement dxfId="28" type="headerRow"/>
      <tableStyleElement dxfId="2" type="firstRowStripe"/>
      <tableStyleElement dxfId="29" type="secondRowStripe"/>
    </tableStyle>
    <tableStyle count="3" pivot="0" name="decodeDP=16D=16-style 6">
      <tableStyleElement dxfId="6" type="headerRow"/>
      <tableStyleElement dxfId="2" type="firstRowStripe"/>
      <tableStyleElement dxfId="7" type="secondRowStripe"/>
    </tableStyle>
    <tableStyle count="2" pivot="0" name="decodeDP=16D=16-style 7">
      <tableStyleElement dxfId="2" type="firstRowStripe"/>
      <tableStyleElement dxfId="7" type="secondRowStripe"/>
    </tableStyle>
    <tableStyle count="2" pivot="0" name="decodeDP=16D=16-style 8">
      <tableStyleElement dxfId="2" type="firstRowStripe"/>
      <tableStyleElement dxfId="7" type="secondRowStripe"/>
    </tableStyle>
    <tableStyle count="2" pivot="0" name="decodeDP=16D=16-style 9">
      <tableStyleElement dxfId="2" type="firstRowStripe"/>
      <tableStyleElement dxfId="7" type="secondRowStripe"/>
    </tableStyle>
    <tableStyle count="2" pivot="0" name="decodeDP=16D=16-style 10">
      <tableStyleElement dxfId="2" type="firstRowStripe"/>
      <tableStyleElement dxfId="7" type="secondRowStripe"/>
    </tableStyle>
    <tableStyle count="2" pivot="0" name="decodeDP=16D=16-style 11">
      <tableStyleElement dxfId="2" type="firstRowStripe"/>
      <tableStyleElement dxfId="7" type="secondRowStrip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20" Type="http://schemas.openxmlformats.org/officeDocument/2006/relationships/worksheet" Target="worksheets/sheet16.xml"/><Relationship Id="rId42" Type="http://schemas.openxmlformats.org/officeDocument/2006/relationships/worksheet" Target="worksheets/sheet38.xml"/><Relationship Id="rId41" Type="http://schemas.openxmlformats.org/officeDocument/2006/relationships/worksheet" Target="worksheets/sheet37.xml"/><Relationship Id="rId22" Type="http://schemas.openxmlformats.org/officeDocument/2006/relationships/worksheet" Target="worksheets/sheet18.xml"/><Relationship Id="rId21" Type="http://schemas.openxmlformats.org/officeDocument/2006/relationships/worksheet" Target="worksheets/sheet17.xml"/><Relationship Id="rId43" Type="http://schemas.openxmlformats.org/officeDocument/2006/relationships/worksheet" Target="worksheets/sheet39.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37" Type="http://schemas.openxmlformats.org/officeDocument/2006/relationships/worksheet" Target="worksheets/sheet33.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39" Type="http://schemas.openxmlformats.org/officeDocument/2006/relationships/worksheet" Target="worksheets/sheet35.xml"/><Relationship Id="rId16" Type="http://schemas.openxmlformats.org/officeDocument/2006/relationships/worksheet" Target="worksheets/sheet12.xml"/><Relationship Id="rId38" Type="http://schemas.openxmlformats.org/officeDocument/2006/relationships/worksheet" Target="worksheets/sheet34.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GF vs GB200: Roofline Decode TPS/chip, DPA+EP sharding
</a:t>
            </a:r>
          </a:p>
        </c:rich>
      </c:tx>
      <c:overlay val="0"/>
    </c:title>
    <c:plotArea>
      <c:layout/>
      <c:barChart>
        <c:barDir val="col"/>
        <c:ser>
          <c:idx val="0"/>
          <c:order val="0"/>
          <c:tx>
            <c:strRef>
              <c:f>Analysis!$C$24:$C$25</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Analysis!$B$26:$B$30</c:f>
            </c:strRef>
          </c:cat>
          <c:val>
            <c:numRef>
              <c:f>Analysis!$C$26:$C$30</c:f>
              <c:numCache/>
            </c:numRef>
          </c:val>
        </c:ser>
        <c:ser>
          <c:idx val="1"/>
          <c:order val="1"/>
          <c:tx>
            <c:strRef>
              <c:f>Analysis!$D$24:$D$25</c:f>
            </c:strRef>
          </c:tx>
          <c:spPr>
            <a:solidFill>
              <a:schemeClr val="accent2"/>
            </a:solidFill>
            <a:ln cmpd="sng">
              <a:noFill/>
            </a:ln>
          </c:spPr>
          <c:dLbls>
            <c:numFmt formatCode="General" sourceLinked="1"/>
            <c:txPr>
              <a:bodyPr/>
              <a:lstStyle/>
              <a:p>
                <a:pPr lvl="0">
                  <a:defRPr/>
                </a:pPr>
              </a:p>
            </c:txPr>
            <c:showLegendKey val="0"/>
            <c:showVal val="1"/>
            <c:showCatName val="0"/>
            <c:showSerName val="0"/>
            <c:showPercent val="0"/>
            <c:showBubbleSize val="0"/>
          </c:dLbls>
          <c:cat>
            <c:strRef>
              <c:f>Analysis!$B$26:$B$30</c:f>
            </c:strRef>
          </c:cat>
          <c:val>
            <c:numRef>
              <c:f>Analysis!$D$26:$D$30</c:f>
              <c:numCache/>
            </c:numRef>
          </c:val>
        </c:ser>
        <c:axId val="125284563"/>
        <c:axId val="1511177774"/>
      </c:barChart>
      <c:catAx>
        <c:axId val="12528456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Chips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511177774"/>
      </c:catAx>
      <c:valAx>
        <c:axId val="151117777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Decode TPS/chip</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5284563"/>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Performance Overview</a:t>
            </a:r>
          </a:p>
        </c:rich>
      </c:tx>
      <c:overlay val="0"/>
    </c:title>
    <c:plotArea>
      <c:layout/>
      <c:barChart>
        <c:barDir val="bar"/>
        <c:grouping val="stacked"/>
        <c:ser>
          <c:idx val="0"/>
          <c:order val="0"/>
          <c:tx>
            <c:strRef>
              <c:f>Analysis!$K$23:$K$24</c:f>
            </c:strRef>
          </c:tx>
          <c:spPr>
            <a:solidFill>
              <a:schemeClr val="accent1"/>
            </a:solidFill>
            <a:ln cmpd="sng">
              <a:noFill/>
            </a:ln>
          </c:spPr>
          <c:dPt>
            <c:idx val="0"/>
            <c:spPr>
              <a:solidFill>
                <a:srgbClr val="93C47D"/>
              </a:solidFill>
              <a:ln cmpd="sng">
                <a:noFill/>
              </a:ln>
            </c:spPr>
          </c:dPt>
          <c:dPt>
            <c:idx val="1"/>
            <c:spPr>
              <a:solidFill>
                <a:srgbClr val="93C47D"/>
              </a:solidFill>
              <a:ln cmpd="sng">
                <a:noFill/>
              </a:ln>
            </c:spPr>
          </c:dPt>
          <c:dPt>
            <c:idx val="2"/>
            <c:spPr>
              <a:solidFill>
                <a:srgbClr val="F1C232"/>
              </a:solidFill>
              <a:ln cmpd="sng">
                <a:noFill/>
              </a:ln>
            </c:spPr>
          </c:dPt>
          <c:dPt>
            <c:idx val="3"/>
          </c:dPt>
          <c:dLbls>
            <c:numFmt formatCode="General" sourceLinked="1"/>
            <c:txPr>
              <a:bodyPr/>
              <a:lstStyle/>
              <a:p>
                <a:pPr lvl="0">
                  <a:defRPr/>
                </a:pPr>
              </a:p>
            </c:txPr>
            <c:showLegendKey val="0"/>
            <c:showVal val="1"/>
            <c:showCatName val="0"/>
            <c:showSerName val="0"/>
            <c:showPercent val="0"/>
            <c:showBubbleSize val="0"/>
          </c:dLbls>
          <c:cat>
            <c:strRef>
              <c:f>Analysis!$J$25:$J$30</c:f>
            </c:strRef>
          </c:cat>
          <c:val>
            <c:numRef>
              <c:f>Analysis!$K$25:$K$30</c:f>
              <c:numCache/>
            </c:numRef>
          </c:val>
        </c:ser>
        <c:ser>
          <c:idx val="1"/>
          <c:order val="1"/>
          <c:tx>
            <c:strRef>
              <c:f>Analysis!$L$23:$L$24</c:f>
            </c:strRef>
          </c:tx>
          <c:spPr>
            <a:solidFill>
              <a:schemeClr val="accent2"/>
            </a:solidFill>
            <a:ln cmpd="sng">
              <a:noFill/>
            </a:ln>
          </c:spPr>
          <c:dPt>
            <c:idx val="2"/>
            <c:spPr>
              <a:solidFill>
                <a:srgbClr val="FFE599"/>
              </a:solidFill>
              <a:ln cmpd="sng">
                <a:noFill/>
              </a:ln>
            </c:spPr>
          </c:dPt>
          <c:dLbls>
            <c:dLbl>
              <c:idx val="2"/>
              <c:tx>
                <c:rich>
                  <a:bodyPr/>
                  <a:lstStyle/>
                  <a:p>
                    <a:pPr lvl="0">
                      <a:defRPr b="0">
                        <a:solidFill>
                          <a:srgbClr val="000000"/>
                        </a:solidFill>
                        <a:latin typeface="Roboto"/>
                      </a:defRPr>
                    </a:pPr>
                    <a:r>
                      <a:rPr b="0">
                        <a:solidFill>
                          <a:srgbClr val="000000"/>
                        </a:solidFill>
                        <a:latin typeface="Roboto"/>
                      </a:rPr>
                      <a:t>4112</a:t>
                    </a:r>
                  </a:p>
                </c:rich>
              </c:tx>
              <c:numFmt formatCode="General" sourceLinked="1"/>
              <c:txPr>
                <a:bodyPr/>
                <a:lstStyle/>
                <a:p>
                  <a:pPr lvl="0">
                    <a:defRPr/>
                  </a:pPr>
                </a:p>
              </c:txPr>
              <c:showLegendKey val="0"/>
              <c:showVal val="1"/>
              <c:showCatName val="0"/>
              <c:showSerName val="0"/>
              <c:showPercent val="0"/>
              <c:showBubbleSize val="0"/>
            </c:dLbl>
            <c:numFmt formatCode="General" sourceLinked="1"/>
            <c:txPr>
              <a:bodyPr/>
              <a:lstStyle/>
              <a:p>
                <a:pPr lvl="0">
                  <a:defRPr/>
                </a:pPr>
              </a:p>
            </c:txPr>
            <c:showLegendKey val="0"/>
            <c:showVal val="1"/>
            <c:showCatName val="0"/>
            <c:showSerName val="0"/>
            <c:showPercent val="0"/>
            <c:showBubbleSize val="0"/>
          </c:dLbls>
          <c:cat>
            <c:strRef>
              <c:f>Analysis!$J$25:$J$30</c:f>
            </c:strRef>
          </c:cat>
          <c:val>
            <c:numRef>
              <c:f>Analysis!$L$25:$L$30</c:f>
              <c:numCache/>
            </c:numRef>
          </c:val>
        </c:ser>
        <c:overlap val="100"/>
        <c:axId val="1507961263"/>
        <c:axId val="1304386129"/>
      </c:barChart>
      <c:catAx>
        <c:axId val="1507961263"/>
        <c:scaling>
          <c:orientation val="maxMin"/>
        </c:scaling>
        <c:delete val="0"/>
        <c:axPos val="l"/>
        <c:title>
          <c:tx>
            <c:rich>
              <a:bodyPr/>
              <a:lstStyle/>
              <a:p>
                <a:pPr lvl="0">
                  <a:defRPr b="0" sz="1400">
                    <a:solidFill>
                      <a:srgbClr val="000000"/>
                    </a:solidFill>
                    <a:latin typeface="+mn-lt"/>
                  </a:defRPr>
                </a:pPr>
                <a:r>
                  <a:rPr b="0" sz="1400">
                    <a:solidFill>
                      <a:srgbClr val="000000"/>
                    </a:solidFill>
                    <a:latin typeface="+mn-lt"/>
                  </a:rPr>
                  <a:t>Configuration</a:t>
                </a:r>
              </a:p>
            </c:rich>
          </c:tx>
          <c:overlay val="0"/>
        </c:title>
        <c:numFmt formatCode="General" sourceLinked="1"/>
        <c:majorTickMark val="none"/>
        <c:minorTickMark val="none"/>
        <c:spPr>
          <a:ln>
            <a:solidFill/>
          </a:ln>
        </c:spPr>
        <c:txPr>
          <a:bodyPr/>
          <a:lstStyle/>
          <a:p>
            <a:pPr lvl="0">
              <a:defRPr b="0" sz="1400">
                <a:solidFill>
                  <a:srgbClr val="000000"/>
                </a:solidFill>
                <a:latin typeface="+mn-lt"/>
              </a:defRPr>
            </a:pPr>
          </a:p>
        </c:txPr>
        <c:crossAx val="1304386129"/>
      </c:catAx>
      <c:valAx>
        <c:axId val="130438612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sz="1400">
                    <a:solidFill>
                      <a:srgbClr val="000000"/>
                    </a:solidFill>
                    <a:latin typeface="+mn-lt"/>
                  </a:defRPr>
                </a:pPr>
                <a:r>
                  <a:rPr b="0" sz="1400">
                    <a:solidFill>
                      <a:srgbClr val="000000"/>
                    </a:solidFill>
                    <a:latin typeface="+mn-lt"/>
                  </a:rPr>
                  <a:t>Output tps/chip</a:t>
                </a:r>
              </a:p>
            </c:rich>
          </c:tx>
          <c:overlay val="0"/>
        </c:title>
        <c:numFmt formatCode="General" sourceLinked="1"/>
        <c:majorTickMark val="cross"/>
        <c:minorTickMark val="cross"/>
        <c:tickLblPos val="nextTo"/>
        <c:spPr>
          <a:ln/>
        </c:spPr>
        <c:txPr>
          <a:bodyPr/>
          <a:lstStyle/>
          <a:p>
            <a:pPr lvl="0">
              <a:defRPr b="0">
                <a:solidFill>
                  <a:srgbClr val="000000"/>
                </a:solidFill>
                <a:latin typeface="+mn-lt"/>
              </a:defRPr>
            </a:pPr>
          </a:p>
        </c:txPr>
        <c:crossAx val="1507961263"/>
        <c:crosses val="max"/>
        <c:majorUnit val="500.0"/>
        <c:minorUnit val="100.0"/>
      </c:valAx>
    </c:plotArea>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Analysis!$C$52</c:f>
            </c:strRef>
          </c:tx>
          <c:spPr>
            <a:solidFill>
              <a:srgbClr val="6AA84F"/>
            </a:solidFill>
            <a:ln cmpd="sng">
              <a:noFill/>
            </a:ln>
          </c:spPr>
          <c:dLbls>
            <c:numFmt formatCode="General" sourceLinked="1"/>
            <c:txPr>
              <a:bodyPr/>
              <a:lstStyle/>
              <a:p>
                <a:pPr lvl="0">
                  <a:defRPr/>
                </a:pPr>
              </a:p>
            </c:txPr>
            <c:showLegendKey val="0"/>
            <c:showVal val="1"/>
            <c:showCatName val="0"/>
            <c:showSerName val="0"/>
            <c:showPercent val="0"/>
            <c:showBubbleSize val="0"/>
          </c:dLbls>
          <c:cat>
            <c:strRef>
              <c:f>Analysis!$B$53:$B$57</c:f>
            </c:strRef>
          </c:cat>
          <c:val>
            <c:numRef>
              <c:f>Analysis!$C$53:$C$57</c:f>
              <c:numCache/>
            </c:numRef>
          </c:val>
        </c:ser>
        <c:ser>
          <c:idx val="1"/>
          <c:order val="1"/>
          <c:tx>
            <c:strRef>
              <c:f>Analysis!$D$52</c:f>
            </c:strRef>
          </c:tx>
          <c:spPr>
            <a:solidFill>
              <a:srgbClr val="B6D7A8"/>
            </a:solidFill>
            <a:ln cmpd="sng">
              <a:noFill/>
            </a:ln>
          </c:spPr>
          <c:dLbls>
            <c:numFmt formatCode="General" sourceLinked="1"/>
            <c:txPr>
              <a:bodyPr/>
              <a:lstStyle/>
              <a:p>
                <a:pPr lvl="0">
                  <a:defRPr/>
                </a:pPr>
              </a:p>
            </c:txPr>
            <c:showLegendKey val="0"/>
            <c:showVal val="1"/>
            <c:showCatName val="0"/>
            <c:showSerName val="0"/>
            <c:showPercent val="0"/>
            <c:showBubbleSize val="0"/>
          </c:dLbls>
          <c:cat>
            <c:strRef>
              <c:f>Analysis!$B$53:$B$57</c:f>
            </c:strRef>
          </c:cat>
          <c:val>
            <c:numRef>
              <c:f>Analysis!$D$53:$D$57</c:f>
              <c:numCache/>
            </c:numRef>
          </c:val>
        </c:ser>
        <c:ser>
          <c:idx val="2"/>
          <c:order val="2"/>
          <c:tx>
            <c:strRef>
              <c:f>Analysis!$E$52</c:f>
            </c:strRef>
          </c:tx>
          <c:spPr>
            <a:solidFill>
              <a:srgbClr val="3C78D8"/>
            </a:solidFill>
            <a:ln cmpd="sng">
              <a:noFill/>
            </a:ln>
          </c:spPr>
          <c:dLbls>
            <c:numFmt formatCode="General" sourceLinked="1"/>
            <c:txPr>
              <a:bodyPr/>
              <a:lstStyle/>
              <a:p>
                <a:pPr lvl="0">
                  <a:defRPr/>
                </a:pPr>
              </a:p>
            </c:txPr>
            <c:showLegendKey val="0"/>
            <c:showVal val="1"/>
            <c:showCatName val="0"/>
            <c:showSerName val="0"/>
            <c:showPercent val="0"/>
            <c:showBubbleSize val="0"/>
          </c:dLbls>
          <c:cat>
            <c:strRef>
              <c:f>Analysis!$B$53:$B$57</c:f>
            </c:strRef>
          </c:cat>
          <c:val>
            <c:numRef>
              <c:f>Analysis!$E$53:$E$57</c:f>
              <c:numCache/>
            </c:numRef>
          </c:val>
        </c:ser>
        <c:ser>
          <c:idx val="3"/>
          <c:order val="3"/>
          <c:tx>
            <c:strRef>
              <c:f>Analysis!$F$52</c:f>
            </c:strRef>
          </c:tx>
          <c:spPr>
            <a:solidFill>
              <a:srgbClr val="6D9EEB"/>
            </a:solidFill>
            <a:ln cmpd="sng">
              <a:noFill/>
            </a:ln>
          </c:spPr>
          <c:dLbls>
            <c:numFmt formatCode="General" sourceLinked="1"/>
            <c:txPr>
              <a:bodyPr/>
              <a:lstStyle/>
              <a:p>
                <a:pPr lvl="0">
                  <a:defRPr/>
                </a:pPr>
              </a:p>
            </c:txPr>
            <c:showLegendKey val="0"/>
            <c:showVal val="1"/>
            <c:showCatName val="0"/>
            <c:showSerName val="0"/>
            <c:showPercent val="0"/>
            <c:showBubbleSize val="0"/>
          </c:dLbls>
          <c:cat>
            <c:strRef>
              <c:f>Analysis!$B$53:$B$57</c:f>
            </c:strRef>
          </c:cat>
          <c:val>
            <c:numRef>
              <c:f>Analysis!$F$53:$F$57</c:f>
              <c:numCache/>
            </c:numRef>
          </c:val>
        </c:ser>
        <c:axId val="143976560"/>
        <c:axId val="800042193"/>
      </c:barChart>
      <c:catAx>
        <c:axId val="143976560"/>
        <c:scaling>
          <c:orientation val="minMax"/>
        </c:scaling>
        <c:delete val="0"/>
        <c:axPos val="b"/>
        <c:title>
          <c:tx>
            <c:rich>
              <a:bodyPr/>
              <a:lstStyle/>
              <a:p>
                <a:pPr lvl="0">
                  <a:defRPr b="0" sz="1800">
                    <a:solidFill>
                      <a:srgbClr val="000000"/>
                    </a:solidFill>
                    <a:latin typeface="+mn-lt"/>
                  </a:defRPr>
                </a:pPr>
                <a:r>
                  <a:rPr b="0" sz="1800">
                    <a:solidFill>
                      <a:srgbClr val="000000"/>
                    </a:solidFill>
                    <a:latin typeface="+mn-lt"/>
                  </a:rPr>
                  <a:t>Chip Count</a:t>
                </a:r>
              </a:p>
            </c:rich>
          </c:tx>
          <c:overlay val="0"/>
        </c:title>
        <c:numFmt formatCode="General" sourceLinked="1"/>
        <c:majorTickMark val="cross"/>
        <c:minorTickMark val="none"/>
        <c:spPr/>
        <c:txPr>
          <a:bodyPr/>
          <a:lstStyle/>
          <a:p>
            <a:pPr lvl="0">
              <a:defRPr b="0" sz="1600">
                <a:solidFill>
                  <a:srgbClr val="000000"/>
                </a:solidFill>
                <a:latin typeface="+mn-lt"/>
              </a:defRPr>
            </a:pPr>
          </a:p>
        </c:txPr>
        <c:crossAx val="800042193"/>
      </c:catAx>
      <c:valAx>
        <c:axId val="80004219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sz="1600">
                    <a:solidFill>
                      <a:srgbClr val="000000"/>
                    </a:solidFill>
                    <a:latin typeface="+mn-lt"/>
                  </a:defRPr>
                </a:pPr>
                <a:r>
                  <a:rPr b="0" sz="1600">
                    <a:solidFill>
                      <a:srgbClr val="000000"/>
                    </a:solidFill>
                    <a:latin typeface="+mn-lt"/>
                  </a:rPr>
                  <a:t>Output tps/chip</a:t>
                </a:r>
              </a:p>
            </c:rich>
          </c:tx>
          <c:overlay val="0"/>
        </c:title>
        <c:numFmt formatCode="General" sourceLinked="1"/>
        <c:majorTickMark val="none"/>
        <c:minorTickMark val="none"/>
        <c:tickLblPos val="nextTo"/>
        <c:spPr>
          <a:ln>
            <a:solidFill/>
          </a:ln>
        </c:spPr>
        <c:txPr>
          <a:bodyPr/>
          <a:lstStyle/>
          <a:p>
            <a:pPr lvl="0">
              <a:defRPr b="0" sz="1200">
                <a:solidFill>
                  <a:srgbClr val="000000"/>
                </a:solidFill>
                <a:latin typeface="+mn-lt"/>
              </a:defRPr>
            </a:pPr>
          </a:p>
        </c:txPr>
        <c:crossAx val="143976560"/>
      </c:valAx>
    </c:plotArea>
    <c:legend>
      <c:legendPos val="t"/>
      <c:overlay val="0"/>
      <c:txPr>
        <a:bodyPr/>
        <a:lstStyle/>
        <a:p>
          <a:pPr lvl="0">
            <a:defRPr b="0" sz="140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Time all layers (s) and Time all layers if linearly interpolated (s) </a:t>
            </a:r>
          </a:p>
        </c:rich>
      </c:tx>
      <c:overlay val="0"/>
    </c:title>
    <c:plotArea>
      <c:layout/>
      <c:lineChart>
        <c:ser>
          <c:idx val="0"/>
          <c:order val="0"/>
          <c:tx>
            <c:strRef>
              <c:f>'Token Time Linear Interpolation'!$C$4</c:f>
            </c:strRef>
          </c:tx>
          <c:spPr>
            <a:ln cmpd="sng">
              <a:solidFill>
                <a:srgbClr val="4285F4"/>
              </a:solidFill>
            </a:ln>
          </c:spPr>
          <c:marker>
            <c:symbol val="circle"/>
            <c:size val="2"/>
            <c:spPr>
              <a:solidFill>
                <a:srgbClr val="4285F4"/>
              </a:solidFill>
              <a:ln cmpd="sng">
                <a:solidFill>
                  <a:srgbClr val="4285F4"/>
                </a:solidFill>
              </a:ln>
            </c:spPr>
          </c:marker>
          <c:dLbls>
            <c:numFmt formatCode="General" sourceLinked="1"/>
            <c:txPr>
              <a:bodyPr/>
              <a:lstStyle/>
              <a:p>
                <a:pPr lvl="0">
                  <a:defRPr/>
                </a:pPr>
              </a:p>
            </c:txPr>
            <c:showLegendKey val="0"/>
            <c:showVal val="1"/>
            <c:showCatName val="0"/>
            <c:showSerName val="0"/>
            <c:showPercent val="0"/>
            <c:showBubbleSize val="0"/>
          </c:dLbls>
          <c:cat>
            <c:strRef>
              <c:f>'Token Time Linear Interpolation'!$B$5:$B$13</c:f>
            </c:strRef>
          </c:cat>
          <c:val>
            <c:numRef>
              <c:f>'Token Time Linear Interpolation'!$C$5:$C$13</c:f>
              <c:numCache/>
            </c:numRef>
          </c:val>
          <c:smooth val="0"/>
        </c:ser>
        <c:ser>
          <c:idx val="1"/>
          <c:order val="1"/>
          <c:tx>
            <c:strRef>
              <c:f>'Token Time Linear Interpolation'!$D$4</c:f>
            </c:strRef>
          </c:tx>
          <c:spPr>
            <a:ln cmpd="sng">
              <a:solidFill>
                <a:srgbClr val="EA4335"/>
              </a:solidFill>
            </a:ln>
          </c:spPr>
          <c:marker>
            <c:symbol val="circle"/>
            <c:size val="2"/>
            <c:spPr>
              <a:solidFill>
                <a:srgbClr val="EA4335"/>
              </a:solidFill>
              <a:ln cmpd="sng">
                <a:solidFill>
                  <a:srgbClr val="EA4335"/>
                </a:solidFill>
              </a:ln>
            </c:spPr>
          </c:marker>
          <c:dLbls>
            <c:numFmt formatCode="General" sourceLinked="1"/>
            <c:txPr>
              <a:bodyPr/>
              <a:lstStyle/>
              <a:p>
                <a:pPr lvl="0">
                  <a:defRPr/>
                </a:pPr>
              </a:p>
            </c:txPr>
            <c:showLegendKey val="0"/>
            <c:showVal val="1"/>
            <c:showCatName val="0"/>
            <c:showSerName val="0"/>
            <c:showPercent val="0"/>
            <c:showBubbleSize val="0"/>
          </c:dLbls>
          <c:cat>
            <c:strRef>
              <c:f>'Token Time Linear Interpolation'!$B$5:$B$13</c:f>
            </c:strRef>
          </c:cat>
          <c:val>
            <c:numRef>
              <c:f>'Token Time Linear Interpolation'!$D$5:$D$13</c:f>
              <c:numCache/>
            </c:numRef>
          </c:val>
          <c:smooth val="0"/>
        </c:ser>
        <c:axId val="342966856"/>
        <c:axId val="2099689287"/>
      </c:lineChart>
      <c:catAx>
        <c:axId val="34296685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KV len</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99689287"/>
      </c:catAx>
      <c:valAx>
        <c:axId val="209968928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42966856"/>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Task id="{89730ccd-d77f-470d-8bbd-ee9c5ffdcc2a}">
    <Anchor>
      <Comment id="{af5dc2bb-cbd8-4e2b-b763-1b6632711249}"/>
    </Anchor>
    <History>
      <Event time="2026-05-17T01:37:56.00" id="{d2b534a1-dc96-41a3-922d-3fd0b9d141c7}">
        <Attribution userId="placeholder@email.com" userName="Young Chin" userProvider="google-sheets"/>
        <Anchor>
          <Comment id="{af5dc2bb-cbd8-4e2b-b763-1b6632711249}"/>
        </Anchor>
        <Create/>
      </Event>
      <Event time="2026-05-17T01:37:56.00" id="{90ee5936-5c20-4a69-ae2e-d54f9d635793}">
        <Attribution userId="placeholder@email.com" userName="Young Chin" userProvider="google-sheets"/>
        <Anchor>
          <Comment id="{af5dc2bb-cbd8-4e2b-b763-1b6632711249}"/>
        </Anchor>
        <Assign userId="miliu@google.com" userName="miliu@google.com" userProvider="google-sheets"/>
      </Event>
    </History>
  </Task>
</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ocumenttasks/documenttask7.xml><?xml version="1.0" encoding="utf-8"?>
<Tasks xmlns="http://schemas.microsoft.com/office/tasks/2019/documenttasks">
  <Task id="{27796302-889c-4346-bff7-3e15a498c6db}">
    <Anchor>
      <Comment id="{2d6f9838-511a-4903-b172-c88e0fbd3a9e}"/>
    </Anchor>
    <History>
      <Event time="2026-01-29T03:17:36.00" id="{54bf114e-944b-4f0a-ad87-153c03afbddc}">
        <Attribution userId="placeholder@email.com" userName="George Polovets" userProvider="google-sheets"/>
        <Anchor>
          <Comment id="{2d6f9838-511a-4903-b172-c88e0fbd3a9e}"/>
        </Anchor>
        <Create/>
      </Event>
      <Event time="2026-01-29T03:17:36.00" id="{8a4eb846-1be6-4c21-8677-5cc640608270}">
        <Attribution userId="placeholder@email.com" userName="George Polovets" userProvider="google-sheets"/>
        <Anchor>
          <Comment id="{2d6f9838-511a-4903-b172-c88e0fbd3a9e}"/>
        </Anchor>
        <Assign userId="donghyun@google.com" userName="donghyun@google.com" userProvider="google-sheets"/>
      </Event>
    </History>
  </Task>
  <Task id="{a4c891c2-1dd7-4ab3-b27d-67b4ae45ba77}">
    <Anchor>
      <Comment id="{7dc403b9-27e3-4a89-a959-080a59ad1f00}"/>
    </Anchor>
    <History>
      <Event time="2026-01-26T23:50:52.00" id="{b64df3cf-89d3-4314-b773-8571a91ad39d}">
        <Attribution userId="placeholder@email.com" userName="Donghyun Cho" userProvider="google-sheets"/>
        <Anchor>
          <Comment id="{7dc403b9-27e3-4a89-a959-080a59ad1f00}"/>
        </Anchor>
        <Create/>
      </Event>
      <Event time="2026-01-26T23:50:52.00" id="{d9fd065e-ff18-400f-af1c-376cb90d8599}">
        <Attribution userId="placeholder@email.com" userName="Donghyun Cho" userProvider="google-sheets"/>
        <Anchor>
          <Comment id="{7dc403b9-27e3-4a89-a959-080a59ad1f00}"/>
        </Anchor>
        <Assign userId="gpolovets@google.com" userName="gpolovets@google.com" userProvider="google-sheets"/>
      </Event>
    </History>
  </Task>
  <Task id="{4a32a6de-80e2-45e6-bd0c-d6cec5967337}">
    <Anchor>
      <Comment id="{4c4a692d-d89f-42f9-9b98-913767b32693}"/>
    </Anchor>
    <History>
      <Event time="2026-01-27T05:50:58.00" id="{87672938-a951-486d-9f5e-2e22b53c4799}">
        <Attribution userId="placeholder@email.com" userName="George Polovets" userProvider="google-sheets"/>
        <Anchor>
          <Comment id="{4c4a692d-d89f-42f9-9b98-913767b32693}"/>
        </Anchor>
        <Create/>
      </Event>
      <Event time="2026-01-27T05:50:58.00" id="{9b59efc6-f9f0-4bb0-99ee-dc02ea18012a}">
        <Attribution userId="placeholder@email.com" userName="George Polovets" userProvider="google-sheets"/>
        <Anchor>
          <Comment id="{4c4a692d-d89f-42f9-9b98-913767b32693}"/>
        </Anchor>
        <Assign userId="pirillo@google.com" userName="pirillo@google.com" userProvider="google-sheets"/>
      </Event>
    </History>
  </Task>
  <Task id="{0f11b3bc-0e16-46a7-a9d4-ef0748852ae7}">
    <Anchor>
      <Comment id="{b3f17a6d-1e66-435f-aa93-0a7554b27bfe}"/>
    </Anchor>
    <History>
      <Event time="2026-01-27T05:53:46.00" id="{a88ff82b-f234-4a6d-b4a0-4f9679e60a4e}">
        <Attribution userId="placeholder@email.com" userName="George Polovets" userProvider="google-sheets"/>
        <Anchor>
          <Comment id="{b3f17a6d-1e66-435f-aa93-0a7554b27bfe}"/>
        </Anchor>
        <Create/>
      </Event>
      <Event time="2026-01-27T05:53:46.00" id="{8dc92970-b2e1-4e93-a772-5e1307c2aa05}">
        <Attribution userId="placeholder@email.com" userName="George Polovets" userProvider="google-sheets"/>
        <Anchor>
          <Comment id="{b3f17a6d-1e66-435f-aa93-0a7554b27bfe}"/>
        </Anchor>
        <Assign userId="pirillo@google.com" userName="pirillo@google.com" userProvider="google-sheets"/>
      </Event>
    </History>
  </Task>
</Tasks>
</file>

<file path=xl/documenttasks/documenttask8.xml><?xml version="1.0" encoding="utf-8"?>
<Tasks xmlns="http://schemas.microsoft.com/office/tasks/2019/documenttasks"/>
</file>

<file path=xl/documenttasks/documenttask9.xml><?xml version="1.0" encoding="utf-8"?>
<Tasks xmlns="http://schemas.microsoft.com/office/tasks/2019/documenttasks">
  <Task id="{6478978c-61e3-4705-a1ec-fef7ab8dabc6}">
    <Anchor>
      <Comment id="{4967d761-a65e-4414-85bc-8324de7e8298}"/>
    </Anchor>
    <History>
      <Event time="2026-01-28T17:33:07.00" id="{554af9c8-0947-4695-8784-e2bb97d31796}">
        <Attribution userId="placeholder@email.com" userName="George Polovets" userProvider="google-sheets"/>
        <Anchor>
          <Comment id="{4967d761-a65e-4414-85bc-8324de7e8298}"/>
        </Anchor>
        <Create/>
      </Event>
      <Event time="2026-01-28T17:33:07.00" id="{e7f02046-2e7e-4a16-b85c-bef3cd3341e8}">
        <Attribution userId="placeholder@email.com" userName="George Polovets" userProvider="google-sheets"/>
        <Anchor>
          <Comment id="{4967d761-a65e-4414-85bc-8324de7e8298}"/>
        </Anchor>
        <Assign userId="donghyun@google.com" userName="donghyun@google.com" userProvider="google-sheets"/>
      </Event>
    </History>
  </Task>
</Tasks>
</file>

<file path=xl/documenttasks/documenttask10.xml><?xml version="1.0" encoding="utf-8"?>
<Tasks xmlns="http://schemas.microsoft.com/office/tasks/2019/documenttasks"/>
</file>

<file path=xl/documenttasks/documenttask11.xml><?xml version="1.0" encoding="utf-8"?>
<Tasks xmlns="http://schemas.microsoft.com/office/tasks/2019/documenttasks"/>
</file>

<file path=xl/documenttasks/documenttask12.xml><?xml version="1.0" encoding="utf-8"?>
<Tasks xmlns="http://schemas.microsoft.com/office/tasks/2019/documenttasks"/>
</file>

<file path=xl/documenttasks/documenttask13.xml><?xml version="1.0" encoding="utf-8"?>
<Tasks xmlns="http://schemas.microsoft.com/office/tasks/2019/documenttasks"/>
</file>

<file path=xl/documenttasks/documenttask14.xml><?xml version="1.0" encoding="utf-8"?>
<Tasks xmlns="http://schemas.microsoft.com/office/tasks/2019/documenttasks"/>
</file>

<file path=xl/drawings/_rels/drawing6.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1590675</xdr:colOff>
      <xdr:row>30</xdr:row>
      <xdr:rowOff>38100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247650</xdr:colOff>
      <xdr:row>22</xdr:row>
      <xdr:rowOff>133350</xdr:rowOff>
    </xdr:from>
    <xdr:ext cx="8181975" cy="522922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647700</xdr:colOff>
      <xdr:row>50</xdr:row>
      <xdr:rowOff>9525</xdr:rowOff>
    </xdr:from>
    <xdr:ext cx="6781800" cy="5438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800100</xdr:colOff>
      <xdr:row>13</xdr:row>
      <xdr:rowOff>152400</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chidubem@google.com" id="{e5699774-0c73-4987-abdb-4584926a7103}" userId="chidubem@google.com" providerId="google-sheets"/>
  <x18tc:person displayName="Amanda Liang" id="{280af2b8-f3ec-4229-bf5a-633d184c6768}" providerId="google-sheets"/>
  <x18tc:person displayName="amandaliang@google.com" id="{074c8411-41cc-437b-847b-d8af526c6a80}" userId="amandaliang@google.com" providerId="google-sheets"/>
  <x18tc:person displayName="Talha Imran" id="{0e568516-56ea-48a1-9430-75f65f57c34a}" providerId="google-sheets"/>
  <x18tc:person displayName="billyin@google.com" id="{d1ab75bd-335a-4ba2-9496-4c0780012d1b}" userId="billyin@google.com" providerId="google-sheets"/>
  <x18tc:person displayName="Donghyun Cho" id="{414e9622-2a32-4cd3-ba74-16eb030cc2af}" providerId="google-sheets"/>
  <x18tc:person displayName="George Polovets" id="{35226a1f-daff-42fc-a4cb-d372060d1d9d}" providerId="google-sheets"/>
  <x18tc:person displayName="Amanda Tomlinson" id="{710bf907-5775-4df0-8647-ef4a0942593e}" providerId="google-sheets"/>
  <x18tc:person displayName="Young Chin" id="{eddfc560-5a39-424f-bcfd-8122f59cb4c4}" providerId="google-sheets"/>
  <x18tc:person displayName="miliu@google.com" id="{4f0083e1-6882-409d-8726-a78e972d4593}" userId="miliu@google.com" providerId="google-sheets"/>
  <x18tc:person displayName="kimjaehong@google.com" id="{f0b88dc0-0358-417a-897a-a29e9f216ef6}" userId="kimjaehong@google.com" providerId="google-sheets"/>
  <x18tc:person displayName="Christopher Pirillo" id="{c97535c2-64fb-4d4e-9b11-2f796f333767}" providerId="google-sheets"/>
  <x18tc:person displayName="Caitlin Stanton" id="{248beaa4-fc4b-436e-ac74-737336ee951b}" providerId="google-sheets"/>
  <x18tc:person displayName="Bill Yin" id="{a4721d29-7056-4f01-9084-75e232671970}" providerId="google-sheets"/>
  <x18tc:person displayName="pirillo@google.com" id="{881e20ea-a741-4dcb-b91c-ce84aae64c7e}" userId="pirillo@google.com" providerId="google-sheets"/>
  <x18tc:person displayName="gpolovets@google.com" id="{3ca0bd89-bffe-47e9-b595-3a53ac2942ba}" userId="gpolovets@google.com" providerId="google-sheets"/>
  <x18tc:person displayName="Songyi Han" id="{7c3b6579-dcac-44df-a8ca-c488e06a45a5}" providerId="google-sheets"/>
  <x18tc:person displayName="Vipan Nalla" id="{106d8fa7-d739-4640-8b57-fee02408aa51}" providerId="google-sheets"/>
  <x18tc:person displayName="Ming Liu" id="{a0b0f475-07bb-4644-a3de-83917878b3bf}" providerId="google-sheets"/>
  <x18tc:person displayName="llull@google.com" id="{437daa32-8ba8-4c64-a713-bfad001b3a53}" userId="llull@google.com" providerId="google-sheets"/>
  <x18tc:person displayName="donghyun@google.com" id="{d1ce8096-7020-45f0-8cb4-2d4504714f99}" userId="donghyun@google.com" providerId="google-sheets"/>
  <x18tc:person displayName="Amith Mamidala" id="{1a71ca8e-5578-4a1d-8f95-a5db745f35c5}" providerId="google-sheets"/>
</x18tc:personList>
</file>

<file path=xl/tables/table1.xml><?xml version="1.0" encoding="utf-8"?>
<table xmlns="http://schemas.openxmlformats.org/spreadsheetml/2006/main" headerRowCount="0" ref="A3:AH5" displayName="Table_1" name="Table_1" id="1">
  <tableColumns count="3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s>
  <tableStyleInfo name="Config and Summary-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26:AH34" displayName="Table_2" name="Table_2" id="2">
  <tableColumns count="3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s>
  <tableStyleInfo name="Config and Summary-style 2"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38:D43" displayName="Table_3" name="Table_3" id="3">
  <tableColumns count="4">
    <tableColumn name="Column1" id="1"/>
    <tableColumn name="Column2" id="2"/>
    <tableColumn name="Column3" id="3"/>
    <tableColumn name="Column4" id="4"/>
  </tableColumns>
  <tableStyleInfo name="Config and Summary-style 3"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45:B59" displayName="Table_4" name="Table_4" id="4">
  <tableColumns count="2">
    <tableColumn name="Column1" id="1"/>
    <tableColumn name="Column2" id="2"/>
  </tableColumns>
  <tableStyleInfo name="Config and Summary-style 4"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2:D40" displayName="Table_5" name="Table_5" id="5">
  <tableColumns count="4">
    <tableColumn name="Column1" id="1"/>
    <tableColumn name="Column2" id="2"/>
    <tableColumn name="Column3" id="3"/>
    <tableColumn name="Column4" id="4"/>
  </tableColumns>
  <tableStyleInfo name="Decode First Token-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totalsRowCount="1" ref="F2:H11" displayName="Table_6" name="Table_6" id="6">
  <tableColumns count="3">
    <tableColumn totalsRowLabel="Total # of chips" name="Sharding (Axis Name)" id="1"/>
    <tableColumn totalsRowFunction="custom" name="# of Devices" id="2"/>
    <tableColumn name="Notes" id="3"/>
  </tableColumns>
  <tableStyleInfo name="Decode First Token-style 2" showColumnStripes="0" showFirstColumn="1" showLastColumn="1" showRowStripes="1"/>
</table>
</file>

<file path=xl/tables/table7.xml><?xml version="1.0" encoding="utf-8"?>
<table xmlns="http://schemas.openxmlformats.org/spreadsheetml/2006/main" headerRowCount="0" ref="F17:H32" displayName="Table_7" name="Table_7" id="7">
  <tableColumns count="3">
    <tableColumn name="Column1" id="1"/>
    <tableColumn name="Column2" id="2"/>
    <tableColumn name="Column3" id="3"/>
  </tableColumns>
  <tableStyleInfo name="Decode First Token-style 3" showColumnStripes="0" showFirstColumn="1" showLastColumn="1" showRowStripes="1"/>
  <extLst>
    <ext uri="GoogleSheetsCustomDataVersion1">
      <go:sheetsCustomData xmlns:go="http://customooxmlschemas.google.com/" headerRowCount="1"/>
    </ext>
  </extLst>
</table>
</file>

<file path=xl/tables/table8.xml><?xml version="1.0" encoding="utf-8"?>
<table xmlns="http://schemas.openxmlformats.org/spreadsheetml/2006/main" headerRowCount="0" ref="A42:C42" displayName="Table_8" name="Table_8" id="8">
  <tableColumns count="3">
    <tableColumn name="Column1" id="1"/>
    <tableColumn name="Column2" id="2"/>
    <tableColumn name="Column3" id="3"/>
  </tableColumns>
  <tableStyleInfo name="Decode First Token-style 4" showColumnStripes="0" showFirstColumn="1" showLastColumn="1" showRowStripes="1"/>
  <extLst>
    <ext uri="GoogleSheetsCustomDataVersion1">
      <go:sheetsCustomData xmlns:go="http://customooxmlschemas.google.com/" headerRowCount="1"/>
    </ext>
  </extLst>
</table>
</file>

<file path=xl/tables/table9.xml><?xml version="1.0" encoding="utf-8"?>
<table xmlns="http://schemas.openxmlformats.org/spreadsheetml/2006/main" ref="A45:B51" displayName="Table_9" name="Table_9" id="9">
  <tableColumns count="2">
    <tableColumn name="Metric Name" id="1"/>
    <tableColumn name="Value (GhostFish (P3) Derated)" id="2"/>
  </tableColumns>
  <tableStyleInfo name="Decode First Token-style 5" showColumnStripes="0" showFirstColumn="1" showLastColumn="1" showRowStripes="1"/>
</table>
</file>

<file path=xl/tables/table10.xml><?xml version="1.0" encoding="utf-8"?>
<table xmlns="http://schemas.openxmlformats.org/spreadsheetml/2006/main" ref="A80:C94" displayName="Table_10" name="Table_10" id="10">
  <tableColumns count="3">
    <tableColumn name="Key" id="1"/>
    <tableColumn name="Value" id="2"/>
    <tableColumn name="Notes" id="3"/>
  </tableColumns>
  <tableStyleInfo name="Decode First Token-style 6" showColumnStripes="0" showFirstColumn="1" showLastColumn="1" showRowStripes="1"/>
</table>
</file>

<file path=xl/tables/table11.xml><?xml version="1.0" encoding="utf-8"?>
<table xmlns="http://schemas.openxmlformats.org/spreadsheetml/2006/main" headerRowCount="0" ref="H119:Q141" displayName="Table_11" name="Table_11" id="11">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Decode First Token-style 7" showColumnStripes="0" showFirstColumn="1" showLastColumn="1" showRowStripes="1"/>
</table>
</file>

<file path=xl/tables/table12.xml><?xml version="1.0" encoding="utf-8"?>
<table xmlns="http://schemas.openxmlformats.org/spreadsheetml/2006/main" headerRowCount="0" ref="G326:G327" displayName="Table_12" name="Table_12" id="12">
  <tableColumns count="1">
    <tableColumn name="Column1" id="1"/>
  </tableColumns>
  <tableStyleInfo name="Decode First Token-style 8" showColumnStripes="0" showFirstColumn="1" showLastColumn="1" showRowStripes="1"/>
</table>
</file>

<file path=xl/tables/table13.xml><?xml version="1.0" encoding="utf-8"?>
<table xmlns="http://schemas.openxmlformats.org/spreadsheetml/2006/main" headerRowCount="0" ref="H405:H406" displayName="Table_13" name="Table_13" id="13">
  <tableColumns count="1">
    <tableColumn name="Column1" id="1"/>
  </tableColumns>
  <tableStyleInfo name="Decode First Token-style 9" showColumnStripes="0" showFirstColumn="1" showLastColumn="1" showRowStripes="1"/>
</table>
</file>

<file path=xl/tables/table14.xml><?xml version="1.0" encoding="utf-8"?>
<table xmlns="http://schemas.openxmlformats.org/spreadsheetml/2006/main" headerRowCount="0" ref="H439:H441" displayName="Table_14" name="Table_14" id="14">
  <tableColumns count="1">
    <tableColumn name="Column1" id="1"/>
  </tableColumns>
  <tableStyleInfo name="Decode First Token-style 10" showColumnStripes="0" showFirstColumn="1" showLastColumn="1" showRowStripes="1"/>
</table>
</file>

<file path=xl/tables/table15.xml><?xml version="1.0" encoding="utf-8"?>
<table xmlns="http://schemas.openxmlformats.org/spreadsheetml/2006/main" headerRowCount="0" ref="H452" displayName="Table_15" name="Table_15" id="15">
  <tableColumns count="1">
    <tableColumn name="Column1" id="1"/>
  </tableColumns>
  <tableStyleInfo name="Decode First Token-style 11" showColumnStripes="0" showFirstColumn="1" showLastColumn="1" showRowStripes="1"/>
</table>
</file>

<file path=xl/tables/table16.xml><?xml version="1.0" encoding="utf-8"?>
<table xmlns="http://schemas.openxmlformats.org/spreadsheetml/2006/main" headerRowCount="0" ref="H454:I473" displayName="Table_16" name="Table_16" id="16">
  <tableColumns count="2">
    <tableColumn name="Column1" id="1"/>
    <tableColumn name="Column2" id="2"/>
  </tableColumns>
  <tableStyleInfo name="Decode First Token-style 12" showColumnStripes="0" showFirstColumn="1" showLastColumn="1" showRowStripes="1"/>
</table>
</file>

<file path=xl/tables/table17.xml><?xml version="1.0" encoding="utf-8"?>
<table xmlns="http://schemas.openxmlformats.org/spreadsheetml/2006/main" headerRowCount="0" ref="H511" displayName="Table_17" name="Table_17" id="17">
  <tableColumns count="1">
    <tableColumn name="Column1" id="1"/>
  </tableColumns>
  <tableStyleInfo name="Decode First Token-style 13" showColumnStripes="0" showFirstColumn="1" showLastColumn="1" showRowStripes="1"/>
</table>
</file>

<file path=xl/tables/table18.xml><?xml version="1.0" encoding="utf-8"?>
<table xmlns="http://schemas.openxmlformats.org/spreadsheetml/2006/main" headerRowCount="0" ref="H537:H538" displayName="Table_18" name="Table_18" id="18">
  <tableColumns count="1">
    <tableColumn name="Column1" id="1"/>
  </tableColumns>
  <tableStyleInfo name="Decode First Token-style 14" showColumnStripes="0" showFirstColumn="1" showLastColumn="1" showRowStripes="1"/>
</table>
</file>

<file path=xl/tables/table19.xml><?xml version="1.0" encoding="utf-8"?>
<table xmlns="http://schemas.openxmlformats.org/spreadsheetml/2006/main" headerRowCount="0" ref="A2:D40" displayName="Table_19" name="Table_19" id="19">
  <tableColumns count="4">
    <tableColumn name="Column1" id="1"/>
    <tableColumn name="Column2" id="2"/>
    <tableColumn name="Column3" id="3"/>
    <tableColumn name="Column4" id="4"/>
  </tableColumns>
  <tableStyleInfo name="Decode Last Token-style" showColumnStripes="0" showFirstColumn="1" showLastColumn="1" showRowStripes="1"/>
  <extLst>
    <ext uri="GoogleSheetsCustomDataVersion1">
      <go:sheetsCustomData xmlns:go="http://customooxmlschemas.google.com/" headerRowCount="1"/>
    </ext>
  </extLst>
</table>
</file>

<file path=xl/tables/table20.xml><?xml version="1.0" encoding="utf-8"?>
<table xmlns="http://schemas.openxmlformats.org/spreadsheetml/2006/main" totalsRowCount="1" ref="F2:H11" displayName="Table_20" name="Table_20" id="20">
  <tableColumns count="3">
    <tableColumn totalsRowLabel="Total # of chips" name="Sharding (Axis Name)" id="1"/>
    <tableColumn totalsRowFunction="custom" name="# of Devices" id="2"/>
    <tableColumn name="Notes" id="3"/>
  </tableColumns>
  <tableStyleInfo name="Decode Last Token-style 2" showColumnStripes="0" showFirstColumn="1" showLastColumn="1" showRowStripes="1"/>
</table>
</file>

<file path=xl/tables/table21.xml><?xml version="1.0" encoding="utf-8"?>
<table xmlns="http://schemas.openxmlformats.org/spreadsheetml/2006/main" headerRowCount="0" ref="F17:H32" displayName="Table_21" name="Table_21" id="21">
  <tableColumns count="3">
    <tableColumn name="Column1" id="1"/>
    <tableColumn name="Column2" id="2"/>
    <tableColumn name="Column3" id="3"/>
  </tableColumns>
  <tableStyleInfo name="Decode Last Token-style 3" showColumnStripes="0" showFirstColumn="1" showLastColumn="1" showRowStripes="1"/>
  <extLst>
    <ext uri="GoogleSheetsCustomDataVersion1">
      <go:sheetsCustomData xmlns:go="http://customooxmlschemas.google.com/" headerRowCount="1"/>
    </ext>
  </extLst>
</table>
</file>

<file path=xl/tables/table22.xml><?xml version="1.0" encoding="utf-8"?>
<table xmlns="http://schemas.openxmlformats.org/spreadsheetml/2006/main" headerRowCount="0" ref="A42:C42" displayName="Table_22" name="Table_22" id="22">
  <tableColumns count="3">
    <tableColumn name="Column1" id="1"/>
    <tableColumn name="Column2" id="2"/>
    <tableColumn name="Column3" id="3"/>
  </tableColumns>
  <tableStyleInfo name="Decode Last Token-style 4" showColumnStripes="0" showFirstColumn="1" showLastColumn="1" showRowStripes="1"/>
  <extLst>
    <ext uri="GoogleSheetsCustomDataVersion1">
      <go:sheetsCustomData xmlns:go="http://customooxmlschemas.google.com/" headerRowCount="1"/>
    </ext>
  </extLst>
</table>
</file>

<file path=xl/tables/table23.xml><?xml version="1.0" encoding="utf-8"?>
<table xmlns="http://schemas.openxmlformats.org/spreadsheetml/2006/main" ref="A45:B51" displayName="Table_23" name="Table_23" id="23">
  <tableColumns count="2">
    <tableColumn name="Metric Name" id="1"/>
    <tableColumn name="Value (GhostFish (P3) Derated)" id="2"/>
  </tableColumns>
  <tableStyleInfo name="Decode Last Token-style 5" showColumnStripes="0" showFirstColumn="1" showLastColumn="1" showRowStripes="1"/>
</table>
</file>

<file path=xl/tables/table24.xml><?xml version="1.0" encoding="utf-8"?>
<table xmlns="http://schemas.openxmlformats.org/spreadsheetml/2006/main" ref="A80:C94" displayName="Table_24" name="Table_24" id="24">
  <tableColumns count="3">
    <tableColumn name="Key" id="1"/>
    <tableColumn name="Value" id="2"/>
    <tableColumn name="Notes" id="3"/>
  </tableColumns>
  <tableStyleInfo name="Decode Last Token-style 6" showColumnStripes="0" showFirstColumn="1" showLastColumn="1" showRowStripes="1"/>
</table>
</file>

<file path=xl/tables/table25.xml><?xml version="1.0" encoding="utf-8"?>
<table xmlns="http://schemas.openxmlformats.org/spreadsheetml/2006/main" headerRowCount="0" ref="H119:Q141" displayName="Table_25" name="Table_25" id="25">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Decode Last Token-style 7" showColumnStripes="0" showFirstColumn="1" showLastColumn="1" showRowStripes="1"/>
</table>
</file>

<file path=xl/tables/table26.xml><?xml version="1.0" encoding="utf-8"?>
<table xmlns="http://schemas.openxmlformats.org/spreadsheetml/2006/main" headerRowCount="0" ref="G326:G327" displayName="Table_26" name="Table_26" id="26">
  <tableColumns count="1">
    <tableColumn name="Column1" id="1"/>
  </tableColumns>
  <tableStyleInfo name="Decode Last Token-style 8" showColumnStripes="0" showFirstColumn="1" showLastColumn="1" showRowStripes="1"/>
</table>
</file>

<file path=xl/tables/table27.xml><?xml version="1.0" encoding="utf-8"?>
<table xmlns="http://schemas.openxmlformats.org/spreadsheetml/2006/main" headerRowCount="0" ref="H405:H406" displayName="Table_27" name="Table_27" id="27">
  <tableColumns count="1">
    <tableColumn name="Column1" id="1"/>
  </tableColumns>
  <tableStyleInfo name="Decode Last Token-style 9" showColumnStripes="0" showFirstColumn="1" showLastColumn="1" showRowStripes="1"/>
</table>
</file>

<file path=xl/tables/table28.xml><?xml version="1.0" encoding="utf-8"?>
<table xmlns="http://schemas.openxmlformats.org/spreadsheetml/2006/main" headerRowCount="0" ref="H439:H441" displayName="Table_28" name="Table_28" id="28">
  <tableColumns count="1">
    <tableColumn name="Column1" id="1"/>
  </tableColumns>
  <tableStyleInfo name="Decode Last Token-style 10" showColumnStripes="0" showFirstColumn="1" showLastColumn="1" showRowStripes="1"/>
</table>
</file>

<file path=xl/tables/table29.xml><?xml version="1.0" encoding="utf-8"?>
<table xmlns="http://schemas.openxmlformats.org/spreadsheetml/2006/main" headerRowCount="0" ref="H452" displayName="Table_29" name="Table_29" id="29">
  <tableColumns count="1">
    <tableColumn name="Column1" id="1"/>
  </tableColumns>
  <tableStyleInfo name="Decode Last Token-style 11" showColumnStripes="0" showFirstColumn="1" showLastColumn="1" showRowStripes="1"/>
</table>
</file>

<file path=xl/tables/table30.xml><?xml version="1.0" encoding="utf-8"?>
<table xmlns="http://schemas.openxmlformats.org/spreadsheetml/2006/main" headerRowCount="0" ref="H454:I473" displayName="Table_30" name="Table_30" id="30">
  <tableColumns count="2">
    <tableColumn name="Column1" id="1"/>
    <tableColumn name="Column2" id="2"/>
  </tableColumns>
  <tableStyleInfo name="Decode Last Token-style 12" showColumnStripes="0" showFirstColumn="1" showLastColumn="1" showRowStripes="1"/>
</table>
</file>

<file path=xl/tables/table31.xml><?xml version="1.0" encoding="utf-8"?>
<table xmlns="http://schemas.openxmlformats.org/spreadsheetml/2006/main" headerRowCount="0" ref="H511" displayName="Table_31" name="Table_31" id="31">
  <tableColumns count="1">
    <tableColumn name="Column1" id="1"/>
  </tableColumns>
  <tableStyleInfo name="Decode Last Token-style 13" showColumnStripes="0" showFirstColumn="1" showLastColumn="1" showRowStripes="1"/>
</table>
</file>

<file path=xl/tables/table32.xml><?xml version="1.0" encoding="utf-8"?>
<table xmlns="http://schemas.openxmlformats.org/spreadsheetml/2006/main" headerRowCount="0" ref="H537:H538" displayName="Table_32" name="Table_32" id="32">
  <tableColumns count="1">
    <tableColumn name="Column1" id="1"/>
  </tableColumns>
  <tableStyleInfo name="Decode Last Token-style 14" showColumnStripes="0" showFirstColumn="1" showLastColumn="1" showRowStripes="1"/>
</table>
</file>

<file path=xl/tables/table33.xml><?xml version="1.0" encoding="utf-8"?>
<table xmlns="http://schemas.openxmlformats.org/spreadsheetml/2006/main" headerRowCount="0" ref="A2:D40" displayName="Table_33" name="Table_33" id="33">
  <tableColumns count="4">
    <tableColumn name="Column1" id="1"/>
    <tableColumn name="Column2" id="2"/>
    <tableColumn name="Column3" id="3"/>
    <tableColumn name="Column4" id="4"/>
  </tableColumns>
  <tableStyleInfo name="Prefill-style" showColumnStripes="0" showFirstColumn="1" showLastColumn="1" showRowStripes="1"/>
  <extLst>
    <ext uri="GoogleSheetsCustomDataVersion1">
      <go:sheetsCustomData xmlns:go="http://customooxmlschemas.google.com/" headerRowCount="1"/>
    </ext>
  </extLst>
</table>
</file>

<file path=xl/tables/table34.xml><?xml version="1.0" encoding="utf-8"?>
<table xmlns="http://schemas.openxmlformats.org/spreadsheetml/2006/main" totalsRowCount="1" ref="F2:H11" displayName="Table_34" name="Table_34" id="34">
  <tableColumns count="3">
    <tableColumn totalsRowLabel="Total # of chips" name="Sharding (Axis Name)" id="1"/>
    <tableColumn totalsRowFunction="custom" name="# of Devices" id="2"/>
    <tableColumn name="Notes" id="3"/>
  </tableColumns>
  <tableStyleInfo name="Prefill-style 2" showColumnStripes="0" showFirstColumn="1" showLastColumn="1" showRowStripes="1"/>
</table>
</file>

<file path=xl/tables/table35.xml><?xml version="1.0" encoding="utf-8"?>
<table xmlns="http://schemas.openxmlformats.org/spreadsheetml/2006/main" headerRowCount="0" ref="F17:H32" displayName="Table_35" name="Table_35" id="35">
  <tableColumns count="3">
    <tableColumn name="Column1" id="1"/>
    <tableColumn name="Column2" id="2"/>
    <tableColumn name="Column3" id="3"/>
  </tableColumns>
  <tableStyleInfo name="Prefill-style 3" showColumnStripes="0" showFirstColumn="1" showLastColumn="1" showRowStripes="1"/>
  <extLst>
    <ext uri="GoogleSheetsCustomDataVersion1">
      <go:sheetsCustomData xmlns:go="http://customooxmlschemas.google.com/" headerRowCount="1"/>
    </ext>
  </extLst>
</table>
</file>

<file path=xl/tables/table36.xml><?xml version="1.0" encoding="utf-8"?>
<table xmlns="http://schemas.openxmlformats.org/spreadsheetml/2006/main" headerRowCount="0" ref="A42:C42" displayName="Table_36" name="Table_36" id="36">
  <tableColumns count="3">
    <tableColumn name="Column1" id="1"/>
    <tableColumn name="Column2" id="2"/>
    <tableColumn name="Column3" id="3"/>
  </tableColumns>
  <tableStyleInfo name="Prefill-style 4" showColumnStripes="0" showFirstColumn="1" showLastColumn="1" showRowStripes="1"/>
  <extLst>
    <ext uri="GoogleSheetsCustomDataVersion1">
      <go:sheetsCustomData xmlns:go="http://customooxmlschemas.google.com/" headerRowCount="1"/>
    </ext>
  </extLst>
</table>
</file>

<file path=xl/tables/table37.xml><?xml version="1.0" encoding="utf-8"?>
<table xmlns="http://schemas.openxmlformats.org/spreadsheetml/2006/main" ref="A45:B51" displayName="Table_37" name="Table_37" id="37">
  <tableColumns count="2">
    <tableColumn name="Metric Name" id="1"/>
    <tableColumn name="Value (GhostFish (P3) Derated)" id="2"/>
  </tableColumns>
  <tableStyleInfo name="Prefill-style 5" showColumnStripes="0" showFirstColumn="1" showLastColumn="1" showRowStripes="1"/>
</table>
</file>

<file path=xl/tables/table38.xml><?xml version="1.0" encoding="utf-8"?>
<table xmlns="http://schemas.openxmlformats.org/spreadsheetml/2006/main" ref="A80:C94" displayName="Table_38" name="Table_38" id="38">
  <tableColumns count="3">
    <tableColumn name="Key" id="1"/>
    <tableColumn name="Value" id="2"/>
    <tableColumn name="Notes" id="3"/>
  </tableColumns>
  <tableStyleInfo name="Prefill-style 6" showColumnStripes="0" showFirstColumn="1" showLastColumn="1" showRowStripes="1"/>
</table>
</file>

<file path=xl/tables/table39.xml><?xml version="1.0" encoding="utf-8"?>
<table xmlns="http://schemas.openxmlformats.org/spreadsheetml/2006/main" headerRowCount="0" ref="H119:Q141" displayName="Table_39" name="Table_39" id="39">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Prefill-style 7" showColumnStripes="0" showFirstColumn="1" showLastColumn="1" showRowStripes="1"/>
</table>
</file>

<file path=xl/tables/table40.xml><?xml version="1.0" encoding="utf-8"?>
<table xmlns="http://schemas.openxmlformats.org/spreadsheetml/2006/main" headerRowCount="0" ref="G326:G327" displayName="Table_40" name="Table_40" id="40">
  <tableColumns count="1">
    <tableColumn name="Column1" id="1"/>
  </tableColumns>
  <tableStyleInfo name="Prefill-style 8" showColumnStripes="0" showFirstColumn="1" showLastColumn="1" showRowStripes="1"/>
</table>
</file>

<file path=xl/tables/table41.xml><?xml version="1.0" encoding="utf-8"?>
<table xmlns="http://schemas.openxmlformats.org/spreadsheetml/2006/main" headerRowCount="0" ref="H405:H406" displayName="Table_41" name="Table_41" id="41">
  <tableColumns count="1">
    <tableColumn name="Column1" id="1"/>
  </tableColumns>
  <tableStyleInfo name="Prefill-style 9" showColumnStripes="0" showFirstColumn="1" showLastColumn="1" showRowStripes="1"/>
</table>
</file>

<file path=xl/tables/table42.xml><?xml version="1.0" encoding="utf-8"?>
<table xmlns="http://schemas.openxmlformats.org/spreadsheetml/2006/main" headerRowCount="0" ref="H439:H441" displayName="Table_42" name="Table_42" id="42">
  <tableColumns count="1">
    <tableColumn name="Column1" id="1"/>
  </tableColumns>
  <tableStyleInfo name="Prefill-style 10" showColumnStripes="0" showFirstColumn="1" showLastColumn="1" showRowStripes="1"/>
</table>
</file>

<file path=xl/tables/table43.xml><?xml version="1.0" encoding="utf-8"?>
<table xmlns="http://schemas.openxmlformats.org/spreadsheetml/2006/main" headerRowCount="0" ref="H452" displayName="Table_43" name="Table_43" id="43">
  <tableColumns count="1">
    <tableColumn name="Column1" id="1"/>
  </tableColumns>
  <tableStyleInfo name="Prefill-style 11" showColumnStripes="0" showFirstColumn="1" showLastColumn="1" showRowStripes="1"/>
</table>
</file>

<file path=xl/tables/table44.xml><?xml version="1.0" encoding="utf-8"?>
<table xmlns="http://schemas.openxmlformats.org/spreadsheetml/2006/main" headerRowCount="0" ref="H454:I473" displayName="Table_44" name="Table_44" id="44">
  <tableColumns count="2">
    <tableColumn name="Column1" id="1"/>
    <tableColumn name="Column2" id="2"/>
  </tableColumns>
  <tableStyleInfo name="Prefill-style 12" showColumnStripes="0" showFirstColumn="1" showLastColumn="1" showRowStripes="1"/>
</table>
</file>

<file path=xl/tables/table45.xml><?xml version="1.0" encoding="utf-8"?>
<table xmlns="http://schemas.openxmlformats.org/spreadsheetml/2006/main" headerRowCount="0" ref="H511" displayName="Table_45" name="Table_45" id="45">
  <tableColumns count="1">
    <tableColumn name="Column1" id="1"/>
  </tableColumns>
  <tableStyleInfo name="Prefill-style 13" showColumnStripes="0" showFirstColumn="1" showLastColumn="1" showRowStripes="1"/>
</table>
</file>

<file path=xl/tables/table46.xml><?xml version="1.0" encoding="utf-8"?>
<table xmlns="http://schemas.openxmlformats.org/spreadsheetml/2006/main" headerRowCount="0" ref="H537:H538" displayName="Table_46" name="Table_46" id="46">
  <tableColumns count="1">
    <tableColumn name="Column1" id="1"/>
  </tableColumns>
  <tableStyleInfo name="Prefill-style 14" showColumnStripes="0" showFirstColumn="1" showLastColumn="1" showRowStripes="1"/>
</table>
</file>

<file path=xl/tables/table47.xml><?xml version="1.0" encoding="utf-8"?>
<table xmlns="http://schemas.openxmlformats.org/spreadsheetml/2006/main" ref="A11:J21" displayName="Table_47" name="Table_47" id="47">
  <tableColumns count="10">
    <tableColumn name="System" id="1"/>
    <tableColumn name="# Chips" id="2"/>
    <tableColumn name="Batch Size" id="3"/>
    <tableColumn name="Configuration" id="4"/>
    <tableColumn name="Roofline Decode tps/chip" id="5"/>
    <tableColumn name="Roofline Output tps/chip" id="6"/>
    <tableColumn name="Measured Output tps/chip_x000a_(April 2026)" id="7"/>
    <tableColumn name="% Roofline" id="8"/>
    <tableColumn name="% of 4-chip GB200" id="9"/>
    <tableColumn name="% of InferenceX GB200" id="10"/>
  </tableColumns>
  <tableStyleInfo name="Analysis-style" showColumnStripes="0" showFirstColumn="1" showLastColumn="1" showRowStripes="1"/>
</table>
</file>

<file path=xl/tables/table48.xml><?xml version="1.0" encoding="utf-8"?>
<table xmlns="http://schemas.openxmlformats.org/spreadsheetml/2006/main" ref="B95:G108" displayName="Table_48" name="Table_48" id="48">
  <tableColumns count="6">
    <tableColumn name="Operator" id="1"/>
    <tableColumn name="GFC (ms)" id="2"/>
    <tableColumn name="GB200 (ms)" id="3"/>
    <tableColumn name="GFC - GB200 (ms)" id="4"/>
    <tableColumn name="Contribution to Perf Delta" id="5"/>
    <tableColumn name="GB200/GFC_x000a_time" id="6"/>
  </tableColumns>
  <tableStyleInfo name="Analysis-style 2" showColumnStripes="0" showFirstColumn="1" showLastColumn="1" showRowStripes="1"/>
</table>
</file>

<file path=xl/tables/table49.xml><?xml version="1.0" encoding="utf-8"?>
<table xmlns="http://schemas.openxmlformats.org/spreadsheetml/2006/main" ref="B113:G126" displayName="Table_49" name="Table_49" id="49">
  <tableColumns count="6">
    <tableColumn name="Operator" id="1"/>
    <tableColumn name="GFC (ms)" id="2"/>
    <tableColumn name="GB200 (ms)" id="3"/>
    <tableColumn name="GFC - GB200 (ms)" id="4"/>
    <tableColumn name="Contribution to Perf Delta" id="5"/>
    <tableColumn name="GB200/GFC_x000a_time" id="6"/>
  </tableColumns>
  <tableStyleInfo name="Analysis-style 3" showColumnStripes="0" showFirstColumn="1" showLastColumn="1" showRowStripes="1"/>
</table>
</file>

<file path=xl/tables/table50.xml><?xml version="1.0" encoding="utf-8"?>
<table xmlns="http://schemas.openxmlformats.org/spreadsheetml/2006/main" headerRowCount="0" ref="B132:D137" displayName="Table_50" name="Table_50" id="50">
  <tableColumns count="3">
    <tableColumn name="Column1" id="1"/>
    <tableColumn name="Column2" id="2"/>
    <tableColumn name="Column3" id="3"/>
  </tableColumns>
  <tableStyleInfo name="Analysis-style 4" showColumnStripes="0" showFirstColumn="1" showLastColumn="1" showRowStripes="1"/>
  <extLst>
    <ext uri="GoogleSheetsCustomDataVersion1">
      <go:sheetsCustomData xmlns:go="http://customooxmlschemas.google.com/" headerRowCount="1"/>
    </ext>
  </extLst>
</table>
</file>

<file path=xl/tables/table51.xml><?xml version="1.0" encoding="utf-8"?>
<table xmlns="http://schemas.openxmlformats.org/spreadsheetml/2006/main" headerRowCount="0" ref="A1:F21" displayName="Table_51" name="Table_51" id="51">
  <tableColumns count="6">
    <tableColumn name="Column1" id="1"/>
    <tableColumn name="Column2" id="2"/>
    <tableColumn name="Column3" id="3"/>
    <tableColumn name="Column4" id="4"/>
    <tableColumn name="Column5" id="5"/>
    <tableColumn name="Column6" id="6"/>
  </tableColumns>
  <tableStyleInfo name="DB-style" showColumnStripes="0" showFirstColumn="1" showLastColumn="1" showRowStripes="1"/>
  <extLst>
    <ext uri="GoogleSheetsCustomDataVersion1">
      <go:sheetsCustomData xmlns:go="http://customooxmlschemas.google.com/" headerRowCount="1"/>
    </ext>
  </extLst>
</table>
</file>

<file path=xl/tables/table52.xml><?xml version="1.0" encoding="utf-8"?>
<table xmlns="http://schemas.openxmlformats.org/spreadsheetml/2006/main" headerRowCount="0" ref="A2:D40" displayName="Table_52" name="Table_52" id="52">
  <tableColumns count="4">
    <tableColumn name="Column1" id="1"/>
    <tableColumn name="Column2" id="2"/>
    <tableColumn name="Column3" id="3"/>
    <tableColumn name="Column4" id="4"/>
  </tableColumns>
  <tableStyleInfo name="Ming test Decode Last Token-style" showColumnStripes="0" showFirstColumn="1" showLastColumn="1" showRowStripes="1"/>
  <extLst>
    <ext uri="GoogleSheetsCustomDataVersion1">
      <go:sheetsCustomData xmlns:go="http://customooxmlschemas.google.com/" headerRowCount="1"/>
    </ext>
  </extLst>
</table>
</file>

<file path=xl/tables/table53.xml><?xml version="1.0" encoding="utf-8"?>
<table xmlns="http://schemas.openxmlformats.org/spreadsheetml/2006/main" totalsRowCount="1" ref="F2:H11" displayName="Table_53" name="Table_53" id="53">
  <tableColumns count="3">
    <tableColumn totalsRowLabel="Total # of chips" name="Sharding (Axis Name)" id="1"/>
    <tableColumn totalsRowFunction="custom" name="# of Devices" id="2"/>
    <tableColumn name="Notes" id="3"/>
  </tableColumns>
  <tableStyleInfo name="Ming test Decode Last Token-style 2" showColumnStripes="0" showFirstColumn="1" showLastColumn="1" showRowStripes="1"/>
</table>
</file>

<file path=xl/tables/table54.xml><?xml version="1.0" encoding="utf-8"?>
<table xmlns="http://schemas.openxmlformats.org/spreadsheetml/2006/main" headerRowCount="0" ref="F17:H32" displayName="Table_54" name="Table_54" id="54">
  <tableColumns count="3">
    <tableColumn name="Column1" id="1"/>
    <tableColumn name="Column2" id="2"/>
    <tableColumn name="Column3" id="3"/>
  </tableColumns>
  <tableStyleInfo name="Ming test Decode Last Token-style 3" showColumnStripes="0" showFirstColumn="1" showLastColumn="1" showRowStripes="1"/>
  <extLst>
    <ext uri="GoogleSheetsCustomDataVersion1">
      <go:sheetsCustomData xmlns:go="http://customooxmlschemas.google.com/" headerRowCount="1"/>
    </ext>
  </extLst>
</table>
</file>

<file path=xl/tables/table55.xml><?xml version="1.0" encoding="utf-8"?>
<table xmlns="http://schemas.openxmlformats.org/spreadsheetml/2006/main" headerRowCount="0" ref="A42:C42" displayName="Table_55" name="Table_55" id="55">
  <tableColumns count="3">
    <tableColumn name="Column1" id="1"/>
    <tableColumn name="Column2" id="2"/>
    <tableColumn name="Column3" id="3"/>
  </tableColumns>
  <tableStyleInfo name="Ming test Decode Last Token-style 4" showColumnStripes="0" showFirstColumn="1" showLastColumn="1" showRowStripes="1"/>
  <extLst>
    <ext uri="GoogleSheetsCustomDataVersion1">
      <go:sheetsCustomData xmlns:go="http://customooxmlschemas.google.com/" headerRowCount="1"/>
    </ext>
  </extLst>
</table>
</file>

<file path=xl/tables/table56.xml><?xml version="1.0" encoding="utf-8"?>
<table xmlns="http://schemas.openxmlformats.org/spreadsheetml/2006/main" ref="A45:B51" displayName="Table_56" name="Table_56" id="56">
  <tableColumns count="2">
    <tableColumn name="Metric Name" id="1"/>
    <tableColumn name="Value (GhostFish (P3) Derated)" id="2"/>
  </tableColumns>
  <tableStyleInfo name="Ming test Decode Last Token-style 5" showColumnStripes="0" showFirstColumn="1" showLastColumn="1" showRowStripes="1"/>
</table>
</file>

<file path=xl/tables/table57.xml><?xml version="1.0" encoding="utf-8"?>
<table xmlns="http://schemas.openxmlformats.org/spreadsheetml/2006/main" ref="A80:C94" displayName="Table_57" name="Table_57" id="57">
  <tableColumns count="3">
    <tableColumn name="Key" id="1"/>
    <tableColumn name="Value" id="2"/>
    <tableColumn name="Notes" id="3"/>
  </tableColumns>
  <tableStyleInfo name="Ming test Decode Last Token-style 6" showColumnStripes="0" showFirstColumn="1" showLastColumn="1" showRowStripes="1"/>
</table>
</file>

<file path=xl/tables/table58.xml><?xml version="1.0" encoding="utf-8"?>
<table xmlns="http://schemas.openxmlformats.org/spreadsheetml/2006/main" headerRowCount="0" ref="H119:Q141" displayName="Table_58" name="Table_58" id="58">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Ming test Decode Last Token-style 7" showColumnStripes="0" showFirstColumn="1" showLastColumn="1" showRowStripes="1"/>
</table>
</file>

<file path=xl/tables/table59.xml><?xml version="1.0" encoding="utf-8"?>
<table xmlns="http://schemas.openxmlformats.org/spreadsheetml/2006/main" headerRowCount="0" ref="G326:G327" displayName="Table_59" name="Table_59" id="59">
  <tableColumns count="1">
    <tableColumn name="Column1" id="1"/>
  </tableColumns>
  <tableStyleInfo name="Ming test Decode Last Token-style 8" showColumnStripes="0" showFirstColumn="1" showLastColumn="1" showRowStripes="1"/>
</table>
</file>

<file path=xl/tables/table60.xml><?xml version="1.0" encoding="utf-8"?>
<table xmlns="http://schemas.openxmlformats.org/spreadsheetml/2006/main" headerRowCount="0" ref="H405:H406" displayName="Table_60" name="Table_60" id="60">
  <tableColumns count="1">
    <tableColumn name="Column1" id="1"/>
  </tableColumns>
  <tableStyleInfo name="Ming test Decode Last Token-style 9" showColumnStripes="0" showFirstColumn="1" showLastColumn="1" showRowStripes="1"/>
</table>
</file>

<file path=xl/tables/table61.xml><?xml version="1.0" encoding="utf-8"?>
<table xmlns="http://schemas.openxmlformats.org/spreadsheetml/2006/main" headerRowCount="0" ref="H439:H441" displayName="Table_61" name="Table_61" id="61">
  <tableColumns count="1">
    <tableColumn name="Column1" id="1"/>
  </tableColumns>
  <tableStyleInfo name="Ming test Decode Last Token-style 10" showColumnStripes="0" showFirstColumn="1" showLastColumn="1" showRowStripes="1"/>
</table>
</file>

<file path=xl/tables/table62.xml><?xml version="1.0" encoding="utf-8"?>
<table xmlns="http://schemas.openxmlformats.org/spreadsheetml/2006/main" headerRowCount="0" ref="H452" displayName="Table_62" name="Table_62" id="62">
  <tableColumns count="1">
    <tableColumn name="Column1" id="1"/>
  </tableColumns>
  <tableStyleInfo name="Ming test Decode Last Token-style 11" showColumnStripes="0" showFirstColumn="1" showLastColumn="1" showRowStripes="1"/>
</table>
</file>

<file path=xl/tables/table63.xml><?xml version="1.0" encoding="utf-8"?>
<table xmlns="http://schemas.openxmlformats.org/spreadsheetml/2006/main" headerRowCount="0" ref="H454:I473" displayName="Table_63" name="Table_63" id="63">
  <tableColumns count="2">
    <tableColumn name="Column1" id="1"/>
    <tableColumn name="Column2" id="2"/>
  </tableColumns>
  <tableStyleInfo name="Ming test Decode Last Token-style 12" showColumnStripes="0" showFirstColumn="1" showLastColumn="1" showRowStripes="1"/>
</table>
</file>

<file path=xl/tables/table64.xml><?xml version="1.0" encoding="utf-8"?>
<table xmlns="http://schemas.openxmlformats.org/spreadsheetml/2006/main" headerRowCount="0" ref="H511" displayName="Table_64" name="Table_64" id="64">
  <tableColumns count="1">
    <tableColumn name="Column1" id="1"/>
  </tableColumns>
  <tableStyleInfo name="Ming test Decode Last Token-style 13" showColumnStripes="0" showFirstColumn="1" showLastColumn="1" showRowStripes="1"/>
</table>
</file>

<file path=xl/tables/table65.xml><?xml version="1.0" encoding="utf-8"?>
<table xmlns="http://schemas.openxmlformats.org/spreadsheetml/2006/main" headerRowCount="0" ref="H537:H538" displayName="Table_65" name="Table_65" id="65">
  <tableColumns count="1">
    <tableColumn name="Column1" id="1"/>
  </tableColumns>
  <tableStyleInfo name="Ming test Decode Last Token-style 14" showColumnStripes="0" showFirstColumn="1" showLastColumn="1" showRowStripes="1"/>
</table>
</file>

<file path=xl/tables/table66.xml><?xml version="1.0" encoding="utf-8"?>
<table xmlns="http://schemas.openxmlformats.org/spreadsheetml/2006/main" ref="A2:C39" displayName="Table_66" name="Table_66" id="66">
  <tableColumns count="3">
    <tableColumn name="Description" id="1"/>
    <tableColumn name="Symbol" id="2"/>
    <tableColumn name="Value" id="3"/>
  </tableColumns>
  <tableStyleInfo name="Roofline Worksheet-style" showColumnStripes="0" showFirstColumn="1" showLastColumn="1" showRowStripes="1"/>
</table>
</file>

<file path=xl/tables/table67.xml><?xml version="1.0" encoding="utf-8"?>
<table xmlns="http://schemas.openxmlformats.org/spreadsheetml/2006/main" totalsRowCount="1" ref="F2:H11" displayName="Table_67" name="Table_67" id="67">
  <tableColumns count="3">
    <tableColumn totalsRowLabel="Total # of chips" name="Sharding (Axis Name)" id="1"/>
    <tableColumn totalsRowFunction="custom" name="# of Devices" id="2"/>
    <tableColumn name="Notes" id="3"/>
  </tableColumns>
  <tableStyleInfo name="Roofline Worksheet-style 2" showColumnStripes="0" showFirstColumn="1" showLastColumn="1" showRowStripes="1"/>
</table>
</file>

<file path=xl/tables/table68.xml><?xml version="1.0" encoding="utf-8"?>
<table xmlns="http://schemas.openxmlformats.org/spreadsheetml/2006/main" ref="F17:H32" displayName="Table_68" name="Table_68" id="68">
  <tableColumns count="3">
    <tableColumn name="Hardware Spec" id="1"/>
    <tableColumn name="Derate Factor" id="2"/>
    <tableColumn name="GhostFish (P3)" id="3"/>
  </tableColumns>
  <tableStyleInfo name="Roofline Worksheet-style 3" showColumnStripes="0" showFirstColumn="1" showLastColumn="1" showRowStripes="1"/>
</table>
</file>

<file path=xl/tables/table69.xml><?xml version="1.0" encoding="utf-8"?>
<table xmlns="http://schemas.openxmlformats.org/spreadsheetml/2006/main" headerRowCount="0" ref="F34:G47" displayName="Table_69" name="Table_69" id="69">
  <tableColumns count="2">
    <tableColumn name="Column1" id="1"/>
    <tableColumn name="Column2" id="2"/>
  </tableColumns>
  <tableStyleInfo name="Roofline Worksheet-style 4" showColumnStripes="0" showFirstColumn="1" showLastColumn="1" showRowStripes="1"/>
  <extLst>
    <ext uri="GoogleSheetsCustomDataVersion1">
      <go:sheetsCustomData xmlns:go="http://customooxmlschemas.google.com/" headerRowCount="1"/>
    </ext>
  </extLst>
</table>
</file>

<file path=xl/tables/table70.xml><?xml version="1.0" encoding="utf-8"?>
<table xmlns="http://schemas.openxmlformats.org/spreadsheetml/2006/main" ref="A42:C49" displayName="Table_70" name="Table_70" id="70">
  <tableColumns count="3">
    <tableColumn name="Metric Name" id="1"/>
    <tableColumn name="Value (GhostFish (P3))" id="2"/>
    <tableColumn name="Reference Value (GB200)" id="3"/>
  </tableColumns>
  <tableStyleInfo name="Roofline Worksheet-style 5" showColumnStripes="0" showFirstColumn="1" showLastColumn="1" showRowStripes="1"/>
</table>
</file>

<file path=xl/tables/table71.xml><?xml version="1.0" encoding="utf-8"?>
<table xmlns="http://schemas.openxmlformats.org/spreadsheetml/2006/main" ref="A77:C90" displayName="Table_71" name="Table_71" id="71">
  <tableColumns count="3">
    <tableColumn name="Key" id="1"/>
    <tableColumn name="Value" id="2"/>
    <tableColumn name="Notes" id="3"/>
  </tableColumns>
  <tableStyleInfo name="Roofline Worksheet-style 6" showColumnStripes="0" showFirstColumn="1" showLastColumn="1" showRowStripes="1"/>
</table>
</file>

<file path=xl/tables/table72.xml><?xml version="1.0" encoding="utf-8"?>
<table xmlns="http://schemas.openxmlformats.org/spreadsheetml/2006/main" headerRowCount="0" ref="H116:Q138" displayName="Table_72" name="Table_72" id="72">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Roofline Worksheet-style 7" showColumnStripes="0" showFirstColumn="1" showLastColumn="1" showRowStripes="1"/>
</table>
</file>

<file path=xl/tables/table73.xml><?xml version="1.0" encoding="utf-8"?>
<table xmlns="http://schemas.openxmlformats.org/spreadsheetml/2006/main" headerRowCount="0" ref="G323:G324" displayName="Table_73" name="Table_73" id="73">
  <tableColumns count="1">
    <tableColumn name="Column1" id="1"/>
  </tableColumns>
  <tableStyleInfo name="Roofline Worksheet-style 8" showColumnStripes="0" showFirstColumn="1" showLastColumn="1" showRowStripes="1"/>
</table>
</file>

<file path=xl/tables/table74.xml><?xml version="1.0" encoding="utf-8"?>
<table xmlns="http://schemas.openxmlformats.org/spreadsheetml/2006/main" headerRowCount="0" ref="H400:H401" displayName="Table_74" name="Table_74" id="74">
  <tableColumns count="1">
    <tableColumn name="Column1" id="1"/>
  </tableColumns>
  <tableStyleInfo name="Roofline Worksheet-style 9" showColumnStripes="0" showFirstColumn="1" showLastColumn="1" showRowStripes="1"/>
</table>
</file>

<file path=xl/tables/table75.xml><?xml version="1.0" encoding="utf-8"?>
<table xmlns="http://schemas.openxmlformats.org/spreadsheetml/2006/main" headerRowCount="0" ref="H434:H436" displayName="Table_75" name="Table_75" id="75">
  <tableColumns count="1">
    <tableColumn name="Column1" id="1"/>
  </tableColumns>
  <tableStyleInfo name="Roofline Worksheet-style 10" showColumnStripes="0" showFirstColumn="1" showLastColumn="1" showRowStripes="1"/>
</table>
</file>

<file path=xl/tables/table76.xml><?xml version="1.0" encoding="utf-8"?>
<table xmlns="http://schemas.openxmlformats.org/spreadsheetml/2006/main" headerRowCount="0" ref="H447" displayName="Table_76" name="Table_76" id="76">
  <tableColumns count="1">
    <tableColumn name="Column1" id="1"/>
  </tableColumns>
  <tableStyleInfo name="Roofline Worksheet-style 11" showColumnStripes="0" showFirstColumn="1" showLastColumn="1" showRowStripes="1"/>
</table>
</file>

<file path=xl/tables/table77.xml><?xml version="1.0" encoding="utf-8"?>
<table xmlns="http://schemas.openxmlformats.org/spreadsheetml/2006/main" headerRowCount="0" ref="H449:I468" displayName="Table_77" name="Table_77" id="77">
  <tableColumns count="2">
    <tableColumn name="Column1" id="1"/>
    <tableColumn name="Column2" id="2"/>
  </tableColumns>
  <tableStyleInfo name="Roofline Worksheet-style 12" showColumnStripes="0" showFirstColumn="1" showLastColumn="1" showRowStripes="1"/>
</table>
</file>

<file path=xl/tables/table78.xml><?xml version="1.0" encoding="utf-8"?>
<table xmlns="http://schemas.openxmlformats.org/spreadsheetml/2006/main" headerRowCount="0" ref="H511" displayName="Table_78" name="Table_78" id="78">
  <tableColumns count="1">
    <tableColumn name="Column1" id="1"/>
  </tableColumns>
  <tableStyleInfo name="Roofline Worksheet-style 13" showColumnStripes="0" showFirstColumn="1" showLastColumn="1" showRowStripes="1"/>
</table>
</file>

<file path=xl/tables/table79.xml><?xml version="1.0" encoding="utf-8"?>
<table xmlns="http://schemas.openxmlformats.org/spreadsheetml/2006/main" headerRowCount="0" ref="H536:H537" displayName="Table_79" name="Table_79" id="79">
  <tableColumns count="1">
    <tableColumn name="Column1" id="1"/>
  </tableColumns>
  <tableStyleInfo name="Roofline Worksheet-style 14" showColumnStripes="0" showFirstColumn="1" showLastColumn="1" showRowStripes="1"/>
</table>
</file>

<file path=xl/tables/table80.xml><?xml version="1.0" encoding="utf-8"?>
<table xmlns="http://schemas.openxmlformats.org/spreadsheetml/2006/main" headerRowCount="0" ref="A2:D39" displayName="Table_80" name="Table_80" id="80">
  <tableColumns count="4">
    <tableColumn name="Column1" id="1"/>
    <tableColumn name="Column2" id="2"/>
    <tableColumn name="Column3" id="3"/>
    <tableColumn name="Column4" id="4"/>
  </tableColumns>
  <tableStyleInfo name="1K-8KdecodeEP=16DP=16B=2K-style" showColumnStripes="0" showFirstColumn="1" showLastColumn="1" showRowStripes="1"/>
  <extLst>
    <ext uri="GoogleSheetsCustomDataVersion1">
      <go:sheetsCustomData xmlns:go="http://customooxmlschemas.google.com/" headerRowCount="1"/>
    </ext>
  </extLst>
</table>
</file>

<file path=xl/tables/table81.xml><?xml version="1.0" encoding="utf-8"?>
<table xmlns="http://schemas.openxmlformats.org/spreadsheetml/2006/main" totalsRowCount="1" ref="F2:H11" displayName="Table_81" name="Table_81" id="81">
  <tableColumns count="3">
    <tableColumn totalsRowLabel="Total # of chips" name="Sharding (Axis Name)" id="1"/>
    <tableColumn totalsRowFunction="custom" name="# of Devices" id="2"/>
    <tableColumn name="Notes" id="3"/>
  </tableColumns>
  <tableStyleInfo name="1K-8KdecodeEP=16DP=16B=2K-style 2" showColumnStripes="0" showFirstColumn="1" showLastColumn="1" showRowStripes="1"/>
</table>
</file>

<file path=xl/tables/table82.xml><?xml version="1.0" encoding="utf-8"?>
<table xmlns="http://schemas.openxmlformats.org/spreadsheetml/2006/main" ref="F17:H32" displayName="Table_82" name="Table_82" id="82">
  <tableColumns count="3">
    <tableColumn name="Hardware Spec" id="1"/>
    <tableColumn name="Derate Factor" id="2"/>
    <tableColumn name="GhostFish (P3)" id="3"/>
  </tableColumns>
  <tableStyleInfo name="1K-8KdecodeEP=16DP=16B=2K-style 3" showColumnStripes="0" showFirstColumn="1" showLastColumn="1" showRowStripes="1"/>
</table>
</file>

<file path=xl/tables/table83.xml><?xml version="1.0" encoding="utf-8"?>
<table xmlns="http://schemas.openxmlformats.org/spreadsheetml/2006/main" headerRowCount="0" ref="F34:G47" displayName="Table_83" name="Table_83" id="83">
  <tableColumns count="2">
    <tableColumn name="Column1" id="1"/>
    <tableColumn name="Column2" id="2"/>
  </tableColumns>
  <tableStyleInfo name="1K-8KdecodeEP=16DP=16B=2K-style 4" showColumnStripes="0" showFirstColumn="1" showLastColumn="1" showRowStripes="1"/>
  <extLst>
    <ext uri="GoogleSheetsCustomDataVersion1">
      <go:sheetsCustomData xmlns:go="http://customooxmlschemas.google.com/" headerRowCount="1"/>
    </ext>
  </extLst>
</table>
</file>

<file path=xl/tables/table84.xml><?xml version="1.0" encoding="utf-8"?>
<table xmlns="http://schemas.openxmlformats.org/spreadsheetml/2006/main" ref="A42:C49" displayName="Table_84" name="Table_84" id="84">
  <tableColumns count="3">
    <tableColumn name="Metric Name" id="1"/>
    <tableColumn name="Value (GhostFish (P3))" id="2"/>
    <tableColumn name="Reference Value (GB200)" id="3"/>
  </tableColumns>
  <tableStyleInfo name="1K-8KdecodeEP=16DP=16B=2K-style 5" showColumnStripes="0" showFirstColumn="1" showLastColumn="1" showRowStripes="1"/>
</table>
</file>

<file path=xl/tables/table85.xml><?xml version="1.0" encoding="utf-8"?>
<table xmlns="http://schemas.openxmlformats.org/spreadsheetml/2006/main" ref="A77:C90" displayName="Table_85" name="Table_85" id="85">
  <tableColumns count="3">
    <tableColumn name="Key" id="1"/>
    <tableColumn name="Value" id="2"/>
    <tableColumn name="Notes" id="3"/>
  </tableColumns>
  <tableStyleInfo name="1K-8KdecodeEP=16DP=16B=2K-style 6" showColumnStripes="0" showFirstColumn="1" showLastColumn="1" showRowStripes="1"/>
</table>
</file>

<file path=xl/tables/table86.xml><?xml version="1.0" encoding="utf-8"?>
<table xmlns="http://schemas.openxmlformats.org/spreadsheetml/2006/main" headerRowCount="0" ref="H116:Q138" displayName="Table_86" name="Table_86" id="86">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1K-8KdecodeEP=16DP=16B=2K-style 7" showColumnStripes="0" showFirstColumn="1" showLastColumn="1" showRowStripes="1"/>
</table>
</file>

<file path=xl/tables/table87.xml><?xml version="1.0" encoding="utf-8"?>
<table xmlns="http://schemas.openxmlformats.org/spreadsheetml/2006/main" headerRowCount="0" ref="G323:G324" displayName="Table_87" name="Table_87" id="87">
  <tableColumns count="1">
    <tableColumn name="Column1" id="1"/>
  </tableColumns>
  <tableStyleInfo name="1K-8KdecodeEP=16DP=16B=2K-style 8" showColumnStripes="0" showFirstColumn="1" showLastColumn="1" showRowStripes="1"/>
</table>
</file>

<file path=xl/tables/table88.xml><?xml version="1.0" encoding="utf-8"?>
<table xmlns="http://schemas.openxmlformats.org/spreadsheetml/2006/main" headerRowCount="0" ref="H400:H401" displayName="Table_88" name="Table_88" id="88">
  <tableColumns count="1">
    <tableColumn name="Column1" id="1"/>
  </tableColumns>
  <tableStyleInfo name="1K-8KdecodeEP=16DP=16B=2K-style 9" showColumnStripes="0" showFirstColumn="1" showLastColumn="1" showRowStripes="1"/>
</table>
</file>

<file path=xl/tables/table89.xml><?xml version="1.0" encoding="utf-8"?>
<table xmlns="http://schemas.openxmlformats.org/spreadsheetml/2006/main" headerRowCount="0" ref="H434:H436" displayName="Table_89" name="Table_89" id="89">
  <tableColumns count="1">
    <tableColumn name="Column1" id="1"/>
  </tableColumns>
  <tableStyleInfo name="1K-8KdecodeEP=16DP=16B=2K-style 10" showColumnStripes="0" showFirstColumn="1" showLastColumn="1" showRowStripes="1"/>
</table>
</file>

<file path=xl/tables/table90.xml><?xml version="1.0" encoding="utf-8"?>
<table xmlns="http://schemas.openxmlformats.org/spreadsheetml/2006/main" headerRowCount="0" ref="H447" displayName="Table_90" name="Table_90" id="90">
  <tableColumns count="1">
    <tableColumn name="Column1" id="1"/>
  </tableColumns>
  <tableStyleInfo name="1K-8KdecodeEP=16DP=16B=2K-style 11" showColumnStripes="0" showFirstColumn="1" showLastColumn="1" showRowStripes="1"/>
</table>
</file>

<file path=xl/tables/table91.xml><?xml version="1.0" encoding="utf-8"?>
<table xmlns="http://schemas.openxmlformats.org/spreadsheetml/2006/main" headerRowCount="0" ref="H449:I468" displayName="Table_91" name="Table_91" id="91">
  <tableColumns count="2">
    <tableColumn name="Column1" id="1"/>
    <tableColumn name="Column2" id="2"/>
  </tableColumns>
  <tableStyleInfo name="1K-8KdecodeEP=16DP=16B=2K-style 12" showColumnStripes="0" showFirstColumn="1" showLastColumn="1" showRowStripes="1"/>
</table>
</file>

<file path=xl/tables/table92.xml><?xml version="1.0" encoding="utf-8"?>
<table xmlns="http://schemas.openxmlformats.org/spreadsheetml/2006/main" headerRowCount="0" ref="H512" displayName="Table_92" name="Table_92" id="92">
  <tableColumns count="1">
    <tableColumn name="Column1" id="1"/>
  </tableColumns>
  <tableStyleInfo name="1K-8KdecodeEP=16DP=16B=2K-style 13" showColumnStripes="0" showFirstColumn="1" showLastColumn="1" showRowStripes="1"/>
</table>
</file>

<file path=xl/tables/table93.xml><?xml version="1.0" encoding="utf-8"?>
<table xmlns="http://schemas.openxmlformats.org/spreadsheetml/2006/main" headerRowCount="0" ref="H537:H538" displayName="Table_93" name="Table_93" id="93">
  <tableColumns count="1">
    <tableColumn name="Column1" id="1"/>
  </tableColumns>
  <tableStyleInfo name="1K-8KdecodeEP=16DP=16B=2K-style 14" showColumnStripes="0" showFirstColumn="1" showLastColumn="1" showRowStripes="1"/>
</table>
</file>

<file path=xl/tables/table94.xml><?xml version="1.0" encoding="utf-8"?>
<table xmlns="http://schemas.openxmlformats.org/spreadsheetml/2006/main" headerRowCount="0" ref="A2:D39" displayName="Table_94" name="Table_94" id="94">
  <tableColumns count="4">
    <tableColumn name="Column1" id="1"/>
    <tableColumn name="Column2" id="2"/>
    <tableColumn name="Column3" id="3"/>
    <tableColumn name="Column4" id="4"/>
  </tableColumns>
  <tableStyleInfo name="1K-8KprefillEP=16DP=16B=16-style" showColumnStripes="0" showFirstColumn="1" showLastColumn="1" showRowStripes="1"/>
  <extLst>
    <ext uri="GoogleSheetsCustomDataVersion1">
      <go:sheetsCustomData xmlns:go="http://customooxmlschemas.google.com/" headerRowCount="1"/>
    </ext>
  </extLst>
</table>
</file>

<file path=xl/tables/table95.xml><?xml version="1.0" encoding="utf-8"?>
<table xmlns="http://schemas.openxmlformats.org/spreadsheetml/2006/main" totalsRowCount="1" ref="F2:H11" displayName="Table_95" name="Table_95" id="95">
  <tableColumns count="3">
    <tableColumn totalsRowLabel="Total # of chips" name="Sharding (Axis Name)" id="1"/>
    <tableColumn totalsRowFunction="custom" name="# of Devices" id="2"/>
    <tableColumn name="Notes" id="3"/>
  </tableColumns>
  <tableStyleInfo name="1K-8KprefillEP=16DP=16B=16-style 2" showColumnStripes="0" showFirstColumn="1" showLastColumn="1" showRowStripes="1"/>
</table>
</file>

<file path=xl/tables/table96.xml><?xml version="1.0" encoding="utf-8"?>
<table xmlns="http://schemas.openxmlformats.org/spreadsheetml/2006/main" ref="F17:H32" displayName="Table_96" name="Table_96" id="96">
  <tableColumns count="3">
    <tableColumn name="Hardware Spec" id="1"/>
    <tableColumn name="Derate Factor" id="2"/>
    <tableColumn name="GhostFish (P3)" id="3"/>
  </tableColumns>
  <tableStyleInfo name="1K-8KprefillEP=16DP=16B=16-style 3" showColumnStripes="0" showFirstColumn="1" showLastColumn="1" showRowStripes="1"/>
</table>
</file>

<file path=xl/tables/table97.xml><?xml version="1.0" encoding="utf-8"?>
<table xmlns="http://schemas.openxmlformats.org/spreadsheetml/2006/main" headerRowCount="0" ref="F34:G47" displayName="Table_97" name="Table_97" id="97">
  <tableColumns count="2">
    <tableColumn name="Column1" id="1"/>
    <tableColumn name="Column2" id="2"/>
  </tableColumns>
  <tableStyleInfo name="1K-8KprefillEP=16DP=16B=16-style 4" showColumnStripes="0" showFirstColumn="1" showLastColumn="1" showRowStripes="1"/>
  <extLst>
    <ext uri="GoogleSheetsCustomDataVersion1">
      <go:sheetsCustomData xmlns:go="http://customooxmlschemas.google.com/" headerRowCount="1"/>
    </ext>
  </extLst>
</table>
</file>

<file path=xl/tables/table98.xml><?xml version="1.0" encoding="utf-8"?>
<table xmlns="http://schemas.openxmlformats.org/spreadsheetml/2006/main" ref="A42:C49" displayName="Table_98" name="Table_98" id="98">
  <tableColumns count="3">
    <tableColumn name="Metric Name" id="1"/>
    <tableColumn name="Value (GhostFish (P3))" id="2"/>
    <tableColumn name="Reference Value (GB200)" id="3"/>
  </tableColumns>
  <tableStyleInfo name="1K-8KprefillEP=16DP=16B=16-style 5" showColumnStripes="0" showFirstColumn="1" showLastColumn="1" showRowStripes="1"/>
</table>
</file>

<file path=xl/tables/table99.xml><?xml version="1.0" encoding="utf-8"?>
<table xmlns="http://schemas.openxmlformats.org/spreadsheetml/2006/main" ref="A77:C90" displayName="Table_99" name="Table_99" id="99">
  <tableColumns count="3">
    <tableColumn name="Key" id="1"/>
    <tableColumn name="Value" id="2"/>
    <tableColumn name="Notes" id="3"/>
  </tableColumns>
  <tableStyleInfo name="1K-8KprefillEP=16DP=16B=16-style 6" showColumnStripes="0" showFirstColumn="1" showLastColumn="1" showRowStripes="1"/>
</table>
</file>

<file path=xl/tables/table100.xml><?xml version="1.0" encoding="utf-8"?>
<table xmlns="http://schemas.openxmlformats.org/spreadsheetml/2006/main" headerRowCount="0" ref="H116:Q139" displayName="Table_100" name="Table_100" id="100">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1K-8KprefillEP=16DP=16B=16-style 7" showColumnStripes="0" showFirstColumn="1" showLastColumn="1" showRowStripes="1"/>
</table>
</file>

<file path=xl/tables/table101.xml><?xml version="1.0" encoding="utf-8"?>
<table xmlns="http://schemas.openxmlformats.org/spreadsheetml/2006/main" headerRowCount="0" ref="G324:G325" displayName="Table_101" name="Table_101" id="101">
  <tableColumns count="1">
    <tableColumn name="Column1" id="1"/>
  </tableColumns>
  <tableStyleInfo name="1K-8KprefillEP=16DP=16B=16-style 8" showColumnStripes="0" showFirstColumn="1" showLastColumn="1" showRowStripes="1"/>
</table>
</file>

<file path=xl/tables/table102.xml><?xml version="1.0" encoding="utf-8"?>
<table xmlns="http://schemas.openxmlformats.org/spreadsheetml/2006/main" headerRowCount="0" ref="H401:H402" displayName="Table_102" name="Table_102" id="102">
  <tableColumns count="1">
    <tableColumn name="Column1" id="1"/>
  </tableColumns>
  <tableStyleInfo name="1K-8KprefillEP=16DP=16B=16-style 9" showColumnStripes="0" showFirstColumn="1" showLastColumn="1" showRowStripes="1"/>
</table>
</file>

<file path=xl/tables/table103.xml><?xml version="1.0" encoding="utf-8"?>
<table xmlns="http://schemas.openxmlformats.org/spreadsheetml/2006/main" headerRowCount="0" ref="H435:H437" displayName="Table_103" name="Table_103" id="103">
  <tableColumns count="1">
    <tableColumn name="Column1" id="1"/>
  </tableColumns>
  <tableStyleInfo name="1K-8KprefillEP=16DP=16B=16-style 10" showColumnStripes="0" showFirstColumn="1" showLastColumn="1" showRowStripes="1"/>
</table>
</file>

<file path=xl/tables/table104.xml><?xml version="1.0" encoding="utf-8"?>
<table xmlns="http://schemas.openxmlformats.org/spreadsheetml/2006/main" headerRowCount="0" ref="H448" displayName="Table_104" name="Table_104" id="104">
  <tableColumns count="1">
    <tableColumn name="Column1" id="1"/>
  </tableColumns>
  <tableStyleInfo name="1K-8KprefillEP=16DP=16B=16-style 11" showColumnStripes="0" showFirstColumn="1" showLastColumn="1" showRowStripes="1"/>
</table>
</file>

<file path=xl/tables/table105.xml><?xml version="1.0" encoding="utf-8"?>
<table xmlns="http://schemas.openxmlformats.org/spreadsheetml/2006/main" headerRowCount="0" ref="H450:I469" displayName="Table_105" name="Table_105" id="105">
  <tableColumns count="2">
    <tableColumn name="Column1" id="1"/>
    <tableColumn name="Column2" id="2"/>
  </tableColumns>
  <tableStyleInfo name="1K-8KprefillEP=16DP=16B=16-style 12" showColumnStripes="0" showFirstColumn="1" showLastColumn="1" showRowStripes="1"/>
</table>
</file>

<file path=xl/tables/table106.xml><?xml version="1.0" encoding="utf-8"?>
<table xmlns="http://schemas.openxmlformats.org/spreadsheetml/2006/main" headerRowCount="0" ref="H512" displayName="Table_106" name="Table_106" id="106">
  <tableColumns count="1">
    <tableColumn name="Column1" id="1"/>
  </tableColumns>
  <tableStyleInfo name="1K-8KprefillEP=16DP=16B=16-style 13" showColumnStripes="0" showFirstColumn="1" showLastColumn="1" showRowStripes="1"/>
</table>
</file>

<file path=xl/tables/table107.xml><?xml version="1.0" encoding="utf-8"?>
<table xmlns="http://schemas.openxmlformats.org/spreadsheetml/2006/main" headerRowCount="0" ref="H537:H538" displayName="Table_107" name="Table_107" id="107">
  <tableColumns count="1">
    <tableColumn name="Column1" id="1"/>
  </tableColumns>
  <tableStyleInfo name="1K-8KprefillEP=16DP=16B=16-style 14" showColumnStripes="0" showFirstColumn="1" showLastColumn="1" showRowStripes="1"/>
</table>
</file>

<file path=xl/tables/table108.xml><?xml version="1.0" encoding="utf-8"?>
<table xmlns="http://schemas.openxmlformats.org/spreadsheetml/2006/main" headerRowCount="0" ref="A2:D39" displayName="Table_108" name="Table_108" id="108">
  <tableColumns count="4">
    <tableColumn name="Column1" id="1"/>
    <tableColumn name="Column2" id="2"/>
    <tableColumn name="Column3" id="3"/>
    <tableColumn name="Column4" id="4"/>
  </tableColumns>
  <tableStyleInfo name="1K-8KdecodeEP=64DP=64B=8K-style" showColumnStripes="0" showFirstColumn="1" showLastColumn="1" showRowStripes="1"/>
  <extLst>
    <ext uri="GoogleSheetsCustomDataVersion1">
      <go:sheetsCustomData xmlns:go="http://customooxmlschemas.google.com/" headerRowCount="1"/>
    </ext>
  </extLst>
</table>
</file>

<file path=xl/tables/table109.xml><?xml version="1.0" encoding="utf-8"?>
<table xmlns="http://schemas.openxmlformats.org/spreadsheetml/2006/main" totalsRowCount="1" ref="F2:H11" displayName="Table_109" name="Table_109" id="109">
  <tableColumns count="3">
    <tableColumn totalsRowLabel="Total # of chips" name="Sharding (Axis Name)" id="1"/>
    <tableColumn totalsRowFunction="custom" name="# of Devices" id="2"/>
    <tableColumn name="Notes" id="3"/>
  </tableColumns>
  <tableStyleInfo name="1K-8KdecodeEP=64DP=64B=8K-style 2" showColumnStripes="0" showFirstColumn="1" showLastColumn="1" showRowStripes="1"/>
</table>
</file>

<file path=xl/tables/table110.xml><?xml version="1.0" encoding="utf-8"?>
<table xmlns="http://schemas.openxmlformats.org/spreadsheetml/2006/main" ref="F17:H32" displayName="Table_110" name="Table_110" id="110">
  <tableColumns count="3">
    <tableColumn name="Hardware Spec" id="1"/>
    <tableColumn name="Derate Factor" id="2"/>
    <tableColumn name="GhostFish (P3)" id="3"/>
  </tableColumns>
  <tableStyleInfo name="1K-8KdecodeEP=64DP=64B=8K-style 3" showColumnStripes="0" showFirstColumn="1" showLastColumn="1" showRowStripes="1"/>
</table>
</file>

<file path=xl/tables/table111.xml><?xml version="1.0" encoding="utf-8"?>
<table xmlns="http://schemas.openxmlformats.org/spreadsheetml/2006/main" headerRowCount="0" ref="F34:G47" displayName="Table_111" name="Table_111" id="111">
  <tableColumns count="2">
    <tableColumn name="Column1" id="1"/>
    <tableColumn name="Column2" id="2"/>
  </tableColumns>
  <tableStyleInfo name="1K-8KdecodeEP=64DP=64B=8K-style 4" showColumnStripes="0" showFirstColumn="1" showLastColumn="1" showRowStripes="1"/>
  <extLst>
    <ext uri="GoogleSheetsCustomDataVersion1">
      <go:sheetsCustomData xmlns:go="http://customooxmlschemas.google.com/" headerRowCount="1"/>
    </ext>
  </extLst>
</table>
</file>

<file path=xl/tables/table112.xml><?xml version="1.0" encoding="utf-8"?>
<table xmlns="http://schemas.openxmlformats.org/spreadsheetml/2006/main" ref="A42:C49" displayName="Table_112" name="Table_112" id="112">
  <tableColumns count="3">
    <tableColumn name="Metric Name" id="1"/>
    <tableColumn name="Value (GhostFish (P3))" id="2"/>
    <tableColumn name="Reference Value (GB200)" id="3"/>
  </tableColumns>
  <tableStyleInfo name="1K-8KdecodeEP=64DP=64B=8K-style 5" showColumnStripes="0" showFirstColumn="1" showLastColumn="1" showRowStripes="1"/>
</table>
</file>

<file path=xl/tables/table113.xml><?xml version="1.0" encoding="utf-8"?>
<table xmlns="http://schemas.openxmlformats.org/spreadsheetml/2006/main" totalsRowCount="1" ref="M53:M73" displayName="Table_113" name="Table_113" id="113">
  <tableColumns count="1">
    <tableColumn totalsRowLabel="0.6214" name="Roofline Time_x000a_(ms)" id="1"/>
  </tableColumns>
  <tableStyleInfo name="1K-8KdecodeEP=64DP=64B=8K-style 6" showColumnStripes="0" showFirstColumn="1" showLastColumn="1" showRowStripes="1"/>
</table>
</file>

<file path=xl/tables/table114.xml><?xml version="1.0" encoding="utf-8"?>
<table xmlns="http://schemas.openxmlformats.org/spreadsheetml/2006/main" ref="A77:C90" displayName="Table_114" name="Table_114" id="114">
  <tableColumns count="3">
    <tableColumn name="Key" id="1"/>
    <tableColumn name="Value" id="2"/>
    <tableColumn name="Notes" id="3"/>
  </tableColumns>
  <tableStyleInfo name="1K-8KdecodeEP=64DP=64B=8K-style 7" showColumnStripes="0" showFirstColumn="1" showLastColumn="1" showRowStripes="1"/>
</table>
</file>

<file path=xl/tables/table115.xml><?xml version="1.0" encoding="utf-8"?>
<table xmlns="http://schemas.openxmlformats.org/spreadsheetml/2006/main" headerRowCount="0" ref="H116:Q138" displayName="Table_115" name="Table_115" id="115">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1K-8KdecodeEP=64DP=64B=8K-style 8" showColumnStripes="0" showFirstColumn="1" showLastColumn="1" showRowStripes="1"/>
</table>
</file>

<file path=xl/tables/table116.xml><?xml version="1.0" encoding="utf-8"?>
<table xmlns="http://schemas.openxmlformats.org/spreadsheetml/2006/main" headerRowCount="0" ref="G323:G324" displayName="Table_116" name="Table_116" id="116">
  <tableColumns count="1">
    <tableColumn name="Column1" id="1"/>
  </tableColumns>
  <tableStyleInfo name="1K-8KdecodeEP=64DP=64B=8K-style 9" showColumnStripes="0" showFirstColumn="1" showLastColumn="1" showRowStripes="1"/>
</table>
</file>

<file path=xl/tables/table117.xml><?xml version="1.0" encoding="utf-8"?>
<table xmlns="http://schemas.openxmlformats.org/spreadsheetml/2006/main" headerRowCount="0" ref="H400:H401" displayName="Table_117" name="Table_117" id="117">
  <tableColumns count="1">
    <tableColumn name="Column1" id="1"/>
  </tableColumns>
  <tableStyleInfo name="1K-8KdecodeEP=64DP=64B=8K-style 10" showColumnStripes="0" showFirstColumn="1" showLastColumn="1" showRowStripes="1"/>
</table>
</file>

<file path=xl/tables/table118.xml><?xml version="1.0" encoding="utf-8"?>
<table xmlns="http://schemas.openxmlformats.org/spreadsheetml/2006/main" headerRowCount="0" ref="H434:H436" displayName="Table_118" name="Table_118" id="118">
  <tableColumns count="1">
    <tableColumn name="Column1" id="1"/>
  </tableColumns>
  <tableStyleInfo name="1K-8KdecodeEP=64DP=64B=8K-style 11" showColumnStripes="0" showFirstColumn="1" showLastColumn="1" showRowStripes="1"/>
</table>
</file>

<file path=xl/tables/table119.xml><?xml version="1.0" encoding="utf-8"?>
<table xmlns="http://schemas.openxmlformats.org/spreadsheetml/2006/main" headerRowCount="0" ref="H447" displayName="Table_119" name="Table_119" id="119">
  <tableColumns count="1">
    <tableColumn name="Column1" id="1"/>
  </tableColumns>
  <tableStyleInfo name="1K-8KdecodeEP=64DP=64B=8K-style 12" showColumnStripes="0" showFirstColumn="1" showLastColumn="1" showRowStripes="1"/>
</table>
</file>

<file path=xl/tables/table120.xml><?xml version="1.0" encoding="utf-8"?>
<table xmlns="http://schemas.openxmlformats.org/spreadsheetml/2006/main" headerRowCount="0" ref="H449:I468" displayName="Table_120" name="Table_120" id="120">
  <tableColumns count="2">
    <tableColumn name="Column1" id="1"/>
    <tableColumn name="Column2" id="2"/>
  </tableColumns>
  <tableStyleInfo name="1K-8KdecodeEP=64DP=64B=8K-style 13" showColumnStripes="0" showFirstColumn="1" showLastColumn="1" showRowStripes="1"/>
</table>
</file>

<file path=xl/tables/table121.xml><?xml version="1.0" encoding="utf-8"?>
<table xmlns="http://schemas.openxmlformats.org/spreadsheetml/2006/main" headerRowCount="0" ref="H512" displayName="Table_121" name="Table_121" id="121">
  <tableColumns count="1">
    <tableColumn name="Column1" id="1"/>
  </tableColumns>
  <tableStyleInfo name="1K-8KdecodeEP=64DP=64B=8K-style 14" showColumnStripes="0" showFirstColumn="1" showLastColumn="1" showRowStripes="1"/>
</table>
</file>

<file path=xl/tables/table122.xml><?xml version="1.0" encoding="utf-8"?>
<table xmlns="http://schemas.openxmlformats.org/spreadsheetml/2006/main" headerRowCount="0" ref="H537:H538" displayName="Table_122" name="Table_122" id="122">
  <tableColumns count="1">
    <tableColumn name="Column1" id="1"/>
  </tableColumns>
  <tableStyleInfo name="1K-8KdecodeEP=64DP=64B=8K-style 15" showColumnStripes="0" showFirstColumn="1" showLastColumn="1" showRowStripes="1"/>
</table>
</file>

<file path=xl/tables/table123.xml><?xml version="1.0" encoding="utf-8"?>
<table xmlns="http://schemas.openxmlformats.org/spreadsheetml/2006/main" headerRowCount="0" ref="A1:D30" displayName="Table_123" name="Table_123" id="123">
  <tableColumns count="4">
    <tableColumn name="Column1" id="1"/>
    <tableColumn name="Column2" id="2"/>
    <tableColumn name="Column3" id="3"/>
    <tableColumn name="Column4" id="4"/>
  </tableColumns>
  <tableStyleInfo name="decodeDP=16F=2D=8-style" showColumnStripes="0" showFirstColumn="1" showLastColumn="1" showRowStripes="1"/>
  <extLst>
    <ext uri="GoogleSheetsCustomDataVersion1">
      <go:sheetsCustomData xmlns:go="http://customooxmlschemas.google.com/" headerRowCount="1"/>
    </ext>
  </extLst>
</table>
</file>

<file path=xl/tables/table124.xml><?xml version="1.0" encoding="utf-8"?>
<table xmlns="http://schemas.openxmlformats.org/spreadsheetml/2006/main" totalsRowCount="1" ref="F1:H10" displayName="Table_124" name="Table_124" id="124">
  <tableColumns count="3">
    <tableColumn totalsRowLabel="Total # of chips" name="Sharding (Axis Name)" id="1"/>
    <tableColumn totalsRowFunction="custom" name="# of Devices" id="2"/>
    <tableColumn name="Notes" id="3"/>
  </tableColumns>
  <tableStyleInfo name="decodeDP=16F=2D=8-style 2" showColumnStripes="0" showFirstColumn="1" showLastColumn="1" showRowStripes="1"/>
</table>
</file>

<file path=xl/tables/table125.xml><?xml version="1.0" encoding="utf-8"?>
<table xmlns="http://schemas.openxmlformats.org/spreadsheetml/2006/main" ref="F16:H29" displayName="Table_125" name="Table_125" id="125">
  <tableColumns count="3">
    <tableColumn name="Hardware Spec" id="1"/>
    <tableColumn name="Derate Factor" id="2"/>
    <tableColumn name="GhostFish" id="3"/>
  </tableColumns>
  <tableStyleInfo name="decodeDP=16F=2D=8-style 3" showColumnStripes="0" showFirstColumn="1" showLastColumn="1" showRowStripes="1"/>
</table>
</file>

<file path=xl/tables/table126.xml><?xml version="1.0" encoding="utf-8"?>
<table xmlns="http://schemas.openxmlformats.org/spreadsheetml/2006/main" headerRowCount="0" ref="F32:G44" displayName="Table_126" name="Table_126" id="126">
  <tableColumns count="2">
    <tableColumn name="Column1" id="1"/>
    <tableColumn name="Column2" id="2"/>
  </tableColumns>
  <tableStyleInfo name="decodeDP=16F=2D=8-style 4" showColumnStripes="0" showFirstColumn="1" showLastColumn="1" showRowStripes="1"/>
  <extLst>
    <ext uri="GoogleSheetsCustomDataVersion1">
      <go:sheetsCustomData xmlns:go="http://customooxmlschemas.google.com/" headerRowCount="1"/>
    </ext>
  </extLst>
</table>
</file>

<file path=xl/tables/table127.xml><?xml version="1.0" encoding="utf-8"?>
<table xmlns="http://schemas.openxmlformats.org/spreadsheetml/2006/main" ref="A33:C39" displayName="Table_127" name="Table_127" id="127">
  <tableColumns count="3">
    <tableColumn name="Metric Name" id="1"/>
    <tableColumn name="Value (GhostFish)" id="2"/>
    <tableColumn name="Reference Value (GB200)" id="3"/>
  </tableColumns>
  <tableStyleInfo name="decodeDP=16F=2D=8-style 5" showColumnStripes="0" showFirstColumn="1" showLastColumn="1" showRowStripes="1"/>
</table>
</file>

<file path=xl/tables/table128.xml><?xml version="1.0" encoding="utf-8"?>
<table xmlns="http://schemas.openxmlformats.org/spreadsheetml/2006/main" ref="A44:C57" displayName="Table_128" name="Table_128" id="128">
  <tableColumns count="3">
    <tableColumn name="Key" id="1"/>
    <tableColumn name="Value" id="2"/>
    <tableColumn name="Notes" id="3"/>
  </tableColumns>
  <tableStyleInfo name="decodeDP=16F=2D=8-style 6" showColumnStripes="0" showFirstColumn="1" showLastColumn="1" showRowStripes="1"/>
</table>
</file>

<file path=xl/tables/table129.xml><?xml version="1.0" encoding="utf-8"?>
<table xmlns="http://schemas.openxmlformats.org/spreadsheetml/2006/main" headerRowCount="0" ref="H121:Q132" displayName="Table_129" name="Table_129" id="129">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decodeDP=16F=2D=8-style 7" showColumnStripes="0" showFirstColumn="1" showLastColumn="1" showRowStripes="1"/>
</table>
</file>

<file path=xl/tables/table130.xml><?xml version="1.0" encoding="utf-8"?>
<table xmlns="http://schemas.openxmlformats.org/spreadsheetml/2006/main" headerRowCount="0" ref="H365:H367" displayName="Table_130" name="Table_130" id="130">
  <tableColumns count="1">
    <tableColumn name="Column1" id="1"/>
  </tableColumns>
  <tableStyleInfo name="decodeDP=16F=2D=8-style 8" showColumnStripes="0" showFirstColumn="1" showLastColumn="1" showRowStripes="1"/>
</table>
</file>

<file path=xl/tables/table131.xml><?xml version="1.0" encoding="utf-8"?>
<table xmlns="http://schemas.openxmlformats.org/spreadsheetml/2006/main" headerRowCount="0" ref="H373" displayName="Table_131" name="Table_131" id="131">
  <tableColumns count="1">
    <tableColumn name="Column1" id="1"/>
  </tableColumns>
  <tableStyleInfo name="decodeDP=16F=2D=8-style 9" showColumnStripes="0" showFirstColumn="1" showLastColumn="1" showRowStripes="1"/>
</table>
</file>

<file path=xl/tables/table132.xml><?xml version="1.0" encoding="utf-8"?>
<table xmlns="http://schemas.openxmlformats.org/spreadsheetml/2006/main" headerRowCount="0" ref="H375:I394" displayName="Table_132" name="Table_132" id="132">
  <tableColumns count="2">
    <tableColumn name="Column1" id="1"/>
    <tableColumn name="Column2" id="2"/>
  </tableColumns>
  <tableStyleInfo name="decodeDP=16F=2D=8-style 10" showColumnStripes="0" showFirstColumn="1" showLastColumn="1" showRowStripes="1"/>
</table>
</file>

<file path=xl/tables/table133.xml><?xml version="1.0" encoding="utf-8"?>
<table xmlns="http://schemas.openxmlformats.org/spreadsheetml/2006/main" headerRowCount="0" ref="H418" displayName="Table_133" name="Table_133" id="133">
  <tableColumns count="1">
    <tableColumn name="Column1" id="1"/>
  </tableColumns>
  <tableStyleInfo name="decodeDP=16F=2D=8-style 11" showColumnStripes="0" showFirstColumn="1" showLastColumn="1" showRowStripes="1"/>
</table>
</file>

<file path=xl/tables/table134.xml><?xml version="1.0" encoding="utf-8"?>
<table xmlns="http://schemas.openxmlformats.org/spreadsheetml/2006/main" ref="A1:C30" displayName="Table_134" name="Table_134" id="134">
  <tableColumns count="3">
    <tableColumn name="Description" id="1"/>
    <tableColumn name="Symbol" id="2"/>
    <tableColumn name="Value" id="3"/>
  </tableColumns>
  <tableStyleInfo name="decodeDP=16E=16-style" showColumnStripes="0" showFirstColumn="1" showLastColumn="1" showRowStripes="1"/>
</table>
</file>

<file path=xl/tables/table135.xml><?xml version="1.0" encoding="utf-8"?>
<table xmlns="http://schemas.openxmlformats.org/spreadsheetml/2006/main" totalsRowCount="1" ref="F1:H10" displayName="Table_135" name="Table_135" id="135">
  <tableColumns count="3">
    <tableColumn totalsRowLabel="Total # of chips" name="Sharding (Axis Name)" id="1"/>
    <tableColumn totalsRowFunction="custom" name="# of Devices" id="2"/>
    <tableColumn name="Notes" id="3"/>
  </tableColumns>
  <tableStyleInfo name="decodeDP=16E=16-style 2" showColumnStripes="0" showFirstColumn="1" showLastColumn="1" showRowStripes="1"/>
</table>
</file>

<file path=xl/tables/table136.xml><?xml version="1.0" encoding="utf-8"?>
<table xmlns="http://schemas.openxmlformats.org/spreadsheetml/2006/main" ref="F16:H29" displayName="Table_136" name="Table_136" id="136">
  <tableColumns count="3">
    <tableColumn name="Hardware Spec" id="1"/>
    <tableColumn name="Derate Factor" id="2"/>
    <tableColumn name="GhostFish (P3)" id="3"/>
  </tableColumns>
  <tableStyleInfo name="decodeDP=16E=16-style 3" showColumnStripes="0" showFirstColumn="1" showLastColumn="1" showRowStripes="1"/>
</table>
</file>

<file path=xl/tables/table137.xml><?xml version="1.0" encoding="utf-8"?>
<table xmlns="http://schemas.openxmlformats.org/spreadsheetml/2006/main" headerRowCount="0" ref="F32:G44" displayName="Table_137" name="Table_137" id="137">
  <tableColumns count="2">
    <tableColumn name="Column1" id="1"/>
    <tableColumn name="Column2" id="2"/>
  </tableColumns>
  <tableStyleInfo name="decodeDP=16E=16-style 4" showColumnStripes="0" showFirstColumn="1" showLastColumn="1" showRowStripes="1"/>
  <extLst>
    <ext uri="GoogleSheetsCustomDataVersion1">
      <go:sheetsCustomData xmlns:go="http://customooxmlschemas.google.com/" headerRowCount="1"/>
    </ext>
  </extLst>
</table>
</file>

<file path=xl/tables/table138.xml><?xml version="1.0" encoding="utf-8"?>
<table xmlns="http://schemas.openxmlformats.org/spreadsheetml/2006/main" ref="A33:C40" displayName="Table_138" name="Table_138" id="138">
  <tableColumns count="3">
    <tableColumn name="Metric Name" id="1"/>
    <tableColumn name="Value (GhostFish (P3))" id="2"/>
    <tableColumn name="Reference Value (GB200)" id="3"/>
  </tableColumns>
  <tableStyleInfo name="decodeDP=16E=16-style 5" showColumnStripes="0" showFirstColumn="1" showLastColumn="1" showRowStripes="1"/>
</table>
</file>

<file path=xl/tables/table139.xml><?xml version="1.0" encoding="utf-8"?>
<table xmlns="http://schemas.openxmlformats.org/spreadsheetml/2006/main" ref="A44:C57" displayName="Table_139" name="Table_139" id="139">
  <tableColumns count="3">
    <tableColumn name="Key" id="1"/>
    <tableColumn name="Value" id="2"/>
    <tableColumn name="Notes" id="3"/>
  </tableColumns>
  <tableStyleInfo name="decodeDP=16E=16-style 6" showColumnStripes="0" showFirstColumn="1" showLastColumn="1" showRowStripes="1"/>
</table>
</file>

<file path=xl/tables/table140.xml><?xml version="1.0" encoding="utf-8"?>
<table xmlns="http://schemas.openxmlformats.org/spreadsheetml/2006/main" headerRowCount="0" ref="H121:Q132" displayName="Table_140" name="Table_140" id="140">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decodeDP=16E=16-style 7" showColumnStripes="0" showFirstColumn="1" showLastColumn="1" showRowStripes="1"/>
</table>
</file>

<file path=xl/tables/table141.xml><?xml version="1.0" encoding="utf-8"?>
<table xmlns="http://schemas.openxmlformats.org/spreadsheetml/2006/main" headerRowCount="0" ref="H365:H367" displayName="Table_141" name="Table_141" id="141">
  <tableColumns count="1">
    <tableColumn name="Column1" id="1"/>
  </tableColumns>
  <tableStyleInfo name="decodeDP=16E=16-style 8" showColumnStripes="0" showFirstColumn="1" showLastColumn="1" showRowStripes="1"/>
</table>
</file>

<file path=xl/tables/table142.xml><?xml version="1.0" encoding="utf-8"?>
<table xmlns="http://schemas.openxmlformats.org/spreadsheetml/2006/main" headerRowCount="0" ref="H373" displayName="Table_142" name="Table_142" id="142">
  <tableColumns count="1">
    <tableColumn name="Column1" id="1"/>
  </tableColumns>
  <tableStyleInfo name="decodeDP=16E=16-style 9" showColumnStripes="0" showFirstColumn="1" showLastColumn="1" showRowStripes="1"/>
</table>
</file>

<file path=xl/tables/table143.xml><?xml version="1.0" encoding="utf-8"?>
<table xmlns="http://schemas.openxmlformats.org/spreadsheetml/2006/main" headerRowCount="0" ref="H375:I394" displayName="Table_143" name="Table_143" id="143">
  <tableColumns count="2">
    <tableColumn name="Column1" id="1"/>
    <tableColumn name="Column2" id="2"/>
  </tableColumns>
  <tableStyleInfo name="decodeDP=16E=16-style 10" showColumnStripes="0" showFirstColumn="1" showLastColumn="1" showRowStripes="1"/>
</table>
</file>

<file path=xl/tables/table144.xml><?xml version="1.0" encoding="utf-8"?>
<table xmlns="http://schemas.openxmlformats.org/spreadsheetml/2006/main" headerRowCount="0" ref="H418" displayName="Table_144" name="Table_144" id="144">
  <tableColumns count="1">
    <tableColumn name="Column1" id="1"/>
  </tableColumns>
  <tableStyleInfo name="decodeDP=16E=16-style 11" showColumnStripes="0" showFirstColumn="1" showLastColumn="1" showRowStripes="1"/>
</table>
</file>

<file path=xl/tables/table145.xml><?xml version="1.0" encoding="utf-8"?>
<table xmlns="http://schemas.openxmlformats.org/spreadsheetml/2006/main" headerRowCount="0" ref="A1:D30" displayName="Table_145" name="Table_145" id="145">
  <tableColumns count="4">
    <tableColumn name="Column1" id="1"/>
    <tableColumn name="Column2" id="2"/>
    <tableColumn name="Column3" id="3"/>
    <tableColumn name="Column4" id="4"/>
  </tableColumns>
  <tableStyleInfo name="decodeDP=16F=8D=2-style" showColumnStripes="0" showFirstColumn="1" showLastColumn="1" showRowStripes="1"/>
  <extLst>
    <ext uri="GoogleSheetsCustomDataVersion1">
      <go:sheetsCustomData xmlns:go="http://customooxmlschemas.google.com/" headerRowCount="1"/>
    </ext>
  </extLst>
</table>
</file>

<file path=xl/tables/table146.xml><?xml version="1.0" encoding="utf-8"?>
<table xmlns="http://schemas.openxmlformats.org/spreadsheetml/2006/main" totalsRowCount="1" ref="F1:H10" displayName="Table_146" name="Table_146" id="146">
  <tableColumns count="3">
    <tableColumn totalsRowLabel="Total # of chips" name="Sharding (Axis Name)" id="1"/>
    <tableColumn totalsRowFunction="custom" name="# of Devices" id="2"/>
    <tableColumn name="Notes" id="3"/>
  </tableColumns>
  <tableStyleInfo name="decodeDP=16F=8D=2-style 2" showColumnStripes="0" showFirstColumn="1" showLastColumn="1" showRowStripes="1"/>
</table>
</file>

<file path=xl/tables/table147.xml><?xml version="1.0" encoding="utf-8"?>
<table xmlns="http://schemas.openxmlformats.org/spreadsheetml/2006/main" ref="F16:H29" displayName="Table_147" name="Table_147" id="147">
  <tableColumns count="3">
    <tableColumn name="Hardware Spec" id="1"/>
    <tableColumn name="Derate Factor" id="2"/>
    <tableColumn name="GhostFish (P3)" id="3"/>
  </tableColumns>
  <tableStyleInfo name="decodeDP=16F=8D=2-style 3" showColumnStripes="0" showFirstColumn="1" showLastColumn="1" showRowStripes="1"/>
</table>
</file>

<file path=xl/tables/table148.xml><?xml version="1.0" encoding="utf-8"?>
<table xmlns="http://schemas.openxmlformats.org/spreadsheetml/2006/main" headerRowCount="0" ref="F32:G44" displayName="Table_148" name="Table_148" id="148">
  <tableColumns count="2">
    <tableColumn name="Column1" id="1"/>
    <tableColumn name="Column2" id="2"/>
  </tableColumns>
  <tableStyleInfo name="decodeDP=16F=8D=2-style 4" showColumnStripes="0" showFirstColumn="1" showLastColumn="1" showRowStripes="1"/>
  <extLst>
    <ext uri="GoogleSheetsCustomDataVersion1">
      <go:sheetsCustomData xmlns:go="http://customooxmlschemas.google.com/" headerRowCount="1"/>
    </ext>
  </extLst>
</table>
</file>

<file path=xl/tables/table149.xml><?xml version="1.0" encoding="utf-8"?>
<table xmlns="http://schemas.openxmlformats.org/spreadsheetml/2006/main" ref="A33:C39" displayName="Table_149" name="Table_149" id="149">
  <tableColumns count="3">
    <tableColumn name="Metric Name" id="1"/>
    <tableColumn name="Value (GhostFish (P3))" id="2"/>
    <tableColumn name="Reference Value (GB200)" id="3"/>
  </tableColumns>
  <tableStyleInfo name="decodeDP=16F=8D=2-style 5" showColumnStripes="0" showFirstColumn="1" showLastColumn="1" showRowStripes="1"/>
</table>
</file>

<file path=xl/tables/table150.xml><?xml version="1.0" encoding="utf-8"?>
<table xmlns="http://schemas.openxmlformats.org/spreadsheetml/2006/main" ref="A44:C57" displayName="Table_150" name="Table_150" id="150">
  <tableColumns count="3">
    <tableColumn name="Key" id="1"/>
    <tableColumn name="Value" id="2"/>
    <tableColumn name="Notes" id="3"/>
  </tableColumns>
  <tableStyleInfo name="decodeDP=16F=8D=2-style 6" showColumnStripes="0" showFirstColumn="1" showLastColumn="1" showRowStripes="1"/>
</table>
</file>

<file path=xl/tables/table151.xml><?xml version="1.0" encoding="utf-8"?>
<table xmlns="http://schemas.openxmlformats.org/spreadsheetml/2006/main" headerRowCount="0" ref="H121:Q132" displayName="Table_151" name="Table_151" id="151">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decodeDP=16F=8D=2-style 7" showColumnStripes="0" showFirstColumn="1" showLastColumn="1" showRowStripes="1"/>
</table>
</file>

<file path=xl/tables/table152.xml><?xml version="1.0" encoding="utf-8"?>
<table xmlns="http://schemas.openxmlformats.org/spreadsheetml/2006/main" headerRowCount="0" ref="H365:H367" displayName="Table_152" name="Table_152" id="152">
  <tableColumns count="1">
    <tableColumn name="Column1" id="1"/>
  </tableColumns>
  <tableStyleInfo name="decodeDP=16F=8D=2-style 8" showColumnStripes="0" showFirstColumn="1" showLastColumn="1" showRowStripes="1"/>
</table>
</file>

<file path=xl/tables/table153.xml><?xml version="1.0" encoding="utf-8"?>
<table xmlns="http://schemas.openxmlformats.org/spreadsheetml/2006/main" headerRowCount="0" ref="H373" displayName="Table_153" name="Table_153" id="153">
  <tableColumns count="1">
    <tableColumn name="Column1" id="1"/>
  </tableColumns>
  <tableStyleInfo name="decodeDP=16F=8D=2-style 9" showColumnStripes="0" showFirstColumn="1" showLastColumn="1" showRowStripes="1"/>
</table>
</file>

<file path=xl/tables/table154.xml><?xml version="1.0" encoding="utf-8"?>
<table xmlns="http://schemas.openxmlformats.org/spreadsheetml/2006/main" headerRowCount="0" ref="H375:I394" displayName="Table_154" name="Table_154" id="154">
  <tableColumns count="2">
    <tableColumn name="Column1" id="1"/>
    <tableColumn name="Column2" id="2"/>
  </tableColumns>
  <tableStyleInfo name="decodeDP=16F=8D=2-style 10" showColumnStripes="0" showFirstColumn="1" showLastColumn="1" showRowStripes="1"/>
</table>
</file>

<file path=xl/tables/table155.xml><?xml version="1.0" encoding="utf-8"?>
<table xmlns="http://schemas.openxmlformats.org/spreadsheetml/2006/main" headerRowCount="0" ref="H418" displayName="Table_155" name="Table_155" id="155">
  <tableColumns count="1">
    <tableColumn name="Column1" id="1"/>
  </tableColumns>
  <tableStyleInfo name="decodeDP=16F=8D=2-style 11" showColumnStripes="0" showFirstColumn="1" showLastColumn="1" showRowStripes="1"/>
</table>
</file>

<file path=xl/tables/table156.xml><?xml version="1.0" encoding="utf-8"?>
<table xmlns="http://schemas.openxmlformats.org/spreadsheetml/2006/main" headerRowCount="0" ref="A1:D30" displayName="Table_156" name="Table_156" id="156">
  <tableColumns count="4">
    <tableColumn name="Column1" id="1"/>
    <tableColumn name="Column2" id="2"/>
    <tableColumn name="Column3" id="3"/>
    <tableColumn name="Column4" id="4"/>
  </tableColumns>
  <tableStyleInfo name="decodeDP=16F=8D=2v2-style" showColumnStripes="0" showFirstColumn="1" showLastColumn="1" showRowStripes="1"/>
  <extLst>
    <ext uri="GoogleSheetsCustomDataVersion1">
      <go:sheetsCustomData xmlns:go="http://customooxmlschemas.google.com/" headerRowCount="1"/>
    </ext>
  </extLst>
</table>
</file>

<file path=xl/tables/table157.xml><?xml version="1.0" encoding="utf-8"?>
<table xmlns="http://schemas.openxmlformats.org/spreadsheetml/2006/main" totalsRowCount="1" ref="F1:H10" displayName="Table_157" name="Table_157" id="157">
  <tableColumns count="3">
    <tableColumn totalsRowLabel="Total # of chips" name="Sharding (Axis Name)" id="1"/>
    <tableColumn totalsRowFunction="custom" name="# of Devices" id="2"/>
    <tableColumn name="Notes" id="3"/>
  </tableColumns>
  <tableStyleInfo name="decodeDP=16F=8D=2v2-style 2" showColumnStripes="0" showFirstColumn="1" showLastColumn="1" showRowStripes="1"/>
</table>
</file>

<file path=xl/tables/table158.xml><?xml version="1.0" encoding="utf-8"?>
<table xmlns="http://schemas.openxmlformats.org/spreadsheetml/2006/main" ref="F16:H29" displayName="Table_158" name="Table_158" id="158">
  <tableColumns count="3">
    <tableColumn name="Hardware Spec" id="1"/>
    <tableColumn name="Derate Factor" id="2"/>
    <tableColumn name="GhostFish (P3)" id="3"/>
  </tableColumns>
  <tableStyleInfo name="decodeDP=16F=8D=2v2-style 3" showColumnStripes="0" showFirstColumn="1" showLastColumn="1" showRowStripes="1"/>
</table>
</file>

<file path=xl/tables/table159.xml><?xml version="1.0" encoding="utf-8"?>
<table xmlns="http://schemas.openxmlformats.org/spreadsheetml/2006/main" headerRowCount="0" ref="F32:G44" displayName="Table_159" name="Table_159" id="159">
  <tableColumns count="2">
    <tableColumn name="Column1" id="1"/>
    <tableColumn name="Column2" id="2"/>
  </tableColumns>
  <tableStyleInfo name="decodeDP=16F=8D=2v2-style 4" showColumnStripes="0" showFirstColumn="1" showLastColumn="1" showRowStripes="1"/>
  <extLst>
    <ext uri="GoogleSheetsCustomDataVersion1">
      <go:sheetsCustomData xmlns:go="http://customooxmlschemas.google.com/" headerRowCount="1"/>
    </ext>
  </extLst>
</table>
</file>

<file path=xl/tables/table160.xml><?xml version="1.0" encoding="utf-8"?>
<table xmlns="http://schemas.openxmlformats.org/spreadsheetml/2006/main" ref="A33:C39" displayName="Table_160" name="Table_160" id="160">
  <tableColumns count="3">
    <tableColumn name="Metric Name" id="1"/>
    <tableColumn name="Value (GhostFish (P3))" id="2"/>
    <tableColumn name="Reference Value (GB200)" id="3"/>
  </tableColumns>
  <tableStyleInfo name="decodeDP=16F=8D=2v2-style 5" showColumnStripes="0" showFirstColumn="1" showLastColumn="1" showRowStripes="1"/>
</table>
</file>

<file path=xl/tables/table161.xml><?xml version="1.0" encoding="utf-8"?>
<table xmlns="http://schemas.openxmlformats.org/spreadsheetml/2006/main" ref="A44:C57" displayName="Table_161" name="Table_161" id="161">
  <tableColumns count="3">
    <tableColumn name="Key" id="1"/>
    <tableColumn name="Value" id="2"/>
    <tableColumn name="Notes" id="3"/>
  </tableColumns>
  <tableStyleInfo name="decodeDP=16F=8D=2v2-style 6" showColumnStripes="0" showFirstColumn="1" showLastColumn="1" showRowStripes="1"/>
</table>
</file>

<file path=xl/tables/table162.xml><?xml version="1.0" encoding="utf-8"?>
<table xmlns="http://schemas.openxmlformats.org/spreadsheetml/2006/main" headerRowCount="0" ref="H121:Q132" displayName="Table_162" name="Table_162" id="162">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decodeDP=16F=8D=2v2-style 7" showColumnStripes="0" showFirstColumn="1" showLastColumn="1" showRowStripes="1"/>
</table>
</file>

<file path=xl/tables/table163.xml><?xml version="1.0" encoding="utf-8"?>
<table xmlns="http://schemas.openxmlformats.org/spreadsheetml/2006/main" headerRowCount="0" ref="H365:H367" displayName="Table_163" name="Table_163" id="163">
  <tableColumns count="1">
    <tableColumn name="Column1" id="1"/>
  </tableColumns>
  <tableStyleInfo name="decodeDP=16F=8D=2v2-style 8" showColumnStripes="0" showFirstColumn="1" showLastColumn="1" showRowStripes="1"/>
</table>
</file>

<file path=xl/tables/table164.xml><?xml version="1.0" encoding="utf-8"?>
<table xmlns="http://schemas.openxmlformats.org/spreadsheetml/2006/main" headerRowCount="0" ref="H373" displayName="Table_164" name="Table_164" id="164">
  <tableColumns count="1">
    <tableColumn name="Column1" id="1"/>
  </tableColumns>
  <tableStyleInfo name="decodeDP=16F=8D=2v2-style 9" showColumnStripes="0" showFirstColumn="1" showLastColumn="1" showRowStripes="1"/>
</table>
</file>

<file path=xl/tables/table165.xml><?xml version="1.0" encoding="utf-8"?>
<table xmlns="http://schemas.openxmlformats.org/spreadsheetml/2006/main" headerRowCount="0" ref="H375:I394" displayName="Table_165" name="Table_165" id="165">
  <tableColumns count="2">
    <tableColumn name="Column1" id="1"/>
    <tableColumn name="Column2" id="2"/>
  </tableColumns>
  <tableStyleInfo name="decodeDP=16F=8D=2v2-style 10" showColumnStripes="0" showFirstColumn="1" showLastColumn="1" showRowStripes="1"/>
</table>
</file>

<file path=xl/tables/table166.xml><?xml version="1.0" encoding="utf-8"?>
<table xmlns="http://schemas.openxmlformats.org/spreadsheetml/2006/main" headerRowCount="0" ref="H418" displayName="Table_166" name="Table_166" id="166">
  <tableColumns count="1">
    <tableColumn name="Column1" id="1"/>
  </tableColumns>
  <tableStyleInfo name="decodeDP=16F=8D=2v2-style 11" showColumnStripes="0" showFirstColumn="1" showLastColumn="1" showRowStripes="1"/>
</table>
</file>

<file path=xl/tables/table167.xml><?xml version="1.0" encoding="utf-8"?>
<table xmlns="http://schemas.openxmlformats.org/spreadsheetml/2006/main" ref="A2:C39" displayName="Table_167" name="Table_167" id="167">
  <tableColumns count="3">
    <tableColumn name="Description" id="1"/>
    <tableColumn name="Symbol" id="2"/>
    <tableColumn name="Value" id="3"/>
  </tableColumns>
  <tableStyleInfo name="decodeDP=16EP=16Row4-style" showColumnStripes="0" showFirstColumn="1" showLastColumn="1" showRowStripes="1"/>
</table>
</file>

<file path=xl/tables/table168.xml><?xml version="1.0" encoding="utf-8"?>
<table xmlns="http://schemas.openxmlformats.org/spreadsheetml/2006/main" totalsRowCount="1" ref="F2:H11" displayName="Table_168" name="Table_168" id="168">
  <tableColumns count="3">
    <tableColumn totalsRowLabel="Total # of chips" name="Sharding (Axis Name)" id="1"/>
    <tableColumn totalsRowFunction="custom" name="# of Devices" id="2"/>
    <tableColumn name="Notes" id="3"/>
  </tableColumns>
  <tableStyleInfo name="decodeDP=16EP=16Row4-style 2" showColumnStripes="0" showFirstColumn="1" showLastColumn="1" showRowStripes="1"/>
</table>
</file>

<file path=xl/tables/table169.xml><?xml version="1.0" encoding="utf-8"?>
<table xmlns="http://schemas.openxmlformats.org/spreadsheetml/2006/main" ref="F17:H31" displayName="Table_169" name="Table_169" id="169">
  <tableColumns count="3">
    <tableColumn name="Hardware Spec" id="1"/>
    <tableColumn name="Derate Factor" id="2"/>
    <tableColumn name="GhostFish" id="3"/>
  </tableColumns>
  <tableStyleInfo name="decodeDP=16EP=16Row4-style 3" showColumnStripes="0" showFirstColumn="1" showLastColumn="1" showRowStripes="1"/>
</table>
</file>

<file path=xl/tables/table170.xml><?xml version="1.0" encoding="utf-8"?>
<table xmlns="http://schemas.openxmlformats.org/spreadsheetml/2006/main" headerRowCount="0" ref="F35:G48" displayName="Table_170" name="Table_170" id="170">
  <tableColumns count="2">
    <tableColumn name="Column1" id="1"/>
    <tableColumn name="Column2" id="2"/>
  </tableColumns>
  <tableStyleInfo name="decodeDP=16EP=16Row4-style 4" showColumnStripes="0" showFirstColumn="1" showLastColumn="1" showRowStripes="1"/>
  <extLst>
    <ext uri="GoogleSheetsCustomDataVersion1">
      <go:sheetsCustomData xmlns:go="http://customooxmlschemas.google.com/" headerRowCount="1"/>
    </ext>
  </extLst>
</table>
</file>

<file path=xl/tables/table171.xml><?xml version="1.0" encoding="utf-8"?>
<table xmlns="http://schemas.openxmlformats.org/spreadsheetml/2006/main" ref="A43:C50" displayName="Table_171" name="Table_171" id="171">
  <tableColumns count="3">
    <tableColumn name="Metric Name" id="1"/>
    <tableColumn name="Value (GhostFish)" id="2"/>
    <tableColumn name="Reference Value (GB200)" id="3"/>
  </tableColumns>
  <tableStyleInfo name="decodeDP=16EP=16Row4-style 5" showColumnStripes="0" showFirstColumn="1" showLastColumn="1" showRowStripes="1"/>
</table>
</file>

<file path=xl/tables/table172.xml><?xml version="1.0" encoding="utf-8"?>
<table xmlns="http://schemas.openxmlformats.org/spreadsheetml/2006/main" ref="A77:C90" displayName="Table_172" name="Table_172" id="172">
  <tableColumns count="3">
    <tableColumn name="Key" id="1"/>
    <tableColumn name="Value" id="2"/>
    <tableColumn name="Notes" id="3"/>
  </tableColumns>
  <tableStyleInfo name="decodeDP=16EP=16Row4-style 6" showColumnStripes="0" showFirstColumn="1" showLastColumn="1" showRowStripes="1"/>
</table>
</file>

<file path=xl/tables/table173.xml><?xml version="1.0" encoding="utf-8"?>
<table xmlns="http://schemas.openxmlformats.org/spreadsheetml/2006/main" headerRowCount="0" ref="H116:Q129" displayName="Table_173" name="Table_173" id="173">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decodeDP=16EP=16Row4-style 7" showColumnStripes="0" showFirstColumn="1" showLastColumn="1" showRowStripes="1"/>
</table>
</file>

<file path=xl/tables/table174.xml><?xml version="1.0" encoding="utf-8"?>
<table xmlns="http://schemas.openxmlformats.org/spreadsheetml/2006/main" headerRowCount="0" ref="H360:H361" displayName="Table_174" name="Table_174" id="174">
  <tableColumns count="1">
    <tableColumn name="Column1" id="1"/>
  </tableColumns>
  <tableStyleInfo name="decodeDP=16EP=16Row4-style 8" showColumnStripes="0" showFirstColumn="1" showLastColumn="1" showRowStripes="1"/>
</table>
</file>

<file path=xl/tables/table175.xml><?xml version="1.0" encoding="utf-8"?>
<table xmlns="http://schemas.openxmlformats.org/spreadsheetml/2006/main" headerRowCount="0" ref="H394:H396" displayName="Table_175" name="Table_175" id="175">
  <tableColumns count="1">
    <tableColumn name="Column1" id="1"/>
  </tableColumns>
  <tableStyleInfo name="decodeDP=16EP=16Row4-style 9" showColumnStripes="0" showFirstColumn="1" showLastColumn="1" showRowStripes="1"/>
</table>
</file>

<file path=xl/tables/table176.xml><?xml version="1.0" encoding="utf-8"?>
<table xmlns="http://schemas.openxmlformats.org/spreadsheetml/2006/main" headerRowCount="0" ref="H402" displayName="Table_176" name="Table_176" id="176">
  <tableColumns count="1">
    <tableColumn name="Column1" id="1"/>
  </tableColumns>
  <tableStyleInfo name="decodeDP=16EP=16Row4-style 10" showColumnStripes="0" showFirstColumn="1" showLastColumn="1" showRowStripes="1"/>
</table>
</file>

<file path=xl/tables/table177.xml><?xml version="1.0" encoding="utf-8"?>
<table xmlns="http://schemas.openxmlformats.org/spreadsheetml/2006/main" headerRowCount="0" ref="H404:I423" displayName="Table_177" name="Table_177" id="177">
  <tableColumns count="2">
    <tableColumn name="Column1" id="1"/>
    <tableColumn name="Column2" id="2"/>
  </tableColumns>
  <tableStyleInfo name="decodeDP=16EP=16Row4-style 11" showColumnStripes="0" showFirstColumn="1" showLastColumn="1" showRowStripes="1"/>
</table>
</file>

<file path=xl/tables/table178.xml><?xml version="1.0" encoding="utf-8"?>
<table xmlns="http://schemas.openxmlformats.org/spreadsheetml/2006/main" headerRowCount="0" ref="H454" displayName="Table_178" name="Table_178" id="178">
  <tableColumns count="1">
    <tableColumn name="Column1" id="1"/>
  </tableColumns>
  <tableStyleInfo name="decodeDP=16EP=16Row4-style 12" showColumnStripes="0" showFirstColumn="1" showLastColumn="1" showRowStripes="1"/>
</table>
</file>

<file path=xl/tables/table179.xml><?xml version="1.0" encoding="utf-8"?>
<table xmlns="http://schemas.openxmlformats.org/spreadsheetml/2006/main" headerRowCount="0" ref="H479:H480" displayName="Table_179" name="Table_179" id="179">
  <tableColumns count="1">
    <tableColumn name="Column1" id="1"/>
  </tableColumns>
  <tableStyleInfo name="decodeDP=16EP=16Row4-style 13" showColumnStripes="0" showFirstColumn="1" showLastColumn="1" showRowStripes="1"/>
</table>
</file>

<file path=xl/tables/table180.xml><?xml version="1.0" encoding="utf-8"?>
<table xmlns="http://schemas.openxmlformats.org/spreadsheetml/2006/main" ref="A2:C39" displayName="Table_180" name="Table_180" id="180">
  <tableColumns count="3">
    <tableColumn name="Description" id="1"/>
    <tableColumn name="Symbol" id="2"/>
    <tableColumn name="Value" id="3"/>
  </tableColumns>
  <tableStyleInfo name="decodeDP=16EP=16Row5-style" showColumnStripes="0" showFirstColumn="1" showLastColumn="1" showRowStripes="1"/>
</table>
</file>

<file path=xl/tables/table181.xml><?xml version="1.0" encoding="utf-8"?>
<table xmlns="http://schemas.openxmlformats.org/spreadsheetml/2006/main" totalsRowCount="1" ref="F2:H11" displayName="Table_181" name="Table_181" id="181">
  <tableColumns count="3">
    <tableColumn totalsRowLabel="Total # of chips" name="Sharding (Axis Name)" id="1"/>
    <tableColumn totalsRowFunction="custom" name="# of Devices" id="2"/>
    <tableColumn name="Notes" id="3"/>
  </tableColumns>
  <tableStyleInfo name="decodeDP=16EP=16Row5-style 2" showColumnStripes="0" showFirstColumn="1" showLastColumn="1" showRowStripes="1"/>
</table>
</file>

<file path=xl/tables/table182.xml><?xml version="1.0" encoding="utf-8"?>
<table xmlns="http://schemas.openxmlformats.org/spreadsheetml/2006/main" ref="F17:H31" displayName="Table_182" name="Table_182" id="182">
  <tableColumns count="3">
    <tableColumn name="Hardware Spec" id="1"/>
    <tableColumn name="Derate Factor" id="2"/>
    <tableColumn name="GhostFish" id="3"/>
  </tableColumns>
  <tableStyleInfo name="decodeDP=16EP=16Row5-style 3" showColumnStripes="0" showFirstColumn="1" showLastColumn="1" showRowStripes="1"/>
</table>
</file>

<file path=xl/tables/table183.xml><?xml version="1.0" encoding="utf-8"?>
<table xmlns="http://schemas.openxmlformats.org/spreadsheetml/2006/main" headerRowCount="0" ref="F35:G48" displayName="Table_183" name="Table_183" id="183">
  <tableColumns count="2">
    <tableColumn name="Column1" id="1"/>
    <tableColumn name="Column2" id="2"/>
  </tableColumns>
  <tableStyleInfo name="decodeDP=16EP=16Row5-style 4" showColumnStripes="0" showFirstColumn="1" showLastColumn="1" showRowStripes="1"/>
  <extLst>
    <ext uri="GoogleSheetsCustomDataVersion1">
      <go:sheetsCustomData xmlns:go="http://customooxmlschemas.google.com/" headerRowCount="1"/>
    </ext>
  </extLst>
</table>
</file>

<file path=xl/tables/table184.xml><?xml version="1.0" encoding="utf-8"?>
<table xmlns="http://schemas.openxmlformats.org/spreadsheetml/2006/main" ref="A43:C50" displayName="Table_184" name="Table_184" id="184">
  <tableColumns count="3">
    <tableColumn name="Metric Name" id="1"/>
    <tableColumn name="Value (GhostFish)" id="2"/>
    <tableColumn name="Reference Value (GB200)" id="3"/>
  </tableColumns>
  <tableStyleInfo name="decodeDP=16EP=16Row5-style 5" showColumnStripes="0" showFirstColumn="1" showLastColumn="1" showRowStripes="1"/>
</table>
</file>

<file path=xl/tables/table185.xml><?xml version="1.0" encoding="utf-8"?>
<table xmlns="http://schemas.openxmlformats.org/spreadsheetml/2006/main" ref="A77:C90" displayName="Table_185" name="Table_185" id="185">
  <tableColumns count="3">
    <tableColumn name="Key" id="1"/>
    <tableColumn name="Value" id="2"/>
    <tableColumn name="Notes" id="3"/>
  </tableColumns>
  <tableStyleInfo name="decodeDP=16EP=16Row5-style 6" showColumnStripes="0" showFirstColumn="1" showLastColumn="1" showRowStripes="1"/>
</table>
</file>

<file path=xl/tables/table186.xml><?xml version="1.0" encoding="utf-8"?>
<table xmlns="http://schemas.openxmlformats.org/spreadsheetml/2006/main" headerRowCount="0" ref="H116:Q129" displayName="Table_186" name="Table_186" id="186">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decodeDP=16EP=16Row5-style 7" showColumnStripes="0" showFirstColumn="1" showLastColumn="1" showRowStripes="1"/>
</table>
</file>

<file path=xl/tables/table187.xml><?xml version="1.0" encoding="utf-8"?>
<table xmlns="http://schemas.openxmlformats.org/spreadsheetml/2006/main" headerRowCount="0" ref="H360:H361" displayName="Table_187" name="Table_187" id="187">
  <tableColumns count="1">
    <tableColumn name="Column1" id="1"/>
  </tableColumns>
  <tableStyleInfo name="decodeDP=16EP=16Row5-style 8" showColumnStripes="0" showFirstColumn="1" showLastColumn="1" showRowStripes="1"/>
</table>
</file>

<file path=xl/tables/table188.xml><?xml version="1.0" encoding="utf-8"?>
<table xmlns="http://schemas.openxmlformats.org/spreadsheetml/2006/main" headerRowCount="0" ref="H394:H396" displayName="Table_188" name="Table_188" id="188">
  <tableColumns count="1">
    <tableColumn name="Column1" id="1"/>
  </tableColumns>
  <tableStyleInfo name="decodeDP=16EP=16Row5-style 9" showColumnStripes="0" showFirstColumn="1" showLastColumn="1" showRowStripes="1"/>
</table>
</file>

<file path=xl/tables/table189.xml><?xml version="1.0" encoding="utf-8"?>
<table xmlns="http://schemas.openxmlformats.org/spreadsheetml/2006/main" headerRowCount="0" ref="H402" displayName="Table_189" name="Table_189" id="189">
  <tableColumns count="1">
    <tableColumn name="Column1" id="1"/>
  </tableColumns>
  <tableStyleInfo name="decodeDP=16EP=16Row5-style 10" showColumnStripes="0" showFirstColumn="1" showLastColumn="1" showRowStripes="1"/>
</table>
</file>

<file path=xl/tables/table190.xml><?xml version="1.0" encoding="utf-8"?>
<table xmlns="http://schemas.openxmlformats.org/spreadsheetml/2006/main" headerRowCount="0" ref="H404:I423" displayName="Table_190" name="Table_190" id="190">
  <tableColumns count="2">
    <tableColumn name="Column1" id="1"/>
    <tableColumn name="Column2" id="2"/>
  </tableColumns>
  <tableStyleInfo name="decodeDP=16EP=16Row5-style 11" showColumnStripes="0" showFirstColumn="1" showLastColumn="1" showRowStripes="1"/>
</table>
</file>

<file path=xl/tables/table191.xml><?xml version="1.0" encoding="utf-8"?>
<table xmlns="http://schemas.openxmlformats.org/spreadsheetml/2006/main" headerRowCount="0" ref="H454" displayName="Table_191" name="Table_191" id="191">
  <tableColumns count="1">
    <tableColumn name="Column1" id="1"/>
  </tableColumns>
  <tableStyleInfo name="decodeDP=16EP=16Row5-style 12" showColumnStripes="0" showFirstColumn="1" showLastColumn="1" showRowStripes="1"/>
</table>
</file>

<file path=xl/tables/table192.xml><?xml version="1.0" encoding="utf-8"?>
<table xmlns="http://schemas.openxmlformats.org/spreadsheetml/2006/main" headerRowCount="0" ref="H479:H480" displayName="Table_192" name="Table_192" id="192">
  <tableColumns count="1">
    <tableColumn name="Column1" id="1"/>
  </tableColumns>
  <tableStyleInfo name="decodeDP=16EP=16Row5-style 13" showColumnStripes="0" showFirstColumn="1" showLastColumn="1" showRowStripes="1"/>
</table>
</file>

<file path=xl/tables/table193.xml><?xml version="1.0" encoding="utf-8"?>
<table xmlns="http://schemas.openxmlformats.org/spreadsheetml/2006/main" ref="A2:C39" displayName="Table_193" name="Table_193" id="193">
  <tableColumns count="3">
    <tableColumn name="Description" id="1"/>
    <tableColumn name="Symbol" id="2"/>
    <tableColumn name="Value" id="3"/>
  </tableColumns>
  <tableStyleInfo name="decodeDP=16F=8D=2Row5 V2-style" showColumnStripes="0" showFirstColumn="1" showLastColumn="1" showRowStripes="1"/>
</table>
</file>

<file path=xl/tables/table194.xml><?xml version="1.0" encoding="utf-8"?>
<table xmlns="http://schemas.openxmlformats.org/spreadsheetml/2006/main" totalsRowCount="1" ref="F2:H11" displayName="Table_194" name="Table_194" id="194">
  <tableColumns count="3">
    <tableColumn totalsRowLabel="Total # of chips" name="Sharding (Axis Name)" id="1"/>
    <tableColumn totalsRowFunction="custom" name="# of Devices" id="2"/>
    <tableColumn name="Notes" id="3"/>
  </tableColumns>
  <tableStyleInfo name="decodeDP=16F=8D=2Row5 V2-style 2" showColumnStripes="0" showFirstColumn="1" showLastColumn="1" showRowStripes="1"/>
</table>
</file>

<file path=xl/tables/table195.xml><?xml version="1.0" encoding="utf-8"?>
<table xmlns="http://schemas.openxmlformats.org/spreadsheetml/2006/main" ref="F17:H31" displayName="Table_195" name="Table_195" id="195">
  <tableColumns count="3">
    <tableColumn name="Hardware Spec" id="1"/>
    <tableColumn name="Derate Factor" id="2"/>
    <tableColumn name="GhostFish" id="3"/>
  </tableColumns>
  <tableStyleInfo name="decodeDP=16F=8D=2Row5 V2-style 3" showColumnStripes="0" showFirstColumn="1" showLastColumn="1" showRowStripes="1"/>
</table>
</file>

<file path=xl/tables/table196.xml><?xml version="1.0" encoding="utf-8"?>
<table xmlns="http://schemas.openxmlformats.org/spreadsheetml/2006/main" headerRowCount="0" ref="F35:G48" displayName="Table_196" name="Table_196" id="196">
  <tableColumns count="2">
    <tableColumn name="Column1" id="1"/>
    <tableColumn name="Column2" id="2"/>
  </tableColumns>
  <tableStyleInfo name="decodeDP=16F=8D=2Row5 V2-style 4" showColumnStripes="0" showFirstColumn="1" showLastColumn="1" showRowStripes="1"/>
  <extLst>
    <ext uri="GoogleSheetsCustomDataVersion1">
      <go:sheetsCustomData xmlns:go="http://customooxmlschemas.google.com/" headerRowCount="1"/>
    </ext>
  </extLst>
</table>
</file>

<file path=xl/tables/table197.xml><?xml version="1.0" encoding="utf-8"?>
<table xmlns="http://schemas.openxmlformats.org/spreadsheetml/2006/main" ref="A43:C50" displayName="Table_197" name="Table_197" id="197">
  <tableColumns count="3">
    <tableColumn name="Metric Name" id="1"/>
    <tableColumn name="Value (GhostFish)" id="2"/>
    <tableColumn name="Reference Value (GB200)" id="3"/>
  </tableColumns>
  <tableStyleInfo name="decodeDP=16F=8D=2Row5 V2-style 5" showColumnStripes="0" showFirstColumn="1" showLastColumn="1" showRowStripes="1"/>
</table>
</file>

<file path=xl/tables/table198.xml><?xml version="1.0" encoding="utf-8"?>
<table xmlns="http://schemas.openxmlformats.org/spreadsheetml/2006/main" ref="A77:C90" displayName="Table_198" name="Table_198" id="198">
  <tableColumns count="3">
    <tableColumn name="Key" id="1"/>
    <tableColumn name="Value" id="2"/>
    <tableColumn name="Notes" id="3"/>
  </tableColumns>
  <tableStyleInfo name="decodeDP=16F=8D=2Row5 V2-style 6" showColumnStripes="0" showFirstColumn="1" showLastColumn="1" showRowStripes="1"/>
</table>
</file>

<file path=xl/tables/table199.xml><?xml version="1.0" encoding="utf-8"?>
<table xmlns="http://schemas.openxmlformats.org/spreadsheetml/2006/main" headerRowCount="0" ref="H116:Q136" displayName="Table_199" name="Table_199" id="199">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decodeDP=16F=8D=2Row5 V2-style 7" showColumnStripes="0" showFirstColumn="1" showLastColumn="1" showRowStripes="1"/>
</table>
</file>

<file path=xl/tables/table200.xml><?xml version="1.0" encoding="utf-8"?>
<table xmlns="http://schemas.openxmlformats.org/spreadsheetml/2006/main" headerRowCount="0" ref="H382:H383" displayName="Table_200" name="Table_200" id="200">
  <tableColumns count="1">
    <tableColumn name="Column1" id="1"/>
  </tableColumns>
  <tableStyleInfo name="decodeDP=16F=8D=2Row5 V2-style 8" showColumnStripes="0" showFirstColumn="1" showLastColumn="1" showRowStripes="1"/>
</table>
</file>

<file path=xl/tables/table201.xml><?xml version="1.0" encoding="utf-8"?>
<table xmlns="http://schemas.openxmlformats.org/spreadsheetml/2006/main" headerRowCount="0" ref="H418:H420" displayName="Table_201" name="Table_201" id="201">
  <tableColumns count="1">
    <tableColumn name="Column1" id="1"/>
  </tableColumns>
  <tableStyleInfo name="decodeDP=16F=8D=2Row5 V2-style 9" showColumnStripes="0" showFirstColumn="1" showLastColumn="1" showRowStripes="1"/>
</table>
</file>

<file path=xl/tables/table202.xml><?xml version="1.0" encoding="utf-8"?>
<table xmlns="http://schemas.openxmlformats.org/spreadsheetml/2006/main" headerRowCount="0" ref="H426" displayName="Table_202" name="Table_202" id="202">
  <tableColumns count="1">
    <tableColumn name="Column1" id="1"/>
  </tableColumns>
  <tableStyleInfo name="decodeDP=16F=8D=2Row5 V2-style 10" showColumnStripes="0" showFirstColumn="1" showLastColumn="1" showRowStripes="1"/>
</table>
</file>

<file path=xl/tables/table203.xml><?xml version="1.0" encoding="utf-8"?>
<table xmlns="http://schemas.openxmlformats.org/spreadsheetml/2006/main" headerRowCount="0" ref="H428:I448" displayName="Table_203" name="Table_203" id="203">
  <tableColumns count="2">
    <tableColumn name="Column1" id="1"/>
    <tableColumn name="Column2" id="2"/>
  </tableColumns>
  <tableStyleInfo name="decodeDP=16F=8D=2Row5 V2-style 11" showColumnStripes="0" showFirstColumn="1" showLastColumn="1" showRowStripes="1"/>
</table>
</file>

<file path=xl/tables/table204.xml><?xml version="1.0" encoding="utf-8"?>
<table xmlns="http://schemas.openxmlformats.org/spreadsheetml/2006/main" headerRowCount="0" ref="H478" displayName="Table_204" name="Table_204" id="204">
  <tableColumns count="1">
    <tableColumn name="Column1" id="1"/>
  </tableColumns>
  <tableStyleInfo name="decodeDP=16F=8D=2Row5 V2-style 12" showColumnStripes="0" showFirstColumn="1" showLastColumn="1" showRowStripes="1"/>
</table>
</file>

<file path=xl/tables/table205.xml><?xml version="1.0" encoding="utf-8"?>
<table xmlns="http://schemas.openxmlformats.org/spreadsheetml/2006/main" headerRowCount="0" ref="H503:H504" displayName="Table_205" name="Table_205" id="205">
  <tableColumns count="1">
    <tableColumn name="Column1" id="1"/>
  </tableColumns>
  <tableStyleInfo name="decodeDP=16F=8D=2Row5 V2-style 13" showColumnStripes="0" showFirstColumn="1" showLastColumn="1" showRowStripes="1"/>
</table>
</file>

<file path=xl/tables/table206.xml><?xml version="1.0" encoding="utf-8"?>
<table xmlns="http://schemas.openxmlformats.org/spreadsheetml/2006/main" ref="A2:C39" displayName="Table_206" name="Table_206" id="206">
  <tableColumns count="3">
    <tableColumn name="Description" id="1"/>
    <tableColumn name="Symbol" id="2"/>
    <tableColumn name="Value" id="3"/>
  </tableColumns>
  <tableStyleInfo name="decodeDP=16EP=8D=2Row5 V3-style" showColumnStripes="0" showFirstColumn="1" showLastColumn="1" showRowStripes="1"/>
</table>
</file>

<file path=xl/tables/table207.xml><?xml version="1.0" encoding="utf-8"?>
<table xmlns="http://schemas.openxmlformats.org/spreadsheetml/2006/main" totalsRowCount="1" ref="F2:H11" displayName="Table_207" name="Table_207" id="207">
  <tableColumns count="3">
    <tableColumn totalsRowLabel="Total # of chips" name="Sharding (Axis Name)" id="1"/>
    <tableColumn totalsRowFunction="custom" name="# of Devices" id="2"/>
    <tableColumn name="Notes" id="3"/>
  </tableColumns>
  <tableStyleInfo name="decodeDP=16EP=8D=2Row5 V3-style 2" showColumnStripes="0" showFirstColumn="1" showLastColumn="1" showRowStripes="1"/>
</table>
</file>

<file path=xl/tables/table208.xml><?xml version="1.0" encoding="utf-8"?>
<table xmlns="http://schemas.openxmlformats.org/spreadsheetml/2006/main" ref="F17:H31" displayName="Table_208" name="Table_208" id="208">
  <tableColumns count="3">
    <tableColumn name="Hardware Spec" id="1"/>
    <tableColumn name="Derate Factor" id="2"/>
    <tableColumn name="GhostFish" id="3"/>
  </tableColumns>
  <tableStyleInfo name="decodeDP=16EP=8D=2Row5 V3-style 3" showColumnStripes="0" showFirstColumn="1" showLastColumn="1" showRowStripes="1"/>
</table>
</file>

<file path=xl/tables/table209.xml><?xml version="1.0" encoding="utf-8"?>
<table xmlns="http://schemas.openxmlformats.org/spreadsheetml/2006/main" headerRowCount="0" ref="F35:G48" displayName="Table_209" name="Table_209" id="209">
  <tableColumns count="2">
    <tableColumn name="Column1" id="1"/>
    <tableColumn name="Column2" id="2"/>
  </tableColumns>
  <tableStyleInfo name="decodeDP=16EP=8D=2Row5 V3-style 4" showColumnStripes="0" showFirstColumn="1" showLastColumn="1" showRowStripes="1"/>
  <extLst>
    <ext uri="GoogleSheetsCustomDataVersion1">
      <go:sheetsCustomData xmlns:go="http://customooxmlschemas.google.com/" headerRowCount="1"/>
    </ext>
  </extLst>
</table>
</file>

<file path=xl/tables/table210.xml><?xml version="1.0" encoding="utf-8"?>
<table xmlns="http://schemas.openxmlformats.org/spreadsheetml/2006/main" ref="A43:C50" displayName="Table_210" name="Table_210" id="210">
  <tableColumns count="3">
    <tableColumn name="Metric Name" id="1"/>
    <tableColumn name="Value (GhostFish)" id="2"/>
    <tableColumn name="Reference Value (GB200)" id="3"/>
  </tableColumns>
  <tableStyleInfo name="decodeDP=16EP=8D=2Row5 V3-style 5" showColumnStripes="0" showFirstColumn="1" showLastColumn="1" showRowStripes="1"/>
</table>
</file>

<file path=xl/tables/table211.xml><?xml version="1.0" encoding="utf-8"?>
<table xmlns="http://schemas.openxmlformats.org/spreadsheetml/2006/main" ref="A77:C90" displayName="Table_211" name="Table_211" id="211">
  <tableColumns count="3">
    <tableColumn name="Key" id="1"/>
    <tableColumn name="Value" id="2"/>
    <tableColumn name="Notes" id="3"/>
  </tableColumns>
  <tableStyleInfo name="decodeDP=16EP=8D=2Row5 V3-style 6" showColumnStripes="0" showFirstColumn="1" showLastColumn="1" showRowStripes="1"/>
</table>
</file>

<file path=xl/tables/table212.xml><?xml version="1.0" encoding="utf-8"?>
<table xmlns="http://schemas.openxmlformats.org/spreadsheetml/2006/main" headerRowCount="0" ref="H116:Q136" displayName="Table_212" name="Table_212" id="212">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decodeDP=16EP=8D=2Row5 V3-style 7" showColumnStripes="0" showFirstColumn="1" showLastColumn="1" showRowStripes="1"/>
</table>
</file>

<file path=xl/tables/table213.xml><?xml version="1.0" encoding="utf-8"?>
<table xmlns="http://schemas.openxmlformats.org/spreadsheetml/2006/main" headerRowCount="0" ref="H382:H383" displayName="Table_213" name="Table_213" id="213">
  <tableColumns count="1">
    <tableColumn name="Column1" id="1"/>
  </tableColumns>
  <tableStyleInfo name="decodeDP=16EP=8D=2Row5 V3-style 8" showColumnStripes="0" showFirstColumn="1" showLastColumn="1" showRowStripes="1"/>
</table>
</file>

<file path=xl/tables/table214.xml><?xml version="1.0" encoding="utf-8"?>
<table xmlns="http://schemas.openxmlformats.org/spreadsheetml/2006/main" headerRowCount="0" ref="H416:H418" displayName="Table_214" name="Table_214" id="214">
  <tableColumns count="1">
    <tableColumn name="Column1" id="1"/>
  </tableColumns>
  <tableStyleInfo name="decodeDP=16EP=8D=2Row5 V3-style 9" showColumnStripes="0" showFirstColumn="1" showLastColumn="1" showRowStripes="1"/>
</table>
</file>

<file path=xl/tables/table215.xml><?xml version="1.0" encoding="utf-8"?>
<table xmlns="http://schemas.openxmlformats.org/spreadsheetml/2006/main" headerRowCount="0" ref="H424" displayName="Table_215" name="Table_215" id="215">
  <tableColumns count="1">
    <tableColumn name="Column1" id="1"/>
  </tableColumns>
  <tableStyleInfo name="decodeDP=16EP=8D=2Row5 V3-style 10" showColumnStripes="0" showFirstColumn="1" showLastColumn="1" showRowStripes="1"/>
</table>
</file>

<file path=xl/tables/table216.xml><?xml version="1.0" encoding="utf-8"?>
<table xmlns="http://schemas.openxmlformats.org/spreadsheetml/2006/main" headerRowCount="0" ref="H426:I446" displayName="Table_216" name="Table_216" id="216">
  <tableColumns count="2">
    <tableColumn name="Column1" id="1"/>
    <tableColumn name="Column2" id="2"/>
  </tableColumns>
  <tableStyleInfo name="decodeDP=16EP=8D=2Row5 V3-style 11" showColumnStripes="0" showFirstColumn="1" showLastColumn="1" showRowStripes="1"/>
</table>
</file>

<file path=xl/tables/table217.xml><?xml version="1.0" encoding="utf-8"?>
<table xmlns="http://schemas.openxmlformats.org/spreadsheetml/2006/main" headerRowCount="0" ref="H476" displayName="Table_217" name="Table_217" id="217">
  <tableColumns count="1">
    <tableColumn name="Column1" id="1"/>
  </tableColumns>
  <tableStyleInfo name="decodeDP=16EP=8D=2Row5 V3-style 12" showColumnStripes="0" showFirstColumn="1" showLastColumn="1" showRowStripes="1"/>
</table>
</file>

<file path=xl/tables/table218.xml><?xml version="1.0" encoding="utf-8"?>
<table xmlns="http://schemas.openxmlformats.org/spreadsheetml/2006/main" headerRowCount="0" ref="H501:H502" displayName="Table_218" name="Table_218" id="218">
  <tableColumns count="1">
    <tableColumn name="Column1" id="1"/>
  </tableColumns>
  <tableStyleInfo name="decodeDP=16EP=8D=2Row5 V3-style 13" showColumnStripes="0" showFirstColumn="1" showLastColumn="1" showRowStripes="1"/>
</table>
</file>

<file path=xl/tables/table219.xml><?xml version="1.0" encoding="utf-8"?>
<table xmlns="http://schemas.openxmlformats.org/spreadsheetml/2006/main" ref="A2:C39" displayName="Table_219" name="Table_219" id="219">
  <tableColumns count="3">
    <tableColumn name="Description" id="1"/>
    <tableColumn name="Symbol" id="2"/>
    <tableColumn name="Value" id="3"/>
  </tableColumns>
  <tableStyleInfo name="decodeEP=16B=8Row5 V4-style" showColumnStripes="0" showFirstColumn="1" showLastColumn="1" showRowStripes="1"/>
</table>
</file>

<file path=xl/tables/table220.xml><?xml version="1.0" encoding="utf-8"?>
<table xmlns="http://schemas.openxmlformats.org/spreadsheetml/2006/main" totalsRowCount="1" ref="F2:H11" displayName="Table_220" name="Table_220" id="220">
  <tableColumns count="3">
    <tableColumn totalsRowLabel="Total # of chips" name="Sharding (Axis Name)" id="1"/>
    <tableColumn totalsRowFunction="custom" name="# of Devices" id="2"/>
    <tableColumn name="Notes" id="3"/>
  </tableColumns>
  <tableStyleInfo name="decodeEP=16B=8Row5 V4-style 2" showColumnStripes="0" showFirstColumn="1" showLastColumn="1" showRowStripes="1"/>
</table>
</file>

<file path=xl/tables/table221.xml><?xml version="1.0" encoding="utf-8"?>
<table xmlns="http://schemas.openxmlformats.org/spreadsheetml/2006/main" ref="F17:H31" displayName="Table_221" name="Table_221" id="221">
  <tableColumns count="3">
    <tableColumn name="Hardware Spec" id="1"/>
    <tableColumn name="Derate Factor" id="2"/>
    <tableColumn name="GhostFish" id="3"/>
  </tableColumns>
  <tableStyleInfo name="decodeEP=16B=8Row5 V4-style 3" showColumnStripes="0" showFirstColumn="1" showLastColumn="1" showRowStripes="1"/>
</table>
</file>

<file path=xl/tables/table222.xml><?xml version="1.0" encoding="utf-8"?>
<table xmlns="http://schemas.openxmlformats.org/spreadsheetml/2006/main" headerRowCount="0" ref="F35:G48" displayName="Table_222" name="Table_222" id="222">
  <tableColumns count="2">
    <tableColumn name="Column1" id="1"/>
    <tableColumn name="Column2" id="2"/>
  </tableColumns>
  <tableStyleInfo name="decodeEP=16B=8Row5 V4-style 4" showColumnStripes="0" showFirstColumn="1" showLastColumn="1" showRowStripes="1"/>
  <extLst>
    <ext uri="GoogleSheetsCustomDataVersion1">
      <go:sheetsCustomData xmlns:go="http://customooxmlschemas.google.com/" headerRowCount="1"/>
    </ext>
  </extLst>
</table>
</file>

<file path=xl/tables/table223.xml><?xml version="1.0" encoding="utf-8"?>
<table xmlns="http://schemas.openxmlformats.org/spreadsheetml/2006/main" ref="A43:C50" displayName="Table_223" name="Table_223" id="223">
  <tableColumns count="3">
    <tableColumn name="Metric Name" id="1"/>
    <tableColumn name="Value (GhostFish)" id="2"/>
    <tableColumn name="Reference Value (GB200)" id="3"/>
  </tableColumns>
  <tableStyleInfo name="decodeEP=16B=8Row5 V4-style 5" showColumnStripes="0" showFirstColumn="1" showLastColumn="1" showRowStripes="1"/>
</table>
</file>

<file path=xl/tables/table224.xml><?xml version="1.0" encoding="utf-8"?>
<table xmlns="http://schemas.openxmlformats.org/spreadsheetml/2006/main" ref="A77:C90" displayName="Table_224" name="Table_224" id="224">
  <tableColumns count="3">
    <tableColumn name="Key" id="1"/>
    <tableColumn name="Value" id="2"/>
    <tableColumn name="Notes" id="3"/>
  </tableColumns>
  <tableStyleInfo name="decodeEP=16B=8Row5 V4-style 6" showColumnStripes="0" showFirstColumn="1" showLastColumn="1" showRowStripes="1"/>
</table>
</file>

<file path=xl/tables/table225.xml><?xml version="1.0" encoding="utf-8"?>
<table xmlns="http://schemas.openxmlformats.org/spreadsheetml/2006/main" headerRowCount="0" ref="H116:Q136" displayName="Table_225" name="Table_225" id="225">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decodeEP=16B=8Row5 V4-style 7" showColumnStripes="0" showFirstColumn="1" showLastColumn="1" showRowStripes="1"/>
</table>
</file>

<file path=xl/tables/table226.xml><?xml version="1.0" encoding="utf-8"?>
<table xmlns="http://schemas.openxmlformats.org/spreadsheetml/2006/main" headerRowCount="0" ref="H382:H383" displayName="Table_226" name="Table_226" id="226">
  <tableColumns count="1">
    <tableColumn name="Column1" id="1"/>
  </tableColumns>
  <tableStyleInfo name="decodeEP=16B=8Row5 V4-style 8" showColumnStripes="0" showFirstColumn="1" showLastColumn="1" showRowStripes="1"/>
</table>
</file>

<file path=xl/tables/table227.xml><?xml version="1.0" encoding="utf-8"?>
<table xmlns="http://schemas.openxmlformats.org/spreadsheetml/2006/main" headerRowCount="0" ref="H416:H418" displayName="Table_227" name="Table_227" id="227">
  <tableColumns count="1">
    <tableColumn name="Column1" id="1"/>
  </tableColumns>
  <tableStyleInfo name="decodeEP=16B=8Row5 V4-style 9" showColumnStripes="0" showFirstColumn="1" showLastColumn="1" showRowStripes="1"/>
</table>
</file>

<file path=xl/tables/table228.xml><?xml version="1.0" encoding="utf-8"?>
<table xmlns="http://schemas.openxmlformats.org/spreadsheetml/2006/main" headerRowCount="0" ref="H424" displayName="Table_228" name="Table_228" id="228">
  <tableColumns count="1">
    <tableColumn name="Column1" id="1"/>
  </tableColumns>
  <tableStyleInfo name="decodeEP=16B=8Row5 V4-style 10" showColumnStripes="0" showFirstColumn="1" showLastColumn="1" showRowStripes="1"/>
</table>
</file>

<file path=xl/tables/table229.xml><?xml version="1.0" encoding="utf-8"?>
<table xmlns="http://schemas.openxmlformats.org/spreadsheetml/2006/main" headerRowCount="0" ref="H426:I446" displayName="Table_229" name="Table_229" id="229">
  <tableColumns count="2">
    <tableColumn name="Column1" id="1"/>
    <tableColumn name="Column2" id="2"/>
  </tableColumns>
  <tableStyleInfo name="decodeEP=16B=8Row5 V4-style 11" showColumnStripes="0" showFirstColumn="1" showLastColumn="1" showRowStripes="1"/>
</table>
</file>

<file path=xl/tables/table230.xml><?xml version="1.0" encoding="utf-8"?>
<table xmlns="http://schemas.openxmlformats.org/spreadsheetml/2006/main" headerRowCount="0" ref="H476" displayName="Table_230" name="Table_230" id="230">
  <tableColumns count="1">
    <tableColumn name="Column1" id="1"/>
  </tableColumns>
  <tableStyleInfo name="decodeEP=16B=8Row5 V4-style 12" showColumnStripes="0" showFirstColumn="1" showLastColumn="1" showRowStripes="1"/>
</table>
</file>

<file path=xl/tables/table231.xml><?xml version="1.0" encoding="utf-8"?>
<table xmlns="http://schemas.openxmlformats.org/spreadsheetml/2006/main" headerRowCount="0" ref="H502:H503" displayName="Table_231" name="Table_231" id="231">
  <tableColumns count="1">
    <tableColumn name="Column1" id="1"/>
  </tableColumns>
  <tableStyleInfo name="decodeEP=16B=8Row5 V4-style 13" showColumnStripes="0" showFirstColumn="1" showLastColumn="1" showRowStripes="1"/>
</table>
</file>

<file path=xl/tables/table232.xml><?xml version="1.0" encoding="utf-8"?>
<table xmlns="http://schemas.openxmlformats.org/spreadsheetml/2006/main" ref="A2:C39" displayName="Table_232" name="Table_232" id="232">
  <tableColumns count="3">
    <tableColumn name="Description" id="1"/>
    <tableColumn name="Symbol" id="2"/>
    <tableColumn name="Value" id="3"/>
  </tableColumns>
  <tableStyleInfo name="decodeEP=16DP=16Row6-style" showColumnStripes="0" showFirstColumn="1" showLastColumn="1" showRowStripes="1"/>
</table>
</file>

<file path=xl/tables/table233.xml><?xml version="1.0" encoding="utf-8"?>
<table xmlns="http://schemas.openxmlformats.org/spreadsheetml/2006/main" totalsRowCount="1" ref="F2:H11" displayName="Table_233" name="Table_233" id="233">
  <tableColumns count="3">
    <tableColumn totalsRowLabel="Total # of chips" name="Sharding (Axis Name)" id="1"/>
    <tableColumn totalsRowFunction="custom" name="# of Devices" id="2"/>
    <tableColumn name="Notes" id="3"/>
  </tableColumns>
  <tableStyleInfo name="decodeEP=16DP=16Row6-style 2" showColumnStripes="0" showFirstColumn="1" showLastColumn="1" showRowStripes="1"/>
</table>
</file>

<file path=xl/tables/table234.xml><?xml version="1.0" encoding="utf-8"?>
<table xmlns="http://schemas.openxmlformats.org/spreadsheetml/2006/main" ref="F17:H31" displayName="Table_234" name="Table_234" id="234">
  <tableColumns count="3">
    <tableColumn name="Hardware Spec" id="1"/>
    <tableColumn name="Derate Factor" id="2"/>
    <tableColumn name="GhostFish (P3)" id="3"/>
  </tableColumns>
  <tableStyleInfo name="decodeEP=16DP=16Row6-style 3" showColumnStripes="0" showFirstColumn="1" showLastColumn="1" showRowStripes="1"/>
</table>
</file>

<file path=xl/tables/table235.xml><?xml version="1.0" encoding="utf-8"?>
<table xmlns="http://schemas.openxmlformats.org/spreadsheetml/2006/main" headerRowCount="0" ref="F34:G47" displayName="Table_235" name="Table_235" id="235">
  <tableColumns count="2">
    <tableColumn name="Column1" id="1"/>
    <tableColumn name="Column2" id="2"/>
  </tableColumns>
  <tableStyleInfo name="decodeEP=16DP=16Row6-style 4" showColumnStripes="0" showFirstColumn="1" showLastColumn="1" showRowStripes="1"/>
  <extLst>
    <ext uri="GoogleSheetsCustomDataVersion1">
      <go:sheetsCustomData xmlns:go="http://customooxmlschemas.google.com/" headerRowCount="1"/>
    </ext>
  </extLst>
</table>
</file>

<file path=xl/tables/table236.xml><?xml version="1.0" encoding="utf-8"?>
<table xmlns="http://schemas.openxmlformats.org/spreadsheetml/2006/main" ref="A42:C49" displayName="Table_236" name="Table_236" id="236">
  <tableColumns count="3">
    <tableColumn name="Metric Name" id="1"/>
    <tableColumn name="Value (GhostFish (P3))" id="2"/>
    <tableColumn name="Reference Value (GB200)" id="3"/>
  </tableColumns>
  <tableStyleInfo name="decodeEP=16DP=16Row6-style 5" showColumnStripes="0" showFirstColumn="1" showLastColumn="1" showRowStripes="1"/>
</table>
</file>

<file path=xl/tables/table237.xml><?xml version="1.0" encoding="utf-8"?>
<table xmlns="http://schemas.openxmlformats.org/spreadsheetml/2006/main" ref="A77:C90" displayName="Table_237" name="Table_237" id="237">
  <tableColumns count="3">
    <tableColumn name="Key" id="1"/>
    <tableColumn name="Value" id="2"/>
    <tableColumn name="Notes" id="3"/>
  </tableColumns>
  <tableStyleInfo name="decodeEP=16DP=16Row6-style 6" showColumnStripes="0" showFirstColumn="1" showLastColumn="1" showRowStripes="1"/>
</table>
</file>

<file path=xl/tables/table238.xml><?xml version="1.0" encoding="utf-8"?>
<table xmlns="http://schemas.openxmlformats.org/spreadsheetml/2006/main" headerRowCount="0" ref="H116:Q138" displayName="Table_238" name="Table_238" id="238">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decodeEP=16DP=16Row6-style 7" showColumnStripes="0" showFirstColumn="1" showLastColumn="1" showRowStripes="1"/>
</table>
</file>

<file path=xl/tables/table239.xml><?xml version="1.0" encoding="utf-8"?>
<table xmlns="http://schemas.openxmlformats.org/spreadsheetml/2006/main" headerRowCount="0" ref="G323:G324" displayName="Table_239" name="Table_239" id="239">
  <tableColumns count="1">
    <tableColumn name="Column1" id="1"/>
  </tableColumns>
  <tableStyleInfo name="decodeEP=16DP=16Row6-style 8" showColumnStripes="0" showFirstColumn="1" showLastColumn="1" showRowStripes="1"/>
</table>
</file>

<file path=xl/tables/table240.xml><?xml version="1.0" encoding="utf-8"?>
<table xmlns="http://schemas.openxmlformats.org/spreadsheetml/2006/main" headerRowCount="0" ref="H400:H401" displayName="Table_240" name="Table_240" id="240">
  <tableColumns count="1">
    <tableColumn name="Column1" id="1"/>
  </tableColumns>
  <tableStyleInfo name="decodeEP=16DP=16Row6-style 9" showColumnStripes="0" showFirstColumn="1" showLastColumn="1" showRowStripes="1"/>
</table>
</file>

<file path=xl/tables/table241.xml><?xml version="1.0" encoding="utf-8"?>
<table xmlns="http://schemas.openxmlformats.org/spreadsheetml/2006/main" headerRowCount="0" ref="H434:H436" displayName="Table_241" name="Table_241" id="241">
  <tableColumns count="1">
    <tableColumn name="Column1" id="1"/>
  </tableColumns>
  <tableStyleInfo name="decodeEP=16DP=16Row6-style 10" showColumnStripes="0" showFirstColumn="1" showLastColumn="1" showRowStripes="1"/>
</table>
</file>

<file path=xl/tables/table242.xml><?xml version="1.0" encoding="utf-8"?>
<table xmlns="http://schemas.openxmlformats.org/spreadsheetml/2006/main" headerRowCount="0" ref="H447" displayName="Table_242" name="Table_242" id="242">
  <tableColumns count="1">
    <tableColumn name="Column1" id="1"/>
  </tableColumns>
  <tableStyleInfo name="decodeEP=16DP=16Row6-style 11" showColumnStripes="0" showFirstColumn="1" showLastColumn="1" showRowStripes="1"/>
</table>
</file>

<file path=xl/tables/table243.xml><?xml version="1.0" encoding="utf-8"?>
<table xmlns="http://schemas.openxmlformats.org/spreadsheetml/2006/main" headerRowCount="0" ref="H449:I468" displayName="Table_243" name="Table_243" id="243">
  <tableColumns count="2">
    <tableColumn name="Column1" id="1"/>
    <tableColumn name="Column2" id="2"/>
  </tableColumns>
  <tableStyleInfo name="decodeEP=16DP=16Row6-style 12" showColumnStripes="0" showFirstColumn="1" showLastColumn="1" showRowStripes="1"/>
</table>
</file>

<file path=xl/tables/table244.xml><?xml version="1.0" encoding="utf-8"?>
<table xmlns="http://schemas.openxmlformats.org/spreadsheetml/2006/main" headerRowCount="0" ref="H511" displayName="Table_244" name="Table_244" id="244">
  <tableColumns count="1">
    <tableColumn name="Column1" id="1"/>
  </tableColumns>
  <tableStyleInfo name="decodeEP=16DP=16Row6-style 13" showColumnStripes="0" showFirstColumn="1" showLastColumn="1" showRowStripes="1"/>
</table>
</file>

<file path=xl/tables/table245.xml><?xml version="1.0" encoding="utf-8"?>
<table xmlns="http://schemas.openxmlformats.org/spreadsheetml/2006/main" headerRowCount="0" ref="H536:H537" displayName="Table_245" name="Table_245" id="245">
  <tableColumns count="1">
    <tableColumn name="Column1" id="1"/>
  </tableColumns>
  <tableStyleInfo name="decodeEP=16DP=16Row6-style 14" showColumnStripes="0" showFirstColumn="1" showLastColumn="1" showRowStripes="1"/>
</table>
</file>

<file path=xl/tables/table246.xml><?xml version="1.0" encoding="utf-8"?>
<table xmlns="http://schemas.openxmlformats.org/spreadsheetml/2006/main" ref="A2:C39" displayName="Table_246" name="Table_246" id="246">
  <tableColumns count="3">
    <tableColumn name="Description" id="1"/>
    <tableColumn name="Symbol" id="2"/>
    <tableColumn name="Value" id="3"/>
  </tableColumns>
  <tableStyleInfo name="prefillEP=16DP=16Row6-style" showColumnStripes="0" showFirstColumn="1" showLastColumn="1" showRowStripes="1"/>
</table>
</file>

<file path=xl/tables/table247.xml><?xml version="1.0" encoding="utf-8"?>
<table xmlns="http://schemas.openxmlformats.org/spreadsheetml/2006/main" totalsRowCount="1" ref="F2:H11" displayName="Table_247" name="Table_247" id="247">
  <tableColumns count="3">
    <tableColumn totalsRowLabel="Total # of chips" name="Sharding (Axis Name)" id="1"/>
    <tableColumn totalsRowFunction="custom" name="# of Devices" id="2"/>
    <tableColumn name="Notes" id="3"/>
  </tableColumns>
  <tableStyleInfo name="prefillEP=16DP=16Row6-style 2" showColumnStripes="0" showFirstColumn="1" showLastColumn="1" showRowStripes="1"/>
</table>
</file>

<file path=xl/tables/table248.xml><?xml version="1.0" encoding="utf-8"?>
<table xmlns="http://schemas.openxmlformats.org/spreadsheetml/2006/main" ref="F17:H31" displayName="Table_248" name="Table_248" id="248">
  <tableColumns count="3">
    <tableColumn name="Hardware Spec" id="1"/>
    <tableColumn name="Derate Factor" id="2"/>
    <tableColumn name="GhostFish (P3)" id="3"/>
  </tableColumns>
  <tableStyleInfo name="prefillEP=16DP=16Row6-style 3" showColumnStripes="0" showFirstColumn="1" showLastColumn="1" showRowStripes="1"/>
</table>
</file>

<file path=xl/tables/table249.xml><?xml version="1.0" encoding="utf-8"?>
<table xmlns="http://schemas.openxmlformats.org/spreadsheetml/2006/main" headerRowCount="0" ref="F34:G47" displayName="Table_249" name="Table_249" id="249">
  <tableColumns count="2">
    <tableColumn name="Column1" id="1"/>
    <tableColumn name="Column2" id="2"/>
  </tableColumns>
  <tableStyleInfo name="prefillEP=16DP=16Row6-style 4" showColumnStripes="0" showFirstColumn="1" showLastColumn="1" showRowStripes="1"/>
  <extLst>
    <ext uri="GoogleSheetsCustomDataVersion1">
      <go:sheetsCustomData xmlns:go="http://customooxmlschemas.google.com/" headerRowCount="1"/>
    </ext>
  </extLst>
</table>
</file>

<file path=xl/tables/table250.xml><?xml version="1.0" encoding="utf-8"?>
<table xmlns="http://schemas.openxmlformats.org/spreadsheetml/2006/main" ref="A42:C49" displayName="Table_250" name="Table_250" id="250">
  <tableColumns count="3">
    <tableColumn name="Metric Name" id="1"/>
    <tableColumn name="Value (GhostFish (P3))" id="2"/>
    <tableColumn name="Reference Value (GB200)" id="3"/>
  </tableColumns>
  <tableStyleInfo name="prefillEP=16DP=16Row6-style 5" showColumnStripes="0" showFirstColumn="1" showLastColumn="1" showRowStripes="1"/>
</table>
</file>

<file path=xl/tables/table251.xml><?xml version="1.0" encoding="utf-8"?>
<table xmlns="http://schemas.openxmlformats.org/spreadsheetml/2006/main" ref="A77:C90" displayName="Table_251" name="Table_251" id="251">
  <tableColumns count="3">
    <tableColumn name="Key" id="1"/>
    <tableColumn name="Value" id="2"/>
    <tableColumn name="Notes" id="3"/>
  </tableColumns>
  <tableStyleInfo name="prefillEP=16DP=16Row6-style 6" showColumnStripes="0" showFirstColumn="1" showLastColumn="1" showRowStripes="1"/>
</table>
</file>

<file path=xl/tables/table252.xml><?xml version="1.0" encoding="utf-8"?>
<table xmlns="http://schemas.openxmlformats.org/spreadsheetml/2006/main" headerRowCount="0" ref="H116:Q139" displayName="Table_252" name="Table_252" id="252">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prefillEP=16DP=16Row6-style 7" showColumnStripes="0" showFirstColumn="1" showLastColumn="1" showRowStripes="1"/>
</table>
</file>

<file path=xl/tables/table253.xml><?xml version="1.0" encoding="utf-8"?>
<table xmlns="http://schemas.openxmlformats.org/spreadsheetml/2006/main" headerRowCount="0" ref="G324:G325" displayName="Table_253" name="Table_253" id="253">
  <tableColumns count="1">
    <tableColumn name="Column1" id="1"/>
  </tableColumns>
  <tableStyleInfo name="prefillEP=16DP=16Row6-style 8" showColumnStripes="0" showFirstColumn="1" showLastColumn="1" showRowStripes="1"/>
</table>
</file>

<file path=xl/tables/table254.xml><?xml version="1.0" encoding="utf-8"?>
<table xmlns="http://schemas.openxmlformats.org/spreadsheetml/2006/main" headerRowCount="0" ref="H401:H402" displayName="Table_254" name="Table_254" id="254">
  <tableColumns count="1">
    <tableColumn name="Column1" id="1"/>
  </tableColumns>
  <tableStyleInfo name="prefillEP=16DP=16Row6-style 9" showColumnStripes="0" showFirstColumn="1" showLastColumn="1" showRowStripes="1"/>
</table>
</file>

<file path=xl/tables/table255.xml><?xml version="1.0" encoding="utf-8"?>
<table xmlns="http://schemas.openxmlformats.org/spreadsheetml/2006/main" headerRowCount="0" ref="H435:H437" displayName="Table_255" name="Table_255" id="255">
  <tableColumns count="1">
    <tableColumn name="Column1" id="1"/>
  </tableColumns>
  <tableStyleInfo name="prefillEP=16DP=16Row6-style 10" showColumnStripes="0" showFirstColumn="1" showLastColumn="1" showRowStripes="1"/>
</table>
</file>

<file path=xl/tables/table256.xml><?xml version="1.0" encoding="utf-8"?>
<table xmlns="http://schemas.openxmlformats.org/spreadsheetml/2006/main" headerRowCount="0" ref="H448" displayName="Table_256" name="Table_256" id="256">
  <tableColumns count="1">
    <tableColumn name="Column1" id="1"/>
  </tableColumns>
  <tableStyleInfo name="prefillEP=16DP=16Row6-style 11" showColumnStripes="0" showFirstColumn="1" showLastColumn="1" showRowStripes="1"/>
</table>
</file>

<file path=xl/tables/table257.xml><?xml version="1.0" encoding="utf-8"?>
<table xmlns="http://schemas.openxmlformats.org/spreadsheetml/2006/main" headerRowCount="0" ref="H450:I469" displayName="Table_257" name="Table_257" id="257">
  <tableColumns count="2">
    <tableColumn name="Column1" id="1"/>
    <tableColumn name="Column2" id="2"/>
  </tableColumns>
  <tableStyleInfo name="prefillEP=16DP=16Row6-style 12" showColumnStripes="0" showFirstColumn="1" showLastColumn="1" showRowStripes="1"/>
</table>
</file>

<file path=xl/tables/table258.xml><?xml version="1.0" encoding="utf-8"?>
<table xmlns="http://schemas.openxmlformats.org/spreadsheetml/2006/main" headerRowCount="0" ref="H512" displayName="Table_258" name="Table_258" id="258">
  <tableColumns count="1">
    <tableColumn name="Column1" id="1"/>
  </tableColumns>
  <tableStyleInfo name="prefillEP=16DP=16Row6-style 13" showColumnStripes="0" showFirstColumn="1" showLastColumn="1" showRowStripes="1"/>
</table>
</file>

<file path=xl/tables/table259.xml><?xml version="1.0" encoding="utf-8"?>
<table xmlns="http://schemas.openxmlformats.org/spreadsheetml/2006/main" headerRowCount="0" ref="H537:H538" displayName="Table_259" name="Table_259" id="259">
  <tableColumns count="1">
    <tableColumn name="Column1" id="1"/>
  </tableColumns>
  <tableStyleInfo name="prefillEP=16DP=16Row6-style 14" showColumnStripes="0" showFirstColumn="1" showLastColumn="1" showRowStripes="1"/>
</table>
</file>

<file path=xl/tables/table260.xml><?xml version="1.0" encoding="utf-8"?>
<table xmlns="http://schemas.openxmlformats.org/spreadsheetml/2006/main" ref="A2:C39" displayName="Table_260" name="Table_260" id="260">
  <tableColumns count="3">
    <tableColumn name="Description" id="1"/>
    <tableColumn name="Symbol" id="2"/>
    <tableColumn name="Value" id="3"/>
  </tableColumns>
  <tableStyleInfo name="8K2x2x4decodeEP=16DP=16Row6-style" showColumnStripes="0" showFirstColumn="1" showLastColumn="1" showRowStripes="1"/>
</table>
</file>

<file path=xl/tables/table261.xml><?xml version="1.0" encoding="utf-8"?>
<table xmlns="http://schemas.openxmlformats.org/spreadsheetml/2006/main" totalsRowCount="1" ref="F2:H11" displayName="Table_261" name="Table_261" id="261">
  <tableColumns count="3">
    <tableColumn totalsRowLabel="Total # of chips" name="Sharding (Axis Name)" id="1"/>
    <tableColumn totalsRowFunction="custom" name="# of Devices" id="2"/>
    <tableColumn name="Notes" id="3"/>
  </tableColumns>
  <tableStyleInfo name="8K2x2x4decodeEP=16DP=16Row6-style 2" showColumnStripes="0" showFirstColumn="1" showLastColumn="1" showRowStripes="1"/>
</table>
</file>

<file path=xl/tables/table262.xml><?xml version="1.0" encoding="utf-8"?>
<table xmlns="http://schemas.openxmlformats.org/spreadsheetml/2006/main" ref="F17:H31" displayName="Table_262" name="Table_262" id="262">
  <tableColumns count="3">
    <tableColumn name="Hardware Spec" id="1"/>
    <tableColumn name="Derate Factor" id="2"/>
    <tableColumn name="GhostFish (P3)" id="3"/>
  </tableColumns>
  <tableStyleInfo name="8K2x2x4decodeEP=16DP=16Row6-style 3" showColumnStripes="0" showFirstColumn="1" showLastColumn="1" showRowStripes="1"/>
</table>
</file>

<file path=xl/tables/table263.xml><?xml version="1.0" encoding="utf-8"?>
<table xmlns="http://schemas.openxmlformats.org/spreadsheetml/2006/main" headerRowCount="0" ref="F34:G47" displayName="Table_263" name="Table_263" id="263">
  <tableColumns count="2">
    <tableColumn name="Column1" id="1"/>
    <tableColumn name="Column2" id="2"/>
  </tableColumns>
  <tableStyleInfo name="8K2x2x4decodeEP=16DP=16Row6-style 4" showColumnStripes="0" showFirstColumn="1" showLastColumn="1" showRowStripes="1"/>
  <extLst>
    <ext uri="GoogleSheetsCustomDataVersion1">
      <go:sheetsCustomData xmlns:go="http://customooxmlschemas.google.com/" headerRowCount="1"/>
    </ext>
  </extLst>
</table>
</file>

<file path=xl/tables/table264.xml><?xml version="1.0" encoding="utf-8"?>
<table xmlns="http://schemas.openxmlformats.org/spreadsheetml/2006/main" ref="A42:C49" displayName="Table_264" name="Table_264" id="264">
  <tableColumns count="3">
    <tableColumn name="Metric Name" id="1"/>
    <tableColumn name="Value (GhostFish (P3))" id="2"/>
    <tableColumn name="Reference Value (GB200)" id="3"/>
  </tableColumns>
  <tableStyleInfo name="8K2x2x4decodeEP=16DP=16Row6-style 5" showColumnStripes="0" showFirstColumn="1" showLastColumn="1" showRowStripes="1"/>
</table>
</file>

<file path=xl/tables/table265.xml><?xml version="1.0" encoding="utf-8"?>
<table xmlns="http://schemas.openxmlformats.org/spreadsheetml/2006/main" ref="A77:C90" displayName="Table_265" name="Table_265" id="265">
  <tableColumns count="3">
    <tableColumn name="Key" id="1"/>
    <tableColumn name="Value" id="2"/>
    <tableColumn name="Notes" id="3"/>
  </tableColumns>
  <tableStyleInfo name="8K2x2x4decodeEP=16DP=16Row6-style 6" showColumnStripes="0" showFirstColumn="1" showLastColumn="1" showRowStripes="1"/>
</table>
</file>

<file path=xl/tables/table266.xml><?xml version="1.0" encoding="utf-8"?>
<table xmlns="http://schemas.openxmlformats.org/spreadsheetml/2006/main" headerRowCount="0" ref="H116:Q138" displayName="Table_266" name="Table_266" id="266">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8K2x2x4decodeEP=16DP=16Row6-style 7" showColumnStripes="0" showFirstColumn="1" showLastColumn="1" showRowStripes="1"/>
</table>
</file>

<file path=xl/tables/table267.xml><?xml version="1.0" encoding="utf-8"?>
<table xmlns="http://schemas.openxmlformats.org/spreadsheetml/2006/main" headerRowCount="0" ref="G323:G324" displayName="Table_267" name="Table_267" id="267">
  <tableColumns count="1">
    <tableColumn name="Column1" id="1"/>
  </tableColumns>
  <tableStyleInfo name="8K2x2x4decodeEP=16DP=16Row6-style 8" showColumnStripes="0" showFirstColumn="1" showLastColumn="1" showRowStripes="1"/>
</table>
</file>

<file path=xl/tables/table268.xml><?xml version="1.0" encoding="utf-8"?>
<table xmlns="http://schemas.openxmlformats.org/spreadsheetml/2006/main" headerRowCount="0" ref="H400:H401" displayName="Table_268" name="Table_268" id="268">
  <tableColumns count="1">
    <tableColumn name="Column1" id="1"/>
  </tableColumns>
  <tableStyleInfo name="8K2x2x4decodeEP=16DP=16Row6-style 9" showColumnStripes="0" showFirstColumn="1" showLastColumn="1" showRowStripes="1"/>
</table>
</file>

<file path=xl/tables/table269.xml><?xml version="1.0" encoding="utf-8"?>
<table xmlns="http://schemas.openxmlformats.org/spreadsheetml/2006/main" headerRowCount="0" ref="H434:H436" displayName="Table_269" name="Table_269" id="269">
  <tableColumns count="1">
    <tableColumn name="Column1" id="1"/>
  </tableColumns>
  <tableStyleInfo name="8K2x2x4decodeEP=16DP=16Row6-style 10" showColumnStripes="0" showFirstColumn="1" showLastColumn="1" showRowStripes="1"/>
</table>
</file>

<file path=xl/tables/table270.xml><?xml version="1.0" encoding="utf-8"?>
<table xmlns="http://schemas.openxmlformats.org/spreadsheetml/2006/main" headerRowCount="0" ref="H447" displayName="Table_270" name="Table_270" id="270">
  <tableColumns count="1">
    <tableColumn name="Column1" id="1"/>
  </tableColumns>
  <tableStyleInfo name="8K2x2x4decodeEP=16DP=16Row6-style 11" showColumnStripes="0" showFirstColumn="1" showLastColumn="1" showRowStripes="1"/>
</table>
</file>

<file path=xl/tables/table271.xml><?xml version="1.0" encoding="utf-8"?>
<table xmlns="http://schemas.openxmlformats.org/spreadsheetml/2006/main" headerRowCount="0" ref="H449:I468" displayName="Table_271" name="Table_271" id="271">
  <tableColumns count="2">
    <tableColumn name="Column1" id="1"/>
    <tableColumn name="Column2" id="2"/>
  </tableColumns>
  <tableStyleInfo name="8K2x2x4decodeEP=16DP=16Row6-style 12" showColumnStripes="0" showFirstColumn="1" showLastColumn="1" showRowStripes="1"/>
</table>
</file>

<file path=xl/tables/table272.xml><?xml version="1.0" encoding="utf-8"?>
<table xmlns="http://schemas.openxmlformats.org/spreadsheetml/2006/main" headerRowCount="0" ref="H511" displayName="Table_272" name="Table_272" id="272">
  <tableColumns count="1">
    <tableColumn name="Column1" id="1"/>
  </tableColumns>
  <tableStyleInfo name="8K2x2x4decodeEP=16DP=16Row6-style 13" showColumnStripes="0" showFirstColumn="1" showLastColumn="1" showRowStripes="1"/>
</table>
</file>

<file path=xl/tables/table273.xml><?xml version="1.0" encoding="utf-8"?>
<table xmlns="http://schemas.openxmlformats.org/spreadsheetml/2006/main" headerRowCount="0" ref="H536:H537" displayName="Table_273" name="Table_273" id="273">
  <tableColumns count="1">
    <tableColumn name="Column1" id="1"/>
  </tableColumns>
  <tableStyleInfo name="8K2x2x4decodeEP=16DP=16Row6-style 14" showColumnStripes="0" showFirstColumn="1" showLastColumn="1" showRowStripes="1"/>
</table>
</file>

<file path=xl/tables/table274.xml><?xml version="1.0" encoding="utf-8"?>
<table xmlns="http://schemas.openxmlformats.org/spreadsheetml/2006/main" ref="A2:C39" displayName="Table_274" name="Table_274" id="274">
  <tableColumns count="3">
    <tableColumn name="Description" id="1"/>
    <tableColumn name="Symbol" id="2"/>
    <tableColumn name="Value" id="3"/>
  </tableColumns>
  <tableStyleInfo name="8KprefilldisaggEP=16DP=16Row6-style" showColumnStripes="0" showFirstColumn="1" showLastColumn="1" showRowStripes="1"/>
</table>
</file>

<file path=xl/tables/table275.xml><?xml version="1.0" encoding="utf-8"?>
<table xmlns="http://schemas.openxmlformats.org/spreadsheetml/2006/main" totalsRowCount="1" ref="F2:H11" displayName="Table_275" name="Table_275" id="275">
  <tableColumns count="3">
    <tableColumn totalsRowLabel="Total # of chips" name="Sharding (Axis Name)" id="1"/>
    <tableColumn totalsRowFunction="custom" name="# of Devices" id="2"/>
    <tableColumn name="Notes" id="3"/>
  </tableColumns>
  <tableStyleInfo name="8KprefilldisaggEP=16DP=16Row6-style 2" showColumnStripes="0" showFirstColumn="1" showLastColumn="1" showRowStripes="1"/>
</table>
</file>

<file path=xl/tables/table276.xml><?xml version="1.0" encoding="utf-8"?>
<table xmlns="http://schemas.openxmlformats.org/spreadsheetml/2006/main" ref="F17:H31" displayName="Table_276" name="Table_276" id="276">
  <tableColumns count="3">
    <tableColumn name="Hardware Spec" id="1"/>
    <tableColumn name="Derate Factor" id="2"/>
    <tableColumn name="GhostFish (P3)" id="3"/>
  </tableColumns>
  <tableStyleInfo name="8KprefilldisaggEP=16DP=16Row6-style 3" showColumnStripes="0" showFirstColumn="1" showLastColumn="1" showRowStripes="1"/>
</table>
</file>

<file path=xl/tables/table277.xml><?xml version="1.0" encoding="utf-8"?>
<table xmlns="http://schemas.openxmlformats.org/spreadsheetml/2006/main" headerRowCount="0" ref="F34:G47" displayName="Table_277" name="Table_277" id="277">
  <tableColumns count="2">
    <tableColumn name="Column1" id="1"/>
    <tableColumn name="Column2" id="2"/>
  </tableColumns>
  <tableStyleInfo name="8KprefilldisaggEP=16DP=16Row6-style 4" showColumnStripes="0" showFirstColumn="1" showLastColumn="1" showRowStripes="1"/>
  <extLst>
    <ext uri="GoogleSheetsCustomDataVersion1">
      <go:sheetsCustomData xmlns:go="http://customooxmlschemas.google.com/" headerRowCount="1"/>
    </ext>
  </extLst>
</table>
</file>

<file path=xl/tables/table278.xml><?xml version="1.0" encoding="utf-8"?>
<table xmlns="http://schemas.openxmlformats.org/spreadsheetml/2006/main" ref="A42:C49" displayName="Table_278" name="Table_278" id="278">
  <tableColumns count="3">
    <tableColumn name="Metric Name" id="1"/>
    <tableColumn name="Value (GhostFish (P3))" id="2"/>
    <tableColumn name="Reference Value (GB200)" id="3"/>
  </tableColumns>
  <tableStyleInfo name="8KprefilldisaggEP=16DP=16Row6-style 5" showColumnStripes="0" showFirstColumn="1" showLastColumn="1" showRowStripes="1"/>
</table>
</file>

<file path=xl/tables/table279.xml><?xml version="1.0" encoding="utf-8"?>
<table xmlns="http://schemas.openxmlformats.org/spreadsheetml/2006/main" ref="A77:C90" displayName="Table_279" name="Table_279" id="279">
  <tableColumns count="3">
    <tableColumn name="Key" id="1"/>
    <tableColumn name="Value" id="2"/>
    <tableColumn name="Notes" id="3"/>
  </tableColumns>
  <tableStyleInfo name="8KprefilldisaggEP=16DP=16Row6-style 6" showColumnStripes="0" showFirstColumn="1" showLastColumn="1" showRowStripes="1"/>
</table>
</file>

<file path=xl/tables/table280.xml><?xml version="1.0" encoding="utf-8"?>
<table xmlns="http://schemas.openxmlformats.org/spreadsheetml/2006/main" headerRowCount="0" ref="H116:Q139" displayName="Table_280" name="Table_280" id="280">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8KprefilldisaggEP=16DP=16Row6-style 7" showColumnStripes="0" showFirstColumn="1" showLastColumn="1" showRowStripes="1"/>
</table>
</file>

<file path=xl/tables/table281.xml><?xml version="1.0" encoding="utf-8"?>
<table xmlns="http://schemas.openxmlformats.org/spreadsheetml/2006/main" headerRowCount="0" ref="G324:G325" displayName="Table_281" name="Table_281" id="281">
  <tableColumns count="1">
    <tableColumn name="Column1" id="1"/>
  </tableColumns>
  <tableStyleInfo name="8KprefilldisaggEP=16DP=16Row6-style 8" showColumnStripes="0" showFirstColumn="1" showLastColumn="1" showRowStripes="1"/>
</table>
</file>

<file path=xl/tables/table282.xml><?xml version="1.0" encoding="utf-8"?>
<table xmlns="http://schemas.openxmlformats.org/spreadsheetml/2006/main" headerRowCount="0" ref="H401:H402" displayName="Table_282" name="Table_282" id="282">
  <tableColumns count="1">
    <tableColumn name="Column1" id="1"/>
  </tableColumns>
  <tableStyleInfo name="8KprefilldisaggEP=16DP=16Row6-style 9" showColumnStripes="0" showFirstColumn="1" showLastColumn="1" showRowStripes="1"/>
</table>
</file>

<file path=xl/tables/table283.xml><?xml version="1.0" encoding="utf-8"?>
<table xmlns="http://schemas.openxmlformats.org/spreadsheetml/2006/main" headerRowCount="0" ref="H435:H437" displayName="Table_283" name="Table_283" id="283">
  <tableColumns count="1">
    <tableColumn name="Column1" id="1"/>
  </tableColumns>
  <tableStyleInfo name="8KprefilldisaggEP=16DP=16Row6-style 10" showColumnStripes="0" showFirstColumn="1" showLastColumn="1" showRowStripes="1"/>
</table>
</file>

<file path=xl/tables/table284.xml><?xml version="1.0" encoding="utf-8"?>
<table xmlns="http://schemas.openxmlformats.org/spreadsheetml/2006/main" headerRowCount="0" ref="H448" displayName="Table_284" name="Table_284" id="284">
  <tableColumns count="1">
    <tableColumn name="Column1" id="1"/>
  </tableColumns>
  <tableStyleInfo name="8KprefilldisaggEP=16DP=16Row6-style 11" showColumnStripes="0" showFirstColumn="1" showLastColumn="1" showRowStripes="1"/>
</table>
</file>

<file path=xl/tables/table285.xml><?xml version="1.0" encoding="utf-8"?>
<table xmlns="http://schemas.openxmlformats.org/spreadsheetml/2006/main" headerRowCount="0" ref="H450:I469" displayName="Table_285" name="Table_285" id="285">
  <tableColumns count="2">
    <tableColumn name="Column1" id="1"/>
    <tableColumn name="Column2" id="2"/>
  </tableColumns>
  <tableStyleInfo name="8KprefilldisaggEP=16DP=16Row6-style 12" showColumnStripes="0" showFirstColumn="1" showLastColumn="1" showRowStripes="1"/>
</table>
</file>

<file path=xl/tables/table286.xml><?xml version="1.0" encoding="utf-8"?>
<table xmlns="http://schemas.openxmlformats.org/spreadsheetml/2006/main" headerRowCount="0" ref="H512" displayName="Table_286" name="Table_286" id="286">
  <tableColumns count="1">
    <tableColumn name="Column1" id="1"/>
  </tableColumns>
  <tableStyleInfo name="8KprefilldisaggEP=16DP=16Row6-style 13" showColumnStripes="0" showFirstColumn="1" showLastColumn="1" showRowStripes="1"/>
</table>
</file>

<file path=xl/tables/table287.xml><?xml version="1.0" encoding="utf-8"?>
<table xmlns="http://schemas.openxmlformats.org/spreadsheetml/2006/main" headerRowCount="0" ref="H537:H538" displayName="Table_287" name="Table_287" id="287">
  <tableColumns count="1">
    <tableColumn name="Column1" id="1"/>
  </tableColumns>
  <tableStyleInfo name="8KprefilldisaggEP=16DP=16Row6-style 14" showColumnStripes="0" showFirstColumn="1" showLastColumn="1" showRowStripes="1"/>
</table>
</file>

<file path=xl/tables/table288.xml><?xml version="1.0" encoding="utf-8"?>
<table xmlns="http://schemas.openxmlformats.org/spreadsheetml/2006/main" ref="A2:C39" displayName="Table_288" name="Table_288" id="288">
  <tableColumns count="3">
    <tableColumn name="Description" id="1"/>
    <tableColumn name="Symbol" id="2"/>
    <tableColumn name="Value" id="3"/>
  </tableColumns>
  <tableStyleInfo name="8KdecodeRow6D=2F=8-style" showColumnStripes="0" showFirstColumn="1" showLastColumn="1" showRowStripes="1"/>
</table>
</file>

<file path=xl/tables/table289.xml><?xml version="1.0" encoding="utf-8"?>
<table xmlns="http://schemas.openxmlformats.org/spreadsheetml/2006/main" totalsRowCount="1" ref="F2:H11" displayName="Table_289" name="Table_289" id="289">
  <tableColumns count="3">
    <tableColumn totalsRowLabel="Total # of chips" name="Sharding (Axis Name)" id="1"/>
    <tableColumn totalsRowFunction="custom" name="# of Devices" id="2"/>
    <tableColumn name="Notes" id="3"/>
  </tableColumns>
  <tableStyleInfo name="8KdecodeRow6D=2F=8-style 2" showColumnStripes="0" showFirstColumn="1" showLastColumn="1" showRowStripes="1"/>
</table>
</file>

<file path=xl/tables/table290.xml><?xml version="1.0" encoding="utf-8"?>
<table xmlns="http://schemas.openxmlformats.org/spreadsheetml/2006/main" ref="F17:H31" displayName="Table_290" name="Table_290" id="290">
  <tableColumns count="3">
    <tableColumn name="Hardware Spec" id="1"/>
    <tableColumn name="Derate Factor" id="2"/>
    <tableColumn name="GhostFish (P3)" id="3"/>
  </tableColumns>
  <tableStyleInfo name="8KdecodeRow6D=2F=8-style 3" showColumnStripes="0" showFirstColumn="1" showLastColumn="1" showRowStripes="1"/>
</table>
</file>

<file path=xl/tables/table291.xml><?xml version="1.0" encoding="utf-8"?>
<table xmlns="http://schemas.openxmlformats.org/spreadsheetml/2006/main" headerRowCount="0" ref="F34:G47" displayName="Table_291" name="Table_291" id="291">
  <tableColumns count="2">
    <tableColumn name="Column1" id="1"/>
    <tableColumn name="Column2" id="2"/>
  </tableColumns>
  <tableStyleInfo name="8KdecodeRow6D=2F=8-style 4" showColumnStripes="0" showFirstColumn="1" showLastColumn="1" showRowStripes="1"/>
  <extLst>
    <ext uri="GoogleSheetsCustomDataVersion1">
      <go:sheetsCustomData xmlns:go="http://customooxmlschemas.google.com/" headerRowCount="1"/>
    </ext>
  </extLst>
</table>
</file>

<file path=xl/tables/table292.xml><?xml version="1.0" encoding="utf-8"?>
<table xmlns="http://schemas.openxmlformats.org/spreadsheetml/2006/main" ref="A42:C49" displayName="Table_292" name="Table_292" id="292">
  <tableColumns count="3">
    <tableColumn name="Metric Name" id="1"/>
    <tableColumn name="Value (GhostFish (P3))" id="2"/>
    <tableColumn name="Reference Value (GB200)" id="3"/>
  </tableColumns>
  <tableStyleInfo name="8KdecodeRow6D=2F=8-style 5" showColumnStripes="0" showFirstColumn="1" showLastColumn="1" showRowStripes="1"/>
</table>
</file>

<file path=xl/tables/table293.xml><?xml version="1.0" encoding="utf-8"?>
<table xmlns="http://schemas.openxmlformats.org/spreadsheetml/2006/main" ref="A77:C90" displayName="Table_293" name="Table_293" id="293">
  <tableColumns count="3">
    <tableColumn name="Key" id="1"/>
    <tableColumn name="Value" id="2"/>
    <tableColumn name="Notes" id="3"/>
  </tableColumns>
  <tableStyleInfo name="8KdecodeRow6D=2F=8-style 6" showColumnStripes="0" showFirstColumn="1" showLastColumn="1" showRowStripes="1"/>
</table>
</file>

<file path=xl/tables/table294.xml><?xml version="1.0" encoding="utf-8"?>
<table xmlns="http://schemas.openxmlformats.org/spreadsheetml/2006/main" headerRowCount="0" ref="H117:Q139" displayName="Table_294" name="Table_294" id="294">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8KdecodeRow6D=2F=8-style 7" showColumnStripes="0" showFirstColumn="1" showLastColumn="1" showRowStripes="1"/>
</table>
</file>

<file path=xl/tables/table295.xml><?xml version="1.0" encoding="utf-8"?>
<table xmlns="http://schemas.openxmlformats.org/spreadsheetml/2006/main" headerRowCount="0" ref="G324:G325" displayName="Table_295" name="Table_295" id="295">
  <tableColumns count="1">
    <tableColumn name="Column1" id="1"/>
  </tableColumns>
  <tableStyleInfo name="8KdecodeRow6D=2F=8-style 8" showColumnStripes="0" showFirstColumn="1" showLastColumn="1" showRowStripes="1"/>
</table>
</file>

<file path=xl/tables/table296.xml><?xml version="1.0" encoding="utf-8"?>
<table xmlns="http://schemas.openxmlformats.org/spreadsheetml/2006/main" headerRowCount="0" ref="H402:H403" displayName="Table_296" name="Table_296" id="296">
  <tableColumns count="1">
    <tableColumn name="Column1" id="1"/>
  </tableColumns>
  <tableStyleInfo name="8KdecodeRow6D=2F=8-style 9" showColumnStripes="0" showFirstColumn="1" showLastColumn="1" showRowStripes="1"/>
</table>
</file>

<file path=xl/tables/table297.xml><?xml version="1.0" encoding="utf-8"?>
<table xmlns="http://schemas.openxmlformats.org/spreadsheetml/2006/main" headerRowCount="0" ref="H436:H438" displayName="Table_297" name="Table_297" id="297">
  <tableColumns count="1">
    <tableColumn name="Column1" id="1"/>
  </tableColumns>
  <tableStyleInfo name="8KdecodeRow6D=2F=8-style 10" showColumnStripes="0" showFirstColumn="1" showLastColumn="1" showRowStripes="1"/>
</table>
</file>

<file path=xl/tables/table298.xml><?xml version="1.0" encoding="utf-8"?>
<table xmlns="http://schemas.openxmlformats.org/spreadsheetml/2006/main" headerRowCount="0" ref="H449" displayName="Table_298" name="Table_298" id="298">
  <tableColumns count="1">
    <tableColumn name="Column1" id="1"/>
  </tableColumns>
  <tableStyleInfo name="8KdecodeRow6D=2F=8-style 11" showColumnStripes="0" showFirstColumn="1" showLastColumn="1" showRowStripes="1"/>
</table>
</file>

<file path=xl/tables/table299.xml><?xml version="1.0" encoding="utf-8"?>
<table xmlns="http://schemas.openxmlformats.org/spreadsheetml/2006/main" headerRowCount="0" ref="H451:I470" displayName="Table_299" name="Table_299" id="299">
  <tableColumns count="2">
    <tableColumn name="Column1" id="1"/>
    <tableColumn name="Column2" id="2"/>
  </tableColumns>
  <tableStyleInfo name="8KdecodeRow6D=2F=8-style 12" showColumnStripes="0" showFirstColumn="1" showLastColumn="1" showRowStripes="1"/>
</table>
</file>

<file path=xl/tables/table300.xml><?xml version="1.0" encoding="utf-8"?>
<table xmlns="http://schemas.openxmlformats.org/spreadsheetml/2006/main" headerRowCount="0" ref="H513" displayName="Table_300" name="Table_300" id="300">
  <tableColumns count="1">
    <tableColumn name="Column1" id="1"/>
  </tableColumns>
  <tableStyleInfo name="8KdecodeRow6D=2F=8-style 13" showColumnStripes="0" showFirstColumn="1" showLastColumn="1" showRowStripes="1"/>
</table>
</file>

<file path=xl/tables/table301.xml><?xml version="1.0" encoding="utf-8"?>
<table xmlns="http://schemas.openxmlformats.org/spreadsheetml/2006/main" headerRowCount="0" ref="H538:H539" displayName="Table_301" name="Table_301" id="301">
  <tableColumns count="1">
    <tableColumn name="Column1" id="1"/>
  </tableColumns>
  <tableStyleInfo name="8KdecodeRow6D=2F=8-style 14" showColumnStripes="0" showFirstColumn="1" showLastColumn="1" showRowStripes="1"/>
</table>
</file>

<file path=xl/tables/table302.xml><?xml version="1.0" encoding="utf-8"?>
<table xmlns="http://schemas.openxmlformats.org/spreadsheetml/2006/main" ref="A2:C39" displayName="Table_302" name="Table_302" id="302">
  <tableColumns count="3">
    <tableColumn name="Description" id="1"/>
    <tableColumn name="Symbol" id="2"/>
    <tableColumn name="Value" id="3"/>
  </tableColumns>
  <tableStyleInfo name="prefillEP=16DP=16Row6+Batch=16-style" showColumnStripes="0" showFirstColumn="1" showLastColumn="1" showRowStripes="1"/>
</table>
</file>

<file path=xl/tables/table303.xml><?xml version="1.0" encoding="utf-8"?>
<table xmlns="http://schemas.openxmlformats.org/spreadsheetml/2006/main" totalsRowCount="1" ref="F2:H11" displayName="Table_303" name="Table_303" id="303">
  <tableColumns count="3">
    <tableColumn totalsRowLabel="Total # of chips" name="Sharding (Axis Name)" id="1"/>
    <tableColumn totalsRowFunction="custom" name="# of Devices" id="2"/>
    <tableColumn name="Notes" id="3"/>
  </tableColumns>
  <tableStyleInfo name="prefillEP=16DP=16Row6+Batch=16-style 2" showColumnStripes="0" showFirstColumn="1" showLastColumn="1" showRowStripes="1"/>
</table>
</file>

<file path=xl/tables/table304.xml><?xml version="1.0" encoding="utf-8"?>
<table xmlns="http://schemas.openxmlformats.org/spreadsheetml/2006/main" ref="F17:H31" displayName="Table_304" name="Table_304" id="304">
  <tableColumns count="3">
    <tableColumn name="Hardware Spec" id="1"/>
    <tableColumn name="Derate Factor" id="2"/>
    <tableColumn name="GhostFish (P3)" id="3"/>
  </tableColumns>
  <tableStyleInfo name="prefillEP=16DP=16Row6+Batch=16-style 3" showColumnStripes="0" showFirstColumn="1" showLastColumn="1" showRowStripes="1"/>
</table>
</file>

<file path=xl/tables/table305.xml><?xml version="1.0" encoding="utf-8"?>
<table xmlns="http://schemas.openxmlformats.org/spreadsheetml/2006/main" headerRowCount="0" ref="F34:G47" displayName="Table_305" name="Table_305" id="305">
  <tableColumns count="2">
    <tableColumn name="Column1" id="1"/>
    <tableColumn name="Column2" id="2"/>
  </tableColumns>
  <tableStyleInfo name="prefillEP=16DP=16Row6+Batch=16-style 4" showColumnStripes="0" showFirstColumn="1" showLastColumn="1" showRowStripes="1"/>
  <extLst>
    <ext uri="GoogleSheetsCustomDataVersion1">
      <go:sheetsCustomData xmlns:go="http://customooxmlschemas.google.com/" headerRowCount="1"/>
    </ext>
  </extLst>
</table>
</file>

<file path=xl/tables/table306.xml><?xml version="1.0" encoding="utf-8"?>
<table xmlns="http://schemas.openxmlformats.org/spreadsheetml/2006/main" ref="A42:C49" displayName="Table_306" name="Table_306" id="306">
  <tableColumns count="3">
    <tableColumn name="Metric Name" id="1"/>
    <tableColumn name="Value (GhostFish (P3))" id="2"/>
    <tableColumn name="Reference Value (GB200)" id="3"/>
  </tableColumns>
  <tableStyleInfo name="prefillEP=16DP=16Row6+Batch=16-style 5" showColumnStripes="0" showFirstColumn="1" showLastColumn="1" showRowStripes="1"/>
</table>
</file>

<file path=xl/tables/table307.xml><?xml version="1.0" encoding="utf-8"?>
<table xmlns="http://schemas.openxmlformats.org/spreadsheetml/2006/main" ref="A77:C90" displayName="Table_307" name="Table_307" id="307">
  <tableColumns count="3">
    <tableColumn name="Key" id="1"/>
    <tableColumn name="Value" id="2"/>
    <tableColumn name="Notes" id="3"/>
  </tableColumns>
  <tableStyleInfo name="prefillEP=16DP=16Row6+Batch=16-style 6" showColumnStripes="0" showFirstColumn="1" showLastColumn="1" showRowStripes="1"/>
</table>
</file>

<file path=xl/tables/table308.xml><?xml version="1.0" encoding="utf-8"?>
<table xmlns="http://schemas.openxmlformats.org/spreadsheetml/2006/main" headerRowCount="0" ref="H116:Q138" displayName="Table_308" name="Table_308" id="308">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prefillEP=16DP=16Row6+Batch=16-style 7" showColumnStripes="0" showFirstColumn="1" showLastColumn="1" showRowStripes="1"/>
</table>
</file>

<file path=xl/tables/table309.xml><?xml version="1.0" encoding="utf-8"?>
<table xmlns="http://schemas.openxmlformats.org/spreadsheetml/2006/main" headerRowCount="0" ref="G323:G324" displayName="Table_309" name="Table_309" id="309">
  <tableColumns count="1">
    <tableColumn name="Column1" id="1"/>
  </tableColumns>
  <tableStyleInfo name="prefillEP=16DP=16Row6+Batch=16-style 8" showColumnStripes="0" showFirstColumn="1" showLastColumn="1" showRowStripes="1"/>
</table>
</file>

<file path=xl/tables/table310.xml><?xml version="1.0" encoding="utf-8"?>
<table xmlns="http://schemas.openxmlformats.org/spreadsheetml/2006/main" headerRowCount="0" ref="H400:H401" displayName="Table_310" name="Table_310" id="310">
  <tableColumns count="1">
    <tableColumn name="Column1" id="1"/>
  </tableColumns>
  <tableStyleInfo name="prefillEP=16DP=16Row6+Batch=16-style 9" showColumnStripes="0" showFirstColumn="1" showLastColumn="1" showRowStripes="1"/>
</table>
</file>

<file path=xl/tables/table311.xml><?xml version="1.0" encoding="utf-8"?>
<table xmlns="http://schemas.openxmlformats.org/spreadsheetml/2006/main" headerRowCount="0" ref="H434:H436" displayName="Table_311" name="Table_311" id="311">
  <tableColumns count="1">
    <tableColumn name="Column1" id="1"/>
  </tableColumns>
  <tableStyleInfo name="prefillEP=16DP=16Row6+Batch=16-style 10" showColumnStripes="0" showFirstColumn="1" showLastColumn="1" showRowStripes="1"/>
</table>
</file>

<file path=xl/tables/table312.xml><?xml version="1.0" encoding="utf-8"?>
<table xmlns="http://schemas.openxmlformats.org/spreadsheetml/2006/main" headerRowCount="0" ref="H447" displayName="Table_312" name="Table_312" id="312">
  <tableColumns count="1">
    <tableColumn name="Column1" id="1"/>
  </tableColumns>
  <tableStyleInfo name="prefillEP=16DP=16Row6+Batch=16-style 11" showColumnStripes="0" showFirstColumn="1" showLastColumn="1" showRowStripes="1"/>
</table>
</file>

<file path=xl/tables/table313.xml><?xml version="1.0" encoding="utf-8"?>
<table xmlns="http://schemas.openxmlformats.org/spreadsheetml/2006/main" headerRowCount="0" ref="H449:I468" displayName="Table_313" name="Table_313" id="313">
  <tableColumns count="2">
    <tableColumn name="Column1" id="1"/>
    <tableColumn name="Column2" id="2"/>
  </tableColumns>
  <tableStyleInfo name="prefillEP=16DP=16Row6+Batch=16-style 12" showColumnStripes="0" showFirstColumn="1" showLastColumn="1" showRowStripes="1"/>
</table>
</file>

<file path=xl/tables/table314.xml><?xml version="1.0" encoding="utf-8"?>
<table xmlns="http://schemas.openxmlformats.org/spreadsheetml/2006/main" headerRowCount="0" ref="H511" displayName="Table_314" name="Table_314" id="314">
  <tableColumns count="1">
    <tableColumn name="Column1" id="1"/>
  </tableColumns>
  <tableStyleInfo name="prefillEP=16DP=16Row6+Batch=16-style 13" showColumnStripes="0" showFirstColumn="1" showLastColumn="1" showRowStripes="1"/>
</table>
</file>

<file path=xl/tables/table315.xml><?xml version="1.0" encoding="utf-8"?>
<table xmlns="http://schemas.openxmlformats.org/spreadsheetml/2006/main" headerRowCount="0" ref="H536:H537" displayName="Table_315" name="Table_315" id="315">
  <tableColumns count="1">
    <tableColumn name="Column1" id="1"/>
  </tableColumns>
  <tableStyleInfo name="prefillEP=16DP=16Row6+Batch=16-style 14" showColumnStripes="0" showFirstColumn="1" showLastColumn="1" showRowStripes="1"/>
</table>
</file>

<file path=xl/tables/table316.xml><?xml version="1.0" encoding="utf-8"?>
<table xmlns="http://schemas.openxmlformats.org/spreadsheetml/2006/main" ref="A2:C39" displayName="Table_316" name="Table_316" id="316">
  <tableColumns count="3">
    <tableColumn name="Description" id="1"/>
    <tableColumn name="Symbol" id="2"/>
    <tableColumn name="Value" id="3"/>
  </tableColumns>
  <tableStyleInfo name="decodeEP=16B=8Row7-style" showColumnStripes="0" showFirstColumn="1" showLastColumn="1" showRowStripes="1"/>
</table>
</file>

<file path=xl/tables/table317.xml><?xml version="1.0" encoding="utf-8"?>
<table xmlns="http://schemas.openxmlformats.org/spreadsheetml/2006/main" totalsRowCount="1" ref="F2:H11" displayName="Table_317" name="Table_317" id="317">
  <tableColumns count="3">
    <tableColumn totalsRowLabel="Total # of chips" name="Sharding (Axis Name)" id="1"/>
    <tableColumn totalsRowFunction="custom" name="# of Devices" id="2"/>
    <tableColumn name="Notes" id="3"/>
  </tableColumns>
  <tableStyleInfo name="decodeEP=16B=8Row7-style 2" showColumnStripes="0" showFirstColumn="1" showLastColumn="1" showRowStripes="1"/>
</table>
</file>

<file path=xl/tables/table318.xml><?xml version="1.0" encoding="utf-8"?>
<table xmlns="http://schemas.openxmlformats.org/spreadsheetml/2006/main" ref="F17:H31" displayName="Table_318" name="Table_318" id="318">
  <tableColumns count="3">
    <tableColumn name="Hardware Spec" id="1"/>
    <tableColumn name="Derate Factor" id="2"/>
    <tableColumn name="GhostFish (P3)" id="3"/>
  </tableColumns>
  <tableStyleInfo name="decodeEP=16B=8Row7-style 3" showColumnStripes="0" showFirstColumn="1" showLastColumn="1" showRowStripes="1"/>
</table>
</file>

<file path=xl/tables/table319.xml><?xml version="1.0" encoding="utf-8"?>
<table xmlns="http://schemas.openxmlformats.org/spreadsheetml/2006/main" headerRowCount="0" ref="F34:G47" displayName="Table_319" name="Table_319" id="319">
  <tableColumns count="2">
    <tableColumn name="Column1" id="1"/>
    <tableColumn name="Column2" id="2"/>
  </tableColumns>
  <tableStyleInfo name="decodeEP=16B=8Row7-style 4" showColumnStripes="0" showFirstColumn="1" showLastColumn="1" showRowStripes="1"/>
  <extLst>
    <ext uri="GoogleSheetsCustomDataVersion1">
      <go:sheetsCustomData xmlns:go="http://customooxmlschemas.google.com/" headerRowCount="1"/>
    </ext>
  </extLst>
</table>
</file>

<file path=xl/tables/table320.xml><?xml version="1.0" encoding="utf-8"?>
<table xmlns="http://schemas.openxmlformats.org/spreadsheetml/2006/main" ref="A42:C49" displayName="Table_320" name="Table_320" id="320">
  <tableColumns count="3">
    <tableColumn name="Metric Name" id="1"/>
    <tableColumn name="Value (GhostFish (P3))" id="2"/>
    <tableColumn name="Reference Value (GB200)" id="3"/>
  </tableColumns>
  <tableStyleInfo name="decodeEP=16B=8Row7-style 5" showColumnStripes="0" showFirstColumn="1" showLastColumn="1" showRowStripes="1"/>
</table>
</file>

<file path=xl/tables/table321.xml><?xml version="1.0" encoding="utf-8"?>
<table xmlns="http://schemas.openxmlformats.org/spreadsheetml/2006/main" ref="A77:C90" displayName="Table_321" name="Table_321" id="321">
  <tableColumns count="3">
    <tableColumn name="Key" id="1"/>
    <tableColumn name="Value" id="2"/>
    <tableColumn name="Notes" id="3"/>
  </tableColumns>
  <tableStyleInfo name="decodeEP=16B=8Row7-style 6" showColumnStripes="0" showFirstColumn="1" showLastColumn="1" showRowStripes="1"/>
</table>
</file>

<file path=xl/tables/table322.xml><?xml version="1.0" encoding="utf-8"?>
<table xmlns="http://schemas.openxmlformats.org/spreadsheetml/2006/main" headerRowCount="0" ref="H116:Q144" displayName="Table_322" name="Table_322" id="322">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decodeEP=16B=8Row7-style 7" showColumnStripes="0" showFirstColumn="1" showLastColumn="1" showRowStripes="1"/>
</table>
</file>

<file path=xl/tables/table323.xml><?xml version="1.0" encoding="utf-8"?>
<table xmlns="http://schemas.openxmlformats.org/spreadsheetml/2006/main" headerRowCount="0" ref="G329:G330" displayName="Table_323" name="Table_323" id="323">
  <tableColumns count="1">
    <tableColumn name="Column1" id="1"/>
  </tableColumns>
  <tableStyleInfo name="decodeEP=16B=8Row7-style 8" showColumnStripes="0" showFirstColumn="1" showLastColumn="1" showRowStripes="1"/>
</table>
</file>

<file path=xl/tables/table324.xml><?xml version="1.0" encoding="utf-8"?>
<table xmlns="http://schemas.openxmlformats.org/spreadsheetml/2006/main" headerRowCount="0" ref="H406:H407" displayName="Table_324" name="Table_324" id="324">
  <tableColumns count="1">
    <tableColumn name="Column1" id="1"/>
  </tableColumns>
  <tableStyleInfo name="decodeEP=16B=8Row7-style 9" showColumnStripes="0" showFirstColumn="1" showLastColumn="1" showRowStripes="1"/>
</table>
</file>

<file path=xl/tables/table325.xml><?xml version="1.0" encoding="utf-8"?>
<table xmlns="http://schemas.openxmlformats.org/spreadsheetml/2006/main" headerRowCount="0" ref="H440:H442" displayName="Table_325" name="Table_325" id="325">
  <tableColumns count="1">
    <tableColumn name="Column1" id="1"/>
  </tableColumns>
  <tableStyleInfo name="decodeEP=16B=8Row7-style 10" showColumnStripes="0" showFirstColumn="1" showLastColumn="1" showRowStripes="1"/>
</table>
</file>

<file path=xl/tables/table326.xml><?xml version="1.0" encoding="utf-8"?>
<table xmlns="http://schemas.openxmlformats.org/spreadsheetml/2006/main" headerRowCount="0" ref="H453" displayName="Table_326" name="Table_326" id="326">
  <tableColumns count="1">
    <tableColumn name="Column1" id="1"/>
  </tableColumns>
  <tableStyleInfo name="decodeEP=16B=8Row7-style 11" showColumnStripes="0" showFirstColumn="1" showLastColumn="1" showRowStripes="1"/>
</table>
</file>

<file path=xl/tables/table327.xml><?xml version="1.0" encoding="utf-8"?>
<table xmlns="http://schemas.openxmlformats.org/spreadsheetml/2006/main" headerRowCount="0" ref="H455:I474" displayName="Table_327" name="Table_327" id="327">
  <tableColumns count="2">
    <tableColumn name="Column1" id="1"/>
    <tableColumn name="Column2" id="2"/>
  </tableColumns>
  <tableStyleInfo name="decodeEP=16B=8Row7-style 12" showColumnStripes="0" showFirstColumn="1" showLastColumn="1" showRowStripes="1"/>
</table>
</file>

<file path=xl/tables/table328.xml><?xml version="1.0" encoding="utf-8"?>
<table xmlns="http://schemas.openxmlformats.org/spreadsheetml/2006/main" headerRowCount="0" ref="H517" displayName="Table_328" name="Table_328" id="328">
  <tableColumns count="1">
    <tableColumn name="Column1" id="1"/>
  </tableColumns>
  <tableStyleInfo name="decodeEP=16B=8Row7-style 13" showColumnStripes="0" showFirstColumn="1" showLastColumn="1" showRowStripes="1"/>
</table>
</file>

<file path=xl/tables/table329.xml><?xml version="1.0" encoding="utf-8"?>
<table xmlns="http://schemas.openxmlformats.org/spreadsheetml/2006/main" headerRowCount="0" ref="H542:H543" displayName="Table_329" name="Table_329" id="329">
  <tableColumns count="1">
    <tableColumn name="Column1" id="1"/>
  </tableColumns>
  <tableStyleInfo name="decodeEP=16B=8Row7-style 14" showColumnStripes="0" showFirstColumn="1" showLastColumn="1" showRowStripes="1"/>
</table>
</file>

<file path=xl/tables/table330.xml><?xml version="1.0" encoding="utf-8"?>
<table xmlns="http://schemas.openxmlformats.org/spreadsheetml/2006/main" ref="A2:C39" displayName="Table_330" name="Table_330" id="330">
  <tableColumns count="3">
    <tableColumn name="Description" id="1"/>
    <tableColumn name="Symbol" id="2"/>
    <tableColumn name="Value" id="3"/>
  </tableColumns>
  <tableStyleInfo name="prefillEP=16B=8Row7-style" showColumnStripes="0" showFirstColumn="1" showLastColumn="1" showRowStripes="1"/>
</table>
</file>

<file path=xl/tables/table331.xml><?xml version="1.0" encoding="utf-8"?>
<table xmlns="http://schemas.openxmlformats.org/spreadsheetml/2006/main" totalsRowCount="1" ref="F2:H11" displayName="Table_331" name="Table_331" id="331">
  <tableColumns count="3">
    <tableColumn totalsRowLabel="Total # of chips" name="Sharding (Axis Name)" id="1"/>
    <tableColumn totalsRowFunction="custom" name="# of Devices" id="2"/>
    <tableColumn name="Notes" id="3"/>
  </tableColumns>
  <tableStyleInfo name="prefillEP=16B=8Row7-style 2" showColumnStripes="0" showFirstColumn="1" showLastColumn="1" showRowStripes="1"/>
</table>
</file>

<file path=xl/tables/table332.xml><?xml version="1.0" encoding="utf-8"?>
<table xmlns="http://schemas.openxmlformats.org/spreadsheetml/2006/main" ref="F17:H31" displayName="Table_332" name="Table_332" id="332">
  <tableColumns count="3">
    <tableColumn name="Hardware Spec" id="1"/>
    <tableColumn name="Derate Factor" id="2"/>
    <tableColumn name="GhostFish (P3)" id="3"/>
  </tableColumns>
  <tableStyleInfo name="prefillEP=16B=8Row7-style 3" showColumnStripes="0" showFirstColumn="1" showLastColumn="1" showRowStripes="1"/>
</table>
</file>

<file path=xl/tables/table333.xml><?xml version="1.0" encoding="utf-8"?>
<table xmlns="http://schemas.openxmlformats.org/spreadsheetml/2006/main" headerRowCount="0" ref="F34:G47" displayName="Table_333" name="Table_333" id="333">
  <tableColumns count="2">
    <tableColumn name="Column1" id="1"/>
    <tableColumn name="Column2" id="2"/>
  </tableColumns>
  <tableStyleInfo name="prefillEP=16B=8Row7-style 4" showColumnStripes="0" showFirstColumn="1" showLastColumn="1" showRowStripes="1"/>
  <extLst>
    <ext uri="GoogleSheetsCustomDataVersion1">
      <go:sheetsCustomData xmlns:go="http://customooxmlschemas.google.com/" headerRowCount="1"/>
    </ext>
  </extLst>
</table>
</file>

<file path=xl/tables/table334.xml><?xml version="1.0" encoding="utf-8"?>
<table xmlns="http://schemas.openxmlformats.org/spreadsheetml/2006/main" ref="A42:C49" displayName="Table_334" name="Table_334" id="334">
  <tableColumns count="3">
    <tableColumn name="Metric Name" id="1"/>
    <tableColumn name="Value (GhostFish (P3))" id="2"/>
    <tableColumn name="Reference Value (GB200)" id="3"/>
  </tableColumns>
  <tableStyleInfo name="prefillEP=16B=8Row7-style 5" showColumnStripes="0" showFirstColumn="1" showLastColumn="1" showRowStripes="1"/>
</table>
</file>

<file path=xl/tables/table335.xml><?xml version="1.0" encoding="utf-8"?>
<table xmlns="http://schemas.openxmlformats.org/spreadsheetml/2006/main" ref="A77:C90" displayName="Table_335" name="Table_335" id="335">
  <tableColumns count="3">
    <tableColumn name="Key" id="1"/>
    <tableColumn name="Value" id="2"/>
    <tableColumn name="Notes" id="3"/>
  </tableColumns>
  <tableStyleInfo name="prefillEP=16B=8Row7-style 6" showColumnStripes="0" showFirstColumn="1" showLastColumn="1" showRowStripes="1"/>
</table>
</file>

<file path=xl/tables/table336.xml><?xml version="1.0" encoding="utf-8"?>
<table xmlns="http://schemas.openxmlformats.org/spreadsheetml/2006/main" headerRowCount="0" ref="H116:Q144" displayName="Table_336" name="Table_336" id="336">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prefillEP=16B=8Row7-style 7" showColumnStripes="0" showFirstColumn="1" showLastColumn="1" showRowStripes="1"/>
</table>
</file>

<file path=xl/tables/table337.xml><?xml version="1.0" encoding="utf-8"?>
<table xmlns="http://schemas.openxmlformats.org/spreadsheetml/2006/main" headerRowCount="0" ref="G329:G330" displayName="Table_337" name="Table_337" id="337">
  <tableColumns count="1">
    <tableColumn name="Column1" id="1"/>
  </tableColumns>
  <tableStyleInfo name="prefillEP=16B=8Row7-style 8" showColumnStripes="0" showFirstColumn="1" showLastColumn="1" showRowStripes="1"/>
</table>
</file>

<file path=xl/tables/table338.xml><?xml version="1.0" encoding="utf-8"?>
<table xmlns="http://schemas.openxmlformats.org/spreadsheetml/2006/main" headerRowCount="0" ref="H406:H407" displayName="Table_338" name="Table_338" id="338">
  <tableColumns count="1">
    <tableColumn name="Column1" id="1"/>
  </tableColumns>
  <tableStyleInfo name="prefillEP=16B=8Row7-style 9" showColumnStripes="0" showFirstColumn="1" showLastColumn="1" showRowStripes="1"/>
</table>
</file>

<file path=xl/tables/table339.xml><?xml version="1.0" encoding="utf-8"?>
<table xmlns="http://schemas.openxmlformats.org/spreadsheetml/2006/main" headerRowCount="0" ref="H440:H442" displayName="Table_339" name="Table_339" id="339">
  <tableColumns count="1">
    <tableColumn name="Column1" id="1"/>
  </tableColumns>
  <tableStyleInfo name="prefillEP=16B=8Row7-style 10" showColumnStripes="0" showFirstColumn="1" showLastColumn="1" showRowStripes="1"/>
</table>
</file>

<file path=xl/tables/table340.xml><?xml version="1.0" encoding="utf-8"?>
<table xmlns="http://schemas.openxmlformats.org/spreadsheetml/2006/main" headerRowCount="0" ref="H453" displayName="Table_340" name="Table_340" id="340">
  <tableColumns count="1">
    <tableColumn name="Column1" id="1"/>
  </tableColumns>
  <tableStyleInfo name="prefillEP=16B=8Row7-style 11" showColumnStripes="0" showFirstColumn="1" showLastColumn="1" showRowStripes="1"/>
</table>
</file>

<file path=xl/tables/table341.xml><?xml version="1.0" encoding="utf-8"?>
<table xmlns="http://schemas.openxmlformats.org/spreadsheetml/2006/main" headerRowCount="0" ref="H455:I474" displayName="Table_341" name="Table_341" id="341">
  <tableColumns count="2">
    <tableColumn name="Column1" id="1"/>
    <tableColumn name="Column2" id="2"/>
  </tableColumns>
  <tableStyleInfo name="prefillEP=16B=8Row7-style 12" showColumnStripes="0" showFirstColumn="1" showLastColumn="1" showRowStripes="1"/>
</table>
</file>

<file path=xl/tables/table342.xml><?xml version="1.0" encoding="utf-8"?>
<table xmlns="http://schemas.openxmlformats.org/spreadsheetml/2006/main" headerRowCount="0" ref="H517" displayName="Table_342" name="Table_342" id="342">
  <tableColumns count="1">
    <tableColumn name="Column1" id="1"/>
  </tableColumns>
  <tableStyleInfo name="prefillEP=16B=8Row7-style 13" showColumnStripes="0" showFirstColumn="1" showLastColumn="1" showRowStripes="1"/>
</table>
</file>

<file path=xl/tables/table343.xml><?xml version="1.0" encoding="utf-8"?>
<table xmlns="http://schemas.openxmlformats.org/spreadsheetml/2006/main" headerRowCount="0" ref="H542:H543" displayName="Table_343" name="Table_343" id="343">
  <tableColumns count="1">
    <tableColumn name="Column1" id="1"/>
  </tableColumns>
  <tableStyleInfo name="prefillEP=16B=8Row7-style 14" showColumnStripes="0" showFirstColumn="1" showLastColumn="1" showRowStripes="1"/>
</table>
</file>

<file path=xl/tables/table344.xml><?xml version="1.0" encoding="utf-8"?>
<table xmlns="http://schemas.openxmlformats.org/spreadsheetml/2006/main" ref="A2:C39" displayName="Table_344" name="Table_344" id="344">
  <tableColumns count="3">
    <tableColumn name="Description" id="1"/>
    <tableColumn name="Symbol" id="2"/>
    <tableColumn name="Value" id="3"/>
  </tableColumns>
  <tableStyleInfo name="decodeRow6D=2F=8-style" showColumnStripes="0" showFirstColumn="1" showLastColumn="1" showRowStripes="1"/>
</table>
</file>

<file path=xl/tables/table345.xml><?xml version="1.0" encoding="utf-8"?>
<table xmlns="http://schemas.openxmlformats.org/spreadsheetml/2006/main" totalsRowCount="1" ref="F2:H11" displayName="Table_345" name="Table_345" id="345">
  <tableColumns count="3">
    <tableColumn totalsRowLabel="Total # of chips" name="Sharding (Axis Name)" id="1"/>
    <tableColumn totalsRowFunction="custom" name="# of Devices" id="2"/>
    <tableColumn name="Notes" id="3"/>
  </tableColumns>
  <tableStyleInfo name="decodeRow6D=2F=8-style 2" showColumnStripes="0" showFirstColumn="1" showLastColumn="1" showRowStripes="1"/>
</table>
</file>

<file path=xl/tables/table346.xml><?xml version="1.0" encoding="utf-8"?>
<table xmlns="http://schemas.openxmlformats.org/spreadsheetml/2006/main" ref="F17:H31" displayName="Table_346" name="Table_346" id="346">
  <tableColumns count="3">
    <tableColumn name="Hardware Spec" id="1"/>
    <tableColumn name="Derate Factor" id="2"/>
    <tableColumn name="GhostFish (P3)" id="3"/>
  </tableColumns>
  <tableStyleInfo name="decodeRow6D=2F=8-style 3" showColumnStripes="0" showFirstColumn="1" showLastColumn="1" showRowStripes="1"/>
</table>
</file>

<file path=xl/tables/table347.xml><?xml version="1.0" encoding="utf-8"?>
<table xmlns="http://schemas.openxmlformats.org/spreadsheetml/2006/main" headerRowCount="0" ref="F34:G47" displayName="Table_347" name="Table_347" id="347">
  <tableColumns count="2">
    <tableColumn name="Column1" id="1"/>
    <tableColumn name="Column2" id="2"/>
  </tableColumns>
  <tableStyleInfo name="decodeRow6D=2F=8-style 4" showColumnStripes="0" showFirstColumn="1" showLastColumn="1" showRowStripes="1"/>
  <extLst>
    <ext uri="GoogleSheetsCustomDataVersion1">
      <go:sheetsCustomData xmlns:go="http://customooxmlschemas.google.com/" headerRowCount="1"/>
    </ext>
  </extLst>
</table>
</file>

<file path=xl/tables/table348.xml><?xml version="1.0" encoding="utf-8"?>
<table xmlns="http://schemas.openxmlformats.org/spreadsheetml/2006/main" ref="A42:C49" displayName="Table_348" name="Table_348" id="348">
  <tableColumns count="3">
    <tableColumn name="Metric Name" id="1"/>
    <tableColumn name="Value (GhostFish (P3))" id="2"/>
    <tableColumn name="Reference Value (GB200)" id="3"/>
  </tableColumns>
  <tableStyleInfo name="decodeRow6D=2F=8-style 5" showColumnStripes="0" showFirstColumn="1" showLastColumn="1" showRowStripes="1"/>
</table>
</file>

<file path=xl/tables/table349.xml><?xml version="1.0" encoding="utf-8"?>
<table xmlns="http://schemas.openxmlformats.org/spreadsheetml/2006/main" ref="A77:C90" displayName="Table_349" name="Table_349" id="349">
  <tableColumns count="3">
    <tableColumn name="Key" id="1"/>
    <tableColumn name="Value" id="2"/>
    <tableColumn name="Notes" id="3"/>
  </tableColumns>
  <tableStyleInfo name="decodeRow6D=2F=8-style 6" showColumnStripes="0" showFirstColumn="1" showLastColumn="1" showRowStripes="1"/>
</table>
</file>

<file path=xl/tables/table350.xml><?xml version="1.0" encoding="utf-8"?>
<table xmlns="http://schemas.openxmlformats.org/spreadsheetml/2006/main" headerRowCount="0" ref="H117:Q139" displayName="Table_350" name="Table_350" id="350">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decodeRow6D=2F=8-style 7" showColumnStripes="0" showFirstColumn="1" showLastColumn="1" showRowStripes="1"/>
</table>
</file>

<file path=xl/tables/table351.xml><?xml version="1.0" encoding="utf-8"?>
<table xmlns="http://schemas.openxmlformats.org/spreadsheetml/2006/main" headerRowCount="0" ref="G324:G325" displayName="Table_351" name="Table_351" id="351">
  <tableColumns count="1">
    <tableColumn name="Column1" id="1"/>
  </tableColumns>
  <tableStyleInfo name="decodeRow6D=2F=8-style 8" showColumnStripes="0" showFirstColumn="1" showLastColumn="1" showRowStripes="1"/>
</table>
</file>

<file path=xl/tables/table352.xml><?xml version="1.0" encoding="utf-8"?>
<table xmlns="http://schemas.openxmlformats.org/spreadsheetml/2006/main" headerRowCount="0" ref="H402:H403" displayName="Table_352" name="Table_352" id="352">
  <tableColumns count="1">
    <tableColumn name="Column1" id="1"/>
  </tableColumns>
  <tableStyleInfo name="decodeRow6D=2F=8-style 9" showColumnStripes="0" showFirstColumn="1" showLastColumn="1" showRowStripes="1"/>
</table>
</file>

<file path=xl/tables/table353.xml><?xml version="1.0" encoding="utf-8"?>
<table xmlns="http://schemas.openxmlformats.org/spreadsheetml/2006/main" headerRowCount="0" ref="H436:H438" displayName="Table_353" name="Table_353" id="353">
  <tableColumns count="1">
    <tableColumn name="Column1" id="1"/>
  </tableColumns>
  <tableStyleInfo name="decodeRow6D=2F=8-style 10" showColumnStripes="0" showFirstColumn="1" showLastColumn="1" showRowStripes="1"/>
</table>
</file>

<file path=xl/tables/table354.xml><?xml version="1.0" encoding="utf-8"?>
<table xmlns="http://schemas.openxmlformats.org/spreadsheetml/2006/main" headerRowCount="0" ref="H449" displayName="Table_354" name="Table_354" id="354">
  <tableColumns count="1">
    <tableColumn name="Column1" id="1"/>
  </tableColumns>
  <tableStyleInfo name="decodeRow6D=2F=8-style 11" showColumnStripes="0" showFirstColumn="1" showLastColumn="1" showRowStripes="1"/>
</table>
</file>

<file path=xl/tables/table355.xml><?xml version="1.0" encoding="utf-8"?>
<table xmlns="http://schemas.openxmlformats.org/spreadsheetml/2006/main" headerRowCount="0" ref="H451:I470" displayName="Table_355" name="Table_355" id="355">
  <tableColumns count="2">
    <tableColumn name="Column1" id="1"/>
    <tableColumn name="Column2" id="2"/>
  </tableColumns>
  <tableStyleInfo name="decodeRow6D=2F=8-style 12" showColumnStripes="0" showFirstColumn="1" showLastColumn="1" showRowStripes="1"/>
</table>
</file>

<file path=xl/tables/table356.xml><?xml version="1.0" encoding="utf-8"?>
<table xmlns="http://schemas.openxmlformats.org/spreadsheetml/2006/main" headerRowCount="0" ref="H513" displayName="Table_356" name="Table_356" id="356">
  <tableColumns count="1">
    <tableColumn name="Column1" id="1"/>
  </tableColumns>
  <tableStyleInfo name="decodeRow6D=2F=8-style 13" showColumnStripes="0" showFirstColumn="1" showLastColumn="1" showRowStripes="1"/>
</table>
</file>

<file path=xl/tables/table357.xml><?xml version="1.0" encoding="utf-8"?>
<table xmlns="http://schemas.openxmlformats.org/spreadsheetml/2006/main" headerRowCount="0" ref="H538:H539" displayName="Table_357" name="Table_357" id="357">
  <tableColumns count="1">
    <tableColumn name="Column1" id="1"/>
  </tableColumns>
  <tableStyleInfo name="decodeRow6D=2F=8-style 14" showColumnStripes="0" showFirstColumn="1" showLastColumn="1" showRowStripes="1"/>
</table>
</file>

<file path=xl/tables/table358.xml><?xml version="1.0" encoding="utf-8"?>
<table xmlns="http://schemas.openxmlformats.org/spreadsheetml/2006/main" ref="A2:C39" displayName="Table_358" name="Table_358" id="358">
  <tableColumns count="3">
    <tableColumn name="Description" id="1"/>
    <tableColumn name="Symbol" id="2"/>
    <tableColumn name="Value" id="3"/>
  </tableColumns>
  <tableStyleInfo name="decodeDP=16EP=16Row8-style" showColumnStripes="0" showFirstColumn="1" showLastColumn="1" showRowStripes="1"/>
</table>
</file>

<file path=xl/tables/table359.xml><?xml version="1.0" encoding="utf-8"?>
<table xmlns="http://schemas.openxmlformats.org/spreadsheetml/2006/main" totalsRowCount="1" ref="F2:H11" displayName="Table_359" name="Table_359" id="359">
  <tableColumns count="3">
    <tableColumn totalsRowLabel="Total # of chips" name="Sharding (Axis Name)" id="1"/>
    <tableColumn totalsRowFunction="custom" name="# of Devices" id="2"/>
    <tableColumn name="Notes" id="3"/>
  </tableColumns>
  <tableStyleInfo name="decodeDP=16EP=16Row8-style 2" showColumnStripes="0" showFirstColumn="1" showLastColumn="1" showRowStripes="1"/>
</table>
</file>

<file path=xl/tables/table360.xml><?xml version="1.0" encoding="utf-8"?>
<table xmlns="http://schemas.openxmlformats.org/spreadsheetml/2006/main" ref="F17:H31" displayName="Table_360" name="Table_360" id="360">
  <tableColumns count="3">
    <tableColumn name="Hardware Spec" id="1"/>
    <tableColumn name="Derate Factor" id="2"/>
    <tableColumn name="GhostFish (P3)" id="3"/>
  </tableColumns>
  <tableStyleInfo name="decodeDP=16EP=16Row8-style 3" showColumnStripes="0" showFirstColumn="1" showLastColumn="1" showRowStripes="1"/>
</table>
</file>

<file path=xl/tables/table361.xml><?xml version="1.0" encoding="utf-8"?>
<table xmlns="http://schemas.openxmlformats.org/spreadsheetml/2006/main" headerRowCount="0" ref="F35:G48" displayName="Table_361" name="Table_361" id="361">
  <tableColumns count="2">
    <tableColumn name="Column1" id="1"/>
    <tableColumn name="Column2" id="2"/>
  </tableColumns>
  <tableStyleInfo name="decodeDP=16EP=16Row8-style 4" showColumnStripes="0" showFirstColumn="1" showLastColumn="1" showRowStripes="1"/>
  <extLst>
    <ext uri="GoogleSheetsCustomDataVersion1">
      <go:sheetsCustomData xmlns:go="http://customooxmlschemas.google.com/" headerRowCount="1"/>
    </ext>
  </extLst>
</table>
</file>

<file path=xl/tables/table362.xml><?xml version="1.0" encoding="utf-8"?>
<table xmlns="http://schemas.openxmlformats.org/spreadsheetml/2006/main" ref="A43:C50" displayName="Table_362" name="Table_362" id="362">
  <tableColumns count="3">
    <tableColumn name="Metric Name" id="1"/>
    <tableColumn name="Value (GhostFish (P3))" id="2"/>
    <tableColumn name="Reference Value (GB200)" id="3"/>
  </tableColumns>
  <tableStyleInfo name="decodeDP=16EP=16Row8-style 5" showColumnStripes="0" showFirstColumn="1" showLastColumn="1" showRowStripes="1"/>
</table>
</file>

<file path=xl/tables/table363.xml><?xml version="1.0" encoding="utf-8"?>
<table xmlns="http://schemas.openxmlformats.org/spreadsheetml/2006/main" ref="A77:C90" displayName="Table_363" name="Table_363" id="363">
  <tableColumns count="3">
    <tableColumn name="Key" id="1"/>
    <tableColumn name="Value" id="2"/>
    <tableColumn name="Notes" id="3"/>
  </tableColumns>
  <tableStyleInfo name="decodeDP=16EP=16Row8-style 6" showColumnStripes="0" showFirstColumn="1" showLastColumn="1" showRowStripes="1"/>
</table>
</file>

<file path=xl/tables/table364.xml><?xml version="1.0" encoding="utf-8"?>
<table xmlns="http://schemas.openxmlformats.org/spreadsheetml/2006/main" headerRowCount="0" ref="H116:Q129" displayName="Table_364" name="Table_364" id="364">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decodeDP=16EP=16Row8-style 7" showColumnStripes="0" showFirstColumn="1" showLastColumn="1" showRowStripes="1"/>
</table>
</file>

<file path=xl/tables/table365.xml><?xml version="1.0" encoding="utf-8"?>
<table xmlns="http://schemas.openxmlformats.org/spreadsheetml/2006/main" headerRowCount="0" ref="H360:H361" displayName="Table_365" name="Table_365" id="365">
  <tableColumns count="1">
    <tableColumn name="Column1" id="1"/>
  </tableColumns>
  <tableStyleInfo name="decodeDP=16EP=16Row8-style 8" showColumnStripes="0" showFirstColumn="1" showLastColumn="1" showRowStripes="1"/>
</table>
</file>

<file path=xl/tables/table366.xml><?xml version="1.0" encoding="utf-8"?>
<table xmlns="http://schemas.openxmlformats.org/spreadsheetml/2006/main" headerRowCount="0" ref="H394:H396" displayName="Table_366" name="Table_366" id="366">
  <tableColumns count="1">
    <tableColumn name="Column1" id="1"/>
  </tableColumns>
  <tableStyleInfo name="decodeDP=16EP=16Row8-style 9" showColumnStripes="0" showFirstColumn="1" showLastColumn="1" showRowStripes="1"/>
</table>
</file>

<file path=xl/tables/table367.xml><?xml version="1.0" encoding="utf-8"?>
<table xmlns="http://schemas.openxmlformats.org/spreadsheetml/2006/main" headerRowCount="0" ref="H402" displayName="Table_367" name="Table_367" id="367">
  <tableColumns count="1">
    <tableColumn name="Column1" id="1"/>
  </tableColumns>
  <tableStyleInfo name="decodeDP=16EP=16Row8-style 10" showColumnStripes="0" showFirstColumn="1" showLastColumn="1" showRowStripes="1"/>
</table>
</file>

<file path=xl/tables/table368.xml><?xml version="1.0" encoding="utf-8"?>
<table xmlns="http://schemas.openxmlformats.org/spreadsheetml/2006/main" headerRowCount="0" ref="H404:I423" displayName="Table_368" name="Table_368" id="368">
  <tableColumns count="2">
    <tableColumn name="Column1" id="1"/>
    <tableColumn name="Column2" id="2"/>
  </tableColumns>
  <tableStyleInfo name="decodeDP=16EP=16Row8-style 11" showColumnStripes="0" showFirstColumn="1" showLastColumn="1" showRowStripes="1"/>
</table>
</file>

<file path=xl/tables/table369.xml><?xml version="1.0" encoding="utf-8"?>
<table xmlns="http://schemas.openxmlformats.org/spreadsheetml/2006/main" headerRowCount="0" ref="H454" displayName="Table_369" name="Table_369" id="369">
  <tableColumns count="1">
    <tableColumn name="Column1" id="1"/>
  </tableColumns>
  <tableStyleInfo name="decodeDP=16EP=16Row8-style 12" showColumnStripes="0" showFirstColumn="1" showLastColumn="1" showRowStripes="1"/>
</table>
</file>

<file path=xl/tables/table370.xml><?xml version="1.0" encoding="utf-8"?>
<table xmlns="http://schemas.openxmlformats.org/spreadsheetml/2006/main" headerRowCount="0" ref="H479:H480" displayName="Table_370" name="Table_370" id="370">
  <tableColumns count="1">
    <tableColumn name="Column1" id="1"/>
  </tableColumns>
  <tableStyleInfo name="decodeDP=16EP=16Row8-style 13" showColumnStripes="0" showFirstColumn="1" showLastColumn="1" showRowStripes="1"/>
</table>
</file>

<file path=xl/tables/table371.xml><?xml version="1.0" encoding="utf-8"?>
<table xmlns="http://schemas.openxmlformats.org/spreadsheetml/2006/main" headerRowCount="0" ref="A1:D30" displayName="Table_371" name="Table_371" id="371">
  <tableColumns count="4">
    <tableColumn name="Column1" id="1"/>
    <tableColumn name="Column2" id="2"/>
    <tableColumn name="Column3" id="3"/>
    <tableColumn name="Column4" id="4"/>
  </tableColumns>
  <tableStyleInfo name="decodeDP=16D=16-style" showColumnStripes="0" showFirstColumn="1" showLastColumn="1" showRowStripes="1"/>
  <extLst>
    <ext uri="GoogleSheetsCustomDataVersion1">
      <go:sheetsCustomData xmlns:go="http://customooxmlschemas.google.com/" headerRowCount="1"/>
    </ext>
  </extLst>
</table>
</file>

<file path=xl/tables/table372.xml><?xml version="1.0" encoding="utf-8"?>
<table xmlns="http://schemas.openxmlformats.org/spreadsheetml/2006/main" totalsRowCount="1" ref="F1:H10" displayName="Table_372" name="Table_372" id="372">
  <tableColumns count="3">
    <tableColumn totalsRowLabel="Total # of chips" name="Sharding (Axis Name)" id="1"/>
    <tableColumn totalsRowFunction="custom" name="# of Devices" id="2"/>
    <tableColumn name="Notes" id="3"/>
  </tableColumns>
  <tableStyleInfo name="decodeDP=16D=16-style 2" showColumnStripes="0" showFirstColumn="1" showLastColumn="1" showRowStripes="1"/>
</table>
</file>

<file path=xl/tables/table373.xml><?xml version="1.0" encoding="utf-8"?>
<table xmlns="http://schemas.openxmlformats.org/spreadsheetml/2006/main" ref="F16:H29" displayName="Table_373" name="Table_373" id="373">
  <tableColumns count="3">
    <tableColumn name="Hardware Spec" id="1"/>
    <tableColumn name="Derate Factor" id="2"/>
    <tableColumn name="GhostFish (P3)" id="3"/>
  </tableColumns>
  <tableStyleInfo name="decodeDP=16D=16-style 3" showColumnStripes="0" showFirstColumn="1" showLastColumn="1" showRowStripes="1"/>
</table>
</file>

<file path=xl/tables/table374.xml><?xml version="1.0" encoding="utf-8"?>
<table xmlns="http://schemas.openxmlformats.org/spreadsheetml/2006/main" headerRowCount="0" ref="F32:G44" displayName="Table_374" name="Table_374" id="374">
  <tableColumns count="2">
    <tableColumn name="Column1" id="1"/>
    <tableColumn name="Column2" id="2"/>
  </tableColumns>
  <tableStyleInfo name="decodeDP=16D=16-style 4" showColumnStripes="0" showFirstColumn="1" showLastColumn="1" showRowStripes="1"/>
  <extLst>
    <ext uri="GoogleSheetsCustomDataVersion1">
      <go:sheetsCustomData xmlns:go="http://customooxmlschemas.google.com/" headerRowCount="1"/>
    </ext>
  </extLst>
</table>
</file>

<file path=xl/tables/table375.xml><?xml version="1.0" encoding="utf-8"?>
<table xmlns="http://schemas.openxmlformats.org/spreadsheetml/2006/main" ref="A33:C39" displayName="Table_375" name="Table_375" id="375">
  <tableColumns count="3">
    <tableColumn name="Metric Name" id="1"/>
    <tableColumn name="Value (GhostFish (P3))" id="2"/>
    <tableColumn name="Reference Value (GB200)" id="3"/>
  </tableColumns>
  <tableStyleInfo name="decodeDP=16D=16-style 5" showColumnStripes="0" showFirstColumn="1" showLastColumn="1" showRowStripes="1"/>
</table>
</file>

<file path=xl/tables/table376.xml><?xml version="1.0" encoding="utf-8"?>
<table xmlns="http://schemas.openxmlformats.org/spreadsheetml/2006/main" ref="A44:C57" displayName="Table_376" name="Table_376" id="376">
  <tableColumns count="3">
    <tableColumn name="Key" id="1"/>
    <tableColumn name="Value" id="2"/>
    <tableColumn name="Notes" id="3"/>
  </tableColumns>
  <tableStyleInfo name="decodeDP=16D=16-style 6" showColumnStripes="0" showFirstColumn="1" showLastColumn="1" showRowStripes="1"/>
</table>
</file>

<file path=xl/tables/table377.xml><?xml version="1.0" encoding="utf-8"?>
<table xmlns="http://schemas.openxmlformats.org/spreadsheetml/2006/main" headerRowCount="0" ref="H121:Q132" displayName="Table_377" name="Table_377" id="377">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decodeDP=16D=16-style 7" showColumnStripes="0" showFirstColumn="1" showLastColumn="1" showRowStripes="1"/>
</table>
</file>

<file path=xl/tables/table378.xml><?xml version="1.0" encoding="utf-8"?>
<table xmlns="http://schemas.openxmlformats.org/spreadsheetml/2006/main" headerRowCount="0" ref="H382:H398" displayName="Table_378" name="Table_378" id="378">
  <tableColumns count="1">
    <tableColumn name="Column1" id="1"/>
  </tableColumns>
  <tableStyleInfo name="decodeDP=16D=16-style 8" showColumnStripes="0" showFirstColumn="1" showLastColumn="1" showRowStripes="1"/>
</table>
</file>

<file path=xl/tables/table379.xml><?xml version="1.0" encoding="utf-8"?>
<table xmlns="http://schemas.openxmlformats.org/spreadsheetml/2006/main" headerRowCount="0" ref="H404" displayName="Table_379" name="Table_379" id="379">
  <tableColumns count="1">
    <tableColumn name="Column1" id="1"/>
  </tableColumns>
  <tableStyleInfo name="decodeDP=16D=16-style 9" showColumnStripes="0" showFirstColumn="1" showLastColumn="1" showRowStripes="1"/>
</table>
</file>

<file path=xl/tables/table380.xml><?xml version="1.0" encoding="utf-8"?>
<table xmlns="http://schemas.openxmlformats.org/spreadsheetml/2006/main" headerRowCount="0" ref="H406:I425" displayName="Table_380" name="Table_380" id="380">
  <tableColumns count="2">
    <tableColumn name="Column1" id="1"/>
    <tableColumn name="Column2" id="2"/>
  </tableColumns>
  <tableStyleInfo name="decodeDP=16D=16-style 10" showColumnStripes="0" showFirstColumn="1" showLastColumn="1" showRowStripes="1"/>
</table>
</file>

<file path=xl/tables/table381.xml><?xml version="1.0" encoding="utf-8"?>
<table xmlns="http://schemas.openxmlformats.org/spreadsheetml/2006/main" headerRowCount="0" ref="H449" displayName="Table_381" name="Table_381" id="381">
  <tableColumns count="1">
    <tableColumn name="Column1" id="1"/>
  </tableColumns>
  <tableStyleInfo name="decodeDP=16D=16-style 11"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1-27T18:01:25.00" personId="{35226a1f-daff-42fc-a4cb-d372060d1d9d}" id="{2be5a1b0-58bf-4674-ab33-8709815ba96d}" done="0">
    <x18tc:text xml:space="preserve">TODO: Still not matching 1552 which I think is coming from ullm</x18tc:text>
  </x18tc:threadedComment>
  <x18tc:threadedComment ref="A1" dT="2026-01-27T23:28:03.00" personId="{35226a1f-daff-42fc-a4cb-d372060d1d9d}" id="{19ae56f4-c94b-48b4-bb1a-2bd096776c3c}" parentId="{2be5a1b0-58bf-4674-ab33-8709815ba96d}">
    <x18tc:text xml:space="preserve">Okay I think I can match it relatively closely with uLLM now @donghyun@google.com @miliu@google.com.
Here are some more considerations:
- We actually pad KV cache latent to 128 so the shape is actually 640, not 576.
- Multiplying by usable fraction (we typically set to 0.95).
uLLM shows 1540 as the max batch size. But in our roofline we are still excluding embedding dimensions and dense layers so that may be the delta.</x18tc:text>
    <x18tc:mentions>
      <x18tc:mention mentionpersonId="{d1ce8096-7020-45f0-8cb4-2d4504714f99}" mentionId="{18e1fb0b-ce82-4b52-9137-10bb4b740cd0}" startIndex="61" length="20"/>
      <x18tc:mention mentionpersonId="{4f0083e1-6882-409d-8726-a78e972d4593}" mentionId="{1e19d28d-52b1-4812-86c2-18ea4f661fce}" startIndex="82" length="17"/>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55" dT="2026-05-10T04:53:57.00" personId="{280af2b8-f3ec-4229-bf5a-633d184c6768}" id="{e1bfb495-9d93-4a4a-a090-4b1b78dc75f8}" done="0">
    <x18tc:text xml:space="preserve">What's the reason behind this?</x18tc:text>
  </x18tc:threadedComment>
  <x18tc:threadedComment ref="A30" dT="2026-05-21T03:13:01.00" personId="{280af2b8-f3ec-4229-bf5a-633d184c6768}" id="{45d102d4-b9e7-42ee-84ba-5bd50630aa3f}" done="0">
    <x18tc:text xml:space="preserve">Default of this and the one below should be bf16? Unless we always assume we quantize the bf16 output to fp8 to be fed into QK and AV. The quality could be a concern.</x18tc:text>
  </x18tc:threadedComment>
  <x18tc:threadedComment ref="C1" dT="2026-05-10T20:28:42.00" personId="{280af2b8-f3ec-4229-bf5a-633d184c6768}" id="{f3d630d8-0d8c-419d-a5bc-e8afbdd23d33}" done="1">
    <x18tc:text xml:space="preserve">Is there a reason there is no TP config option (including the deprecated tabs)?</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70" dT="2026-05-16T03:36:54.00" personId="{eddfc560-5a39-424f-bcfd-8122f59cb4c4}" id="{58c668e7-fb4f-4199-91d4-268c77a0f813}" done="0">
    <x18tc:text xml:space="preserve">@miliu@google.com also super nit question: technically ICI time is latency + BW right? I don't think it matters anyways though</x18tc:text>
    <x18tc:mentions>
      <x18tc:mention mentionpersonId="{4f0083e1-6882-409d-8726-a78e972d4593}" mentionId="{9133a031-1949-44f7-aafc-cb783279b533}" startIndex="0" length="17"/>
    </x18tc:mentions>
  </x18tc:threadedComment>
  <x18tc:threadedComment ref="H379" dT="2026-05-17T01:37:56.00" personId="{eddfc560-5a39-424f-bcfd-8122f59cb4c4}" id="{af5dc2bb-cbd8-4e2b-b763-1b6632711249}" done="0">
    <x18tc:text xml:space="preserve">@miliu@google.com How about something like below?
=vlookup(H376, DB!A26:G40, 6, FALSE)
Assigned to miliu@google.com</x18tc:text>
    <x18tc:mentions>
      <x18tc:mention mentionpersonId="{4f0083e1-6882-409d-8726-a78e972d4593}" mentionId="{70f0fb4f-6456-4337-aa80-caefe0f2aca1}" startIndex="0" length="17"/>
    </x18tc:mentions>
  </x18tc:threadedComment>
  <x18tc:threadedComment ref="B7" dT="2026-05-19T22:18:15.00" personId="{280af2b8-f3ec-4229-bf5a-633d184c6768}" id="{14491ebd-c4e7-4cfd-bb18-4a52e49b1b7d}" done="0">
    <x18tc:text xml:space="preserve">Did we omit the roofline for the 3 dense layers?</x18tc:text>
  </x18tc:threadedComment>
  <x18tc:threadedComment ref="B7" dT="2026-05-20T01:23:04.00" personId="{a0b0f475-07bb-4644-a3de-83917878b3bf}" id="{b63cfcf9-a099-48d8-b16c-dd9cbc00488c}" parentId="{14491ebd-c4e7-4cfd-bb18-4a52e49b1b7d}">
    <x18tc:text xml:space="preserve">yes. not significant so it’s just modeled as all MOE layers.</x18tc:text>
  </x18tc:threadedComment>
  <x18tc:threadedComment ref="H366" dT="2026-05-17T01:10:22.00" personId="{eddfc560-5a39-424f-bcfd-8122f59cb4c4}" id="{825ba8e5-2a1c-4298-b19c-c5bb1ab71a61}" done="0">
    <x18tc:text xml:space="preserve">@miliu@google.com super nit: is SHARDING(L363) necessary here?</x18tc:text>
    <x18tc:mentions>
      <x18tc:mention mentionpersonId="{4f0083e1-6882-409d-8726-a78e972d4593}" mentionId="{05f9cb3d-d108-401c-af19-e4dc40011ac8}" startIndex="0" length="17"/>
    </x18tc:mentions>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490" dT="2026-05-24T03:03:24.00" personId="{280af2b8-f3ec-4229-bf5a-633d184c6768}" id="{f367f7df-4908-4332-9ed4-4b010b49a22b}" done="0">
    <x18tc:text xml:space="preserve">I think the memory time should also consider "enforce_perfect_expert_routing"? If disabled, the memory usage will be higher, though since activation is small, it won't affect too much.
Also, can we also change the local activation shape if "enforce_perfect_expert_routing" is disabled?</x18tc:text>
  </x18tc:threadedComment>
  <x18tc:threadedComment ref="G71" dT="2026-06-04T22:14:52.00" personId="{a4721d29-7056-4f01-9084-75e232671970}" id="{652f539a-c05a-4c6e-b24e-d5017e84bc47}" done="0">
    <x18tc:text xml:space="preserve">Hi @miliu@google.com and @donghyun@google.com, I have a quick question about the roofline calculation in this cell. It currently takes the max of memory and compute time.
My understanding is: here we need to load all E numbers first to find the top-k. And then use the top-k to do the actual ffi computation. 
Since we have to finish loading all E values first to find the top-k, can we actually able to overlap the memory and compute here? I'm wondering if this should be memory time + compute time instead of max().
cc. @llull@google.com, @chidubem@google.com</x18tc:text>
    <x18tc:mentions>
      <x18tc:mention mentionpersonId="{4f0083e1-6882-409d-8726-a78e972d4593}" mentionId="{e1b4d873-8f5a-4fb7-b136-97fdf14c04a5}" startIndex="3" length="17"/>
      <x18tc:mention mentionpersonId="{d1ce8096-7020-45f0-8cb4-2d4504714f99}" mentionId="{a02d41a0-6570-48db-b6a8-edc938b26b47}" startIndex="25" length="20"/>
      <x18tc:mention mentionpersonId="{437daa32-8ba8-4c64-a713-bfad001b3a53}" mentionId="{5dbb5472-5dd2-41f1-8b3f-36dac1d98eed}" startIndex="525" length="17"/>
      <x18tc:mention mentionpersonId="{e5699774-0c73-4987-abdb-4584926a7103}" mentionId="{26e9333a-2931-4e45-a60f-d2f584c3fff4}" startIndex="544" length="20"/>
    </x18tc:mentions>
  </x18tc:threadedComment>
  <x18tc:threadedComment ref="G71" dT="2026-06-05T00:00:22.00" personId="{a0b0f475-07bb-4644-a3de-83917878b3bf}" id="{4670c910-6a70-48d4-8da8-cfff494d5d05}" parentId="{652f539a-c05a-4c6e-b24e-d5017e84bc47}">
    <x18tc:text xml:space="preserve">Ah two points that may clarify: 
1. the general assumption here is that the batch * topK is large enough that all experts will have to loaded from HBM to VMEM
2. TopK actually depends on the output of the "router" (not modeled here). The router weights are much much smaller and basically computes expert indices</x18tc:text>
  </x18tc:threadedComment>
  <x18tc:threadedComment ref="J451" dT="2026-04-17T00:00:41.00" personId="{a0b0f475-07bb-4644-a3de-83917878b3bf}" id="{efcd0e57-6723-4976-b9fb-42d9071c1aa1}" done="1">
    <x18tc:text xml:space="preserve">@billyin@google.com sanity check matches.</x18tc:text>
    <x18tc:mentions>
      <x18tc:mention mentionpersonId="{d1ab75bd-335a-4ba2-9496-4c0780012d1b}" mentionId="{fc3726f6-ffdd-4134-874f-521e72add202}" startIndex="0" length="19"/>
    </x18tc:mentions>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376" dT="2026-06-02T02:00:45.00" personId="{7c3b6579-dcac-44df-a8ca-c488e06a45a5}" id="{3fae6d59-07a1-431c-8f38-9833d5e4a0c7}" done="0">
    <x18tc:text xml:space="preserve">Setting data=64 breaks this field. Should this be divided by 2?</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4" dT="2026-01-27T08:31:36.00" personId="{414e9622-2a32-4cd3-ba74-16eb030cc2af}" id="{caa4f908-a9e5-481b-979d-e28a6ced2229}" done="0">
    <x18tc:text xml:space="preserve">TODO: Confirm GB200 numbers</x18tc:text>
  </x18tc:threadedComment>
  <x18tc:threadedComment ref="C12" dT="2026-01-27T17:37:36.00" personId="{35226a1f-daff-42fc-a4cb-d372060d1d9d}" id="{5b8c38b7-fa9a-4adb-82d7-2db0f4583867}" done="0">
    <x18tc:text xml:space="preserve">@donghyun@google.com this seems to be 94.75 in Hao's doc. Let me know if you want to change it back to 96.</x18tc:text>
    <x18tc:mentions>
      <x18tc:mention mentionpersonId="{d1ce8096-7020-45f0-8cb4-2d4504714f99}" mentionId="{88e089a2-62f3-465b-836b-481106bef60f}" startIndex="0" length="20"/>
    </x18tc:mentions>
  </x18tc:threadedComment>
  <x18tc:threadedComment ref="C12" dT="2026-01-28T02:30:31.00" personId="{414e9622-2a32-4cd3-ba74-16eb030cc2af}" id="{4079c656-f2bb-4194-bea0-4f4527470e30}" parentId="{5b8c38b7-fa9a-4adb-82d7-2db0f4583867}">
    <x18tc:text xml:space="preserve">I added the "derate factor" in Sheet1. Let me change back to 96 (based on the TPU spec), and make it to 94.75 using derate factor.</x18tc:text>
  </x18tc:threadedComment>
  <x18tc:threadedComment ref="C13" dT="2026-01-28T02:41:36.00" personId="{414e9622-2a32-4cd3-ba74-16eb030cc2af}" id="{644d4e23-0903-435b-89c4-52972271db8c}" done="0">
    <x18tc:text xml:space="preserve">TODO: 1600 vs 600?</x18tc:text>
  </x18tc:threadedComment>
  <x18tc:threadedComment ref="C13" dT="2026-01-28T02:43:31.00" personId="{414e9622-2a32-4cd3-ba74-16eb030cc2af}" id="{7205c645-37e3-4a61-a4e2-910a2118c3b9}" parentId="{644d4e23-0903-435b-89c4-52972271db8c}">
    <x18tc:text xml:space="preserve">bi vs uni?</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M508" dT="2026-03-09T20:21:29.00" personId="{280af2b8-f3ec-4229-bf5a-633d184c6768}" id="{e80f0ffe-9693-43a8-a4e2-2a19a49aab95}" done="0">
    <x18tc:text xml:space="preserve">Discussed offline. This is accidentally copied. We shouldn't be sharding on D along data axis.</x18tc:text>
  </x18tc:threadedComment>
  <x18tc:threadedComment ref="M508" dT="2026-03-13T20:50:31.00" personId="{414e9622-2a32-4cd3-ba74-16eb030cc2af}" id="{dc75ced6-e77e-4aa5-8f2c-8b28cd9dec88}" parentId="{e80f0ffe-9693-43a8-a4e2-2a19a49aab95}">
    <x18tc:text xml:space="preserve">Thanks! Yes this really depends on the sharding configuration (e.g., TP vs EP). We'll need to adjust this accordingly per config.</x18tc:text>
  </x18tc:threadedComment>
  <x18tc:threadedComment ref="M357" dT="2026-01-29T03:17:36.00" personId="{35226a1f-daff-42fc-a4cb-d372060d1d9d}" id="{2d6f9838-511a-4903-b172-c88e0fbd3a9e}" done="1">
    <x18tc:text xml:space="preserve">@donghyun@google.com one clarification is that if we are using Hierarchical All-Gather/2D-TP strategy, then D &amp; F should actually be sharded.
Are you keeping the sharding on B for simplicity and assuming the sharding-specific communications in the collective section?
Assigned to donghyun@google.com</x18tc:text>
    <x18tc:mentions>
      <x18tc:mention mentionpersonId="{d1ce8096-7020-45f0-8cb4-2d4504714f99}" mentionId="{1aceb180-56d1-4a89-8739-f9ed77969207}" startIndex="0" length="20"/>
    </x18tc:mentions>
  </x18tc:threadedComment>
  <x18tc:threadedComment ref="M357" dT="2026-01-29T04:08:41.00" personId="{414e9622-2a32-4cd3-ba74-16eb030cc2af}" id="{a7ad2f00-d54d-4a59-9e86-5618903242ca}" parentId="{2d6f9838-511a-4903-b172-c88e0fbd3a9e}">
    <x18tc:text xml:space="preserve">The worksheet is EP=8, so the sharding is on global tokens (B * kT). These sharding assignment is meant to be configurable, so if we want TP, we need to configure these values separately along with more comms here. I've been testing TP in test_donghyun sheet, tho it is WIP.</x18tc:text>
  </x18tc:threadedComment>
  <x18tc:threadedComment ref="M357" dT="2026-01-29T04:39:02.00" personId="{35226a1f-daff-42fc-a4cb-d372060d1d9d}" id="{2079eb2a-1aad-4e2e-b296-aaf609ba18ff}" parentId="{2d6f9838-511a-4903-b172-c88e0fbd3a9e}">
    <x18tc:text xml:space="preserve">Thanks or clarifying, we've traditionally reserved referencing hierarchical all-gather when using 2D-TP but that makes sense.</x18tc:text>
  </x18tc:threadedComment>
  <x18tc:threadedComment ref="F34" dT="2026-01-27T18:07:19.00" personId="{a0b0f475-07bb-4644-a3de-83917878b3bf}" id="{6c77961f-023d-4843-b5e8-aabe801ef099}" done="0">
    <x18tc:text xml:space="preserve">FYI I renamed this table. Can we also add a row explicitly for KV cache size?</x18tc:text>
  </x18tc:threadedComment>
  <x18tc:threadedComment ref="F34" dT="2026-01-28T16:25:12.00" personId="{35226a1f-daff-42fc-a4cb-d372060d1d9d}" id="{75e5657c-5e6f-4d23-800d-fd148be91a38}" parentId="{6c77961f-023d-4843-b5e8-aabe801ef099}">
    <x18tc:text xml:space="preserve">@donghyun@google.com I added your refactored table into test_george for now because the batch size wasn't matching up and I think it will require some more work to get the correct breakdowns.
Let's try to get a correct target throughput first and then we can iterate on features, if you don't mind!</x18tc:text>
    <x18tc:mentions>
      <x18tc:mention mentionpersonId="{d1ce8096-7020-45f0-8cb4-2d4504714f99}" mentionId="{23a8c9dc-e019-416d-9ee6-11afe7cf0b92}" startIndex="0" length="20"/>
    </x18tc:mentions>
  </x18tc:threadedComment>
  <x18tc:threadedComment ref="F34" dT="2026-01-28T19:13:34.00" personId="{414e9622-2a32-4cd3-ba74-16eb030cc2af}" id="{2c546b1d-5a3a-4830-a122-0eb7a2bc11d7}" parentId="{6c77961f-023d-4843-b5e8-aabe801ef099}">
    <x18tc:text xml:space="preserve">oh sure! Let me just have a separate table for Memory occupancy (not to mess with your max B calculation). Let me rename back to avoid confusion then.</x18tc:text>
  </x18tc:threadedComment>
  <x18tc:threadedComment ref="F45" dT="2026-01-27T18:07:34.00" personId="{a0b0f475-07bb-4644-a3de-83917878b3bf}" id="{0bb7a9bd-93e2-450b-a0d7-3fc1be7482da}" done="1">
    <x18tc:text xml:space="preserve">unit?</x18tc:text>
  </x18tc:threadedComment>
  <x18tc:threadedComment ref="F45" dT="2026-01-27T18:09:34.00" personId="{a0b0f475-07bb-4644-a3de-83917878b3bf}" id="{e18914fb-9d37-4cb9-8df3-36c0bbd19470}" parentId="{0bb7a9bd-93e2-450b-a0d7-3fc1be7482da}">
    <x18tc:text xml:space="preserve">we should use GiB (/1024) instead of GB (1000) to be more precise. HBM capacity is GiB.</x18tc:text>
  </x18tc:threadedComment>
  <x18tc:threadedComment ref="F45" dT="2026-01-27T19:23:40.00" personId="{414e9622-2a32-4cd3-ba74-16eb030cc2af}" id="{2dad33b7-9cc7-4a2f-904e-888d0a11cd3f}" parentId="{0bb7a9bd-93e2-450b-a0d7-3fc1be7482da}">
    <x18tc:text xml:space="preserve">I went ahead and updated. @gpolovets@google.com FYI</x18tc:text>
    <x18tc:mentions>
      <x18tc:mention mentionpersonId="{3ca0bd89-bffe-47e9-b595-3a53ac2942ba}" mentionId="{16df8506-693c-4941-9e35-a71a4a152967}" startIndex="26" length="21"/>
    </x18tc:mentions>
  </x18tc:threadedComment>
  <x18tc:threadedComment ref="F45" dT="2026-01-27T22:51:47.00" personId="{35226a1f-daff-42fc-a4cb-d372060d1d9d}" id="{b636197a-3a1b-4e86-8f9f-900bf14fb60d}" parentId="{0bb7a9bd-93e2-450b-a0d7-3fc1be7482da}">
    <x18tc:text xml:space="preserve">Hi all, I was still actively working on this as it's not completely matching our uLLM results. Want to look a bit more into this.</x18tc:text>
  </x18tc:threadedComment>
  <x18tc:threadedComment ref="F35" dT="2026-01-27T18:14:14.00" personId="{a0b0f475-07bb-4644-a3de-83917878b3bf}" id="{151a9c88-aa05-469b-8e87-f300e98fd9a6}" done="0">
    <x18tc:text xml:space="preserve">maybe we can move this to the "configurable parameter" table. And then in the roofline op by op calculations just use the dtypes defined here</x18tc:text>
  </x18tc:threadedComment>
  <x18tc:threadedComment ref="F35" dT="2026-01-27T19:27:14.00" personId="{414e9622-2a32-4cd3-ba74-16eb030cc2af}" id="{02d6be74-64a7-467b-943c-1df67ef1815e}" parentId="{151a9c88-aa05-469b-8e87-f300e98fd9a6}">
    <x18tc:text xml:space="preserve">Maybe would we still want to have fine-grained control? Projections would be easier to quantize, so we can go to w4a8 easier, but attention (QK and AV) are harder to quantize. At least we need some level of fine-grained control here.</x18tc:text>
  </x18tc:threadedComment>
  <x18tc:threadedComment ref="F35" dT="2026-01-28T18:36:36.00" personId="{a0b0f475-07bb-4644-a3de-83917878b3bf}" id="{b59534c6-1518-44ea-8688-77bab41c3036}" parentId="{151a9c88-aa05-469b-8e87-f300e98fd9a6}">
    <x18tc:text xml:space="preserve">Yes to finer control. I was just hoping to a few top level configurable parameters that control this instead of multiple dtypes I have to flip line by line (error prone). Treat this as lower priority.</x18tc:text>
  </x18tc:threadedComment>
  <x18tc:threadedComment ref="F35" dT="2026-01-30T18:43:39.00" personId="{414e9622-2a32-4cd3-ba74-16eb030cc2af}" id="{4db3ee64-d796-4057-a9fd-0370b3ce6d88}" parentId="{151a9c88-aa05-469b-8e87-f300e98fd9a6}">
    <x18tc:text xml:space="preserve">Yes finally I had a chance to do this :) It should be much more convenient now!</x18tc:text>
  </x18tc:threadedComment>
  <x18tc:threadedComment ref="P79" dT="2026-01-27T18:24:07.00" personId="{a0b0f475-07bb-4644-a3de-83917878b3bf}" id="{610aa393-70fb-423f-bde9-f077364c542d}" done="1">
    <x18tc:text xml:space="preserve">sorry also a nit, can we use MiB instead of MB? Easier to compare against our HBM/VMEM capacities</x18tc:text>
  </x18tc:threadedComment>
  <x18tc:threadedComment ref="P79" dT="2026-01-27T18:34:39.00" personId="{414e9622-2a32-4cd3-ba74-16eb030cc2af}" id="{f0326ffe-f56e-4d39-b3f7-7a3a2ecd54ec}" parentId="{610aa393-70fb-423f-bde9-f077364c542d}">
    <x18tc:text xml:space="preserve">Very good point. Updating now</x18tc:text>
  </x18tc:threadedComment>
  <x18tc:threadedComment ref="P79" dT="2026-01-27T19:00:15.00" personId="{414e9622-2a32-4cd3-ba74-16eb030cc2af}" id="{564e8548-7a59-4dd3-bd92-dfc8c9ce3427}" parentId="{610aa393-70fb-423f-bde9-f077364c542d}">
    <x18tc:text xml:space="preserve">Done.</x18tc:text>
  </x18tc:threadedComment>
  <x18tc:threadedComment ref="M407" dT="2026-01-23T18:04:28.00" personId="{35226a1f-daff-42fc-a4cb-d372060d1d9d}" id="{34e3b055-5e5c-4268-b992-d4fb2c36e689}" done="0">
    <x18tc:text xml:space="preserve">I was thinking for Strategy B, the data is unsharded.
If that's the case, have you also considered using 2D TP here instead?</x18tc:text>
  </x18tc:threadedComment>
  <x18tc:threadedComment ref="E562" dT="2026-03-09T20:17:41.00" personId="{280af2b8-f3ec-4229-bf5a-633d184c6768}" id="{f9335262-c0e6-44e6-a90a-9eca97c5770a}" done="1">
    <x18tc:text xml:space="preserve">Do we need to change the sharding to shard on BT with EP? The "Collect" part outputs tensor of shape [BxT / EP, D] so I assume they should be the same for shared expert.</x18tc:text>
  </x18tc:threadedComment>
  <x18tc:threadedComment ref="E562" dT="2026-03-10T22:09:02.00" personId="{280af2b8-f3ec-4229-bf5a-633d184c6768}" id="{39ac8371-412e-45d7-bb73-1a51a4f73f01}" parentId="{f9335262-c0e6-44e6-a90a-9eca97c5770a}">
    <x18tc:text xml:space="preserve">Discussed offline. They are sharded the same. data=16 and is also used for EP.</x18tc:text>
  </x18tc:threadedComment>
  <x18tc:threadedComment ref="B61" dT="2026-01-28T23:42:35.00" personId="{a0b0f475-07bb-4644-a3de-83917878b3bf}" id="{2880a538-ebfe-400a-80f4-3a3e57b164e3}" done="0">
    <x18tc:text xml:space="preserve">I realize that for FlashAttention, we should do:
max of
sum(QK_nope_memory, QK_rope_memory, AV_memory) 
sum(QK_nope_compute, QK_rope_compute, AV_compute)
instead of op-by-op roofline. The kernel does double buffering so in theory all 3 matmuls should overlap with async memory transfers</x18tc:text>
  </x18tc:threadedComment>
  <x18tc:threadedComment ref="B61" dT="2026-01-29T18:53:32.00" personId="{414e9622-2a32-4cd3-ba74-16eb030cc2af}" id="{b4fc73e9-150b-4575-a409-7259e9996d82}" parentId="{2880a538-ebfe-400a-80f4-3a3e57b164e3}">
    <x18tc:text xml:space="preserve">Good catch! Add Flash Attention rows for modeling this overlapping.</x18tc:text>
  </x18tc:threadedComment>
  <x18tc:threadedComment ref="B61" dT="2026-01-29T18:57:14.00" personId="{a0b0f475-07bb-4644-a3de-83917878b3bf}" id="{d0f0b6a8-ee02-451e-bc49-c0f284420ade}" parentId="{2880a538-ebfe-400a-80f4-3a3e57b164e3}">
    <x18tc:text xml:space="preserve">for "vanilla" attention, we may also want to uncheck the "VMEM prefetched/pinned" boxes</x18tc:text>
  </x18tc:threadedComment>
  <x18tc:threadedComment ref="B61" dT="2026-01-29T18:59:20.00" personId="{414e9622-2a32-4cd3-ba74-16eb030cc2af}" id="{ad78654f-263f-44ca-8b5f-ac2a238e7f92}" parentId="{2880a538-ebfe-400a-80f4-3a3e57b164e3}">
    <x18tc:text xml:space="preserve">Yeah it was kind of hard to implement this in spreadsheet, but let me give it a try.</x18tc:text>
  </x18tc:threadedComment>
  <x18tc:threadedComment ref="L12" dT="2026-01-27T18:26:15.00" personId="{a0b0f475-07bb-4644-a3de-83917878b3bf}" id="{4fa6c0a9-996d-4172-8af3-5b5541dfb103}" done="0">
    <x18tc:text xml:space="preserve">Tick the right VMEM pinning boxes to model flashattention</x18tc:text>
  </x18tc:threadedComment>
  <x18tc:threadedComment ref="L12" dT="2026-01-27T18:29:51.00" personId="{a0b0f475-07bb-4644-a3de-83917878b3bf}" id="{10c31588-9309-4843-b40f-421ac699788b}" parentId="{4fa6c0a9-996d-4172-8af3-5b5541dfb103}">
    <x18tc:text xml:space="preserve">ok I just did this. 
Future: consider adding "FlashAttention" in the configurable parameter table and tick based on that.
1 total reaction
Donghyun Cho reacted with 👍 at 2026-01-27 19:16 PM</x18tc:text>
  </x18tc:threadedComment>
  <x18tc:threadedComment ref="O276" dT="2026-01-31T01:00:43.00" personId="{a0b0f475-07bb-4644-a3de-83917878b3bf}" id="{166e099c-897d-4993-be9d-b4f15f213f46}" done="1">
    <x18tc:text xml:space="preserve">oh and same here!!</x18tc:text>
  </x18tc:threadedComment>
  <x18tc:threadedComment ref="H577" dT="2026-03-09T20:23:55.00" personId="{280af2b8-f3ec-4229-bf5a-633d184c6768}" id="{85c96201-9d72-41e2-9862-8add015b475d}" done="0">
    <x18tc:text xml:space="preserve">Same here</x18tc:text>
  </x18tc:threadedComment>
  <x18tc:threadedComment ref="H577" dT="2026-03-13T20:54:56.00" personId="{414e9622-2a32-4cd3-ba74-16eb030cc2af}" id="{69c3a0cd-cc49-4ec1-aced-ae09577915ca}" parentId="{85c96201-9d72-41e2-9862-8add015b475d}">
    <x18tc:text xml:space="preserve">ditto</x18tc:text>
  </x18tc:threadedComment>
  <x18tc:threadedComment ref="H113" dT="2026-01-23T18:36:17.00" personId="{a0b0f475-07bb-4644-a3de-83917878b3bf}" id="{180d6313-dd1d-435a-ba0a-e38179b86d5b}" done="0">
    <x18tc:text xml:space="preserve">one thing to add, if possible, is to account for compute inefficiencies when the contracting dimension isn't 256 (or 512 depending on dtype).
1 total reaction
Donghyun Cho reacted with 👍 at 2026-01-23 19:21 PM</x18tc:text>
  </x18tc:threadedComment>
  <x18tc:threadedComment ref="H113" dT="2026-01-27T07:02:27.00" personId="{414e9622-2a32-4cd3-ba74-16eb030cc2af}" id="{2b5ded1e-abc1-47a5-8e79-c9dcc5d9479f}" parentId="{180d6313-dd1d-435a-ba0a-e38179b86d5b}">
    <x18tc:text xml:space="preserve">Done. But one quick clarification: If I understand go/gfc-isa correctly, the padding behavior on the contracting dimension should solely depend on MXU width (256). Different dtype would still require 256 contracting dim.
Different dtype would still affect the min batch dim (due to vmatmul) though. Please let me know if you have any insights here! Thanks.</x18tc:text>
  </x18tc:threadedComment>
  <x18tc:threadedComment ref="H113" dT="2026-01-28T18:44:27.00" personId="{a0b0f475-07bb-4644-a3de-83917878b3bf}" id="{adec3e5c-92b8-4c65-9db4-a1fd58e906d1}" parentId="{180d6313-dd1d-435a-ba0a-e38179b86d5b}">
    <x18tc:text xml:space="preserve">Sorry you're right. In GF, for both FP8 and FP4, a contracting dim of 256 = 100%, 128=50%, 64=25%. 
ZFC is different.</x18tc:text>
  </x18tc:threadedComment>
  <x18tc:threadedComment ref="H436" dT="2026-01-29T05:04:42.00" personId="{414e9622-2a32-4cd3-ba74-16eb030cc2af}" id="{1f1f10d5-bc6a-49c9-8798-e34a2acbc2be}" done="0">
    <x18tc:text xml:space="preserve">@miliu@google.com @gpolovets@google.com FYI, I've added more description how reduce-scatter would work during collecting experts. Please take a look.</x18tc:text>
    <x18tc:mentions>
      <x18tc:mention mentionpersonId="{4f0083e1-6882-409d-8726-a78e972d4593}" mentionId="{9753224e-0934-4756-8063-bf73804f91f4}" startIndex="0" length="17"/>
      <x18tc:mention mentionpersonId="{3ca0bd89-bffe-47e9-b595-3a53ac2942ba}" mentionId="{032610f4-caf9-45e6-95b8-ec6640147a0c}" startIndex="18" length="21"/>
    </x18tc:mentions>
  </x18tc:threadedComment>
  <x18tc:threadedComment ref="B82" dT="2026-03-11T16:26:07.00" personId="{280af2b8-f3ec-4229-bf5a-633d184c6768}" id="{029e54d6-34a5-4e54-8527-253ae1df339a}" done="0">
    <x18tc:text xml:space="preserve">This seems to be adding empty cells.
1 total reaction
Donghyun Cho reacted with 🙏 at 2026-03-13 14:57 PM</x18tc:text>
  </x18tc:threadedComment>
  <x18tc:threadedComment ref="B82" dT="2026-03-13T14:57:13.00" personId="{414e9622-2a32-4cd3-ba74-16eb030cc2af}" id="{19f8c6cd-c667-48bb-9ee5-269e7b5d52d0}" parentId="{029e54d6-34a5-4e54-8527-253ae1df339a}">
    <x18tc:text xml:space="preserve">Good catch. Updated!</x18tc:text>
  </x18tc:threadedComment>
  <x18tc:threadedComment ref="B82" dT="2026-03-15T21:13:33.00" personId="{280af2b8-f3ec-4229-bf5a-633d184c6768}" id="{4428edd5-3b29-4353-b001-0525c2c8ee8f}" parentId="{029e54d6-34a5-4e54-8527-253ae1df339a}">
    <x18tc:text xml:space="preserve">Thanks. I have more questions
* shared experts' lhs (gate and output) are ignored.
* AV's lhs is ignored.
* The new formula is adding the tensor in "Collect" but not "Combine".
Are these intentional?</x18tc:text>
  </x18tc:threadedComment>
  <x18tc:threadedComment ref="O257" dT="2026-01-31T00:53:51.00" personId="{a0b0f475-07bb-4644-a3de-83917878b3bf}" id="{a0fc9069-06c2-43ce-9249-d8b1f5fc9da6}" done="1">
    <x18tc:text xml:space="preserve">same here</x18tc:text>
  </x18tc:threadedComment>
  <x18tc:threadedComment ref="J113" dT="2026-03-14T22:13:05.00" personId="{280af2b8-f3ec-4229-bf5a-633d184c6768}" id="{729e7c41-c768-440f-b8d0-07e9e810f915}" done="0">
    <x18tc:text xml:space="preserve">Hi @donghyun@google.com 
I wonder why in ALL_GATHER_CHIP2CHIP_TIME_MS2() we pass global size x # chiplets sharing links while in REDUCE_SCATTER_CHIP2CHIP_TIME_MS2 (line527), we just use the global size as is?</x18tc:text>
    <x18tc:mentions>
      <x18tc:mention mentionpersonId="{d1ce8096-7020-45f0-8cb4-2d4504714f99}" mentionId="{0835c922-7e4f-45c7-a6ac-d8ad8629a237}" startIndex="3" length="20"/>
    </x18tc:mentions>
  </x18tc:threadedComment>
  <x18tc:threadedComment ref="J113" dT="2026-04-01T03:24:45.00" personId="{1a71ca8e-5578-4a1d-8f95-a5db745f35c5}" id="{9656df90-c3b1-4ede-b0f3-3f7e6f7c7028}" parentId="{729e7c41-c768-440f-b8d0-07e9e810f915}">
    <x18tc:text xml:space="preserve">Hi @amandaliang@google.com I am trying to understand the AG/RS logic here a bit..if I understand correctly, each chip essentially has GBS via Allgather and the tokens are locally routed. The final tokens after passing through the expert are RS. Is this correct? and before that the token has to be scaled with the routed score (passing in zero where that token was not used at all)</x18tc:text>
    <x18tc:mentions>
      <x18tc:mention mentionpersonId="{074c8411-41cc-437b-847b-d8af526c6a80}" mentionId="{b74de5d7-d54f-4c08-9e70-bebbb49306a7}" startIndex="3" length="23"/>
    </x18tc:mentions>
    <x18tc:extLst>
      <ext uri="{F7C98A9C-CBB3-438F-8F68-D28B6AF4A901}">
        <xltc2:checksum/>
        <xltc2:hyperlink startIndex="76" length="7" url="http://bit..if"/>
      </ext>
    </x18tc:extLst>
  </x18tc:threadedComment>
  <x18tc:threadedComment ref="H558" dT="2026-03-09T20:22:48.00" personId="{280af2b8-f3ec-4229-bf5a-633d184c6768}" id="{d4956159-400e-4f0c-8ec6-c13cedbecd34}" done="0">
    <x18tc:text xml:space="preserve">contracting_dim and batch_or_expert_dim are incorrect.</x18tc:text>
  </x18tc:threadedComment>
  <x18tc:threadedComment ref="H558" dT="2026-03-13T20:54:53.00" personId="{414e9622-2a32-4cd3-ba74-16eb030cc2af}" id="{cf8ba3af-554e-4f5e-b9d4-624c0b26244f}" parentId="{d4956159-400e-4f0c-8ec6-c13cedbecd34}">
    <x18tc:text xml:space="preserve">Thanks for catching that! Fixed</x18tc:text>
  </x18tc:threadedComment>
  <x18tc:threadedComment ref="G53" dT="2026-01-23T18:05:28.00" personId="{a0b0f475-07bb-4644-a3de-83917878b3bf}" id="{a2a41be0-a7e7-4fa8-a9d3-652b18aa9047}" done="1">
    <x18tc:text xml:space="preserve">can we add a column that shows which property we are bound by? (memory, compute, ici)
1 total reaction
Donghyun Cho reacted with 👍 at 2026-01-23 18:51 PM</x18tc:text>
  </x18tc:threadedComment>
  <x18tc:threadedComment ref="G53" dT="2026-01-23T22:09:38.00" personId="{414e9622-2a32-4cd3-ba74-16eb030cc2af}" id="{a9b12bb2-ad60-4888-968f-2afa54d5f289}" parentId="{a2a41be0-a7e7-4fa8-a9d3-652b18aa9047}">
    <x18tc:text xml:space="preserve">Done.</x18tc:text>
  </x18tc:threadedComment>
  <x18tc:threadedComment ref="O77" dT="2026-01-23T18:02:41.00" personId="{a0b0f475-07bb-4644-a3de-83917878b3bf}" id="{adad088c-4333-483e-afbe-0cfef49520a1}" done="1">
    <x18tc:text xml:space="preserve">we might need to distinguish between matmul dtype and input/output dtype</x18tc:text>
  </x18tc:threadedComment>
  <x18tc:threadedComment ref="O77" dT="2026-01-23T18:36:58.00" personId="{414e9622-2a32-4cd3-ba74-16eb030cc2af}" id="{0ab9ac99-0f27-4a48-b86c-38bb03fb4f2d}" parentId="{adad088c-4333-483e-afbe-0cfef49520a1}">
    <x18tc:text xml:space="preserve">Yeah currently the matmul dtype is calculated based on input dtypes [1]. For example, if fp4 and fp8 are dtypes, it will pick fp8 (larger numeric) automatically.
[1] https://docs.google.com/spreadsheets/d/1l12JE-VUTE25mbz23dwfmDiqLadvje6iWtgVuBfyd84/edit?resourcekey=0-BKc-CdwlsQqj_VARWXTSEQ&amp;gid=0#gid=0&amp;range=F58</x18tc:text>
    <x18tc:extLst>
      <ext uri="{F7C98A9C-CBB3-438F-8F68-D28B6AF4A901}">
        <xltc2:checksum/>
        <xltc2:hyperlink startIndex="167" length="147" url="https://docs.google.com/spreadsheets/d/1l12JE-VUTE25mbz23dwfmDiqLadvje6iWtgVuBfyd84/edit?resourcekey=0-BKc-CdwlsQqj_VARWXTSEQ&amp;gid=0#gid=0&amp;range=F58"/>
      </ext>
    </x18tc:extLst>
  </x18tc:threadedComment>
  <x18tc:threadedComment ref="O77" dT="2026-01-26T17:56:49.00" personId="{a0b0f475-07bb-4644-a3de-83917878b3bf}" id="{2fccca84-d01c-456b-be4c-7f99daba951e}" parentId="{adad088c-4333-483e-afbe-0cfef49520a1}">
    <x18tc:text xml:space="preserve">Ah makes sense. I do see you have different dtypes for input/outputs. thanks!</x18tc:text>
  </x18tc:threadedComment>
  <x18tc:threadedComment ref="L432" dT="2026-01-23T18:02:37.00" personId="{35226a1f-daff-42fc-a4cb-d372060d1d9d}" id="{643e45bc-175b-4fd4-8d46-eb540f6be39b}" done="0">
    <x18tc:text xml:space="preserve">Why shard the output using DP?</x18tc:text>
  </x18tc:threadedComment>
  <x18tc:threadedComment ref="L432" dT="2026-01-23T18:42:58.00" personId="{414e9622-2a32-4cd3-ba74-16eb030cc2af}" id="{4cb3a2dd-bcd5-4bc3-b40c-7d414b379d82}" parentId="{643e45bc-175b-4fd4-8d46-eb540f6be39b}">
    <x18tc:text xml:space="preserve">This isn't technically DP while it uses "data". We usually reuse the same axis name (which was used for DP). For example, uLLM has this sharding config: 
EXPERT = ('attn_dp', 'expert', 'model')
which basically uses all of these axis names to shard the expert dim.
[1]  'https://github.com/vllm-project/tpu-inference/blob/main/tpu_inference/layers/common/sharding.py#L41</x18tc:text>
    <x18tc:extLst>
      <ext uri="{F7C98A9C-CBB3-438F-8F68-D28B6AF4A901}">
        <xltc2:checksum/>
        <xltc2:hyperlink startIndex="274" length="99" url="https://github.com/vllm-project/tpu-inference/blob/main/tpu_inference/layers/common/sharding.py#L41"/>
      </ext>
    </x18tc:extLst>
  </x18tc:threadedComment>
  <x18tc:threadedComment ref="G71" dT="2026-01-26T18:13:29.00" personId="{a0b0f475-07bb-4644-a3de-83917878b3bf}" id="{9bc1c29e-5eea-4c41-b789-8fef1da8113f}" done="1">
    <x18tc:text xml:space="preserve">can we add a simple cell that calculates the QPS/chip (or tokens/s/chip)?</x18tc:text>
  </x18tc:threadedComment>
  <x18tc:threadedComment ref="G71" dT="2026-01-26T23:43:20.00" personId="{414e9622-2a32-4cd3-ba74-16eb030cc2af}" id="{56f13ac0-ac8b-4ad2-97ae-620770089699}" parentId="{9bc1c29e-5eea-4c41-b789-8fef1da8113f}">
    <x18tc:text xml:space="preserve">Done :)</x18tc:text>
  </x18tc:threadedComment>
  <x18tc:threadedComment ref="E430" dT="2026-01-23T18:12:00.00" personId="{35226a1f-daff-42fc-a4cb-d372060d1d9d}" id="{f867ed11-c95e-476d-9bcd-7cc4b182930c}" done="0">
    <x18tc:text xml:space="preserve">Any way to comment on what this step does? In Hao's roofline, he is calling this a RS (which I was a bit confused about)</x18tc:text>
  </x18tc:threadedComment>
  <x18tc:threadedComment ref="E430" dT="2026-01-27T22:57:00.00" personId="{414e9622-2a32-4cd3-ba74-16eb030cc2af}" id="{c4fd6ac5-8625-4d69-ad11-eef5c773fd01}" parentId="{f867ed11-c95e-476d-9bcd-7cc4b182930c}">
    <x18tc:text xml:space="preserve">Added RS sharding strategy as well as Hierarchical RS. This should match Hao's numbers.</x18tc:text>
  </x18tc:threadedComment>
  <x18tc:threadedComment ref="H448" dT="2026-03-14T23:42:05.00" personId="{280af2b8-f3ec-4229-bf5a-633d184c6768}" id="{04c93b65-d7e5-40f9-b5e2-433e4d9aee18}" done="0">
    <x18tc:text xml:space="preserve">Why is the output size divided by 2?</x18tc:text>
  </x18tc:threadedComment>
  <x18tc:threadedComment ref="H448" dT="2026-04-13T23:50:46.00" personId="{a0b0f475-07bb-4644-a3de-83917878b3bf}" id="{36dc2bbe-c8d8-40b4-960c-b146548d4ff0}" parentId="{04c93b65-d7e5-40f9-b5e2-433e4d9aee18}">
    <x18tc:text xml:space="preserve">the output of two einsums are summed, which can be done on-chip.</x18tc:text>
  </x18tc:threadedComment>
  <x18tc:threadedComment ref="C42" dT="2026-01-29T20:36:56.00" personId="{248beaa4-fc4b-436e-ac74-737336ee951b}" id="{91bec54a-cabf-4f4b-8992-329a4735ebe5}" done="0">
    <x18tc:text xml:space="preserve">Where is this coming from?</x18tc:text>
  </x18tc:threadedComment>
  <x18tc:threadedComment ref="C42" dT="2026-01-30T07:20:35.00" personId="{414e9622-2a32-4cd3-ba74-16eb030cc2af}" id="{e1a4caf7-d667-4fa6-a9b1-bea0d6224c51}" parentId="{91bec54a-cabf-4f4b-8992-329a4735ebe5}">
    <x18tc:text xml:space="preserve">It's from the actual benchmark I believe: @gpolovets@google.com</x18tc:text>
    <x18tc:mentions>
      <x18tc:mention mentionpersonId="{3ca0bd89-bffe-47e9-b595-3a53ac2942ba}" mentionId="{e3387484-9dba-4a26-9e7d-6f6438f8fa97}" startIndex="42" length="21"/>
    </x18tc:mentions>
  </x18tc:threadedComment>
  <x18tc:threadedComment ref="L407" dT="2026-01-23T18:03:46.00" personId="{35226a1f-daff-42fc-a4cb-d372060d1d9d}" id="{1b09a603-0006-4227-a724-e6cf9af95a95}" done="0">
    <x18tc:text xml:space="preserve">Doesn't this depend on whether we are using Strategy B?</x18tc:text>
  </x18tc:threadedComment>
  <x18tc:threadedComment ref="L407" dT="2026-01-23T18:50:01.00" personId="{414e9622-2a32-4cd3-ba74-16eb030cc2af}" id="{8025c4f4-2708-4e04-bf8c-478d250b478c}" parentId="{1b09a603-0006-4227-a724-e6cf9af95a95}">
    <x18tc:text xml:space="preserve">I don't think so (but please correct me if I'm wrong). "data" axis is used for expert sharding here (yeah the axis namings are confusing for sure :-P). So it's kind of a low-level implementation of "expert" sharding, just using "data" axis name. This is also how the actual sharding needs to be implemented in the code.</x18tc:text>
  </x18tc:threadedComment>
  <x18tc:threadedComment ref="C20" dT="2026-02-27T23:24:17.00" personId="{280af2b8-f3ec-4229-bf5a-633d184c6768}" id="{90cfeb4f-a591-4ec9-a744-5794c1820d6f}" done="0">
    <x18tc:text xml:space="preserve">Can we update this to support other topology as well?</x18tc:text>
  </x18tc:threadedComment>
  <x18tc:threadedComment ref="C20" dT="2026-03-03T02:26:36.00" personId="{414e9622-2a32-4cd3-ba74-16eb030cc2af}" id="{e38c19ab-2066-4f06-af1a-2dd768aa252a}" parentId="{90cfeb4f-a591-4ec9-a744-5794c1820d6f}">
    <x18tc:text xml:space="preserve">Sure. Just added 2x2x4, but if you have any other topology you're interested in, please let me know!</x18tc:text>
  </x18tc:threadedComment>
  <x18tc:threadedComment ref="C20" dT="2026-03-03T05:51:05.00" personId="{280af2b8-f3ec-4229-bf5a-633d184c6768}" id="{7b85fd47-6d44-48df-8006-2f89600f68c8}" parentId="{90cfeb4f-a591-4ec9-a744-5794c1820d6f}">
    <x18tc:text xml:space="preserve">Thanks!</x18tc:text>
  </x18tc:threadedComment>
  <x18tc:threadedComment ref="G67" dT="2026-01-23T18:23:23.00" personId="{35226a1f-daff-42fc-a4cb-d372060d1d9d}" id="{9fc160bc-4a5e-4b05-ae11-6f7c025bf118}" done="1">
    <x18tc:text xml:space="preserve">Hao's results look pretty different from this. But I didn't fully understand the intuition behind his equation.</x18tc:text>
  </x18tc:threadedComment>
  <x18tc:threadedComment ref="G67" dT="2026-01-23T19:16:31.00" personId="{414e9622-2a32-4cd3-ba74-16eb030cc2af}" id="{74a34075-b2e8-4a3e-bce5-d4f86bdfa82a}" parentId="{9fc160bc-4a5e-4b05-ae11-6f7c025bf118}">
    <x18tc:text xml:space="preserve">There are many variants in Hao's results. The closest setting to this is single-host prefill here, which is 0.0290.
https://screenshot.googleplex.com/5egY9oaVs6goy2R
The main difference between 0.0290 vs 0.0322 is whether it takes intra-chip ICI into account or not. I'll need to add a way to take that into account in this sheet</x18tc:text>
    <x18tc:extLst>
      <ext uri="{F7C98A9C-CBB3-438F-8F68-D28B6AF4A901}">
        <xltc2:checksum/>
        <xltc2:hyperlink startIndex="116" length="49" url="https://screenshot.googleplex.com/5egY9oaVs6goy2R"/>
      </ext>
    </x18tc:extLst>
  </x18tc:threadedComment>
  <x18tc:threadedComment ref="L79" dT="2026-01-26T18:04:48.00" personId="{a0b0f475-07bb-4644-a3de-83917878b3bf}" id="{609178ce-9d9f-435b-ad35-880eaef76f41}" done="1">
    <x18tc:text xml:space="preserve">where's batch here? Input should be [B, T, D] right? Where T=1 in decode.</x18tc:text>
  </x18tc:threadedComment>
  <x18tc:threadedComment ref="L79" dT="2026-01-27T06:51:18.00" personId="{414e9622-2a32-4cd3-ba74-16eb030cc2af}" id="{e80fa0d1-4032-4155-8094-9b5fd1567816}" parentId="{609178ce-9d9f-435b-ad35-880eaef76f41}">
    <x18tc:text xml:space="preserve">Previously T was defined as "global sequence length", which is basically B * T_local. But to make this more explicit, B is added across the spreadsheet. Thanks for the suggestion!</x18tc:text>
  </x18tc:threadedComment>
  <x18tc:threadedComment ref="O303" dT="2026-01-23T18:26:39.00" personId="{35226a1f-daff-42fc-a4cb-d372060d1d9d}" id="{cc1fbbfc-ea9c-476b-9741-10f098cc4c3d}" done="0">
    <x18tc:text xml:space="preserve">My understanding is that GPU is using w4a4 outside of attention so we may want to generate separate TPU throughput targets based on this.
Reference: https://huggingface.co/nvidia/DeepSeek-R1-NVFP4#post-training-quantization</x18tc:text>
    <x18tc:extLst>
      <ext uri="{F7C98A9C-CBB3-438F-8F68-D28B6AF4A901}">
        <xltc2:checksum/>
        <xltc2:hyperlink startIndex="149" length="74" url="https://huggingface.co/nvidia/DeepSeek-R1-NVFP4#post-training-quantization"/>
      </ext>
    </x18tc:extLst>
  </x18tc:threadedComment>
  <x18tc:threadedComment ref="B79" dT="2026-03-11T16:53:34.00" personId="{280af2b8-f3ec-4229-bf5a-633d184c6768}" id="{3ca728f3-f231-4c84-ae9c-a559c14fe775}" done="0">
    <x18tc:text xml:space="preserve">P359 is not weight</x18tc:text>
  </x18tc:threadedComment>
  <x18tc:threadedComment ref="B79" dT="2026-03-11T16:55:04.00" personId="{280af2b8-f3ec-4229-bf5a-633d184c6768}" id="{56a3b4b6-4bbd-49d6-8864-3d4b63449d8d}" parentId="{3ca728f3-f231-4c84-ae9c-a559c14fe775}">
    <x18tc:text xml:space="preserve">Should be P407+P455</x18tc:text>
  </x18tc:threadedComment>
  <x18tc:threadedComment ref="B79" dT="2026-03-13T14:51:17.00" personId="{414e9622-2a32-4cd3-ba74-16eb030cc2af}" id="{94ebb6a4-bffb-4a65-9b20-076780f708f0}" parentId="{3ca728f3-f231-4c84-ae9c-a559c14fe775}">
    <x18tc:text xml:space="preserve">Thanks for catching that! Looks like it messed up while moving cells around :( Updated.</x18tc:text>
  </x18tc:threadedComment>
  <x18tc:threadedComment ref="G415" dT="2026-04-01T03:20:35.00" personId="{1a71ca8e-5578-4a1d-8f95-a5db745f35c5}" id="{86c77ae6-43ec-4511-b944-827cc4947635}" done="0">
    <x18tc:text xml:space="preserve">@donghyun@google.com @miliu@google.com are the tokens weighted by their routing scores before doing this reduce scatter?
And for some nodes, this can be zero if the token is not used at all by the experts?</x18tc:text>
    <x18tc:mentions>
      <x18tc:mention mentionpersonId="{d1ce8096-7020-45f0-8cb4-2d4504714f99}" mentionId="{b8702e84-b59b-4b3c-b1d8-0e7e6d606bf6}" startIndex="0" length="20"/>
      <x18tc:mention mentionpersonId="{4f0083e1-6882-409d-8726-a78e972d4593}" mentionId="{31faf857-4f29-441a-bd4e-a5e1a28439b4}" startIndex="21" length="17"/>
    </x18tc:mentions>
  </x18tc:threadedComment>
  <x18tc:threadedComment ref="A13" dT="2026-01-27T22:27:17.00" personId="{248beaa4-fc4b-436e-ac74-737336ee951b}" id="{3969d0f5-e23a-4693-bbc1-7206d6f87d92}" done="0">
    <x18tc:text xml:space="preserve">Do we only have 1 KV head?</x18tc:text>
  </x18tc:threadedComment>
  <x18tc:threadedComment ref="A13" dT="2026-01-27T23:43:24.00" personId="{414e9622-2a32-4cd3-ba74-16eb030cc2af}" id="{4b5b3a62-c15c-4db3-939b-84e00cb2b589}" parentId="{3969d0f5-e23a-4693-bbc1-7206d6f87d92}">
    <x18tc:text xml:space="preserve">Yes, technically. MLA will effectively have 1 set of latent vector shared across query heads. Though it will be generating 128 KV pairs to match num_query on the fly via up projection. @miliu@google.com may correct me if I'm wrong :)</x18tc:text>
    <x18tc:mentions>
      <x18tc:mention mentionpersonId="{4f0083e1-6882-409d-8726-a78e972d4593}" mentionId="{3a479f6c-3c2c-4f04-815d-dc7c2ebc914e}" startIndex="185" length="17"/>
    </x18tc:mentions>
  </x18tc:threadedComment>
  <x18tc:threadedComment ref="A13" dT="2026-01-28T18:40:14.00" personId="{a0b0f475-07bb-4644-a3de-83917878b3bf}" id="{097b551c-0549-48cb-9593-561a5182cc4a}" parentId="{3969d0f5-e23a-4693-bbc1-7206d6f87d92}">
    <x18tc:text xml:space="preserve">Correct. Effectively one KV head.</x18tc:text>
  </x18tc:threadedComment>
  <x18tc:threadedComment ref="P77" dT="2026-01-26T18:00:56.00" personId="{a0b0f475-07bb-4644-a3de-83917878b3bf}" id="{45694e7e-f6fe-4935-9c11-5032fc14e155}" done="0">
    <x18tc:text xml:space="preserve">Could we add a memory occupancy estimate as well? Mainly this would be KV cache + weight size per device. 
We can either ignore activations or use a max() to account for intermediates.</x18tc:text>
  </x18tc:threadedComment>
  <x18tc:threadedComment ref="P77" dT="2026-01-28T19:12:32.00" personId="{414e9622-2a32-4cd3-ba74-16eb030cc2af}" id="{63cdb148-a1f1-4d41-9469-45472f64800f}" parentId="{45694e7e-f6fe-4935-9c11-5032fc14e155}">
    <x18tc:text xml:space="preserve">Sure! I've added this as a separate table for "Memory Occupancy". Your hunch is correct - activation is very small (&lt;2%).</x18tc:text>
  </x18tc:threadedComment>
  <x18tc:threadedComment ref="B62" dT="2026-03-11T22:05:03.00" personId="{710bf907-5775-4df0-8647-ef4a0942593e}" id="{d49efb7c-8418-45ac-934f-426e960717a9}" done="0">
    <x18tc:text xml:space="preserve">Are these two QK matmuls done independently during inference?</x18tc:text>
  </x18tc:threadedComment>
  <x18tc:threadedComment ref="B62" dT="2026-03-13T15:02:51.00" personId="{414e9622-2a32-4cd3-ba74-16eb030cc2af}" id="{088e351d-4485-42f2-83ea-aa6966b2c14e}" parentId="{d49efb7c-8418-45ac-934f-426e960717a9}">
    <x18tc:text xml:space="preserve">It depends on implementation, but today they all are fused into one big kernel: https://screenshot.googleplex.com/4byPNkqqGnK72R4
1 total reaction
Amanda Tomlinson reacted with 👍 at 2026-03-23 16:56 PM</x18tc:text>
    <x18tc:extLst>
      <ext uri="{F7C98A9C-CBB3-438F-8F68-D28B6AF4A901}">
        <xltc2:checksum/>
        <xltc2:hyperlink startIndex="80" length="49" url="https://screenshot.googleplex.com/4byPNkqqGnK72R4"/>
      </ext>
    </x18tc:extLst>
  </x18tc:threadedComment>
  <x18tc:threadedComment ref="G47" dT="2026-03-15T21:43:11.00" personId="{280af2b8-f3ec-4229-bf5a-633d184c6768}" id="{4b884c79-ce90-4c90-9536-6f6f344877d2}" done="0">
    <x18tc:text xml:space="preserve">IIUC, the denominator is the per_seq_kv_size, which = 2 x bytes_per_float x H x K x L x T using general terms.
I think we should add H, even though H is 1 in DSv3 case?</x18tc:text>
  </x18tc:threadedComment>
  <x18tc:threadedComment ref="G29" dT="2026-01-30T07:04:59.00" personId="{a0b0f475-07bb-4644-a3de-83917878b3bf}" id="{56b953ce-91cc-448c-bb72-c8728b810517}" done="0">
    <x18tc:text xml:space="preserve">why such a huge derate here?</x18tc:text>
  </x18tc:threadedComment>
  <x18tc:threadedComment ref="G29" dT="2026-01-30T07:18:52.00" personId="{414e9622-2a32-4cd3-ba74-16eb030cc2af}" id="{85fd52a4-1eb8-45e4-ab7c-78e75e489158}" parentId="{56b953ce-91cc-448c-bb72-c8728b810517}">
    <x18tc:text xml:space="preserve">I was looking for that answer. There are two sources for this.
1. 1.6TB/s, Compute-to-compute D2D data bandwidth, go/gfc-spec#gfc-compute-die
2. 600GB/s, HBM-to-HBM between partners: go/gfc-perf-g3doc#dma-list-of-target-bandwidths-and-unloaded-latencies
I can't explain why there's a gap. but the thing is that 600GB/s is the number from the performance spec, so more reliable.
Maybe "Compute-to-compute d2d data bandwidth" isn't  unrelated here. I can't find the same number from different sources.</x18tc:text>
  </x18tc:threadedComment>
  <x18tc:threadedComment ref="C27" dT="2026-03-31T06:20:02.00" personId="{a0b0f475-07bb-4644-a3de-83917878b3bf}" id="{2588b041-0046-4e49-a75b-b152a4f59f35}" done="0">
    <x18tc:text xml:space="preserve">FYI let's remove this overhead for more apples-to-apples comparison</x18tc:text>
  </x18tc:threadedComment>
  <x18tc:threadedComment ref="B42" dT="2026-01-27T20:04:13.00" personId="{106d8fa7-d739-4640-8b57-fee02408aa51}" id="{3a2b4823-b012-48e7-9863-654a25966812}" done="0">
    <x18tc:text xml:space="preserve">@donghyun@google.com / @gpolovets@google.com, Is the "Metric" column the estimated performance on GF?</x18tc:text>
    <x18tc:mentions>
      <x18tc:mention mentionpersonId="{d1ce8096-7020-45f0-8cb4-2d4504714f99}" mentionId="{78562e3f-6594-426e-9000-145d445e30a4}" startIndex="0" length="20"/>
      <x18tc:mention mentionpersonId="{3ca0bd89-bffe-47e9-b595-3a53ac2942ba}" mentionId="{f8148e70-fbb0-4820-adf7-7aac43131e05}" startIndex="23" length="21"/>
    </x18tc:mentions>
  </x18tc:threadedComment>
  <x18tc:threadedComment ref="B42" dT="2026-01-27T20:05:03.00" personId="{414e9622-2a32-4cd3-ba74-16eb030cc2af}" id="{0deab008-1a22-4be1-8a4f-bd2ddad79ced}" parentId="{3a2b4823-b012-48e7-9863-654a25966812}">
    <x18tc:text xml:space="preserve">Yes That's correct.
1 total reaction
Vipan Nalla reacted with 👍 at 2026-01-30 21:01 PM</x18tc:text>
  </x18tc:threadedComment>
  <x18tc:threadedComment ref="C42" dT="2026-01-26T23:50:52.00" personId="{414e9622-2a32-4cd3-ba74-16eb030cc2af}" id="{7dc403b9-27e3-4a89-a959-080a59ad1f00}" done="1">
    <x18tc:text xml:space="preserve">@gpolovets@google.com
Assigned to gpolovets@google.com</x18tc:text>
    <x18tc:mentions>
      <x18tc:mention mentionpersonId="{3ca0bd89-bffe-47e9-b595-3a53ac2942ba}" mentionId="{41f531e2-2267-4a36-aa75-1a3388c7e41c}" startIndex="0" length="21"/>
    </x18tc:mentions>
  </x18tc:threadedComment>
  <x18tc:threadedComment ref="C46" dT="2026-01-27T05:50:58.00" personId="{35226a1f-daff-42fc-a4cb-d372060d1d9d}" id="{4c4a692d-d89f-42f9-9b98-913767b32693}" done="1">
    <x18tc:text xml:space="preserve">@pirillo@google.com could you confirm this is the correct throughput for GB200 at the end of the decode-only batch? I am basing this off of iter=20524 (slightly before we enter mixed batch regime) using the log file from from row 2: https://docs.google.com/document/d/1BHiR6ESEcNXFyJgtRCxZTku37epphlvakL50JvW6YJg/edit?tab=t.0#heading=h.bkpvz1ggpcq6
Assigned to pirillo@google.com</x18tc:text>
    <x18tc:mentions>
      <x18tc:mention mentionpersonId="{881e20ea-a741-4dcb-b91c-ce84aae64c7e}" mentionId="{6ee01590-1db1-4e62-b91d-a6e5961fa775}" startIndex="0" length="19"/>
    </x18tc:mentions>
    <x18tc:extLst>
      <ext uri="{F7C98A9C-CBB3-438F-8F68-D28B6AF4A901}">
        <xltc2:checksum/>
        <xltc2:hyperlink startIndex="233" length="115" url="https://docs.google.com/document/d/1BHiR6ESEcNXFyJgtRCxZTku37epphlvakL50JvW6YJg/edit?tab=t.0#heading=h.bkpvz1ggpcq6"/>
      </ext>
    </x18tc:extLst>
  </x18tc:threadedComment>
  <x18tc:threadedComment ref="C46" dT="2026-01-27T07:33:43.00" personId="{414e9622-2a32-4cd3-ba74-16eb030cc2af}" id="{d27ed23e-4598-410c-aade-3e26f2d2a453}" parentId="{4c4a692d-d89f-42f9-9b98-913767b32693}">
    <x18tc:text xml:space="preserve">Shouldn't it be divided by # of chips here?</x18tc:text>
  </x18tc:threadedComment>
  <x18tc:threadedComment ref="C46" dT="2026-01-27T18:42:04.00" personId="{c97535c2-64fb-4d4e-9b11-2f796f333767}" id="{9f332e6f-68ff-4061-a726-706e8f054779}" parentId="{4c4a692d-d89f-42f9-9b98-913767b32693}">
    <x18tc:text xml:space="preserve">@gpolovets@google.com  just double checking the math:
From the log:
[10/28/2025-06:32:38] [TRT-LLM] [RANK 0] [I] iter = 20524, global_rank = 0, rank = 0, currank_total_requests = 1989/15906, host_step_time = 73.29058647155762ms, prev_device_step_time = 73.34528350830078ms, timestamp = 2025-10-28 06:32:38, num_scheduled_requests: 492, states = {'num_ctx_requests': 0, 'num_ctx_tokens': 0, 'num_generation_tokens': 512}
Total Throughput = num_scheduled_requests * ( 1 / prev_device_step_time ) * num_chips
My math is showing slightly different figures than yours, but in the same area:
53,664.04</x18tc:text>
    <x18tc:mentions>
      <x18tc:mention mentionpersonId="{3ca0bd89-bffe-47e9-b595-3a53ac2942ba}" mentionId="{dca82bc5-2018-420e-8def-e80473a01f6c}" startIndex="0" length="21"/>
    </x18tc:mentions>
  </x18tc:threadedComment>
  <x18tc:threadedComment ref="C46" dT="2026-01-27T23:33:03.00" personId="{35226a1f-daff-42fc-a4cb-d372060d1d9d}" id="{32467281-d75e-4efe-98d0-82f7f770be8d}" parentId="{4c4a692d-d89f-42f9-9b98-913767b32693}">
    <x18tc:text xml:space="preserve">Thanks @pirillo@google.com! Our results were pretty close but I was using host_step_time. I will use prev_device_step_time in the future.</x18tc:text>
    <x18tc:mentions>
      <x18tc:mention mentionpersonId="{881e20ea-a741-4dcb-b91c-ce84aae64c7e}" mentionId="{5cbc683a-c8dd-4f94-a776-ee6cf306813c}" startIndex="7" length="19"/>
    </x18tc:mentions>
  </x18tc:threadedComment>
  <x18tc:threadedComment ref="O86" dT="2026-01-28T02:14:45.00" personId="{35226a1f-daff-42fc-a4cb-d372060d1d9d}" id="{9375edf1-d570-4ab2-9c85-86e2ac469c23}" done="0">
    <x18tc:text xml:space="preserve">@miliu@google.com @donghyun@google.com any thoughts on whether the output here should be bf16 or fp8?
By default, I believe it is accumulated as bf16. I think our currently uLLM code is also doing this.
But Hao's original rooflines were assuming FP8 output. 
If we assume BF16 outputs then we get:
lhs (fp8) x rhs (fp8) = out (bf16)
What I'm not fully sure about is whether we should be casting the output as FP8 as well.
i.e.:
lhs (fp8) x rhs (fp8) = out (fp8)
I'm wondering if the latter could incur quality loss since we are purely truncating.</x18tc:text>
    <x18tc:mentions>
      <x18tc:mention mentionpersonId="{4f0083e1-6882-409d-8726-a78e972d4593}" mentionId="{e4062a7a-600e-4fbe-8b6e-05a4169cfc23}" startIndex="0" length="17"/>
      <x18tc:mention mentionpersonId="{d1ce8096-7020-45f0-8cb4-2d4504714f99}" mentionId="{1406be8d-7292-4cbb-a180-7a3a3707e3e6}" startIndex="18" length="20"/>
    </x18tc:mentions>
  </x18tc:threadedComment>
  <x18tc:threadedComment ref="O86" dT="2026-01-28T06:26:12.00" personId="{414e9622-2a32-4cd3-ba74-16eb030cc2af}" id="{0694d04d-087d-4e4c-a0ff-f9ed487dfd72}" parentId="{9375edf1-d570-4ab2-9c85-86e2ac469c23}">
    <x18tc:text xml:space="preserve">I think we should use fp8. Yeah this would cause the quality loss, but we anyway need to cast it to fp8 for the later operations (e.g., Q Up Proj's input tensor). Casting for the output won't add additional quality loss.</x18tc:text>
  </x18tc:threadedComment>
  <x18tc:threadedComment ref="O86" dT="2026-01-28T15:20:31.00" personId="{35226a1f-daff-42fc-a4cb-d372060d1d9d}" id="{8baa2458-1c01-4b34-8a07-b22a49802190}" parentId="{9375edf1-d570-4ab2-9c85-86e2ac469c23}">
    <x18tc:text xml:space="preserve">My understanding is that it's not purely cast when used for Q Up Proj. Instead it's decomposed into a low precision weight and high precision scale that's applied during quantized matmuls.
However if we purely cast the output then we are not able to retain the high precision scale.</x18tc:text>
  </x18tc:threadedComment>
  <x18tc:threadedComment ref="O86" dT="2026-01-28T18:32:29.00" personId="{414e9622-2a32-4cd3-ba74-16eb030cc2af}" id="{6af96292-9a63-4e0b-bfe3-57eba57cd5b7}" parentId="{9375edf1-d570-4ab2-9c85-86e2ac469c23}">
    <x18tc:text xml:space="preserve">Yes, the matmul itself will be quantized and fp8 MXU will be used there. Also, accumulation will still be done in higher bits (e.g., bf16).
My point was that it can still save some HBM BW if we quantize (yes not just cast) this into fp8 before starting HBM transfer.
Having said that, I just tried to see how much saving we can get by making them to fp8. The benefits seems to be very small. (in the "[FP8_Output/EP=8/DP=8/AG_TOKENS] Snapshot" tab). So.. I guess we can just keep bf16 here.</x18tc:text>
  </x18tc:threadedComment>
  <x18tc:threadedComment ref="O86" dT="2026-01-28T18:39:25.00" personId="{a0b0f475-07bb-4644-a3de-83917878b3bf}" id="{9c641621-3ce1-4a0e-9d16-7e413cac2552}" parentId="{9375edf1-d570-4ab2-9c85-86e2ac469c23}">
    <x18tc:text xml:space="preserve">This probably doesn't matter as you pointed out - it's a small delta in perf as the activation should be pretty small. Ideally we even keep this in VMEM without having to write back to HBM. 
I am ok switching this to FP8 though. I agree we can cast before we write back to HBM (if we're doing that).</x18tc:text>
  </x18tc:threadedComment>
  <x18tc:threadedComment ref="L289" dT="2026-01-23T18:02:20.00" personId="{35226a1f-daff-42fc-a4cb-d372060d1d9d}" id="{c819b708-c66d-4cba-8913-e95f796b6fd5}" done="1">
    <x18tc:text xml:space="preserve">Why do we keep this sharded if MoE needs the tokens all-gathered?</x18tc:text>
  </x18tc:threadedComment>
  <x18tc:threadedComment ref="L289" dT="2026-01-23T18:46:59.00" personId="{414e9622-2a32-4cd3-ba74-16eb030cc2af}" id="{c60b3a6f-7190-474f-baeb-c6353a58f202}" parentId="{c819b708-c66d-4cba-8913-e95f796b6fd5}">
    <x18tc:text xml:space="preserve">yes you're right. It needs to be all-gathered eventually (or a2a-ed). But this needs to be done by a separate collective operations. In this op (matmul), we don't touch collectives. All matmuls are done locally. This sharding on T just inherits from the sharding on T from the input tensor.</x18tc:text>
  </x18tc:threadedComment>
  <x18tc:threadedComment ref="O238" dT="2026-01-31T00:53:45.00" personId="{a0b0f475-07bb-4644-a3de-83917878b3bf}" id="{b3c1facc-0bdb-42b9-b038-eabcd20d4c2e}" done="1">
    <x18tc:text xml:space="preserve">I think this needs to match KV cache dtype</x18tc:text>
  </x18tc:threadedComment>
  <x18tc:threadedComment ref="O238" dT="2026-01-31T03:24:46.00" personId="{414e9622-2a32-4cd3-ba74-16eb030cc2af}" id="{508d2e81-15c8-4a09-8003-bfaf0594f67a}" parentId="{b3c1facc-0bdb-42b9-b038-eabcd20d4c2e}">
    <x18tc:text xml:space="preserve">good catch! Thanks..!</x18tc:text>
  </x18tc:threadedComment>
  <x18tc:threadedComment ref="O82" dT="2026-01-27T05:53:46.00" personId="{35226a1f-daff-42fc-a4cb-d372060d1d9d}" id="{b3f17a6d-1e66-435f-aa93-0a7554b27bfe}" done="0">
    <x18tc:text xml:space="preserve">@pirillo@google.com could you also confirm whether GB200 is using BF16 for attention weights?
I gave it another look and interestingly the NVFP4 checkpoint indicates that the attention weights are in BF16 (even thought the original R1 checkpoint was using FP8): https://huggingface.co/nvidia/DeepSeek-R1-NVFP4/blob/main/model-00003-of-00080.safetensors
Assigned to pirillo@google.com</x18tc:text>
    <x18tc:mentions>
      <x18tc:mention mentionpersonId="{881e20ea-a741-4dcb-b91c-ce84aae64c7e}" mentionId="{70e8eea4-096b-4736-bdb9-cd756dea244f}" startIndex="0" length="19"/>
    </x18tc:mentions>
    <x18tc:extLst>
      <ext uri="{F7C98A9C-CBB3-438F-8F68-D28B6AF4A901}">
        <xltc2:checksum/>
        <xltc2:hyperlink startIndex="262" length="90" url="https://huggingface.co/nvidia/DeepSeek-R1-NVFP4/blob/main/model-00003-of-00080.safetensors"/>
      </ext>
    </x18tc:extLst>
  </x18tc:threadedComment>
  <x18tc:threadedComment ref="O82" dT="2026-01-28T01:15:15.00" personId="{35226a1f-daff-42fc-a4cb-d372060d1d9d}" id="{181bc1a2-7a13-4d6b-aaf4-9aed29a2d0eb}" parentId="{b3f17a6d-1e66-435f-aa93-0a7554b27bfe}">
    <x18tc:text xml:space="preserve">Confirmed offline with Chris that NVFP4 is using BF16 for attention weights. cc @donghyun@google.com @miliu@google.com 
I'm not sure if this was done to avoid quality regression when using FP4 weights. But we'll keep track of accuracy when we evaluate FP4.</x18tc:text>
    <x18tc:mentions>
      <x18tc:mention mentionpersonId="{d1ce8096-7020-45f0-8cb4-2d4504714f99}" mentionId="{597eca86-d649-4983-9f32-2ba75dd1ef14}" startIndex="80" length="20"/>
      <x18tc:mention mentionpersonId="{4f0083e1-6882-409d-8726-a78e972d4593}" mentionId="{976324dd-9adf-445f-818c-69f55ab33d21}" startIndex="101" length="17"/>
    </x18tc:mentions>
  </x18tc:threadedComment>
  <x18tc:threadedComment ref="O82" dT="2026-01-28T18:41:56.00" personId="{a0b0f475-07bb-4644-a3de-83917878b3bf}" id="{a7e5a3bf-92f7-4a07-a3f0-43825d1bfca7}" parentId="{b3f17a6d-1e66-435f-aa93-0a7554b27bfe}">
    <x18tc:text xml:space="preserve">This is great to know. Shall we update the dtype?</x18tc:text>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6" dT="2026-02-03T08:01:01.00" personId="{414e9622-2a32-4cd3-ba74-16eb030cc2af}" id="{0f47079e-c384-49f7-bd59-fb5e264e89ea}" done="0">
    <x18tc:text xml:space="preserve">Just a side note here that you might already know. If we do AG, we expand tokens (topk times) after the collective. If we do A2A, we expand tokens before the collectives. Probably that was out of the scope of this tab though.</x18tc:text>
  </x18tc:threadedComment>
  <x18tc:threadedComment ref="E16" dT="2026-02-04T02:44:09.00" personId="{a0b0f475-07bb-4644-a3de-83917878b3bf}" id="{6d0eeccf-7ffb-4a8b-ab19-444f74c503fc}" parentId="{0f47079e-c384-49f7-bd59-fb5e264e89ea}">
    <x18tc:text xml:space="preserve">added in comment column</x18tc:text>
  </x18tc:threadedComment>
  <x18tc:threadedComment ref="E11" dT="2026-02-03T07:56:27.00" personId="{414e9622-2a32-4cd3-ba74-16eb030cc2af}" id="{549fc67f-df56-4ccc-ae43-9b485f580d44}" done="1">
    <x18tc:text xml:space="preserve">just nit: AG along ds + slice?
1 total reaction
Ming Liu reacted with 👍 at 2026-02-03 08:11 AM</x18tc:text>
  </x18tc:threadedComment>
  <x18tc:threadedComment ref="D7" dT="2026-02-03T07:53:55.00" personId="{414e9622-2a32-4cd3-ba74-16eb030cc2af}" id="{3eef114a-b5e9-4952-a9b5-8878ea15de77}" done="0">
    <x18tc:text xml:space="preserve">@miliu@google.com I guess I kind of understand what this would represent conceptually. But just to reconfirm my understanding, it won't be actual tensor shape right? Will C be the dimension of global tokens?</x18tc:text>
    <x18tc:mentions>
      <x18tc:mention mentionpersonId="{4f0083e1-6882-409d-8726-a78e972d4593}" mentionId="{00a45cf7-8e06-4e5a-b87c-4bedaa122dea}" startIndex="0" length="17"/>
    </x18tc:mentions>
  </x18tc:threadedComment>
  <x18tc:threadedComment ref="D7" dT="2026-02-03T08:01:16.00" personId="{a0b0f475-07bb-4644-a3de-83917878b3bf}" id="{cead21ed-5905-4d64-aa6b-0e0347e70a3f}" parentId="{3eef114a-b5e9-4952-a9b5-8878ea15de77}">
    <x18tc:text xml:space="preserve">separated C out. It's probably easier to break it out into [topK, C] so C is just tokens for each expert</x18tc:text>
  </x18tc:threadedComment>
  <x18tc:threadedComment ref="E7" dT="2026-02-03T07:55:34.00" personId="{414e9622-2a32-4cd3-ba74-16eb030cc2af}" id="{a9a77085-8e4e-49f7-9b28-dacbae680179}" done="0">
    <x18tc:text xml:space="preserve">Just a side note: as we're AG-ing on ds before FFo, we can RS along on other dim too (e.g., F). I'm just saying this because I did it on F :)</x18tc:text>
  </x18tc:threadedComment>
  <x18tc:threadedComment ref="E7" dT="2026-02-03T07:58:11.00" personId="{a0b0f475-07bb-4644-a3de-83917878b3bf}" id="{74e0941b-ffd7-43c0-b3f6-32495bcb7adf}" parentId="{a9a77085-8e4e-49f7-9b28-dacbae680179}">
    <x18tc:text xml:space="preserve">I see. Yes that would probably be easier than doing it on the "C" dimension since it should be much larger. Let me update</x18tc:text>
  </x18tc:threadedComment>
  <x18tc:threadedComment ref="E7" dT="2026-02-03T08:08:36.00" personId="{a0b0f475-07bb-4644-a3de-83917878b3bf}" id="{24380096-4757-4114-a69c-81dfb89cbd79}" parentId="{a9a77085-8e4e-49f7-9b28-dacbae680179}">
    <x18tc:text xml:space="preserve">Actually.. what do you do about FFo? Do you RS on "D"? or "C"?</x18tc:text>
  </x18tc:threadedComment>
  <x18tc:threadedComment ref="E7" dT="2026-02-03T08:13:47.00" personId="{a0b0f475-07bb-4644-a3de-83917878b3bf}" id="{c3782d8c-64c6-46ea-a354-a67f57a66650}" parentId="{a9a77085-8e4e-49f7-9b28-dacbae680179}">
    <x18tc:text xml:space="preserve">You'd probably want to do it along C so it's already partially sharded for input to attention
1 total reaction
Donghyun Cho reacted with ➕ at 2026-02-03 08:25 AM</x18tc:text>
  </x18tc:threadedComment>
  <x18tc:threadedComment ref="E7" dT="2026-02-03T08:26:17.00" personId="{414e9622-2a32-4cd3-ba74-16eb030cc2af}" id="{c9e7f0ce-ac35-4fd6-9d71-7c2f63b6655f}" parentId="{a9a77085-8e4e-49f7-9b28-dacbae680179}">
    <x18tc:text xml:space="preserve">Yes right. While I don't have a separate dims for K and C, but yes I do RS on C for FFo. As you pointed out, it's more compatible with Attention inputs.</x18tc:text>
  </x18tc:threadedComment>
  <x18tc:threadedComment ref="E7" dT="2026-02-04T02:42:15.00" personId="{a0b0f475-07bb-4644-a3de-83917878b3bf}" id="{8f8d0559-bd96-473f-baf2-281178df9c86}" parentId="{a9a77085-8e4e-49f7-9b28-dacbae680179}">
    <x18tc:text xml:space="preserve">thanks. updated!</x18tc:text>
  </x18tc:threadedComment>
  <x18tc:threadedComment ref="E20" dT="2026-02-03T08:10:11.00" personId="{414e9622-2a32-4cd3-ba74-16eb030cc2af}" id="{8a0dda52-94ee-4152-9e14-7a8fe2cc02fb}" done="0">
    <x18tc:text xml:space="preserve">Here in RS path, we'll need to unsort tokens (expert-sorted to sequence-sorted) and pad before RS. Maybe nit picking. But it wasn't clear to me when I did the first roofline on dsv3. anyway!</x18tc:text>
  </x18tc:threadedComment>
  <x18tc:threadedComment ref="E20" dT="2026-02-04T02:44:38.00" personId="{a0b0f475-07bb-4644-a3de-83917878b3bf}" id="{7bbd114c-b016-434d-afc4-033d4f903530}" parentId="{8a0dda52-94ee-4152-9e14-7a8fe2cc02fb}">
    <x18tc:text xml:space="preserve">also added as comment. thx</x18tc:text>
  </x18tc:threadedComment>
</x18tc:ThreadedComments>
</file>

<file path=xl/threadedComments/threadedComment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3" dT="2026-01-28T17:33:07.00" personId="{35226a1f-daff-42fc-a4cb-d372060d1d9d}" id="{4967d761-a65e-4414-85bc-8324de7e8298}" done="0">
    <x18tc:text xml:space="preserve">cc @donghyun@google.com
Assigned to donghyun@google.com</x18tc:text>
    <x18tc:mentions>
      <x18tc:mention mentionpersonId="{d1ce8096-7020-45f0-8cb4-2d4504714f99}" mentionId="{ec042ad4-df2f-4641-9434-2cae408061ea}" startIndex="3" length="20"/>
    </x18tc:mentions>
  </x18tc:threadedComment>
</x18tc:ThreadedComments>
</file>

<file path=xl/threadedComments/threadedComment1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390" dT="2026-03-31T04:02:51.00" personId="{a0b0f475-07bb-4644-a3de-83917878b3bf}" id="{64779bf8-3ebb-4363-bbff-9322694961ef}" done="1">
    <x18tc:text xml:space="preserve">This is double what i'm expecting</x18tc:text>
  </x18tc:threadedComment>
  <x18tc:threadedComment ref="J390" dT="2026-03-31T04:59:49.00" personId="{a0b0f475-07bb-4644-a3de-83917878b3bf}" id="{d31128f8-3f60-489f-a413-3b420e4fea8b}" parentId="{64779bf8-3ebb-4363-bbff-9322694961ef}">
    <x18tc:text xml:space="preserve">clarified offline. this is two simultaneous AGs across the chip (one AG for each chiplet)</x18tc:text>
  </x18tc:threadedComment>
  <x18tc:threadedComment ref="H269" dT="2026-03-30T20:46:29.00" personId="{a0b0f475-07bb-4644-a3de-83917878b3bf}" id="{94f85446-910f-4069-a34f-f6593771c343}" done="0">
    <x18tc:text xml:space="preserve">TODO: centralize system spec selection so we are not referencing across sheets</x18tc:text>
  </x18tc:threadedComment>
  <x18tc:threadedComment ref="H269" dT="2026-03-30T20:59:30.00" personId="{a0b0f475-07bb-4644-a3de-83917878b3bf}" id="{3c4c5046-90c1-4ca8-aba4-16e39bc71267}" parentId="{94f85446-910f-4069-a34f-f6593771c343}">
    <x18tc:text xml:space="preserve">fixed using INDIRECT for now. Referencing local sheet</x18tc:text>
  </x18tc:threadedComment>
  <x18tc:threadedComment ref="B81" dT="2026-03-31T17:42:03.00" personId="{1a71ca8e-5578-4a1d-8f95-a5db745f35c5}" id="{951744c6-62db-436d-b6c1-e7cb97c44da6}" done="0">
    <x18tc:text xml:space="preserve">Is this the maximum KV Cache size?</x18tc:text>
  </x18tc:threadedComment>
  <x18tc:threadedComment ref="B81" dT="2026-03-31T23:09:26.00" personId="{a0b0f475-07bb-4644-a3de-83917878b3bf}" id="{a78d3443-7fef-4f6e-993b-6dd0d25d7e96}" parentId="{951744c6-62db-436d-b6c1-e7cb97c44da6}">
    <x18tc:text xml:space="preserve">this is the calculated kv cache size based on the config above. 
It grows over time, but this accounts for the cache needed to store upto the last token.</x18tc:text>
  </x18tc:threadedComment>
</x18tc:ThreadedComments>
</file>

<file path=xl/threadedComments/threadedComment1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449" dT="2026-03-23T18:55:46.00" personId="{0e568516-56ea-48a1-9430-75f65f57c34a}" id="{eee6d0f5-57fa-4441-baa8-55a9cb452a7d}" done="0">
    <x18tc:text xml:space="preserve">@donghyun@google.com Can you please help me understand why are we dividing P414 by 2 here? We haven't done this for any other matmuls.</x18tc:text>
    <x18tc:mentions>
      <x18tc:mention mentionpersonId="{d1ce8096-7020-45f0-8cb4-2d4504714f99}" mentionId="{04153412-75e0-4421-8180-fd3c79194ef2}" startIndex="0" length="20"/>
    </x18tc:mentions>
  </x18tc:threadedComment>
</x18tc:ThreadedComments>
</file>

<file path=xl/threadedComments/threadedComment1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L89" dT="2026-02-03T08:25:41.00" personId="{a0b0f475-07bb-4644-a3de-83917878b3bf}" id="{4018954c-5b59-4008-8fd7-08649e0398e7}" done="0">
    <x18tc:text xml:space="preserve">do you mean to shard this dimension on data here? 
LHS shards D on data already</x18tc:text>
  </x18tc:threadedComment>
  <x18tc:threadedComment ref="L89" dT="2026-02-03T08:36:30.00" personId="{414e9622-2a32-4cd3-ba74-16eb030cc2af}" id="{12c3844e-a5be-4318-b89c-0e33f1c57456}" parentId="{4018954c-5b59-4008-8fd7-08649e0398e7}">
    <x18tc:text xml:space="preserve">Yeah this is a bit confusing notation for CMs. In collective matmuls, we do AG on D (for LHS) and do the matmul. Like the first einsum in this diagram-&gt; https://screenshot.googleplex.com/8EfETUDx2e5ri8Z
I had to put it under the same op as they're being done in parallel (AG and einsum).</x18tc:text>
    <x18tc:extLst>
      <ext uri="{F7C98A9C-CBB3-438F-8F68-D28B6AF4A901}">
        <xltc2:checksum/>
        <xltc2:hyperlink startIndex="153" length="49" url="https://screenshot.googleplex.com/8EfETUDx2e5ri8Z"/>
      </ext>
    </x18tc:extLst>
  </x18tc:threadedComment>
  <x18tc:threadedComment ref="D58" dT="2026-02-03T08:20:51.00" personId="{a0b0f475-07bb-4644-a3de-83917878b3bf}" id="{045c57b6-2295-4b30-9877-0408c293f740}" done="0">
    <x18tc:text xml:space="preserve">how come this disappeared?</x18tc:text>
  </x18tc:threadedComment>
  <x18tc:threadedComment ref="D58" dT="2026-02-03T17:47:56.00" personId="{414e9622-2a32-4cd3-ba74-16eb030cc2af}" id="{daeb258e-ac78-42b4-acd3-2cc17b4182f4}" parentId="{045c57b6-2295-4b30-9877-0408c293f740}">
    <x18tc:text xml:space="preserve">Now it's back! I had a misunderstanding on this. Thanks for pointing this out.</x18tc:text>
  </x18tc:threadedComment>
</x18tc:ThreadedComments>
</file>

<file path=xl/threadedComments/threadedComment1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59" dT="2026-03-05T18:12:58.00" personId="{a0b0f475-07bb-4644-a3de-83917878b3bf}" id="{9a3cb4fe-e374-4552-aa56-1a4507b1ed6f}" done="0">
    <x18tc:text xml:space="preserve">@kimjaehong@google.com</x18tc:text>
    <x18tc:mentions>
      <x18tc:mention mentionpersonId="{f0b88dc0-0358-417a-897a-a29e9f216ef6}" mentionId="{1c3fee16-b7c3-4a87-a8a7-b42e832a8dfd}" startIndex="0" length="22"/>
    </x18tc:mentions>
  </x18tc:threadedComment>
</x18tc:ThreadedComments>
</file>

<file path=xl/threadedComments/threadedComment1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L487" dT="2026-02-17T19:46:39.00" personId="{0e568516-56ea-48a1-9430-75f65f57c34a}" id="{41a99479-5e06-40b6-9857-4e9965d099eb}" done="0">
    <x18tc:text xml:space="preserve">@miliu@google.com @donghyun@google.com 
Can we apply local aggregation at each chip to reduce the shape to [B, T, D], similar to how it is done for AG in Option B and C, to reduce the A2A traffic?</x18tc:text>
    <x18tc:mentions>
      <x18tc:mention mentionpersonId="{4f0083e1-6882-409d-8726-a78e972d4593}" mentionId="{6149e92a-adc3-4b76-8b7c-2beb3c774ec1}" startIndex="0" length="17"/>
      <x18tc:mention mentionpersonId="{d1ce8096-7020-45f0-8cb4-2d4504714f99}" mentionId="{8f5d23a9-4848-4329-bc45-2d9b78263e96}" startIndex="18" length="20"/>
    </x18tc:mentions>
  </x18tc:threadedComment>
  <x18tc:threadedComment ref="L487" dT="2026-02-17T19:58:40.00" personId="{0e568516-56ea-48a1-9430-75f65f57c34a}" id="{ac034fb8-4cee-400f-ac59-94ca8d46d979}" parentId="{41a99479-5e06-40b6-9857-4e9965d099eb}">
    <x18tc:text xml:space="preserve">or does this already assume local aggregation and the kT in the transferred data is coming from the fact that k experts (all on different chips) are activated per token and we need to do A2A of total k*D values to the destination chip for each token?</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11" Type="http://schemas.openxmlformats.org/officeDocument/2006/relationships/table" Target="../tables/table2.xml"/><Relationship Id="rId10" Type="http://schemas.openxmlformats.org/officeDocument/2006/relationships/table" Target="../tables/table1.xml"/><Relationship Id="rId13" Type="http://schemas.openxmlformats.org/officeDocument/2006/relationships/table" Target="../tables/table4.xml"/><Relationship Id="rId12" Type="http://schemas.openxmlformats.org/officeDocument/2006/relationships/table" Target="../tables/table3.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40" Type="http://schemas.openxmlformats.org/officeDocument/2006/relationships/table" Target="../tables/table11.xml"/><Relationship Id="rId42" Type="http://schemas.openxmlformats.org/officeDocument/2006/relationships/table" Target="../tables/table13.xml"/><Relationship Id="rId41" Type="http://schemas.openxmlformats.org/officeDocument/2006/relationships/table" Target="../tables/table12.xml"/><Relationship Id="rId44" Type="http://schemas.openxmlformats.org/officeDocument/2006/relationships/table" Target="../tables/table15.xml"/><Relationship Id="rId43" Type="http://schemas.openxmlformats.org/officeDocument/2006/relationships/table" Target="../tables/table14.xml"/><Relationship Id="rId46" Type="http://schemas.openxmlformats.org/officeDocument/2006/relationships/table" Target="../tables/table17.xml"/><Relationship Id="rId45" Type="http://schemas.openxmlformats.org/officeDocument/2006/relationships/table" Target="../tables/table16.xml"/><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docs.google.com/spreadsheets/d/1l12JE-VUTE25mbz23dwfmDiqLadvje6iWtgVuBfyd84/edit?gid=0" TargetMode="External"/><Relationship Id="rId9" Type="http://schemas.openxmlformats.org/officeDocument/2006/relationships/hyperlink" Target="https://docs.google.com/spreadsheets/d/1l12JE-VUTE25mbz23dwfmDiqLadvje6iWtgVuBfyd84/edit?gid=0" TargetMode="External"/><Relationship Id="rId47" Type="http://schemas.openxmlformats.org/officeDocument/2006/relationships/table" Target="../tables/table18.xml"/><Relationship Id="rId5" Type="http://schemas.openxmlformats.org/officeDocument/2006/relationships/hyperlink" Target="https://docs.google.com/spreadsheets/d/1l12JE-VUTE25mbz23dwfmDiqLadvje6iWtgVuBfyd84/edit?gid=0" TargetMode="External"/><Relationship Id="rId6" Type="http://schemas.openxmlformats.org/officeDocument/2006/relationships/hyperlink" Target="https://docs.google.com/spreadsheets/d/1l12JE-VUTE25mbz23dwfmDiqLadvje6iWtgVuBfyd84/edit?gid=0" TargetMode="External"/><Relationship Id="rId7" Type="http://schemas.openxmlformats.org/officeDocument/2006/relationships/hyperlink" Target="https://docs.google.com/spreadsheets/d/1l12JE-VUTE25mbz23dwfmDiqLadvje6iWtgVuBfyd84/edit?gid=0" TargetMode="External"/><Relationship Id="rId8" Type="http://schemas.openxmlformats.org/officeDocument/2006/relationships/hyperlink" Target="https://docs.google.com/spreadsheets/d/1l12JE-VUTE25mbz23dwfmDiqLadvje6iWtgVuBfyd84/edit?gid=0" TargetMode="External"/><Relationship Id="rId11" Type="http://schemas.openxmlformats.org/officeDocument/2006/relationships/hyperlink" Target="https://docs.google.com/spreadsheets/d/1l12JE-VUTE25mbz23dwfmDiqLadvje6iWtgVuBfyd84/edit?gid=0" TargetMode="External"/><Relationship Id="rId10" Type="http://schemas.openxmlformats.org/officeDocument/2006/relationships/hyperlink" Target="https://docs.google.com/spreadsheets/d/1l12JE-VUTE25mbz23dwfmDiqLadvje6iWtgVuBfyd84/edit?gid=0" TargetMode="External"/><Relationship Id="rId13" Type="http://schemas.openxmlformats.org/officeDocument/2006/relationships/hyperlink" Target="https://docs.google.com/spreadsheets/d/1l12JE-VUTE25mbz23dwfmDiqLadvje6iWtgVuBfyd84/edit?gid=0" TargetMode="External"/><Relationship Id="rId35" Type="http://schemas.openxmlformats.org/officeDocument/2006/relationships/table" Target="../tables/table6.xml"/><Relationship Id="rId12" Type="http://schemas.openxmlformats.org/officeDocument/2006/relationships/hyperlink" Target="https://docs.google.com/spreadsheets/d/1l12JE-VUTE25mbz23dwfmDiqLadvje6iWtgVuBfyd84/edit?gid=0" TargetMode="External"/><Relationship Id="rId34" Type="http://schemas.openxmlformats.org/officeDocument/2006/relationships/table" Target="../tables/table5.xml"/><Relationship Id="rId15" Type="http://schemas.openxmlformats.org/officeDocument/2006/relationships/hyperlink" Target="https://docs.google.com/spreadsheets/d/1l12JE-VUTE25mbz23dwfmDiqLadvje6iWtgVuBfyd84/edit?gid=0" TargetMode="External"/><Relationship Id="rId37" Type="http://schemas.openxmlformats.org/officeDocument/2006/relationships/table" Target="../tables/table8.xml"/><Relationship Id="rId14" Type="http://schemas.openxmlformats.org/officeDocument/2006/relationships/hyperlink" Target="https://docs.google.com/spreadsheets/d/1l12JE-VUTE25mbz23dwfmDiqLadvje6iWtgVuBfyd84/edit?gid=0" TargetMode="External"/><Relationship Id="rId36" Type="http://schemas.openxmlformats.org/officeDocument/2006/relationships/table" Target="../tables/table7.xml"/><Relationship Id="rId17" Type="http://schemas.openxmlformats.org/officeDocument/2006/relationships/hyperlink" Target="https://docs.google.com/spreadsheets/d/1l12JE-VUTE25mbz23dwfmDiqLadvje6iWtgVuBfyd84/edit?gid=0" TargetMode="External"/><Relationship Id="rId39" Type="http://schemas.openxmlformats.org/officeDocument/2006/relationships/table" Target="../tables/table10.xml"/><Relationship Id="rId16" Type="http://schemas.openxmlformats.org/officeDocument/2006/relationships/hyperlink" Target="https://docs.google.com/spreadsheets/d/1l12JE-VUTE25mbz23dwfmDiqLadvje6iWtgVuBfyd84/edit?gid=0" TargetMode="External"/><Relationship Id="rId38" Type="http://schemas.openxmlformats.org/officeDocument/2006/relationships/table" Target="../tables/table9.xml"/><Relationship Id="rId19" Type="http://schemas.openxmlformats.org/officeDocument/2006/relationships/vmlDrawing" Target="../drawings/vmlDrawing3.vml"/><Relationship Id="rId18"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table" Target="../tables/table25.xml"/><Relationship Id="rId42" Type="http://schemas.openxmlformats.org/officeDocument/2006/relationships/table" Target="../tables/table27.xml"/><Relationship Id="rId41" Type="http://schemas.openxmlformats.org/officeDocument/2006/relationships/table" Target="../tables/table26.xml"/><Relationship Id="rId44" Type="http://schemas.openxmlformats.org/officeDocument/2006/relationships/table" Target="../tables/table29.xml"/><Relationship Id="rId43" Type="http://schemas.openxmlformats.org/officeDocument/2006/relationships/table" Target="../tables/table28.xml"/><Relationship Id="rId46" Type="http://schemas.openxmlformats.org/officeDocument/2006/relationships/table" Target="../tables/table31.xml"/><Relationship Id="rId45" Type="http://schemas.openxmlformats.org/officeDocument/2006/relationships/table" Target="../tables/table30.xml"/><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docs.google.com/spreadsheets/d/1l12JE-VUTE25mbz23dwfmDiqLadvje6iWtgVuBfyd84/edit?gid=0" TargetMode="External"/><Relationship Id="rId9" Type="http://schemas.openxmlformats.org/officeDocument/2006/relationships/hyperlink" Target="https://docs.google.com/spreadsheets/d/1l12JE-VUTE25mbz23dwfmDiqLadvje6iWtgVuBfyd84/edit?gid=0" TargetMode="External"/><Relationship Id="rId47" Type="http://schemas.openxmlformats.org/officeDocument/2006/relationships/table" Target="../tables/table32.xml"/><Relationship Id="rId5" Type="http://schemas.openxmlformats.org/officeDocument/2006/relationships/hyperlink" Target="https://docs.google.com/spreadsheets/d/1l12JE-VUTE25mbz23dwfmDiqLadvje6iWtgVuBfyd84/edit?gid=0" TargetMode="External"/><Relationship Id="rId6" Type="http://schemas.openxmlformats.org/officeDocument/2006/relationships/hyperlink" Target="https://docs.google.com/spreadsheets/d/1l12JE-VUTE25mbz23dwfmDiqLadvje6iWtgVuBfyd84/edit?gid=0" TargetMode="External"/><Relationship Id="rId7" Type="http://schemas.openxmlformats.org/officeDocument/2006/relationships/hyperlink" Target="https://docs.google.com/spreadsheets/d/1l12JE-VUTE25mbz23dwfmDiqLadvje6iWtgVuBfyd84/edit?gid=0" TargetMode="External"/><Relationship Id="rId8" Type="http://schemas.openxmlformats.org/officeDocument/2006/relationships/hyperlink" Target="https://docs.google.com/spreadsheets/d/1l12JE-VUTE25mbz23dwfmDiqLadvje6iWtgVuBfyd84/edit?gid=0" TargetMode="External"/><Relationship Id="rId11" Type="http://schemas.openxmlformats.org/officeDocument/2006/relationships/hyperlink" Target="https://docs.google.com/spreadsheets/d/1l12JE-VUTE25mbz23dwfmDiqLadvje6iWtgVuBfyd84/edit?gid=0" TargetMode="External"/><Relationship Id="rId10" Type="http://schemas.openxmlformats.org/officeDocument/2006/relationships/hyperlink" Target="https://docs.google.com/spreadsheets/d/1l12JE-VUTE25mbz23dwfmDiqLadvje6iWtgVuBfyd84/edit?gid=0" TargetMode="External"/><Relationship Id="rId13" Type="http://schemas.openxmlformats.org/officeDocument/2006/relationships/hyperlink" Target="https://docs.google.com/spreadsheets/d/1l12JE-VUTE25mbz23dwfmDiqLadvje6iWtgVuBfyd84/edit?gid=0" TargetMode="External"/><Relationship Id="rId35" Type="http://schemas.openxmlformats.org/officeDocument/2006/relationships/table" Target="../tables/table20.xml"/><Relationship Id="rId12" Type="http://schemas.openxmlformats.org/officeDocument/2006/relationships/hyperlink" Target="https://docs.google.com/spreadsheets/d/1l12JE-VUTE25mbz23dwfmDiqLadvje6iWtgVuBfyd84/edit?gid=0" TargetMode="External"/><Relationship Id="rId34" Type="http://schemas.openxmlformats.org/officeDocument/2006/relationships/table" Target="../tables/table19.xml"/><Relationship Id="rId15" Type="http://schemas.openxmlformats.org/officeDocument/2006/relationships/hyperlink" Target="https://docs.google.com/spreadsheets/d/1l12JE-VUTE25mbz23dwfmDiqLadvje6iWtgVuBfyd84/edit?gid=0" TargetMode="External"/><Relationship Id="rId37" Type="http://schemas.openxmlformats.org/officeDocument/2006/relationships/table" Target="../tables/table22.xml"/><Relationship Id="rId14" Type="http://schemas.openxmlformats.org/officeDocument/2006/relationships/hyperlink" Target="https://docs.google.com/spreadsheets/d/1l12JE-VUTE25mbz23dwfmDiqLadvje6iWtgVuBfyd84/edit?gid=0" TargetMode="External"/><Relationship Id="rId36" Type="http://schemas.openxmlformats.org/officeDocument/2006/relationships/table" Target="../tables/table21.xml"/><Relationship Id="rId17" Type="http://schemas.openxmlformats.org/officeDocument/2006/relationships/hyperlink" Target="https://docs.google.com/spreadsheets/d/1l12JE-VUTE25mbz23dwfmDiqLadvje6iWtgVuBfyd84/edit?gid=0" TargetMode="External"/><Relationship Id="rId39" Type="http://schemas.openxmlformats.org/officeDocument/2006/relationships/table" Target="../tables/table24.xml"/><Relationship Id="rId16" Type="http://schemas.openxmlformats.org/officeDocument/2006/relationships/hyperlink" Target="https://docs.google.com/spreadsheets/d/1l12JE-VUTE25mbz23dwfmDiqLadvje6iWtgVuBfyd84/edit?gid=0" TargetMode="External"/><Relationship Id="rId38" Type="http://schemas.openxmlformats.org/officeDocument/2006/relationships/table" Target="../tables/table23.xml"/><Relationship Id="rId19" Type="http://schemas.openxmlformats.org/officeDocument/2006/relationships/vmlDrawing" Target="../drawings/vmlDrawing4.vml"/><Relationship Id="rId18"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table" Target="../tables/table39.xml"/><Relationship Id="rId42" Type="http://schemas.openxmlformats.org/officeDocument/2006/relationships/table" Target="../tables/table41.xml"/><Relationship Id="rId41" Type="http://schemas.openxmlformats.org/officeDocument/2006/relationships/table" Target="../tables/table40.xml"/><Relationship Id="rId44" Type="http://schemas.openxmlformats.org/officeDocument/2006/relationships/table" Target="../tables/table43.xml"/><Relationship Id="rId43" Type="http://schemas.openxmlformats.org/officeDocument/2006/relationships/table" Target="../tables/table42.xml"/><Relationship Id="rId46" Type="http://schemas.openxmlformats.org/officeDocument/2006/relationships/table" Target="../tables/table45.xml"/><Relationship Id="rId45" Type="http://schemas.openxmlformats.org/officeDocument/2006/relationships/table" Target="../tables/table44.xml"/><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hyperlink" Target="https://docs.google.com/spreadsheets/d/1l12JE-VUTE25mbz23dwfmDiqLadvje6iWtgVuBfyd84/edit?gid=0" TargetMode="External"/><Relationship Id="rId9" Type="http://schemas.openxmlformats.org/officeDocument/2006/relationships/hyperlink" Target="https://docs.google.com/spreadsheets/d/1l12JE-VUTE25mbz23dwfmDiqLadvje6iWtgVuBfyd84/edit?gid=0" TargetMode="External"/><Relationship Id="rId47" Type="http://schemas.openxmlformats.org/officeDocument/2006/relationships/table" Target="../tables/table46.xml"/><Relationship Id="rId5" Type="http://schemas.openxmlformats.org/officeDocument/2006/relationships/hyperlink" Target="https://docs.google.com/spreadsheets/d/1l12JE-VUTE25mbz23dwfmDiqLadvje6iWtgVuBfyd84/edit?gid=0" TargetMode="External"/><Relationship Id="rId6" Type="http://schemas.openxmlformats.org/officeDocument/2006/relationships/hyperlink" Target="https://docs.google.com/spreadsheets/d/1l12JE-VUTE25mbz23dwfmDiqLadvje6iWtgVuBfyd84/edit?gid=0" TargetMode="External"/><Relationship Id="rId7" Type="http://schemas.openxmlformats.org/officeDocument/2006/relationships/hyperlink" Target="https://docs.google.com/spreadsheets/d/1l12JE-VUTE25mbz23dwfmDiqLadvje6iWtgVuBfyd84/edit?gid=0" TargetMode="External"/><Relationship Id="rId8" Type="http://schemas.openxmlformats.org/officeDocument/2006/relationships/hyperlink" Target="https://docs.google.com/spreadsheets/d/1l12JE-VUTE25mbz23dwfmDiqLadvje6iWtgVuBfyd84/edit?gid=0" TargetMode="External"/><Relationship Id="rId11" Type="http://schemas.openxmlformats.org/officeDocument/2006/relationships/hyperlink" Target="https://docs.google.com/spreadsheets/d/1l12JE-VUTE25mbz23dwfmDiqLadvje6iWtgVuBfyd84/edit?gid=0" TargetMode="External"/><Relationship Id="rId10" Type="http://schemas.openxmlformats.org/officeDocument/2006/relationships/hyperlink" Target="https://docs.google.com/spreadsheets/d/1l12JE-VUTE25mbz23dwfmDiqLadvje6iWtgVuBfyd84/edit?gid=0" TargetMode="External"/><Relationship Id="rId13" Type="http://schemas.openxmlformats.org/officeDocument/2006/relationships/hyperlink" Target="https://docs.google.com/spreadsheets/d/1l12JE-VUTE25mbz23dwfmDiqLadvje6iWtgVuBfyd84/edit?gid=0" TargetMode="External"/><Relationship Id="rId35" Type="http://schemas.openxmlformats.org/officeDocument/2006/relationships/table" Target="../tables/table34.xml"/><Relationship Id="rId12" Type="http://schemas.openxmlformats.org/officeDocument/2006/relationships/hyperlink" Target="https://docs.google.com/spreadsheets/d/1l12JE-VUTE25mbz23dwfmDiqLadvje6iWtgVuBfyd84/edit?gid=0" TargetMode="External"/><Relationship Id="rId34" Type="http://schemas.openxmlformats.org/officeDocument/2006/relationships/table" Target="../tables/table33.xml"/><Relationship Id="rId15" Type="http://schemas.openxmlformats.org/officeDocument/2006/relationships/hyperlink" Target="https://docs.google.com/spreadsheets/d/1l12JE-VUTE25mbz23dwfmDiqLadvje6iWtgVuBfyd84/edit?gid=0" TargetMode="External"/><Relationship Id="rId37" Type="http://schemas.openxmlformats.org/officeDocument/2006/relationships/table" Target="../tables/table36.xml"/><Relationship Id="rId14" Type="http://schemas.openxmlformats.org/officeDocument/2006/relationships/hyperlink" Target="https://docs.google.com/spreadsheets/d/1l12JE-VUTE25mbz23dwfmDiqLadvje6iWtgVuBfyd84/edit?gid=0" TargetMode="External"/><Relationship Id="rId36" Type="http://schemas.openxmlformats.org/officeDocument/2006/relationships/table" Target="../tables/table35.xml"/><Relationship Id="rId17" Type="http://schemas.openxmlformats.org/officeDocument/2006/relationships/hyperlink" Target="https://docs.google.com/spreadsheets/d/1l12JE-VUTE25mbz23dwfmDiqLadvje6iWtgVuBfyd84/edit?gid=0" TargetMode="External"/><Relationship Id="rId39" Type="http://schemas.openxmlformats.org/officeDocument/2006/relationships/table" Target="../tables/table38.xml"/><Relationship Id="rId16" Type="http://schemas.openxmlformats.org/officeDocument/2006/relationships/hyperlink" Target="https://docs.google.com/spreadsheets/d/1l12JE-VUTE25mbz23dwfmDiqLadvje6iWtgVuBfyd84/edit?gid=0" TargetMode="External"/><Relationship Id="rId38" Type="http://schemas.openxmlformats.org/officeDocument/2006/relationships/table" Target="../tables/table37.xml"/><Relationship Id="rId19" Type="http://schemas.openxmlformats.org/officeDocument/2006/relationships/vmlDrawing" Target="../drawings/vmlDrawing5.vml"/><Relationship Id="rId18"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paste.googleplex.com/6374541166247936" TargetMode="External"/><Relationship Id="rId3" Type="http://schemas.openxmlformats.org/officeDocument/2006/relationships/hyperlink" Target="https://docs.google.com/spreadsheets/d/1Ncbj9XHxNVjdZWI7E8N85hTGtARxvAoP0gViY2v3kh8/edit?gid=2001516858" TargetMode="External"/><Relationship Id="rId4" Type="http://schemas.openxmlformats.org/officeDocument/2006/relationships/hyperlink" Target="https://datastudio.google.com/c/u/0/reporting/f7beb002-692f-4839-9af0-e35b4c90f44e/page/p_rh6y22lo1d?pli=1" TargetMode="External"/><Relationship Id="rId5" Type="http://schemas.openxmlformats.org/officeDocument/2006/relationships/drawing" Target="../drawings/drawing6.xml"/><Relationship Id="rId6" Type="http://schemas.openxmlformats.org/officeDocument/2006/relationships/vmlDrawing" Target="../drawings/vmlDrawing6.vml"/><Relationship Id="rId11" Type="http://schemas.openxmlformats.org/officeDocument/2006/relationships/table" Target="../tables/table47.xml"/><Relationship Id="rId13" Type="http://schemas.openxmlformats.org/officeDocument/2006/relationships/table" Target="../tables/table49.xml"/><Relationship Id="rId12" Type="http://schemas.openxmlformats.org/officeDocument/2006/relationships/table" Target="../tables/table48.xml"/><Relationship Id="rId14" Type="http://schemas.openxmlformats.org/officeDocument/2006/relationships/table" Target="../tables/table50.x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hyperlink" Target="http://go/gfc-spec" TargetMode="External"/><Relationship Id="rId9" Type="http://schemas.openxmlformats.org/officeDocument/2006/relationships/hyperlink" Target="https://docs.google.com/spreadsheets/d/1L7jhbqinPb1vpJjCIHEowoJHp6DzDYSM5P-d1i8Chtw/edit?resourcekey=0-bOfHkQZ5v8n5fPFiFrPjZg&amp;gid=818803336" TargetMode="External"/><Relationship Id="rId5" Type="http://schemas.openxmlformats.org/officeDocument/2006/relationships/hyperlink" Target="https://docs.google.com/spreadsheets/d/1QjHZxrz88uS1Izoa2l7VYZxaSGpyiFwh_xp1HYr6TUc/edit?gid=0" TargetMode="External"/><Relationship Id="rId6" Type="http://schemas.openxmlformats.org/officeDocument/2006/relationships/hyperlink" Target="http://go/hbm-derate-curve-tpu-vs-gpu" TargetMode="External"/><Relationship Id="rId7" Type="http://schemas.openxmlformats.org/officeDocument/2006/relationships/hyperlink" Target="http://go/hbm-derate-curve-tpu-vs-gpu" TargetMode="External"/><Relationship Id="rId8" Type="http://schemas.openxmlformats.org/officeDocument/2006/relationships/hyperlink" Target="https://docs.google.com/spreadsheets/d/1L7jhbqinPb1vpJjCIHEowoJHp6DzDYSM5P-d1i8Chtw/edit?resourcekey=0-bOfHkQZ5v8n5fPFiFrPjZg&amp;gid=818803336" TargetMode="External"/><Relationship Id="rId11" Type="http://schemas.openxmlformats.org/officeDocument/2006/relationships/vmlDrawing" Target="../drawings/vmlDrawing7.vml"/><Relationship Id="rId10" Type="http://schemas.openxmlformats.org/officeDocument/2006/relationships/drawing" Target="../drawings/drawing7.xml"/><Relationship Id="rId13" Type="http://schemas.openxmlformats.org/officeDocument/2006/relationships/table" Target="../tables/table51.x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8.xml"/><Relationship Id="rId3"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40" Type="http://schemas.openxmlformats.org/officeDocument/2006/relationships/table" Target="../tables/table62.xml"/><Relationship Id="rId42" Type="http://schemas.openxmlformats.org/officeDocument/2006/relationships/table" Target="../tables/table64.xml"/><Relationship Id="rId41" Type="http://schemas.openxmlformats.org/officeDocument/2006/relationships/table" Target="../tables/table63.xml"/><Relationship Id="rId43" Type="http://schemas.openxmlformats.org/officeDocument/2006/relationships/table" Target="../tables/table65.xml"/><Relationship Id="rId1" Type="http://schemas.openxmlformats.org/officeDocument/2006/relationships/hyperlink" Target="https://docs.google.com/spreadsheets/d/1l12JE-VUTE25mbz23dwfmDiqLadvje6iWtgVuBfyd84/edit?gid=0" TargetMode="External"/><Relationship Id="rId2" Type="http://schemas.openxmlformats.org/officeDocument/2006/relationships/hyperlink" Target="https://docs.google.com/spreadsheets/d/1l12JE-VUTE25mbz23dwfmDiqLadvje6iWtgVuBfyd84/edit?gid=0" TargetMode="External"/><Relationship Id="rId3" Type="http://schemas.openxmlformats.org/officeDocument/2006/relationships/hyperlink" Target="https://docs.google.com/spreadsheets/d/1l12JE-VUTE25mbz23dwfmDiqLadvje6iWtgVuBfyd84/edit?gid=0" TargetMode="External"/><Relationship Id="rId4" Type="http://schemas.openxmlformats.org/officeDocument/2006/relationships/hyperlink" Target="https://docs.google.com/spreadsheets/d/1l12JE-VUTE25mbz23dwfmDiqLadvje6iWtgVuBfyd84/edit?gid=0" TargetMode="External"/><Relationship Id="rId9" Type="http://schemas.openxmlformats.org/officeDocument/2006/relationships/hyperlink" Target="https://docs.google.com/spreadsheets/d/1l12JE-VUTE25mbz23dwfmDiqLadvje6iWtgVuBfyd84/edit?gid=0" TargetMode="External"/><Relationship Id="rId5" Type="http://schemas.openxmlformats.org/officeDocument/2006/relationships/hyperlink" Target="https://docs.google.com/spreadsheets/d/1l12JE-VUTE25mbz23dwfmDiqLadvje6iWtgVuBfyd84/edit?gid=0" TargetMode="External"/><Relationship Id="rId6" Type="http://schemas.openxmlformats.org/officeDocument/2006/relationships/hyperlink" Target="https://docs.google.com/spreadsheets/d/1l12JE-VUTE25mbz23dwfmDiqLadvje6iWtgVuBfyd84/edit?gid=0" TargetMode="External"/><Relationship Id="rId7" Type="http://schemas.openxmlformats.org/officeDocument/2006/relationships/hyperlink" Target="https://docs.google.com/spreadsheets/d/1l12JE-VUTE25mbz23dwfmDiqLadvje6iWtgVuBfyd84/edit?gid=0" TargetMode="External"/><Relationship Id="rId8" Type="http://schemas.openxmlformats.org/officeDocument/2006/relationships/hyperlink" Target="https://docs.google.com/spreadsheets/d/1l12JE-VUTE25mbz23dwfmDiqLadvje6iWtgVuBfyd84/edit?gid=0" TargetMode="External"/><Relationship Id="rId31" Type="http://schemas.openxmlformats.org/officeDocument/2006/relationships/table" Target="../tables/table53.xml"/><Relationship Id="rId30" Type="http://schemas.openxmlformats.org/officeDocument/2006/relationships/table" Target="../tables/table52.xml"/><Relationship Id="rId11" Type="http://schemas.openxmlformats.org/officeDocument/2006/relationships/hyperlink" Target="https://docs.google.com/spreadsheets/d/1l12JE-VUTE25mbz23dwfmDiqLadvje6iWtgVuBfyd84/edit?gid=0" TargetMode="External"/><Relationship Id="rId33" Type="http://schemas.openxmlformats.org/officeDocument/2006/relationships/table" Target="../tables/table55.xml"/><Relationship Id="rId10" Type="http://schemas.openxmlformats.org/officeDocument/2006/relationships/hyperlink" Target="https://docs.google.com/spreadsheets/d/1l12JE-VUTE25mbz23dwfmDiqLadvje6iWtgVuBfyd84/edit?gid=0" TargetMode="External"/><Relationship Id="rId32" Type="http://schemas.openxmlformats.org/officeDocument/2006/relationships/table" Target="../tables/table54.xml"/><Relationship Id="rId13" Type="http://schemas.openxmlformats.org/officeDocument/2006/relationships/hyperlink" Target="https://docs.google.com/spreadsheets/d/1l12JE-VUTE25mbz23dwfmDiqLadvje6iWtgVuBfyd84/edit?gid=0" TargetMode="External"/><Relationship Id="rId35" Type="http://schemas.openxmlformats.org/officeDocument/2006/relationships/table" Target="../tables/table57.xml"/><Relationship Id="rId12" Type="http://schemas.openxmlformats.org/officeDocument/2006/relationships/hyperlink" Target="https://docs.google.com/spreadsheets/d/1l12JE-VUTE25mbz23dwfmDiqLadvje6iWtgVuBfyd84/edit?gid=0" TargetMode="External"/><Relationship Id="rId34" Type="http://schemas.openxmlformats.org/officeDocument/2006/relationships/table" Target="../tables/table56.xml"/><Relationship Id="rId15" Type="http://schemas.openxmlformats.org/officeDocument/2006/relationships/drawing" Target="../drawings/drawing9.xml"/><Relationship Id="rId37" Type="http://schemas.openxmlformats.org/officeDocument/2006/relationships/table" Target="../tables/table59.xml"/><Relationship Id="rId14" Type="http://schemas.openxmlformats.org/officeDocument/2006/relationships/hyperlink" Target="https://docs.google.com/spreadsheets/d/1l12JE-VUTE25mbz23dwfmDiqLadvje6iWtgVuBfyd84/edit?gid=0" TargetMode="External"/><Relationship Id="rId36" Type="http://schemas.openxmlformats.org/officeDocument/2006/relationships/table" Target="../tables/table58.xml"/><Relationship Id="rId39" Type="http://schemas.openxmlformats.org/officeDocument/2006/relationships/table" Target="../tables/table61.xml"/><Relationship Id="rId38" Type="http://schemas.openxmlformats.org/officeDocument/2006/relationships/table" Target="../tables/table60.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40" Type="http://schemas.openxmlformats.org/officeDocument/2006/relationships/table" Target="../tables/table72.xml"/><Relationship Id="rId42" Type="http://schemas.openxmlformats.org/officeDocument/2006/relationships/table" Target="../tables/table74.xml"/><Relationship Id="rId41" Type="http://schemas.openxmlformats.org/officeDocument/2006/relationships/table" Target="../tables/table73.xml"/><Relationship Id="rId44" Type="http://schemas.openxmlformats.org/officeDocument/2006/relationships/table" Target="../tables/table76.xml"/><Relationship Id="rId43" Type="http://schemas.openxmlformats.org/officeDocument/2006/relationships/table" Target="../tables/table75.xml"/><Relationship Id="rId46" Type="http://schemas.openxmlformats.org/officeDocument/2006/relationships/table" Target="../tables/table78.xml"/><Relationship Id="rId45" Type="http://schemas.openxmlformats.org/officeDocument/2006/relationships/table" Target="../tables/table77.xml"/><Relationship Id="rId1" Type="http://schemas.openxmlformats.org/officeDocument/2006/relationships/comments" Target="../comments9.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hyperlink" Target="https://docs.google.com/spreadsheets/d/1l12JE-VUTE25mbz23dwfmDiqLadvje6iWtgVuBfyd84/edit?gid=0" TargetMode="External"/><Relationship Id="rId9" Type="http://schemas.openxmlformats.org/officeDocument/2006/relationships/hyperlink" Target="https://docs.google.com/spreadsheets/d/1l12JE-VUTE25mbz23dwfmDiqLadvje6iWtgVuBfyd84/edit?gid=0" TargetMode="External"/><Relationship Id="rId47" Type="http://schemas.openxmlformats.org/officeDocument/2006/relationships/table" Target="../tables/table79.xml"/><Relationship Id="rId5" Type="http://schemas.openxmlformats.org/officeDocument/2006/relationships/hyperlink" Target="https://docs.google.com/spreadsheets/d/1l12JE-VUTE25mbz23dwfmDiqLadvje6iWtgVuBfyd84/edit?gid=0" TargetMode="External"/><Relationship Id="rId6" Type="http://schemas.openxmlformats.org/officeDocument/2006/relationships/hyperlink" Target="https://docs.google.com/spreadsheets/d/1l12JE-VUTE25mbz23dwfmDiqLadvje6iWtgVuBfyd84/edit?gid=0" TargetMode="External"/><Relationship Id="rId7" Type="http://schemas.openxmlformats.org/officeDocument/2006/relationships/hyperlink" Target="https://docs.google.com/spreadsheets/d/1l12JE-VUTE25mbz23dwfmDiqLadvje6iWtgVuBfyd84/edit?gid=0" TargetMode="External"/><Relationship Id="rId8" Type="http://schemas.openxmlformats.org/officeDocument/2006/relationships/hyperlink" Target="https://docs.google.com/spreadsheets/d/1l12JE-VUTE25mbz23dwfmDiqLadvje6iWtgVuBfyd84/edit?gid=0" TargetMode="External"/><Relationship Id="rId11" Type="http://schemas.openxmlformats.org/officeDocument/2006/relationships/hyperlink" Target="https://docs.google.com/spreadsheets/d/1l12JE-VUTE25mbz23dwfmDiqLadvje6iWtgVuBfyd84/edit?gid=0" TargetMode="External"/><Relationship Id="rId10" Type="http://schemas.openxmlformats.org/officeDocument/2006/relationships/hyperlink" Target="https://docs.google.com/spreadsheets/d/1l12JE-VUTE25mbz23dwfmDiqLadvje6iWtgVuBfyd84/edit?gid=0" TargetMode="External"/><Relationship Id="rId13" Type="http://schemas.openxmlformats.org/officeDocument/2006/relationships/hyperlink" Target="https://docs.google.com/spreadsheets/d/1l12JE-VUTE25mbz23dwfmDiqLadvje6iWtgVuBfyd84/edit?gid=0" TargetMode="External"/><Relationship Id="rId35" Type="http://schemas.openxmlformats.org/officeDocument/2006/relationships/table" Target="../tables/table67.xml"/><Relationship Id="rId12" Type="http://schemas.openxmlformats.org/officeDocument/2006/relationships/hyperlink" Target="https://docs.google.com/spreadsheets/d/1l12JE-VUTE25mbz23dwfmDiqLadvje6iWtgVuBfyd84/edit?gid=0" TargetMode="External"/><Relationship Id="rId34" Type="http://schemas.openxmlformats.org/officeDocument/2006/relationships/table" Target="../tables/table66.xml"/><Relationship Id="rId15" Type="http://schemas.openxmlformats.org/officeDocument/2006/relationships/hyperlink" Target="https://docs.google.com/spreadsheets/d/1l12JE-VUTE25mbz23dwfmDiqLadvje6iWtgVuBfyd84/edit?gid=0" TargetMode="External"/><Relationship Id="rId37" Type="http://schemas.openxmlformats.org/officeDocument/2006/relationships/table" Target="../tables/table69.xml"/><Relationship Id="rId14" Type="http://schemas.openxmlformats.org/officeDocument/2006/relationships/hyperlink" Target="https://docs.google.com/spreadsheets/d/1l12JE-VUTE25mbz23dwfmDiqLadvje6iWtgVuBfyd84/edit?gid=0" TargetMode="External"/><Relationship Id="rId36" Type="http://schemas.openxmlformats.org/officeDocument/2006/relationships/table" Target="../tables/table68.xml"/><Relationship Id="rId17" Type="http://schemas.openxmlformats.org/officeDocument/2006/relationships/hyperlink" Target="https://docs.google.com/spreadsheets/d/1l12JE-VUTE25mbz23dwfmDiqLadvje6iWtgVuBfyd84/edit?gid=0" TargetMode="External"/><Relationship Id="rId39" Type="http://schemas.openxmlformats.org/officeDocument/2006/relationships/table" Target="../tables/table71.xml"/><Relationship Id="rId16" Type="http://schemas.openxmlformats.org/officeDocument/2006/relationships/hyperlink" Target="https://docs.google.com/spreadsheets/d/1l12JE-VUTE25mbz23dwfmDiqLadvje6iWtgVuBfyd84/edit?gid=0" TargetMode="External"/><Relationship Id="rId38" Type="http://schemas.openxmlformats.org/officeDocument/2006/relationships/table" Target="../tables/table70.xml"/><Relationship Id="rId19" Type="http://schemas.openxmlformats.org/officeDocument/2006/relationships/vmlDrawing" Target="../drawings/vmlDrawing9.vml"/><Relationship Id="rId18"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0.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drawing" Target="../drawings/drawing14.xml"/><Relationship Id="rId5" Type="http://schemas.openxmlformats.org/officeDocument/2006/relationships/vmlDrawing" Target="../drawings/vmlDrawing10.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1.xml"/><Relationship Id="rId2" Type="http://schemas.microsoft.com/office/2017/10/relationships/threadedComment" Target="../threadedComments/threadedComment9.xml"/><Relationship Id="rId3" Type="http://schemas.microsoft.com/office/2019/04/relationships/documenttask" Target="../documenttasks/documenttask9.xml"/><Relationship Id="rId4" Type="http://schemas.openxmlformats.org/officeDocument/2006/relationships/drawing" Target="../drawings/drawing15.xml"/><Relationship Id="rId5" Type="http://schemas.openxmlformats.org/officeDocument/2006/relationships/vmlDrawing" Target="../drawings/vmlDrawing11.vml"/></Relationships>
</file>

<file path=xl/worksheets/_rels/sheet16.xml.rels><?xml version="1.0" encoding="UTF-8" standalone="yes"?><Relationships xmlns="http://schemas.openxmlformats.org/package/2006/relationships"><Relationship Id="rId40" Type="http://schemas.openxmlformats.org/officeDocument/2006/relationships/table" Target="../tables/table86.xml"/><Relationship Id="rId42" Type="http://schemas.openxmlformats.org/officeDocument/2006/relationships/table" Target="../tables/table88.xml"/><Relationship Id="rId41" Type="http://schemas.openxmlformats.org/officeDocument/2006/relationships/table" Target="../tables/table87.xml"/><Relationship Id="rId44" Type="http://schemas.openxmlformats.org/officeDocument/2006/relationships/table" Target="../tables/table90.xml"/><Relationship Id="rId43" Type="http://schemas.openxmlformats.org/officeDocument/2006/relationships/table" Target="../tables/table89.xml"/><Relationship Id="rId46" Type="http://schemas.openxmlformats.org/officeDocument/2006/relationships/table" Target="../tables/table92.xml"/><Relationship Id="rId45" Type="http://schemas.openxmlformats.org/officeDocument/2006/relationships/table" Target="../tables/table91.xml"/><Relationship Id="rId1" Type="http://schemas.openxmlformats.org/officeDocument/2006/relationships/comments" Target="../comments12.xml"/><Relationship Id="rId2" Type="http://schemas.microsoft.com/office/2017/10/relationships/threadedComment" Target="../threadedComments/threadedComment10.xml"/><Relationship Id="rId3" Type="http://schemas.microsoft.com/office/2019/04/relationships/documenttask" Target="../documenttasks/documenttask10.xml"/><Relationship Id="rId4" Type="http://schemas.openxmlformats.org/officeDocument/2006/relationships/hyperlink" Target="https://docs.google.com/spreadsheets/d/1l12JE-VUTE25mbz23dwfmDiqLadvje6iWtgVuBfyd84/edit?gid=0" TargetMode="External"/><Relationship Id="rId9" Type="http://schemas.openxmlformats.org/officeDocument/2006/relationships/hyperlink" Target="https://docs.google.com/spreadsheets/d/1l12JE-VUTE25mbz23dwfmDiqLadvje6iWtgVuBfyd84/edit?gid=0" TargetMode="External"/><Relationship Id="rId47" Type="http://schemas.openxmlformats.org/officeDocument/2006/relationships/table" Target="../tables/table93.xml"/><Relationship Id="rId5" Type="http://schemas.openxmlformats.org/officeDocument/2006/relationships/hyperlink" Target="https://docs.google.com/spreadsheets/d/1l12JE-VUTE25mbz23dwfmDiqLadvje6iWtgVuBfyd84/edit?gid=0" TargetMode="External"/><Relationship Id="rId6" Type="http://schemas.openxmlformats.org/officeDocument/2006/relationships/hyperlink" Target="https://docs.google.com/spreadsheets/d/1l12JE-VUTE25mbz23dwfmDiqLadvje6iWtgVuBfyd84/edit?gid=0" TargetMode="External"/><Relationship Id="rId7" Type="http://schemas.openxmlformats.org/officeDocument/2006/relationships/hyperlink" Target="https://docs.google.com/spreadsheets/d/1l12JE-VUTE25mbz23dwfmDiqLadvje6iWtgVuBfyd84/edit?gid=0" TargetMode="External"/><Relationship Id="rId8" Type="http://schemas.openxmlformats.org/officeDocument/2006/relationships/hyperlink" Target="https://docs.google.com/spreadsheets/d/1l12JE-VUTE25mbz23dwfmDiqLadvje6iWtgVuBfyd84/edit?gid=0" TargetMode="External"/><Relationship Id="rId11" Type="http://schemas.openxmlformats.org/officeDocument/2006/relationships/hyperlink" Target="https://docs.google.com/spreadsheets/d/1l12JE-VUTE25mbz23dwfmDiqLadvje6iWtgVuBfyd84/edit?gid=0" TargetMode="External"/><Relationship Id="rId10" Type="http://schemas.openxmlformats.org/officeDocument/2006/relationships/hyperlink" Target="https://docs.google.com/spreadsheets/d/1l12JE-VUTE25mbz23dwfmDiqLadvje6iWtgVuBfyd84/edit?gid=0" TargetMode="External"/><Relationship Id="rId13" Type="http://schemas.openxmlformats.org/officeDocument/2006/relationships/hyperlink" Target="https://docs.google.com/spreadsheets/d/1l12JE-VUTE25mbz23dwfmDiqLadvje6iWtgVuBfyd84/edit?gid=0" TargetMode="External"/><Relationship Id="rId35" Type="http://schemas.openxmlformats.org/officeDocument/2006/relationships/table" Target="../tables/table81.xml"/><Relationship Id="rId12" Type="http://schemas.openxmlformats.org/officeDocument/2006/relationships/hyperlink" Target="https://docs.google.com/spreadsheets/d/1l12JE-VUTE25mbz23dwfmDiqLadvje6iWtgVuBfyd84/edit?gid=0" TargetMode="External"/><Relationship Id="rId34" Type="http://schemas.openxmlformats.org/officeDocument/2006/relationships/table" Target="../tables/table80.xml"/><Relationship Id="rId15" Type="http://schemas.openxmlformats.org/officeDocument/2006/relationships/hyperlink" Target="https://docs.google.com/spreadsheets/d/1l12JE-VUTE25mbz23dwfmDiqLadvje6iWtgVuBfyd84/edit?gid=0" TargetMode="External"/><Relationship Id="rId37" Type="http://schemas.openxmlformats.org/officeDocument/2006/relationships/table" Target="../tables/table83.xml"/><Relationship Id="rId14" Type="http://schemas.openxmlformats.org/officeDocument/2006/relationships/hyperlink" Target="https://docs.google.com/spreadsheets/d/1l12JE-VUTE25mbz23dwfmDiqLadvje6iWtgVuBfyd84/edit?gid=0" TargetMode="External"/><Relationship Id="rId36" Type="http://schemas.openxmlformats.org/officeDocument/2006/relationships/table" Target="../tables/table82.xml"/><Relationship Id="rId17" Type="http://schemas.openxmlformats.org/officeDocument/2006/relationships/hyperlink" Target="https://docs.google.com/spreadsheets/d/1l12JE-VUTE25mbz23dwfmDiqLadvje6iWtgVuBfyd84/edit?gid=0" TargetMode="External"/><Relationship Id="rId39" Type="http://schemas.openxmlformats.org/officeDocument/2006/relationships/table" Target="../tables/table85.xml"/><Relationship Id="rId16" Type="http://schemas.openxmlformats.org/officeDocument/2006/relationships/hyperlink" Target="https://docs.google.com/spreadsheets/d/1l12JE-VUTE25mbz23dwfmDiqLadvje6iWtgVuBfyd84/edit?gid=0" TargetMode="External"/><Relationship Id="rId38" Type="http://schemas.openxmlformats.org/officeDocument/2006/relationships/table" Target="../tables/table84.xml"/><Relationship Id="rId19" Type="http://schemas.openxmlformats.org/officeDocument/2006/relationships/vmlDrawing" Target="../drawings/vmlDrawing12.vml"/><Relationship Id="rId18"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40" Type="http://schemas.openxmlformats.org/officeDocument/2006/relationships/table" Target="../tables/table100.xml"/><Relationship Id="rId42" Type="http://schemas.openxmlformats.org/officeDocument/2006/relationships/table" Target="../tables/table102.xml"/><Relationship Id="rId41" Type="http://schemas.openxmlformats.org/officeDocument/2006/relationships/table" Target="../tables/table101.xml"/><Relationship Id="rId44" Type="http://schemas.openxmlformats.org/officeDocument/2006/relationships/table" Target="../tables/table104.xml"/><Relationship Id="rId43" Type="http://schemas.openxmlformats.org/officeDocument/2006/relationships/table" Target="../tables/table103.xml"/><Relationship Id="rId46" Type="http://schemas.openxmlformats.org/officeDocument/2006/relationships/table" Target="../tables/table106.xml"/><Relationship Id="rId45" Type="http://schemas.openxmlformats.org/officeDocument/2006/relationships/table" Target="../tables/table105.xml"/><Relationship Id="rId1" Type="http://schemas.openxmlformats.org/officeDocument/2006/relationships/comments" Target="../comments13.xml"/><Relationship Id="rId2" Type="http://schemas.microsoft.com/office/2017/10/relationships/threadedComment" Target="../threadedComments/threadedComment11.xml"/><Relationship Id="rId3" Type="http://schemas.microsoft.com/office/2019/04/relationships/documenttask" Target="../documenttasks/documenttask11.xml"/><Relationship Id="rId4" Type="http://schemas.openxmlformats.org/officeDocument/2006/relationships/hyperlink" Target="https://docs.google.com/spreadsheets/d/1l12JE-VUTE25mbz23dwfmDiqLadvje6iWtgVuBfyd84/edit?gid=0" TargetMode="External"/><Relationship Id="rId9" Type="http://schemas.openxmlformats.org/officeDocument/2006/relationships/hyperlink" Target="https://docs.google.com/spreadsheets/d/1l12JE-VUTE25mbz23dwfmDiqLadvje6iWtgVuBfyd84/edit?gid=0" TargetMode="External"/><Relationship Id="rId47" Type="http://schemas.openxmlformats.org/officeDocument/2006/relationships/table" Target="../tables/table107.xml"/><Relationship Id="rId5" Type="http://schemas.openxmlformats.org/officeDocument/2006/relationships/hyperlink" Target="https://docs.google.com/spreadsheets/d/1l12JE-VUTE25mbz23dwfmDiqLadvje6iWtgVuBfyd84/edit?gid=0" TargetMode="External"/><Relationship Id="rId6" Type="http://schemas.openxmlformats.org/officeDocument/2006/relationships/hyperlink" Target="https://docs.google.com/spreadsheets/d/1l12JE-VUTE25mbz23dwfmDiqLadvje6iWtgVuBfyd84/edit?gid=0" TargetMode="External"/><Relationship Id="rId7" Type="http://schemas.openxmlformats.org/officeDocument/2006/relationships/hyperlink" Target="https://docs.google.com/spreadsheets/d/1l12JE-VUTE25mbz23dwfmDiqLadvje6iWtgVuBfyd84/edit?gid=0" TargetMode="External"/><Relationship Id="rId8" Type="http://schemas.openxmlformats.org/officeDocument/2006/relationships/hyperlink" Target="https://docs.google.com/spreadsheets/d/1l12JE-VUTE25mbz23dwfmDiqLadvje6iWtgVuBfyd84/edit?gid=0" TargetMode="External"/><Relationship Id="rId11" Type="http://schemas.openxmlformats.org/officeDocument/2006/relationships/hyperlink" Target="https://docs.google.com/spreadsheets/d/1l12JE-VUTE25mbz23dwfmDiqLadvje6iWtgVuBfyd84/edit?gid=0" TargetMode="External"/><Relationship Id="rId10" Type="http://schemas.openxmlformats.org/officeDocument/2006/relationships/hyperlink" Target="https://docs.google.com/spreadsheets/d/1l12JE-VUTE25mbz23dwfmDiqLadvje6iWtgVuBfyd84/edit?gid=0" TargetMode="External"/><Relationship Id="rId13" Type="http://schemas.openxmlformats.org/officeDocument/2006/relationships/hyperlink" Target="https://docs.google.com/spreadsheets/d/1l12JE-VUTE25mbz23dwfmDiqLadvje6iWtgVuBfyd84/edit?gid=0" TargetMode="External"/><Relationship Id="rId35" Type="http://schemas.openxmlformats.org/officeDocument/2006/relationships/table" Target="../tables/table95.xml"/><Relationship Id="rId12" Type="http://schemas.openxmlformats.org/officeDocument/2006/relationships/hyperlink" Target="https://docs.google.com/spreadsheets/d/1l12JE-VUTE25mbz23dwfmDiqLadvje6iWtgVuBfyd84/edit?gid=0" TargetMode="External"/><Relationship Id="rId34" Type="http://schemas.openxmlformats.org/officeDocument/2006/relationships/table" Target="../tables/table94.xml"/><Relationship Id="rId15" Type="http://schemas.openxmlformats.org/officeDocument/2006/relationships/hyperlink" Target="https://docs.google.com/spreadsheets/d/1l12JE-VUTE25mbz23dwfmDiqLadvje6iWtgVuBfyd84/edit?gid=0" TargetMode="External"/><Relationship Id="rId37" Type="http://schemas.openxmlformats.org/officeDocument/2006/relationships/table" Target="../tables/table97.xml"/><Relationship Id="rId14" Type="http://schemas.openxmlformats.org/officeDocument/2006/relationships/hyperlink" Target="https://docs.google.com/spreadsheets/d/1l12JE-VUTE25mbz23dwfmDiqLadvje6iWtgVuBfyd84/edit?gid=0" TargetMode="External"/><Relationship Id="rId36" Type="http://schemas.openxmlformats.org/officeDocument/2006/relationships/table" Target="../tables/table96.xml"/><Relationship Id="rId17" Type="http://schemas.openxmlformats.org/officeDocument/2006/relationships/hyperlink" Target="https://docs.google.com/spreadsheets/d/1l12JE-VUTE25mbz23dwfmDiqLadvje6iWtgVuBfyd84/edit?gid=0" TargetMode="External"/><Relationship Id="rId39" Type="http://schemas.openxmlformats.org/officeDocument/2006/relationships/table" Target="../tables/table99.xml"/><Relationship Id="rId16" Type="http://schemas.openxmlformats.org/officeDocument/2006/relationships/hyperlink" Target="https://docs.google.com/spreadsheets/d/1l12JE-VUTE25mbz23dwfmDiqLadvje6iWtgVuBfyd84/edit?gid=0" TargetMode="External"/><Relationship Id="rId38" Type="http://schemas.openxmlformats.org/officeDocument/2006/relationships/table" Target="../tables/table98.xml"/><Relationship Id="rId19" Type="http://schemas.openxmlformats.org/officeDocument/2006/relationships/vmlDrawing" Target="../drawings/vmlDrawing13.vml"/><Relationship Id="rId18"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40" Type="http://schemas.openxmlformats.org/officeDocument/2006/relationships/table" Target="../tables/table115.xml"/><Relationship Id="rId42" Type="http://schemas.openxmlformats.org/officeDocument/2006/relationships/table" Target="../tables/table117.xml"/><Relationship Id="rId41" Type="http://schemas.openxmlformats.org/officeDocument/2006/relationships/table" Target="../tables/table116.xml"/><Relationship Id="rId44" Type="http://schemas.openxmlformats.org/officeDocument/2006/relationships/table" Target="../tables/table119.xml"/><Relationship Id="rId43" Type="http://schemas.openxmlformats.org/officeDocument/2006/relationships/table" Target="../tables/table118.xml"/><Relationship Id="rId46" Type="http://schemas.openxmlformats.org/officeDocument/2006/relationships/table" Target="../tables/table121.xml"/><Relationship Id="rId45" Type="http://schemas.openxmlformats.org/officeDocument/2006/relationships/table" Target="../tables/table120.xml"/><Relationship Id="rId1" Type="http://schemas.openxmlformats.org/officeDocument/2006/relationships/comments" Target="../comments14.xml"/><Relationship Id="rId2" Type="http://schemas.openxmlformats.org/officeDocument/2006/relationships/hyperlink" Target="https://docs.google.com/spreadsheets/d/1l12JE-VUTE25mbz23dwfmDiqLadvje6iWtgVuBfyd84/edit?gid=0" TargetMode="External"/><Relationship Id="rId3" Type="http://schemas.openxmlformats.org/officeDocument/2006/relationships/hyperlink" Target="https://docs.google.com/spreadsheets/d/1l12JE-VUTE25mbz23dwfmDiqLadvje6iWtgVuBfyd84/edit?gid=0" TargetMode="External"/><Relationship Id="rId4" Type="http://schemas.openxmlformats.org/officeDocument/2006/relationships/hyperlink" Target="https://docs.google.com/spreadsheets/d/1l12JE-VUTE25mbz23dwfmDiqLadvje6iWtgVuBfyd84/edit?gid=0" TargetMode="External"/><Relationship Id="rId9" Type="http://schemas.openxmlformats.org/officeDocument/2006/relationships/hyperlink" Target="https://docs.google.com/spreadsheets/d/1l12JE-VUTE25mbz23dwfmDiqLadvje6iWtgVuBfyd84/edit?gid=0" TargetMode="External"/><Relationship Id="rId47" Type="http://schemas.openxmlformats.org/officeDocument/2006/relationships/table" Target="../tables/table122.xml"/><Relationship Id="rId5" Type="http://schemas.openxmlformats.org/officeDocument/2006/relationships/hyperlink" Target="https://docs.google.com/spreadsheets/d/1l12JE-VUTE25mbz23dwfmDiqLadvje6iWtgVuBfyd84/edit?gid=0" TargetMode="External"/><Relationship Id="rId6" Type="http://schemas.openxmlformats.org/officeDocument/2006/relationships/hyperlink" Target="https://docs.google.com/spreadsheets/d/1l12JE-VUTE25mbz23dwfmDiqLadvje6iWtgVuBfyd84/edit?gid=0" TargetMode="External"/><Relationship Id="rId7" Type="http://schemas.openxmlformats.org/officeDocument/2006/relationships/hyperlink" Target="https://docs.google.com/spreadsheets/d/1l12JE-VUTE25mbz23dwfmDiqLadvje6iWtgVuBfyd84/edit?gid=0" TargetMode="External"/><Relationship Id="rId8" Type="http://schemas.openxmlformats.org/officeDocument/2006/relationships/hyperlink" Target="https://docs.google.com/spreadsheets/d/1l12JE-VUTE25mbz23dwfmDiqLadvje6iWtgVuBfyd84/edit?gid=0" TargetMode="External"/><Relationship Id="rId11" Type="http://schemas.openxmlformats.org/officeDocument/2006/relationships/hyperlink" Target="https://docs.google.com/spreadsheets/d/1l12JE-VUTE25mbz23dwfmDiqLadvje6iWtgVuBfyd84/edit?gid=0" TargetMode="External"/><Relationship Id="rId33" Type="http://schemas.openxmlformats.org/officeDocument/2006/relationships/table" Target="../tables/table108.xml"/><Relationship Id="rId10" Type="http://schemas.openxmlformats.org/officeDocument/2006/relationships/hyperlink" Target="https://docs.google.com/spreadsheets/d/1l12JE-VUTE25mbz23dwfmDiqLadvje6iWtgVuBfyd84/edit?gid=0" TargetMode="External"/><Relationship Id="rId13" Type="http://schemas.openxmlformats.org/officeDocument/2006/relationships/hyperlink" Target="https://docs.google.com/spreadsheets/d/1l12JE-VUTE25mbz23dwfmDiqLadvje6iWtgVuBfyd84/edit?gid=0" TargetMode="External"/><Relationship Id="rId35" Type="http://schemas.openxmlformats.org/officeDocument/2006/relationships/table" Target="../tables/table110.xml"/><Relationship Id="rId12" Type="http://schemas.openxmlformats.org/officeDocument/2006/relationships/hyperlink" Target="https://docs.google.com/spreadsheets/d/1l12JE-VUTE25mbz23dwfmDiqLadvje6iWtgVuBfyd84/edit?gid=0" TargetMode="External"/><Relationship Id="rId34" Type="http://schemas.openxmlformats.org/officeDocument/2006/relationships/table" Target="../tables/table109.xml"/><Relationship Id="rId15" Type="http://schemas.openxmlformats.org/officeDocument/2006/relationships/hyperlink" Target="https://docs.google.com/spreadsheets/d/1l12JE-VUTE25mbz23dwfmDiqLadvje6iWtgVuBfyd84/edit?gid=0" TargetMode="External"/><Relationship Id="rId37" Type="http://schemas.openxmlformats.org/officeDocument/2006/relationships/table" Target="../tables/table112.xml"/><Relationship Id="rId14" Type="http://schemas.openxmlformats.org/officeDocument/2006/relationships/hyperlink" Target="https://docs.google.com/spreadsheets/d/1l12JE-VUTE25mbz23dwfmDiqLadvje6iWtgVuBfyd84/edit?gid=0" TargetMode="External"/><Relationship Id="rId36" Type="http://schemas.openxmlformats.org/officeDocument/2006/relationships/table" Target="../tables/table111.xml"/><Relationship Id="rId17" Type="http://schemas.openxmlformats.org/officeDocument/2006/relationships/vmlDrawing" Target="../drawings/vmlDrawing14.vml"/><Relationship Id="rId39" Type="http://schemas.openxmlformats.org/officeDocument/2006/relationships/table" Target="../tables/table114.xml"/><Relationship Id="rId16" Type="http://schemas.openxmlformats.org/officeDocument/2006/relationships/drawing" Target="../drawings/drawing19.xml"/><Relationship Id="rId38" Type="http://schemas.openxmlformats.org/officeDocument/2006/relationships/table" Target="../tables/table113.xml"/></Relationships>
</file>

<file path=xl/worksheets/_rels/sheet20.xml.rels><?xml version="1.0" encoding="UTF-8" standalone="yes"?><Relationships xmlns="http://schemas.openxmlformats.org/package/2006/relationships"><Relationship Id="rId1" Type="http://schemas.openxmlformats.org/officeDocument/2006/relationships/hyperlink" Target="https://docs.google.com/spreadsheets/d/1l12JE-VUTE25mbz23dwfmDiqLadvje6iWtgVuBfyd84/edit?gid=0" TargetMode="External"/><Relationship Id="rId2" Type="http://schemas.openxmlformats.org/officeDocument/2006/relationships/hyperlink" Target="https://docs.google.com/spreadsheets/d/1l12JE-VUTE25mbz23dwfmDiqLadvje6iWtgVuBfyd84/edit?gid=0" TargetMode="External"/><Relationship Id="rId3" Type="http://schemas.openxmlformats.org/officeDocument/2006/relationships/hyperlink" Target="https://docs.google.com/spreadsheets/d/1l12JE-VUTE25mbz23dwfmDiqLadvje6iWtgVuBfyd84/edit?gid=0" TargetMode="External"/><Relationship Id="rId4" Type="http://schemas.openxmlformats.org/officeDocument/2006/relationships/hyperlink" Target="https://docs.google.com/spreadsheets/d/1l12JE-VUTE25mbz23dwfmDiqLadvje6iWtgVuBfyd84/edit?gid=0" TargetMode="External"/><Relationship Id="rId9" Type="http://schemas.openxmlformats.org/officeDocument/2006/relationships/hyperlink" Target="https://docs.google.com/spreadsheets/d/1l12JE-VUTE25mbz23dwfmDiqLadvje6iWtgVuBfyd84/edit?gid=0" TargetMode="External"/><Relationship Id="rId26" Type="http://schemas.openxmlformats.org/officeDocument/2006/relationships/table" Target="../tables/table123.xml"/><Relationship Id="rId28" Type="http://schemas.openxmlformats.org/officeDocument/2006/relationships/table" Target="../tables/table125.xml"/><Relationship Id="rId27" Type="http://schemas.openxmlformats.org/officeDocument/2006/relationships/table" Target="../tables/table124.xml"/><Relationship Id="rId5" Type="http://schemas.openxmlformats.org/officeDocument/2006/relationships/hyperlink" Target="https://docs.google.com/spreadsheets/d/1l12JE-VUTE25mbz23dwfmDiqLadvje6iWtgVuBfyd84/edit?gid=0" TargetMode="External"/><Relationship Id="rId6" Type="http://schemas.openxmlformats.org/officeDocument/2006/relationships/hyperlink" Target="https://docs.google.com/spreadsheets/d/1l12JE-VUTE25mbz23dwfmDiqLadvje6iWtgVuBfyd84/edit?gid=0" TargetMode="External"/><Relationship Id="rId29" Type="http://schemas.openxmlformats.org/officeDocument/2006/relationships/table" Target="../tables/table126.xml"/><Relationship Id="rId7" Type="http://schemas.openxmlformats.org/officeDocument/2006/relationships/hyperlink" Target="https://docs.google.com/spreadsheets/d/1l12JE-VUTE25mbz23dwfmDiqLadvje6iWtgVuBfyd84/edit?gid=0" TargetMode="External"/><Relationship Id="rId8" Type="http://schemas.openxmlformats.org/officeDocument/2006/relationships/hyperlink" Target="https://docs.google.com/spreadsheets/d/1l12JE-VUTE25mbz23dwfmDiqLadvje6iWtgVuBfyd84/edit?gid=0" TargetMode="External"/><Relationship Id="rId31" Type="http://schemas.openxmlformats.org/officeDocument/2006/relationships/table" Target="../tables/table128.xml"/><Relationship Id="rId30" Type="http://schemas.openxmlformats.org/officeDocument/2006/relationships/table" Target="../tables/table127.xml"/><Relationship Id="rId11" Type="http://schemas.openxmlformats.org/officeDocument/2006/relationships/hyperlink" Target="https://docs.google.com/spreadsheets/d/1l12JE-VUTE25mbz23dwfmDiqLadvje6iWtgVuBfyd84/edit?gid=0" TargetMode="External"/><Relationship Id="rId33" Type="http://schemas.openxmlformats.org/officeDocument/2006/relationships/table" Target="../tables/table130.xml"/><Relationship Id="rId10" Type="http://schemas.openxmlformats.org/officeDocument/2006/relationships/hyperlink" Target="https://docs.google.com/spreadsheets/d/1l12JE-VUTE25mbz23dwfmDiqLadvje6iWtgVuBfyd84/edit?gid=0" TargetMode="External"/><Relationship Id="rId32" Type="http://schemas.openxmlformats.org/officeDocument/2006/relationships/table" Target="../tables/table129.xml"/><Relationship Id="rId13" Type="http://schemas.openxmlformats.org/officeDocument/2006/relationships/hyperlink" Target="https://docs.google.com/spreadsheets/d/1l12JE-VUTE25mbz23dwfmDiqLadvje6iWtgVuBfyd84/edit?gid=0" TargetMode="External"/><Relationship Id="rId35" Type="http://schemas.openxmlformats.org/officeDocument/2006/relationships/table" Target="../tables/table132.xml"/><Relationship Id="rId12" Type="http://schemas.openxmlformats.org/officeDocument/2006/relationships/hyperlink" Target="https://docs.google.com/spreadsheets/d/1l12JE-VUTE25mbz23dwfmDiqLadvje6iWtgVuBfyd84/edit?gid=0" TargetMode="External"/><Relationship Id="rId34" Type="http://schemas.openxmlformats.org/officeDocument/2006/relationships/table" Target="../tables/table131.xml"/><Relationship Id="rId14" Type="http://schemas.openxmlformats.org/officeDocument/2006/relationships/drawing" Target="../drawings/drawing20.xml"/><Relationship Id="rId36" Type="http://schemas.openxmlformats.org/officeDocument/2006/relationships/table" Target="../tables/table133.xml"/></Relationships>
</file>

<file path=xl/worksheets/_rels/sheet21.xml.rels><?xml version="1.0" encoding="UTF-8" standalone="yes"?><Relationships xmlns="http://schemas.openxmlformats.org/package/2006/relationships"><Relationship Id="rId1" Type="http://schemas.openxmlformats.org/officeDocument/2006/relationships/hyperlink" Target="https://docs.google.com/spreadsheets/d/1l12JE-VUTE25mbz23dwfmDiqLadvje6iWtgVuBfyd84/edit?gid=0" TargetMode="External"/><Relationship Id="rId2" Type="http://schemas.openxmlformats.org/officeDocument/2006/relationships/hyperlink" Target="https://docs.google.com/spreadsheets/d/1l12JE-VUTE25mbz23dwfmDiqLadvje6iWtgVuBfyd84/edit?gid=0" TargetMode="External"/><Relationship Id="rId3" Type="http://schemas.openxmlformats.org/officeDocument/2006/relationships/hyperlink" Target="https://docs.google.com/spreadsheets/d/1l12JE-VUTE25mbz23dwfmDiqLadvje6iWtgVuBfyd84/edit?gid=0" TargetMode="External"/><Relationship Id="rId4" Type="http://schemas.openxmlformats.org/officeDocument/2006/relationships/hyperlink" Target="https://docs.google.com/spreadsheets/d/1l12JE-VUTE25mbz23dwfmDiqLadvje6iWtgVuBfyd84/edit?gid=0" TargetMode="External"/><Relationship Id="rId9" Type="http://schemas.openxmlformats.org/officeDocument/2006/relationships/hyperlink" Target="https://docs.google.com/spreadsheets/d/1l12JE-VUTE25mbz23dwfmDiqLadvje6iWtgVuBfyd84/edit?gid=0" TargetMode="External"/><Relationship Id="rId26" Type="http://schemas.openxmlformats.org/officeDocument/2006/relationships/table" Target="../tables/table134.xml"/><Relationship Id="rId28" Type="http://schemas.openxmlformats.org/officeDocument/2006/relationships/table" Target="../tables/table136.xml"/><Relationship Id="rId27" Type="http://schemas.openxmlformats.org/officeDocument/2006/relationships/table" Target="../tables/table135.xml"/><Relationship Id="rId5" Type="http://schemas.openxmlformats.org/officeDocument/2006/relationships/hyperlink" Target="https://docs.google.com/spreadsheets/d/1l12JE-VUTE25mbz23dwfmDiqLadvje6iWtgVuBfyd84/edit?gid=0" TargetMode="External"/><Relationship Id="rId6" Type="http://schemas.openxmlformats.org/officeDocument/2006/relationships/hyperlink" Target="https://docs.google.com/spreadsheets/d/1l12JE-VUTE25mbz23dwfmDiqLadvje6iWtgVuBfyd84/edit?gid=0" TargetMode="External"/><Relationship Id="rId29" Type="http://schemas.openxmlformats.org/officeDocument/2006/relationships/table" Target="../tables/table137.xml"/><Relationship Id="rId7" Type="http://schemas.openxmlformats.org/officeDocument/2006/relationships/hyperlink" Target="https://docs.google.com/spreadsheets/d/1l12JE-VUTE25mbz23dwfmDiqLadvje6iWtgVuBfyd84/edit?gid=0" TargetMode="External"/><Relationship Id="rId8" Type="http://schemas.openxmlformats.org/officeDocument/2006/relationships/hyperlink" Target="https://docs.google.com/spreadsheets/d/1l12JE-VUTE25mbz23dwfmDiqLadvje6iWtgVuBfyd84/edit?gid=0" TargetMode="External"/><Relationship Id="rId31" Type="http://schemas.openxmlformats.org/officeDocument/2006/relationships/table" Target="../tables/table139.xml"/><Relationship Id="rId30" Type="http://schemas.openxmlformats.org/officeDocument/2006/relationships/table" Target="../tables/table138.xml"/><Relationship Id="rId11" Type="http://schemas.openxmlformats.org/officeDocument/2006/relationships/hyperlink" Target="https://docs.google.com/spreadsheets/d/1l12JE-VUTE25mbz23dwfmDiqLadvje6iWtgVuBfyd84/edit?gid=0" TargetMode="External"/><Relationship Id="rId33" Type="http://schemas.openxmlformats.org/officeDocument/2006/relationships/table" Target="../tables/table141.xml"/><Relationship Id="rId10" Type="http://schemas.openxmlformats.org/officeDocument/2006/relationships/hyperlink" Target="https://docs.google.com/spreadsheets/d/1l12JE-VUTE25mbz23dwfmDiqLadvje6iWtgVuBfyd84/edit?gid=0" TargetMode="External"/><Relationship Id="rId32" Type="http://schemas.openxmlformats.org/officeDocument/2006/relationships/table" Target="../tables/table140.xml"/><Relationship Id="rId13" Type="http://schemas.openxmlformats.org/officeDocument/2006/relationships/hyperlink" Target="https://docs.google.com/spreadsheets/d/1l12JE-VUTE25mbz23dwfmDiqLadvje6iWtgVuBfyd84/edit?gid=0" TargetMode="External"/><Relationship Id="rId35" Type="http://schemas.openxmlformats.org/officeDocument/2006/relationships/table" Target="../tables/table143.xml"/><Relationship Id="rId12" Type="http://schemas.openxmlformats.org/officeDocument/2006/relationships/hyperlink" Target="https://docs.google.com/spreadsheets/d/1l12JE-VUTE25mbz23dwfmDiqLadvje6iWtgVuBfyd84/edit?gid=0" TargetMode="External"/><Relationship Id="rId34" Type="http://schemas.openxmlformats.org/officeDocument/2006/relationships/table" Target="../tables/table142.xml"/><Relationship Id="rId14" Type="http://schemas.openxmlformats.org/officeDocument/2006/relationships/drawing" Target="../drawings/drawing21.xml"/><Relationship Id="rId36" Type="http://schemas.openxmlformats.org/officeDocument/2006/relationships/table" Target="../tables/table144.xml"/></Relationships>
</file>

<file path=xl/worksheets/_rels/sheet22.xml.rels><?xml version="1.0" encoding="UTF-8" standalone="yes"?><Relationships xmlns="http://schemas.openxmlformats.org/package/2006/relationships"><Relationship Id="rId1" Type="http://schemas.openxmlformats.org/officeDocument/2006/relationships/hyperlink" Target="https://docs.google.com/spreadsheets/d/1l12JE-VUTE25mbz23dwfmDiqLadvje6iWtgVuBfyd84/edit?gid=0" TargetMode="External"/><Relationship Id="rId2" Type="http://schemas.openxmlformats.org/officeDocument/2006/relationships/hyperlink" Target="https://docs.google.com/spreadsheets/d/1l12JE-VUTE25mbz23dwfmDiqLadvje6iWtgVuBfyd84/edit?gid=0" TargetMode="External"/><Relationship Id="rId3" Type="http://schemas.openxmlformats.org/officeDocument/2006/relationships/hyperlink" Target="https://docs.google.com/spreadsheets/d/1l12JE-VUTE25mbz23dwfmDiqLadvje6iWtgVuBfyd84/edit?gid=0" TargetMode="External"/><Relationship Id="rId4" Type="http://schemas.openxmlformats.org/officeDocument/2006/relationships/hyperlink" Target="https://docs.google.com/spreadsheets/d/1l12JE-VUTE25mbz23dwfmDiqLadvje6iWtgVuBfyd84/edit?gid=0" TargetMode="External"/><Relationship Id="rId9" Type="http://schemas.openxmlformats.org/officeDocument/2006/relationships/hyperlink" Target="https://docs.google.com/spreadsheets/d/1l12JE-VUTE25mbz23dwfmDiqLadvje6iWtgVuBfyd84/edit?gid=0" TargetMode="External"/><Relationship Id="rId26" Type="http://schemas.openxmlformats.org/officeDocument/2006/relationships/table" Target="../tables/table145.xml"/><Relationship Id="rId28" Type="http://schemas.openxmlformats.org/officeDocument/2006/relationships/table" Target="../tables/table147.xml"/><Relationship Id="rId27" Type="http://schemas.openxmlformats.org/officeDocument/2006/relationships/table" Target="../tables/table146.xml"/><Relationship Id="rId5" Type="http://schemas.openxmlformats.org/officeDocument/2006/relationships/hyperlink" Target="https://docs.google.com/spreadsheets/d/1l12JE-VUTE25mbz23dwfmDiqLadvje6iWtgVuBfyd84/edit?gid=0" TargetMode="External"/><Relationship Id="rId6" Type="http://schemas.openxmlformats.org/officeDocument/2006/relationships/hyperlink" Target="https://docs.google.com/spreadsheets/d/1l12JE-VUTE25mbz23dwfmDiqLadvje6iWtgVuBfyd84/edit?gid=0" TargetMode="External"/><Relationship Id="rId29" Type="http://schemas.openxmlformats.org/officeDocument/2006/relationships/table" Target="../tables/table148.xml"/><Relationship Id="rId7" Type="http://schemas.openxmlformats.org/officeDocument/2006/relationships/hyperlink" Target="https://docs.google.com/spreadsheets/d/1l12JE-VUTE25mbz23dwfmDiqLadvje6iWtgVuBfyd84/edit?gid=0" TargetMode="External"/><Relationship Id="rId8" Type="http://schemas.openxmlformats.org/officeDocument/2006/relationships/hyperlink" Target="https://docs.google.com/spreadsheets/d/1l12JE-VUTE25mbz23dwfmDiqLadvje6iWtgVuBfyd84/edit?gid=0" TargetMode="External"/><Relationship Id="rId31" Type="http://schemas.openxmlformats.org/officeDocument/2006/relationships/table" Target="../tables/table150.xml"/><Relationship Id="rId30" Type="http://schemas.openxmlformats.org/officeDocument/2006/relationships/table" Target="../tables/table149.xml"/><Relationship Id="rId11" Type="http://schemas.openxmlformats.org/officeDocument/2006/relationships/hyperlink" Target="https://docs.google.com/spreadsheets/d/1l12JE-VUTE25mbz23dwfmDiqLadvje6iWtgVuBfyd84/edit?gid=0" TargetMode="External"/><Relationship Id="rId33" Type="http://schemas.openxmlformats.org/officeDocument/2006/relationships/table" Target="../tables/table152.xml"/><Relationship Id="rId10" Type="http://schemas.openxmlformats.org/officeDocument/2006/relationships/hyperlink" Target="https://docs.google.com/spreadsheets/d/1l12JE-VUTE25mbz23dwfmDiqLadvje6iWtgVuBfyd84/edit?gid=0" TargetMode="External"/><Relationship Id="rId32" Type="http://schemas.openxmlformats.org/officeDocument/2006/relationships/table" Target="../tables/table151.xml"/><Relationship Id="rId13" Type="http://schemas.openxmlformats.org/officeDocument/2006/relationships/hyperlink" Target="https://docs.google.com/spreadsheets/d/1l12JE-VUTE25mbz23dwfmDiqLadvje6iWtgVuBfyd84/edit?gid=0" TargetMode="External"/><Relationship Id="rId35" Type="http://schemas.openxmlformats.org/officeDocument/2006/relationships/table" Target="../tables/table154.xml"/><Relationship Id="rId12" Type="http://schemas.openxmlformats.org/officeDocument/2006/relationships/hyperlink" Target="https://docs.google.com/spreadsheets/d/1l12JE-VUTE25mbz23dwfmDiqLadvje6iWtgVuBfyd84/edit?gid=0" TargetMode="External"/><Relationship Id="rId34" Type="http://schemas.openxmlformats.org/officeDocument/2006/relationships/table" Target="../tables/table153.xml"/><Relationship Id="rId14" Type="http://schemas.openxmlformats.org/officeDocument/2006/relationships/drawing" Target="../drawings/drawing22.xml"/><Relationship Id="rId36" Type="http://schemas.openxmlformats.org/officeDocument/2006/relationships/table" Target="../tables/table155.xml"/></Relationships>
</file>

<file path=xl/worksheets/_rels/sheet23.xml.rels><?xml version="1.0" encoding="UTF-8" standalone="yes"?><Relationships xmlns="http://schemas.openxmlformats.org/package/2006/relationships"><Relationship Id="rId1" Type="http://schemas.openxmlformats.org/officeDocument/2006/relationships/hyperlink" Target="https://docs.google.com/spreadsheets/d/1l12JE-VUTE25mbz23dwfmDiqLadvje6iWtgVuBfyd84/edit?gid=0" TargetMode="External"/><Relationship Id="rId2" Type="http://schemas.openxmlformats.org/officeDocument/2006/relationships/hyperlink" Target="https://docs.google.com/spreadsheets/d/1l12JE-VUTE25mbz23dwfmDiqLadvje6iWtgVuBfyd84/edit?gid=0" TargetMode="External"/><Relationship Id="rId3" Type="http://schemas.openxmlformats.org/officeDocument/2006/relationships/hyperlink" Target="https://docs.google.com/spreadsheets/d/1l12JE-VUTE25mbz23dwfmDiqLadvje6iWtgVuBfyd84/edit?gid=0" TargetMode="External"/><Relationship Id="rId4" Type="http://schemas.openxmlformats.org/officeDocument/2006/relationships/hyperlink" Target="https://docs.google.com/spreadsheets/d/1l12JE-VUTE25mbz23dwfmDiqLadvje6iWtgVuBfyd84/edit?gid=0" TargetMode="External"/><Relationship Id="rId9" Type="http://schemas.openxmlformats.org/officeDocument/2006/relationships/hyperlink" Target="https://docs.google.com/spreadsheets/d/1l12JE-VUTE25mbz23dwfmDiqLadvje6iWtgVuBfyd84/edit?gid=0" TargetMode="External"/><Relationship Id="rId26" Type="http://schemas.openxmlformats.org/officeDocument/2006/relationships/table" Target="../tables/table156.xml"/><Relationship Id="rId28" Type="http://schemas.openxmlformats.org/officeDocument/2006/relationships/table" Target="../tables/table158.xml"/><Relationship Id="rId27" Type="http://schemas.openxmlformats.org/officeDocument/2006/relationships/table" Target="../tables/table157.xml"/><Relationship Id="rId5" Type="http://schemas.openxmlformats.org/officeDocument/2006/relationships/hyperlink" Target="https://docs.google.com/spreadsheets/d/1l12JE-VUTE25mbz23dwfmDiqLadvje6iWtgVuBfyd84/edit?gid=0" TargetMode="External"/><Relationship Id="rId6" Type="http://schemas.openxmlformats.org/officeDocument/2006/relationships/hyperlink" Target="https://docs.google.com/spreadsheets/d/1l12JE-VUTE25mbz23dwfmDiqLadvje6iWtgVuBfyd84/edit?gid=0" TargetMode="External"/><Relationship Id="rId29" Type="http://schemas.openxmlformats.org/officeDocument/2006/relationships/table" Target="../tables/table159.xml"/><Relationship Id="rId7" Type="http://schemas.openxmlformats.org/officeDocument/2006/relationships/hyperlink" Target="https://docs.google.com/spreadsheets/d/1l12JE-VUTE25mbz23dwfmDiqLadvje6iWtgVuBfyd84/edit?gid=0" TargetMode="External"/><Relationship Id="rId8" Type="http://schemas.openxmlformats.org/officeDocument/2006/relationships/hyperlink" Target="https://docs.google.com/spreadsheets/d/1l12JE-VUTE25mbz23dwfmDiqLadvje6iWtgVuBfyd84/edit?gid=0" TargetMode="External"/><Relationship Id="rId31" Type="http://schemas.openxmlformats.org/officeDocument/2006/relationships/table" Target="../tables/table161.xml"/><Relationship Id="rId30" Type="http://schemas.openxmlformats.org/officeDocument/2006/relationships/table" Target="../tables/table160.xml"/><Relationship Id="rId11" Type="http://schemas.openxmlformats.org/officeDocument/2006/relationships/hyperlink" Target="https://docs.google.com/spreadsheets/d/1l12JE-VUTE25mbz23dwfmDiqLadvje6iWtgVuBfyd84/edit?gid=0" TargetMode="External"/><Relationship Id="rId33" Type="http://schemas.openxmlformats.org/officeDocument/2006/relationships/table" Target="../tables/table163.xml"/><Relationship Id="rId10" Type="http://schemas.openxmlformats.org/officeDocument/2006/relationships/hyperlink" Target="https://docs.google.com/spreadsheets/d/1l12JE-VUTE25mbz23dwfmDiqLadvje6iWtgVuBfyd84/edit?gid=0" TargetMode="External"/><Relationship Id="rId32" Type="http://schemas.openxmlformats.org/officeDocument/2006/relationships/table" Target="../tables/table162.xml"/><Relationship Id="rId13" Type="http://schemas.openxmlformats.org/officeDocument/2006/relationships/hyperlink" Target="https://docs.google.com/spreadsheets/d/1l12JE-VUTE25mbz23dwfmDiqLadvje6iWtgVuBfyd84/edit?gid=0" TargetMode="External"/><Relationship Id="rId35" Type="http://schemas.openxmlformats.org/officeDocument/2006/relationships/table" Target="../tables/table165.xml"/><Relationship Id="rId12" Type="http://schemas.openxmlformats.org/officeDocument/2006/relationships/hyperlink" Target="https://docs.google.com/spreadsheets/d/1l12JE-VUTE25mbz23dwfmDiqLadvje6iWtgVuBfyd84/edit?gid=0" TargetMode="External"/><Relationship Id="rId34" Type="http://schemas.openxmlformats.org/officeDocument/2006/relationships/table" Target="../tables/table164.xml"/><Relationship Id="rId14" Type="http://schemas.openxmlformats.org/officeDocument/2006/relationships/drawing" Target="../drawings/drawing23.xml"/><Relationship Id="rId36" Type="http://schemas.openxmlformats.org/officeDocument/2006/relationships/table" Target="../tables/table166.xml"/></Relationships>
</file>

<file path=xl/worksheets/_rels/sheet24.xml.rels><?xml version="1.0" encoding="UTF-8" standalone="yes"?><Relationships xmlns="http://schemas.openxmlformats.org/package/2006/relationships"><Relationship Id="rId40" Type="http://schemas.openxmlformats.org/officeDocument/2006/relationships/table" Target="../tables/table178.xml"/><Relationship Id="rId41" Type="http://schemas.openxmlformats.org/officeDocument/2006/relationships/table" Target="../tables/table179.xml"/><Relationship Id="rId1" Type="http://schemas.openxmlformats.org/officeDocument/2006/relationships/hyperlink" Target="https://docs.google.com/spreadsheets/d/1l12JE-VUTE25mbz23dwfmDiqLadvje6iWtgVuBfyd84/edit?gid=0" TargetMode="External"/><Relationship Id="rId2" Type="http://schemas.openxmlformats.org/officeDocument/2006/relationships/hyperlink" Target="https://docs.google.com/spreadsheets/d/1l12JE-VUTE25mbz23dwfmDiqLadvje6iWtgVuBfyd84/edit?gid=0" TargetMode="External"/><Relationship Id="rId3" Type="http://schemas.openxmlformats.org/officeDocument/2006/relationships/hyperlink" Target="https://docs.google.com/spreadsheets/d/1l12JE-VUTE25mbz23dwfmDiqLadvje6iWtgVuBfyd84/edit?gid=0" TargetMode="External"/><Relationship Id="rId4" Type="http://schemas.openxmlformats.org/officeDocument/2006/relationships/hyperlink" Target="https://docs.google.com/spreadsheets/d/1l12JE-VUTE25mbz23dwfmDiqLadvje6iWtgVuBfyd84/edit?gid=0" TargetMode="External"/><Relationship Id="rId9" Type="http://schemas.openxmlformats.org/officeDocument/2006/relationships/hyperlink" Target="https://docs.google.com/spreadsheets/d/1l12JE-VUTE25mbz23dwfmDiqLadvje6iWtgVuBfyd84/edit?gid=0" TargetMode="External"/><Relationship Id="rId5" Type="http://schemas.openxmlformats.org/officeDocument/2006/relationships/hyperlink" Target="https://docs.google.com/spreadsheets/d/1l12JE-VUTE25mbz23dwfmDiqLadvje6iWtgVuBfyd84/edit?gid=0" TargetMode="External"/><Relationship Id="rId6" Type="http://schemas.openxmlformats.org/officeDocument/2006/relationships/hyperlink" Target="https://docs.google.com/spreadsheets/d/1l12JE-VUTE25mbz23dwfmDiqLadvje6iWtgVuBfyd84/edit?gid=0" TargetMode="External"/><Relationship Id="rId29" Type="http://schemas.openxmlformats.org/officeDocument/2006/relationships/table" Target="../tables/table167.xml"/><Relationship Id="rId7" Type="http://schemas.openxmlformats.org/officeDocument/2006/relationships/hyperlink" Target="https://docs.google.com/spreadsheets/d/1l12JE-VUTE25mbz23dwfmDiqLadvje6iWtgVuBfyd84/edit?gid=0" TargetMode="External"/><Relationship Id="rId8" Type="http://schemas.openxmlformats.org/officeDocument/2006/relationships/hyperlink" Target="https://docs.google.com/spreadsheets/d/1l12JE-VUTE25mbz23dwfmDiqLadvje6iWtgVuBfyd84/edit?gid=0" TargetMode="External"/><Relationship Id="rId31" Type="http://schemas.openxmlformats.org/officeDocument/2006/relationships/table" Target="../tables/table169.xml"/><Relationship Id="rId30" Type="http://schemas.openxmlformats.org/officeDocument/2006/relationships/table" Target="../tables/table168.xml"/><Relationship Id="rId11" Type="http://schemas.openxmlformats.org/officeDocument/2006/relationships/hyperlink" Target="https://docs.google.com/spreadsheets/d/1l12JE-VUTE25mbz23dwfmDiqLadvje6iWtgVuBfyd84/edit?gid=0" TargetMode="External"/><Relationship Id="rId33" Type="http://schemas.openxmlformats.org/officeDocument/2006/relationships/table" Target="../tables/table171.xml"/><Relationship Id="rId10" Type="http://schemas.openxmlformats.org/officeDocument/2006/relationships/hyperlink" Target="https://docs.google.com/spreadsheets/d/1l12JE-VUTE25mbz23dwfmDiqLadvje6iWtgVuBfyd84/edit?gid=0" TargetMode="External"/><Relationship Id="rId32" Type="http://schemas.openxmlformats.org/officeDocument/2006/relationships/table" Target="../tables/table170.xml"/><Relationship Id="rId13" Type="http://schemas.openxmlformats.org/officeDocument/2006/relationships/hyperlink" Target="https://docs.google.com/spreadsheets/d/1l12JE-VUTE25mbz23dwfmDiqLadvje6iWtgVuBfyd84/edit?gid=0" TargetMode="External"/><Relationship Id="rId35" Type="http://schemas.openxmlformats.org/officeDocument/2006/relationships/table" Target="../tables/table173.xml"/><Relationship Id="rId12" Type="http://schemas.openxmlformats.org/officeDocument/2006/relationships/hyperlink" Target="https://docs.google.com/spreadsheets/d/1l12JE-VUTE25mbz23dwfmDiqLadvje6iWtgVuBfyd84/edit?gid=0" TargetMode="External"/><Relationship Id="rId34" Type="http://schemas.openxmlformats.org/officeDocument/2006/relationships/table" Target="../tables/table172.xml"/><Relationship Id="rId15" Type="http://schemas.openxmlformats.org/officeDocument/2006/relationships/drawing" Target="../drawings/drawing24.xml"/><Relationship Id="rId37" Type="http://schemas.openxmlformats.org/officeDocument/2006/relationships/table" Target="../tables/table175.xml"/><Relationship Id="rId14" Type="http://schemas.openxmlformats.org/officeDocument/2006/relationships/hyperlink" Target="https://docs.google.com/spreadsheets/d/1l12JE-VUTE25mbz23dwfmDiqLadvje6iWtgVuBfyd84/edit?gid=0" TargetMode="External"/><Relationship Id="rId36" Type="http://schemas.openxmlformats.org/officeDocument/2006/relationships/table" Target="../tables/table174.xml"/><Relationship Id="rId39" Type="http://schemas.openxmlformats.org/officeDocument/2006/relationships/table" Target="../tables/table177.xml"/><Relationship Id="rId38" Type="http://schemas.openxmlformats.org/officeDocument/2006/relationships/table" Target="../tables/table176.xml"/></Relationships>
</file>

<file path=xl/worksheets/_rels/sheet25.xml.rels><?xml version="1.0" encoding="UTF-8" standalone="yes"?><Relationships xmlns="http://schemas.openxmlformats.org/package/2006/relationships"><Relationship Id="rId40" Type="http://schemas.openxmlformats.org/officeDocument/2006/relationships/table" Target="../tables/table191.xml"/><Relationship Id="rId41" Type="http://schemas.openxmlformats.org/officeDocument/2006/relationships/table" Target="../tables/table192.xml"/><Relationship Id="rId1" Type="http://schemas.openxmlformats.org/officeDocument/2006/relationships/hyperlink" Target="https://docs.google.com/spreadsheets/d/1l12JE-VUTE25mbz23dwfmDiqLadvje6iWtgVuBfyd84/edit?gid=0" TargetMode="External"/><Relationship Id="rId2" Type="http://schemas.openxmlformats.org/officeDocument/2006/relationships/hyperlink" Target="https://docs.google.com/spreadsheets/d/1l12JE-VUTE25mbz23dwfmDiqLadvje6iWtgVuBfyd84/edit?gid=0" TargetMode="External"/><Relationship Id="rId3" Type="http://schemas.openxmlformats.org/officeDocument/2006/relationships/hyperlink" Target="https://docs.google.com/spreadsheets/d/1l12JE-VUTE25mbz23dwfmDiqLadvje6iWtgVuBfyd84/edit?gid=0" TargetMode="External"/><Relationship Id="rId4" Type="http://schemas.openxmlformats.org/officeDocument/2006/relationships/hyperlink" Target="https://docs.google.com/spreadsheets/d/1l12JE-VUTE25mbz23dwfmDiqLadvje6iWtgVuBfyd84/edit?gid=0" TargetMode="External"/><Relationship Id="rId9" Type="http://schemas.openxmlformats.org/officeDocument/2006/relationships/hyperlink" Target="https://docs.google.com/spreadsheets/d/1l12JE-VUTE25mbz23dwfmDiqLadvje6iWtgVuBfyd84/edit?gid=0" TargetMode="External"/><Relationship Id="rId5" Type="http://schemas.openxmlformats.org/officeDocument/2006/relationships/hyperlink" Target="https://docs.google.com/spreadsheets/d/1l12JE-VUTE25mbz23dwfmDiqLadvje6iWtgVuBfyd84/edit?gid=0" TargetMode="External"/><Relationship Id="rId6" Type="http://schemas.openxmlformats.org/officeDocument/2006/relationships/hyperlink" Target="https://docs.google.com/spreadsheets/d/1l12JE-VUTE25mbz23dwfmDiqLadvje6iWtgVuBfyd84/edit?gid=0" TargetMode="External"/><Relationship Id="rId29" Type="http://schemas.openxmlformats.org/officeDocument/2006/relationships/table" Target="../tables/table180.xml"/><Relationship Id="rId7" Type="http://schemas.openxmlformats.org/officeDocument/2006/relationships/hyperlink" Target="https://docs.google.com/spreadsheets/d/1l12JE-VUTE25mbz23dwfmDiqLadvje6iWtgVuBfyd84/edit?gid=0" TargetMode="External"/><Relationship Id="rId8" Type="http://schemas.openxmlformats.org/officeDocument/2006/relationships/hyperlink" Target="https://docs.google.com/spreadsheets/d/1l12JE-VUTE25mbz23dwfmDiqLadvje6iWtgVuBfyd84/edit?gid=0" TargetMode="External"/><Relationship Id="rId31" Type="http://schemas.openxmlformats.org/officeDocument/2006/relationships/table" Target="../tables/table182.xml"/><Relationship Id="rId30" Type="http://schemas.openxmlformats.org/officeDocument/2006/relationships/table" Target="../tables/table181.xml"/><Relationship Id="rId11" Type="http://schemas.openxmlformats.org/officeDocument/2006/relationships/hyperlink" Target="https://docs.google.com/spreadsheets/d/1l12JE-VUTE25mbz23dwfmDiqLadvje6iWtgVuBfyd84/edit?gid=0" TargetMode="External"/><Relationship Id="rId33" Type="http://schemas.openxmlformats.org/officeDocument/2006/relationships/table" Target="../tables/table184.xml"/><Relationship Id="rId10" Type="http://schemas.openxmlformats.org/officeDocument/2006/relationships/hyperlink" Target="https://docs.google.com/spreadsheets/d/1l12JE-VUTE25mbz23dwfmDiqLadvje6iWtgVuBfyd84/edit?gid=0" TargetMode="External"/><Relationship Id="rId32" Type="http://schemas.openxmlformats.org/officeDocument/2006/relationships/table" Target="../tables/table183.xml"/><Relationship Id="rId13" Type="http://schemas.openxmlformats.org/officeDocument/2006/relationships/hyperlink" Target="https://docs.google.com/spreadsheets/d/1l12JE-VUTE25mbz23dwfmDiqLadvje6iWtgVuBfyd84/edit?gid=0" TargetMode="External"/><Relationship Id="rId35" Type="http://schemas.openxmlformats.org/officeDocument/2006/relationships/table" Target="../tables/table186.xml"/><Relationship Id="rId12" Type="http://schemas.openxmlformats.org/officeDocument/2006/relationships/hyperlink" Target="https://docs.google.com/spreadsheets/d/1l12JE-VUTE25mbz23dwfmDiqLadvje6iWtgVuBfyd84/edit?gid=0" TargetMode="External"/><Relationship Id="rId34" Type="http://schemas.openxmlformats.org/officeDocument/2006/relationships/table" Target="../tables/table185.xml"/><Relationship Id="rId15" Type="http://schemas.openxmlformats.org/officeDocument/2006/relationships/drawing" Target="../drawings/drawing25.xml"/><Relationship Id="rId37" Type="http://schemas.openxmlformats.org/officeDocument/2006/relationships/table" Target="../tables/table188.xml"/><Relationship Id="rId14" Type="http://schemas.openxmlformats.org/officeDocument/2006/relationships/hyperlink" Target="https://docs.google.com/spreadsheets/d/1l12JE-VUTE25mbz23dwfmDiqLadvje6iWtgVuBfyd84/edit?gid=0" TargetMode="External"/><Relationship Id="rId36" Type="http://schemas.openxmlformats.org/officeDocument/2006/relationships/table" Target="../tables/table187.xml"/><Relationship Id="rId39" Type="http://schemas.openxmlformats.org/officeDocument/2006/relationships/table" Target="../tables/table190.xml"/><Relationship Id="rId38" Type="http://schemas.openxmlformats.org/officeDocument/2006/relationships/table" Target="../tables/table189.xml"/></Relationships>
</file>

<file path=xl/worksheets/_rels/sheet26.xml.rels><?xml version="1.0" encoding="UTF-8" standalone="yes"?><Relationships xmlns="http://schemas.openxmlformats.org/package/2006/relationships"><Relationship Id="rId40" Type="http://schemas.openxmlformats.org/officeDocument/2006/relationships/table" Target="../tables/table204.xml"/><Relationship Id="rId41" Type="http://schemas.openxmlformats.org/officeDocument/2006/relationships/table" Target="../tables/table205.xml"/><Relationship Id="rId1" Type="http://schemas.openxmlformats.org/officeDocument/2006/relationships/hyperlink" Target="https://docs.google.com/spreadsheets/d/1l12JE-VUTE25mbz23dwfmDiqLadvje6iWtgVuBfyd84/edit?gid=0" TargetMode="External"/><Relationship Id="rId2" Type="http://schemas.openxmlformats.org/officeDocument/2006/relationships/hyperlink" Target="https://docs.google.com/spreadsheets/d/1l12JE-VUTE25mbz23dwfmDiqLadvje6iWtgVuBfyd84/edit?gid=0" TargetMode="External"/><Relationship Id="rId3" Type="http://schemas.openxmlformats.org/officeDocument/2006/relationships/hyperlink" Target="https://docs.google.com/spreadsheets/d/1l12JE-VUTE25mbz23dwfmDiqLadvje6iWtgVuBfyd84/edit?gid=0" TargetMode="External"/><Relationship Id="rId4" Type="http://schemas.openxmlformats.org/officeDocument/2006/relationships/hyperlink" Target="https://docs.google.com/spreadsheets/d/1l12JE-VUTE25mbz23dwfmDiqLadvje6iWtgVuBfyd84/edit?gid=0" TargetMode="External"/><Relationship Id="rId9" Type="http://schemas.openxmlformats.org/officeDocument/2006/relationships/hyperlink" Target="https://docs.google.com/spreadsheets/d/1l12JE-VUTE25mbz23dwfmDiqLadvje6iWtgVuBfyd84/edit?gid=0" TargetMode="External"/><Relationship Id="rId5" Type="http://schemas.openxmlformats.org/officeDocument/2006/relationships/hyperlink" Target="https://docs.google.com/spreadsheets/d/1l12JE-VUTE25mbz23dwfmDiqLadvje6iWtgVuBfyd84/edit?gid=0" TargetMode="External"/><Relationship Id="rId6" Type="http://schemas.openxmlformats.org/officeDocument/2006/relationships/hyperlink" Target="https://docs.google.com/spreadsheets/d/1l12JE-VUTE25mbz23dwfmDiqLadvje6iWtgVuBfyd84/edit?gid=0" TargetMode="External"/><Relationship Id="rId29" Type="http://schemas.openxmlformats.org/officeDocument/2006/relationships/table" Target="../tables/table193.xml"/><Relationship Id="rId7" Type="http://schemas.openxmlformats.org/officeDocument/2006/relationships/hyperlink" Target="https://docs.google.com/spreadsheets/d/1l12JE-VUTE25mbz23dwfmDiqLadvje6iWtgVuBfyd84/edit?gid=0" TargetMode="External"/><Relationship Id="rId8" Type="http://schemas.openxmlformats.org/officeDocument/2006/relationships/hyperlink" Target="https://docs.google.com/spreadsheets/d/1l12JE-VUTE25mbz23dwfmDiqLadvje6iWtgVuBfyd84/edit?gid=0" TargetMode="External"/><Relationship Id="rId31" Type="http://schemas.openxmlformats.org/officeDocument/2006/relationships/table" Target="../tables/table195.xml"/><Relationship Id="rId30" Type="http://schemas.openxmlformats.org/officeDocument/2006/relationships/table" Target="../tables/table194.xml"/><Relationship Id="rId11" Type="http://schemas.openxmlformats.org/officeDocument/2006/relationships/hyperlink" Target="https://docs.google.com/spreadsheets/d/1l12JE-VUTE25mbz23dwfmDiqLadvje6iWtgVuBfyd84/edit?gid=0" TargetMode="External"/><Relationship Id="rId33" Type="http://schemas.openxmlformats.org/officeDocument/2006/relationships/table" Target="../tables/table197.xml"/><Relationship Id="rId10" Type="http://schemas.openxmlformats.org/officeDocument/2006/relationships/hyperlink" Target="https://docs.google.com/spreadsheets/d/1l12JE-VUTE25mbz23dwfmDiqLadvje6iWtgVuBfyd84/edit?gid=0" TargetMode="External"/><Relationship Id="rId32" Type="http://schemas.openxmlformats.org/officeDocument/2006/relationships/table" Target="../tables/table196.xml"/><Relationship Id="rId13" Type="http://schemas.openxmlformats.org/officeDocument/2006/relationships/hyperlink" Target="https://docs.google.com/spreadsheets/d/1l12JE-VUTE25mbz23dwfmDiqLadvje6iWtgVuBfyd84/edit?gid=0" TargetMode="External"/><Relationship Id="rId35" Type="http://schemas.openxmlformats.org/officeDocument/2006/relationships/table" Target="../tables/table199.xml"/><Relationship Id="rId12" Type="http://schemas.openxmlformats.org/officeDocument/2006/relationships/hyperlink" Target="https://docs.google.com/spreadsheets/d/1l12JE-VUTE25mbz23dwfmDiqLadvje6iWtgVuBfyd84/edit?gid=0" TargetMode="External"/><Relationship Id="rId34" Type="http://schemas.openxmlformats.org/officeDocument/2006/relationships/table" Target="../tables/table198.xml"/><Relationship Id="rId15" Type="http://schemas.openxmlformats.org/officeDocument/2006/relationships/drawing" Target="../drawings/drawing26.xml"/><Relationship Id="rId37" Type="http://schemas.openxmlformats.org/officeDocument/2006/relationships/table" Target="../tables/table201.xml"/><Relationship Id="rId14" Type="http://schemas.openxmlformats.org/officeDocument/2006/relationships/hyperlink" Target="https://docs.google.com/spreadsheets/d/1l12JE-VUTE25mbz23dwfmDiqLadvje6iWtgVuBfyd84/edit?gid=0" TargetMode="External"/><Relationship Id="rId36" Type="http://schemas.openxmlformats.org/officeDocument/2006/relationships/table" Target="../tables/table200.xml"/><Relationship Id="rId39" Type="http://schemas.openxmlformats.org/officeDocument/2006/relationships/table" Target="../tables/table203.xml"/><Relationship Id="rId38" Type="http://schemas.openxmlformats.org/officeDocument/2006/relationships/table" Target="../tables/table202.xml"/></Relationships>
</file>

<file path=xl/worksheets/_rels/sheet27.xml.rels><?xml version="1.0" encoding="UTF-8" standalone="yes"?><Relationships xmlns="http://schemas.openxmlformats.org/package/2006/relationships"><Relationship Id="rId40" Type="http://schemas.openxmlformats.org/officeDocument/2006/relationships/table" Target="../tables/table217.xml"/><Relationship Id="rId41" Type="http://schemas.openxmlformats.org/officeDocument/2006/relationships/table" Target="../tables/table218.xml"/><Relationship Id="rId1" Type="http://schemas.openxmlformats.org/officeDocument/2006/relationships/hyperlink" Target="https://docs.google.com/spreadsheets/d/1l12JE-VUTE25mbz23dwfmDiqLadvje6iWtgVuBfyd84/edit?gid=0" TargetMode="External"/><Relationship Id="rId2" Type="http://schemas.openxmlformats.org/officeDocument/2006/relationships/hyperlink" Target="https://docs.google.com/spreadsheets/d/1l12JE-VUTE25mbz23dwfmDiqLadvje6iWtgVuBfyd84/edit?gid=0" TargetMode="External"/><Relationship Id="rId3" Type="http://schemas.openxmlformats.org/officeDocument/2006/relationships/hyperlink" Target="https://docs.google.com/spreadsheets/d/1l12JE-VUTE25mbz23dwfmDiqLadvje6iWtgVuBfyd84/edit?gid=0" TargetMode="External"/><Relationship Id="rId4" Type="http://schemas.openxmlformats.org/officeDocument/2006/relationships/hyperlink" Target="https://docs.google.com/spreadsheets/d/1l12JE-VUTE25mbz23dwfmDiqLadvje6iWtgVuBfyd84/edit?gid=0" TargetMode="External"/><Relationship Id="rId9" Type="http://schemas.openxmlformats.org/officeDocument/2006/relationships/hyperlink" Target="https://docs.google.com/spreadsheets/d/1l12JE-VUTE25mbz23dwfmDiqLadvje6iWtgVuBfyd84/edit?gid=0" TargetMode="External"/><Relationship Id="rId5" Type="http://schemas.openxmlformats.org/officeDocument/2006/relationships/hyperlink" Target="https://docs.google.com/spreadsheets/d/1l12JE-VUTE25mbz23dwfmDiqLadvje6iWtgVuBfyd84/edit?gid=0" TargetMode="External"/><Relationship Id="rId6" Type="http://schemas.openxmlformats.org/officeDocument/2006/relationships/hyperlink" Target="https://docs.google.com/spreadsheets/d/1l12JE-VUTE25mbz23dwfmDiqLadvje6iWtgVuBfyd84/edit?gid=0" TargetMode="External"/><Relationship Id="rId29" Type="http://schemas.openxmlformats.org/officeDocument/2006/relationships/table" Target="../tables/table206.xml"/><Relationship Id="rId7" Type="http://schemas.openxmlformats.org/officeDocument/2006/relationships/hyperlink" Target="https://docs.google.com/spreadsheets/d/1l12JE-VUTE25mbz23dwfmDiqLadvje6iWtgVuBfyd84/edit?gid=0" TargetMode="External"/><Relationship Id="rId8" Type="http://schemas.openxmlformats.org/officeDocument/2006/relationships/hyperlink" Target="https://docs.google.com/spreadsheets/d/1l12JE-VUTE25mbz23dwfmDiqLadvje6iWtgVuBfyd84/edit?gid=0" TargetMode="External"/><Relationship Id="rId31" Type="http://schemas.openxmlformats.org/officeDocument/2006/relationships/table" Target="../tables/table208.xml"/><Relationship Id="rId30" Type="http://schemas.openxmlformats.org/officeDocument/2006/relationships/table" Target="../tables/table207.xml"/><Relationship Id="rId11" Type="http://schemas.openxmlformats.org/officeDocument/2006/relationships/hyperlink" Target="https://docs.google.com/spreadsheets/d/1l12JE-VUTE25mbz23dwfmDiqLadvje6iWtgVuBfyd84/edit?gid=0" TargetMode="External"/><Relationship Id="rId33" Type="http://schemas.openxmlformats.org/officeDocument/2006/relationships/table" Target="../tables/table210.xml"/><Relationship Id="rId10" Type="http://schemas.openxmlformats.org/officeDocument/2006/relationships/hyperlink" Target="https://docs.google.com/spreadsheets/d/1l12JE-VUTE25mbz23dwfmDiqLadvje6iWtgVuBfyd84/edit?gid=0" TargetMode="External"/><Relationship Id="rId32" Type="http://schemas.openxmlformats.org/officeDocument/2006/relationships/table" Target="../tables/table209.xml"/><Relationship Id="rId13" Type="http://schemas.openxmlformats.org/officeDocument/2006/relationships/hyperlink" Target="https://docs.google.com/spreadsheets/d/1l12JE-VUTE25mbz23dwfmDiqLadvje6iWtgVuBfyd84/edit?gid=0" TargetMode="External"/><Relationship Id="rId35" Type="http://schemas.openxmlformats.org/officeDocument/2006/relationships/table" Target="../tables/table212.xml"/><Relationship Id="rId12" Type="http://schemas.openxmlformats.org/officeDocument/2006/relationships/hyperlink" Target="https://docs.google.com/spreadsheets/d/1l12JE-VUTE25mbz23dwfmDiqLadvje6iWtgVuBfyd84/edit?gid=0" TargetMode="External"/><Relationship Id="rId34" Type="http://schemas.openxmlformats.org/officeDocument/2006/relationships/table" Target="../tables/table211.xml"/><Relationship Id="rId15" Type="http://schemas.openxmlformats.org/officeDocument/2006/relationships/drawing" Target="../drawings/drawing27.xml"/><Relationship Id="rId37" Type="http://schemas.openxmlformats.org/officeDocument/2006/relationships/table" Target="../tables/table214.xml"/><Relationship Id="rId14" Type="http://schemas.openxmlformats.org/officeDocument/2006/relationships/hyperlink" Target="https://docs.google.com/spreadsheets/d/1l12JE-VUTE25mbz23dwfmDiqLadvje6iWtgVuBfyd84/edit?gid=0" TargetMode="External"/><Relationship Id="rId36" Type="http://schemas.openxmlformats.org/officeDocument/2006/relationships/table" Target="../tables/table213.xml"/><Relationship Id="rId39" Type="http://schemas.openxmlformats.org/officeDocument/2006/relationships/table" Target="../tables/table216.xml"/><Relationship Id="rId38" Type="http://schemas.openxmlformats.org/officeDocument/2006/relationships/table" Target="../tables/table215.xml"/></Relationships>
</file>

<file path=xl/worksheets/_rels/sheet28.xml.rels><?xml version="1.0" encoding="UTF-8" standalone="yes"?><Relationships xmlns="http://schemas.openxmlformats.org/package/2006/relationships"><Relationship Id="rId40" Type="http://schemas.openxmlformats.org/officeDocument/2006/relationships/table" Target="../tables/table226.xml"/><Relationship Id="rId42" Type="http://schemas.openxmlformats.org/officeDocument/2006/relationships/table" Target="../tables/table228.xml"/><Relationship Id="rId41" Type="http://schemas.openxmlformats.org/officeDocument/2006/relationships/table" Target="../tables/table227.xml"/><Relationship Id="rId44" Type="http://schemas.openxmlformats.org/officeDocument/2006/relationships/table" Target="../tables/table230.xml"/><Relationship Id="rId43" Type="http://schemas.openxmlformats.org/officeDocument/2006/relationships/table" Target="../tables/table229.xml"/><Relationship Id="rId45" Type="http://schemas.openxmlformats.org/officeDocument/2006/relationships/table" Target="../tables/table231.xml"/><Relationship Id="rId1" Type="http://schemas.openxmlformats.org/officeDocument/2006/relationships/comments" Target="../comments15.xml"/><Relationship Id="rId2" Type="http://schemas.microsoft.com/office/2017/10/relationships/threadedComment" Target="../threadedComments/threadedComment12.xml"/><Relationship Id="rId3" Type="http://schemas.microsoft.com/office/2019/04/relationships/documenttask" Target="../documenttasks/documenttask12.xml"/><Relationship Id="rId4" Type="http://schemas.openxmlformats.org/officeDocument/2006/relationships/hyperlink" Target="https://docs.google.com/spreadsheets/d/1l12JE-VUTE25mbz23dwfmDiqLadvje6iWtgVuBfyd84/edit?gid=0" TargetMode="External"/><Relationship Id="rId9" Type="http://schemas.openxmlformats.org/officeDocument/2006/relationships/hyperlink" Target="https://docs.google.com/spreadsheets/d/1l12JE-VUTE25mbz23dwfmDiqLadvje6iWtgVuBfyd84/edit?gid=0" TargetMode="External"/><Relationship Id="rId5" Type="http://schemas.openxmlformats.org/officeDocument/2006/relationships/hyperlink" Target="https://docs.google.com/spreadsheets/d/1l12JE-VUTE25mbz23dwfmDiqLadvje6iWtgVuBfyd84/edit?gid=0" TargetMode="External"/><Relationship Id="rId6" Type="http://schemas.openxmlformats.org/officeDocument/2006/relationships/hyperlink" Target="https://docs.google.com/spreadsheets/d/1l12JE-VUTE25mbz23dwfmDiqLadvje6iWtgVuBfyd84/edit?gid=0" TargetMode="External"/><Relationship Id="rId7" Type="http://schemas.openxmlformats.org/officeDocument/2006/relationships/hyperlink" Target="https://docs.google.com/spreadsheets/d/1l12JE-VUTE25mbz23dwfmDiqLadvje6iWtgVuBfyd84/edit?gid=0" TargetMode="External"/><Relationship Id="rId8" Type="http://schemas.openxmlformats.org/officeDocument/2006/relationships/hyperlink" Target="https://docs.google.com/spreadsheets/d/1l12JE-VUTE25mbz23dwfmDiqLadvje6iWtgVuBfyd84/edit?gid=0" TargetMode="External"/><Relationship Id="rId11" Type="http://schemas.openxmlformats.org/officeDocument/2006/relationships/hyperlink" Target="https://docs.google.com/spreadsheets/d/1l12JE-VUTE25mbz23dwfmDiqLadvje6iWtgVuBfyd84/edit?gid=0" TargetMode="External"/><Relationship Id="rId33" Type="http://schemas.openxmlformats.org/officeDocument/2006/relationships/table" Target="../tables/table219.xml"/><Relationship Id="rId10" Type="http://schemas.openxmlformats.org/officeDocument/2006/relationships/hyperlink" Target="https://docs.google.com/spreadsheets/d/1l12JE-VUTE25mbz23dwfmDiqLadvje6iWtgVuBfyd84/edit?gid=0" TargetMode="External"/><Relationship Id="rId13" Type="http://schemas.openxmlformats.org/officeDocument/2006/relationships/hyperlink" Target="https://docs.google.com/spreadsheets/d/1l12JE-VUTE25mbz23dwfmDiqLadvje6iWtgVuBfyd84/edit?gid=0" TargetMode="External"/><Relationship Id="rId35" Type="http://schemas.openxmlformats.org/officeDocument/2006/relationships/table" Target="../tables/table221.xml"/><Relationship Id="rId12" Type="http://schemas.openxmlformats.org/officeDocument/2006/relationships/hyperlink" Target="https://docs.google.com/spreadsheets/d/1l12JE-VUTE25mbz23dwfmDiqLadvje6iWtgVuBfyd84/edit?gid=0" TargetMode="External"/><Relationship Id="rId34" Type="http://schemas.openxmlformats.org/officeDocument/2006/relationships/table" Target="../tables/table220.xml"/><Relationship Id="rId15" Type="http://schemas.openxmlformats.org/officeDocument/2006/relationships/hyperlink" Target="https://docs.google.com/spreadsheets/d/1l12JE-VUTE25mbz23dwfmDiqLadvje6iWtgVuBfyd84/edit?gid=0" TargetMode="External"/><Relationship Id="rId37" Type="http://schemas.openxmlformats.org/officeDocument/2006/relationships/table" Target="../tables/table223.xml"/><Relationship Id="rId14" Type="http://schemas.openxmlformats.org/officeDocument/2006/relationships/hyperlink" Target="https://docs.google.com/spreadsheets/d/1l12JE-VUTE25mbz23dwfmDiqLadvje6iWtgVuBfyd84/edit?gid=0" TargetMode="External"/><Relationship Id="rId36" Type="http://schemas.openxmlformats.org/officeDocument/2006/relationships/table" Target="../tables/table222.xml"/><Relationship Id="rId17" Type="http://schemas.openxmlformats.org/officeDocument/2006/relationships/hyperlink" Target="https://docs.google.com/spreadsheets/d/1l12JE-VUTE25mbz23dwfmDiqLadvje6iWtgVuBfyd84/edit?gid=0" TargetMode="External"/><Relationship Id="rId39" Type="http://schemas.openxmlformats.org/officeDocument/2006/relationships/table" Target="../tables/table225.xml"/><Relationship Id="rId16" Type="http://schemas.openxmlformats.org/officeDocument/2006/relationships/hyperlink" Target="https://docs.google.com/spreadsheets/d/1l12JE-VUTE25mbz23dwfmDiqLadvje6iWtgVuBfyd84/edit?gid=0" TargetMode="External"/><Relationship Id="rId38" Type="http://schemas.openxmlformats.org/officeDocument/2006/relationships/table" Target="../tables/table224.xml"/><Relationship Id="rId19" Type="http://schemas.openxmlformats.org/officeDocument/2006/relationships/vmlDrawing" Target="../drawings/vmlDrawing15.vml"/><Relationship Id="rId18"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40" Type="http://schemas.openxmlformats.org/officeDocument/2006/relationships/table" Target="../tables/table238.xml"/><Relationship Id="rId42" Type="http://schemas.openxmlformats.org/officeDocument/2006/relationships/table" Target="../tables/table240.xml"/><Relationship Id="rId41" Type="http://schemas.openxmlformats.org/officeDocument/2006/relationships/table" Target="../tables/table239.xml"/><Relationship Id="rId44" Type="http://schemas.openxmlformats.org/officeDocument/2006/relationships/table" Target="../tables/table242.xml"/><Relationship Id="rId43" Type="http://schemas.openxmlformats.org/officeDocument/2006/relationships/table" Target="../tables/table241.xml"/><Relationship Id="rId46" Type="http://schemas.openxmlformats.org/officeDocument/2006/relationships/table" Target="../tables/table244.xml"/><Relationship Id="rId45" Type="http://schemas.openxmlformats.org/officeDocument/2006/relationships/table" Target="../tables/table243.xml"/><Relationship Id="rId1" Type="http://schemas.openxmlformats.org/officeDocument/2006/relationships/comments" Target="../comments16.xml"/><Relationship Id="rId2" Type="http://schemas.microsoft.com/office/2017/10/relationships/threadedComment" Target="../threadedComments/threadedComment13.xml"/><Relationship Id="rId3" Type="http://schemas.microsoft.com/office/2019/04/relationships/documenttask" Target="../documenttasks/documenttask13.xml"/><Relationship Id="rId4" Type="http://schemas.openxmlformats.org/officeDocument/2006/relationships/hyperlink" Target="https://docs.google.com/spreadsheets/d/1l12JE-VUTE25mbz23dwfmDiqLadvje6iWtgVuBfyd84/edit?gid=0" TargetMode="External"/><Relationship Id="rId9" Type="http://schemas.openxmlformats.org/officeDocument/2006/relationships/hyperlink" Target="https://docs.google.com/spreadsheets/d/1l12JE-VUTE25mbz23dwfmDiqLadvje6iWtgVuBfyd84/edit?gid=0" TargetMode="External"/><Relationship Id="rId47" Type="http://schemas.openxmlformats.org/officeDocument/2006/relationships/table" Target="../tables/table245.xml"/><Relationship Id="rId5" Type="http://schemas.openxmlformats.org/officeDocument/2006/relationships/hyperlink" Target="https://docs.google.com/spreadsheets/d/1l12JE-VUTE25mbz23dwfmDiqLadvje6iWtgVuBfyd84/edit?gid=0" TargetMode="External"/><Relationship Id="rId6" Type="http://schemas.openxmlformats.org/officeDocument/2006/relationships/hyperlink" Target="https://docs.google.com/spreadsheets/d/1l12JE-VUTE25mbz23dwfmDiqLadvje6iWtgVuBfyd84/edit?gid=0" TargetMode="External"/><Relationship Id="rId7" Type="http://schemas.openxmlformats.org/officeDocument/2006/relationships/hyperlink" Target="https://docs.google.com/spreadsheets/d/1l12JE-VUTE25mbz23dwfmDiqLadvje6iWtgVuBfyd84/edit?gid=0" TargetMode="External"/><Relationship Id="rId8" Type="http://schemas.openxmlformats.org/officeDocument/2006/relationships/hyperlink" Target="https://docs.google.com/spreadsheets/d/1l12JE-VUTE25mbz23dwfmDiqLadvje6iWtgVuBfyd84/edit?gid=0" TargetMode="External"/><Relationship Id="rId11" Type="http://schemas.openxmlformats.org/officeDocument/2006/relationships/hyperlink" Target="https://docs.google.com/spreadsheets/d/1l12JE-VUTE25mbz23dwfmDiqLadvje6iWtgVuBfyd84/edit?gid=0" TargetMode="External"/><Relationship Id="rId10" Type="http://schemas.openxmlformats.org/officeDocument/2006/relationships/hyperlink" Target="https://docs.google.com/spreadsheets/d/1l12JE-VUTE25mbz23dwfmDiqLadvje6iWtgVuBfyd84/edit?gid=0" TargetMode="External"/><Relationship Id="rId13" Type="http://schemas.openxmlformats.org/officeDocument/2006/relationships/hyperlink" Target="https://docs.google.com/spreadsheets/d/1l12JE-VUTE25mbz23dwfmDiqLadvje6iWtgVuBfyd84/edit?gid=0" TargetMode="External"/><Relationship Id="rId35" Type="http://schemas.openxmlformats.org/officeDocument/2006/relationships/table" Target="../tables/table233.xml"/><Relationship Id="rId12" Type="http://schemas.openxmlformats.org/officeDocument/2006/relationships/hyperlink" Target="https://docs.google.com/spreadsheets/d/1l12JE-VUTE25mbz23dwfmDiqLadvje6iWtgVuBfyd84/edit?gid=0" TargetMode="External"/><Relationship Id="rId34" Type="http://schemas.openxmlformats.org/officeDocument/2006/relationships/table" Target="../tables/table232.xml"/><Relationship Id="rId15" Type="http://schemas.openxmlformats.org/officeDocument/2006/relationships/hyperlink" Target="https://docs.google.com/spreadsheets/d/1l12JE-VUTE25mbz23dwfmDiqLadvje6iWtgVuBfyd84/edit?gid=0" TargetMode="External"/><Relationship Id="rId37" Type="http://schemas.openxmlformats.org/officeDocument/2006/relationships/table" Target="../tables/table235.xml"/><Relationship Id="rId14" Type="http://schemas.openxmlformats.org/officeDocument/2006/relationships/hyperlink" Target="https://docs.google.com/spreadsheets/d/1l12JE-VUTE25mbz23dwfmDiqLadvje6iWtgVuBfyd84/edit?gid=0" TargetMode="External"/><Relationship Id="rId36" Type="http://schemas.openxmlformats.org/officeDocument/2006/relationships/table" Target="../tables/table234.xml"/><Relationship Id="rId17" Type="http://schemas.openxmlformats.org/officeDocument/2006/relationships/hyperlink" Target="https://docs.google.com/spreadsheets/d/1l12JE-VUTE25mbz23dwfmDiqLadvje6iWtgVuBfyd84/edit?gid=0" TargetMode="External"/><Relationship Id="rId39" Type="http://schemas.openxmlformats.org/officeDocument/2006/relationships/table" Target="../tables/table237.xml"/><Relationship Id="rId16" Type="http://schemas.openxmlformats.org/officeDocument/2006/relationships/hyperlink" Target="https://docs.google.com/spreadsheets/d/1l12JE-VUTE25mbz23dwfmDiqLadvje6iWtgVuBfyd84/edit?gid=0" TargetMode="External"/><Relationship Id="rId38" Type="http://schemas.openxmlformats.org/officeDocument/2006/relationships/table" Target="../tables/table236.xml"/><Relationship Id="rId19" Type="http://schemas.openxmlformats.org/officeDocument/2006/relationships/vmlDrawing" Target="../drawings/vmlDrawing16.vml"/><Relationship Id="rId18"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40" Type="http://schemas.openxmlformats.org/officeDocument/2006/relationships/table" Target="../tables/table252.xml"/><Relationship Id="rId42" Type="http://schemas.openxmlformats.org/officeDocument/2006/relationships/table" Target="../tables/table254.xml"/><Relationship Id="rId41" Type="http://schemas.openxmlformats.org/officeDocument/2006/relationships/table" Target="../tables/table253.xml"/><Relationship Id="rId44" Type="http://schemas.openxmlformats.org/officeDocument/2006/relationships/table" Target="../tables/table256.xml"/><Relationship Id="rId43" Type="http://schemas.openxmlformats.org/officeDocument/2006/relationships/table" Target="../tables/table255.xml"/><Relationship Id="rId46" Type="http://schemas.openxmlformats.org/officeDocument/2006/relationships/table" Target="../tables/table258.xml"/><Relationship Id="rId45" Type="http://schemas.openxmlformats.org/officeDocument/2006/relationships/table" Target="../tables/table257.xml"/><Relationship Id="rId1" Type="http://schemas.openxmlformats.org/officeDocument/2006/relationships/comments" Target="../comments17.xml"/><Relationship Id="rId2" Type="http://schemas.microsoft.com/office/2017/10/relationships/threadedComment" Target="../threadedComments/threadedComment14.xml"/><Relationship Id="rId3" Type="http://schemas.microsoft.com/office/2019/04/relationships/documenttask" Target="../documenttasks/documenttask14.xml"/><Relationship Id="rId4" Type="http://schemas.openxmlformats.org/officeDocument/2006/relationships/hyperlink" Target="https://docs.google.com/spreadsheets/d/1l12JE-VUTE25mbz23dwfmDiqLadvje6iWtgVuBfyd84/edit?gid=0" TargetMode="External"/><Relationship Id="rId9" Type="http://schemas.openxmlformats.org/officeDocument/2006/relationships/hyperlink" Target="https://docs.google.com/spreadsheets/d/1l12JE-VUTE25mbz23dwfmDiqLadvje6iWtgVuBfyd84/edit?gid=0" TargetMode="External"/><Relationship Id="rId47" Type="http://schemas.openxmlformats.org/officeDocument/2006/relationships/table" Target="../tables/table259.xml"/><Relationship Id="rId5" Type="http://schemas.openxmlformats.org/officeDocument/2006/relationships/hyperlink" Target="https://docs.google.com/spreadsheets/d/1l12JE-VUTE25mbz23dwfmDiqLadvje6iWtgVuBfyd84/edit?gid=0" TargetMode="External"/><Relationship Id="rId6" Type="http://schemas.openxmlformats.org/officeDocument/2006/relationships/hyperlink" Target="https://docs.google.com/spreadsheets/d/1l12JE-VUTE25mbz23dwfmDiqLadvje6iWtgVuBfyd84/edit?gid=0" TargetMode="External"/><Relationship Id="rId7" Type="http://schemas.openxmlformats.org/officeDocument/2006/relationships/hyperlink" Target="https://docs.google.com/spreadsheets/d/1l12JE-VUTE25mbz23dwfmDiqLadvje6iWtgVuBfyd84/edit?gid=0" TargetMode="External"/><Relationship Id="rId8" Type="http://schemas.openxmlformats.org/officeDocument/2006/relationships/hyperlink" Target="https://docs.google.com/spreadsheets/d/1l12JE-VUTE25mbz23dwfmDiqLadvje6iWtgVuBfyd84/edit?gid=0" TargetMode="External"/><Relationship Id="rId11" Type="http://schemas.openxmlformats.org/officeDocument/2006/relationships/hyperlink" Target="https://docs.google.com/spreadsheets/d/1l12JE-VUTE25mbz23dwfmDiqLadvje6iWtgVuBfyd84/edit?gid=0" TargetMode="External"/><Relationship Id="rId10" Type="http://schemas.openxmlformats.org/officeDocument/2006/relationships/hyperlink" Target="https://docs.google.com/spreadsheets/d/1l12JE-VUTE25mbz23dwfmDiqLadvje6iWtgVuBfyd84/edit?gid=0" TargetMode="External"/><Relationship Id="rId13" Type="http://schemas.openxmlformats.org/officeDocument/2006/relationships/hyperlink" Target="https://docs.google.com/spreadsheets/d/1l12JE-VUTE25mbz23dwfmDiqLadvje6iWtgVuBfyd84/edit?gid=0" TargetMode="External"/><Relationship Id="rId35" Type="http://schemas.openxmlformats.org/officeDocument/2006/relationships/table" Target="../tables/table247.xml"/><Relationship Id="rId12" Type="http://schemas.openxmlformats.org/officeDocument/2006/relationships/hyperlink" Target="https://docs.google.com/spreadsheets/d/1l12JE-VUTE25mbz23dwfmDiqLadvje6iWtgVuBfyd84/edit?gid=0" TargetMode="External"/><Relationship Id="rId34" Type="http://schemas.openxmlformats.org/officeDocument/2006/relationships/table" Target="../tables/table246.xml"/><Relationship Id="rId15" Type="http://schemas.openxmlformats.org/officeDocument/2006/relationships/hyperlink" Target="https://docs.google.com/spreadsheets/d/1l12JE-VUTE25mbz23dwfmDiqLadvje6iWtgVuBfyd84/edit?gid=0" TargetMode="External"/><Relationship Id="rId37" Type="http://schemas.openxmlformats.org/officeDocument/2006/relationships/table" Target="../tables/table249.xml"/><Relationship Id="rId14" Type="http://schemas.openxmlformats.org/officeDocument/2006/relationships/hyperlink" Target="https://docs.google.com/spreadsheets/d/1l12JE-VUTE25mbz23dwfmDiqLadvje6iWtgVuBfyd84/edit?gid=0" TargetMode="External"/><Relationship Id="rId36" Type="http://schemas.openxmlformats.org/officeDocument/2006/relationships/table" Target="../tables/table248.xml"/><Relationship Id="rId17" Type="http://schemas.openxmlformats.org/officeDocument/2006/relationships/hyperlink" Target="https://docs.google.com/spreadsheets/d/1l12JE-VUTE25mbz23dwfmDiqLadvje6iWtgVuBfyd84/edit?gid=0" TargetMode="External"/><Relationship Id="rId39" Type="http://schemas.openxmlformats.org/officeDocument/2006/relationships/table" Target="../tables/table251.xml"/><Relationship Id="rId16" Type="http://schemas.openxmlformats.org/officeDocument/2006/relationships/hyperlink" Target="https://docs.google.com/spreadsheets/d/1l12JE-VUTE25mbz23dwfmDiqLadvje6iWtgVuBfyd84/edit?gid=0" TargetMode="External"/><Relationship Id="rId38" Type="http://schemas.openxmlformats.org/officeDocument/2006/relationships/table" Target="../tables/table250.xml"/><Relationship Id="rId19" Type="http://schemas.openxmlformats.org/officeDocument/2006/relationships/vmlDrawing" Target="../drawings/vmlDrawing17.vml"/><Relationship Id="rId18"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40" Type="http://schemas.openxmlformats.org/officeDocument/2006/relationships/table" Target="../tables/table270.xml"/><Relationship Id="rId42" Type="http://schemas.openxmlformats.org/officeDocument/2006/relationships/table" Target="../tables/table272.xml"/><Relationship Id="rId41" Type="http://schemas.openxmlformats.org/officeDocument/2006/relationships/table" Target="../tables/table271.xml"/><Relationship Id="rId43" Type="http://schemas.openxmlformats.org/officeDocument/2006/relationships/table" Target="../tables/table273.xml"/><Relationship Id="rId1" Type="http://schemas.openxmlformats.org/officeDocument/2006/relationships/hyperlink" Target="https://docs.google.com/spreadsheets/d/1l12JE-VUTE25mbz23dwfmDiqLadvje6iWtgVuBfyd84/edit?gid=0" TargetMode="External"/><Relationship Id="rId2" Type="http://schemas.openxmlformats.org/officeDocument/2006/relationships/hyperlink" Target="https://docs.google.com/spreadsheets/d/1l12JE-VUTE25mbz23dwfmDiqLadvje6iWtgVuBfyd84/edit?gid=0" TargetMode="External"/><Relationship Id="rId3" Type="http://schemas.openxmlformats.org/officeDocument/2006/relationships/hyperlink" Target="https://docs.google.com/spreadsheets/d/1l12JE-VUTE25mbz23dwfmDiqLadvje6iWtgVuBfyd84/edit?gid=0" TargetMode="External"/><Relationship Id="rId4" Type="http://schemas.openxmlformats.org/officeDocument/2006/relationships/hyperlink" Target="https://docs.google.com/spreadsheets/d/1l12JE-VUTE25mbz23dwfmDiqLadvje6iWtgVuBfyd84/edit?gid=0" TargetMode="External"/><Relationship Id="rId9" Type="http://schemas.openxmlformats.org/officeDocument/2006/relationships/hyperlink" Target="https://docs.google.com/spreadsheets/d/1l12JE-VUTE25mbz23dwfmDiqLadvje6iWtgVuBfyd84/edit?gid=0" TargetMode="External"/><Relationship Id="rId5" Type="http://schemas.openxmlformats.org/officeDocument/2006/relationships/hyperlink" Target="https://docs.google.com/spreadsheets/d/1l12JE-VUTE25mbz23dwfmDiqLadvje6iWtgVuBfyd84/edit?gid=0" TargetMode="External"/><Relationship Id="rId6" Type="http://schemas.openxmlformats.org/officeDocument/2006/relationships/hyperlink" Target="https://docs.google.com/spreadsheets/d/1l12JE-VUTE25mbz23dwfmDiqLadvje6iWtgVuBfyd84/edit?gid=0" TargetMode="External"/><Relationship Id="rId7" Type="http://schemas.openxmlformats.org/officeDocument/2006/relationships/hyperlink" Target="https://docs.google.com/spreadsheets/d/1l12JE-VUTE25mbz23dwfmDiqLadvje6iWtgVuBfyd84/edit?gid=0" TargetMode="External"/><Relationship Id="rId8" Type="http://schemas.openxmlformats.org/officeDocument/2006/relationships/hyperlink" Target="https://docs.google.com/spreadsheets/d/1l12JE-VUTE25mbz23dwfmDiqLadvje6iWtgVuBfyd84/edit?gid=0" TargetMode="External"/><Relationship Id="rId31" Type="http://schemas.openxmlformats.org/officeDocument/2006/relationships/table" Target="../tables/table261.xml"/><Relationship Id="rId30" Type="http://schemas.openxmlformats.org/officeDocument/2006/relationships/table" Target="../tables/table260.xml"/><Relationship Id="rId11" Type="http://schemas.openxmlformats.org/officeDocument/2006/relationships/hyperlink" Target="https://docs.google.com/spreadsheets/d/1l12JE-VUTE25mbz23dwfmDiqLadvje6iWtgVuBfyd84/edit?gid=0" TargetMode="External"/><Relationship Id="rId33" Type="http://schemas.openxmlformats.org/officeDocument/2006/relationships/table" Target="../tables/table263.xml"/><Relationship Id="rId10" Type="http://schemas.openxmlformats.org/officeDocument/2006/relationships/hyperlink" Target="https://docs.google.com/spreadsheets/d/1l12JE-VUTE25mbz23dwfmDiqLadvje6iWtgVuBfyd84/edit?gid=0" TargetMode="External"/><Relationship Id="rId32" Type="http://schemas.openxmlformats.org/officeDocument/2006/relationships/table" Target="../tables/table262.xml"/><Relationship Id="rId13" Type="http://schemas.openxmlformats.org/officeDocument/2006/relationships/hyperlink" Target="https://docs.google.com/spreadsheets/d/1l12JE-VUTE25mbz23dwfmDiqLadvje6iWtgVuBfyd84/edit?gid=0" TargetMode="External"/><Relationship Id="rId35" Type="http://schemas.openxmlformats.org/officeDocument/2006/relationships/table" Target="../tables/table265.xml"/><Relationship Id="rId12" Type="http://schemas.openxmlformats.org/officeDocument/2006/relationships/hyperlink" Target="https://docs.google.com/spreadsheets/d/1l12JE-VUTE25mbz23dwfmDiqLadvje6iWtgVuBfyd84/edit?gid=0" TargetMode="External"/><Relationship Id="rId34" Type="http://schemas.openxmlformats.org/officeDocument/2006/relationships/table" Target="../tables/table264.xml"/><Relationship Id="rId15" Type="http://schemas.openxmlformats.org/officeDocument/2006/relationships/drawing" Target="../drawings/drawing31.xml"/><Relationship Id="rId37" Type="http://schemas.openxmlformats.org/officeDocument/2006/relationships/table" Target="../tables/table267.xml"/><Relationship Id="rId14" Type="http://schemas.openxmlformats.org/officeDocument/2006/relationships/hyperlink" Target="https://docs.google.com/spreadsheets/d/1l12JE-VUTE25mbz23dwfmDiqLadvje6iWtgVuBfyd84/edit?gid=0" TargetMode="External"/><Relationship Id="rId36" Type="http://schemas.openxmlformats.org/officeDocument/2006/relationships/table" Target="../tables/table266.xml"/><Relationship Id="rId39" Type="http://schemas.openxmlformats.org/officeDocument/2006/relationships/table" Target="../tables/table269.xml"/><Relationship Id="rId38" Type="http://schemas.openxmlformats.org/officeDocument/2006/relationships/table" Target="../tables/table268.xml"/></Relationships>
</file>

<file path=xl/worksheets/_rels/sheet32.xml.rels><?xml version="1.0" encoding="UTF-8" standalone="yes"?><Relationships xmlns="http://schemas.openxmlformats.org/package/2006/relationships"><Relationship Id="rId40" Type="http://schemas.openxmlformats.org/officeDocument/2006/relationships/table" Target="../tables/table284.xml"/><Relationship Id="rId42" Type="http://schemas.openxmlformats.org/officeDocument/2006/relationships/table" Target="../tables/table286.xml"/><Relationship Id="rId41" Type="http://schemas.openxmlformats.org/officeDocument/2006/relationships/table" Target="../tables/table285.xml"/><Relationship Id="rId43" Type="http://schemas.openxmlformats.org/officeDocument/2006/relationships/table" Target="../tables/table287.xml"/><Relationship Id="rId1" Type="http://schemas.openxmlformats.org/officeDocument/2006/relationships/hyperlink" Target="https://docs.google.com/spreadsheets/d/1l12JE-VUTE25mbz23dwfmDiqLadvje6iWtgVuBfyd84/edit?gid=0" TargetMode="External"/><Relationship Id="rId2" Type="http://schemas.openxmlformats.org/officeDocument/2006/relationships/hyperlink" Target="https://docs.google.com/spreadsheets/d/1l12JE-VUTE25mbz23dwfmDiqLadvje6iWtgVuBfyd84/edit?gid=0" TargetMode="External"/><Relationship Id="rId3" Type="http://schemas.openxmlformats.org/officeDocument/2006/relationships/hyperlink" Target="https://docs.google.com/spreadsheets/d/1l12JE-VUTE25mbz23dwfmDiqLadvje6iWtgVuBfyd84/edit?gid=0" TargetMode="External"/><Relationship Id="rId4" Type="http://schemas.openxmlformats.org/officeDocument/2006/relationships/hyperlink" Target="https://docs.google.com/spreadsheets/d/1l12JE-VUTE25mbz23dwfmDiqLadvje6iWtgVuBfyd84/edit?gid=0" TargetMode="External"/><Relationship Id="rId9" Type="http://schemas.openxmlformats.org/officeDocument/2006/relationships/hyperlink" Target="https://docs.google.com/spreadsheets/d/1l12JE-VUTE25mbz23dwfmDiqLadvje6iWtgVuBfyd84/edit?gid=0" TargetMode="External"/><Relationship Id="rId5" Type="http://schemas.openxmlformats.org/officeDocument/2006/relationships/hyperlink" Target="https://docs.google.com/spreadsheets/d/1l12JE-VUTE25mbz23dwfmDiqLadvje6iWtgVuBfyd84/edit?gid=0" TargetMode="External"/><Relationship Id="rId6" Type="http://schemas.openxmlformats.org/officeDocument/2006/relationships/hyperlink" Target="https://docs.google.com/spreadsheets/d/1l12JE-VUTE25mbz23dwfmDiqLadvje6iWtgVuBfyd84/edit?gid=0" TargetMode="External"/><Relationship Id="rId7" Type="http://schemas.openxmlformats.org/officeDocument/2006/relationships/hyperlink" Target="https://docs.google.com/spreadsheets/d/1l12JE-VUTE25mbz23dwfmDiqLadvje6iWtgVuBfyd84/edit?gid=0" TargetMode="External"/><Relationship Id="rId8" Type="http://schemas.openxmlformats.org/officeDocument/2006/relationships/hyperlink" Target="https://docs.google.com/spreadsheets/d/1l12JE-VUTE25mbz23dwfmDiqLadvje6iWtgVuBfyd84/edit?gid=0" TargetMode="External"/><Relationship Id="rId31" Type="http://schemas.openxmlformats.org/officeDocument/2006/relationships/table" Target="../tables/table275.xml"/><Relationship Id="rId30" Type="http://schemas.openxmlformats.org/officeDocument/2006/relationships/table" Target="../tables/table274.xml"/><Relationship Id="rId11" Type="http://schemas.openxmlformats.org/officeDocument/2006/relationships/hyperlink" Target="https://docs.google.com/spreadsheets/d/1l12JE-VUTE25mbz23dwfmDiqLadvje6iWtgVuBfyd84/edit?gid=0" TargetMode="External"/><Relationship Id="rId33" Type="http://schemas.openxmlformats.org/officeDocument/2006/relationships/table" Target="../tables/table277.xml"/><Relationship Id="rId10" Type="http://schemas.openxmlformats.org/officeDocument/2006/relationships/hyperlink" Target="https://docs.google.com/spreadsheets/d/1l12JE-VUTE25mbz23dwfmDiqLadvje6iWtgVuBfyd84/edit?gid=0" TargetMode="External"/><Relationship Id="rId32" Type="http://schemas.openxmlformats.org/officeDocument/2006/relationships/table" Target="../tables/table276.xml"/><Relationship Id="rId13" Type="http://schemas.openxmlformats.org/officeDocument/2006/relationships/hyperlink" Target="https://docs.google.com/spreadsheets/d/1l12JE-VUTE25mbz23dwfmDiqLadvje6iWtgVuBfyd84/edit?gid=0" TargetMode="External"/><Relationship Id="rId35" Type="http://schemas.openxmlformats.org/officeDocument/2006/relationships/table" Target="../tables/table279.xml"/><Relationship Id="rId12" Type="http://schemas.openxmlformats.org/officeDocument/2006/relationships/hyperlink" Target="https://docs.google.com/spreadsheets/d/1l12JE-VUTE25mbz23dwfmDiqLadvje6iWtgVuBfyd84/edit?gid=0" TargetMode="External"/><Relationship Id="rId34" Type="http://schemas.openxmlformats.org/officeDocument/2006/relationships/table" Target="../tables/table278.xml"/><Relationship Id="rId15" Type="http://schemas.openxmlformats.org/officeDocument/2006/relationships/drawing" Target="../drawings/drawing32.xml"/><Relationship Id="rId37" Type="http://schemas.openxmlformats.org/officeDocument/2006/relationships/table" Target="../tables/table281.xml"/><Relationship Id="rId14" Type="http://schemas.openxmlformats.org/officeDocument/2006/relationships/hyperlink" Target="https://docs.google.com/spreadsheets/d/1l12JE-VUTE25mbz23dwfmDiqLadvje6iWtgVuBfyd84/edit?gid=0" TargetMode="External"/><Relationship Id="rId36" Type="http://schemas.openxmlformats.org/officeDocument/2006/relationships/table" Target="../tables/table280.xml"/><Relationship Id="rId39" Type="http://schemas.openxmlformats.org/officeDocument/2006/relationships/table" Target="../tables/table283.xml"/><Relationship Id="rId38" Type="http://schemas.openxmlformats.org/officeDocument/2006/relationships/table" Target="../tables/table282.xml"/></Relationships>
</file>

<file path=xl/worksheets/_rels/sheet33.xml.rels><?xml version="1.0" encoding="UTF-8" standalone="yes"?><Relationships xmlns="http://schemas.openxmlformats.org/package/2006/relationships"><Relationship Id="rId40" Type="http://schemas.openxmlformats.org/officeDocument/2006/relationships/table" Target="../tables/table298.xml"/><Relationship Id="rId42" Type="http://schemas.openxmlformats.org/officeDocument/2006/relationships/table" Target="../tables/table300.xml"/><Relationship Id="rId41" Type="http://schemas.openxmlformats.org/officeDocument/2006/relationships/table" Target="../tables/table299.xml"/><Relationship Id="rId43" Type="http://schemas.openxmlformats.org/officeDocument/2006/relationships/table" Target="../tables/table301.xml"/><Relationship Id="rId1" Type="http://schemas.openxmlformats.org/officeDocument/2006/relationships/hyperlink" Target="https://docs.google.com/spreadsheets/d/1l12JE-VUTE25mbz23dwfmDiqLadvje6iWtgVuBfyd84/edit?gid=0" TargetMode="External"/><Relationship Id="rId2" Type="http://schemas.openxmlformats.org/officeDocument/2006/relationships/hyperlink" Target="https://docs.google.com/spreadsheets/d/1l12JE-VUTE25mbz23dwfmDiqLadvje6iWtgVuBfyd84/edit?gid=0" TargetMode="External"/><Relationship Id="rId3" Type="http://schemas.openxmlformats.org/officeDocument/2006/relationships/hyperlink" Target="https://docs.google.com/spreadsheets/d/1l12JE-VUTE25mbz23dwfmDiqLadvje6iWtgVuBfyd84/edit?gid=0" TargetMode="External"/><Relationship Id="rId4" Type="http://schemas.openxmlformats.org/officeDocument/2006/relationships/hyperlink" Target="https://docs.google.com/spreadsheets/d/1l12JE-VUTE25mbz23dwfmDiqLadvje6iWtgVuBfyd84/edit?gid=0" TargetMode="External"/><Relationship Id="rId9" Type="http://schemas.openxmlformats.org/officeDocument/2006/relationships/hyperlink" Target="https://docs.google.com/spreadsheets/d/1l12JE-VUTE25mbz23dwfmDiqLadvje6iWtgVuBfyd84/edit?gid=0" TargetMode="External"/><Relationship Id="rId5" Type="http://schemas.openxmlformats.org/officeDocument/2006/relationships/hyperlink" Target="https://docs.google.com/spreadsheets/d/1l12JE-VUTE25mbz23dwfmDiqLadvje6iWtgVuBfyd84/edit?gid=0" TargetMode="External"/><Relationship Id="rId6" Type="http://schemas.openxmlformats.org/officeDocument/2006/relationships/hyperlink" Target="https://docs.google.com/spreadsheets/d/1l12JE-VUTE25mbz23dwfmDiqLadvje6iWtgVuBfyd84/edit?gid=0" TargetMode="External"/><Relationship Id="rId7" Type="http://schemas.openxmlformats.org/officeDocument/2006/relationships/hyperlink" Target="https://docs.google.com/spreadsheets/d/1l12JE-VUTE25mbz23dwfmDiqLadvje6iWtgVuBfyd84/edit?gid=0" TargetMode="External"/><Relationship Id="rId8" Type="http://schemas.openxmlformats.org/officeDocument/2006/relationships/hyperlink" Target="https://docs.google.com/spreadsheets/d/1l12JE-VUTE25mbz23dwfmDiqLadvje6iWtgVuBfyd84/edit?gid=0" TargetMode="External"/><Relationship Id="rId31" Type="http://schemas.openxmlformats.org/officeDocument/2006/relationships/table" Target="../tables/table289.xml"/><Relationship Id="rId30" Type="http://schemas.openxmlformats.org/officeDocument/2006/relationships/table" Target="../tables/table288.xml"/><Relationship Id="rId11" Type="http://schemas.openxmlformats.org/officeDocument/2006/relationships/hyperlink" Target="https://docs.google.com/spreadsheets/d/1l12JE-VUTE25mbz23dwfmDiqLadvje6iWtgVuBfyd84/edit?gid=0" TargetMode="External"/><Relationship Id="rId33" Type="http://schemas.openxmlformats.org/officeDocument/2006/relationships/table" Target="../tables/table291.xml"/><Relationship Id="rId10" Type="http://schemas.openxmlformats.org/officeDocument/2006/relationships/hyperlink" Target="https://docs.google.com/spreadsheets/d/1l12JE-VUTE25mbz23dwfmDiqLadvje6iWtgVuBfyd84/edit?gid=0" TargetMode="External"/><Relationship Id="rId32" Type="http://schemas.openxmlformats.org/officeDocument/2006/relationships/table" Target="../tables/table290.xml"/><Relationship Id="rId13" Type="http://schemas.openxmlformats.org/officeDocument/2006/relationships/hyperlink" Target="https://docs.google.com/spreadsheets/d/1l12JE-VUTE25mbz23dwfmDiqLadvje6iWtgVuBfyd84/edit?gid=0" TargetMode="External"/><Relationship Id="rId35" Type="http://schemas.openxmlformats.org/officeDocument/2006/relationships/table" Target="../tables/table293.xml"/><Relationship Id="rId12" Type="http://schemas.openxmlformats.org/officeDocument/2006/relationships/hyperlink" Target="https://docs.google.com/spreadsheets/d/1l12JE-VUTE25mbz23dwfmDiqLadvje6iWtgVuBfyd84/edit?gid=0" TargetMode="External"/><Relationship Id="rId34" Type="http://schemas.openxmlformats.org/officeDocument/2006/relationships/table" Target="../tables/table292.xml"/><Relationship Id="rId15" Type="http://schemas.openxmlformats.org/officeDocument/2006/relationships/drawing" Target="../drawings/drawing33.xml"/><Relationship Id="rId37" Type="http://schemas.openxmlformats.org/officeDocument/2006/relationships/table" Target="../tables/table295.xml"/><Relationship Id="rId14" Type="http://schemas.openxmlformats.org/officeDocument/2006/relationships/hyperlink" Target="https://docs.google.com/spreadsheets/d/1l12JE-VUTE25mbz23dwfmDiqLadvje6iWtgVuBfyd84/edit?gid=0" TargetMode="External"/><Relationship Id="rId36" Type="http://schemas.openxmlformats.org/officeDocument/2006/relationships/table" Target="../tables/table294.xml"/><Relationship Id="rId39" Type="http://schemas.openxmlformats.org/officeDocument/2006/relationships/table" Target="../tables/table297.xml"/><Relationship Id="rId38" Type="http://schemas.openxmlformats.org/officeDocument/2006/relationships/table" Target="../tables/table296.xml"/></Relationships>
</file>

<file path=xl/worksheets/_rels/sheet34.xml.rels><?xml version="1.0" encoding="UTF-8" standalone="yes"?><Relationships xmlns="http://schemas.openxmlformats.org/package/2006/relationships"><Relationship Id="rId40" Type="http://schemas.openxmlformats.org/officeDocument/2006/relationships/table" Target="../tables/table312.xml"/><Relationship Id="rId42" Type="http://schemas.openxmlformats.org/officeDocument/2006/relationships/table" Target="../tables/table314.xml"/><Relationship Id="rId41" Type="http://schemas.openxmlformats.org/officeDocument/2006/relationships/table" Target="../tables/table313.xml"/><Relationship Id="rId43" Type="http://schemas.openxmlformats.org/officeDocument/2006/relationships/table" Target="../tables/table315.xml"/><Relationship Id="rId1" Type="http://schemas.openxmlformats.org/officeDocument/2006/relationships/hyperlink" Target="https://docs.google.com/spreadsheets/d/1l12JE-VUTE25mbz23dwfmDiqLadvje6iWtgVuBfyd84/edit?gid=0" TargetMode="External"/><Relationship Id="rId2" Type="http://schemas.openxmlformats.org/officeDocument/2006/relationships/hyperlink" Target="https://docs.google.com/spreadsheets/d/1l12JE-VUTE25mbz23dwfmDiqLadvje6iWtgVuBfyd84/edit?gid=0" TargetMode="External"/><Relationship Id="rId3" Type="http://schemas.openxmlformats.org/officeDocument/2006/relationships/hyperlink" Target="https://docs.google.com/spreadsheets/d/1l12JE-VUTE25mbz23dwfmDiqLadvje6iWtgVuBfyd84/edit?gid=0" TargetMode="External"/><Relationship Id="rId4" Type="http://schemas.openxmlformats.org/officeDocument/2006/relationships/hyperlink" Target="https://docs.google.com/spreadsheets/d/1l12JE-VUTE25mbz23dwfmDiqLadvje6iWtgVuBfyd84/edit?gid=0" TargetMode="External"/><Relationship Id="rId9" Type="http://schemas.openxmlformats.org/officeDocument/2006/relationships/hyperlink" Target="https://docs.google.com/spreadsheets/d/1l12JE-VUTE25mbz23dwfmDiqLadvje6iWtgVuBfyd84/edit?gid=0" TargetMode="External"/><Relationship Id="rId5" Type="http://schemas.openxmlformats.org/officeDocument/2006/relationships/hyperlink" Target="https://docs.google.com/spreadsheets/d/1l12JE-VUTE25mbz23dwfmDiqLadvje6iWtgVuBfyd84/edit?gid=0" TargetMode="External"/><Relationship Id="rId6" Type="http://schemas.openxmlformats.org/officeDocument/2006/relationships/hyperlink" Target="https://docs.google.com/spreadsheets/d/1l12JE-VUTE25mbz23dwfmDiqLadvje6iWtgVuBfyd84/edit?gid=0" TargetMode="External"/><Relationship Id="rId7" Type="http://schemas.openxmlformats.org/officeDocument/2006/relationships/hyperlink" Target="https://docs.google.com/spreadsheets/d/1l12JE-VUTE25mbz23dwfmDiqLadvje6iWtgVuBfyd84/edit?gid=0" TargetMode="External"/><Relationship Id="rId8" Type="http://schemas.openxmlformats.org/officeDocument/2006/relationships/hyperlink" Target="https://docs.google.com/spreadsheets/d/1l12JE-VUTE25mbz23dwfmDiqLadvje6iWtgVuBfyd84/edit?gid=0" TargetMode="External"/><Relationship Id="rId31" Type="http://schemas.openxmlformats.org/officeDocument/2006/relationships/table" Target="../tables/table303.xml"/><Relationship Id="rId30" Type="http://schemas.openxmlformats.org/officeDocument/2006/relationships/table" Target="../tables/table302.xml"/><Relationship Id="rId11" Type="http://schemas.openxmlformats.org/officeDocument/2006/relationships/hyperlink" Target="https://docs.google.com/spreadsheets/d/1l12JE-VUTE25mbz23dwfmDiqLadvje6iWtgVuBfyd84/edit?gid=0" TargetMode="External"/><Relationship Id="rId33" Type="http://schemas.openxmlformats.org/officeDocument/2006/relationships/table" Target="../tables/table305.xml"/><Relationship Id="rId10" Type="http://schemas.openxmlformats.org/officeDocument/2006/relationships/hyperlink" Target="https://docs.google.com/spreadsheets/d/1l12JE-VUTE25mbz23dwfmDiqLadvje6iWtgVuBfyd84/edit?gid=0" TargetMode="External"/><Relationship Id="rId32" Type="http://schemas.openxmlformats.org/officeDocument/2006/relationships/table" Target="../tables/table304.xml"/><Relationship Id="rId13" Type="http://schemas.openxmlformats.org/officeDocument/2006/relationships/hyperlink" Target="https://docs.google.com/spreadsheets/d/1l12JE-VUTE25mbz23dwfmDiqLadvje6iWtgVuBfyd84/edit?gid=0" TargetMode="External"/><Relationship Id="rId35" Type="http://schemas.openxmlformats.org/officeDocument/2006/relationships/table" Target="../tables/table307.xml"/><Relationship Id="rId12" Type="http://schemas.openxmlformats.org/officeDocument/2006/relationships/hyperlink" Target="https://docs.google.com/spreadsheets/d/1l12JE-VUTE25mbz23dwfmDiqLadvje6iWtgVuBfyd84/edit?gid=0" TargetMode="External"/><Relationship Id="rId34" Type="http://schemas.openxmlformats.org/officeDocument/2006/relationships/table" Target="../tables/table306.xml"/><Relationship Id="rId15" Type="http://schemas.openxmlformats.org/officeDocument/2006/relationships/drawing" Target="../drawings/drawing34.xml"/><Relationship Id="rId37" Type="http://schemas.openxmlformats.org/officeDocument/2006/relationships/table" Target="../tables/table309.xml"/><Relationship Id="rId14" Type="http://schemas.openxmlformats.org/officeDocument/2006/relationships/hyperlink" Target="https://docs.google.com/spreadsheets/d/1l12JE-VUTE25mbz23dwfmDiqLadvje6iWtgVuBfyd84/edit?gid=0" TargetMode="External"/><Relationship Id="rId36" Type="http://schemas.openxmlformats.org/officeDocument/2006/relationships/table" Target="../tables/table308.xml"/><Relationship Id="rId39" Type="http://schemas.openxmlformats.org/officeDocument/2006/relationships/table" Target="../tables/table311.xml"/><Relationship Id="rId38" Type="http://schemas.openxmlformats.org/officeDocument/2006/relationships/table" Target="../tables/table310.xml"/></Relationships>
</file>

<file path=xl/worksheets/_rels/sheet35.xml.rels><?xml version="1.0" encoding="UTF-8" standalone="yes"?><Relationships xmlns="http://schemas.openxmlformats.org/package/2006/relationships"><Relationship Id="rId40" Type="http://schemas.openxmlformats.org/officeDocument/2006/relationships/table" Target="../tables/table326.xml"/><Relationship Id="rId42" Type="http://schemas.openxmlformats.org/officeDocument/2006/relationships/table" Target="../tables/table328.xml"/><Relationship Id="rId41" Type="http://schemas.openxmlformats.org/officeDocument/2006/relationships/table" Target="../tables/table327.xml"/><Relationship Id="rId43" Type="http://schemas.openxmlformats.org/officeDocument/2006/relationships/table" Target="../tables/table329.xml"/><Relationship Id="rId1" Type="http://schemas.openxmlformats.org/officeDocument/2006/relationships/hyperlink" Target="https://docs.google.com/spreadsheets/d/1l12JE-VUTE25mbz23dwfmDiqLadvje6iWtgVuBfyd84/edit?gid=0" TargetMode="External"/><Relationship Id="rId2" Type="http://schemas.openxmlformats.org/officeDocument/2006/relationships/hyperlink" Target="https://docs.google.com/spreadsheets/d/1l12JE-VUTE25mbz23dwfmDiqLadvje6iWtgVuBfyd84/edit?gid=0" TargetMode="External"/><Relationship Id="rId3" Type="http://schemas.openxmlformats.org/officeDocument/2006/relationships/hyperlink" Target="https://docs.google.com/spreadsheets/d/1l12JE-VUTE25mbz23dwfmDiqLadvje6iWtgVuBfyd84/edit?gid=0" TargetMode="External"/><Relationship Id="rId4" Type="http://schemas.openxmlformats.org/officeDocument/2006/relationships/hyperlink" Target="https://docs.google.com/spreadsheets/d/1l12JE-VUTE25mbz23dwfmDiqLadvje6iWtgVuBfyd84/edit?gid=0" TargetMode="External"/><Relationship Id="rId9" Type="http://schemas.openxmlformats.org/officeDocument/2006/relationships/hyperlink" Target="https://docs.google.com/spreadsheets/d/1l12JE-VUTE25mbz23dwfmDiqLadvje6iWtgVuBfyd84/edit?gid=0" TargetMode="External"/><Relationship Id="rId5" Type="http://schemas.openxmlformats.org/officeDocument/2006/relationships/hyperlink" Target="https://docs.google.com/spreadsheets/d/1l12JE-VUTE25mbz23dwfmDiqLadvje6iWtgVuBfyd84/edit?gid=0" TargetMode="External"/><Relationship Id="rId6" Type="http://schemas.openxmlformats.org/officeDocument/2006/relationships/hyperlink" Target="https://docs.google.com/spreadsheets/d/1l12JE-VUTE25mbz23dwfmDiqLadvje6iWtgVuBfyd84/edit?gid=0" TargetMode="External"/><Relationship Id="rId7" Type="http://schemas.openxmlformats.org/officeDocument/2006/relationships/hyperlink" Target="https://docs.google.com/spreadsheets/d/1l12JE-VUTE25mbz23dwfmDiqLadvje6iWtgVuBfyd84/edit?gid=0" TargetMode="External"/><Relationship Id="rId8" Type="http://schemas.openxmlformats.org/officeDocument/2006/relationships/hyperlink" Target="https://docs.google.com/spreadsheets/d/1l12JE-VUTE25mbz23dwfmDiqLadvje6iWtgVuBfyd84/edit?gid=0" TargetMode="External"/><Relationship Id="rId31" Type="http://schemas.openxmlformats.org/officeDocument/2006/relationships/table" Target="../tables/table317.xml"/><Relationship Id="rId30" Type="http://schemas.openxmlformats.org/officeDocument/2006/relationships/table" Target="../tables/table316.xml"/><Relationship Id="rId11" Type="http://schemas.openxmlformats.org/officeDocument/2006/relationships/hyperlink" Target="https://docs.google.com/spreadsheets/d/1l12JE-VUTE25mbz23dwfmDiqLadvje6iWtgVuBfyd84/edit?gid=0" TargetMode="External"/><Relationship Id="rId33" Type="http://schemas.openxmlformats.org/officeDocument/2006/relationships/table" Target="../tables/table319.xml"/><Relationship Id="rId10" Type="http://schemas.openxmlformats.org/officeDocument/2006/relationships/hyperlink" Target="https://docs.google.com/spreadsheets/d/1l12JE-VUTE25mbz23dwfmDiqLadvje6iWtgVuBfyd84/edit?gid=0" TargetMode="External"/><Relationship Id="rId32" Type="http://schemas.openxmlformats.org/officeDocument/2006/relationships/table" Target="../tables/table318.xml"/><Relationship Id="rId13" Type="http://schemas.openxmlformats.org/officeDocument/2006/relationships/hyperlink" Target="https://docs.google.com/spreadsheets/d/1l12JE-VUTE25mbz23dwfmDiqLadvje6iWtgVuBfyd84/edit?gid=0" TargetMode="External"/><Relationship Id="rId35" Type="http://schemas.openxmlformats.org/officeDocument/2006/relationships/table" Target="../tables/table321.xml"/><Relationship Id="rId12" Type="http://schemas.openxmlformats.org/officeDocument/2006/relationships/hyperlink" Target="https://docs.google.com/spreadsheets/d/1l12JE-VUTE25mbz23dwfmDiqLadvje6iWtgVuBfyd84/edit?gid=0" TargetMode="External"/><Relationship Id="rId34" Type="http://schemas.openxmlformats.org/officeDocument/2006/relationships/table" Target="../tables/table320.xml"/><Relationship Id="rId15" Type="http://schemas.openxmlformats.org/officeDocument/2006/relationships/drawing" Target="../drawings/drawing35.xml"/><Relationship Id="rId37" Type="http://schemas.openxmlformats.org/officeDocument/2006/relationships/table" Target="../tables/table323.xml"/><Relationship Id="rId14" Type="http://schemas.openxmlformats.org/officeDocument/2006/relationships/hyperlink" Target="https://docs.google.com/spreadsheets/d/1l12JE-VUTE25mbz23dwfmDiqLadvje6iWtgVuBfyd84/edit?gid=0" TargetMode="External"/><Relationship Id="rId36" Type="http://schemas.openxmlformats.org/officeDocument/2006/relationships/table" Target="../tables/table322.xml"/><Relationship Id="rId39" Type="http://schemas.openxmlformats.org/officeDocument/2006/relationships/table" Target="../tables/table325.xml"/><Relationship Id="rId38" Type="http://schemas.openxmlformats.org/officeDocument/2006/relationships/table" Target="../tables/table324.xml"/></Relationships>
</file>

<file path=xl/worksheets/_rels/sheet36.xml.rels><?xml version="1.0" encoding="UTF-8" standalone="yes"?><Relationships xmlns="http://schemas.openxmlformats.org/package/2006/relationships"><Relationship Id="rId40" Type="http://schemas.openxmlformats.org/officeDocument/2006/relationships/table" Target="../tables/table340.xml"/><Relationship Id="rId42" Type="http://schemas.openxmlformats.org/officeDocument/2006/relationships/table" Target="../tables/table342.xml"/><Relationship Id="rId41" Type="http://schemas.openxmlformats.org/officeDocument/2006/relationships/table" Target="../tables/table341.xml"/><Relationship Id="rId43" Type="http://schemas.openxmlformats.org/officeDocument/2006/relationships/table" Target="../tables/table343.xml"/><Relationship Id="rId1" Type="http://schemas.openxmlformats.org/officeDocument/2006/relationships/hyperlink" Target="https://docs.google.com/spreadsheets/d/1l12JE-VUTE25mbz23dwfmDiqLadvje6iWtgVuBfyd84/edit?gid=0" TargetMode="External"/><Relationship Id="rId2" Type="http://schemas.openxmlformats.org/officeDocument/2006/relationships/hyperlink" Target="https://docs.google.com/spreadsheets/d/1l12JE-VUTE25mbz23dwfmDiqLadvje6iWtgVuBfyd84/edit?gid=0" TargetMode="External"/><Relationship Id="rId3" Type="http://schemas.openxmlformats.org/officeDocument/2006/relationships/hyperlink" Target="https://docs.google.com/spreadsheets/d/1l12JE-VUTE25mbz23dwfmDiqLadvje6iWtgVuBfyd84/edit?gid=0" TargetMode="External"/><Relationship Id="rId4" Type="http://schemas.openxmlformats.org/officeDocument/2006/relationships/hyperlink" Target="https://docs.google.com/spreadsheets/d/1l12JE-VUTE25mbz23dwfmDiqLadvje6iWtgVuBfyd84/edit?gid=0" TargetMode="External"/><Relationship Id="rId9" Type="http://schemas.openxmlformats.org/officeDocument/2006/relationships/hyperlink" Target="https://docs.google.com/spreadsheets/d/1l12JE-VUTE25mbz23dwfmDiqLadvje6iWtgVuBfyd84/edit?gid=0" TargetMode="External"/><Relationship Id="rId5" Type="http://schemas.openxmlformats.org/officeDocument/2006/relationships/hyperlink" Target="https://docs.google.com/spreadsheets/d/1l12JE-VUTE25mbz23dwfmDiqLadvje6iWtgVuBfyd84/edit?gid=0" TargetMode="External"/><Relationship Id="rId6" Type="http://schemas.openxmlformats.org/officeDocument/2006/relationships/hyperlink" Target="https://docs.google.com/spreadsheets/d/1l12JE-VUTE25mbz23dwfmDiqLadvje6iWtgVuBfyd84/edit?gid=0" TargetMode="External"/><Relationship Id="rId7" Type="http://schemas.openxmlformats.org/officeDocument/2006/relationships/hyperlink" Target="https://docs.google.com/spreadsheets/d/1l12JE-VUTE25mbz23dwfmDiqLadvje6iWtgVuBfyd84/edit?gid=0" TargetMode="External"/><Relationship Id="rId8" Type="http://schemas.openxmlformats.org/officeDocument/2006/relationships/hyperlink" Target="https://docs.google.com/spreadsheets/d/1l12JE-VUTE25mbz23dwfmDiqLadvje6iWtgVuBfyd84/edit?gid=0" TargetMode="External"/><Relationship Id="rId31" Type="http://schemas.openxmlformats.org/officeDocument/2006/relationships/table" Target="../tables/table331.xml"/><Relationship Id="rId30" Type="http://schemas.openxmlformats.org/officeDocument/2006/relationships/table" Target="../tables/table330.xml"/><Relationship Id="rId11" Type="http://schemas.openxmlformats.org/officeDocument/2006/relationships/hyperlink" Target="https://docs.google.com/spreadsheets/d/1l12JE-VUTE25mbz23dwfmDiqLadvje6iWtgVuBfyd84/edit?gid=0" TargetMode="External"/><Relationship Id="rId33" Type="http://schemas.openxmlformats.org/officeDocument/2006/relationships/table" Target="../tables/table333.xml"/><Relationship Id="rId10" Type="http://schemas.openxmlformats.org/officeDocument/2006/relationships/hyperlink" Target="https://docs.google.com/spreadsheets/d/1l12JE-VUTE25mbz23dwfmDiqLadvje6iWtgVuBfyd84/edit?gid=0" TargetMode="External"/><Relationship Id="rId32" Type="http://schemas.openxmlformats.org/officeDocument/2006/relationships/table" Target="../tables/table332.xml"/><Relationship Id="rId13" Type="http://schemas.openxmlformats.org/officeDocument/2006/relationships/hyperlink" Target="https://docs.google.com/spreadsheets/d/1l12JE-VUTE25mbz23dwfmDiqLadvje6iWtgVuBfyd84/edit?gid=0" TargetMode="External"/><Relationship Id="rId35" Type="http://schemas.openxmlformats.org/officeDocument/2006/relationships/table" Target="../tables/table335.xml"/><Relationship Id="rId12" Type="http://schemas.openxmlformats.org/officeDocument/2006/relationships/hyperlink" Target="https://docs.google.com/spreadsheets/d/1l12JE-VUTE25mbz23dwfmDiqLadvje6iWtgVuBfyd84/edit?gid=0" TargetMode="External"/><Relationship Id="rId34" Type="http://schemas.openxmlformats.org/officeDocument/2006/relationships/table" Target="../tables/table334.xml"/><Relationship Id="rId15" Type="http://schemas.openxmlformats.org/officeDocument/2006/relationships/drawing" Target="../drawings/drawing36.xml"/><Relationship Id="rId37" Type="http://schemas.openxmlformats.org/officeDocument/2006/relationships/table" Target="../tables/table337.xml"/><Relationship Id="rId14" Type="http://schemas.openxmlformats.org/officeDocument/2006/relationships/hyperlink" Target="https://docs.google.com/spreadsheets/d/1l12JE-VUTE25mbz23dwfmDiqLadvje6iWtgVuBfyd84/edit?gid=0" TargetMode="External"/><Relationship Id="rId36" Type="http://schemas.openxmlformats.org/officeDocument/2006/relationships/table" Target="../tables/table336.xml"/><Relationship Id="rId39" Type="http://schemas.openxmlformats.org/officeDocument/2006/relationships/table" Target="../tables/table339.xml"/><Relationship Id="rId38" Type="http://schemas.openxmlformats.org/officeDocument/2006/relationships/table" Target="../tables/table338.xml"/></Relationships>
</file>

<file path=xl/worksheets/_rels/sheet37.xml.rels><?xml version="1.0" encoding="UTF-8" standalone="yes"?><Relationships xmlns="http://schemas.openxmlformats.org/package/2006/relationships"><Relationship Id="rId40" Type="http://schemas.openxmlformats.org/officeDocument/2006/relationships/table" Target="../tables/table354.xml"/><Relationship Id="rId42" Type="http://schemas.openxmlformats.org/officeDocument/2006/relationships/table" Target="../tables/table356.xml"/><Relationship Id="rId41" Type="http://schemas.openxmlformats.org/officeDocument/2006/relationships/table" Target="../tables/table355.xml"/><Relationship Id="rId43" Type="http://schemas.openxmlformats.org/officeDocument/2006/relationships/table" Target="../tables/table357.xml"/><Relationship Id="rId1" Type="http://schemas.openxmlformats.org/officeDocument/2006/relationships/hyperlink" Target="https://docs.google.com/spreadsheets/d/1l12JE-VUTE25mbz23dwfmDiqLadvje6iWtgVuBfyd84/edit?gid=0" TargetMode="External"/><Relationship Id="rId2" Type="http://schemas.openxmlformats.org/officeDocument/2006/relationships/hyperlink" Target="https://docs.google.com/spreadsheets/d/1l12JE-VUTE25mbz23dwfmDiqLadvje6iWtgVuBfyd84/edit?gid=0" TargetMode="External"/><Relationship Id="rId3" Type="http://schemas.openxmlformats.org/officeDocument/2006/relationships/hyperlink" Target="https://docs.google.com/spreadsheets/d/1l12JE-VUTE25mbz23dwfmDiqLadvje6iWtgVuBfyd84/edit?gid=0" TargetMode="External"/><Relationship Id="rId4" Type="http://schemas.openxmlformats.org/officeDocument/2006/relationships/hyperlink" Target="https://docs.google.com/spreadsheets/d/1l12JE-VUTE25mbz23dwfmDiqLadvje6iWtgVuBfyd84/edit?gid=0" TargetMode="External"/><Relationship Id="rId9" Type="http://schemas.openxmlformats.org/officeDocument/2006/relationships/hyperlink" Target="https://docs.google.com/spreadsheets/d/1l12JE-VUTE25mbz23dwfmDiqLadvje6iWtgVuBfyd84/edit?gid=0" TargetMode="External"/><Relationship Id="rId5" Type="http://schemas.openxmlformats.org/officeDocument/2006/relationships/hyperlink" Target="https://docs.google.com/spreadsheets/d/1l12JE-VUTE25mbz23dwfmDiqLadvje6iWtgVuBfyd84/edit?gid=0" TargetMode="External"/><Relationship Id="rId6" Type="http://schemas.openxmlformats.org/officeDocument/2006/relationships/hyperlink" Target="https://docs.google.com/spreadsheets/d/1l12JE-VUTE25mbz23dwfmDiqLadvje6iWtgVuBfyd84/edit?gid=0" TargetMode="External"/><Relationship Id="rId7" Type="http://schemas.openxmlformats.org/officeDocument/2006/relationships/hyperlink" Target="https://docs.google.com/spreadsheets/d/1l12JE-VUTE25mbz23dwfmDiqLadvje6iWtgVuBfyd84/edit?gid=0" TargetMode="External"/><Relationship Id="rId8" Type="http://schemas.openxmlformats.org/officeDocument/2006/relationships/hyperlink" Target="https://docs.google.com/spreadsheets/d/1l12JE-VUTE25mbz23dwfmDiqLadvje6iWtgVuBfyd84/edit?gid=0" TargetMode="External"/><Relationship Id="rId31" Type="http://schemas.openxmlformats.org/officeDocument/2006/relationships/table" Target="../tables/table345.xml"/><Relationship Id="rId30" Type="http://schemas.openxmlformats.org/officeDocument/2006/relationships/table" Target="../tables/table344.xml"/><Relationship Id="rId11" Type="http://schemas.openxmlformats.org/officeDocument/2006/relationships/hyperlink" Target="https://docs.google.com/spreadsheets/d/1l12JE-VUTE25mbz23dwfmDiqLadvje6iWtgVuBfyd84/edit?gid=0" TargetMode="External"/><Relationship Id="rId33" Type="http://schemas.openxmlformats.org/officeDocument/2006/relationships/table" Target="../tables/table347.xml"/><Relationship Id="rId10" Type="http://schemas.openxmlformats.org/officeDocument/2006/relationships/hyperlink" Target="https://docs.google.com/spreadsheets/d/1l12JE-VUTE25mbz23dwfmDiqLadvje6iWtgVuBfyd84/edit?gid=0" TargetMode="External"/><Relationship Id="rId32" Type="http://schemas.openxmlformats.org/officeDocument/2006/relationships/table" Target="../tables/table346.xml"/><Relationship Id="rId13" Type="http://schemas.openxmlformats.org/officeDocument/2006/relationships/hyperlink" Target="https://docs.google.com/spreadsheets/d/1l12JE-VUTE25mbz23dwfmDiqLadvje6iWtgVuBfyd84/edit?gid=0" TargetMode="External"/><Relationship Id="rId35" Type="http://schemas.openxmlformats.org/officeDocument/2006/relationships/table" Target="../tables/table349.xml"/><Relationship Id="rId12" Type="http://schemas.openxmlformats.org/officeDocument/2006/relationships/hyperlink" Target="https://docs.google.com/spreadsheets/d/1l12JE-VUTE25mbz23dwfmDiqLadvje6iWtgVuBfyd84/edit?gid=0" TargetMode="External"/><Relationship Id="rId34" Type="http://schemas.openxmlformats.org/officeDocument/2006/relationships/table" Target="../tables/table348.xml"/><Relationship Id="rId15" Type="http://schemas.openxmlformats.org/officeDocument/2006/relationships/drawing" Target="../drawings/drawing37.xml"/><Relationship Id="rId37" Type="http://schemas.openxmlformats.org/officeDocument/2006/relationships/table" Target="../tables/table351.xml"/><Relationship Id="rId14" Type="http://schemas.openxmlformats.org/officeDocument/2006/relationships/hyperlink" Target="https://docs.google.com/spreadsheets/d/1l12JE-VUTE25mbz23dwfmDiqLadvje6iWtgVuBfyd84/edit?gid=0" TargetMode="External"/><Relationship Id="rId36" Type="http://schemas.openxmlformats.org/officeDocument/2006/relationships/table" Target="../tables/table350.xml"/><Relationship Id="rId39" Type="http://schemas.openxmlformats.org/officeDocument/2006/relationships/table" Target="../tables/table353.xml"/><Relationship Id="rId38" Type="http://schemas.openxmlformats.org/officeDocument/2006/relationships/table" Target="../tables/table352.xml"/></Relationships>
</file>

<file path=xl/worksheets/_rels/sheet38.xml.rels><?xml version="1.0" encoding="UTF-8" standalone="yes"?><Relationships xmlns="http://schemas.openxmlformats.org/package/2006/relationships"><Relationship Id="rId40" Type="http://schemas.openxmlformats.org/officeDocument/2006/relationships/table" Target="../tables/table369.xml"/><Relationship Id="rId41" Type="http://schemas.openxmlformats.org/officeDocument/2006/relationships/table" Target="../tables/table370.xml"/><Relationship Id="rId1" Type="http://schemas.openxmlformats.org/officeDocument/2006/relationships/hyperlink" Target="https://docs.google.com/spreadsheets/d/1l12JE-VUTE25mbz23dwfmDiqLadvje6iWtgVuBfyd84/edit?gid=0" TargetMode="External"/><Relationship Id="rId2" Type="http://schemas.openxmlformats.org/officeDocument/2006/relationships/hyperlink" Target="https://docs.google.com/spreadsheets/d/1l12JE-VUTE25mbz23dwfmDiqLadvje6iWtgVuBfyd84/edit?gid=0" TargetMode="External"/><Relationship Id="rId3" Type="http://schemas.openxmlformats.org/officeDocument/2006/relationships/hyperlink" Target="https://docs.google.com/spreadsheets/d/1l12JE-VUTE25mbz23dwfmDiqLadvje6iWtgVuBfyd84/edit?gid=0" TargetMode="External"/><Relationship Id="rId4" Type="http://schemas.openxmlformats.org/officeDocument/2006/relationships/hyperlink" Target="https://docs.google.com/spreadsheets/d/1l12JE-VUTE25mbz23dwfmDiqLadvje6iWtgVuBfyd84/edit?gid=0" TargetMode="External"/><Relationship Id="rId9" Type="http://schemas.openxmlformats.org/officeDocument/2006/relationships/hyperlink" Target="https://docs.google.com/spreadsheets/d/1l12JE-VUTE25mbz23dwfmDiqLadvje6iWtgVuBfyd84/edit?gid=0" TargetMode="External"/><Relationship Id="rId5" Type="http://schemas.openxmlformats.org/officeDocument/2006/relationships/hyperlink" Target="https://docs.google.com/spreadsheets/d/1l12JE-VUTE25mbz23dwfmDiqLadvje6iWtgVuBfyd84/edit?gid=0" TargetMode="External"/><Relationship Id="rId6" Type="http://schemas.openxmlformats.org/officeDocument/2006/relationships/hyperlink" Target="https://docs.google.com/spreadsheets/d/1l12JE-VUTE25mbz23dwfmDiqLadvje6iWtgVuBfyd84/edit?gid=0" TargetMode="External"/><Relationship Id="rId29" Type="http://schemas.openxmlformats.org/officeDocument/2006/relationships/table" Target="../tables/table358.xml"/><Relationship Id="rId7" Type="http://schemas.openxmlformats.org/officeDocument/2006/relationships/hyperlink" Target="https://docs.google.com/spreadsheets/d/1l12JE-VUTE25mbz23dwfmDiqLadvje6iWtgVuBfyd84/edit?gid=0" TargetMode="External"/><Relationship Id="rId8" Type="http://schemas.openxmlformats.org/officeDocument/2006/relationships/hyperlink" Target="https://docs.google.com/spreadsheets/d/1l12JE-VUTE25mbz23dwfmDiqLadvje6iWtgVuBfyd84/edit?gid=0" TargetMode="External"/><Relationship Id="rId31" Type="http://schemas.openxmlformats.org/officeDocument/2006/relationships/table" Target="../tables/table360.xml"/><Relationship Id="rId30" Type="http://schemas.openxmlformats.org/officeDocument/2006/relationships/table" Target="../tables/table359.xml"/><Relationship Id="rId11" Type="http://schemas.openxmlformats.org/officeDocument/2006/relationships/hyperlink" Target="https://docs.google.com/spreadsheets/d/1l12JE-VUTE25mbz23dwfmDiqLadvje6iWtgVuBfyd84/edit?gid=0" TargetMode="External"/><Relationship Id="rId33" Type="http://schemas.openxmlformats.org/officeDocument/2006/relationships/table" Target="../tables/table362.xml"/><Relationship Id="rId10" Type="http://schemas.openxmlformats.org/officeDocument/2006/relationships/hyperlink" Target="https://docs.google.com/spreadsheets/d/1l12JE-VUTE25mbz23dwfmDiqLadvje6iWtgVuBfyd84/edit?gid=0" TargetMode="External"/><Relationship Id="rId32" Type="http://schemas.openxmlformats.org/officeDocument/2006/relationships/table" Target="../tables/table361.xml"/><Relationship Id="rId13" Type="http://schemas.openxmlformats.org/officeDocument/2006/relationships/hyperlink" Target="https://docs.google.com/spreadsheets/d/1l12JE-VUTE25mbz23dwfmDiqLadvje6iWtgVuBfyd84/edit?gid=0" TargetMode="External"/><Relationship Id="rId35" Type="http://schemas.openxmlformats.org/officeDocument/2006/relationships/table" Target="../tables/table364.xml"/><Relationship Id="rId12" Type="http://schemas.openxmlformats.org/officeDocument/2006/relationships/hyperlink" Target="https://docs.google.com/spreadsheets/d/1l12JE-VUTE25mbz23dwfmDiqLadvje6iWtgVuBfyd84/edit?gid=0" TargetMode="External"/><Relationship Id="rId34" Type="http://schemas.openxmlformats.org/officeDocument/2006/relationships/table" Target="../tables/table363.xml"/><Relationship Id="rId15" Type="http://schemas.openxmlformats.org/officeDocument/2006/relationships/drawing" Target="../drawings/drawing38.xml"/><Relationship Id="rId37" Type="http://schemas.openxmlformats.org/officeDocument/2006/relationships/table" Target="../tables/table366.xml"/><Relationship Id="rId14" Type="http://schemas.openxmlformats.org/officeDocument/2006/relationships/hyperlink" Target="https://docs.google.com/spreadsheets/d/1l12JE-VUTE25mbz23dwfmDiqLadvje6iWtgVuBfyd84/edit?gid=0" TargetMode="External"/><Relationship Id="rId36" Type="http://schemas.openxmlformats.org/officeDocument/2006/relationships/table" Target="../tables/table365.xml"/><Relationship Id="rId39" Type="http://schemas.openxmlformats.org/officeDocument/2006/relationships/table" Target="../tables/table368.xml"/><Relationship Id="rId38" Type="http://schemas.openxmlformats.org/officeDocument/2006/relationships/table" Target="../tables/table367.xml"/></Relationships>
</file>

<file path=xl/worksheets/_rels/sheet39.xml.rels><?xml version="1.0" encoding="UTF-8" standalone="yes"?><Relationships xmlns="http://schemas.openxmlformats.org/package/2006/relationships"><Relationship Id="rId1" Type="http://schemas.openxmlformats.org/officeDocument/2006/relationships/hyperlink" Target="https://docs.google.com/spreadsheets/d/1l12JE-VUTE25mbz23dwfmDiqLadvje6iWtgVuBfyd84/edit?gid=0" TargetMode="External"/><Relationship Id="rId2" Type="http://schemas.openxmlformats.org/officeDocument/2006/relationships/hyperlink" Target="https://docs.google.com/spreadsheets/d/1l12JE-VUTE25mbz23dwfmDiqLadvje6iWtgVuBfyd84/edit?gid=0" TargetMode="External"/><Relationship Id="rId3" Type="http://schemas.openxmlformats.org/officeDocument/2006/relationships/hyperlink" Target="https://docs.google.com/spreadsheets/d/1l12JE-VUTE25mbz23dwfmDiqLadvje6iWtgVuBfyd84/edit?gid=0" TargetMode="External"/><Relationship Id="rId4" Type="http://schemas.openxmlformats.org/officeDocument/2006/relationships/hyperlink" Target="https://docs.google.com/spreadsheets/d/1l12JE-VUTE25mbz23dwfmDiqLadvje6iWtgVuBfyd84/edit?gid=0" TargetMode="External"/><Relationship Id="rId9" Type="http://schemas.openxmlformats.org/officeDocument/2006/relationships/hyperlink" Target="https://docs.google.com/spreadsheets/d/1l12JE-VUTE25mbz23dwfmDiqLadvje6iWtgVuBfyd84/edit?gid=0" TargetMode="External"/><Relationship Id="rId26" Type="http://schemas.openxmlformats.org/officeDocument/2006/relationships/table" Target="../tables/table371.xml"/><Relationship Id="rId28" Type="http://schemas.openxmlformats.org/officeDocument/2006/relationships/table" Target="../tables/table373.xml"/><Relationship Id="rId27" Type="http://schemas.openxmlformats.org/officeDocument/2006/relationships/table" Target="../tables/table372.xml"/><Relationship Id="rId5" Type="http://schemas.openxmlformats.org/officeDocument/2006/relationships/hyperlink" Target="https://docs.google.com/spreadsheets/d/1l12JE-VUTE25mbz23dwfmDiqLadvje6iWtgVuBfyd84/edit?gid=0" TargetMode="External"/><Relationship Id="rId6" Type="http://schemas.openxmlformats.org/officeDocument/2006/relationships/hyperlink" Target="https://docs.google.com/spreadsheets/d/1l12JE-VUTE25mbz23dwfmDiqLadvje6iWtgVuBfyd84/edit?gid=0" TargetMode="External"/><Relationship Id="rId29" Type="http://schemas.openxmlformats.org/officeDocument/2006/relationships/table" Target="../tables/table374.xml"/><Relationship Id="rId7" Type="http://schemas.openxmlformats.org/officeDocument/2006/relationships/hyperlink" Target="https://docs.google.com/spreadsheets/d/1l12JE-VUTE25mbz23dwfmDiqLadvje6iWtgVuBfyd84/edit?gid=0" TargetMode="External"/><Relationship Id="rId8" Type="http://schemas.openxmlformats.org/officeDocument/2006/relationships/hyperlink" Target="https://docs.google.com/spreadsheets/d/1l12JE-VUTE25mbz23dwfmDiqLadvje6iWtgVuBfyd84/edit?gid=0" TargetMode="External"/><Relationship Id="rId31" Type="http://schemas.openxmlformats.org/officeDocument/2006/relationships/table" Target="../tables/table376.xml"/><Relationship Id="rId30" Type="http://schemas.openxmlformats.org/officeDocument/2006/relationships/table" Target="../tables/table375.xml"/><Relationship Id="rId11" Type="http://schemas.openxmlformats.org/officeDocument/2006/relationships/hyperlink" Target="https://docs.google.com/spreadsheets/d/1l12JE-VUTE25mbz23dwfmDiqLadvje6iWtgVuBfyd84/edit?gid=0" TargetMode="External"/><Relationship Id="rId33" Type="http://schemas.openxmlformats.org/officeDocument/2006/relationships/table" Target="../tables/table378.xml"/><Relationship Id="rId10" Type="http://schemas.openxmlformats.org/officeDocument/2006/relationships/hyperlink" Target="https://docs.google.com/spreadsheets/d/1l12JE-VUTE25mbz23dwfmDiqLadvje6iWtgVuBfyd84/edit?gid=0" TargetMode="External"/><Relationship Id="rId32" Type="http://schemas.openxmlformats.org/officeDocument/2006/relationships/table" Target="../tables/table377.xml"/><Relationship Id="rId13" Type="http://schemas.openxmlformats.org/officeDocument/2006/relationships/hyperlink" Target="https://docs.google.com/spreadsheets/d/1l12JE-VUTE25mbz23dwfmDiqLadvje6iWtgVuBfyd84/edit?gid=0" TargetMode="External"/><Relationship Id="rId35" Type="http://schemas.openxmlformats.org/officeDocument/2006/relationships/table" Target="../tables/table380.xml"/><Relationship Id="rId12" Type="http://schemas.openxmlformats.org/officeDocument/2006/relationships/hyperlink" Target="https://docs.google.com/spreadsheets/d/1l12JE-VUTE25mbz23dwfmDiqLadvje6iWtgVuBfyd84/edit?gid=0" TargetMode="External"/><Relationship Id="rId34" Type="http://schemas.openxmlformats.org/officeDocument/2006/relationships/table" Target="../tables/table379.xml"/><Relationship Id="rId14" Type="http://schemas.openxmlformats.org/officeDocument/2006/relationships/drawing" Target="../drawings/drawing39.xml"/><Relationship Id="rId36" Type="http://schemas.openxmlformats.org/officeDocument/2006/relationships/table" Target="../tables/table38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2" t="s">
        <v>1</v>
      </c>
    </row>
    <row r="3">
      <c r="B3" s="2" t="s">
        <v>2</v>
      </c>
    </row>
    <row r="4">
      <c r="B4" s="2" t="s">
        <v>3</v>
      </c>
    </row>
    <row r="5">
      <c r="A5" s="2" t="s">
        <v>4</v>
      </c>
    </row>
    <row r="8">
      <c r="A8" s="1" t="s">
        <v>5</v>
      </c>
    </row>
    <row r="9">
      <c r="A9" s="2" t="s">
        <v>6</v>
      </c>
      <c r="B9" s="2" t="s">
        <v>7</v>
      </c>
      <c r="C9" s="2" t="s">
        <v>8</v>
      </c>
    </row>
    <row r="10">
      <c r="A10" s="2" t="s">
        <v>9</v>
      </c>
      <c r="B10" s="2" t="s">
        <v>7</v>
      </c>
      <c r="C10" s="2" t="s">
        <v>10</v>
      </c>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topLeftCell="E1" activePane="topRight" state="frozen"/>
      <selection activeCell="F2" sqref="F2" pane="topRight"/>
    </sheetView>
  </sheetViews>
  <sheetFormatPr customHeight="1" defaultColWidth="12.63" defaultRowHeight="15.75"/>
  <cols>
    <col customWidth="1" min="1" max="1" width="28.88"/>
    <col customWidth="1" min="2" max="2" width="25.25"/>
    <col customWidth="1" min="3" max="3" width="20.13"/>
    <col customWidth="1" min="4" max="4" width="22.88"/>
    <col customWidth="1" min="5" max="5" width="5.0"/>
    <col customWidth="1" min="6" max="7" width="20.13"/>
    <col customWidth="1" min="8" max="8" width="19.63"/>
    <col customWidth="1" min="9" max="13" width="20.13"/>
    <col customWidth="1" min="14" max="14" width="21.13"/>
    <col customWidth="1" min="15" max="15" width="21.38"/>
    <col customWidth="1" min="16" max="16" width="21.13"/>
    <col customWidth="1" min="17" max="17" width="21.38"/>
    <col customWidth="1" min="18" max="18" width="21.13"/>
    <col customWidth="1" min="19" max="21" width="21.38"/>
    <col customWidth="1" min="22" max="22" width="21.0"/>
    <col customWidth="1" min="23" max="23" width="21.25"/>
    <col customWidth="1" min="24" max="24" width="23.0"/>
    <col customWidth="1" min="25" max="25" width="23.5"/>
    <col customWidth="1" min="26" max="26" width="21.13"/>
    <col customWidth="1" min="27" max="27" width="21.38"/>
    <col customWidth="1" min="28" max="28" width="21.13"/>
    <col customWidth="1" min="29" max="29" width="21.38"/>
  </cols>
  <sheetData>
    <row r="1">
      <c r="A1" s="3"/>
      <c r="B1" s="4" t="s">
        <v>11</v>
      </c>
      <c r="C1" s="5" t="s">
        <v>12</v>
      </c>
      <c r="E1" s="3"/>
      <c r="F1" s="6" t="s">
        <v>13</v>
      </c>
      <c r="H1" s="7" t="s">
        <v>12</v>
      </c>
      <c r="J1" s="6" t="s">
        <v>14</v>
      </c>
      <c r="L1" s="8" t="s">
        <v>15</v>
      </c>
      <c r="N1" s="9" t="s">
        <v>16</v>
      </c>
      <c r="P1" s="10" t="s">
        <v>17</v>
      </c>
      <c r="R1" s="9" t="s">
        <v>18</v>
      </c>
      <c r="T1" s="11" t="s">
        <v>19</v>
      </c>
      <c r="V1" s="9" t="s">
        <v>20</v>
      </c>
      <c r="X1" s="12" t="s">
        <v>21</v>
      </c>
      <c r="Z1" s="12" t="s">
        <v>22</v>
      </c>
      <c r="AB1" s="9" t="s">
        <v>23</v>
      </c>
      <c r="AD1" s="3"/>
      <c r="AE1" s="3"/>
      <c r="AF1" s="3"/>
      <c r="AG1" s="3"/>
      <c r="AH1" s="3"/>
    </row>
    <row r="2">
      <c r="A2" s="3"/>
      <c r="B2" s="3"/>
      <c r="C2" s="13" t="s">
        <v>24</v>
      </c>
      <c r="D2" s="13" t="s">
        <v>25</v>
      </c>
      <c r="E2" s="3"/>
      <c r="F2" s="14" t="s">
        <v>24</v>
      </c>
      <c r="G2" s="14" t="s">
        <v>25</v>
      </c>
      <c r="H2" s="15" t="s">
        <v>24</v>
      </c>
      <c r="I2" s="15" t="s">
        <v>25</v>
      </c>
      <c r="J2" s="14" t="s">
        <v>24</v>
      </c>
      <c r="K2" s="14" t="s">
        <v>25</v>
      </c>
      <c r="L2" s="16" t="s">
        <v>24</v>
      </c>
      <c r="M2" s="16" t="s">
        <v>25</v>
      </c>
      <c r="N2" s="17" t="s">
        <v>24</v>
      </c>
      <c r="O2" s="17" t="s">
        <v>25</v>
      </c>
      <c r="P2" s="18" t="s">
        <v>24</v>
      </c>
      <c r="Q2" s="18" t="s">
        <v>25</v>
      </c>
      <c r="R2" s="17" t="s">
        <v>24</v>
      </c>
      <c r="S2" s="17" t="s">
        <v>25</v>
      </c>
      <c r="T2" s="19" t="s">
        <v>24</v>
      </c>
      <c r="U2" s="19" t="s">
        <v>25</v>
      </c>
      <c r="V2" s="17" t="s">
        <v>24</v>
      </c>
      <c r="W2" s="17" t="s">
        <v>25</v>
      </c>
      <c r="X2" s="20" t="s">
        <v>24</v>
      </c>
      <c r="Y2" s="20" t="s">
        <v>25</v>
      </c>
      <c r="Z2" s="20" t="s">
        <v>24</v>
      </c>
      <c r="AA2" s="20" t="s">
        <v>25</v>
      </c>
      <c r="AB2" s="17" t="s">
        <v>24</v>
      </c>
      <c r="AC2" s="17" t="s">
        <v>25</v>
      </c>
      <c r="AD2" s="3"/>
      <c r="AE2" s="3"/>
      <c r="AF2" s="3"/>
      <c r="AG2" s="3"/>
      <c r="AH2" s="3"/>
    </row>
    <row r="3">
      <c r="A3" s="21" t="s">
        <v>26</v>
      </c>
      <c r="B3" s="22"/>
      <c r="C3" s="21"/>
      <c r="D3" s="23"/>
      <c r="E3" s="22"/>
      <c r="F3" s="24"/>
      <c r="G3" s="24"/>
      <c r="H3" s="23"/>
      <c r="I3" s="23"/>
      <c r="J3" s="24"/>
      <c r="K3" s="24"/>
      <c r="L3" s="24"/>
      <c r="M3" s="24"/>
      <c r="N3" s="22"/>
      <c r="O3" s="22"/>
      <c r="P3" s="22"/>
      <c r="Q3" s="22"/>
      <c r="R3" s="22"/>
      <c r="S3" s="22"/>
      <c r="T3" s="24"/>
      <c r="U3" s="24"/>
      <c r="V3" s="22"/>
      <c r="W3" s="22"/>
      <c r="X3" s="22"/>
      <c r="Y3" s="22"/>
      <c r="Z3" s="22"/>
      <c r="AA3" s="22"/>
      <c r="AB3" s="22"/>
      <c r="AC3" s="22"/>
      <c r="AD3" s="22"/>
      <c r="AE3" s="22"/>
      <c r="AF3" s="22"/>
      <c r="AG3" s="22"/>
      <c r="AH3" s="22"/>
    </row>
    <row r="4">
      <c r="A4" s="25" t="s">
        <v>27</v>
      </c>
      <c r="B4" s="26"/>
      <c r="C4" s="27" t="str">
        <f t="shared" ref="C4:D4" si="1">XLOOKUP($C$1, $F$1:$AG$1, F4:AG4)</f>
        <v>GhostFish (P3) Derated</v>
      </c>
      <c r="D4" s="28" t="str">
        <f t="shared" si="1"/>
        <v>GhostFish (P3) Derated</v>
      </c>
      <c r="E4" s="29"/>
      <c r="F4" s="30" t="s">
        <v>28</v>
      </c>
      <c r="G4" s="30" t="s">
        <v>28</v>
      </c>
      <c r="H4" s="27" t="s">
        <v>28</v>
      </c>
      <c r="I4" s="27" t="s">
        <v>28</v>
      </c>
      <c r="J4" s="30" t="s">
        <v>28</v>
      </c>
      <c r="K4" s="30" t="s">
        <v>28</v>
      </c>
      <c r="L4" s="30" t="s">
        <v>28</v>
      </c>
      <c r="M4" s="30" t="s">
        <v>28</v>
      </c>
      <c r="N4" s="27" t="s">
        <v>29</v>
      </c>
      <c r="O4" s="27" t="s">
        <v>29</v>
      </c>
      <c r="P4" s="27" t="s">
        <v>29</v>
      </c>
      <c r="Q4" s="27" t="s">
        <v>29</v>
      </c>
      <c r="R4" s="27" t="s">
        <v>29</v>
      </c>
      <c r="S4" s="27" t="s">
        <v>29</v>
      </c>
      <c r="T4" s="30" t="s">
        <v>29</v>
      </c>
      <c r="U4" s="30" t="s">
        <v>29</v>
      </c>
      <c r="V4" s="27" t="s">
        <v>29</v>
      </c>
      <c r="W4" s="27" t="s">
        <v>29</v>
      </c>
      <c r="X4" s="27" t="s">
        <v>29</v>
      </c>
      <c r="Y4" s="27" t="s">
        <v>29</v>
      </c>
      <c r="Z4" s="27" t="s">
        <v>29</v>
      </c>
      <c r="AA4" s="27" t="s">
        <v>29</v>
      </c>
      <c r="AB4" s="27" t="s">
        <v>29</v>
      </c>
      <c r="AC4" s="27" t="s">
        <v>29</v>
      </c>
      <c r="AD4" s="22"/>
      <c r="AE4" s="22"/>
      <c r="AF4" s="22"/>
      <c r="AG4" s="22"/>
      <c r="AH4" s="22"/>
    </row>
    <row r="5">
      <c r="A5" s="31" t="s">
        <v>30</v>
      </c>
      <c r="B5" s="26"/>
      <c r="C5" s="27" t="b">
        <f t="shared" ref="C5:D5" si="2">XLOOKUP($C$1, $F$1:$AG$1, F5:AG5)</f>
        <v>0</v>
      </c>
      <c r="D5" s="28" t="b">
        <f t="shared" si="2"/>
        <v>0</v>
      </c>
      <c r="E5" s="29"/>
      <c r="F5" s="32" t="b">
        <v>0</v>
      </c>
      <c r="G5" s="33" t="b">
        <v>0</v>
      </c>
      <c r="H5" s="34" t="b">
        <v>0</v>
      </c>
      <c r="I5" s="34" t="b">
        <v>0</v>
      </c>
      <c r="J5" s="32" t="b">
        <v>0</v>
      </c>
      <c r="K5" s="32" t="b">
        <v>0</v>
      </c>
      <c r="L5" s="32" t="b">
        <v>0</v>
      </c>
      <c r="M5" s="32" t="b">
        <v>0</v>
      </c>
      <c r="N5" s="34" t="b">
        <v>1</v>
      </c>
      <c r="O5" s="34" t="b">
        <v>1</v>
      </c>
      <c r="P5" s="34" t="b">
        <v>1</v>
      </c>
      <c r="Q5" s="34" t="b">
        <v>1</v>
      </c>
      <c r="R5" s="34" t="b">
        <v>1</v>
      </c>
      <c r="S5" s="34" t="b">
        <v>1</v>
      </c>
      <c r="T5" s="32" t="b">
        <v>1</v>
      </c>
      <c r="U5" s="32" t="b">
        <v>1</v>
      </c>
      <c r="V5" s="34" t="b">
        <v>1</v>
      </c>
      <c r="W5" s="34" t="b">
        <v>1</v>
      </c>
      <c r="X5" s="34" t="b">
        <v>1</v>
      </c>
      <c r="Y5" s="34" t="b">
        <v>1</v>
      </c>
      <c r="Z5" s="34" t="b">
        <v>1</v>
      </c>
      <c r="AA5" s="34" t="b">
        <v>1</v>
      </c>
      <c r="AB5" s="34" t="b">
        <v>1</v>
      </c>
      <c r="AC5" s="34" t="b">
        <v>1</v>
      </c>
      <c r="AD5" s="22"/>
      <c r="AE5" s="22"/>
      <c r="AF5" s="22"/>
      <c r="AG5" s="22"/>
      <c r="AH5" s="22"/>
    </row>
    <row r="6">
      <c r="A6" s="35"/>
      <c r="B6" s="36"/>
      <c r="C6" s="27" t="str">
        <f t="shared" ref="C6:D6" si="3">XLOOKUP($C$1, $F$1:$AG$1, F6:AG6)</f>
        <v/>
      </c>
      <c r="D6" s="28" t="str">
        <f t="shared" si="3"/>
        <v/>
      </c>
      <c r="E6" s="37"/>
      <c r="F6" s="38"/>
      <c r="G6" s="38"/>
      <c r="H6" s="39"/>
      <c r="I6" s="39"/>
      <c r="J6" s="38"/>
      <c r="K6" s="38"/>
      <c r="L6" s="38"/>
      <c r="M6" s="38"/>
      <c r="N6" s="39"/>
      <c r="O6" s="39"/>
      <c r="P6" s="39"/>
      <c r="Q6" s="39"/>
      <c r="R6" s="39"/>
      <c r="S6" s="39"/>
      <c r="T6" s="38"/>
      <c r="U6" s="38"/>
      <c r="V6" s="39"/>
      <c r="W6" s="39"/>
      <c r="X6" s="39"/>
      <c r="Y6" s="39"/>
      <c r="Z6" s="39"/>
      <c r="AA6" s="39"/>
      <c r="AB6" s="39"/>
      <c r="AC6" s="39"/>
      <c r="AD6" s="3"/>
      <c r="AE6" s="3"/>
      <c r="AF6" s="3"/>
      <c r="AG6" s="3"/>
      <c r="AH6" s="3"/>
    </row>
    <row r="7">
      <c r="A7" s="40" t="s">
        <v>31</v>
      </c>
      <c r="C7" s="41" t="str">
        <f t="shared" ref="C7:D7" si="4">XLOOKUP($C$1, $F$1:$AG$1, F7:AG7)</f>
        <v/>
      </c>
      <c r="D7" s="41" t="str">
        <f t="shared" si="4"/>
        <v/>
      </c>
      <c r="E7" s="42"/>
      <c r="F7" s="43"/>
      <c r="G7" s="43"/>
      <c r="H7" s="44"/>
      <c r="I7" s="44"/>
      <c r="J7" s="43"/>
      <c r="K7" s="43"/>
      <c r="L7" s="43"/>
      <c r="M7" s="43"/>
      <c r="N7" s="44"/>
      <c r="O7" s="44"/>
      <c r="P7" s="44"/>
      <c r="Q7" s="44"/>
      <c r="R7" s="44"/>
      <c r="S7" s="44"/>
      <c r="T7" s="43"/>
      <c r="U7" s="43"/>
      <c r="V7" s="44"/>
      <c r="W7" s="44"/>
      <c r="X7" s="44"/>
      <c r="Y7" s="44"/>
      <c r="Z7" s="44"/>
      <c r="AA7" s="44"/>
      <c r="AB7" s="44"/>
      <c r="AC7" s="44"/>
      <c r="AD7" s="42"/>
      <c r="AE7" s="42"/>
      <c r="AF7" s="42"/>
      <c r="AG7" s="42"/>
      <c r="AH7" s="42"/>
    </row>
    <row r="8">
      <c r="A8" s="45" t="s">
        <v>32</v>
      </c>
      <c r="B8" s="46"/>
      <c r="C8" s="47">
        <f t="shared" ref="C8:D8" si="5">XLOOKUP($C$1, $F$1:$AG$1, F8:AG8)</f>
        <v>1</v>
      </c>
      <c r="D8" s="47">
        <f t="shared" si="5"/>
        <v>1</v>
      </c>
      <c r="E8" s="48"/>
      <c r="F8" s="49">
        <v>1.0</v>
      </c>
      <c r="G8" s="49">
        <v>1.0</v>
      </c>
      <c r="H8" s="47">
        <v>1.0</v>
      </c>
      <c r="I8" s="47">
        <v>1.0</v>
      </c>
      <c r="J8" s="49">
        <v>1.0</v>
      </c>
      <c r="K8" s="49">
        <v>1.0</v>
      </c>
      <c r="L8" s="49">
        <v>1.0</v>
      </c>
      <c r="M8" s="49">
        <v>1.0</v>
      </c>
      <c r="N8" s="47">
        <v>1.0</v>
      </c>
      <c r="O8" s="47">
        <v>1.0</v>
      </c>
      <c r="P8" s="47">
        <v>1.0</v>
      </c>
      <c r="Q8" s="47">
        <v>1.0</v>
      </c>
      <c r="R8" s="47">
        <v>1.0</v>
      </c>
      <c r="S8" s="47">
        <v>1.0</v>
      </c>
      <c r="T8" s="49">
        <v>1.0</v>
      </c>
      <c r="U8" s="49">
        <v>1.0</v>
      </c>
      <c r="V8" s="47">
        <v>1.0</v>
      </c>
      <c r="W8" s="47">
        <v>1.0</v>
      </c>
      <c r="X8" s="47">
        <v>1.0</v>
      </c>
      <c r="Y8" s="47">
        <v>1.0</v>
      </c>
      <c r="Z8" s="47">
        <v>1.0</v>
      </c>
      <c r="AA8" s="47">
        <v>1.0</v>
      </c>
      <c r="AB8" s="47">
        <v>1.0</v>
      </c>
      <c r="AC8" s="47">
        <v>1.0</v>
      </c>
      <c r="AD8" s="48"/>
      <c r="AE8" s="48"/>
      <c r="AF8" s="48"/>
      <c r="AG8" s="48"/>
      <c r="AH8" s="48"/>
    </row>
    <row r="9">
      <c r="A9" s="50" t="s">
        <v>33</v>
      </c>
      <c r="B9" s="51"/>
      <c r="C9" s="52">
        <f t="shared" ref="C9:D9" si="6">XLOOKUP($C$1, $F$1:$AG$1, F9:AG9)</f>
        <v>16</v>
      </c>
      <c r="D9" s="52">
        <f t="shared" si="6"/>
        <v>16</v>
      </c>
      <c r="E9" s="53"/>
      <c r="F9" s="54">
        <v>8.0</v>
      </c>
      <c r="G9" s="54">
        <v>8.0</v>
      </c>
      <c r="H9" s="52">
        <v>16.0</v>
      </c>
      <c r="I9" s="52">
        <v>16.0</v>
      </c>
      <c r="J9" s="54">
        <v>32.0</v>
      </c>
      <c r="K9" s="54">
        <v>32.0</v>
      </c>
      <c r="L9" s="54">
        <v>64.0</v>
      </c>
      <c r="M9" s="54">
        <v>64.0</v>
      </c>
      <c r="N9" s="52">
        <v>4.0</v>
      </c>
      <c r="O9" s="52">
        <v>4.0</v>
      </c>
      <c r="P9" s="52">
        <v>8.0</v>
      </c>
      <c r="Q9" s="52">
        <v>8.0</v>
      </c>
      <c r="R9" s="52">
        <v>16.0</v>
      </c>
      <c r="S9" s="52">
        <v>16.0</v>
      </c>
      <c r="T9" s="54">
        <v>32.0</v>
      </c>
      <c r="U9" s="54">
        <v>32.0</v>
      </c>
      <c r="V9" s="52">
        <v>32.0</v>
      </c>
      <c r="W9" s="52">
        <v>4.0</v>
      </c>
      <c r="X9" s="52">
        <v>4.0</v>
      </c>
      <c r="Y9" s="52">
        <v>4.0</v>
      </c>
      <c r="Z9" s="52">
        <v>8.0</v>
      </c>
      <c r="AA9" s="52">
        <v>8.0</v>
      </c>
      <c r="AB9" s="52">
        <v>4.0</v>
      </c>
      <c r="AC9" s="52">
        <v>4.0</v>
      </c>
      <c r="AD9" s="53"/>
      <c r="AE9" s="53"/>
      <c r="AF9" s="53"/>
      <c r="AG9" s="53"/>
      <c r="AH9" s="53"/>
    </row>
    <row r="10">
      <c r="A10" s="45" t="s">
        <v>34</v>
      </c>
      <c r="B10" s="46"/>
      <c r="C10" s="47">
        <f t="shared" ref="C10:D10" si="7">XLOOKUP($C$1, $F$1:$AG$1, F10:AG10)</f>
        <v>1</v>
      </c>
      <c r="D10" s="47">
        <f t="shared" si="7"/>
        <v>1</v>
      </c>
      <c r="E10" s="48"/>
      <c r="F10" s="49">
        <v>1.0</v>
      </c>
      <c r="G10" s="49">
        <v>1.0</v>
      </c>
      <c r="H10" s="47">
        <v>1.0</v>
      </c>
      <c r="I10" s="47">
        <v>1.0</v>
      </c>
      <c r="J10" s="49">
        <v>1.0</v>
      </c>
      <c r="K10" s="49">
        <v>1.0</v>
      </c>
      <c r="L10" s="49">
        <v>1.0</v>
      </c>
      <c r="M10" s="49">
        <v>1.0</v>
      </c>
      <c r="N10" s="47">
        <v>1.0</v>
      </c>
      <c r="O10" s="47">
        <v>1.0</v>
      </c>
      <c r="P10" s="47">
        <v>1.0</v>
      </c>
      <c r="Q10" s="47">
        <v>1.0</v>
      </c>
      <c r="R10" s="47">
        <v>1.0</v>
      </c>
      <c r="S10" s="47">
        <v>1.0</v>
      </c>
      <c r="T10" s="49">
        <v>1.0</v>
      </c>
      <c r="U10" s="49">
        <v>1.0</v>
      </c>
      <c r="V10" s="47">
        <v>1.0</v>
      </c>
      <c r="W10" s="47">
        <v>1.0</v>
      </c>
      <c r="X10" s="47">
        <v>1.0</v>
      </c>
      <c r="Y10" s="47">
        <v>1.0</v>
      </c>
      <c r="Z10" s="47">
        <v>1.0</v>
      </c>
      <c r="AA10" s="47">
        <v>1.0</v>
      </c>
      <c r="AB10" s="47">
        <v>1.0</v>
      </c>
      <c r="AC10" s="47">
        <v>1.0</v>
      </c>
      <c r="AD10" s="48"/>
      <c r="AE10" s="48"/>
      <c r="AF10" s="48"/>
      <c r="AG10" s="48"/>
      <c r="AH10" s="48"/>
    </row>
    <row r="11">
      <c r="A11" s="50" t="s">
        <v>35</v>
      </c>
      <c r="B11" s="51"/>
      <c r="C11" s="52">
        <f t="shared" ref="C11:D11" si="8">XLOOKUP($C$1, $F$1:$AG$1, F11:AG11)</f>
        <v>1</v>
      </c>
      <c r="D11" s="52">
        <f t="shared" si="8"/>
        <v>1</v>
      </c>
      <c r="E11" s="53"/>
      <c r="F11" s="55">
        <v>1.0</v>
      </c>
      <c r="G11" s="55">
        <v>1.0</v>
      </c>
      <c r="H11" s="52">
        <v>1.0</v>
      </c>
      <c r="I11" s="52">
        <v>1.0</v>
      </c>
      <c r="J11" s="55">
        <v>1.0</v>
      </c>
      <c r="K11" s="55">
        <v>1.0</v>
      </c>
      <c r="L11" s="55">
        <v>1.0</v>
      </c>
      <c r="M11" s="55">
        <v>1.0</v>
      </c>
      <c r="N11" s="52">
        <v>1.0</v>
      </c>
      <c r="O11" s="52">
        <v>1.0</v>
      </c>
      <c r="P11" s="52">
        <v>1.0</v>
      </c>
      <c r="Q11" s="52">
        <v>1.0</v>
      </c>
      <c r="R11" s="52">
        <v>1.0</v>
      </c>
      <c r="S11" s="52">
        <v>1.0</v>
      </c>
      <c r="T11" s="55">
        <v>1.0</v>
      </c>
      <c r="U11" s="55">
        <v>1.0</v>
      </c>
      <c r="V11" s="52">
        <v>1.0</v>
      </c>
      <c r="W11" s="52">
        <v>1.0</v>
      </c>
      <c r="X11" s="52">
        <v>1.0</v>
      </c>
      <c r="Y11" s="52">
        <v>1.0</v>
      </c>
      <c r="Z11" s="52">
        <v>1.0</v>
      </c>
      <c r="AA11" s="52">
        <v>1.0</v>
      </c>
      <c r="AB11" s="52">
        <v>1.0</v>
      </c>
      <c r="AC11" s="52">
        <v>1.0</v>
      </c>
      <c r="AD11" s="53"/>
      <c r="AE11" s="53"/>
      <c r="AF11" s="53"/>
      <c r="AG11" s="53"/>
      <c r="AH11" s="53"/>
    </row>
    <row r="12">
      <c r="A12" s="3"/>
      <c r="B12" s="3"/>
      <c r="C12" s="27" t="str">
        <f t="shared" ref="C12:D12" si="9">XLOOKUP($C$1, $F$1:$AG$1, F12:AG12)</f>
        <v/>
      </c>
      <c r="D12" s="28" t="str">
        <f t="shared" si="9"/>
        <v/>
      </c>
      <c r="E12" s="3"/>
      <c r="F12" s="38"/>
      <c r="G12" s="38"/>
      <c r="H12" s="56"/>
      <c r="I12" s="56"/>
      <c r="J12" s="38"/>
      <c r="K12" s="38"/>
      <c r="L12" s="38"/>
      <c r="M12" s="38"/>
      <c r="N12" s="56"/>
      <c r="O12" s="56"/>
      <c r="P12" s="56"/>
      <c r="Q12" s="56"/>
      <c r="R12" s="56"/>
      <c r="S12" s="56"/>
      <c r="T12" s="38"/>
      <c r="U12" s="38"/>
      <c r="V12" s="56"/>
      <c r="W12" s="56"/>
      <c r="X12" s="56"/>
      <c r="Y12" s="56"/>
      <c r="Z12" s="56"/>
      <c r="AA12" s="56"/>
      <c r="AB12" s="56"/>
      <c r="AC12" s="56"/>
      <c r="AD12" s="3"/>
      <c r="AE12" s="3"/>
      <c r="AF12" s="3"/>
      <c r="AG12" s="3"/>
      <c r="AH12" s="3"/>
    </row>
    <row r="13">
      <c r="A13" s="57" t="s">
        <v>36</v>
      </c>
      <c r="C13" s="58" t="str">
        <f t="shared" ref="C13:D13" si="10">XLOOKUP($C$1, $F$1:$AG$1, F13:AG13)</f>
        <v/>
      </c>
      <c r="D13" s="58" t="str">
        <f t="shared" si="10"/>
        <v/>
      </c>
      <c r="E13" s="59"/>
      <c r="F13" s="60"/>
      <c r="G13" s="60"/>
      <c r="H13" s="61"/>
      <c r="I13" s="61"/>
      <c r="J13" s="60"/>
      <c r="K13" s="60"/>
      <c r="L13" s="60"/>
      <c r="M13" s="60"/>
      <c r="N13" s="61"/>
      <c r="O13" s="61"/>
      <c r="P13" s="61"/>
      <c r="Q13" s="61"/>
      <c r="R13" s="61"/>
      <c r="S13" s="61"/>
      <c r="T13" s="60"/>
      <c r="U13" s="60"/>
      <c r="V13" s="61"/>
      <c r="W13" s="61"/>
      <c r="X13" s="61"/>
      <c r="Y13" s="61"/>
      <c r="Z13" s="61"/>
      <c r="AA13" s="61"/>
      <c r="AB13" s="61"/>
      <c r="AC13" s="61"/>
      <c r="AD13" s="59"/>
      <c r="AE13" s="59"/>
      <c r="AF13" s="59"/>
      <c r="AG13" s="59"/>
      <c r="AH13" s="59"/>
    </row>
    <row r="14">
      <c r="A14" s="62" t="s">
        <v>37</v>
      </c>
      <c r="B14" s="62" t="s">
        <v>38</v>
      </c>
      <c r="C14" s="47">
        <f t="shared" ref="C14:D14" si="11">XLOOKUP($C$1, $F$1:$AG$1, F14:AG14)</f>
        <v>1</v>
      </c>
      <c r="D14" s="47">
        <f t="shared" si="11"/>
        <v>1024</v>
      </c>
      <c r="E14" s="48"/>
      <c r="F14" s="63">
        <v>1.0</v>
      </c>
      <c r="G14" s="63">
        <f>F17</f>
        <v>1024</v>
      </c>
      <c r="H14" s="64">
        <v>1.0</v>
      </c>
      <c r="I14" s="64">
        <f>H17</f>
        <v>1024</v>
      </c>
      <c r="J14" s="63">
        <v>1.0</v>
      </c>
      <c r="K14" s="63">
        <f>J17</f>
        <v>1024</v>
      </c>
      <c r="L14" s="49">
        <v>1.0</v>
      </c>
      <c r="M14" s="49">
        <f>L17</f>
        <v>1024</v>
      </c>
      <c r="N14" s="64">
        <v>1.0</v>
      </c>
      <c r="O14" s="64">
        <f>N17</f>
        <v>1024</v>
      </c>
      <c r="P14" s="64">
        <v>1.0</v>
      </c>
      <c r="Q14" s="64">
        <f>P17</f>
        <v>1024</v>
      </c>
      <c r="R14" s="64">
        <v>1.0</v>
      </c>
      <c r="S14" s="64">
        <f>R17</f>
        <v>1024</v>
      </c>
      <c r="T14" s="63">
        <v>1.0</v>
      </c>
      <c r="U14" s="63">
        <f>T17</f>
        <v>1024</v>
      </c>
      <c r="V14" s="64">
        <v>1.0</v>
      </c>
      <c r="W14" s="64">
        <f>V17</f>
        <v>1024</v>
      </c>
      <c r="X14" s="64">
        <v>1.0</v>
      </c>
      <c r="Y14" s="64">
        <f>X17</f>
        <v>1024</v>
      </c>
      <c r="Z14" s="64">
        <v>1.0</v>
      </c>
      <c r="AA14" s="64">
        <f>Z17</f>
        <v>1024</v>
      </c>
      <c r="AB14" s="64">
        <v>1.0</v>
      </c>
      <c r="AC14" s="64">
        <f>AB17</f>
        <v>1024</v>
      </c>
      <c r="AD14" s="48"/>
      <c r="AE14" s="48"/>
      <c r="AF14" s="48"/>
      <c r="AG14" s="48"/>
      <c r="AH14" s="48"/>
    </row>
    <row r="15">
      <c r="A15" s="65" t="s">
        <v>39</v>
      </c>
      <c r="B15" s="65" t="s">
        <v>40</v>
      </c>
      <c r="C15" s="66">
        <f t="shared" ref="C15:D15" si="12">XLOOKUP($C$1, $F$1:$AG$1, F15:AG15)</f>
        <v>2560</v>
      </c>
      <c r="D15" s="66">
        <f t="shared" si="12"/>
        <v>16</v>
      </c>
      <c r="E15" s="67"/>
      <c r="F15" s="68">
        <v>896.0</v>
      </c>
      <c r="G15" s="68">
        <v>8.0</v>
      </c>
      <c r="H15" s="69">
        <f>2048+512</f>
        <v>2560</v>
      </c>
      <c r="I15" s="69">
        <v>16.0</v>
      </c>
      <c r="J15" s="68">
        <f>4096+2048+1024</f>
        <v>7168</v>
      </c>
      <c r="K15" s="68">
        <v>32.0</v>
      </c>
      <c r="L15" s="70">
        <v>12288.0</v>
      </c>
      <c r="M15" s="70">
        <v>64.0</v>
      </c>
      <c r="N15" s="69">
        <f>224*4</f>
        <v>896</v>
      </c>
      <c r="O15" s="69">
        <v>4.0</v>
      </c>
      <c r="P15" s="69">
        <f>2048+512</f>
        <v>2560</v>
      </c>
      <c r="Q15" s="69">
        <v>8.0</v>
      </c>
      <c r="R15" s="69">
        <v>7168.0</v>
      </c>
      <c r="S15" s="69">
        <v>16.0</v>
      </c>
      <c r="T15" s="68">
        <v>12288.0</v>
      </c>
      <c r="U15" s="68">
        <v>32.0</v>
      </c>
      <c r="V15" s="69">
        <v>8192.0</v>
      </c>
      <c r="W15" s="69">
        <v>16.0</v>
      </c>
      <c r="X15" s="69">
        <f>224*4</f>
        <v>896</v>
      </c>
      <c r="Y15" s="69">
        <v>8.0</v>
      </c>
      <c r="Z15" s="69">
        <f>2048+512</f>
        <v>2560</v>
      </c>
      <c r="AA15" s="69">
        <v>8.0</v>
      </c>
      <c r="AB15" s="69">
        <f>220*4</f>
        <v>880</v>
      </c>
      <c r="AC15" s="69">
        <v>4.0</v>
      </c>
      <c r="AD15" s="67"/>
      <c r="AE15" s="67"/>
      <c r="AF15" s="67"/>
      <c r="AG15" s="67"/>
      <c r="AH15" s="67"/>
    </row>
    <row r="16">
      <c r="A16" s="62" t="s">
        <v>41</v>
      </c>
      <c r="B16" s="62" t="s">
        <v>42</v>
      </c>
      <c r="C16" s="47">
        <f t="shared" ref="C16:D16" si="13">XLOOKUP($C$1, $F$1:$AG$1, F16:AG16)</f>
        <v>9216</v>
      </c>
      <c r="D16" s="47">
        <f t="shared" si="13"/>
        <v>1024</v>
      </c>
      <c r="E16" s="48"/>
      <c r="F16" s="71">
        <f>9*1024</f>
        <v>9216</v>
      </c>
      <c r="G16" s="63">
        <f>G14</f>
        <v>1024</v>
      </c>
      <c r="H16" s="64">
        <f>1024+8192</f>
        <v>9216</v>
      </c>
      <c r="I16" s="64">
        <f>I14</f>
        <v>1024</v>
      </c>
      <c r="J16" s="71">
        <f>9*1024</f>
        <v>9216</v>
      </c>
      <c r="K16" s="63">
        <f>K14</f>
        <v>1024</v>
      </c>
      <c r="L16" s="49">
        <f>1024+8192</f>
        <v>9216</v>
      </c>
      <c r="M16" s="49">
        <f>M14</f>
        <v>1024</v>
      </c>
      <c r="N16" s="64">
        <f>9*1024</f>
        <v>9216</v>
      </c>
      <c r="O16" s="64">
        <f>O14</f>
        <v>1024</v>
      </c>
      <c r="P16" s="64">
        <f>1024+8192</f>
        <v>9216</v>
      </c>
      <c r="Q16" s="64">
        <f>Q14</f>
        <v>1024</v>
      </c>
      <c r="R16" s="64">
        <f>9*1024</f>
        <v>9216</v>
      </c>
      <c r="S16" s="64">
        <f>S14</f>
        <v>1024</v>
      </c>
      <c r="T16" s="63">
        <f>9*1024</f>
        <v>9216</v>
      </c>
      <c r="U16" s="63">
        <f>U14</f>
        <v>1024</v>
      </c>
      <c r="V16" s="64">
        <f>1024+8192</f>
        <v>9216</v>
      </c>
      <c r="W16" s="64">
        <f>W14</f>
        <v>1024</v>
      </c>
      <c r="X16" s="64">
        <f>1024+8192</f>
        <v>9216</v>
      </c>
      <c r="Y16" s="64">
        <f>Y14</f>
        <v>1024</v>
      </c>
      <c r="Z16" s="64">
        <f>1024+8192</f>
        <v>9216</v>
      </c>
      <c r="AA16" s="64">
        <f>AA14</f>
        <v>1024</v>
      </c>
      <c r="AB16" s="64">
        <f>6*1024</f>
        <v>6144</v>
      </c>
      <c r="AC16" s="64">
        <f>AC14</f>
        <v>1024</v>
      </c>
      <c r="AD16" s="48"/>
      <c r="AE16" s="48"/>
      <c r="AF16" s="48"/>
      <c r="AG16" s="48"/>
      <c r="AH16" s="48"/>
    </row>
    <row r="17">
      <c r="A17" s="65" t="s">
        <v>43</v>
      </c>
      <c r="B17" s="65" t="s">
        <v>44</v>
      </c>
      <c r="C17" s="66">
        <f t="shared" ref="C17:D17" si="14">XLOOKUP($C$1, $F$1:$AG$1, F17:AG17)</f>
        <v>1024</v>
      </c>
      <c r="D17" s="66" t="str">
        <f t="shared" si="14"/>
        <v>N/A</v>
      </c>
      <c r="E17" s="67"/>
      <c r="F17" s="72">
        <v>1024.0</v>
      </c>
      <c r="G17" s="72" t="s">
        <v>45</v>
      </c>
      <c r="H17" s="69">
        <v>1024.0</v>
      </c>
      <c r="I17" s="69" t="s">
        <v>45</v>
      </c>
      <c r="J17" s="72">
        <v>1024.0</v>
      </c>
      <c r="K17" s="72" t="s">
        <v>45</v>
      </c>
      <c r="L17" s="73">
        <v>1024.0</v>
      </c>
      <c r="M17" s="73" t="s">
        <v>45</v>
      </c>
      <c r="N17" s="69">
        <v>1024.0</v>
      </c>
      <c r="O17" s="69" t="s">
        <v>45</v>
      </c>
      <c r="P17" s="69">
        <v>1024.0</v>
      </c>
      <c r="Q17" s="69" t="s">
        <v>45</v>
      </c>
      <c r="R17" s="69">
        <v>1024.0</v>
      </c>
      <c r="S17" s="69" t="s">
        <v>45</v>
      </c>
      <c r="T17" s="72">
        <v>1024.0</v>
      </c>
      <c r="U17" s="72" t="s">
        <v>45</v>
      </c>
      <c r="V17" s="69">
        <v>1024.0</v>
      </c>
      <c r="W17" s="69" t="s">
        <v>45</v>
      </c>
      <c r="X17" s="69">
        <v>1024.0</v>
      </c>
      <c r="Y17" s="69" t="s">
        <v>45</v>
      </c>
      <c r="Z17" s="69">
        <v>1024.0</v>
      </c>
      <c r="AA17" s="69" t="s">
        <v>45</v>
      </c>
      <c r="AB17" s="69">
        <v>1024.0</v>
      </c>
      <c r="AC17" s="69" t="s">
        <v>45</v>
      </c>
      <c r="AD17" s="67"/>
      <c r="AE17" s="67"/>
      <c r="AF17" s="67"/>
      <c r="AG17" s="67"/>
      <c r="AH17" s="67"/>
    </row>
    <row r="18">
      <c r="A18" s="62" t="s">
        <v>46</v>
      </c>
      <c r="B18" s="74"/>
      <c r="C18" s="47">
        <f t="shared" ref="C18:D18" si="15">XLOOKUP($C$1, $F$1:$AG$1, F18:AG18)</f>
        <v>0</v>
      </c>
      <c r="D18" s="47">
        <f t="shared" si="15"/>
        <v>0</v>
      </c>
      <c r="E18" s="48"/>
      <c r="F18" s="63">
        <v>0.0</v>
      </c>
      <c r="G18" s="63">
        <v>0.0</v>
      </c>
      <c r="H18" s="64">
        <v>0.0</v>
      </c>
      <c r="I18" s="64">
        <v>0.0</v>
      </c>
      <c r="J18" s="63">
        <v>0.0</v>
      </c>
      <c r="K18" s="63">
        <v>0.0</v>
      </c>
      <c r="L18" s="49">
        <v>0.0</v>
      </c>
      <c r="M18" s="49">
        <v>0.0</v>
      </c>
      <c r="N18" s="64">
        <v>0.0</v>
      </c>
      <c r="O18" s="64">
        <v>0.0</v>
      </c>
      <c r="P18" s="64">
        <v>0.0</v>
      </c>
      <c r="Q18" s="64">
        <v>0.0</v>
      </c>
      <c r="R18" s="64">
        <v>0.0</v>
      </c>
      <c r="S18" s="64">
        <v>0.0</v>
      </c>
      <c r="T18" s="63">
        <v>0.0</v>
      </c>
      <c r="U18" s="63">
        <v>0.0</v>
      </c>
      <c r="V18" s="64">
        <v>0.0</v>
      </c>
      <c r="W18" s="64">
        <v>0.0</v>
      </c>
      <c r="X18" s="64">
        <v>0.0</v>
      </c>
      <c r="Y18" s="64">
        <v>0.0</v>
      </c>
      <c r="Z18" s="64">
        <v>0.0</v>
      </c>
      <c r="AA18" s="64">
        <v>0.0</v>
      </c>
      <c r="AB18" s="64">
        <v>0.0</v>
      </c>
      <c r="AC18" s="64">
        <v>0.0</v>
      </c>
      <c r="AD18" s="48"/>
      <c r="AE18" s="48"/>
      <c r="AF18" s="48"/>
      <c r="AG18" s="48"/>
      <c r="AH18" s="48"/>
    </row>
    <row r="19">
      <c r="A19" s="65" t="s">
        <v>47</v>
      </c>
      <c r="B19" s="75"/>
      <c r="C19" s="66">
        <f t="shared" ref="C19:D19" si="16">XLOOKUP($C$1, $F$1:$AG$1, F19:AG19)</f>
        <v>1</v>
      </c>
      <c r="D19" s="66">
        <f t="shared" si="16"/>
        <v>1</v>
      </c>
      <c r="E19" s="67"/>
      <c r="F19" s="72">
        <v>1.0</v>
      </c>
      <c r="G19" s="72">
        <v>1.0</v>
      </c>
      <c r="H19" s="69">
        <v>1.0</v>
      </c>
      <c r="I19" s="69">
        <v>1.0</v>
      </c>
      <c r="J19" s="72">
        <v>1.0</v>
      </c>
      <c r="K19" s="72">
        <v>1.0</v>
      </c>
      <c r="L19" s="73">
        <v>1.0</v>
      </c>
      <c r="M19" s="73">
        <v>1.0</v>
      </c>
      <c r="N19" s="69">
        <v>1.0</v>
      </c>
      <c r="O19" s="69">
        <v>1.0</v>
      </c>
      <c r="P19" s="69">
        <v>1.0</v>
      </c>
      <c r="Q19" s="69">
        <v>1.0</v>
      </c>
      <c r="R19" s="69">
        <v>1.0</v>
      </c>
      <c r="S19" s="69">
        <v>1.0</v>
      </c>
      <c r="T19" s="72">
        <v>1.0</v>
      </c>
      <c r="U19" s="72">
        <v>1.0</v>
      </c>
      <c r="V19" s="69">
        <v>1.0</v>
      </c>
      <c r="W19" s="69">
        <v>1.0</v>
      </c>
      <c r="X19" s="69">
        <v>1.0</v>
      </c>
      <c r="Y19" s="69">
        <v>1.0</v>
      </c>
      <c r="Z19" s="69">
        <v>1.0</v>
      </c>
      <c r="AA19" s="69">
        <v>1.0</v>
      </c>
      <c r="AB19" s="69">
        <v>1.0</v>
      </c>
      <c r="AC19" s="69">
        <v>1.0</v>
      </c>
      <c r="AD19" s="67"/>
      <c r="AE19" s="67"/>
      <c r="AF19" s="67"/>
      <c r="AG19" s="67"/>
      <c r="AH19" s="67"/>
    </row>
    <row r="20">
      <c r="A20" s="62" t="s">
        <v>48</v>
      </c>
      <c r="B20" s="62" t="s">
        <v>49</v>
      </c>
      <c r="C20" s="47" t="b">
        <f t="shared" ref="C20:D20" si="17">XLOOKUP($C$1, $F$1:$AG$1, F20:AG20)</f>
        <v>1</v>
      </c>
      <c r="D20" s="47" t="b">
        <f t="shared" si="17"/>
        <v>1</v>
      </c>
      <c r="E20" s="48"/>
      <c r="F20" s="63" t="b">
        <v>1</v>
      </c>
      <c r="G20" s="63" t="b">
        <v>1</v>
      </c>
      <c r="H20" s="76" t="b">
        <v>1</v>
      </c>
      <c r="I20" s="76" t="b">
        <v>1</v>
      </c>
      <c r="J20" s="63" t="b">
        <v>1</v>
      </c>
      <c r="K20" s="63" t="b">
        <v>1</v>
      </c>
      <c r="L20" s="49" t="b">
        <v>1</v>
      </c>
      <c r="M20" s="49" t="b">
        <v>1</v>
      </c>
      <c r="N20" s="76" t="b">
        <v>1</v>
      </c>
      <c r="O20" s="76" t="b">
        <v>1</v>
      </c>
      <c r="P20" s="76" t="b">
        <v>1</v>
      </c>
      <c r="Q20" s="76" t="b">
        <v>1</v>
      </c>
      <c r="R20" s="76" t="b">
        <v>1</v>
      </c>
      <c r="S20" s="76" t="b">
        <v>1</v>
      </c>
      <c r="T20" s="63" t="b">
        <v>1</v>
      </c>
      <c r="U20" s="63" t="b">
        <v>1</v>
      </c>
      <c r="V20" s="76" t="b">
        <v>1</v>
      </c>
      <c r="W20" s="76" t="b">
        <v>1</v>
      </c>
      <c r="X20" s="76" t="b">
        <v>1</v>
      </c>
      <c r="Y20" s="76" t="b">
        <v>1</v>
      </c>
      <c r="Z20" s="76" t="b">
        <v>1</v>
      </c>
      <c r="AA20" s="76" t="b">
        <v>1</v>
      </c>
      <c r="AB20" s="76" t="b">
        <v>1</v>
      </c>
      <c r="AC20" s="76" t="b">
        <v>1</v>
      </c>
      <c r="AD20" s="48"/>
      <c r="AE20" s="48"/>
      <c r="AF20" s="48"/>
      <c r="AG20" s="48"/>
      <c r="AH20" s="48"/>
    </row>
    <row r="21">
      <c r="A21" s="77" t="s">
        <v>50</v>
      </c>
      <c r="B21" s="77" t="s">
        <v>51</v>
      </c>
      <c r="C21" s="66" t="b">
        <f t="shared" ref="C21:D21" si="18">XLOOKUP($C$1, $F$1:$AG$1, F21:AG21)</f>
        <v>1</v>
      </c>
      <c r="D21" s="66" t="b">
        <f t="shared" si="18"/>
        <v>1</v>
      </c>
      <c r="E21" s="67"/>
      <c r="F21" s="72" t="b">
        <v>1</v>
      </c>
      <c r="G21" s="72" t="b">
        <v>1</v>
      </c>
      <c r="H21" s="78" t="b">
        <v>1</v>
      </c>
      <c r="I21" s="78" t="b">
        <v>1</v>
      </c>
      <c r="J21" s="72" t="b">
        <v>1</v>
      </c>
      <c r="K21" s="72" t="b">
        <v>1</v>
      </c>
      <c r="L21" s="73" t="b">
        <v>1</v>
      </c>
      <c r="M21" s="73" t="b">
        <v>1</v>
      </c>
      <c r="N21" s="78" t="b">
        <v>1</v>
      </c>
      <c r="O21" s="78" t="b">
        <v>1</v>
      </c>
      <c r="P21" s="78" t="b">
        <v>1</v>
      </c>
      <c r="Q21" s="78" t="b">
        <v>1</v>
      </c>
      <c r="R21" s="78" t="b">
        <v>1</v>
      </c>
      <c r="S21" s="78" t="b">
        <v>1</v>
      </c>
      <c r="T21" s="72" t="b">
        <v>1</v>
      </c>
      <c r="U21" s="72" t="b">
        <v>1</v>
      </c>
      <c r="V21" s="78" t="b">
        <v>1</v>
      </c>
      <c r="W21" s="78" t="b">
        <v>1</v>
      </c>
      <c r="X21" s="78" t="b">
        <v>1</v>
      </c>
      <c r="Y21" s="78" t="b">
        <v>1</v>
      </c>
      <c r="Z21" s="78" t="b">
        <v>1</v>
      </c>
      <c r="AA21" s="78" t="b">
        <v>1</v>
      </c>
      <c r="AB21" s="78" t="b">
        <v>1</v>
      </c>
      <c r="AC21" s="78" t="b">
        <v>1</v>
      </c>
      <c r="AD21" s="67"/>
      <c r="AE21" s="67"/>
      <c r="AF21" s="67"/>
      <c r="AG21" s="67"/>
      <c r="AH21" s="67"/>
    </row>
    <row r="22">
      <c r="A22" s="79" t="s">
        <v>52</v>
      </c>
      <c r="B22" s="79"/>
      <c r="C22" s="47" t="str">
        <f t="shared" ref="C22:D22" si="19">XLOOKUP($C$1, $F$1:$AG$1, F22:AG22)</f>
        <v>Strategy C: Hirarachical All-Gather</v>
      </c>
      <c r="D22" s="47" t="str">
        <f t="shared" si="19"/>
        <v>Strategy C: Hirarachical All-Gather</v>
      </c>
      <c r="E22" s="48"/>
      <c r="F22" s="80" t="s">
        <v>53</v>
      </c>
      <c r="G22" s="80" t="s">
        <v>53</v>
      </c>
      <c r="H22" s="47" t="s">
        <v>53</v>
      </c>
      <c r="I22" s="47" t="s">
        <v>53</v>
      </c>
      <c r="J22" s="80" t="s">
        <v>53</v>
      </c>
      <c r="K22" s="80" t="s">
        <v>53</v>
      </c>
      <c r="L22" s="81" t="s">
        <v>54</v>
      </c>
      <c r="M22" s="81" t="s">
        <v>54</v>
      </c>
      <c r="N22" s="47" t="s">
        <v>54</v>
      </c>
      <c r="O22" s="47" t="s">
        <v>54</v>
      </c>
      <c r="P22" s="47" t="s">
        <v>54</v>
      </c>
      <c r="Q22" s="47" t="s">
        <v>54</v>
      </c>
      <c r="R22" s="47" t="s">
        <v>54</v>
      </c>
      <c r="S22" s="47" t="s">
        <v>54</v>
      </c>
      <c r="T22" s="49" t="s">
        <v>54</v>
      </c>
      <c r="U22" s="49" t="s">
        <v>54</v>
      </c>
      <c r="V22" s="47" t="s">
        <v>54</v>
      </c>
      <c r="W22" s="47" t="s">
        <v>54</v>
      </c>
      <c r="X22" s="47" t="s">
        <v>54</v>
      </c>
      <c r="Y22" s="47" t="s">
        <v>54</v>
      </c>
      <c r="Z22" s="47" t="s">
        <v>54</v>
      </c>
      <c r="AA22" s="47" t="s">
        <v>54</v>
      </c>
      <c r="AB22" s="47" t="s">
        <v>54</v>
      </c>
      <c r="AC22" s="47" t="s">
        <v>54</v>
      </c>
      <c r="AD22" s="48"/>
      <c r="AE22" s="48"/>
      <c r="AF22" s="48"/>
      <c r="AG22" s="48"/>
      <c r="AH22" s="48"/>
    </row>
    <row r="23">
      <c r="A23" s="77" t="s">
        <v>55</v>
      </c>
      <c r="B23" s="77"/>
      <c r="C23" s="66" t="str">
        <f t="shared" ref="C23:D23" si="20">XLOOKUP($C$1, $F$1:$AG$1, F23:AG23)</f>
        <v>Option C: Hierachical RS</v>
      </c>
      <c r="D23" s="66" t="str">
        <f t="shared" si="20"/>
        <v>Option C: Hierachical RS</v>
      </c>
      <c r="E23" s="67"/>
      <c r="F23" s="72" t="s">
        <v>56</v>
      </c>
      <c r="G23" s="72" t="s">
        <v>56</v>
      </c>
      <c r="H23" s="69" t="s">
        <v>56</v>
      </c>
      <c r="I23" s="69" t="s">
        <v>56</v>
      </c>
      <c r="J23" s="72" t="s">
        <v>56</v>
      </c>
      <c r="K23" s="72" t="s">
        <v>56</v>
      </c>
      <c r="L23" s="70" t="s">
        <v>57</v>
      </c>
      <c r="M23" s="70" t="s">
        <v>57</v>
      </c>
      <c r="N23" s="69" t="s">
        <v>57</v>
      </c>
      <c r="O23" s="69" t="s">
        <v>57</v>
      </c>
      <c r="P23" s="69" t="s">
        <v>57</v>
      </c>
      <c r="Q23" s="69" t="s">
        <v>57</v>
      </c>
      <c r="R23" s="69" t="s">
        <v>57</v>
      </c>
      <c r="S23" s="69" t="s">
        <v>57</v>
      </c>
      <c r="T23" s="72" t="s">
        <v>57</v>
      </c>
      <c r="U23" s="72" t="s">
        <v>57</v>
      </c>
      <c r="V23" s="69" t="s">
        <v>57</v>
      </c>
      <c r="W23" s="69" t="s">
        <v>57</v>
      </c>
      <c r="X23" s="69" t="s">
        <v>57</v>
      </c>
      <c r="Y23" s="69" t="s">
        <v>57</v>
      </c>
      <c r="Z23" s="69" t="s">
        <v>57</v>
      </c>
      <c r="AA23" s="69" t="s">
        <v>57</v>
      </c>
      <c r="AB23" s="69" t="s">
        <v>57</v>
      </c>
      <c r="AC23" s="69" t="s">
        <v>57</v>
      </c>
      <c r="AD23" s="67"/>
      <c r="AE23" s="67"/>
      <c r="AF23" s="67"/>
      <c r="AG23" s="67"/>
      <c r="AH23" s="67"/>
    </row>
    <row r="24">
      <c r="A24" s="79" t="s">
        <v>58</v>
      </c>
      <c r="B24" s="79"/>
      <c r="C24" s="47" t="str">
        <f t="shared" ref="C24:D24" si="21">XLOOKUP($C$1, $F$1:$AG$1, F24:AG24)</f>
        <v>OptionA. No Overlapping</v>
      </c>
      <c r="D24" s="47" t="str">
        <f t="shared" si="21"/>
        <v>OptionA. No Overlapping</v>
      </c>
      <c r="E24" s="48"/>
      <c r="F24" s="82" t="s">
        <v>59</v>
      </c>
      <c r="G24" s="82" t="s">
        <v>59</v>
      </c>
      <c r="H24" s="48" t="s">
        <v>59</v>
      </c>
      <c r="I24" s="48" t="s">
        <v>59</v>
      </c>
      <c r="J24" s="82" t="s">
        <v>59</v>
      </c>
      <c r="K24" s="82" t="s">
        <v>59</v>
      </c>
      <c r="L24" s="82" t="s">
        <v>59</v>
      </c>
      <c r="M24" s="82" t="s">
        <v>59</v>
      </c>
      <c r="N24" s="48" t="s">
        <v>59</v>
      </c>
      <c r="O24" s="48" t="s">
        <v>59</v>
      </c>
      <c r="P24" s="48" t="s">
        <v>59</v>
      </c>
      <c r="Q24" s="48" t="s">
        <v>59</v>
      </c>
      <c r="R24" s="48" t="s">
        <v>59</v>
      </c>
      <c r="S24" s="48" t="s">
        <v>59</v>
      </c>
      <c r="T24" s="82" t="s">
        <v>59</v>
      </c>
      <c r="U24" s="82" t="s">
        <v>59</v>
      </c>
      <c r="V24" s="48" t="s">
        <v>59</v>
      </c>
      <c r="W24" s="48" t="s">
        <v>59</v>
      </c>
      <c r="X24" s="48" t="s">
        <v>59</v>
      </c>
      <c r="Y24" s="48" t="s">
        <v>59</v>
      </c>
      <c r="Z24" s="48" t="s">
        <v>59</v>
      </c>
      <c r="AA24" s="48" t="s">
        <v>59</v>
      </c>
      <c r="AB24" s="48" t="s">
        <v>59</v>
      </c>
      <c r="AC24" s="48" t="s">
        <v>59</v>
      </c>
      <c r="AD24" s="48"/>
      <c r="AE24" s="48"/>
      <c r="AF24" s="48"/>
      <c r="AG24" s="48"/>
      <c r="AH24" s="48"/>
    </row>
    <row r="25">
      <c r="A25" s="83"/>
      <c r="B25" s="84"/>
      <c r="C25" s="27" t="str">
        <f t="shared" ref="C25:D25" si="22">XLOOKUP($C$1, $F$1:$AG$1, F25:AG25)</f>
        <v/>
      </c>
      <c r="D25" s="28" t="str">
        <f t="shared" si="22"/>
        <v/>
      </c>
      <c r="E25" s="3"/>
      <c r="F25" s="85"/>
      <c r="G25" s="85"/>
      <c r="H25" s="86"/>
      <c r="I25" s="86"/>
      <c r="J25" s="85"/>
      <c r="K25" s="85"/>
      <c r="L25" s="87"/>
      <c r="M25" s="87"/>
      <c r="N25" s="86"/>
      <c r="O25" s="86"/>
      <c r="P25" s="86"/>
      <c r="Q25" s="86"/>
      <c r="R25" s="86"/>
      <c r="S25" s="86"/>
      <c r="T25" s="85"/>
      <c r="U25" s="85"/>
      <c r="V25" s="86"/>
      <c r="W25" s="86"/>
      <c r="X25" s="86"/>
      <c r="Y25" s="86"/>
      <c r="Z25" s="86"/>
      <c r="AA25" s="86"/>
      <c r="AB25" s="86"/>
      <c r="AC25" s="86"/>
      <c r="AD25" s="3"/>
      <c r="AE25" s="3"/>
      <c r="AF25" s="3"/>
      <c r="AG25" s="3"/>
      <c r="AH25" s="3"/>
    </row>
    <row r="26">
      <c r="A26" s="88" t="s">
        <v>60</v>
      </c>
      <c r="B26" s="22"/>
      <c r="C26" s="27" t="str">
        <f t="shared" ref="C26:D26" si="23">XLOOKUP($C$1, $F$1:$AG$1, F26:AG26)</f>
        <v/>
      </c>
      <c r="D26" s="28" t="str">
        <f t="shared" si="23"/>
        <v/>
      </c>
      <c r="E26" s="22"/>
      <c r="F26" s="89"/>
      <c r="G26" s="89"/>
      <c r="H26" s="23"/>
      <c r="I26" s="23"/>
      <c r="J26" s="89"/>
      <c r="K26" s="89"/>
      <c r="L26" s="89"/>
      <c r="M26" s="89"/>
      <c r="N26" s="23"/>
      <c r="O26" s="23"/>
      <c r="P26" s="23"/>
      <c r="Q26" s="23"/>
      <c r="R26" s="23"/>
      <c r="S26" s="23"/>
      <c r="T26" s="89"/>
      <c r="U26" s="89"/>
      <c r="V26" s="23"/>
      <c r="W26" s="23"/>
      <c r="X26" s="23"/>
      <c r="Y26" s="23"/>
      <c r="Z26" s="23"/>
      <c r="AA26" s="23"/>
      <c r="AB26" s="23"/>
      <c r="AC26" s="23"/>
      <c r="AD26" s="22"/>
      <c r="AE26" s="22"/>
      <c r="AF26" s="22"/>
      <c r="AG26" s="22"/>
      <c r="AH26" s="22"/>
    </row>
    <row r="27">
      <c r="A27" s="90" t="s">
        <v>61</v>
      </c>
      <c r="B27" s="90" t="s">
        <v>62</v>
      </c>
      <c r="C27" s="27" t="str">
        <f t="shared" ref="C27:D27" si="24">XLOOKUP($C$1, $F$1:$AG$1, F27:AG27)</f>
        <v>fp8</v>
      </c>
      <c r="D27" s="28" t="str">
        <f t="shared" si="24"/>
        <v>fp8</v>
      </c>
      <c r="E27" s="22"/>
      <c r="F27" s="91" t="s">
        <v>63</v>
      </c>
      <c r="G27" s="91" t="s">
        <v>63</v>
      </c>
      <c r="H27" s="34" t="s">
        <v>63</v>
      </c>
      <c r="I27" s="34" t="s">
        <v>63</v>
      </c>
      <c r="J27" s="91" t="s">
        <v>63</v>
      </c>
      <c r="K27" s="91" t="s">
        <v>63</v>
      </c>
      <c r="L27" s="92" t="s">
        <v>63</v>
      </c>
      <c r="M27" s="92" t="s">
        <v>63</v>
      </c>
      <c r="N27" s="34" t="s">
        <v>63</v>
      </c>
      <c r="O27" s="34" t="s">
        <v>63</v>
      </c>
      <c r="P27" s="34" t="s">
        <v>63</v>
      </c>
      <c r="Q27" s="34" t="s">
        <v>63</v>
      </c>
      <c r="R27" s="34" t="s">
        <v>63</v>
      </c>
      <c r="S27" s="34" t="s">
        <v>63</v>
      </c>
      <c r="T27" s="91" t="s">
        <v>63</v>
      </c>
      <c r="U27" s="91" t="s">
        <v>63</v>
      </c>
      <c r="V27" s="34" t="s">
        <v>63</v>
      </c>
      <c r="W27" s="34" t="s">
        <v>63</v>
      </c>
      <c r="X27" s="34" t="s">
        <v>63</v>
      </c>
      <c r="Y27" s="34" t="s">
        <v>63</v>
      </c>
      <c r="Z27" s="34" t="s">
        <v>63</v>
      </c>
      <c r="AA27" s="34" t="s">
        <v>63</v>
      </c>
      <c r="AB27" s="34" t="s">
        <v>63</v>
      </c>
      <c r="AC27" s="34" t="s">
        <v>63</v>
      </c>
      <c r="AD27" s="22"/>
      <c r="AE27" s="22"/>
      <c r="AF27" s="22"/>
      <c r="AG27" s="22"/>
      <c r="AH27" s="22"/>
    </row>
    <row r="28">
      <c r="A28" s="90" t="s">
        <v>64</v>
      </c>
      <c r="B28" s="93" t="s">
        <v>65</v>
      </c>
      <c r="C28" s="94" t="str">
        <f t="shared" ref="C28:D28" si="25">XLOOKUP($C$1, $F$1:$AG$1, F28:AG28)</f>
        <v>w8a8</v>
      </c>
      <c r="D28" s="95" t="str">
        <f t="shared" si="25"/>
        <v>w8a8</v>
      </c>
      <c r="E28" s="22"/>
      <c r="F28" s="96" t="s">
        <v>66</v>
      </c>
      <c r="G28" s="96" t="s">
        <v>66</v>
      </c>
      <c r="H28" s="97" t="s">
        <v>66</v>
      </c>
      <c r="I28" s="97" t="s">
        <v>66</v>
      </c>
      <c r="J28" s="96" t="s">
        <v>66</v>
      </c>
      <c r="K28" s="96" t="s">
        <v>66</v>
      </c>
      <c r="L28" s="98" t="s">
        <v>66</v>
      </c>
      <c r="M28" s="98" t="s">
        <v>66</v>
      </c>
      <c r="N28" s="97" t="s">
        <v>67</v>
      </c>
      <c r="O28" s="97" t="s">
        <v>67</v>
      </c>
      <c r="P28" s="97" t="s">
        <v>67</v>
      </c>
      <c r="Q28" s="97" t="s">
        <v>67</v>
      </c>
      <c r="R28" s="97" t="s">
        <v>67</v>
      </c>
      <c r="S28" s="97" t="s">
        <v>67</v>
      </c>
      <c r="T28" s="96" t="s">
        <v>67</v>
      </c>
      <c r="U28" s="96" t="s">
        <v>67</v>
      </c>
      <c r="V28" s="97" t="s">
        <v>67</v>
      </c>
      <c r="W28" s="97" t="s">
        <v>67</v>
      </c>
      <c r="X28" s="97" t="s">
        <v>67</v>
      </c>
      <c r="Y28" s="97" t="s">
        <v>67</v>
      </c>
      <c r="Z28" s="97" t="s">
        <v>67</v>
      </c>
      <c r="AA28" s="97" t="s">
        <v>67</v>
      </c>
      <c r="AB28" s="97" t="s">
        <v>67</v>
      </c>
      <c r="AC28" s="97" t="s">
        <v>67</v>
      </c>
      <c r="AD28" s="22"/>
      <c r="AE28" s="22"/>
      <c r="AF28" s="22"/>
      <c r="AG28" s="22"/>
      <c r="AH28" s="22"/>
    </row>
    <row r="29">
      <c r="A29" s="90" t="s">
        <v>68</v>
      </c>
      <c r="B29" s="90" t="s">
        <v>69</v>
      </c>
      <c r="C29" s="94" t="str">
        <f t="shared" ref="C29:D29" si="26">XLOOKUP($C$1, $F$1:$AG$1, F29:AG29)</f>
        <v>w8a8</v>
      </c>
      <c r="D29" s="95" t="str">
        <f t="shared" si="26"/>
        <v>w8a8</v>
      </c>
      <c r="E29" s="22"/>
      <c r="F29" s="96" t="s">
        <v>66</v>
      </c>
      <c r="G29" s="96" t="s">
        <v>66</v>
      </c>
      <c r="H29" s="97" t="s">
        <v>66</v>
      </c>
      <c r="I29" s="97" t="s">
        <v>66</v>
      </c>
      <c r="J29" s="96" t="s">
        <v>66</v>
      </c>
      <c r="K29" s="96" t="s">
        <v>66</v>
      </c>
      <c r="L29" s="98" t="s">
        <v>66</v>
      </c>
      <c r="M29" s="98" t="s">
        <v>66</v>
      </c>
      <c r="N29" s="97" t="s">
        <v>70</v>
      </c>
      <c r="O29" s="97" t="s">
        <v>70</v>
      </c>
      <c r="P29" s="97" t="s">
        <v>70</v>
      </c>
      <c r="Q29" s="97" t="s">
        <v>70</v>
      </c>
      <c r="R29" s="97" t="s">
        <v>70</v>
      </c>
      <c r="S29" s="97" t="s">
        <v>70</v>
      </c>
      <c r="T29" s="96" t="s">
        <v>70</v>
      </c>
      <c r="U29" s="96" t="s">
        <v>70</v>
      </c>
      <c r="V29" s="97" t="s">
        <v>70</v>
      </c>
      <c r="W29" s="97" t="s">
        <v>70</v>
      </c>
      <c r="X29" s="97" t="s">
        <v>70</v>
      </c>
      <c r="Y29" s="97" t="s">
        <v>70</v>
      </c>
      <c r="Z29" s="97" t="s">
        <v>70</v>
      </c>
      <c r="AA29" s="97" t="s">
        <v>70</v>
      </c>
      <c r="AB29" s="97" t="s">
        <v>70</v>
      </c>
      <c r="AC29" s="97" t="s">
        <v>70</v>
      </c>
      <c r="AD29" s="22"/>
      <c r="AE29" s="22"/>
      <c r="AF29" s="22"/>
      <c r="AG29" s="22"/>
      <c r="AH29" s="22"/>
    </row>
    <row r="30">
      <c r="A30" s="90" t="s">
        <v>71</v>
      </c>
      <c r="B30" s="93" t="s">
        <v>72</v>
      </c>
      <c r="C30" s="27" t="str">
        <f t="shared" ref="C30:D30" si="27">XLOOKUP($C$1, $F$1:$AG$1, F30:AG30)</f>
        <v>fp8</v>
      </c>
      <c r="D30" s="28" t="str">
        <f t="shared" si="27"/>
        <v>fp8</v>
      </c>
      <c r="E30" s="22"/>
      <c r="F30" s="91" t="s">
        <v>63</v>
      </c>
      <c r="G30" s="91" t="s">
        <v>63</v>
      </c>
      <c r="H30" s="34" t="s">
        <v>63</v>
      </c>
      <c r="I30" s="34" t="s">
        <v>63</v>
      </c>
      <c r="J30" s="91" t="s">
        <v>63</v>
      </c>
      <c r="K30" s="91" t="s">
        <v>63</v>
      </c>
      <c r="L30" s="92" t="s">
        <v>63</v>
      </c>
      <c r="M30" s="92" t="s">
        <v>63</v>
      </c>
      <c r="N30" s="34" t="s">
        <v>63</v>
      </c>
      <c r="O30" s="34" t="s">
        <v>63</v>
      </c>
      <c r="P30" s="34" t="s">
        <v>63</v>
      </c>
      <c r="Q30" s="34" t="s">
        <v>63</v>
      </c>
      <c r="R30" s="34" t="s">
        <v>63</v>
      </c>
      <c r="S30" s="34" t="s">
        <v>63</v>
      </c>
      <c r="T30" s="91" t="s">
        <v>63</v>
      </c>
      <c r="U30" s="91" t="s">
        <v>63</v>
      </c>
      <c r="V30" s="34" t="s">
        <v>63</v>
      </c>
      <c r="W30" s="34" t="s">
        <v>63</v>
      </c>
      <c r="X30" s="34" t="s">
        <v>63</v>
      </c>
      <c r="Y30" s="34" t="s">
        <v>63</v>
      </c>
      <c r="Z30" s="34" t="s">
        <v>63</v>
      </c>
      <c r="AA30" s="34" t="s">
        <v>63</v>
      </c>
      <c r="AB30" s="34" t="s">
        <v>63</v>
      </c>
      <c r="AC30" s="34" t="s">
        <v>63</v>
      </c>
      <c r="AD30" s="22"/>
      <c r="AE30" s="22"/>
      <c r="AF30" s="22"/>
      <c r="AG30" s="22"/>
      <c r="AH30" s="22"/>
    </row>
    <row r="31">
      <c r="A31" s="90" t="s">
        <v>73</v>
      </c>
      <c r="B31" s="93" t="s">
        <v>74</v>
      </c>
      <c r="C31" s="27" t="str">
        <f t="shared" ref="C31:D31" si="28">XLOOKUP($C$1, $F$1:$AG$1, F31:AG31)</f>
        <v>fp8</v>
      </c>
      <c r="D31" s="28" t="str">
        <f t="shared" si="28"/>
        <v>fp8</v>
      </c>
      <c r="E31" s="22"/>
      <c r="F31" s="99" t="s">
        <v>63</v>
      </c>
      <c r="G31" s="99" t="s">
        <v>63</v>
      </c>
      <c r="H31" s="34" t="s">
        <v>63</v>
      </c>
      <c r="I31" s="34" t="s">
        <v>63</v>
      </c>
      <c r="J31" s="99" t="s">
        <v>63</v>
      </c>
      <c r="K31" s="99" t="s">
        <v>63</v>
      </c>
      <c r="L31" s="92" t="s">
        <v>63</v>
      </c>
      <c r="M31" s="92" t="s">
        <v>63</v>
      </c>
      <c r="N31" s="34" t="s">
        <v>63</v>
      </c>
      <c r="O31" s="34" t="s">
        <v>63</v>
      </c>
      <c r="P31" s="34" t="s">
        <v>63</v>
      </c>
      <c r="Q31" s="34" t="s">
        <v>63</v>
      </c>
      <c r="R31" s="34" t="s">
        <v>63</v>
      </c>
      <c r="S31" s="34" t="s">
        <v>63</v>
      </c>
      <c r="T31" s="91" t="s">
        <v>63</v>
      </c>
      <c r="U31" s="91" t="s">
        <v>63</v>
      </c>
      <c r="V31" s="34" t="s">
        <v>63</v>
      </c>
      <c r="W31" s="34" t="s">
        <v>63</v>
      </c>
      <c r="X31" s="34" t="s">
        <v>63</v>
      </c>
      <c r="Y31" s="34" t="s">
        <v>63</v>
      </c>
      <c r="Z31" s="34" t="s">
        <v>63</v>
      </c>
      <c r="AA31" s="34" t="s">
        <v>63</v>
      </c>
      <c r="AB31" s="34" t="s">
        <v>63</v>
      </c>
      <c r="AC31" s="34" t="s">
        <v>63</v>
      </c>
      <c r="AD31" s="22"/>
      <c r="AE31" s="22"/>
      <c r="AF31" s="22"/>
      <c r="AG31" s="22"/>
      <c r="AH31" s="22"/>
    </row>
    <row r="32">
      <c r="A32" s="90" t="s">
        <v>75</v>
      </c>
      <c r="B32" s="93" t="s">
        <v>76</v>
      </c>
      <c r="C32" s="27" t="str">
        <f t="shared" ref="C32:D32" si="29">XLOOKUP($C$1, $F$1:$AG$1, F32:AG32)</f>
        <v>fp8</v>
      </c>
      <c r="D32" s="28" t="str">
        <f t="shared" si="29"/>
        <v>fp8</v>
      </c>
      <c r="E32" s="22"/>
      <c r="F32" s="91" t="s">
        <v>63</v>
      </c>
      <c r="G32" s="91" t="s">
        <v>63</v>
      </c>
      <c r="H32" s="34" t="s">
        <v>63</v>
      </c>
      <c r="I32" s="34" t="s">
        <v>63</v>
      </c>
      <c r="J32" s="91" t="s">
        <v>63</v>
      </c>
      <c r="K32" s="91" t="s">
        <v>63</v>
      </c>
      <c r="L32" s="92" t="s">
        <v>63</v>
      </c>
      <c r="M32" s="92" t="s">
        <v>63</v>
      </c>
      <c r="N32" s="34" t="s">
        <v>63</v>
      </c>
      <c r="O32" s="34" t="s">
        <v>63</v>
      </c>
      <c r="P32" s="34" t="s">
        <v>63</v>
      </c>
      <c r="Q32" s="34" t="s">
        <v>63</v>
      </c>
      <c r="R32" s="34" t="s">
        <v>63</v>
      </c>
      <c r="S32" s="34" t="s">
        <v>63</v>
      </c>
      <c r="T32" s="91" t="s">
        <v>63</v>
      </c>
      <c r="U32" s="91" t="s">
        <v>63</v>
      </c>
      <c r="V32" s="34" t="s">
        <v>63</v>
      </c>
      <c r="W32" s="34" t="s">
        <v>63</v>
      </c>
      <c r="X32" s="34" t="s">
        <v>63</v>
      </c>
      <c r="Y32" s="34" t="s">
        <v>63</v>
      </c>
      <c r="Z32" s="34" t="s">
        <v>63</v>
      </c>
      <c r="AA32" s="34" t="s">
        <v>63</v>
      </c>
      <c r="AB32" s="34" t="s">
        <v>63</v>
      </c>
      <c r="AC32" s="34" t="s">
        <v>63</v>
      </c>
      <c r="AD32" s="22"/>
      <c r="AE32" s="22"/>
      <c r="AF32" s="22"/>
      <c r="AG32" s="22"/>
      <c r="AH32" s="22"/>
    </row>
    <row r="33">
      <c r="A33" s="29" t="s">
        <v>77</v>
      </c>
      <c r="B33" s="93" t="s">
        <v>78</v>
      </c>
      <c r="C33" s="94" t="str">
        <f t="shared" ref="C33:D33" si="30">XLOOKUP($C$1, $F$1:$AG$1, F33:AG33)</f>
        <v>w4a8</v>
      </c>
      <c r="D33" s="95" t="str">
        <f t="shared" si="30"/>
        <v>w4a8</v>
      </c>
      <c r="E33" s="22"/>
      <c r="F33" s="96" t="s">
        <v>79</v>
      </c>
      <c r="G33" s="96" t="s">
        <v>79</v>
      </c>
      <c r="H33" s="97" t="s">
        <v>79</v>
      </c>
      <c r="I33" s="97" t="s">
        <v>79</v>
      </c>
      <c r="J33" s="96" t="s">
        <v>79</v>
      </c>
      <c r="K33" s="96" t="s">
        <v>79</v>
      </c>
      <c r="L33" s="98" t="s">
        <v>79</v>
      </c>
      <c r="M33" s="98" t="s">
        <v>79</v>
      </c>
      <c r="N33" s="97" t="s">
        <v>70</v>
      </c>
      <c r="O33" s="97" t="s">
        <v>70</v>
      </c>
      <c r="P33" s="97" t="s">
        <v>70</v>
      </c>
      <c r="Q33" s="97" t="s">
        <v>70</v>
      </c>
      <c r="R33" s="97" t="s">
        <v>70</v>
      </c>
      <c r="S33" s="97" t="s">
        <v>70</v>
      </c>
      <c r="T33" s="96" t="s">
        <v>70</v>
      </c>
      <c r="U33" s="96" t="s">
        <v>70</v>
      </c>
      <c r="V33" s="97" t="s">
        <v>70</v>
      </c>
      <c r="W33" s="97" t="s">
        <v>70</v>
      </c>
      <c r="X33" s="97" t="s">
        <v>79</v>
      </c>
      <c r="Y33" s="97" t="s">
        <v>79</v>
      </c>
      <c r="Z33" s="97" t="s">
        <v>79</v>
      </c>
      <c r="AA33" s="97" t="s">
        <v>79</v>
      </c>
      <c r="AB33" s="97" t="s">
        <v>70</v>
      </c>
      <c r="AC33" s="97" t="s">
        <v>70</v>
      </c>
      <c r="AD33" s="22"/>
      <c r="AE33" s="22"/>
      <c r="AF33" s="22"/>
      <c r="AG33" s="22"/>
      <c r="AH33" s="22"/>
    </row>
    <row r="34">
      <c r="A34" s="90" t="s">
        <v>80</v>
      </c>
      <c r="B34" s="93" t="s">
        <v>81</v>
      </c>
      <c r="C34" s="27" t="str">
        <f t="shared" ref="C34:D34" si="31">XLOOKUP($C$1, $F$1:$AG$1, F34:AG34)</f>
        <v>bf16</v>
      </c>
      <c r="D34" s="28" t="str">
        <f t="shared" si="31"/>
        <v>bf16</v>
      </c>
      <c r="E34" s="22"/>
      <c r="F34" s="91" t="s">
        <v>82</v>
      </c>
      <c r="G34" s="91" t="s">
        <v>82</v>
      </c>
      <c r="H34" s="34" t="s">
        <v>82</v>
      </c>
      <c r="I34" s="34" t="s">
        <v>82</v>
      </c>
      <c r="J34" s="91" t="s">
        <v>82</v>
      </c>
      <c r="K34" s="91" t="s">
        <v>82</v>
      </c>
      <c r="L34" s="92" t="s">
        <v>82</v>
      </c>
      <c r="M34" s="92" t="s">
        <v>82</v>
      </c>
      <c r="N34" s="34" t="s">
        <v>82</v>
      </c>
      <c r="O34" s="34" t="s">
        <v>82</v>
      </c>
      <c r="P34" s="34" t="s">
        <v>82</v>
      </c>
      <c r="Q34" s="34" t="s">
        <v>82</v>
      </c>
      <c r="R34" s="34" t="s">
        <v>82</v>
      </c>
      <c r="S34" s="34" t="s">
        <v>82</v>
      </c>
      <c r="T34" s="91" t="s">
        <v>82</v>
      </c>
      <c r="U34" s="91" t="s">
        <v>82</v>
      </c>
      <c r="V34" s="34" t="s">
        <v>82</v>
      </c>
      <c r="W34" s="34" t="s">
        <v>82</v>
      </c>
      <c r="X34" s="34" t="s">
        <v>82</v>
      </c>
      <c r="Y34" s="34" t="s">
        <v>82</v>
      </c>
      <c r="Z34" s="34" t="s">
        <v>82</v>
      </c>
      <c r="AA34" s="34" t="s">
        <v>82</v>
      </c>
      <c r="AB34" s="34" t="s">
        <v>82</v>
      </c>
      <c r="AC34" s="34" t="s">
        <v>82</v>
      </c>
      <c r="AD34" s="22"/>
      <c r="AE34" s="22"/>
      <c r="AF34" s="22"/>
      <c r="AG34" s="22"/>
      <c r="AH34" s="22"/>
    </row>
    <row r="35">
      <c r="A35" s="3"/>
      <c r="B35" s="3"/>
      <c r="C35" s="56"/>
      <c r="D35" s="56"/>
      <c r="E35" s="3"/>
      <c r="F35" s="38"/>
      <c r="G35" s="38"/>
      <c r="H35" s="56"/>
      <c r="I35" s="56"/>
      <c r="J35" s="38"/>
      <c r="K35" s="38"/>
      <c r="L35" s="38"/>
      <c r="M35" s="38"/>
      <c r="N35" s="3"/>
      <c r="O35" s="3"/>
      <c r="P35" s="3"/>
      <c r="Q35" s="3"/>
      <c r="R35" s="3"/>
      <c r="S35" s="3"/>
      <c r="T35" s="38"/>
      <c r="U35" s="38"/>
      <c r="V35" s="3"/>
      <c r="W35" s="3"/>
      <c r="X35" s="3"/>
      <c r="Y35" s="3"/>
      <c r="Z35" s="3"/>
      <c r="AA35" s="3"/>
      <c r="AB35" s="3"/>
      <c r="AC35" s="3"/>
      <c r="AD35" s="3"/>
      <c r="AE35" s="3"/>
      <c r="AF35" s="3"/>
      <c r="AG35" s="3"/>
      <c r="AH35" s="3"/>
    </row>
    <row r="36">
      <c r="A36" s="100" t="s">
        <v>83</v>
      </c>
      <c r="B36" s="101"/>
      <c r="C36" s="102"/>
      <c r="D36" s="103"/>
      <c r="E36" s="101"/>
      <c r="F36" s="104"/>
      <c r="G36" s="104"/>
      <c r="H36" s="103"/>
      <c r="I36" s="103"/>
      <c r="J36" s="104"/>
      <c r="K36" s="104"/>
      <c r="L36" s="104"/>
      <c r="M36" s="104"/>
      <c r="N36" s="101"/>
      <c r="O36" s="101"/>
      <c r="P36" s="101"/>
      <c r="Q36" s="101"/>
      <c r="R36" s="101"/>
      <c r="S36" s="101"/>
      <c r="T36" s="104"/>
      <c r="U36" s="104"/>
      <c r="V36" s="101"/>
      <c r="W36" s="101"/>
      <c r="X36" s="101"/>
      <c r="Y36" s="101"/>
      <c r="Z36" s="101"/>
      <c r="AA36" s="101"/>
      <c r="AB36" s="101"/>
      <c r="AC36" s="101"/>
      <c r="AD36" s="101"/>
      <c r="AE36" s="101"/>
      <c r="AF36" s="101"/>
      <c r="AG36" s="101"/>
      <c r="AH36" s="101"/>
    </row>
    <row r="37">
      <c r="A37" s="2"/>
      <c r="B37" s="3"/>
      <c r="C37" s="56"/>
      <c r="D37" s="56"/>
      <c r="E37" s="3"/>
      <c r="F37" s="38"/>
      <c r="G37" s="38"/>
      <c r="H37" s="56"/>
      <c r="I37" s="56"/>
      <c r="J37" s="38"/>
      <c r="K37" s="38"/>
      <c r="L37" s="38"/>
      <c r="M37" s="38"/>
      <c r="N37" s="3"/>
      <c r="O37" s="3"/>
      <c r="P37" s="3"/>
      <c r="Q37" s="3"/>
      <c r="R37" s="3"/>
      <c r="S37" s="3"/>
      <c r="T37" s="38"/>
      <c r="U37" s="38"/>
      <c r="V37" s="3"/>
      <c r="W37" s="3"/>
      <c r="X37" s="3"/>
      <c r="Y37" s="3"/>
      <c r="Z37" s="3"/>
      <c r="AA37" s="3"/>
      <c r="AB37" s="3"/>
      <c r="AC37" s="3"/>
      <c r="AD37" s="3"/>
      <c r="AE37" s="3"/>
      <c r="AF37" s="3"/>
      <c r="AG37" s="3"/>
      <c r="AH37" s="3"/>
    </row>
    <row r="38">
      <c r="A38" s="105"/>
      <c r="B38" s="106" t="s">
        <v>84</v>
      </c>
      <c r="C38" s="107" t="s">
        <v>85</v>
      </c>
      <c r="D38" s="107" t="s">
        <v>25</v>
      </c>
      <c r="E38" s="3"/>
      <c r="F38" s="38"/>
      <c r="G38" s="38"/>
      <c r="H38" s="56"/>
      <c r="I38" s="56"/>
      <c r="J38" s="38"/>
      <c r="K38" s="38"/>
      <c r="L38" s="38"/>
      <c r="M38" s="38"/>
      <c r="N38" s="3"/>
      <c r="O38" s="3"/>
      <c r="P38" s="3"/>
      <c r="Q38" s="3"/>
      <c r="R38" s="3"/>
      <c r="S38" s="3"/>
      <c r="T38" s="38"/>
      <c r="U38" s="38"/>
      <c r="V38" s="3"/>
      <c r="W38" s="3"/>
      <c r="X38" s="3"/>
      <c r="Y38" s="3"/>
      <c r="Z38" s="3"/>
      <c r="AA38" s="3"/>
      <c r="AB38" s="3"/>
      <c r="AC38" s="3"/>
      <c r="AD38" s="3"/>
      <c r="AE38" s="3"/>
      <c r="AF38" s="3"/>
      <c r="AG38" s="3"/>
      <c r="AH38" s="3"/>
    </row>
    <row r="39">
      <c r="A39" s="108" t="s">
        <v>86</v>
      </c>
      <c r="B39" s="109" t="b">
        <f>'Decode First Token'!B94</f>
        <v>1</v>
      </c>
      <c r="C39" s="109" t="b">
        <f>'Decode Last Token'!B94</f>
        <v>1</v>
      </c>
      <c r="D39" s="109" t="b">
        <f>Prefill!B94</f>
        <v>1</v>
      </c>
      <c r="E39" s="3"/>
      <c r="F39" s="38"/>
      <c r="G39" s="38"/>
      <c r="H39" s="56"/>
      <c r="I39" s="56"/>
      <c r="J39" s="38"/>
      <c r="K39" s="38"/>
      <c r="L39" s="38"/>
      <c r="M39" s="38"/>
      <c r="N39" s="3"/>
      <c r="O39" s="3"/>
      <c r="P39" s="3"/>
      <c r="Q39" s="3"/>
      <c r="R39" s="3"/>
      <c r="S39" s="3"/>
      <c r="T39" s="38"/>
      <c r="U39" s="38"/>
      <c r="V39" s="3"/>
      <c r="W39" s="3"/>
      <c r="X39" s="3"/>
      <c r="Y39" s="3"/>
      <c r="Z39" s="3"/>
      <c r="AA39" s="3"/>
      <c r="AB39" s="3"/>
      <c r="AC39" s="3"/>
      <c r="AD39" s="3"/>
      <c r="AE39" s="3"/>
      <c r="AF39" s="3"/>
      <c r="AG39" s="3"/>
      <c r="AH39" s="3"/>
    </row>
    <row r="40">
      <c r="A40" s="110" t="s">
        <v>87</v>
      </c>
      <c r="B40" s="111">
        <f>'Decode First Token'!B48</f>
        <v>0.02451317906</v>
      </c>
      <c r="C40" s="111">
        <f>'Decode Last Token'!B48</f>
        <v>0.03887308604</v>
      </c>
      <c r="D40" s="111">
        <f>Prefill!B48</f>
        <v>0.1278949649</v>
      </c>
      <c r="E40" s="3"/>
      <c r="F40" s="38"/>
      <c r="G40" s="38"/>
      <c r="H40" s="56"/>
      <c r="I40" s="56"/>
      <c r="J40" s="38"/>
      <c r="K40" s="38"/>
      <c r="L40" s="38"/>
      <c r="M40" s="38"/>
      <c r="N40" s="3"/>
      <c r="O40" s="3"/>
      <c r="P40" s="3"/>
      <c r="Q40" s="3"/>
      <c r="R40" s="3"/>
      <c r="S40" s="3"/>
      <c r="T40" s="38"/>
      <c r="U40" s="38"/>
      <c r="V40" s="3"/>
      <c r="W40" s="3"/>
      <c r="X40" s="3"/>
      <c r="Y40" s="3"/>
      <c r="Z40" s="3"/>
      <c r="AA40" s="3"/>
      <c r="AB40" s="3"/>
      <c r="AC40" s="3"/>
      <c r="AD40" s="3"/>
      <c r="AE40" s="3"/>
      <c r="AF40" s="3"/>
      <c r="AG40" s="3"/>
      <c r="AH40" s="3"/>
    </row>
    <row r="41">
      <c r="A41" s="110" t="s">
        <v>88</v>
      </c>
      <c r="B41" s="112">
        <f>'Decode First Token'!B49</f>
        <v>104433.6189</v>
      </c>
      <c r="C41" s="112">
        <f>'Decode Last Token'!B49</f>
        <v>65855.33233</v>
      </c>
      <c r="D41" s="112">
        <f>Prefill!B49</f>
        <v>128105.1214</v>
      </c>
      <c r="E41" s="3"/>
      <c r="F41" s="38"/>
      <c r="G41" s="38"/>
      <c r="H41" s="56"/>
      <c r="I41" s="56"/>
      <c r="J41" s="38"/>
      <c r="K41" s="38"/>
      <c r="L41" s="38"/>
      <c r="M41" s="38"/>
      <c r="N41" s="3"/>
      <c r="O41" s="3"/>
      <c r="P41" s="3"/>
      <c r="Q41" s="3"/>
      <c r="R41" s="3"/>
      <c r="S41" s="3"/>
      <c r="T41" s="38"/>
      <c r="U41" s="38"/>
      <c r="V41" s="3"/>
      <c r="W41" s="3"/>
      <c r="X41" s="3"/>
      <c r="Y41" s="3"/>
      <c r="Z41" s="3"/>
      <c r="AA41" s="3"/>
      <c r="AB41" s="3"/>
      <c r="AC41" s="3"/>
      <c r="AD41" s="3"/>
      <c r="AE41" s="3"/>
      <c r="AF41" s="3"/>
      <c r="AG41" s="3"/>
      <c r="AH41" s="3"/>
    </row>
    <row r="42">
      <c r="A42" s="110" t="s">
        <v>89</v>
      </c>
      <c r="B42" s="112">
        <f>'Decode First Token'!B50</f>
        <v>104433.6189</v>
      </c>
      <c r="C42" s="112">
        <f>'Decode Last Token'!B50</f>
        <v>65855.33233</v>
      </c>
      <c r="D42" s="112">
        <f>Prefill!B50</f>
        <v>128105.1214</v>
      </c>
      <c r="E42" s="3"/>
      <c r="F42" s="38"/>
      <c r="G42" s="38"/>
      <c r="H42" s="56"/>
      <c r="I42" s="56"/>
      <c r="J42" s="38"/>
      <c r="K42" s="38"/>
      <c r="L42" s="38"/>
      <c r="M42" s="38"/>
      <c r="N42" s="3"/>
      <c r="O42" s="3"/>
      <c r="P42" s="3"/>
      <c r="Q42" s="3"/>
      <c r="R42" s="3"/>
      <c r="S42" s="3"/>
      <c r="T42" s="38"/>
      <c r="U42" s="38"/>
      <c r="V42" s="3"/>
      <c r="W42" s="3"/>
      <c r="X42" s="3"/>
      <c r="Y42" s="3"/>
      <c r="Z42" s="3"/>
      <c r="AA42" s="3"/>
      <c r="AB42" s="3"/>
      <c r="AC42" s="3"/>
      <c r="AD42" s="3"/>
      <c r="AE42" s="3"/>
      <c r="AF42" s="3"/>
      <c r="AG42" s="3"/>
      <c r="AH42" s="3"/>
    </row>
    <row r="43">
      <c r="A43" s="110" t="s">
        <v>90</v>
      </c>
      <c r="B43" s="113">
        <f>'Decode First Token'!B51</f>
        <v>13054.20236</v>
      </c>
      <c r="C43" s="112">
        <f>'Decode Last Token'!B51</f>
        <v>8231.916541</v>
      </c>
      <c r="D43" s="112">
        <f>Prefill!B51</f>
        <v>16013.14017</v>
      </c>
      <c r="E43" s="3"/>
      <c r="F43" s="38"/>
      <c r="G43" s="38"/>
      <c r="H43" s="56"/>
      <c r="I43" s="56"/>
      <c r="J43" s="38"/>
      <c r="K43" s="38"/>
      <c r="L43" s="38"/>
      <c r="M43" s="38"/>
      <c r="N43" s="3"/>
      <c r="O43" s="3"/>
      <c r="P43" s="3"/>
      <c r="Q43" s="3"/>
      <c r="R43" s="3"/>
      <c r="S43" s="3"/>
      <c r="T43" s="38"/>
      <c r="U43" s="38"/>
      <c r="V43" s="3"/>
      <c r="W43" s="3"/>
      <c r="X43" s="3"/>
      <c r="Y43" s="3"/>
      <c r="Z43" s="3"/>
      <c r="AA43" s="3"/>
      <c r="AB43" s="3"/>
      <c r="AC43" s="3"/>
      <c r="AD43" s="3"/>
      <c r="AE43" s="3"/>
      <c r="AF43" s="3"/>
      <c r="AG43" s="3"/>
      <c r="AH43" s="3"/>
    </row>
    <row r="44">
      <c r="E44" s="3"/>
      <c r="F44" s="38"/>
      <c r="G44" s="38"/>
      <c r="H44" s="56"/>
      <c r="I44" s="56"/>
      <c r="J44" s="38"/>
      <c r="K44" s="38"/>
      <c r="L44" s="38"/>
      <c r="M44" s="38"/>
      <c r="N44" s="3"/>
      <c r="O44" s="3"/>
      <c r="P44" s="3"/>
      <c r="Q44" s="3"/>
      <c r="R44" s="3"/>
      <c r="S44" s="3"/>
      <c r="T44" s="38"/>
      <c r="U44" s="38"/>
      <c r="V44" s="3"/>
      <c r="W44" s="3"/>
      <c r="X44" s="3"/>
      <c r="Y44" s="3"/>
      <c r="Z44" s="3"/>
      <c r="AA44" s="3"/>
      <c r="AB44" s="3"/>
      <c r="AC44" s="3"/>
      <c r="AD44" s="3"/>
      <c r="AE44" s="3"/>
      <c r="AF44" s="3"/>
      <c r="AG44" s="3"/>
      <c r="AH44" s="3"/>
    </row>
    <row r="45">
      <c r="A45" s="114" t="s">
        <v>91</v>
      </c>
      <c r="B45" s="105"/>
      <c r="E45" s="3"/>
      <c r="F45" s="38"/>
      <c r="G45" s="38"/>
      <c r="H45" s="115"/>
      <c r="I45" s="56"/>
      <c r="J45" s="38"/>
      <c r="K45" s="38"/>
      <c r="L45" s="38"/>
      <c r="M45" s="38"/>
      <c r="N45" s="3"/>
      <c r="O45" s="3"/>
      <c r="P45" s="3"/>
      <c r="Q45" s="3"/>
      <c r="R45" s="3"/>
      <c r="S45" s="3"/>
      <c r="T45" s="38"/>
      <c r="U45" s="38"/>
      <c r="V45" s="3"/>
      <c r="W45" s="3"/>
      <c r="X45" s="3"/>
      <c r="Y45" s="3"/>
      <c r="Z45" s="3"/>
      <c r="AA45" s="3"/>
      <c r="AB45" s="3"/>
      <c r="AC45" s="3"/>
      <c r="AD45" s="3"/>
      <c r="AE45" s="3"/>
      <c r="AF45" s="3"/>
      <c r="AG45" s="3"/>
      <c r="AH45" s="3"/>
    </row>
    <row r="46">
      <c r="A46" s="110" t="s">
        <v>92</v>
      </c>
      <c r="B46" s="105">
        <f>C17</f>
        <v>1024</v>
      </c>
      <c r="E46" s="3"/>
      <c r="F46" s="38"/>
      <c r="G46" s="38"/>
      <c r="H46" s="31"/>
      <c r="I46" s="56"/>
      <c r="J46" s="38"/>
      <c r="K46" s="38"/>
      <c r="L46" s="38"/>
      <c r="M46" s="38"/>
      <c r="N46" s="3"/>
      <c r="O46" s="3"/>
      <c r="P46" s="3"/>
      <c r="Q46" s="3"/>
      <c r="R46" s="3"/>
      <c r="S46" s="3"/>
      <c r="T46" s="38"/>
      <c r="U46" s="38"/>
      <c r="V46" s="3"/>
      <c r="W46" s="3"/>
      <c r="X46" s="3"/>
      <c r="Y46" s="3"/>
      <c r="Z46" s="3"/>
      <c r="AA46" s="3"/>
      <c r="AB46" s="3"/>
      <c r="AC46" s="3"/>
      <c r="AD46" s="3"/>
      <c r="AE46" s="3"/>
      <c r="AF46" s="3"/>
      <c r="AG46" s="3"/>
      <c r="AH46" s="3"/>
    </row>
    <row r="47">
      <c r="A47" s="110" t="s">
        <v>93</v>
      </c>
      <c r="B47" s="105">
        <f>C16-C17</f>
        <v>8192</v>
      </c>
      <c r="E47" s="3"/>
      <c r="F47" s="38"/>
      <c r="G47" s="38"/>
      <c r="H47" s="31"/>
      <c r="I47" s="56"/>
      <c r="J47" s="38"/>
      <c r="K47" s="38"/>
      <c r="L47" s="38"/>
      <c r="M47" s="38"/>
      <c r="N47" s="3"/>
      <c r="O47" s="3"/>
      <c r="P47" s="3"/>
      <c r="Q47" s="3"/>
      <c r="R47" s="3"/>
      <c r="S47" s="3"/>
      <c r="T47" s="38"/>
      <c r="U47" s="38"/>
      <c r="V47" s="3"/>
      <c r="W47" s="3"/>
      <c r="X47" s="3"/>
      <c r="Y47" s="3"/>
      <c r="Z47" s="3"/>
      <c r="AA47" s="3"/>
      <c r="AB47" s="3"/>
      <c r="AC47" s="3"/>
      <c r="AD47" s="3"/>
      <c r="AE47" s="3"/>
      <c r="AF47" s="3"/>
      <c r="AG47" s="3"/>
      <c r="AH47" s="3"/>
    </row>
    <row r="48">
      <c r="A48" s="110"/>
      <c r="B48" s="105"/>
      <c r="E48" s="3"/>
      <c r="F48" s="38"/>
      <c r="G48" s="38"/>
      <c r="H48" s="31"/>
      <c r="I48" s="56"/>
      <c r="J48" s="38"/>
      <c r="K48" s="38"/>
      <c r="L48" s="38"/>
      <c r="M48" s="38"/>
      <c r="N48" s="3"/>
      <c r="O48" s="3"/>
      <c r="P48" s="3"/>
      <c r="Q48" s="3"/>
      <c r="R48" s="3"/>
      <c r="S48" s="3"/>
      <c r="T48" s="38"/>
      <c r="U48" s="38"/>
      <c r="V48" s="3"/>
      <c r="W48" s="3"/>
      <c r="X48" s="3"/>
      <c r="Y48" s="3"/>
      <c r="Z48" s="3"/>
      <c r="AA48" s="3"/>
      <c r="AB48" s="3"/>
      <c r="AC48" s="3"/>
      <c r="AD48" s="3"/>
      <c r="AE48" s="3"/>
      <c r="AF48" s="3"/>
      <c r="AG48" s="3"/>
      <c r="AH48" s="3"/>
    </row>
    <row r="49">
      <c r="A49" s="110" t="s">
        <v>94</v>
      </c>
      <c r="B49" s="105">
        <f>'Decode Last Token'!G11</f>
        <v>8</v>
      </c>
      <c r="E49" s="3"/>
      <c r="F49" s="38"/>
      <c r="G49" s="38"/>
      <c r="H49" s="31"/>
      <c r="I49" s="56"/>
      <c r="J49" s="38"/>
      <c r="K49" s="38"/>
      <c r="L49" s="38"/>
      <c r="M49" s="38"/>
      <c r="N49" s="3"/>
      <c r="O49" s="3"/>
      <c r="P49" s="3"/>
      <c r="Q49" s="3"/>
      <c r="R49" s="3"/>
      <c r="S49" s="3"/>
      <c r="T49" s="38"/>
      <c r="U49" s="38"/>
      <c r="V49" s="3"/>
      <c r="W49" s="3"/>
      <c r="X49" s="3"/>
      <c r="Y49" s="3"/>
      <c r="Z49" s="3"/>
      <c r="AA49" s="3"/>
      <c r="AB49" s="3"/>
      <c r="AC49" s="3"/>
      <c r="AD49" s="3"/>
      <c r="AE49" s="3"/>
      <c r="AF49" s="3"/>
      <c r="AG49" s="3"/>
      <c r="AH49" s="3"/>
    </row>
    <row r="50">
      <c r="A50" s="110" t="s">
        <v>95</v>
      </c>
      <c r="B50" s="116">
        <f>(B40+C40)*B47/2</f>
        <v>259.6301418</v>
      </c>
      <c r="C50" s="2" t="s">
        <v>96</v>
      </c>
      <c r="E50" s="3"/>
      <c r="F50" s="38"/>
      <c r="G50" s="38"/>
      <c r="H50" s="56"/>
      <c r="I50" s="56"/>
      <c r="J50" s="38"/>
      <c r="K50" s="38"/>
      <c r="L50" s="38"/>
      <c r="M50" s="38"/>
      <c r="N50" s="3"/>
      <c r="O50" s="3"/>
      <c r="P50" s="3"/>
      <c r="Q50" s="3"/>
      <c r="R50" s="3"/>
      <c r="S50" s="3"/>
      <c r="T50" s="38"/>
      <c r="U50" s="38"/>
      <c r="V50" s="3"/>
      <c r="W50" s="3"/>
      <c r="X50" s="3"/>
      <c r="Y50" s="3"/>
      <c r="Z50" s="3"/>
      <c r="AA50" s="3"/>
      <c r="AB50" s="3"/>
      <c r="AC50" s="3"/>
      <c r="AD50" s="3"/>
      <c r="AE50" s="3"/>
      <c r="AF50" s="3"/>
      <c r="AG50" s="3"/>
      <c r="AH50" s="3"/>
    </row>
    <row r="51">
      <c r="A51" s="114" t="s">
        <v>97</v>
      </c>
      <c r="B51" s="117">
        <f>(C15*B47)/B50/B49</f>
        <v>10096.82459</v>
      </c>
      <c r="C51" s="2" t="s">
        <v>98</v>
      </c>
      <c r="E51" s="3"/>
      <c r="F51" s="38"/>
      <c r="G51" s="38"/>
      <c r="H51" s="56"/>
      <c r="I51" s="56"/>
      <c r="J51" s="38"/>
      <c r="K51" s="38"/>
      <c r="L51" s="38"/>
      <c r="M51" s="38"/>
      <c r="N51" s="3"/>
      <c r="O51" s="3"/>
      <c r="P51" s="3"/>
      <c r="Q51" s="3"/>
      <c r="R51" s="3"/>
      <c r="S51" s="3"/>
      <c r="T51" s="38"/>
      <c r="U51" s="38"/>
      <c r="V51" s="3"/>
      <c r="W51" s="3"/>
      <c r="X51" s="3"/>
      <c r="Y51" s="3"/>
      <c r="Z51" s="3"/>
      <c r="AA51" s="3"/>
      <c r="AB51" s="3"/>
      <c r="AC51" s="3"/>
      <c r="AD51" s="3"/>
      <c r="AE51" s="3"/>
      <c r="AF51" s="3"/>
      <c r="AG51" s="3"/>
      <c r="AH51" s="3"/>
    </row>
    <row r="52">
      <c r="A52" s="110"/>
      <c r="B52" s="118"/>
      <c r="E52" s="3"/>
      <c r="F52" s="38"/>
      <c r="G52" s="38"/>
      <c r="H52" s="56"/>
      <c r="I52" s="56"/>
      <c r="J52" s="38"/>
      <c r="K52" s="38"/>
      <c r="L52" s="38"/>
      <c r="M52" s="38"/>
      <c r="N52" s="3"/>
      <c r="O52" s="3"/>
      <c r="P52" s="3"/>
      <c r="Q52" s="3"/>
      <c r="R52" s="3"/>
      <c r="S52" s="3"/>
      <c r="T52" s="38"/>
      <c r="U52" s="38"/>
      <c r="V52" s="3"/>
      <c r="W52" s="3"/>
      <c r="X52" s="3"/>
      <c r="Y52" s="3"/>
      <c r="Z52" s="3"/>
      <c r="AA52" s="3"/>
      <c r="AB52" s="3"/>
      <c r="AC52" s="3"/>
      <c r="AD52" s="3"/>
      <c r="AE52" s="3"/>
      <c r="AF52" s="3"/>
      <c r="AG52" s="3"/>
      <c r="AH52" s="3"/>
    </row>
    <row r="53">
      <c r="A53" s="110" t="s">
        <v>99</v>
      </c>
      <c r="B53" s="119">
        <f>D43/B46</f>
        <v>15.6378322</v>
      </c>
      <c r="E53" s="3"/>
      <c r="F53" s="38"/>
      <c r="G53" s="38"/>
      <c r="H53" s="56"/>
      <c r="I53" s="56"/>
      <c r="J53" s="38"/>
      <c r="K53" s="38"/>
      <c r="L53" s="38"/>
      <c r="M53" s="38"/>
      <c r="N53" s="3"/>
      <c r="O53" s="3"/>
      <c r="P53" s="3"/>
      <c r="Q53" s="3"/>
      <c r="R53" s="3"/>
      <c r="S53" s="3"/>
      <c r="T53" s="38"/>
      <c r="U53" s="38"/>
      <c r="V53" s="3"/>
      <c r="W53" s="3"/>
      <c r="X53" s="3"/>
      <c r="Y53" s="3"/>
      <c r="Z53" s="3"/>
      <c r="AA53" s="3"/>
      <c r="AB53" s="3"/>
      <c r="AC53" s="3"/>
      <c r="AD53" s="3"/>
      <c r="AE53" s="3"/>
      <c r="AF53" s="3"/>
      <c r="AG53" s="3"/>
      <c r="AH53" s="3"/>
    </row>
    <row r="54">
      <c r="A54" s="110" t="s">
        <v>100</v>
      </c>
      <c r="B54" s="119">
        <f>B51/B47</f>
        <v>1.232522533</v>
      </c>
      <c r="E54" s="3"/>
      <c r="F54" s="38"/>
      <c r="G54" s="38"/>
      <c r="H54" s="56"/>
      <c r="I54" s="56"/>
      <c r="J54" s="38"/>
      <c r="K54" s="38"/>
      <c r="L54" s="38"/>
      <c r="M54" s="38"/>
      <c r="N54" s="3"/>
      <c r="O54" s="3"/>
      <c r="P54" s="3"/>
      <c r="Q54" s="3"/>
      <c r="R54" s="3"/>
      <c r="S54" s="3"/>
      <c r="T54" s="38"/>
      <c r="U54" s="38"/>
      <c r="V54" s="3"/>
      <c r="W54" s="3"/>
      <c r="X54" s="3"/>
      <c r="Y54" s="3"/>
      <c r="Z54" s="3"/>
      <c r="AA54" s="3"/>
      <c r="AB54" s="3"/>
      <c r="AC54" s="3"/>
      <c r="AD54" s="3"/>
      <c r="AE54" s="3"/>
      <c r="AF54" s="3"/>
      <c r="AG54" s="3"/>
      <c r="AH54" s="3"/>
    </row>
    <row r="55">
      <c r="A55" s="108" t="s">
        <v>101</v>
      </c>
      <c r="B55" s="119">
        <f>1/(1/B53 + 1/B54)</f>
        <v>1.142476306</v>
      </c>
      <c r="C55" s="2" t="s">
        <v>102</v>
      </c>
      <c r="E55" s="3"/>
      <c r="F55" s="38"/>
      <c r="G55" s="38"/>
      <c r="H55" s="56"/>
      <c r="I55" s="56"/>
      <c r="J55" s="38"/>
      <c r="K55" s="38"/>
      <c r="L55" s="38"/>
      <c r="M55" s="38"/>
      <c r="N55" s="3"/>
      <c r="O55" s="3"/>
      <c r="P55" s="3"/>
      <c r="Q55" s="3"/>
      <c r="R55" s="3"/>
      <c r="S55" s="3"/>
      <c r="T55" s="38"/>
      <c r="U55" s="38"/>
      <c r="V55" s="3"/>
      <c r="W55" s="3"/>
      <c r="X55" s="3"/>
      <c r="Y55" s="3"/>
      <c r="Z55" s="3"/>
      <c r="AA55" s="3"/>
      <c r="AB55" s="3"/>
      <c r="AC55" s="3"/>
      <c r="AD55" s="3"/>
      <c r="AE55" s="3"/>
      <c r="AF55" s="3"/>
      <c r="AG55" s="3"/>
      <c r="AH55" s="3"/>
    </row>
    <row r="56">
      <c r="A56" s="108" t="s">
        <v>103</v>
      </c>
      <c r="B56" s="120">
        <f>B54/B53</f>
        <v>0.07881671303</v>
      </c>
      <c r="C56" s="121" t="s">
        <v>104</v>
      </c>
      <c r="D56" s="56"/>
      <c r="E56" s="3"/>
      <c r="F56" s="38"/>
      <c r="G56" s="38"/>
      <c r="H56" s="56"/>
      <c r="I56" s="56"/>
      <c r="J56" s="38"/>
      <c r="K56" s="38"/>
      <c r="L56" s="38"/>
      <c r="M56" s="38"/>
      <c r="N56" s="3"/>
      <c r="O56" s="3"/>
      <c r="P56" s="3"/>
      <c r="Q56" s="3"/>
      <c r="R56" s="3"/>
      <c r="S56" s="3"/>
      <c r="T56" s="38"/>
      <c r="U56" s="38"/>
      <c r="V56" s="3"/>
      <c r="W56" s="3"/>
      <c r="X56" s="3"/>
      <c r="Y56" s="3"/>
      <c r="Z56" s="3"/>
      <c r="AA56" s="3"/>
      <c r="AB56" s="3"/>
      <c r="AC56" s="3"/>
      <c r="AD56" s="3"/>
      <c r="AE56" s="3"/>
      <c r="AF56" s="3"/>
      <c r="AG56" s="3"/>
      <c r="AH56" s="3"/>
    </row>
    <row r="57">
      <c r="A57" s="108"/>
      <c r="B57" s="118"/>
      <c r="C57" s="56"/>
      <c r="D57" s="56"/>
      <c r="E57" s="3"/>
      <c r="F57" s="38"/>
      <c r="G57" s="38"/>
      <c r="H57" s="56"/>
      <c r="I57" s="56"/>
      <c r="J57" s="38"/>
      <c r="K57" s="38"/>
      <c r="L57" s="38"/>
      <c r="M57" s="38"/>
      <c r="N57" s="3"/>
      <c r="O57" s="3"/>
      <c r="P57" s="3"/>
      <c r="Q57" s="3"/>
      <c r="R57" s="3"/>
      <c r="S57" s="3"/>
      <c r="T57" s="38"/>
      <c r="U57" s="38"/>
      <c r="V57" s="3"/>
      <c r="W57" s="3"/>
      <c r="X57" s="3"/>
      <c r="Y57" s="3"/>
      <c r="Z57" s="3"/>
      <c r="AA57" s="3"/>
      <c r="AB57" s="3"/>
      <c r="AC57" s="3"/>
      <c r="AD57" s="3"/>
      <c r="AE57" s="3"/>
      <c r="AF57" s="3"/>
      <c r="AG57" s="3"/>
      <c r="AH57" s="3"/>
    </row>
    <row r="58">
      <c r="A58" s="122" t="s">
        <v>105</v>
      </c>
      <c r="B58" s="123">
        <f>B55*sum(B46:B47)</f>
        <v>10529.06163</v>
      </c>
      <c r="C58" s="56"/>
      <c r="D58" s="56"/>
      <c r="E58" s="3"/>
      <c r="F58" s="38"/>
      <c r="G58" s="38"/>
      <c r="H58" s="56"/>
      <c r="I58" s="56"/>
      <c r="J58" s="38"/>
      <c r="K58" s="38"/>
      <c r="L58" s="38"/>
      <c r="M58" s="38"/>
      <c r="N58" s="3"/>
      <c r="O58" s="3"/>
      <c r="P58" s="3"/>
      <c r="Q58" s="3"/>
      <c r="R58" s="3"/>
      <c r="S58" s="3"/>
      <c r="T58" s="38"/>
      <c r="U58" s="38"/>
      <c r="V58" s="3"/>
      <c r="W58" s="3"/>
      <c r="X58" s="3"/>
      <c r="Y58" s="3"/>
      <c r="Z58" s="3"/>
      <c r="AA58" s="3"/>
      <c r="AB58" s="3"/>
      <c r="AC58" s="3"/>
      <c r="AD58" s="3"/>
      <c r="AE58" s="3"/>
      <c r="AF58" s="3"/>
      <c r="AG58" s="3"/>
      <c r="AH58" s="3"/>
    </row>
    <row r="59">
      <c r="A59" s="122" t="s">
        <v>106</v>
      </c>
      <c r="B59" s="123">
        <f>B55*B47</f>
        <v>9359.165895</v>
      </c>
      <c r="C59" s="124"/>
      <c r="D59" s="28"/>
      <c r="E59" s="3"/>
      <c r="F59" s="38"/>
      <c r="G59" s="38"/>
      <c r="H59" s="56"/>
      <c r="I59" s="56"/>
      <c r="J59" s="38"/>
      <c r="K59" s="38"/>
      <c r="L59" s="38"/>
      <c r="M59" s="38"/>
      <c r="N59" s="3"/>
      <c r="O59" s="3"/>
      <c r="P59" s="3"/>
      <c r="Q59" s="3"/>
      <c r="R59" s="3"/>
      <c r="S59" s="3"/>
      <c r="T59" s="38"/>
      <c r="U59" s="38"/>
      <c r="V59" s="3"/>
      <c r="W59" s="3"/>
      <c r="X59" s="3"/>
      <c r="Y59" s="3"/>
      <c r="Z59" s="3"/>
      <c r="AA59" s="3"/>
      <c r="AB59" s="3"/>
      <c r="AC59" s="3"/>
      <c r="AD59" s="3"/>
      <c r="AE59" s="3"/>
      <c r="AF59" s="3"/>
      <c r="AG59" s="3"/>
      <c r="AH59" s="3"/>
    </row>
    <row r="60">
      <c r="A60" s="125"/>
      <c r="B60" s="3"/>
      <c r="C60" s="28"/>
      <c r="D60" s="28"/>
      <c r="E60" s="3"/>
      <c r="F60" s="38"/>
      <c r="G60" s="38"/>
      <c r="H60" s="56"/>
      <c r="I60" s="56"/>
      <c r="J60" s="38"/>
      <c r="K60" s="38"/>
      <c r="L60" s="38"/>
      <c r="M60" s="38"/>
      <c r="N60" s="3"/>
      <c r="O60" s="3"/>
      <c r="P60" s="3"/>
      <c r="Q60" s="3"/>
      <c r="R60" s="3"/>
      <c r="S60" s="3"/>
      <c r="T60" s="38"/>
      <c r="U60" s="38"/>
      <c r="V60" s="3"/>
      <c r="W60" s="3"/>
      <c r="X60" s="3"/>
      <c r="Y60" s="3"/>
      <c r="Z60" s="3"/>
      <c r="AA60" s="3"/>
      <c r="AB60" s="3"/>
      <c r="AC60" s="3"/>
      <c r="AD60" s="3"/>
      <c r="AE60" s="3"/>
      <c r="AF60" s="3"/>
      <c r="AG60" s="3"/>
      <c r="AH60" s="3"/>
    </row>
    <row r="61">
      <c r="A61" s="125"/>
      <c r="B61" s="126"/>
      <c r="C61" s="124"/>
      <c r="D61" s="56"/>
      <c r="E61" s="3"/>
      <c r="F61" s="38"/>
      <c r="G61" s="38"/>
      <c r="H61" s="56"/>
      <c r="I61" s="56"/>
      <c r="J61" s="38"/>
      <c r="K61" s="38"/>
      <c r="L61" s="38"/>
      <c r="M61" s="38"/>
      <c r="N61" s="3"/>
      <c r="O61" s="3"/>
      <c r="P61" s="3"/>
      <c r="Q61" s="3"/>
      <c r="R61" s="3"/>
      <c r="S61" s="3"/>
      <c r="T61" s="38"/>
      <c r="U61" s="38"/>
      <c r="V61" s="3"/>
      <c r="W61" s="3"/>
      <c r="X61" s="3"/>
      <c r="Y61" s="3"/>
      <c r="Z61" s="3"/>
      <c r="AA61" s="3"/>
      <c r="AB61" s="3"/>
      <c r="AC61" s="3"/>
      <c r="AD61" s="3"/>
      <c r="AE61" s="3"/>
      <c r="AF61" s="3"/>
      <c r="AG61" s="3"/>
      <c r="AH61" s="3"/>
    </row>
    <row r="62">
      <c r="A62" s="125"/>
      <c r="B62" s="3"/>
      <c r="C62" s="56"/>
      <c r="D62" s="56"/>
      <c r="E62" s="3"/>
      <c r="F62" s="38"/>
      <c r="G62" s="38"/>
      <c r="H62" s="56"/>
      <c r="I62" s="56"/>
      <c r="J62" s="38"/>
      <c r="K62" s="38"/>
      <c r="L62" s="38"/>
      <c r="M62" s="38"/>
      <c r="N62" s="3"/>
      <c r="O62" s="3"/>
      <c r="P62" s="3"/>
      <c r="Q62" s="3"/>
      <c r="R62" s="3"/>
      <c r="S62" s="3"/>
      <c r="T62" s="38"/>
      <c r="U62" s="38"/>
      <c r="V62" s="3"/>
      <c r="W62" s="3"/>
      <c r="X62" s="3"/>
      <c r="Y62" s="3"/>
      <c r="Z62" s="3"/>
      <c r="AA62" s="3"/>
      <c r="AB62" s="3"/>
      <c r="AC62" s="3"/>
      <c r="AD62" s="3"/>
      <c r="AE62" s="3"/>
      <c r="AF62" s="3"/>
      <c r="AG62" s="3"/>
      <c r="AH62" s="3"/>
    </row>
    <row r="63">
      <c r="A63" s="125"/>
      <c r="B63" s="3"/>
      <c r="C63" s="56"/>
      <c r="D63" s="56"/>
      <c r="E63" s="3"/>
      <c r="F63" s="38"/>
      <c r="G63" s="38"/>
      <c r="H63" s="56"/>
      <c r="I63" s="56"/>
      <c r="J63" s="38"/>
      <c r="K63" s="38"/>
      <c r="L63" s="38"/>
      <c r="M63" s="38"/>
      <c r="N63" s="3"/>
      <c r="O63" s="3"/>
      <c r="P63" s="3"/>
      <c r="Q63" s="3"/>
      <c r="R63" s="3"/>
      <c r="S63" s="3"/>
      <c r="T63" s="38"/>
      <c r="U63" s="38"/>
      <c r="V63" s="3"/>
      <c r="W63" s="3"/>
      <c r="X63" s="3"/>
      <c r="Y63" s="3"/>
      <c r="Z63" s="3"/>
      <c r="AA63" s="3"/>
      <c r="AB63" s="3"/>
      <c r="AC63" s="3"/>
      <c r="AD63" s="3"/>
      <c r="AE63" s="3"/>
      <c r="AF63" s="3"/>
      <c r="AG63" s="3"/>
      <c r="AH63" s="3"/>
    </row>
    <row r="64">
      <c r="A64" s="125" t="s">
        <v>107</v>
      </c>
      <c r="B64" s="3"/>
      <c r="C64" s="56"/>
      <c r="D64" s="56"/>
      <c r="E64" s="3"/>
      <c r="F64" s="38"/>
      <c r="G64" s="38"/>
      <c r="H64" s="56"/>
      <c r="I64" s="56"/>
      <c r="J64" s="38"/>
      <c r="K64" s="38"/>
      <c r="L64" s="38"/>
      <c r="M64" s="38"/>
      <c r="N64" s="3"/>
      <c r="O64" s="3"/>
      <c r="P64" s="3"/>
      <c r="Q64" s="3"/>
      <c r="R64" s="3"/>
      <c r="S64" s="3"/>
      <c r="T64" s="38"/>
      <c r="U64" s="38"/>
      <c r="V64" s="3"/>
      <c r="W64" s="3"/>
      <c r="X64" s="3"/>
      <c r="Y64" s="3"/>
      <c r="Z64" s="3"/>
      <c r="AA64" s="3"/>
      <c r="AB64" s="3"/>
      <c r="AC64" s="3"/>
      <c r="AD64" s="3"/>
      <c r="AE64" s="3"/>
      <c r="AF64" s="3"/>
      <c r="AG64" s="3"/>
      <c r="AH64" s="3"/>
    </row>
    <row r="65">
      <c r="A65" s="127" t="s">
        <v>108</v>
      </c>
      <c r="B65" s="3"/>
      <c r="C65" s="56"/>
      <c r="D65" s="56"/>
      <c r="E65" s="3"/>
      <c r="F65" s="38"/>
      <c r="G65" s="38"/>
      <c r="H65" s="56"/>
      <c r="I65" s="56"/>
      <c r="J65" s="38"/>
      <c r="K65" s="38"/>
      <c r="L65" s="38"/>
      <c r="M65" s="38"/>
      <c r="N65" s="3"/>
      <c r="O65" s="3"/>
      <c r="P65" s="3"/>
      <c r="Q65" s="3"/>
      <c r="R65" s="3"/>
      <c r="S65" s="3"/>
      <c r="T65" s="38"/>
      <c r="U65" s="38"/>
      <c r="V65" s="3"/>
      <c r="W65" s="3"/>
      <c r="X65" s="3"/>
      <c r="Y65" s="3"/>
      <c r="Z65" s="3"/>
      <c r="AA65" s="3"/>
      <c r="AB65" s="3"/>
      <c r="AC65" s="3"/>
      <c r="AD65" s="3"/>
      <c r="AE65" s="3"/>
      <c r="AF65" s="3"/>
      <c r="AG65" s="3"/>
      <c r="AH65" s="3"/>
    </row>
    <row r="66">
      <c r="A66" s="37" t="s">
        <v>109</v>
      </c>
      <c r="B66" s="3"/>
      <c r="C66" s="56"/>
      <c r="D66" s="56"/>
      <c r="E66" s="3"/>
      <c r="F66" s="38"/>
      <c r="G66" s="38"/>
      <c r="H66" s="56"/>
      <c r="I66" s="56"/>
      <c r="J66" s="38"/>
      <c r="K66" s="38"/>
      <c r="L66" s="38"/>
      <c r="M66" s="38"/>
      <c r="N66" s="3"/>
      <c r="O66" s="3"/>
      <c r="P66" s="3"/>
      <c r="Q66" s="3"/>
      <c r="R66" s="3"/>
      <c r="S66" s="3"/>
      <c r="T66" s="38"/>
      <c r="U66" s="38"/>
      <c r="V66" s="3"/>
      <c r="W66" s="3"/>
      <c r="X66" s="3"/>
      <c r="Y66" s="3"/>
      <c r="Z66" s="3"/>
      <c r="AA66" s="3"/>
      <c r="AB66" s="3"/>
      <c r="AC66" s="3"/>
      <c r="AD66" s="3"/>
      <c r="AE66" s="3"/>
      <c r="AF66" s="3"/>
      <c r="AG66" s="3"/>
      <c r="AH66" s="3"/>
    </row>
    <row r="67">
      <c r="A67" s="127" t="s">
        <v>110</v>
      </c>
      <c r="B67" s="3"/>
      <c r="C67" s="56"/>
      <c r="D67" s="56"/>
      <c r="E67" s="3"/>
      <c r="F67" s="38"/>
      <c r="G67" s="38"/>
      <c r="H67" s="56"/>
      <c r="I67" s="56"/>
      <c r="J67" s="38"/>
      <c r="K67" s="38"/>
      <c r="L67" s="38"/>
      <c r="M67" s="38"/>
      <c r="N67" s="3"/>
      <c r="O67" s="3"/>
      <c r="P67" s="3"/>
      <c r="Q67" s="3"/>
      <c r="R67" s="3"/>
      <c r="S67" s="3"/>
      <c r="T67" s="38"/>
      <c r="U67" s="38"/>
      <c r="V67" s="3"/>
      <c r="W67" s="3"/>
      <c r="X67" s="3"/>
      <c r="Y67" s="3"/>
      <c r="Z67" s="3"/>
      <c r="AA67" s="3"/>
      <c r="AB67" s="3"/>
      <c r="AC67" s="3"/>
      <c r="AD67" s="3"/>
      <c r="AE67" s="3"/>
      <c r="AF67" s="3"/>
      <c r="AG67" s="3"/>
      <c r="AH67" s="3"/>
    </row>
    <row r="68">
      <c r="A68" s="127" t="s">
        <v>111</v>
      </c>
      <c r="B68" s="3"/>
      <c r="C68" s="56"/>
      <c r="D68" s="56"/>
      <c r="E68" s="3"/>
      <c r="F68" s="38"/>
      <c r="G68" s="38"/>
      <c r="H68" s="56"/>
      <c r="I68" s="56"/>
      <c r="J68" s="38"/>
      <c r="K68" s="38"/>
      <c r="L68" s="38"/>
      <c r="M68" s="38"/>
      <c r="N68" s="3"/>
      <c r="O68" s="3"/>
      <c r="P68" s="3"/>
      <c r="Q68" s="3"/>
      <c r="R68" s="3"/>
      <c r="S68" s="3"/>
      <c r="T68" s="38"/>
      <c r="U68" s="38"/>
      <c r="V68" s="3"/>
      <c r="W68" s="3"/>
      <c r="X68" s="3"/>
      <c r="Y68" s="3"/>
      <c r="Z68" s="3"/>
      <c r="AA68" s="3"/>
      <c r="AB68" s="3"/>
      <c r="AC68" s="3"/>
      <c r="AD68" s="3"/>
      <c r="AE68" s="3"/>
      <c r="AF68" s="3"/>
      <c r="AG68" s="3"/>
      <c r="AH68" s="3"/>
    </row>
    <row r="69">
      <c r="A69" s="127" t="s">
        <v>112</v>
      </c>
      <c r="B69" s="3"/>
      <c r="C69" s="56"/>
      <c r="D69" s="56"/>
      <c r="E69" s="3"/>
      <c r="F69" s="38"/>
      <c r="G69" s="38"/>
      <c r="H69" s="56"/>
      <c r="I69" s="56"/>
      <c r="J69" s="38"/>
      <c r="K69" s="38"/>
      <c r="L69" s="38"/>
      <c r="M69" s="38"/>
      <c r="N69" s="3"/>
      <c r="O69" s="3"/>
      <c r="P69" s="3"/>
      <c r="Q69" s="3"/>
      <c r="R69" s="3"/>
      <c r="S69" s="3"/>
      <c r="T69" s="38"/>
      <c r="U69" s="38"/>
      <c r="V69" s="3"/>
      <c r="W69" s="3"/>
      <c r="X69" s="3"/>
      <c r="Y69" s="3"/>
      <c r="Z69" s="3"/>
      <c r="AA69" s="3"/>
      <c r="AB69" s="3"/>
      <c r="AC69" s="3"/>
      <c r="AD69" s="3"/>
      <c r="AE69" s="3"/>
      <c r="AF69" s="3"/>
      <c r="AG69" s="3"/>
      <c r="AH69" s="3"/>
    </row>
    <row r="70">
      <c r="A70" s="127" t="s">
        <v>113</v>
      </c>
      <c r="B70" s="3"/>
      <c r="C70" s="56"/>
      <c r="D70" s="56"/>
      <c r="E70" s="3"/>
      <c r="F70" s="38"/>
      <c r="G70" s="38"/>
      <c r="H70" s="56"/>
      <c r="I70" s="56"/>
      <c r="J70" s="38"/>
      <c r="K70" s="38"/>
      <c r="L70" s="38"/>
      <c r="M70" s="38"/>
      <c r="N70" s="3"/>
      <c r="O70" s="3"/>
      <c r="P70" s="3"/>
      <c r="Q70" s="3"/>
      <c r="R70" s="3"/>
      <c r="S70" s="3"/>
      <c r="T70" s="38"/>
      <c r="U70" s="38"/>
      <c r="V70" s="3"/>
      <c r="W70" s="3"/>
      <c r="X70" s="3"/>
      <c r="Y70" s="3"/>
      <c r="Z70" s="3"/>
      <c r="AA70" s="3"/>
      <c r="AB70" s="3"/>
      <c r="AC70" s="3"/>
      <c r="AD70" s="3"/>
      <c r="AE70" s="3"/>
      <c r="AF70" s="3"/>
      <c r="AG70" s="3"/>
      <c r="AH70" s="3"/>
    </row>
    <row r="71">
      <c r="A71" s="127" t="s">
        <v>114</v>
      </c>
      <c r="B71" s="3"/>
      <c r="C71" s="56"/>
      <c r="D71" s="56"/>
      <c r="E71" s="3"/>
      <c r="F71" s="38"/>
      <c r="G71" s="38"/>
      <c r="H71" s="56"/>
      <c r="I71" s="56"/>
      <c r="J71" s="38"/>
      <c r="K71" s="38"/>
      <c r="L71" s="38"/>
      <c r="M71" s="38"/>
      <c r="N71" s="3"/>
      <c r="O71" s="3"/>
      <c r="P71" s="3"/>
      <c r="Q71" s="3"/>
      <c r="R71" s="3"/>
      <c r="S71" s="3"/>
      <c r="T71" s="38"/>
      <c r="U71" s="38"/>
      <c r="V71" s="3"/>
      <c r="W71" s="3"/>
      <c r="X71" s="3"/>
      <c r="Y71" s="3"/>
      <c r="Z71" s="3"/>
      <c r="AA71" s="3"/>
      <c r="AB71" s="3"/>
      <c r="AC71" s="3"/>
      <c r="AD71" s="3"/>
      <c r="AE71" s="3"/>
      <c r="AF71" s="3"/>
      <c r="AG71" s="3"/>
      <c r="AH71" s="3"/>
    </row>
    <row r="72">
      <c r="A72" s="3"/>
      <c r="B72" s="3"/>
      <c r="C72" s="56"/>
      <c r="D72" s="56"/>
      <c r="E72" s="3"/>
      <c r="F72" s="38"/>
      <c r="G72" s="38"/>
      <c r="H72" s="56"/>
      <c r="I72" s="56"/>
      <c r="J72" s="38"/>
      <c r="K72" s="38"/>
      <c r="L72" s="38"/>
      <c r="M72" s="38"/>
      <c r="N72" s="3"/>
      <c r="O72" s="3"/>
      <c r="P72" s="3"/>
      <c r="Q72" s="3"/>
      <c r="R72" s="3"/>
      <c r="S72" s="3"/>
      <c r="T72" s="38"/>
      <c r="U72" s="38"/>
      <c r="V72" s="3"/>
      <c r="W72" s="3"/>
      <c r="X72" s="3"/>
      <c r="Y72" s="3"/>
      <c r="Z72" s="3"/>
      <c r="AA72" s="3"/>
      <c r="AB72" s="3"/>
      <c r="AC72" s="3"/>
      <c r="AD72" s="3"/>
      <c r="AE72" s="3"/>
      <c r="AF72" s="3"/>
      <c r="AG72" s="3"/>
      <c r="AH72" s="3"/>
    </row>
    <row r="73">
      <c r="A73" s="3"/>
      <c r="B73" s="3"/>
      <c r="C73" s="56"/>
      <c r="D73" s="56"/>
      <c r="E73" s="3"/>
      <c r="F73" s="38"/>
      <c r="G73" s="38"/>
      <c r="H73" s="56"/>
      <c r="I73" s="56"/>
      <c r="J73" s="38"/>
      <c r="K73" s="38"/>
      <c r="L73" s="38"/>
      <c r="M73" s="38"/>
      <c r="N73" s="3"/>
      <c r="O73" s="3"/>
      <c r="P73" s="3"/>
      <c r="Q73" s="3"/>
      <c r="R73" s="3"/>
      <c r="S73" s="3"/>
      <c r="T73" s="38"/>
      <c r="U73" s="38"/>
      <c r="V73" s="3"/>
      <c r="W73" s="3"/>
      <c r="X73" s="3"/>
      <c r="Y73" s="3"/>
      <c r="Z73" s="3"/>
      <c r="AA73" s="3"/>
      <c r="AB73" s="3"/>
      <c r="AC73" s="3"/>
      <c r="AD73" s="3"/>
      <c r="AE73" s="3"/>
      <c r="AF73" s="3"/>
      <c r="AG73" s="3"/>
      <c r="AH73" s="3"/>
    </row>
    <row r="74">
      <c r="A74" s="3"/>
      <c r="B74" s="3"/>
      <c r="C74" s="56"/>
      <c r="D74" s="56"/>
      <c r="E74" s="3"/>
      <c r="F74" s="38"/>
      <c r="G74" s="38"/>
      <c r="H74" s="56"/>
      <c r="I74" s="56"/>
      <c r="J74" s="38"/>
      <c r="K74" s="38"/>
      <c r="L74" s="38"/>
      <c r="M74" s="38"/>
      <c r="N74" s="3"/>
      <c r="O74" s="3"/>
      <c r="P74" s="3"/>
      <c r="Q74" s="3"/>
      <c r="R74" s="3"/>
      <c r="S74" s="3"/>
      <c r="T74" s="38"/>
      <c r="U74" s="38"/>
      <c r="V74" s="3"/>
      <c r="W74" s="3"/>
      <c r="X74" s="3"/>
      <c r="Y74" s="3"/>
      <c r="Z74" s="3"/>
      <c r="AA74" s="3"/>
      <c r="AB74" s="3"/>
      <c r="AC74" s="3"/>
      <c r="AD74" s="3"/>
      <c r="AE74" s="3"/>
      <c r="AF74" s="3"/>
      <c r="AG74" s="3"/>
      <c r="AH74" s="3"/>
    </row>
    <row r="75">
      <c r="A75" s="3"/>
      <c r="B75" s="3"/>
      <c r="C75" s="56"/>
      <c r="D75" s="56"/>
      <c r="E75" s="3"/>
      <c r="F75" s="38"/>
      <c r="G75" s="38"/>
      <c r="H75" s="56"/>
      <c r="I75" s="56"/>
      <c r="J75" s="38"/>
      <c r="K75" s="38"/>
      <c r="L75" s="38"/>
      <c r="M75" s="38"/>
      <c r="N75" s="3"/>
      <c r="O75" s="3"/>
      <c r="P75" s="3"/>
      <c r="Q75" s="3"/>
      <c r="R75" s="3"/>
      <c r="S75" s="3"/>
      <c r="T75" s="38"/>
      <c r="U75" s="38"/>
      <c r="V75" s="3"/>
      <c r="W75" s="3"/>
      <c r="X75" s="3"/>
      <c r="Y75" s="3"/>
      <c r="Z75" s="3"/>
      <c r="AA75" s="3"/>
      <c r="AB75" s="3"/>
      <c r="AC75" s="3"/>
      <c r="AD75" s="3"/>
      <c r="AE75" s="3"/>
      <c r="AF75" s="3"/>
      <c r="AG75" s="3"/>
      <c r="AH75" s="3"/>
    </row>
    <row r="76">
      <c r="A76" s="3"/>
      <c r="B76" s="3"/>
      <c r="C76" s="56"/>
      <c r="D76" s="56"/>
      <c r="E76" s="3"/>
      <c r="F76" s="38"/>
      <c r="G76" s="38"/>
      <c r="H76" s="56"/>
      <c r="I76" s="56"/>
      <c r="J76" s="38"/>
      <c r="K76" s="38"/>
      <c r="L76" s="38"/>
      <c r="M76" s="38"/>
      <c r="N76" s="3"/>
      <c r="O76" s="3"/>
      <c r="P76" s="3"/>
      <c r="Q76" s="3"/>
      <c r="R76" s="3"/>
      <c r="S76" s="3"/>
      <c r="T76" s="38"/>
      <c r="U76" s="38"/>
      <c r="V76" s="3"/>
      <c r="W76" s="3"/>
      <c r="X76" s="3"/>
      <c r="Y76" s="3"/>
      <c r="Z76" s="3"/>
      <c r="AA76" s="3"/>
      <c r="AB76" s="3"/>
      <c r="AC76" s="3"/>
      <c r="AD76" s="3"/>
      <c r="AE76" s="3"/>
      <c r="AF76" s="3"/>
      <c r="AG76" s="3"/>
      <c r="AH76" s="3"/>
    </row>
    <row r="77">
      <c r="A77" s="3"/>
      <c r="B77" s="3"/>
      <c r="C77" s="56"/>
      <c r="D77" s="56"/>
      <c r="E77" s="3"/>
      <c r="F77" s="38"/>
      <c r="G77" s="38"/>
      <c r="H77" s="56"/>
      <c r="I77" s="56"/>
      <c r="J77" s="38"/>
      <c r="K77" s="38"/>
      <c r="L77" s="38"/>
      <c r="M77" s="38"/>
      <c r="N77" s="3"/>
      <c r="O77" s="3"/>
      <c r="P77" s="3"/>
      <c r="Q77" s="3"/>
      <c r="R77" s="3"/>
      <c r="S77" s="3"/>
      <c r="T77" s="38"/>
      <c r="U77" s="38"/>
      <c r="V77" s="3"/>
      <c r="W77" s="3"/>
      <c r="X77" s="3"/>
      <c r="Y77" s="3"/>
      <c r="Z77" s="3"/>
      <c r="AA77" s="3"/>
      <c r="AB77" s="3"/>
      <c r="AC77" s="3"/>
      <c r="AD77" s="3"/>
      <c r="AE77" s="3"/>
      <c r="AF77" s="3"/>
      <c r="AG77" s="3"/>
      <c r="AH77" s="3"/>
    </row>
    <row r="78">
      <c r="A78" s="3"/>
      <c r="B78" s="3"/>
      <c r="C78" s="56"/>
      <c r="D78" s="56"/>
      <c r="E78" s="3"/>
      <c r="F78" s="38"/>
      <c r="G78" s="38"/>
      <c r="H78" s="56"/>
      <c r="I78" s="56"/>
      <c r="J78" s="38"/>
      <c r="K78" s="38"/>
      <c r="L78" s="38"/>
      <c r="M78" s="38"/>
      <c r="N78" s="3"/>
      <c r="O78" s="3"/>
      <c r="P78" s="3"/>
      <c r="Q78" s="3"/>
      <c r="R78" s="3"/>
      <c r="S78" s="3"/>
      <c r="T78" s="38"/>
      <c r="U78" s="38"/>
      <c r="V78" s="3"/>
      <c r="W78" s="3"/>
      <c r="X78" s="3"/>
      <c r="Y78" s="3"/>
      <c r="Z78" s="3"/>
      <c r="AA78" s="3"/>
      <c r="AB78" s="3"/>
      <c r="AC78" s="3"/>
      <c r="AD78" s="3"/>
      <c r="AE78" s="3"/>
      <c r="AF78" s="3"/>
      <c r="AG78" s="3"/>
      <c r="AH78" s="3"/>
    </row>
    <row r="79">
      <c r="A79" s="3"/>
      <c r="B79" s="3"/>
      <c r="C79" s="56"/>
      <c r="D79" s="56"/>
      <c r="E79" s="3"/>
      <c r="F79" s="38"/>
      <c r="G79" s="38"/>
      <c r="H79" s="56"/>
      <c r="I79" s="56"/>
      <c r="J79" s="38"/>
      <c r="K79" s="38"/>
      <c r="L79" s="38"/>
      <c r="M79" s="38"/>
      <c r="N79" s="3"/>
      <c r="O79" s="3"/>
      <c r="P79" s="3"/>
      <c r="Q79" s="3"/>
      <c r="R79" s="3"/>
      <c r="S79" s="3"/>
      <c r="T79" s="38"/>
      <c r="U79" s="38"/>
      <c r="V79" s="3"/>
      <c r="W79" s="3"/>
      <c r="X79" s="3"/>
      <c r="Y79" s="3"/>
      <c r="Z79" s="3"/>
      <c r="AA79" s="3"/>
      <c r="AB79" s="3"/>
      <c r="AC79" s="3"/>
      <c r="AD79" s="3"/>
      <c r="AE79" s="3"/>
      <c r="AF79" s="3"/>
      <c r="AG79" s="3"/>
      <c r="AH79" s="3"/>
    </row>
    <row r="80">
      <c r="A80" s="3"/>
      <c r="B80" s="3"/>
      <c r="C80" s="56"/>
      <c r="D80" s="56"/>
      <c r="E80" s="3"/>
      <c r="F80" s="38"/>
      <c r="G80" s="38"/>
      <c r="H80" s="56"/>
      <c r="I80" s="56"/>
      <c r="J80" s="38"/>
      <c r="K80" s="38"/>
      <c r="L80" s="38"/>
      <c r="M80" s="38"/>
      <c r="N80" s="3"/>
      <c r="O80" s="3"/>
      <c r="P80" s="3"/>
      <c r="Q80" s="3"/>
      <c r="R80" s="3"/>
      <c r="S80" s="3"/>
      <c r="T80" s="38"/>
      <c r="U80" s="38"/>
      <c r="V80" s="3"/>
      <c r="W80" s="3"/>
      <c r="X80" s="3"/>
      <c r="Y80" s="3"/>
      <c r="Z80" s="3"/>
      <c r="AA80" s="3"/>
      <c r="AB80" s="3"/>
      <c r="AC80" s="3"/>
      <c r="AD80" s="3"/>
      <c r="AE80" s="3"/>
      <c r="AF80" s="3"/>
      <c r="AG80" s="3"/>
      <c r="AH80" s="3"/>
    </row>
    <row r="81">
      <c r="A81" s="3"/>
      <c r="B81" s="3"/>
      <c r="C81" s="56"/>
      <c r="D81" s="56"/>
      <c r="E81" s="3"/>
      <c r="F81" s="38"/>
      <c r="G81" s="38"/>
      <c r="H81" s="56"/>
      <c r="I81" s="56"/>
      <c r="J81" s="38"/>
      <c r="K81" s="38"/>
      <c r="L81" s="38"/>
      <c r="M81" s="38"/>
      <c r="N81" s="3"/>
      <c r="O81" s="3"/>
      <c r="P81" s="3"/>
      <c r="Q81" s="3"/>
      <c r="R81" s="3"/>
      <c r="S81" s="3"/>
      <c r="T81" s="38"/>
      <c r="U81" s="38"/>
      <c r="V81" s="3"/>
      <c r="W81" s="3"/>
      <c r="X81" s="3"/>
      <c r="Y81" s="3"/>
      <c r="Z81" s="3"/>
      <c r="AA81" s="3"/>
      <c r="AB81" s="3"/>
      <c r="AC81" s="3"/>
      <c r="AD81" s="3"/>
      <c r="AE81" s="3"/>
      <c r="AF81" s="3"/>
      <c r="AG81" s="3"/>
      <c r="AH81" s="3"/>
    </row>
    <row r="82">
      <c r="A82" s="3"/>
      <c r="B82" s="3"/>
      <c r="C82" s="56"/>
      <c r="D82" s="56"/>
      <c r="E82" s="3"/>
      <c r="F82" s="38"/>
      <c r="G82" s="38"/>
      <c r="H82" s="56"/>
      <c r="I82" s="56"/>
      <c r="J82" s="38"/>
      <c r="K82" s="38"/>
      <c r="L82" s="38"/>
      <c r="M82" s="38"/>
      <c r="N82" s="3"/>
      <c r="O82" s="3"/>
      <c r="P82" s="3"/>
      <c r="Q82" s="3"/>
      <c r="R82" s="3"/>
      <c r="S82" s="3"/>
      <c r="T82" s="38"/>
      <c r="U82" s="38"/>
      <c r="V82" s="3"/>
      <c r="W82" s="3"/>
      <c r="X82" s="3"/>
      <c r="Y82" s="3"/>
      <c r="Z82" s="3"/>
      <c r="AA82" s="3"/>
      <c r="AB82" s="3"/>
      <c r="AC82" s="3"/>
      <c r="AD82" s="3"/>
      <c r="AE82" s="3"/>
      <c r="AF82" s="3"/>
      <c r="AG82" s="3"/>
      <c r="AH82" s="3"/>
    </row>
    <row r="83">
      <c r="A83" s="3"/>
      <c r="B83" s="3"/>
      <c r="C83" s="56"/>
      <c r="D83" s="56"/>
      <c r="E83" s="3"/>
      <c r="F83" s="38"/>
      <c r="G83" s="38"/>
      <c r="H83" s="56"/>
      <c r="I83" s="56"/>
      <c r="J83" s="38"/>
      <c r="K83" s="38"/>
      <c r="L83" s="38"/>
      <c r="M83" s="38"/>
      <c r="N83" s="3"/>
      <c r="O83" s="3"/>
      <c r="P83" s="3"/>
      <c r="Q83" s="3"/>
      <c r="R83" s="3"/>
      <c r="S83" s="3"/>
      <c r="T83" s="38"/>
      <c r="U83" s="38"/>
      <c r="V83" s="3"/>
      <c r="W83" s="3"/>
      <c r="X83" s="3"/>
      <c r="Y83" s="3"/>
      <c r="Z83" s="3"/>
      <c r="AA83" s="3"/>
      <c r="AB83" s="3"/>
      <c r="AC83" s="3"/>
      <c r="AD83" s="3"/>
      <c r="AE83" s="3"/>
      <c r="AF83" s="3"/>
      <c r="AG83" s="3"/>
      <c r="AH83" s="3"/>
    </row>
    <row r="84">
      <c r="A84" s="3"/>
      <c r="B84" s="3"/>
      <c r="C84" s="56"/>
      <c r="D84" s="56"/>
      <c r="E84" s="3"/>
      <c r="F84" s="38"/>
      <c r="G84" s="38"/>
      <c r="H84" s="56"/>
      <c r="I84" s="56"/>
      <c r="J84" s="38"/>
      <c r="K84" s="38"/>
      <c r="L84" s="38"/>
      <c r="M84" s="38"/>
      <c r="N84" s="3"/>
      <c r="O84" s="3"/>
      <c r="P84" s="3"/>
      <c r="Q84" s="3"/>
      <c r="R84" s="3"/>
      <c r="S84" s="3"/>
      <c r="T84" s="38"/>
      <c r="U84" s="38"/>
      <c r="V84" s="3"/>
      <c r="W84" s="3"/>
      <c r="X84" s="3"/>
      <c r="Y84" s="3"/>
      <c r="Z84" s="3"/>
      <c r="AA84" s="3"/>
      <c r="AB84" s="3"/>
      <c r="AC84" s="3"/>
      <c r="AD84" s="3"/>
      <c r="AE84" s="3"/>
      <c r="AF84" s="3"/>
      <c r="AG84" s="3"/>
      <c r="AH84" s="3"/>
    </row>
    <row r="85">
      <c r="A85" s="3"/>
      <c r="B85" s="3"/>
      <c r="C85" s="56"/>
      <c r="D85" s="56"/>
      <c r="E85" s="3"/>
      <c r="F85" s="38"/>
      <c r="G85" s="38"/>
      <c r="H85" s="56"/>
      <c r="I85" s="56"/>
      <c r="J85" s="38"/>
      <c r="K85" s="38"/>
      <c r="L85" s="38"/>
      <c r="M85" s="38"/>
      <c r="N85" s="3"/>
      <c r="O85" s="3"/>
      <c r="P85" s="3"/>
      <c r="Q85" s="3"/>
      <c r="R85" s="3"/>
      <c r="S85" s="3"/>
      <c r="T85" s="38"/>
      <c r="U85" s="38"/>
      <c r="V85" s="3"/>
      <c r="W85" s="3"/>
      <c r="X85" s="3"/>
      <c r="Y85" s="3"/>
      <c r="Z85" s="3"/>
      <c r="AA85" s="3"/>
      <c r="AB85" s="3"/>
      <c r="AC85" s="3"/>
      <c r="AD85" s="3"/>
      <c r="AE85" s="3"/>
      <c r="AF85" s="3"/>
      <c r="AG85" s="3"/>
      <c r="AH85" s="3"/>
    </row>
    <row r="86">
      <c r="A86" s="3"/>
      <c r="B86" s="3"/>
      <c r="C86" s="56"/>
      <c r="D86" s="56"/>
      <c r="E86" s="3"/>
      <c r="F86" s="38"/>
      <c r="G86" s="38"/>
      <c r="H86" s="56"/>
      <c r="I86" s="56"/>
      <c r="J86" s="38"/>
      <c r="K86" s="38"/>
      <c r="L86" s="38"/>
      <c r="M86" s="38"/>
      <c r="N86" s="3"/>
      <c r="O86" s="3"/>
      <c r="P86" s="3"/>
      <c r="Q86" s="3"/>
      <c r="R86" s="3"/>
      <c r="S86" s="3"/>
      <c r="T86" s="38"/>
      <c r="U86" s="38"/>
      <c r="V86" s="3"/>
      <c r="W86" s="3"/>
      <c r="X86" s="3"/>
      <c r="Y86" s="3"/>
      <c r="Z86" s="3"/>
      <c r="AA86" s="3"/>
      <c r="AB86" s="3"/>
      <c r="AC86" s="3"/>
      <c r="AD86" s="3"/>
      <c r="AE86" s="3"/>
      <c r="AF86" s="3"/>
      <c r="AG86" s="3"/>
      <c r="AH86" s="3"/>
    </row>
    <row r="87">
      <c r="A87" s="3"/>
      <c r="B87" s="3"/>
      <c r="C87" s="56"/>
      <c r="D87" s="56"/>
      <c r="E87" s="3"/>
      <c r="F87" s="38"/>
      <c r="G87" s="38"/>
      <c r="H87" s="56"/>
      <c r="I87" s="56"/>
      <c r="J87" s="38"/>
      <c r="K87" s="38"/>
      <c r="L87" s="38"/>
      <c r="M87" s="38"/>
      <c r="N87" s="3"/>
      <c r="O87" s="3"/>
      <c r="P87" s="3"/>
      <c r="Q87" s="3"/>
      <c r="R87" s="3"/>
      <c r="S87" s="3"/>
      <c r="T87" s="38"/>
      <c r="U87" s="38"/>
      <c r="V87" s="3"/>
      <c r="W87" s="3"/>
      <c r="X87" s="3"/>
      <c r="Y87" s="3"/>
      <c r="Z87" s="3"/>
      <c r="AA87" s="3"/>
      <c r="AB87" s="3"/>
      <c r="AC87" s="3"/>
      <c r="AD87" s="3"/>
      <c r="AE87" s="3"/>
      <c r="AF87" s="3"/>
      <c r="AG87" s="3"/>
      <c r="AH87" s="3"/>
    </row>
    <row r="88">
      <c r="A88" s="3"/>
      <c r="B88" s="3"/>
      <c r="C88" s="56"/>
      <c r="D88" s="56"/>
      <c r="E88" s="3"/>
      <c r="F88" s="38"/>
      <c r="G88" s="38"/>
      <c r="H88" s="56"/>
      <c r="I88" s="56"/>
      <c r="J88" s="38"/>
      <c r="K88" s="38"/>
      <c r="L88" s="38"/>
      <c r="M88" s="38"/>
      <c r="N88" s="3"/>
      <c r="O88" s="3"/>
      <c r="P88" s="3"/>
      <c r="Q88" s="3"/>
      <c r="R88" s="3"/>
      <c r="S88" s="3"/>
      <c r="T88" s="38"/>
      <c r="U88" s="38"/>
      <c r="V88" s="3"/>
      <c r="W88" s="3"/>
      <c r="X88" s="3"/>
      <c r="Y88" s="3"/>
      <c r="Z88" s="3"/>
      <c r="AA88" s="3"/>
      <c r="AB88" s="3"/>
      <c r="AC88" s="3"/>
      <c r="AD88" s="3"/>
      <c r="AE88" s="3"/>
      <c r="AF88" s="3"/>
      <c r="AG88" s="3"/>
      <c r="AH88" s="3"/>
    </row>
    <row r="89">
      <c r="A89" s="3"/>
      <c r="B89" s="3"/>
      <c r="C89" s="56"/>
      <c r="D89" s="56"/>
      <c r="E89" s="3"/>
      <c r="F89" s="38"/>
      <c r="G89" s="38"/>
      <c r="H89" s="56"/>
      <c r="I89" s="56"/>
      <c r="J89" s="38"/>
      <c r="K89" s="38"/>
      <c r="L89" s="38"/>
      <c r="M89" s="38"/>
      <c r="N89" s="3"/>
      <c r="O89" s="3"/>
      <c r="P89" s="3"/>
      <c r="Q89" s="3"/>
      <c r="R89" s="3"/>
      <c r="S89" s="3"/>
      <c r="T89" s="38"/>
      <c r="U89" s="38"/>
      <c r="V89" s="3"/>
      <c r="W89" s="3"/>
      <c r="X89" s="3"/>
      <c r="Y89" s="3"/>
      <c r="Z89" s="3"/>
      <c r="AA89" s="3"/>
      <c r="AB89" s="3"/>
      <c r="AC89" s="3"/>
      <c r="AD89" s="3"/>
      <c r="AE89" s="3"/>
      <c r="AF89" s="3"/>
      <c r="AG89" s="3"/>
      <c r="AH89" s="3"/>
    </row>
    <row r="90">
      <c r="A90" s="3"/>
      <c r="B90" s="3"/>
      <c r="C90" s="56"/>
      <c r="D90" s="56"/>
      <c r="E90" s="3"/>
      <c r="F90" s="38"/>
      <c r="G90" s="38"/>
      <c r="H90" s="56"/>
      <c r="I90" s="56"/>
      <c r="J90" s="38"/>
      <c r="K90" s="38"/>
      <c r="L90" s="38"/>
      <c r="M90" s="38"/>
      <c r="N90" s="3"/>
      <c r="O90" s="3"/>
      <c r="P90" s="3"/>
      <c r="Q90" s="3"/>
      <c r="R90" s="3"/>
      <c r="S90" s="3"/>
      <c r="T90" s="38"/>
      <c r="U90" s="38"/>
      <c r="V90" s="3"/>
      <c r="W90" s="3"/>
      <c r="X90" s="3"/>
      <c r="Y90" s="3"/>
      <c r="Z90" s="3"/>
      <c r="AA90" s="3"/>
      <c r="AB90" s="3"/>
      <c r="AC90" s="3"/>
      <c r="AD90" s="3"/>
      <c r="AE90" s="3"/>
      <c r="AF90" s="3"/>
      <c r="AG90" s="3"/>
      <c r="AH90" s="3"/>
    </row>
    <row r="91">
      <c r="A91" s="3"/>
      <c r="B91" s="3"/>
      <c r="C91" s="56"/>
      <c r="D91" s="56"/>
      <c r="E91" s="3"/>
      <c r="F91" s="38"/>
      <c r="G91" s="38"/>
      <c r="H91" s="56"/>
      <c r="I91" s="56"/>
      <c r="J91" s="38"/>
      <c r="K91" s="38"/>
      <c r="L91" s="38"/>
      <c r="M91" s="38"/>
      <c r="N91" s="3"/>
      <c r="O91" s="3"/>
      <c r="P91" s="3"/>
      <c r="Q91" s="3"/>
      <c r="R91" s="3"/>
      <c r="S91" s="3"/>
      <c r="T91" s="38"/>
      <c r="U91" s="38"/>
      <c r="V91" s="3"/>
      <c r="W91" s="3"/>
      <c r="X91" s="3"/>
      <c r="Y91" s="3"/>
      <c r="Z91" s="3"/>
      <c r="AA91" s="3"/>
      <c r="AB91" s="3"/>
      <c r="AC91" s="3"/>
      <c r="AD91" s="3"/>
      <c r="AE91" s="3"/>
      <c r="AF91" s="3"/>
      <c r="AG91" s="3"/>
      <c r="AH91" s="3"/>
    </row>
    <row r="92">
      <c r="A92" s="3"/>
      <c r="B92" s="3"/>
      <c r="C92" s="56"/>
      <c r="D92" s="56"/>
      <c r="E92" s="3"/>
      <c r="F92" s="38"/>
      <c r="G92" s="38"/>
      <c r="H92" s="56"/>
      <c r="I92" s="56"/>
      <c r="J92" s="38"/>
      <c r="K92" s="38"/>
      <c r="L92" s="38"/>
      <c r="M92" s="38"/>
      <c r="N92" s="3"/>
      <c r="O92" s="3"/>
      <c r="P92" s="3"/>
      <c r="Q92" s="3"/>
      <c r="R92" s="3"/>
      <c r="S92" s="3"/>
      <c r="T92" s="38"/>
      <c r="U92" s="38"/>
      <c r="V92" s="3"/>
      <c r="W92" s="3"/>
      <c r="X92" s="3"/>
      <c r="Y92" s="3"/>
      <c r="Z92" s="3"/>
      <c r="AA92" s="3"/>
      <c r="AB92" s="3"/>
      <c r="AC92" s="3"/>
      <c r="AD92" s="3"/>
      <c r="AE92" s="3"/>
      <c r="AF92" s="3"/>
      <c r="AG92" s="3"/>
      <c r="AH92" s="3"/>
    </row>
    <row r="93">
      <c r="A93" s="3"/>
      <c r="B93" s="3"/>
      <c r="C93" s="56"/>
      <c r="D93" s="56"/>
      <c r="E93" s="3"/>
      <c r="F93" s="38"/>
      <c r="G93" s="38"/>
      <c r="H93" s="56"/>
      <c r="I93" s="56"/>
      <c r="J93" s="38"/>
      <c r="K93" s="38"/>
      <c r="L93" s="38"/>
      <c r="M93" s="38"/>
      <c r="N93" s="3"/>
      <c r="O93" s="3"/>
      <c r="P93" s="3"/>
      <c r="Q93" s="3"/>
      <c r="R93" s="3"/>
      <c r="S93" s="3"/>
      <c r="T93" s="38"/>
      <c r="U93" s="38"/>
      <c r="V93" s="3"/>
      <c r="W93" s="3"/>
      <c r="X93" s="3"/>
      <c r="Y93" s="3"/>
      <c r="Z93" s="3"/>
      <c r="AA93" s="3"/>
      <c r="AB93" s="3"/>
      <c r="AC93" s="3"/>
      <c r="AD93" s="3"/>
      <c r="AE93" s="3"/>
      <c r="AF93" s="3"/>
      <c r="AG93" s="3"/>
      <c r="AH93" s="3"/>
    </row>
    <row r="94">
      <c r="A94" s="3"/>
      <c r="B94" s="3"/>
      <c r="C94" s="56"/>
      <c r="D94" s="56"/>
      <c r="E94" s="3"/>
      <c r="F94" s="38"/>
      <c r="G94" s="38"/>
      <c r="H94" s="56"/>
      <c r="I94" s="56"/>
      <c r="J94" s="38"/>
      <c r="K94" s="38"/>
      <c r="L94" s="38"/>
      <c r="M94" s="38"/>
      <c r="N94" s="3"/>
      <c r="O94" s="3"/>
      <c r="P94" s="3"/>
      <c r="Q94" s="3"/>
      <c r="R94" s="3"/>
      <c r="S94" s="3"/>
      <c r="T94" s="38"/>
      <c r="U94" s="38"/>
      <c r="V94" s="3"/>
      <c r="W94" s="3"/>
      <c r="X94" s="3"/>
      <c r="Y94" s="3"/>
      <c r="Z94" s="3"/>
      <c r="AA94" s="3"/>
      <c r="AB94" s="3"/>
      <c r="AC94" s="3"/>
      <c r="AD94" s="3"/>
      <c r="AE94" s="3"/>
      <c r="AF94" s="3"/>
      <c r="AG94" s="3"/>
      <c r="AH94" s="3"/>
    </row>
    <row r="95">
      <c r="A95" s="3"/>
      <c r="B95" s="3"/>
      <c r="C95" s="56"/>
      <c r="D95" s="56"/>
      <c r="E95" s="3"/>
      <c r="F95" s="38"/>
      <c r="G95" s="38"/>
      <c r="H95" s="56"/>
      <c r="I95" s="56"/>
      <c r="J95" s="38"/>
      <c r="K95" s="38"/>
      <c r="L95" s="38"/>
      <c r="M95" s="38"/>
      <c r="N95" s="3"/>
      <c r="O95" s="3"/>
      <c r="P95" s="3"/>
      <c r="Q95" s="3"/>
      <c r="R95" s="3"/>
      <c r="S95" s="3"/>
      <c r="T95" s="38"/>
      <c r="U95" s="38"/>
      <c r="V95" s="3"/>
      <c r="W95" s="3"/>
      <c r="X95" s="3"/>
      <c r="Y95" s="3"/>
      <c r="Z95" s="3"/>
      <c r="AA95" s="3"/>
      <c r="AB95" s="3"/>
      <c r="AC95" s="3"/>
      <c r="AD95" s="3"/>
      <c r="AE95" s="3"/>
      <c r="AF95" s="3"/>
      <c r="AG95" s="3"/>
      <c r="AH95" s="3"/>
    </row>
    <row r="96">
      <c r="A96" s="3"/>
      <c r="B96" s="3"/>
      <c r="C96" s="56"/>
      <c r="D96" s="56"/>
      <c r="E96" s="3"/>
      <c r="F96" s="38"/>
      <c r="G96" s="38"/>
      <c r="H96" s="56"/>
      <c r="I96" s="56"/>
      <c r="J96" s="38"/>
      <c r="K96" s="38"/>
      <c r="L96" s="38"/>
      <c r="M96" s="38"/>
      <c r="N96" s="3"/>
      <c r="O96" s="3"/>
      <c r="P96" s="3"/>
      <c r="Q96" s="3"/>
      <c r="R96" s="3"/>
      <c r="S96" s="3"/>
      <c r="T96" s="38"/>
      <c r="U96" s="38"/>
      <c r="V96" s="3"/>
      <c r="W96" s="3"/>
      <c r="X96" s="3"/>
      <c r="Y96" s="3"/>
      <c r="Z96" s="3"/>
      <c r="AA96" s="3"/>
      <c r="AB96" s="3"/>
      <c r="AC96" s="3"/>
      <c r="AD96" s="3"/>
      <c r="AE96" s="3"/>
      <c r="AF96" s="3"/>
      <c r="AG96" s="3"/>
      <c r="AH96" s="3"/>
    </row>
    <row r="97">
      <c r="A97" s="3"/>
      <c r="B97" s="3"/>
      <c r="C97" s="56"/>
      <c r="D97" s="56"/>
      <c r="E97" s="3"/>
      <c r="F97" s="38"/>
      <c r="G97" s="38"/>
      <c r="H97" s="56"/>
      <c r="I97" s="56"/>
      <c r="J97" s="38"/>
      <c r="K97" s="38"/>
      <c r="L97" s="38"/>
      <c r="M97" s="38"/>
      <c r="N97" s="3"/>
      <c r="O97" s="3"/>
      <c r="P97" s="3"/>
      <c r="Q97" s="3"/>
      <c r="R97" s="3"/>
      <c r="S97" s="3"/>
      <c r="T97" s="38"/>
      <c r="U97" s="38"/>
      <c r="V97" s="3"/>
      <c r="W97" s="3"/>
      <c r="X97" s="3"/>
      <c r="Y97" s="3"/>
      <c r="Z97" s="3"/>
      <c r="AA97" s="3"/>
      <c r="AB97" s="3"/>
      <c r="AC97" s="3"/>
      <c r="AD97" s="3"/>
      <c r="AE97" s="3"/>
      <c r="AF97" s="3"/>
      <c r="AG97" s="3"/>
      <c r="AH97" s="3"/>
    </row>
    <row r="98">
      <c r="A98" s="3"/>
      <c r="B98" s="3"/>
      <c r="C98" s="56"/>
      <c r="D98" s="56"/>
      <c r="E98" s="3"/>
      <c r="F98" s="38"/>
      <c r="G98" s="38"/>
      <c r="H98" s="56"/>
      <c r="I98" s="56"/>
      <c r="J98" s="38"/>
      <c r="K98" s="38"/>
      <c r="L98" s="38"/>
      <c r="M98" s="38"/>
      <c r="N98" s="3"/>
      <c r="O98" s="3"/>
      <c r="P98" s="3"/>
      <c r="Q98" s="3"/>
      <c r="R98" s="3"/>
      <c r="S98" s="3"/>
      <c r="T98" s="38"/>
      <c r="U98" s="38"/>
      <c r="V98" s="3"/>
      <c r="W98" s="3"/>
      <c r="X98" s="3"/>
      <c r="Y98" s="3"/>
      <c r="Z98" s="3"/>
      <c r="AA98" s="3"/>
      <c r="AB98" s="3"/>
      <c r="AC98" s="3"/>
      <c r="AD98" s="3"/>
      <c r="AE98" s="3"/>
      <c r="AF98" s="3"/>
      <c r="AG98" s="3"/>
      <c r="AH98" s="3"/>
    </row>
    <row r="99">
      <c r="A99" s="3"/>
      <c r="B99" s="3"/>
      <c r="C99" s="56"/>
      <c r="D99" s="56"/>
      <c r="E99" s="3"/>
      <c r="F99" s="38"/>
      <c r="G99" s="38"/>
      <c r="H99" s="56"/>
      <c r="I99" s="56"/>
      <c r="J99" s="38"/>
      <c r="K99" s="38"/>
      <c r="L99" s="38"/>
      <c r="M99" s="38"/>
      <c r="N99" s="3"/>
      <c r="O99" s="3"/>
      <c r="P99" s="3"/>
      <c r="Q99" s="3"/>
      <c r="R99" s="3"/>
      <c r="S99" s="3"/>
      <c r="T99" s="38"/>
      <c r="U99" s="38"/>
      <c r="V99" s="3"/>
      <c r="W99" s="3"/>
      <c r="X99" s="3"/>
      <c r="Y99" s="3"/>
      <c r="Z99" s="3"/>
      <c r="AA99" s="3"/>
      <c r="AB99" s="3"/>
      <c r="AC99" s="3"/>
      <c r="AD99" s="3"/>
      <c r="AE99" s="3"/>
      <c r="AF99" s="3"/>
      <c r="AG99" s="3"/>
      <c r="AH99" s="3"/>
    </row>
    <row r="100">
      <c r="A100" s="3"/>
      <c r="B100" s="3"/>
      <c r="C100" s="56"/>
      <c r="D100" s="56"/>
      <c r="E100" s="3"/>
      <c r="F100" s="38"/>
      <c r="G100" s="38"/>
      <c r="H100" s="56"/>
      <c r="I100" s="56"/>
      <c r="J100" s="38"/>
      <c r="K100" s="38"/>
      <c r="L100" s="38"/>
      <c r="M100" s="38"/>
      <c r="N100" s="3"/>
      <c r="O100" s="3"/>
      <c r="P100" s="3"/>
      <c r="Q100" s="3"/>
      <c r="R100" s="3"/>
      <c r="S100" s="3"/>
      <c r="T100" s="38"/>
      <c r="U100" s="38"/>
      <c r="V100" s="3"/>
      <c r="W100" s="3"/>
      <c r="X100" s="3"/>
      <c r="Y100" s="3"/>
      <c r="Z100" s="3"/>
      <c r="AA100" s="3"/>
      <c r="AB100" s="3"/>
      <c r="AC100" s="3"/>
      <c r="AD100" s="3"/>
      <c r="AE100" s="3"/>
      <c r="AF100" s="3"/>
      <c r="AG100" s="3"/>
      <c r="AH100" s="3"/>
    </row>
    <row r="101">
      <c r="A101" s="3"/>
      <c r="B101" s="3"/>
      <c r="C101" s="56"/>
      <c r="D101" s="56"/>
      <c r="E101" s="3"/>
      <c r="F101" s="38"/>
      <c r="G101" s="38"/>
      <c r="H101" s="56"/>
      <c r="I101" s="56"/>
      <c r="J101" s="38"/>
      <c r="K101" s="38"/>
      <c r="L101" s="38"/>
      <c r="M101" s="38"/>
      <c r="N101" s="3"/>
      <c r="O101" s="3"/>
      <c r="P101" s="3"/>
      <c r="Q101" s="3"/>
      <c r="R101" s="3"/>
      <c r="S101" s="3"/>
      <c r="T101" s="38"/>
      <c r="U101" s="38"/>
      <c r="V101" s="3"/>
      <c r="W101" s="3"/>
      <c r="X101" s="3"/>
      <c r="Y101" s="3"/>
      <c r="Z101" s="3"/>
      <c r="AA101" s="3"/>
      <c r="AB101" s="3"/>
      <c r="AC101" s="3"/>
      <c r="AD101" s="3"/>
      <c r="AE101" s="3"/>
      <c r="AF101" s="3"/>
      <c r="AG101" s="3"/>
      <c r="AH101" s="3"/>
    </row>
    <row r="102">
      <c r="A102" s="3"/>
      <c r="B102" s="3"/>
      <c r="C102" s="56"/>
      <c r="D102" s="56"/>
      <c r="E102" s="3"/>
      <c r="F102" s="38"/>
      <c r="G102" s="38"/>
      <c r="H102" s="56"/>
      <c r="I102" s="56"/>
      <c r="J102" s="38"/>
      <c r="K102" s="38"/>
      <c r="L102" s="38"/>
      <c r="M102" s="38"/>
      <c r="N102" s="3"/>
      <c r="O102" s="3"/>
      <c r="P102" s="3"/>
      <c r="Q102" s="3"/>
      <c r="R102" s="3"/>
      <c r="S102" s="3"/>
      <c r="T102" s="38"/>
      <c r="U102" s="38"/>
      <c r="V102" s="3"/>
      <c r="W102" s="3"/>
      <c r="X102" s="3"/>
      <c r="Y102" s="3"/>
      <c r="Z102" s="3"/>
      <c r="AA102" s="3"/>
      <c r="AB102" s="3"/>
      <c r="AC102" s="3"/>
      <c r="AD102" s="3"/>
      <c r="AE102" s="3"/>
      <c r="AF102" s="3"/>
      <c r="AG102" s="3"/>
      <c r="AH102" s="3"/>
    </row>
    <row r="103">
      <c r="A103" s="3"/>
      <c r="B103" s="3"/>
      <c r="C103" s="56"/>
      <c r="D103" s="56"/>
      <c r="E103" s="3"/>
      <c r="F103" s="38"/>
      <c r="G103" s="38"/>
      <c r="H103" s="56"/>
      <c r="I103" s="56"/>
      <c r="J103" s="38"/>
      <c r="K103" s="38"/>
      <c r="L103" s="38"/>
      <c r="M103" s="38"/>
      <c r="N103" s="3"/>
      <c r="O103" s="3"/>
      <c r="P103" s="3"/>
      <c r="Q103" s="3"/>
      <c r="R103" s="3"/>
      <c r="S103" s="3"/>
      <c r="T103" s="38"/>
      <c r="U103" s="38"/>
      <c r="V103" s="3"/>
      <c r="W103" s="3"/>
      <c r="X103" s="3"/>
      <c r="Y103" s="3"/>
      <c r="Z103" s="3"/>
      <c r="AA103" s="3"/>
      <c r="AB103" s="3"/>
      <c r="AC103" s="3"/>
      <c r="AD103" s="3"/>
      <c r="AE103" s="3"/>
      <c r="AF103" s="3"/>
      <c r="AG103" s="3"/>
      <c r="AH103" s="3"/>
    </row>
    <row r="104">
      <c r="A104" s="3"/>
      <c r="B104" s="3"/>
      <c r="C104" s="56"/>
      <c r="D104" s="56"/>
      <c r="E104" s="3"/>
      <c r="F104" s="38"/>
      <c r="G104" s="38"/>
      <c r="H104" s="56"/>
      <c r="I104" s="56"/>
      <c r="J104" s="38"/>
      <c r="K104" s="38"/>
      <c r="L104" s="38"/>
      <c r="M104" s="38"/>
      <c r="N104" s="3"/>
      <c r="O104" s="3"/>
      <c r="P104" s="3"/>
      <c r="Q104" s="3"/>
      <c r="R104" s="3"/>
      <c r="S104" s="3"/>
      <c r="T104" s="38"/>
      <c r="U104" s="38"/>
      <c r="V104" s="3"/>
      <c r="W104" s="3"/>
      <c r="X104" s="3"/>
      <c r="Y104" s="3"/>
      <c r="Z104" s="3"/>
      <c r="AA104" s="3"/>
      <c r="AB104" s="3"/>
      <c r="AC104" s="3"/>
      <c r="AD104" s="3"/>
      <c r="AE104" s="3"/>
      <c r="AF104" s="3"/>
      <c r="AG104" s="3"/>
      <c r="AH104" s="3"/>
    </row>
    <row r="105">
      <c r="A105" s="3"/>
      <c r="B105" s="3"/>
      <c r="C105" s="56"/>
      <c r="D105" s="56"/>
      <c r="E105" s="3"/>
      <c r="F105" s="38"/>
      <c r="G105" s="38"/>
      <c r="H105" s="56"/>
      <c r="I105" s="56"/>
      <c r="J105" s="38"/>
      <c r="K105" s="38"/>
      <c r="L105" s="38"/>
      <c r="M105" s="38"/>
      <c r="N105" s="3"/>
      <c r="O105" s="3"/>
      <c r="P105" s="3"/>
      <c r="Q105" s="3"/>
      <c r="R105" s="3"/>
      <c r="S105" s="3"/>
      <c r="T105" s="38"/>
      <c r="U105" s="38"/>
      <c r="V105" s="3"/>
      <c r="W105" s="3"/>
      <c r="X105" s="3"/>
      <c r="Y105" s="3"/>
      <c r="Z105" s="3"/>
      <c r="AA105" s="3"/>
      <c r="AB105" s="3"/>
      <c r="AC105" s="3"/>
      <c r="AD105" s="3"/>
      <c r="AE105" s="3"/>
      <c r="AF105" s="3"/>
      <c r="AG105" s="3"/>
      <c r="AH105" s="3"/>
    </row>
    <row r="106">
      <c r="A106" s="3"/>
      <c r="B106" s="3"/>
      <c r="C106" s="56"/>
      <c r="D106" s="56"/>
      <c r="E106" s="3"/>
      <c r="F106" s="38"/>
      <c r="G106" s="38"/>
      <c r="H106" s="56"/>
      <c r="I106" s="56"/>
      <c r="J106" s="38"/>
      <c r="K106" s="38"/>
      <c r="L106" s="38"/>
      <c r="M106" s="38"/>
      <c r="N106" s="3"/>
      <c r="O106" s="3"/>
      <c r="P106" s="3"/>
      <c r="Q106" s="3"/>
      <c r="R106" s="3"/>
      <c r="S106" s="3"/>
      <c r="T106" s="38"/>
      <c r="U106" s="38"/>
      <c r="V106" s="3"/>
      <c r="W106" s="3"/>
      <c r="X106" s="3"/>
      <c r="Y106" s="3"/>
      <c r="Z106" s="3"/>
      <c r="AA106" s="3"/>
      <c r="AB106" s="3"/>
      <c r="AC106" s="3"/>
      <c r="AD106" s="3"/>
      <c r="AE106" s="3"/>
      <c r="AF106" s="3"/>
      <c r="AG106" s="3"/>
      <c r="AH106" s="3"/>
    </row>
    <row r="107">
      <c r="A107" s="3"/>
      <c r="B107" s="3"/>
      <c r="C107" s="56"/>
      <c r="D107" s="56"/>
      <c r="E107" s="3"/>
      <c r="F107" s="38"/>
      <c r="G107" s="38"/>
      <c r="H107" s="56"/>
      <c r="I107" s="56"/>
      <c r="J107" s="38"/>
      <c r="K107" s="38"/>
      <c r="L107" s="38"/>
      <c r="M107" s="38"/>
      <c r="N107" s="3"/>
      <c r="O107" s="3"/>
      <c r="P107" s="3"/>
      <c r="Q107" s="3"/>
      <c r="R107" s="3"/>
      <c r="S107" s="3"/>
      <c r="T107" s="38"/>
      <c r="U107" s="38"/>
      <c r="V107" s="3"/>
      <c r="W107" s="3"/>
      <c r="X107" s="3"/>
      <c r="Y107" s="3"/>
      <c r="Z107" s="3"/>
      <c r="AA107" s="3"/>
      <c r="AB107" s="3"/>
      <c r="AC107" s="3"/>
      <c r="AD107" s="3"/>
      <c r="AE107" s="3"/>
      <c r="AF107" s="3"/>
      <c r="AG107" s="3"/>
      <c r="AH107" s="3"/>
    </row>
    <row r="108">
      <c r="A108" s="3"/>
      <c r="B108" s="3"/>
      <c r="C108" s="56"/>
      <c r="D108" s="56"/>
      <c r="E108" s="3"/>
      <c r="F108" s="38"/>
      <c r="G108" s="38"/>
      <c r="H108" s="56"/>
      <c r="I108" s="56"/>
      <c r="J108" s="38"/>
      <c r="K108" s="38"/>
      <c r="L108" s="38"/>
      <c r="M108" s="38"/>
      <c r="N108" s="3"/>
      <c r="O108" s="3"/>
      <c r="P108" s="3"/>
      <c r="Q108" s="3"/>
      <c r="R108" s="3"/>
      <c r="S108" s="3"/>
      <c r="T108" s="38"/>
      <c r="U108" s="38"/>
      <c r="V108" s="3"/>
      <c r="W108" s="3"/>
      <c r="X108" s="3"/>
      <c r="Y108" s="3"/>
      <c r="Z108" s="3"/>
      <c r="AA108" s="3"/>
      <c r="AB108" s="3"/>
      <c r="AC108" s="3"/>
      <c r="AD108" s="3"/>
      <c r="AE108" s="3"/>
      <c r="AF108" s="3"/>
      <c r="AG108" s="3"/>
      <c r="AH108" s="3"/>
    </row>
    <row r="109">
      <c r="A109" s="3"/>
      <c r="B109" s="3"/>
      <c r="C109" s="56"/>
      <c r="D109" s="56"/>
      <c r="E109" s="3"/>
      <c r="F109" s="38"/>
      <c r="G109" s="38"/>
      <c r="H109" s="56"/>
      <c r="I109" s="56"/>
      <c r="J109" s="38"/>
      <c r="K109" s="38"/>
      <c r="L109" s="38"/>
      <c r="M109" s="38"/>
      <c r="N109" s="3"/>
      <c r="O109" s="3"/>
      <c r="P109" s="3"/>
      <c r="Q109" s="3"/>
      <c r="R109" s="3"/>
      <c r="S109" s="3"/>
      <c r="T109" s="38"/>
      <c r="U109" s="38"/>
      <c r="V109" s="3"/>
      <c r="W109" s="3"/>
      <c r="X109" s="3"/>
      <c r="Y109" s="3"/>
      <c r="Z109" s="3"/>
      <c r="AA109" s="3"/>
      <c r="AB109" s="3"/>
      <c r="AC109" s="3"/>
      <c r="AD109" s="3"/>
      <c r="AE109" s="3"/>
      <c r="AF109" s="3"/>
      <c r="AG109" s="3"/>
      <c r="AH109" s="3"/>
    </row>
    <row r="110">
      <c r="A110" s="3"/>
      <c r="B110" s="3"/>
      <c r="C110" s="56"/>
      <c r="D110" s="56"/>
      <c r="E110" s="3"/>
      <c r="F110" s="38"/>
      <c r="G110" s="38"/>
      <c r="H110" s="56"/>
      <c r="I110" s="56"/>
      <c r="J110" s="38"/>
      <c r="K110" s="38"/>
      <c r="L110" s="38"/>
      <c r="M110" s="38"/>
      <c r="N110" s="3"/>
      <c r="O110" s="3"/>
      <c r="P110" s="3"/>
      <c r="Q110" s="3"/>
      <c r="R110" s="3"/>
      <c r="S110" s="3"/>
      <c r="T110" s="38"/>
      <c r="U110" s="38"/>
      <c r="V110" s="3"/>
      <c r="W110" s="3"/>
      <c r="X110" s="3"/>
      <c r="Y110" s="3"/>
      <c r="Z110" s="3"/>
      <c r="AA110" s="3"/>
      <c r="AB110" s="3"/>
      <c r="AC110" s="3"/>
      <c r="AD110" s="3"/>
      <c r="AE110" s="3"/>
      <c r="AF110" s="3"/>
      <c r="AG110" s="3"/>
      <c r="AH110" s="3"/>
    </row>
    <row r="111">
      <c r="A111" s="3"/>
      <c r="B111" s="3"/>
      <c r="C111" s="56"/>
      <c r="D111" s="56"/>
      <c r="E111" s="3"/>
      <c r="F111" s="38"/>
      <c r="G111" s="38"/>
      <c r="H111" s="56"/>
      <c r="I111" s="56"/>
      <c r="J111" s="38"/>
      <c r="K111" s="38"/>
      <c r="L111" s="38"/>
      <c r="M111" s="38"/>
      <c r="N111" s="3"/>
      <c r="O111" s="3"/>
      <c r="P111" s="3"/>
      <c r="Q111" s="3"/>
      <c r="R111" s="3"/>
      <c r="S111" s="3"/>
      <c r="T111" s="38"/>
      <c r="U111" s="38"/>
      <c r="V111" s="3"/>
      <c r="W111" s="3"/>
      <c r="X111" s="3"/>
      <c r="Y111" s="3"/>
      <c r="Z111" s="3"/>
      <c r="AA111" s="3"/>
      <c r="AB111" s="3"/>
      <c r="AC111" s="3"/>
      <c r="AD111" s="3"/>
      <c r="AE111" s="3"/>
      <c r="AF111" s="3"/>
      <c r="AG111" s="3"/>
      <c r="AH111" s="3"/>
    </row>
    <row r="112">
      <c r="A112" s="3"/>
      <c r="B112" s="3"/>
      <c r="C112" s="56"/>
      <c r="D112" s="56"/>
      <c r="E112" s="3"/>
      <c r="F112" s="38"/>
      <c r="G112" s="38"/>
      <c r="H112" s="56"/>
      <c r="I112" s="56"/>
      <c r="J112" s="38"/>
      <c r="K112" s="38"/>
      <c r="L112" s="38"/>
      <c r="M112" s="38"/>
      <c r="N112" s="3"/>
      <c r="O112" s="3"/>
      <c r="P112" s="3"/>
      <c r="Q112" s="3"/>
      <c r="R112" s="3"/>
      <c r="S112" s="3"/>
      <c r="T112" s="38"/>
      <c r="U112" s="38"/>
      <c r="V112" s="3"/>
      <c r="W112" s="3"/>
      <c r="X112" s="3"/>
      <c r="Y112" s="3"/>
      <c r="Z112" s="3"/>
      <c r="AA112" s="3"/>
      <c r="AB112" s="3"/>
      <c r="AC112" s="3"/>
      <c r="AD112" s="3"/>
      <c r="AE112" s="3"/>
      <c r="AF112" s="3"/>
      <c r="AG112" s="3"/>
      <c r="AH112" s="3"/>
    </row>
    <row r="113">
      <c r="A113" s="3"/>
      <c r="B113" s="3"/>
      <c r="C113" s="56"/>
      <c r="D113" s="56"/>
      <c r="E113" s="3"/>
      <c r="F113" s="38"/>
      <c r="G113" s="38"/>
      <c r="H113" s="56"/>
      <c r="I113" s="56"/>
      <c r="J113" s="38"/>
      <c r="K113" s="38"/>
      <c r="L113" s="38"/>
      <c r="M113" s="38"/>
      <c r="N113" s="3"/>
      <c r="O113" s="3"/>
      <c r="P113" s="3"/>
      <c r="Q113" s="3"/>
      <c r="R113" s="3"/>
      <c r="S113" s="3"/>
      <c r="T113" s="38"/>
      <c r="U113" s="38"/>
      <c r="V113" s="3"/>
      <c r="W113" s="3"/>
      <c r="X113" s="3"/>
      <c r="Y113" s="3"/>
      <c r="Z113" s="3"/>
      <c r="AA113" s="3"/>
      <c r="AB113" s="3"/>
      <c r="AC113" s="3"/>
      <c r="AD113" s="3"/>
      <c r="AE113" s="3"/>
      <c r="AF113" s="3"/>
      <c r="AG113" s="3"/>
      <c r="AH113" s="3"/>
    </row>
    <row r="114">
      <c r="A114" s="3"/>
      <c r="B114" s="3"/>
      <c r="C114" s="56"/>
      <c r="D114" s="56"/>
      <c r="E114" s="3"/>
      <c r="F114" s="38"/>
      <c r="G114" s="38"/>
      <c r="H114" s="56"/>
      <c r="I114" s="56"/>
      <c r="J114" s="38"/>
      <c r="K114" s="38"/>
      <c r="L114" s="38"/>
      <c r="M114" s="38"/>
      <c r="N114" s="3"/>
      <c r="O114" s="3"/>
      <c r="P114" s="3"/>
      <c r="Q114" s="3"/>
      <c r="R114" s="3"/>
      <c r="S114" s="3"/>
      <c r="T114" s="38"/>
      <c r="U114" s="38"/>
      <c r="V114" s="3"/>
      <c r="W114" s="3"/>
      <c r="X114" s="3"/>
      <c r="Y114" s="3"/>
      <c r="Z114" s="3"/>
      <c r="AA114" s="3"/>
      <c r="AB114" s="3"/>
      <c r="AC114" s="3"/>
      <c r="AD114" s="3"/>
      <c r="AE114" s="3"/>
      <c r="AF114" s="3"/>
      <c r="AG114" s="3"/>
      <c r="AH114" s="3"/>
    </row>
    <row r="115">
      <c r="A115" s="3"/>
      <c r="B115" s="3"/>
      <c r="C115" s="56"/>
      <c r="D115" s="56"/>
      <c r="E115" s="3"/>
      <c r="F115" s="38"/>
      <c r="G115" s="38"/>
      <c r="H115" s="56"/>
      <c r="I115" s="56"/>
      <c r="J115" s="38"/>
      <c r="K115" s="38"/>
      <c r="L115" s="38"/>
      <c r="M115" s="38"/>
      <c r="N115" s="3"/>
      <c r="O115" s="3"/>
      <c r="P115" s="3"/>
      <c r="Q115" s="3"/>
      <c r="R115" s="3"/>
      <c r="S115" s="3"/>
      <c r="T115" s="38"/>
      <c r="U115" s="38"/>
      <c r="V115" s="3"/>
      <c r="W115" s="3"/>
      <c r="X115" s="3"/>
      <c r="Y115" s="3"/>
      <c r="Z115" s="3"/>
      <c r="AA115" s="3"/>
      <c r="AB115" s="3"/>
      <c r="AC115" s="3"/>
      <c r="AD115" s="3"/>
      <c r="AE115" s="3"/>
      <c r="AF115" s="3"/>
      <c r="AG115" s="3"/>
      <c r="AH115" s="3"/>
    </row>
    <row r="116">
      <c r="A116" s="3"/>
      <c r="B116" s="3"/>
      <c r="C116" s="56"/>
      <c r="D116" s="56"/>
      <c r="E116" s="3"/>
      <c r="F116" s="38"/>
      <c r="G116" s="38"/>
      <c r="H116" s="56"/>
      <c r="I116" s="56"/>
      <c r="J116" s="38"/>
      <c r="K116" s="38"/>
      <c r="L116" s="38"/>
      <c r="M116" s="38"/>
      <c r="N116" s="3"/>
      <c r="O116" s="3"/>
      <c r="P116" s="3"/>
      <c r="Q116" s="3"/>
      <c r="R116" s="3"/>
      <c r="S116" s="3"/>
      <c r="T116" s="38"/>
      <c r="U116" s="38"/>
      <c r="V116" s="3"/>
      <c r="W116" s="3"/>
      <c r="X116" s="3"/>
      <c r="Y116" s="3"/>
      <c r="Z116" s="3"/>
      <c r="AA116" s="3"/>
      <c r="AB116" s="3"/>
      <c r="AC116" s="3"/>
      <c r="AD116" s="3"/>
      <c r="AE116" s="3"/>
      <c r="AF116" s="3"/>
      <c r="AG116" s="3"/>
      <c r="AH116" s="3"/>
    </row>
    <row r="117">
      <c r="A117" s="3"/>
      <c r="B117" s="3"/>
      <c r="C117" s="56"/>
      <c r="D117" s="56"/>
      <c r="E117" s="3"/>
      <c r="F117" s="38"/>
      <c r="G117" s="38"/>
      <c r="H117" s="56"/>
      <c r="I117" s="56"/>
      <c r="J117" s="38"/>
      <c r="K117" s="38"/>
      <c r="L117" s="38"/>
      <c r="M117" s="38"/>
      <c r="N117" s="3"/>
      <c r="O117" s="3"/>
      <c r="P117" s="3"/>
      <c r="Q117" s="3"/>
      <c r="R117" s="3"/>
      <c r="S117" s="3"/>
      <c r="T117" s="38"/>
      <c r="U117" s="38"/>
      <c r="V117" s="3"/>
      <c r="W117" s="3"/>
      <c r="X117" s="3"/>
      <c r="Y117" s="3"/>
      <c r="Z117" s="3"/>
      <c r="AA117" s="3"/>
      <c r="AB117" s="3"/>
      <c r="AC117" s="3"/>
      <c r="AD117" s="3"/>
      <c r="AE117" s="3"/>
      <c r="AF117" s="3"/>
      <c r="AG117" s="3"/>
      <c r="AH117" s="3"/>
    </row>
    <row r="118">
      <c r="A118" s="3"/>
      <c r="B118" s="3"/>
      <c r="C118" s="56"/>
      <c r="D118" s="56"/>
      <c r="E118" s="3"/>
      <c r="F118" s="38"/>
      <c r="G118" s="38"/>
      <c r="H118" s="56"/>
      <c r="I118" s="56"/>
      <c r="J118" s="38"/>
      <c r="K118" s="38"/>
      <c r="L118" s="38"/>
      <c r="M118" s="38"/>
      <c r="N118" s="3"/>
      <c r="O118" s="3"/>
      <c r="P118" s="3"/>
      <c r="Q118" s="3"/>
      <c r="R118" s="3"/>
      <c r="S118" s="3"/>
      <c r="T118" s="38"/>
      <c r="U118" s="38"/>
      <c r="V118" s="3"/>
      <c r="W118" s="3"/>
      <c r="X118" s="3"/>
      <c r="Y118" s="3"/>
      <c r="Z118" s="3"/>
      <c r="AA118" s="3"/>
      <c r="AB118" s="3"/>
      <c r="AC118" s="3"/>
      <c r="AD118" s="3"/>
      <c r="AE118" s="3"/>
      <c r="AF118" s="3"/>
      <c r="AG118" s="3"/>
      <c r="AH118" s="3"/>
    </row>
    <row r="119">
      <c r="A119" s="3"/>
      <c r="B119" s="3"/>
      <c r="C119" s="56"/>
      <c r="D119" s="56"/>
      <c r="E119" s="3"/>
      <c r="F119" s="38"/>
      <c r="G119" s="38"/>
      <c r="H119" s="56"/>
      <c r="I119" s="56"/>
      <c r="J119" s="38"/>
      <c r="K119" s="38"/>
      <c r="L119" s="38"/>
      <c r="M119" s="38"/>
      <c r="N119" s="3"/>
      <c r="O119" s="3"/>
      <c r="P119" s="3"/>
      <c r="Q119" s="3"/>
      <c r="R119" s="3"/>
      <c r="S119" s="3"/>
      <c r="T119" s="38"/>
      <c r="U119" s="38"/>
      <c r="V119" s="3"/>
      <c r="W119" s="3"/>
      <c r="X119" s="3"/>
      <c r="Y119" s="3"/>
      <c r="Z119" s="3"/>
      <c r="AA119" s="3"/>
      <c r="AB119" s="3"/>
      <c r="AC119" s="3"/>
      <c r="AD119" s="3"/>
      <c r="AE119" s="3"/>
      <c r="AF119" s="3"/>
      <c r="AG119" s="3"/>
      <c r="AH119" s="3"/>
    </row>
    <row r="120">
      <c r="A120" s="3"/>
      <c r="B120" s="3"/>
      <c r="C120" s="56"/>
      <c r="D120" s="56"/>
      <c r="E120" s="3"/>
      <c r="F120" s="38"/>
      <c r="G120" s="38"/>
      <c r="H120" s="56"/>
      <c r="I120" s="56"/>
      <c r="J120" s="38"/>
      <c r="K120" s="38"/>
      <c r="L120" s="38"/>
      <c r="M120" s="38"/>
      <c r="N120" s="3"/>
      <c r="O120" s="3"/>
      <c r="P120" s="3"/>
      <c r="Q120" s="3"/>
      <c r="R120" s="3"/>
      <c r="S120" s="3"/>
      <c r="T120" s="38"/>
      <c r="U120" s="38"/>
      <c r="V120" s="3"/>
      <c r="W120" s="3"/>
      <c r="X120" s="3"/>
      <c r="Y120" s="3"/>
      <c r="Z120" s="3"/>
      <c r="AA120" s="3"/>
      <c r="AB120" s="3"/>
      <c r="AC120" s="3"/>
      <c r="AD120" s="3"/>
      <c r="AE120" s="3"/>
      <c r="AF120" s="3"/>
      <c r="AG120" s="3"/>
      <c r="AH120" s="3"/>
    </row>
    <row r="121">
      <c r="A121" s="3"/>
      <c r="B121" s="3"/>
      <c r="C121" s="56"/>
      <c r="D121" s="56"/>
      <c r="E121" s="3"/>
      <c r="F121" s="38"/>
      <c r="G121" s="38"/>
      <c r="H121" s="56"/>
      <c r="I121" s="56"/>
      <c r="J121" s="38"/>
      <c r="K121" s="38"/>
      <c r="L121" s="38"/>
      <c r="M121" s="38"/>
      <c r="N121" s="3"/>
      <c r="O121" s="3"/>
      <c r="P121" s="3"/>
      <c r="Q121" s="3"/>
      <c r="R121" s="3"/>
      <c r="S121" s="3"/>
      <c r="T121" s="38"/>
      <c r="U121" s="38"/>
      <c r="V121" s="3"/>
      <c r="W121" s="3"/>
      <c r="X121" s="3"/>
      <c r="Y121" s="3"/>
      <c r="Z121" s="3"/>
      <c r="AA121" s="3"/>
      <c r="AB121" s="3"/>
      <c r="AC121" s="3"/>
      <c r="AD121" s="3"/>
      <c r="AE121" s="3"/>
      <c r="AF121" s="3"/>
      <c r="AG121" s="3"/>
      <c r="AH121" s="3"/>
    </row>
    <row r="122">
      <c r="A122" s="3"/>
      <c r="B122" s="3"/>
      <c r="C122" s="56"/>
      <c r="D122" s="56"/>
      <c r="E122" s="3"/>
      <c r="F122" s="38"/>
      <c r="G122" s="38"/>
      <c r="H122" s="56"/>
      <c r="I122" s="56"/>
      <c r="J122" s="38"/>
      <c r="K122" s="38"/>
      <c r="L122" s="38"/>
      <c r="M122" s="38"/>
      <c r="N122" s="3"/>
      <c r="O122" s="3"/>
      <c r="P122" s="3"/>
      <c r="Q122" s="3"/>
      <c r="R122" s="3"/>
      <c r="S122" s="3"/>
      <c r="T122" s="38"/>
      <c r="U122" s="38"/>
      <c r="V122" s="3"/>
      <c r="W122" s="3"/>
      <c r="X122" s="3"/>
      <c r="Y122" s="3"/>
      <c r="Z122" s="3"/>
      <c r="AA122" s="3"/>
      <c r="AB122" s="3"/>
      <c r="AC122" s="3"/>
      <c r="AD122" s="3"/>
      <c r="AE122" s="3"/>
      <c r="AF122" s="3"/>
      <c r="AG122" s="3"/>
      <c r="AH122" s="3"/>
    </row>
    <row r="123">
      <c r="A123" s="3"/>
      <c r="B123" s="3"/>
      <c r="C123" s="56"/>
      <c r="D123" s="56"/>
      <c r="E123" s="3"/>
      <c r="F123" s="38"/>
      <c r="G123" s="38"/>
      <c r="H123" s="56"/>
      <c r="I123" s="56"/>
      <c r="J123" s="38"/>
      <c r="K123" s="38"/>
      <c r="L123" s="38"/>
      <c r="M123" s="38"/>
      <c r="N123" s="3"/>
      <c r="O123" s="3"/>
      <c r="P123" s="3"/>
      <c r="Q123" s="3"/>
      <c r="R123" s="3"/>
      <c r="S123" s="3"/>
      <c r="T123" s="38"/>
      <c r="U123" s="38"/>
      <c r="V123" s="3"/>
      <c r="W123" s="3"/>
      <c r="X123" s="3"/>
      <c r="Y123" s="3"/>
      <c r="Z123" s="3"/>
      <c r="AA123" s="3"/>
      <c r="AB123" s="3"/>
      <c r="AC123" s="3"/>
      <c r="AD123" s="3"/>
      <c r="AE123" s="3"/>
      <c r="AF123" s="3"/>
      <c r="AG123" s="3"/>
      <c r="AH123" s="3"/>
    </row>
    <row r="124">
      <c r="A124" s="3"/>
      <c r="B124" s="3"/>
      <c r="C124" s="56"/>
      <c r="D124" s="56"/>
      <c r="E124" s="3"/>
      <c r="F124" s="38"/>
      <c r="G124" s="38"/>
      <c r="H124" s="56"/>
      <c r="I124" s="56"/>
      <c r="J124" s="38"/>
      <c r="K124" s="38"/>
      <c r="L124" s="38"/>
      <c r="M124" s="38"/>
      <c r="N124" s="3"/>
      <c r="O124" s="3"/>
      <c r="P124" s="3"/>
      <c r="Q124" s="3"/>
      <c r="R124" s="3"/>
      <c r="S124" s="3"/>
      <c r="T124" s="38"/>
      <c r="U124" s="38"/>
      <c r="V124" s="3"/>
      <c r="W124" s="3"/>
      <c r="X124" s="3"/>
      <c r="Y124" s="3"/>
      <c r="Z124" s="3"/>
      <c r="AA124" s="3"/>
      <c r="AB124" s="3"/>
      <c r="AC124" s="3"/>
      <c r="AD124" s="3"/>
      <c r="AE124" s="3"/>
      <c r="AF124" s="3"/>
      <c r="AG124" s="3"/>
      <c r="AH124" s="3"/>
    </row>
    <row r="125">
      <c r="A125" s="3"/>
      <c r="B125" s="3"/>
      <c r="C125" s="56"/>
      <c r="D125" s="56"/>
      <c r="E125" s="3"/>
      <c r="F125" s="38"/>
      <c r="G125" s="38"/>
      <c r="H125" s="56"/>
      <c r="I125" s="56"/>
      <c r="J125" s="38"/>
      <c r="K125" s="38"/>
      <c r="L125" s="38"/>
      <c r="M125" s="38"/>
      <c r="N125" s="3"/>
      <c r="O125" s="3"/>
      <c r="P125" s="3"/>
      <c r="Q125" s="3"/>
      <c r="R125" s="3"/>
      <c r="S125" s="3"/>
      <c r="T125" s="38"/>
      <c r="U125" s="38"/>
      <c r="V125" s="3"/>
      <c r="W125" s="3"/>
      <c r="X125" s="3"/>
      <c r="Y125" s="3"/>
      <c r="Z125" s="3"/>
      <c r="AA125" s="3"/>
      <c r="AB125" s="3"/>
      <c r="AC125" s="3"/>
      <c r="AD125" s="3"/>
      <c r="AE125" s="3"/>
      <c r="AF125" s="3"/>
      <c r="AG125" s="3"/>
      <c r="AH125" s="3"/>
    </row>
    <row r="126">
      <c r="A126" s="3"/>
      <c r="B126" s="3"/>
      <c r="C126" s="56"/>
      <c r="D126" s="56"/>
      <c r="E126" s="3"/>
      <c r="F126" s="38"/>
      <c r="G126" s="38"/>
      <c r="H126" s="56"/>
      <c r="I126" s="56"/>
      <c r="J126" s="38"/>
      <c r="K126" s="38"/>
      <c r="L126" s="38"/>
      <c r="M126" s="38"/>
      <c r="N126" s="3"/>
      <c r="O126" s="3"/>
      <c r="P126" s="3"/>
      <c r="Q126" s="3"/>
      <c r="R126" s="3"/>
      <c r="S126" s="3"/>
      <c r="T126" s="38"/>
      <c r="U126" s="38"/>
      <c r="V126" s="3"/>
      <c r="W126" s="3"/>
      <c r="X126" s="3"/>
      <c r="Y126" s="3"/>
      <c r="Z126" s="3"/>
      <c r="AA126" s="3"/>
      <c r="AB126" s="3"/>
      <c r="AC126" s="3"/>
      <c r="AD126" s="3"/>
      <c r="AE126" s="3"/>
      <c r="AF126" s="3"/>
      <c r="AG126" s="3"/>
      <c r="AH126" s="3"/>
    </row>
    <row r="127">
      <c r="A127" s="3"/>
      <c r="B127" s="3"/>
      <c r="C127" s="56"/>
      <c r="D127" s="56"/>
      <c r="E127" s="3"/>
      <c r="F127" s="38"/>
      <c r="G127" s="38"/>
      <c r="H127" s="56"/>
      <c r="I127" s="56"/>
      <c r="J127" s="38"/>
      <c r="K127" s="38"/>
      <c r="L127" s="38"/>
      <c r="M127" s="38"/>
      <c r="N127" s="3"/>
      <c r="O127" s="3"/>
      <c r="P127" s="3"/>
      <c r="Q127" s="3"/>
      <c r="R127" s="3"/>
      <c r="S127" s="3"/>
      <c r="T127" s="38"/>
      <c r="U127" s="38"/>
      <c r="V127" s="3"/>
      <c r="W127" s="3"/>
      <c r="X127" s="3"/>
      <c r="Y127" s="3"/>
      <c r="Z127" s="3"/>
      <c r="AA127" s="3"/>
      <c r="AB127" s="3"/>
      <c r="AC127" s="3"/>
      <c r="AD127" s="3"/>
      <c r="AE127" s="3"/>
      <c r="AF127" s="3"/>
      <c r="AG127" s="3"/>
      <c r="AH127" s="3"/>
    </row>
    <row r="128">
      <c r="A128" s="3"/>
      <c r="B128" s="3"/>
      <c r="C128" s="56"/>
      <c r="D128" s="56"/>
      <c r="E128" s="3"/>
      <c r="F128" s="38"/>
      <c r="G128" s="38"/>
      <c r="H128" s="56"/>
      <c r="I128" s="56"/>
      <c r="J128" s="38"/>
      <c r="K128" s="38"/>
      <c r="L128" s="38"/>
      <c r="M128" s="38"/>
      <c r="N128" s="3"/>
      <c r="O128" s="3"/>
      <c r="P128" s="3"/>
      <c r="Q128" s="3"/>
      <c r="R128" s="3"/>
      <c r="S128" s="3"/>
      <c r="T128" s="38"/>
      <c r="U128" s="38"/>
      <c r="V128" s="3"/>
      <c r="W128" s="3"/>
      <c r="X128" s="3"/>
      <c r="Y128" s="3"/>
      <c r="Z128" s="3"/>
      <c r="AA128" s="3"/>
      <c r="AB128" s="3"/>
      <c r="AC128" s="3"/>
      <c r="AD128" s="3"/>
      <c r="AE128" s="3"/>
      <c r="AF128" s="3"/>
      <c r="AG128" s="3"/>
      <c r="AH128" s="3"/>
    </row>
    <row r="129">
      <c r="A129" s="3"/>
      <c r="B129" s="3"/>
      <c r="C129" s="56"/>
      <c r="D129" s="56"/>
      <c r="E129" s="3"/>
      <c r="F129" s="38"/>
      <c r="G129" s="38"/>
      <c r="H129" s="56"/>
      <c r="I129" s="56"/>
      <c r="J129" s="38"/>
      <c r="K129" s="38"/>
      <c r="L129" s="38"/>
      <c r="M129" s="38"/>
      <c r="N129" s="3"/>
      <c r="O129" s="3"/>
      <c r="P129" s="3"/>
      <c r="Q129" s="3"/>
      <c r="R129" s="3"/>
      <c r="S129" s="3"/>
      <c r="T129" s="38"/>
      <c r="U129" s="38"/>
      <c r="V129" s="3"/>
      <c r="W129" s="3"/>
      <c r="X129" s="3"/>
      <c r="Y129" s="3"/>
      <c r="Z129" s="3"/>
      <c r="AA129" s="3"/>
      <c r="AB129" s="3"/>
      <c r="AC129" s="3"/>
      <c r="AD129" s="3"/>
      <c r="AE129" s="3"/>
      <c r="AF129" s="3"/>
      <c r="AG129" s="3"/>
      <c r="AH129" s="3"/>
    </row>
    <row r="130">
      <c r="A130" s="3"/>
      <c r="B130" s="3"/>
      <c r="C130" s="56"/>
      <c r="D130" s="56"/>
      <c r="E130" s="3"/>
      <c r="F130" s="38"/>
      <c r="G130" s="38"/>
      <c r="H130" s="56"/>
      <c r="I130" s="56"/>
      <c r="J130" s="38"/>
      <c r="K130" s="38"/>
      <c r="L130" s="38"/>
      <c r="M130" s="38"/>
      <c r="N130" s="3"/>
      <c r="O130" s="3"/>
      <c r="P130" s="3"/>
      <c r="Q130" s="3"/>
      <c r="R130" s="3"/>
      <c r="S130" s="3"/>
      <c r="T130" s="38"/>
      <c r="U130" s="38"/>
      <c r="V130" s="3"/>
      <c r="W130" s="3"/>
      <c r="X130" s="3"/>
      <c r="Y130" s="3"/>
      <c r="Z130" s="3"/>
      <c r="AA130" s="3"/>
      <c r="AB130" s="3"/>
      <c r="AC130" s="3"/>
      <c r="AD130" s="3"/>
      <c r="AE130" s="3"/>
      <c r="AF130" s="3"/>
      <c r="AG130" s="3"/>
      <c r="AH130" s="3"/>
    </row>
    <row r="131">
      <c r="A131" s="3"/>
      <c r="B131" s="3"/>
      <c r="C131" s="56"/>
      <c r="D131" s="56"/>
      <c r="E131" s="3"/>
      <c r="F131" s="38"/>
      <c r="G131" s="38"/>
      <c r="H131" s="56"/>
      <c r="I131" s="56"/>
      <c r="J131" s="38"/>
      <c r="K131" s="38"/>
      <c r="L131" s="38"/>
      <c r="M131" s="38"/>
      <c r="N131" s="3"/>
      <c r="O131" s="3"/>
      <c r="P131" s="3"/>
      <c r="Q131" s="3"/>
      <c r="R131" s="3"/>
      <c r="S131" s="3"/>
      <c r="T131" s="38"/>
      <c r="U131" s="38"/>
      <c r="V131" s="3"/>
      <c r="W131" s="3"/>
      <c r="X131" s="3"/>
      <c r="Y131" s="3"/>
      <c r="Z131" s="3"/>
      <c r="AA131" s="3"/>
      <c r="AB131" s="3"/>
      <c r="AC131" s="3"/>
      <c r="AD131" s="3"/>
      <c r="AE131" s="3"/>
      <c r="AF131" s="3"/>
      <c r="AG131" s="3"/>
      <c r="AH131" s="3"/>
    </row>
    <row r="132">
      <c r="A132" s="3"/>
      <c r="B132" s="3"/>
      <c r="C132" s="56"/>
      <c r="D132" s="56"/>
      <c r="E132" s="3"/>
      <c r="F132" s="38"/>
      <c r="G132" s="38"/>
      <c r="H132" s="56"/>
      <c r="I132" s="56"/>
      <c r="J132" s="38"/>
      <c r="K132" s="38"/>
      <c r="L132" s="38"/>
      <c r="M132" s="38"/>
      <c r="N132" s="3"/>
      <c r="O132" s="3"/>
      <c r="P132" s="3"/>
      <c r="Q132" s="3"/>
      <c r="R132" s="3"/>
      <c r="S132" s="3"/>
      <c r="T132" s="38"/>
      <c r="U132" s="38"/>
      <c r="V132" s="3"/>
      <c r="W132" s="3"/>
      <c r="X132" s="3"/>
      <c r="Y132" s="3"/>
      <c r="Z132" s="3"/>
      <c r="AA132" s="3"/>
      <c r="AB132" s="3"/>
      <c r="AC132" s="3"/>
      <c r="AD132" s="3"/>
      <c r="AE132" s="3"/>
      <c r="AF132" s="3"/>
      <c r="AG132" s="3"/>
      <c r="AH132" s="3"/>
    </row>
    <row r="133">
      <c r="A133" s="3"/>
      <c r="B133" s="3"/>
      <c r="C133" s="56"/>
      <c r="D133" s="56"/>
      <c r="E133" s="3"/>
      <c r="F133" s="38"/>
      <c r="G133" s="38"/>
      <c r="H133" s="56"/>
      <c r="I133" s="56"/>
      <c r="J133" s="38"/>
      <c r="K133" s="38"/>
      <c r="L133" s="38"/>
      <c r="M133" s="38"/>
      <c r="N133" s="3"/>
      <c r="O133" s="3"/>
      <c r="P133" s="3"/>
      <c r="Q133" s="3"/>
      <c r="R133" s="3"/>
      <c r="S133" s="3"/>
      <c r="T133" s="38"/>
      <c r="U133" s="38"/>
      <c r="V133" s="3"/>
      <c r="W133" s="3"/>
      <c r="X133" s="3"/>
      <c r="Y133" s="3"/>
      <c r="Z133" s="3"/>
      <c r="AA133" s="3"/>
      <c r="AB133" s="3"/>
      <c r="AC133" s="3"/>
      <c r="AD133" s="3"/>
      <c r="AE133" s="3"/>
      <c r="AF133" s="3"/>
      <c r="AG133" s="3"/>
      <c r="AH133" s="3"/>
    </row>
    <row r="134">
      <c r="A134" s="3"/>
      <c r="B134" s="3"/>
      <c r="C134" s="56"/>
      <c r="D134" s="56"/>
      <c r="E134" s="3"/>
      <c r="F134" s="38"/>
      <c r="G134" s="38"/>
      <c r="H134" s="56"/>
      <c r="I134" s="56"/>
      <c r="J134" s="38"/>
      <c r="K134" s="38"/>
      <c r="L134" s="38"/>
      <c r="M134" s="38"/>
      <c r="N134" s="3"/>
      <c r="O134" s="3"/>
      <c r="P134" s="3"/>
      <c r="Q134" s="3"/>
      <c r="R134" s="3"/>
      <c r="S134" s="3"/>
      <c r="T134" s="38"/>
      <c r="U134" s="38"/>
      <c r="V134" s="3"/>
      <c r="W134" s="3"/>
      <c r="X134" s="3"/>
      <c r="Y134" s="3"/>
      <c r="Z134" s="3"/>
      <c r="AA134" s="3"/>
      <c r="AB134" s="3"/>
      <c r="AC134" s="3"/>
      <c r="AD134" s="3"/>
      <c r="AE134" s="3"/>
      <c r="AF134" s="3"/>
      <c r="AG134" s="3"/>
      <c r="AH134" s="3"/>
    </row>
    <row r="135">
      <c r="A135" s="3"/>
      <c r="B135" s="3"/>
      <c r="C135" s="56"/>
      <c r="D135" s="56"/>
      <c r="E135" s="3"/>
      <c r="F135" s="38"/>
      <c r="G135" s="38"/>
      <c r="H135" s="56"/>
      <c r="I135" s="56"/>
      <c r="J135" s="38"/>
      <c r="K135" s="38"/>
      <c r="L135" s="38"/>
      <c r="M135" s="38"/>
      <c r="N135" s="3"/>
      <c r="O135" s="3"/>
      <c r="P135" s="3"/>
      <c r="Q135" s="3"/>
      <c r="R135" s="3"/>
      <c r="S135" s="3"/>
      <c r="T135" s="38"/>
      <c r="U135" s="38"/>
      <c r="V135" s="3"/>
      <c r="W135" s="3"/>
      <c r="X135" s="3"/>
      <c r="Y135" s="3"/>
      <c r="Z135" s="3"/>
      <c r="AA135" s="3"/>
      <c r="AB135" s="3"/>
      <c r="AC135" s="3"/>
      <c r="AD135" s="3"/>
      <c r="AE135" s="3"/>
      <c r="AF135" s="3"/>
      <c r="AG135" s="3"/>
      <c r="AH135" s="3"/>
    </row>
    <row r="136">
      <c r="A136" s="3"/>
      <c r="B136" s="3"/>
      <c r="C136" s="56"/>
      <c r="D136" s="56"/>
      <c r="E136" s="3"/>
      <c r="F136" s="38"/>
      <c r="G136" s="38"/>
      <c r="H136" s="56"/>
      <c r="I136" s="56"/>
      <c r="J136" s="38"/>
      <c r="K136" s="38"/>
      <c r="L136" s="38"/>
      <c r="M136" s="38"/>
      <c r="N136" s="3"/>
      <c r="O136" s="3"/>
      <c r="P136" s="3"/>
      <c r="Q136" s="3"/>
      <c r="R136" s="3"/>
      <c r="S136" s="3"/>
      <c r="T136" s="38"/>
      <c r="U136" s="38"/>
      <c r="V136" s="3"/>
      <c r="W136" s="3"/>
      <c r="X136" s="3"/>
      <c r="Y136" s="3"/>
      <c r="Z136" s="3"/>
      <c r="AA136" s="3"/>
      <c r="AB136" s="3"/>
      <c r="AC136" s="3"/>
      <c r="AD136" s="3"/>
      <c r="AE136" s="3"/>
      <c r="AF136" s="3"/>
      <c r="AG136" s="3"/>
      <c r="AH136" s="3"/>
    </row>
    <row r="137">
      <c r="A137" s="3"/>
      <c r="B137" s="3"/>
      <c r="C137" s="56"/>
      <c r="D137" s="56"/>
      <c r="E137" s="3"/>
      <c r="F137" s="38"/>
      <c r="G137" s="38"/>
      <c r="H137" s="56"/>
      <c r="I137" s="56"/>
      <c r="J137" s="38"/>
      <c r="K137" s="38"/>
      <c r="L137" s="38"/>
      <c r="M137" s="38"/>
      <c r="N137" s="3"/>
      <c r="O137" s="3"/>
      <c r="P137" s="3"/>
      <c r="Q137" s="3"/>
      <c r="R137" s="3"/>
      <c r="S137" s="3"/>
      <c r="T137" s="38"/>
      <c r="U137" s="38"/>
      <c r="V137" s="3"/>
      <c r="W137" s="3"/>
      <c r="X137" s="3"/>
      <c r="Y137" s="3"/>
      <c r="Z137" s="3"/>
      <c r="AA137" s="3"/>
      <c r="AB137" s="3"/>
      <c r="AC137" s="3"/>
      <c r="AD137" s="3"/>
      <c r="AE137" s="3"/>
      <c r="AF137" s="3"/>
      <c r="AG137" s="3"/>
      <c r="AH137" s="3"/>
    </row>
    <row r="138">
      <c r="A138" s="3"/>
      <c r="B138" s="3"/>
      <c r="C138" s="56"/>
      <c r="D138" s="56"/>
      <c r="E138" s="3"/>
      <c r="F138" s="38"/>
      <c r="G138" s="38"/>
      <c r="H138" s="56"/>
      <c r="I138" s="56"/>
      <c r="J138" s="38"/>
      <c r="K138" s="38"/>
      <c r="L138" s="38"/>
      <c r="M138" s="38"/>
      <c r="N138" s="3"/>
      <c r="O138" s="3"/>
      <c r="P138" s="3"/>
      <c r="Q138" s="3"/>
      <c r="R138" s="3"/>
      <c r="S138" s="3"/>
      <c r="T138" s="38"/>
      <c r="U138" s="38"/>
      <c r="V138" s="3"/>
      <c r="W138" s="3"/>
      <c r="X138" s="3"/>
      <c r="Y138" s="3"/>
      <c r="Z138" s="3"/>
      <c r="AA138" s="3"/>
      <c r="AB138" s="3"/>
      <c r="AC138" s="3"/>
      <c r="AD138" s="3"/>
      <c r="AE138" s="3"/>
      <c r="AF138" s="3"/>
      <c r="AG138" s="3"/>
      <c r="AH138" s="3"/>
    </row>
    <row r="139">
      <c r="A139" s="3"/>
      <c r="B139" s="3"/>
      <c r="C139" s="56"/>
      <c r="D139" s="56"/>
      <c r="E139" s="3"/>
      <c r="F139" s="38"/>
      <c r="G139" s="38"/>
      <c r="H139" s="56"/>
      <c r="I139" s="56"/>
      <c r="J139" s="38"/>
      <c r="K139" s="38"/>
      <c r="L139" s="38"/>
      <c r="M139" s="38"/>
      <c r="N139" s="3"/>
      <c r="O139" s="3"/>
      <c r="P139" s="3"/>
      <c r="Q139" s="3"/>
      <c r="R139" s="3"/>
      <c r="S139" s="3"/>
      <c r="T139" s="38"/>
      <c r="U139" s="38"/>
      <c r="V139" s="3"/>
      <c r="W139" s="3"/>
      <c r="X139" s="3"/>
      <c r="Y139" s="3"/>
      <c r="Z139" s="3"/>
      <c r="AA139" s="3"/>
      <c r="AB139" s="3"/>
      <c r="AC139" s="3"/>
      <c r="AD139" s="3"/>
      <c r="AE139" s="3"/>
      <c r="AF139" s="3"/>
      <c r="AG139" s="3"/>
      <c r="AH139" s="3"/>
    </row>
    <row r="140">
      <c r="A140" s="3"/>
      <c r="B140" s="3"/>
      <c r="C140" s="56"/>
      <c r="D140" s="56"/>
      <c r="E140" s="3"/>
      <c r="F140" s="38"/>
      <c r="G140" s="38"/>
      <c r="H140" s="56"/>
      <c r="I140" s="56"/>
      <c r="J140" s="38"/>
      <c r="K140" s="38"/>
      <c r="L140" s="38"/>
      <c r="M140" s="38"/>
      <c r="N140" s="3"/>
      <c r="O140" s="3"/>
      <c r="P140" s="3"/>
      <c r="Q140" s="3"/>
      <c r="R140" s="3"/>
      <c r="S140" s="3"/>
      <c r="T140" s="38"/>
      <c r="U140" s="38"/>
      <c r="V140" s="3"/>
      <c r="W140" s="3"/>
      <c r="X140" s="3"/>
      <c r="Y140" s="3"/>
      <c r="Z140" s="3"/>
      <c r="AA140" s="3"/>
      <c r="AB140" s="3"/>
      <c r="AC140" s="3"/>
      <c r="AD140" s="3"/>
      <c r="AE140" s="3"/>
      <c r="AF140" s="3"/>
      <c r="AG140" s="3"/>
      <c r="AH140" s="3"/>
    </row>
    <row r="141">
      <c r="A141" s="3"/>
      <c r="B141" s="3"/>
      <c r="C141" s="56"/>
      <c r="D141" s="56"/>
      <c r="E141" s="3"/>
      <c r="F141" s="38"/>
      <c r="G141" s="38"/>
      <c r="H141" s="56"/>
      <c r="I141" s="56"/>
      <c r="J141" s="38"/>
      <c r="K141" s="38"/>
      <c r="L141" s="38"/>
      <c r="M141" s="38"/>
      <c r="N141" s="3"/>
      <c r="O141" s="3"/>
      <c r="P141" s="3"/>
      <c r="Q141" s="3"/>
      <c r="R141" s="3"/>
      <c r="S141" s="3"/>
      <c r="T141" s="38"/>
      <c r="U141" s="38"/>
      <c r="V141" s="3"/>
      <c r="W141" s="3"/>
      <c r="X141" s="3"/>
      <c r="Y141" s="3"/>
      <c r="Z141" s="3"/>
      <c r="AA141" s="3"/>
      <c r="AB141" s="3"/>
      <c r="AC141" s="3"/>
      <c r="AD141" s="3"/>
      <c r="AE141" s="3"/>
      <c r="AF141" s="3"/>
      <c r="AG141" s="3"/>
      <c r="AH141" s="3"/>
    </row>
    <row r="142">
      <c r="A142" s="3"/>
      <c r="B142" s="3"/>
      <c r="C142" s="56"/>
      <c r="D142" s="56"/>
      <c r="E142" s="3"/>
      <c r="F142" s="38"/>
      <c r="G142" s="38"/>
      <c r="H142" s="56"/>
      <c r="I142" s="56"/>
      <c r="J142" s="38"/>
      <c r="K142" s="38"/>
      <c r="L142" s="38"/>
      <c r="M142" s="38"/>
      <c r="N142" s="3"/>
      <c r="O142" s="3"/>
      <c r="P142" s="3"/>
      <c r="Q142" s="3"/>
      <c r="R142" s="3"/>
      <c r="S142" s="3"/>
      <c r="T142" s="38"/>
      <c r="U142" s="38"/>
      <c r="V142" s="3"/>
      <c r="W142" s="3"/>
      <c r="X142" s="3"/>
      <c r="Y142" s="3"/>
      <c r="Z142" s="3"/>
      <c r="AA142" s="3"/>
      <c r="AB142" s="3"/>
      <c r="AC142" s="3"/>
      <c r="AD142" s="3"/>
      <c r="AE142" s="3"/>
      <c r="AF142" s="3"/>
      <c r="AG142" s="3"/>
      <c r="AH142" s="3"/>
    </row>
    <row r="143">
      <c r="A143" s="3"/>
      <c r="B143" s="3"/>
      <c r="C143" s="56"/>
      <c r="D143" s="56"/>
      <c r="E143" s="3"/>
      <c r="F143" s="38"/>
      <c r="G143" s="38"/>
      <c r="H143" s="56"/>
      <c r="I143" s="56"/>
      <c r="J143" s="38"/>
      <c r="K143" s="38"/>
      <c r="L143" s="38"/>
      <c r="M143" s="38"/>
      <c r="N143" s="3"/>
      <c r="O143" s="3"/>
      <c r="P143" s="3"/>
      <c r="Q143" s="3"/>
      <c r="R143" s="3"/>
      <c r="S143" s="3"/>
      <c r="T143" s="38"/>
      <c r="U143" s="38"/>
      <c r="V143" s="3"/>
      <c r="W143" s="3"/>
      <c r="X143" s="3"/>
      <c r="Y143" s="3"/>
      <c r="Z143" s="3"/>
      <c r="AA143" s="3"/>
      <c r="AB143" s="3"/>
      <c r="AC143" s="3"/>
      <c r="AD143" s="3"/>
      <c r="AE143" s="3"/>
      <c r="AF143" s="3"/>
      <c r="AG143" s="3"/>
      <c r="AH143" s="3"/>
    </row>
    <row r="144">
      <c r="A144" s="3"/>
      <c r="B144" s="3"/>
      <c r="C144" s="56"/>
      <c r="D144" s="56"/>
      <c r="E144" s="3"/>
      <c r="F144" s="38"/>
      <c r="G144" s="38"/>
      <c r="H144" s="56"/>
      <c r="I144" s="56"/>
      <c r="J144" s="38"/>
      <c r="K144" s="38"/>
      <c r="L144" s="38"/>
      <c r="M144" s="38"/>
      <c r="N144" s="3"/>
      <c r="O144" s="3"/>
      <c r="P144" s="3"/>
      <c r="Q144" s="3"/>
      <c r="R144" s="3"/>
      <c r="S144" s="3"/>
      <c r="T144" s="38"/>
      <c r="U144" s="38"/>
      <c r="V144" s="3"/>
      <c r="W144" s="3"/>
      <c r="X144" s="3"/>
      <c r="Y144" s="3"/>
      <c r="Z144" s="3"/>
      <c r="AA144" s="3"/>
      <c r="AB144" s="3"/>
      <c r="AC144" s="3"/>
      <c r="AD144" s="3"/>
      <c r="AE144" s="3"/>
      <c r="AF144" s="3"/>
      <c r="AG144" s="3"/>
      <c r="AH144" s="3"/>
    </row>
    <row r="145">
      <c r="A145" s="3"/>
      <c r="B145" s="3"/>
      <c r="C145" s="56"/>
      <c r="D145" s="56"/>
      <c r="E145" s="3"/>
      <c r="F145" s="38"/>
      <c r="G145" s="38"/>
      <c r="H145" s="56"/>
      <c r="I145" s="56"/>
      <c r="J145" s="38"/>
      <c r="K145" s="38"/>
      <c r="L145" s="38"/>
      <c r="M145" s="38"/>
      <c r="N145" s="3"/>
      <c r="O145" s="3"/>
      <c r="P145" s="3"/>
      <c r="Q145" s="3"/>
      <c r="R145" s="3"/>
      <c r="S145" s="3"/>
      <c r="T145" s="38"/>
      <c r="U145" s="38"/>
      <c r="V145" s="3"/>
      <c r="W145" s="3"/>
      <c r="X145" s="3"/>
      <c r="Y145" s="3"/>
      <c r="Z145" s="3"/>
      <c r="AA145" s="3"/>
      <c r="AB145" s="3"/>
      <c r="AC145" s="3"/>
      <c r="AD145" s="3"/>
      <c r="AE145" s="3"/>
      <c r="AF145" s="3"/>
      <c r="AG145" s="3"/>
      <c r="AH145" s="3"/>
    </row>
    <row r="146">
      <c r="A146" s="3"/>
      <c r="B146" s="3"/>
      <c r="C146" s="56"/>
      <c r="D146" s="56"/>
      <c r="E146" s="3"/>
      <c r="F146" s="38"/>
      <c r="G146" s="38"/>
      <c r="H146" s="56"/>
      <c r="I146" s="56"/>
      <c r="J146" s="38"/>
      <c r="K146" s="38"/>
      <c r="L146" s="38"/>
      <c r="M146" s="38"/>
      <c r="N146" s="3"/>
      <c r="O146" s="3"/>
      <c r="P146" s="3"/>
      <c r="Q146" s="3"/>
      <c r="R146" s="3"/>
      <c r="S146" s="3"/>
      <c r="T146" s="38"/>
      <c r="U146" s="38"/>
      <c r="V146" s="3"/>
      <c r="W146" s="3"/>
      <c r="X146" s="3"/>
      <c r="Y146" s="3"/>
      <c r="Z146" s="3"/>
      <c r="AA146" s="3"/>
      <c r="AB146" s="3"/>
      <c r="AC146" s="3"/>
      <c r="AD146" s="3"/>
      <c r="AE146" s="3"/>
      <c r="AF146" s="3"/>
      <c r="AG146" s="3"/>
      <c r="AH146" s="3"/>
    </row>
    <row r="147">
      <c r="A147" s="3"/>
      <c r="B147" s="3"/>
      <c r="C147" s="56"/>
      <c r="D147" s="56"/>
      <c r="E147" s="3"/>
      <c r="F147" s="38"/>
      <c r="G147" s="38"/>
      <c r="H147" s="56"/>
      <c r="I147" s="56"/>
      <c r="J147" s="38"/>
      <c r="K147" s="38"/>
      <c r="L147" s="38"/>
      <c r="M147" s="38"/>
      <c r="N147" s="3"/>
      <c r="O147" s="3"/>
      <c r="P147" s="3"/>
      <c r="Q147" s="3"/>
      <c r="R147" s="3"/>
      <c r="S147" s="3"/>
      <c r="T147" s="38"/>
      <c r="U147" s="38"/>
      <c r="V147" s="3"/>
      <c r="W147" s="3"/>
      <c r="X147" s="3"/>
      <c r="Y147" s="3"/>
      <c r="Z147" s="3"/>
      <c r="AA147" s="3"/>
      <c r="AB147" s="3"/>
      <c r="AC147" s="3"/>
      <c r="AD147" s="3"/>
      <c r="AE147" s="3"/>
      <c r="AF147" s="3"/>
      <c r="AG147" s="3"/>
      <c r="AH147" s="3"/>
    </row>
    <row r="148">
      <c r="A148" s="3"/>
      <c r="B148" s="3"/>
      <c r="C148" s="56"/>
      <c r="D148" s="56"/>
      <c r="E148" s="3"/>
      <c r="F148" s="38"/>
      <c r="G148" s="38"/>
      <c r="H148" s="56"/>
      <c r="I148" s="56"/>
      <c r="J148" s="38"/>
      <c r="K148" s="38"/>
      <c r="L148" s="38"/>
      <c r="M148" s="38"/>
      <c r="N148" s="3"/>
      <c r="O148" s="3"/>
      <c r="P148" s="3"/>
      <c r="Q148" s="3"/>
      <c r="R148" s="3"/>
      <c r="S148" s="3"/>
      <c r="T148" s="38"/>
      <c r="U148" s="38"/>
      <c r="V148" s="3"/>
      <c r="W148" s="3"/>
      <c r="X148" s="3"/>
      <c r="Y148" s="3"/>
      <c r="Z148" s="3"/>
      <c r="AA148" s="3"/>
      <c r="AB148" s="3"/>
      <c r="AC148" s="3"/>
      <c r="AD148" s="3"/>
      <c r="AE148" s="3"/>
      <c r="AF148" s="3"/>
      <c r="AG148" s="3"/>
      <c r="AH148" s="3"/>
    </row>
    <row r="149">
      <c r="A149" s="3"/>
      <c r="B149" s="3"/>
      <c r="C149" s="56"/>
      <c r="D149" s="56"/>
      <c r="E149" s="3"/>
      <c r="F149" s="38"/>
      <c r="G149" s="38"/>
      <c r="H149" s="56"/>
      <c r="I149" s="56"/>
      <c r="J149" s="38"/>
      <c r="K149" s="38"/>
      <c r="L149" s="38"/>
      <c r="M149" s="38"/>
      <c r="N149" s="3"/>
      <c r="O149" s="3"/>
      <c r="P149" s="3"/>
      <c r="Q149" s="3"/>
      <c r="R149" s="3"/>
      <c r="S149" s="3"/>
      <c r="T149" s="38"/>
      <c r="U149" s="38"/>
      <c r="V149" s="3"/>
      <c r="W149" s="3"/>
      <c r="X149" s="3"/>
      <c r="Y149" s="3"/>
      <c r="Z149" s="3"/>
      <c r="AA149" s="3"/>
      <c r="AB149" s="3"/>
      <c r="AC149" s="3"/>
      <c r="AD149" s="3"/>
      <c r="AE149" s="3"/>
      <c r="AF149" s="3"/>
      <c r="AG149" s="3"/>
      <c r="AH149" s="3"/>
    </row>
    <row r="150">
      <c r="A150" s="3"/>
      <c r="B150" s="3"/>
      <c r="C150" s="56"/>
      <c r="D150" s="56"/>
      <c r="E150" s="3"/>
      <c r="F150" s="38"/>
      <c r="G150" s="38"/>
      <c r="H150" s="56"/>
      <c r="I150" s="56"/>
      <c r="J150" s="38"/>
      <c r="K150" s="38"/>
      <c r="L150" s="38"/>
      <c r="M150" s="38"/>
      <c r="N150" s="3"/>
      <c r="O150" s="3"/>
      <c r="P150" s="3"/>
      <c r="Q150" s="3"/>
      <c r="R150" s="3"/>
      <c r="S150" s="3"/>
      <c r="T150" s="38"/>
      <c r="U150" s="38"/>
      <c r="V150" s="3"/>
      <c r="W150" s="3"/>
      <c r="X150" s="3"/>
      <c r="Y150" s="3"/>
      <c r="Z150" s="3"/>
      <c r="AA150" s="3"/>
      <c r="AB150" s="3"/>
      <c r="AC150" s="3"/>
      <c r="AD150" s="3"/>
      <c r="AE150" s="3"/>
      <c r="AF150" s="3"/>
      <c r="AG150" s="3"/>
      <c r="AH150" s="3"/>
    </row>
    <row r="151">
      <c r="A151" s="3"/>
      <c r="B151" s="3"/>
      <c r="C151" s="56"/>
      <c r="D151" s="56"/>
      <c r="E151" s="3"/>
      <c r="F151" s="38"/>
      <c r="G151" s="38"/>
      <c r="H151" s="56"/>
      <c r="I151" s="56"/>
      <c r="J151" s="38"/>
      <c r="K151" s="38"/>
      <c r="L151" s="38"/>
      <c r="M151" s="38"/>
      <c r="N151" s="3"/>
      <c r="O151" s="3"/>
      <c r="P151" s="3"/>
      <c r="Q151" s="3"/>
      <c r="R151" s="3"/>
      <c r="S151" s="3"/>
      <c r="T151" s="38"/>
      <c r="U151" s="38"/>
      <c r="V151" s="3"/>
      <c r="W151" s="3"/>
      <c r="X151" s="3"/>
      <c r="Y151" s="3"/>
      <c r="Z151" s="3"/>
      <c r="AA151" s="3"/>
      <c r="AB151" s="3"/>
      <c r="AC151" s="3"/>
      <c r="AD151" s="3"/>
      <c r="AE151" s="3"/>
      <c r="AF151" s="3"/>
      <c r="AG151" s="3"/>
      <c r="AH151" s="3"/>
    </row>
    <row r="152">
      <c r="A152" s="3"/>
      <c r="B152" s="3"/>
      <c r="C152" s="56"/>
      <c r="D152" s="56"/>
      <c r="E152" s="3"/>
      <c r="F152" s="38"/>
      <c r="G152" s="38"/>
      <c r="H152" s="56"/>
      <c r="I152" s="56"/>
      <c r="J152" s="38"/>
      <c r="K152" s="38"/>
      <c r="L152" s="38"/>
      <c r="M152" s="38"/>
      <c r="N152" s="3"/>
      <c r="O152" s="3"/>
      <c r="P152" s="3"/>
      <c r="Q152" s="3"/>
      <c r="R152" s="3"/>
      <c r="S152" s="3"/>
      <c r="T152" s="38"/>
      <c r="U152" s="38"/>
      <c r="V152" s="3"/>
      <c r="W152" s="3"/>
      <c r="X152" s="3"/>
      <c r="Y152" s="3"/>
      <c r="Z152" s="3"/>
      <c r="AA152" s="3"/>
      <c r="AB152" s="3"/>
      <c r="AC152" s="3"/>
      <c r="AD152" s="3"/>
      <c r="AE152" s="3"/>
      <c r="AF152" s="3"/>
      <c r="AG152" s="3"/>
      <c r="AH152" s="3"/>
    </row>
    <row r="153">
      <c r="A153" s="3"/>
      <c r="B153" s="3"/>
      <c r="C153" s="56"/>
      <c r="D153" s="56"/>
      <c r="E153" s="3"/>
      <c r="F153" s="38"/>
      <c r="G153" s="38"/>
      <c r="H153" s="56"/>
      <c r="I153" s="56"/>
      <c r="J153" s="38"/>
      <c r="K153" s="38"/>
      <c r="L153" s="38"/>
      <c r="M153" s="38"/>
      <c r="N153" s="3"/>
      <c r="O153" s="3"/>
      <c r="P153" s="3"/>
      <c r="Q153" s="3"/>
      <c r="R153" s="3"/>
      <c r="S153" s="3"/>
      <c r="T153" s="38"/>
      <c r="U153" s="38"/>
      <c r="V153" s="3"/>
      <c r="W153" s="3"/>
      <c r="X153" s="3"/>
      <c r="Y153" s="3"/>
      <c r="Z153" s="3"/>
      <c r="AA153" s="3"/>
      <c r="AB153" s="3"/>
      <c r="AC153" s="3"/>
      <c r="AD153" s="3"/>
      <c r="AE153" s="3"/>
      <c r="AF153" s="3"/>
      <c r="AG153" s="3"/>
      <c r="AH153" s="3"/>
    </row>
    <row r="154">
      <c r="A154" s="3"/>
      <c r="B154" s="3"/>
      <c r="C154" s="56"/>
      <c r="D154" s="56"/>
      <c r="E154" s="3"/>
      <c r="F154" s="38"/>
      <c r="G154" s="38"/>
      <c r="H154" s="56"/>
      <c r="I154" s="56"/>
      <c r="J154" s="38"/>
      <c r="K154" s="38"/>
      <c r="L154" s="38"/>
      <c r="M154" s="38"/>
      <c r="N154" s="3"/>
      <c r="O154" s="3"/>
      <c r="P154" s="3"/>
      <c r="Q154" s="3"/>
      <c r="R154" s="3"/>
      <c r="S154" s="3"/>
      <c r="T154" s="38"/>
      <c r="U154" s="38"/>
      <c r="V154" s="3"/>
      <c r="W154" s="3"/>
      <c r="X154" s="3"/>
      <c r="Y154" s="3"/>
      <c r="Z154" s="3"/>
      <c r="AA154" s="3"/>
      <c r="AB154" s="3"/>
      <c r="AC154" s="3"/>
      <c r="AD154" s="3"/>
      <c r="AE154" s="3"/>
      <c r="AF154" s="3"/>
      <c r="AG154" s="3"/>
      <c r="AH154" s="3"/>
    </row>
    <row r="155">
      <c r="A155" s="3"/>
      <c r="B155" s="3"/>
      <c r="C155" s="56"/>
      <c r="D155" s="56"/>
      <c r="E155" s="3"/>
      <c r="F155" s="38"/>
      <c r="G155" s="38"/>
      <c r="H155" s="56"/>
      <c r="I155" s="56"/>
      <c r="J155" s="38"/>
      <c r="K155" s="38"/>
      <c r="L155" s="38"/>
      <c r="M155" s="38"/>
      <c r="N155" s="3"/>
      <c r="O155" s="3"/>
      <c r="P155" s="3"/>
      <c r="Q155" s="3"/>
      <c r="R155" s="3"/>
      <c r="S155" s="3"/>
      <c r="T155" s="38"/>
      <c r="U155" s="38"/>
      <c r="V155" s="3"/>
      <c r="W155" s="3"/>
      <c r="X155" s="3"/>
      <c r="Y155" s="3"/>
      <c r="Z155" s="3"/>
      <c r="AA155" s="3"/>
      <c r="AB155" s="3"/>
      <c r="AC155" s="3"/>
      <c r="AD155" s="3"/>
      <c r="AE155" s="3"/>
      <c r="AF155" s="3"/>
      <c r="AG155" s="3"/>
      <c r="AH155" s="3"/>
    </row>
    <row r="156">
      <c r="A156" s="3"/>
      <c r="B156" s="3"/>
      <c r="C156" s="56"/>
      <c r="D156" s="56"/>
      <c r="E156" s="3"/>
      <c r="F156" s="38"/>
      <c r="G156" s="38"/>
      <c r="H156" s="56"/>
      <c r="I156" s="56"/>
      <c r="J156" s="38"/>
      <c r="K156" s="38"/>
      <c r="L156" s="38"/>
      <c r="M156" s="38"/>
      <c r="N156" s="3"/>
      <c r="O156" s="3"/>
      <c r="P156" s="3"/>
      <c r="Q156" s="3"/>
      <c r="R156" s="3"/>
      <c r="S156" s="3"/>
      <c r="T156" s="38"/>
      <c r="U156" s="38"/>
      <c r="V156" s="3"/>
      <c r="W156" s="3"/>
      <c r="X156" s="3"/>
      <c r="Y156" s="3"/>
      <c r="Z156" s="3"/>
      <c r="AA156" s="3"/>
      <c r="AB156" s="3"/>
      <c r="AC156" s="3"/>
      <c r="AD156" s="3"/>
      <c r="AE156" s="3"/>
      <c r="AF156" s="3"/>
      <c r="AG156" s="3"/>
      <c r="AH156" s="3"/>
    </row>
    <row r="157">
      <c r="A157" s="3"/>
      <c r="B157" s="3"/>
      <c r="C157" s="56"/>
      <c r="D157" s="56"/>
      <c r="E157" s="3"/>
      <c r="F157" s="38"/>
      <c r="G157" s="38"/>
      <c r="H157" s="56"/>
      <c r="I157" s="56"/>
      <c r="J157" s="38"/>
      <c r="K157" s="38"/>
      <c r="L157" s="38"/>
      <c r="M157" s="38"/>
      <c r="N157" s="3"/>
      <c r="O157" s="3"/>
      <c r="P157" s="3"/>
      <c r="Q157" s="3"/>
      <c r="R157" s="3"/>
      <c r="S157" s="3"/>
      <c r="T157" s="38"/>
      <c r="U157" s="38"/>
      <c r="V157" s="3"/>
      <c r="W157" s="3"/>
      <c r="X157" s="3"/>
      <c r="Y157" s="3"/>
      <c r="Z157" s="3"/>
      <c r="AA157" s="3"/>
      <c r="AB157" s="3"/>
      <c r="AC157" s="3"/>
      <c r="AD157" s="3"/>
      <c r="AE157" s="3"/>
      <c r="AF157" s="3"/>
      <c r="AG157" s="3"/>
      <c r="AH157" s="3"/>
    </row>
    <row r="158">
      <c r="A158" s="3"/>
      <c r="B158" s="3"/>
      <c r="C158" s="56"/>
      <c r="D158" s="56"/>
      <c r="E158" s="3"/>
      <c r="F158" s="38"/>
      <c r="G158" s="38"/>
      <c r="H158" s="56"/>
      <c r="I158" s="56"/>
      <c r="J158" s="38"/>
      <c r="K158" s="38"/>
      <c r="L158" s="38"/>
      <c r="M158" s="38"/>
      <c r="N158" s="3"/>
      <c r="O158" s="3"/>
      <c r="P158" s="3"/>
      <c r="Q158" s="3"/>
      <c r="R158" s="3"/>
      <c r="S158" s="3"/>
      <c r="T158" s="38"/>
      <c r="U158" s="38"/>
      <c r="V158" s="3"/>
      <c r="W158" s="3"/>
      <c r="X158" s="3"/>
      <c r="Y158" s="3"/>
      <c r="Z158" s="3"/>
      <c r="AA158" s="3"/>
      <c r="AB158" s="3"/>
      <c r="AC158" s="3"/>
      <c r="AD158" s="3"/>
      <c r="AE158" s="3"/>
      <c r="AF158" s="3"/>
      <c r="AG158" s="3"/>
      <c r="AH158" s="3"/>
    </row>
    <row r="159">
      <c r="A159" s="3"/>
      <c r="B159" s="3"/>
      <c r="C159" s="56"/>
      <c r="D159" s="56"/>
      <c r="E159" s="3"/>
      <c r="F159" s="38"/>
      <c r="G159" s="38"/>
      <c r="H159" s="56"/>
      <c r="I159" s="56"/>
      <c r="J159" s="38"/>
      <c r="K159" s="38"/>
      <c r="L159" s="38"/>
      <c r="M159" s="38"/>
      <c r="N159" s="3"/>
      <c r="O159" s="3"/>
      <c r="P159" s="3"/>
      <c r="Q159" s="3"/>
      <c r="R159" s="3"/>
      <c r="S159" s="3"/>
      <c r="T159" s="38"/>
      <c r="U159" s="38"/>
      <c r="V159" s="3"/>
      <c r="W159" s="3"/>
      <c r="X159" s="3"/>
      <c r="Y159" s="3"/>
      <c r="Z159" s="3"/>
      <c r="AA159" s="3"/>
      <c r="AB159" s="3"/>
      <c r="AC159" s="3"/>
      <c r="AD159" s="3"/>
      <c r="AE159" s="3"/>
      <c r="AF159" s="3"/>
      <c r="AG159" s="3"/>
      <c r="AH159" s="3"/>
    </row>
    <row r="160">
      <c r="A160" s="3"/>
      <c r="B160" s="3"/>
      <c r="C160" s="56"/>
      <c r="D160" s="56"/>
      <c r="E160" s="3"/>
      <c r="F160" s="38"/>
      <c r="G160" s="38"/>
      <c r="H160" s="56"/>
      <c r="I160" s="56"/>
      <c r="J160" s="38"/>
      <c r="K160" s="38"/>
      <c r="L160" s="38"/>
      <c r="M160" s="38"/>
      <c r="N160" s="3"/>
      <c r="O160" s="3"/>
      <c r="P160" s="3"/>
      <c r="Q160" s="3"/>
      <c r="R160" s="3"/>
      <c r="S160" s="3"/>
      <c r="T160" s="38"/>
      <c r="U160" s="38"/>
      <c r="V160" s="3"/>
      <c r="W160" s="3"/>
      <c r="X160" s="3"/>
      <c r="Y160" s="3"/>
      <c r="Z160" s="3"/>
      <c r="AA160" s="3"/>
      <c r="AB160" s="3"/>
      <c r="AC160" s="3"/>
      <c r="AD160" s="3"/>
      <c r="AE160" s="3"/>
      <c r="AF160" s="3"/>
      <c r="AG160" s="3"/>
      <c r="AH160" s="3"/>
    </row>
    <row r="161">
      <c r="A161" s="3"/>
      <c r="B161" s="3"/>
      <c r="C161" s="56"/>
      <c r="D161" s="56"/>
      <c r="E161" s="3"/>
      <c r="F161" s="38"/>
      <c r="G161" s="38"/>
      <c r="H161" s="56"/>
      <c r="I161" s="56"/>
      <c r="J161" s="38"/>
      <c r="K161" s="38"/>
      <c r="L161" s="38"/>
      <c r="M161" s="38"/>
      <c r="N161" s="3"/>
      <c r="O161" s="3"/>
      <c r="P161" s="3"/>
      <c r="Q161" s="3"/>
      <c r="R161" s="3"/>
      <c r="S161" s="3"/>
      <c r="T161" s="38"/>
      <c r="U161" s="38"/>
      <c r="V161" s="3"/>
      <c r="W161" s="3"/>
      <c r="X161" s="3"/>
      <c r="Y161" s="3"/>
      <c r="Z161" s="3"/>
      <c r="AA161" s="3"/>
      <c r="AB161" s="3"/>
      <c r="AC161" s="3"/>
      <c r="AD161" s="3"/>
      <c r="AE161" s="3"/>
      <c r="AF161" s="3"/>
      <c r="AG161" s="3"/>
      <c r="AH161" s="3"/>
    </row>
    <row r="162">
      <c r="A162" s="3"/>
      <c r="B162" s="3"/>
      <c r="C162" s="56"/>
      <c r="D162" s="56"/>
      <c r="E162" s="3"/>
      <c r="F162" s="38"/>
      <c r="G162" s="38"/>
      <c r="H162" s="56"/>
      <c r="I162" s="56"/>
      <c r="J162" s="38"/>
      <c r="K162" s="38"/>
      <c r="L162" s="38"/>
      <c r="M162" s="38"/>
      <c r="N162" s="3"/>
      <c r="O162" s="3"/>
      <c r="P162" s="3"/>
      <c r="Q162" s="3"/>
      <c r="R162" s="3"/>
      <c r="S162" s="3"/>
      <c r="T162" s="38"/>
      <c r="U162" s="38"/>
      <c r="V162" s="3"/>
      <c r="W162" s="3"/>
      <c r="X162" s="3"/>
      <c r="Y162" s="3"/>
      <c r="Z162" s="3"/>
      <c r="AA162" s="3"/>
      <c r="AB162" s="3"/>
      <c r="AC162" s="3"/>
      <c r="AD162" s="3"/>
      <c r="AE162" s="3"/>
      <c r="AF162" s="3"/>
      <c r="AG162" s="3"/>
      <c r="AH162" s="3"/>
    </row>
    <row r="163">
      <c r="A163" s="3"/>
      <c r="B163" s="3"/>
      <c r="C163" s="56"/>
      <c r="D163" s="56"/>
      <c r="E163" s="3"/>
      <c r="F163" s="38"/>
      <c r="G163" s="38"/>
      <c r="H163" s="56"/>
      <c r="I163" s="56"/>
      <c r="J163" s="38"/>
      <c r="K163" s="38"/>
      <c r="L163" s="38"/>
      <c r="M163" s="38"/>
      <c r="N163" s="3"/>
      <c r="O163" s="3"/>
      <c r="P163" s="3"/>
      <c r="Q163" s="3"/>
      <c r="R163" s="3"/>
      <c r="S163" s="3"/>
      <c r="T163" s="38"/>
      <c r="U163" s="38"/>
      <c r="V163" s="3"/>
      <c r="W163" s="3"/>
      <c r="X163" s="3"/>
      <c r="Y163" s="3"/>
      <c r="Z163" s="3"/>
      <c r="AA163" s="3"/>
      <c r="AB163" s="3"/>
      <c r="AC163" s="3"/>
      <c r="AD163" s="3"/>
      <c r="AE163" s="3"/>
      <c r="AF163" s="3"/>
      <c r="AG163" s="3"/>
      <c r="AH163" s="3"/>
    </row>
    <row r="164">
      <c r="A164" s="3"/>
      <c r="B164" s="3"/>
      <c r="C164" s="56"/>
      <c r="D164" s="56"/>
      <c r="E164" s="3"/>
      <c r="F164" s="38"/>
      <c r="G164" s="38"/>
      <c r="H164" s="56"/>
      <c r="I164" s="56"/>
      <c r="J164" s="38"/>
      <c r="K164" s="38"/>
      <c r="L164" s="38"/>
      <c r="M164" s="38"/>
      <c r="N164" s="3"/>
      <c r="O164" s="3"/>
      <c r="P164" s="3"/>
      <c r="Q164" s="3"/>
      <c r="R164" s="3"/>
      <c r="S164" s="3"/>
      <c r="T164" s="38"/>
      <c r="U164" s="38"/>
      <c r="V164" s="3"/>
      <c r="W164" s="3"/>
      <c r="X164" s="3"/>
      <c r="Y164" s="3"/>
      <c r="Z164" s="3"/>
      <c r="AA164" s="3"/>
      <c r="AB164" s="3"/>
      <c r="AC164" s="3"/>
      <c r="AD164" s="3"/>
      <c r="AE164" s="3"/>
      <c r="AF164" s="3"/>
      <c r="AG164" s="3"/>
      <c r="AH164" s="3"/>
    </row>
    <row r="165">
      <c r="A165" s="3"/>
      <c r="B165" s="3"/>
      <c r="C165" s="56"/>
      <c r="D165" s="56"/>
      <c r="E165" s="3"/>
      <c r="F165" s="38"/>
      <c r="G165" s="38"/>
      <c r="H165" s="56"/>
      <c r="I165" s="56"/>
      <c r="J165" s="38"/>
      <c r="K165" s="38"/>
      <c r="L165" s="38"/>
      <c r="M165" s="38"/>
      <c r="N165" s="3"/>
      <c r="O165" s="3"/>
      <c r="P165" s="3"/>
      <c r="Q165" s="3"/>
      <c r="R165" s="3"/>
      <c r="S165" s="3"/>
      <c r="T165" s="38"/>
      <c r="U165" s="38"/>
      <c r="V165" s="3"/>
      <c r="W165" s="3"/>
      <c r="X165" s="3"/>
      <c r="Y165" s="3"/>
      <c r="Z165" s="3"/>
      <c r="AA165" s="3"/>
      <c r="AB165" s="3"/>
      <c r="AC165" s="3"/>
      <c r="AD165" s="3"/>
      <c r="AE165" s="3"/>
      <c r="AF165" s="3"/>
      <c r="AG165" s="3"/>
      <c r="AH165" s="3"/>
    </row>
    <row r="166">
      <c r="A166" s="3"/>
      <c r="B166" s="3"/>
      <c r="C166" s="56"/>
      <c r="D166" s="56"/>
      <c r="E166" s="3"/>
      <c r="F166" s="38"/>
      <c r="G166" s="38"/>
      <c r="H166" s="56"/>
      <c r="I166" s="56"/>
      <c r="J166" s="38"/>
      <c r="K166" s="38"/>
      <c r="L166" s="38"/>
      <c r="M166" s="38"/>
      <c r="N166" s="3"/>
      <c r="O166" s="3"/>
      <c r="P166" s="3"/>
      <c r="Q166" s="3"/>
      <c r="R166" s="3"/>
      <c r="S166" s="3"/>
      <c r="T166" s="38"/>
      <c r="U166" s="38"/>
      <c r="V166" s="3"/>
      <c r="W166" s="3"/>
      <c r="X166" s="3"/>
      <c r="Y166" s="3"/>
      <c r="Z166" s="3"/>
      <c r="AA166" s="3"/>
      <c r="AB166" s="3"/>
      <c r="AC166" s="3"/>
      <c r="AD166" s="3"/>
      <c r="AE166" s="3"/>
      <c r="AF166" s="3"/>
      <c r="AG166" s="3"/>
      <c r="AH166" s="3"/>
    </row>
    <row r="167">
      <c r="A167" s="3"/>
      <c r="B167" s="3"/>
      <c r="C167" s="56"/>
      <c r="D167" s="56"/>
      <c r="E167" s="3"/>
      <c r="F167" s="38"/>
      <c r="G167" s="38"/>
      <c r="H167" s="56"/>
      <c r="I167" s="56"/>
      <c r="J167" s="38"/>
      <c r="K167" s="38"/>
      <c r="L167" s="38"/>
      <c r="M167" s="38"/>
      <c r="N167" s="3"/>
      <c r="O167" s="3"/>
      <c r="P167" s="3"/>
      <c r="Q167" s="3"/>
      <c r="R167" s="3"/>
      <c r="S167" s="3"/>
      <c r="T167" s="38"/>
      <c r="U167" s="38"/>
      <c r="V167" s="3"/>
      <c r="W167" s="3"/>
      <c r="X167" s="3"/>
      <c r="Y167" s="3"/>
      <c r="Z167" s="3"/>
      <c r="AA167" s="3"/>
      <c r="AB167" s="3"/>
      <c r="AC167" s="3"/>
      <c r="AD167" s="3"/>
      <c r="AE167" s="3"/>
      <c r="AF167" s="3"/>
      <c r="AG167" s="3"/>
      <c r="AH167" s="3"/>
    </row>
    <row r="168">
      <c r="A168" s="3"/>
      <c r="B168" s="3"/>
      <c r="C168" s="56"/>
      <c r="D168" s="56"/>
      <c r="E168" s="3"/>
      <c r="F168" s="38"/>
      <c r="G168" s="38"/>
      <c r="H168" s="56"/>
      <c r="I168" s="56"/>
      <c r="J168" s="38"/>
      <c r="K168" s="38"/>
      <c r="L168" s="38"/>
      <c r="M168" s="38"/>
      <c r="N168" s="3"/>
      <c r="O168" s="3"/>
      <c r="P168" s="3"/>
      <c r="Q168" s="3"/>
      <c r="R168" s="3"/>
      <c r="S168" s="3"/>
      <c r="T168" s="38"/>
      <c r="U168" s="38"/>
      <c r="V168" s="3"/>
      <c r="W168" s="3"/>
      <c r="X168" s="3"/>
      <c r="Y168" s="3"/>
      <c r="Z168" s="3"/>
      <c r="AA168" s="3"/>
      <c r="AB168" s="3"/>
      <c r="AC168" s="3"/>
      <c r="AD168" s="3"/>
      <c r="AE168" s="3"/>
      <c r="AF168" s="3"/>
      <c r="AG168" s="3"/>
      <c r="AH168" s="3"/>
    </row>
    <row r="169">
      <c r="A169" s="3"/>
      <c r="B169" s="3"/>
      <c r="C169" s="56"/>
      <c r="D169" s="56"/>
      <c r="E169" s="3"/>
      <c r="F169" s="38"/>
      <c r="G169" s="38"/>
      <c r="H169" s="56"/>
      <c r="I169" s="56"/>
      <c r="J169" s="38"/>
      <c r="K169" s="38"/>
      <c r="L169" s="38"/>
      <c r="M169" s="38"/>
      <c r="N169" s="3"/>
      <c r="O169" s="3"/>
      <c r="P169" s="3"/>
      <c r="Q169" s="3"/>
      <c r="R169" s="3"/>
      <c r="S169" s="3"/>
      <c r="T169" s="38"/>
      <c r="U169" s="38"/>
      <c r="V169" s="3"/>
      <c r="W169" s="3"/>
      <c r="X169" s="3"/>
      <c r="Y169" s="3"/>
      <c r="Z169" s="3"/>
      <c r="AA169" s="3"/>
      <c r="AB169" s="3"/>
      <c r="AC169" s="3"/>
      <c r="AD169" s="3"/>
      <c r="AE169" s="3"/>
      <c r="AF169" s="3"/>
      <c r="AG169" s="3"/>
      <c r="AH169" s="3"/>
    </row>
    <row r="170">
      <c r="A170" s="3"/>
      <c r="B170" s="3"/>
      <c r="C170" s="56"/>
      <c r="D170" s="56"/>
      <c r="E170" s="3"/>
      <c r="F170" s="38"/>
      <c r="G170" s="38"/>
      <c r="H170" s="56"/>
      <c r="I170" s="56"/>
      <c r="J170" s="38"/>
      <c r="K170" s="38"/>
      <c r="L170" s="38"/>
      <c r="M170" s="38"/>
      <c r="N170" s="3"/>
      <c r="O170" s="3"/>
      <c r="P170" s="3"/>
      <c r="Q170" s="3"/>
      <c r="R170" s="3"/>
      <c r="S170" s="3"/>
      <c r="T170" s="38"/>
      <c r="U170" s="38"/>
      <c r="V170" s="3"/>
      <c r="W170" s="3"/>
      <c r="X170" s="3"/>
      <c r="Y170" s="3"/>
      <c r="Z170" s="3"/>
      <c r="AA170" s="3"/>
      <c r="AB170" s="3"/>
      <c r="AC170" s="3"/>
      <c r="AD170" s="3"/>
      <c r="AE170" s="3"/>
      <c r="AF170" s="3"/>
      <c r="AG170" s="3"/>
      <c r="AH170" s="3"/>
    </row>
    <row r="171">
      <c r="A171" s="3"/>
      <c r="B171" s="3"/>
      <c r="C171" s="56"/>
      <c r="D171" s="56"/>
      <c r="E171" s="3"/>
      <c r="F171" s="38"/>
      <c r="G171" s="38"/>
      <c r="H171" s="56"/>
      <c r="I171" s="56"/>
      <c r="J171" s="38"/>
      <c r="K171" s="38"/>
      <c r="L171" s="38"/>
      <c r="M171" s="38"/>
      <c r="N171" s="3"/>
      <c r="O171" s="3"/>
      <c r="P171" s="3"/>
      <c r="Q171" s="3"/>
      <c r="R171" s="3"/>
      <c r="S171" s="3"/>
      <c r="T171" s="38"/>
      <c r="U171" s="38"/>
      <c r="V171" s="3"/>
      <c r="W171" s="3"/>
      <c r="X171" s="3"/>
      <c r="Y171" s="3"/>
      <c r="Z171" s="3"/>
      <c r="AA171" s="3"/>
      <c r="AB171" s="3"/>
      <c r="AC171" s="3"/>
      <c r="AD171" s="3"/>
      <c r="AE171" s="3"/>
      <c r="AF171" s="3"/>
      <c r="AG171" s="3"/>
      <c r="AH171" s="3"/>
    </row>
    <row r="172">
      <c r="A172" s="3"/>
      <c r="B172" s="3"/>
      <c r="C172" s="56"/>
      <c r="D172" s="56"/>
      <c r="E172" s="3"/>
      <c r="F172" s="38"/>
      <c r="G172" s="38"/>
      <c r="H172" s="56"/>
      <c r="I172" s="56"/>
      <c r="J172" s="38"/>
      <c r="K172" s="38"/>
      <c r="L172" s="38"/>
      <c r="M172" s="38"/>
      <c r="N172" s="3"/>
      <c r="O172" s="3"/>
      <c r="P172" s="3"/>
      <c r="Q172" s="3"/>
      <c r="R172" s="3"/>
      <c r="S172" s="3"/>
      <c r="T172" s="38"/>
      <c r="U172" s="38"/>
      <c r="V172" s="3"/>
      <c r="W172" s="3"/>
      <c r="X172" s="3"/>
      <c r="Y172" s="3"/>
      <c r="Z172" s="3"/>
      <c r="AA172" s="3"/>
      <c r="AB172" s="3"/>
      <c r="AC172" s="3"/>
      <c r="AD172" s="3"/>
      <c r="AE172" s="3"/>
      <c r="AF172" s="3"/>
      <c r="AG172" s="3"/>
      <c r="AH172" s="3"/>
    </row>
    <row r="173">
      <c r="A173" s="3"/>
      <c r="B173" s="3"/>
      <c r="C173" s="56"/>
      <c r="D173" s="56"/>
      <c r="E173" s="3"/>
      <c r="F173" s="38"/>
      <c r="G173" s="38"/>
      <c r="H173" s="56"/>
      <c r="I173" s="56"/>
      <c r="J173" s="38"/>
      <c r="K173" s="38"/>
      <c r="L173" s="38"/>
      <c r="M173" s="38"/>
      <c r="N173" s="3"/>
      <c r="O173" s="3"/>
      <c r="P173" s="3"/>
      <c r="Q173" s="3"/>
      <c r="R173" s="3"/>
      <c r="S173" s="3"/>
      <c r="T173" s="38"/>
      <c r="U173" s="38"/>
      <c r="V173" s="3"/>
      <c r="W173" s="3"/>
      <c r="X173" s="3"/>
      <c r="Y173" s="3"/>
      <c r="Z173" s="3"/>
      <c r="AA173" s="3"/>
      <c r="AB173" s="3"/>
      <c r="AC173" s="3"/>
      <c r="AD173" s="3"/>
      <c r="AE173" s="3"/>
      <c r="AF173" s="3"/>
      <c r="AG173" s="3"/>
      <c r="AH173" s="3"/>
    </row>
    <row r="174">
      <c r="A174" s="3"/>
      <c r="B174" s="3"/>
      <c r="C174" s="56"/>
      <c r="D174" s="56"/>
      <c r="E174" s="3"/>
      <c r="F174" s="38"/>
      <c r="G174" s="38"/>
      <c r="H174" s="56"/>
      <c r="I174" s="56"/>
      <c r="J174" s="38"/>
      <c r="K174" s="38"/>
      <c r="L174" s="38"/>
      <c r="M174" s="38"/>
      <c r="N174" s="3"/>
      <c r="O174" s="3"/>
      <c r="P174" s="3"/>
      <c r="Q174" s="3"/>
      <c r="R174" s="3"/>
      <c r="S174" s="3"/>
      <c r="T174" s="38"/>
      <c r="U174" s="38"/>
      <c r="V174" s="3"/>
      <c r="W174" s="3"/>
      <c r="X174" s="3"/>
      <c r="Y174" s="3"/>
      <c r="Z174" s="3"/>
      <c r="AA174" s="3"/>
      <c r="AB174" s="3"/>
      <c r="AC174" s="3"/>
      <c r="AD174" s="3"/>
      <c r="AE174" s="3"/>
      <c r="AF174" s="3"/>
      <c r="AG174" s="3"/>
      <c r="AH174" s="3"/>
    </row>
    <row r="175">
      <c r="A175" s="3"/>
      <c r="B175" s="3"/>
      <c r="C175" s="56"/>
      <c r="D175" s="56"/>
      <c r="E175" s="3"/>
      <c r="F175" s="38"/>
      <c r="G175" s="38"/>
      <c r="H175" s="56"/>
      <c r="I175" s="56"/>
      <c r="J175" s="38"/>
      <c r="K175" s="38"/>
      <c r="L175" s="38"/>
      <c r="M175" s="38"/>
      <c r="N175" s="3"/>
      <c r="O175" s="3"/>
      <c r="P175" s="3"/>
      <c r="Q175" s="3"/>
      <c r="R175" s="3"/>
      <c r="S175" s="3"/>
      <c r="T175" s="38"/>
      <c r="U175" s="38"/>
      <c r="V175" s="3"/>
      <c r="W175" s="3"/>
      <c r="X175" s="3"/>
      <c r="Y175" s="3"/>
      <c r="Z175" s="3"/>
      <c r="AA175" s="3"/>
      <c r="AB175" s="3"/>
      <c r="AC175" s="3"/>
      <c r="AD175" s="3"/>
      <c r="AE175" s="3"/>
      <c r="AF175" s="3"/>
      <c r="AG175" s="3"/>
      <c r="AH175" s="3"/>
    </row>
    <row r="176">
      <c r="A176" s="3"/>
      <c r="B176" s="3"/>
      <c r="C176" s="56"/>
      <c r="D176" s="56"/>
      <c r="E176" s="3"/>
      <c r="F176" s="38"/>
      <c r="G176" s="38"/>
      <c r="H176" s="56"/>
      <c r="I176" s="56"/>
      <c r="J176" s="38"/>
      <c r="K176" s="38"/>
      <c r="L176" s="38"/>
      <c r="M176" s="38"/>
      <c r="N176" s="3"/>
      <c r="O176" s="3"/>
      <c r="P176" s="3"/>
      <c r="Q176" s="3"/>
      <c r="R176" s="3"/>
      <c r="S176" s="3"/>
      <c r="T176" s="38"/>
      <c r="U176" s="38"/>
      <c r="V176" s="3"/>
      <c r="W176" s="3"/>
      <c r="X176" s="3"/>
      <c r="Y176" s="3"/>
      <c r="Z176" s="3"/>
      <c r="AA176" s="3"/>
      <c r="AB176" s="3"/>
      <c r="AC176" s="3"/>
      <c r="AD176" s="3"/>
      <c r="AE176" s="3"/>
      <c r="AF176" s="3"/>
      <c r="AG176" s="3"/>
      <c r="AH176" s="3"/>
    </row>
    <row r="177">
      <c r="A177" s="3"/>
      <c r="B177" s="3"/>
      <c r="C177" s="56"/>
      <c r="D177" s="56"/>
      <c r="E177" s="3"/>
      <c r="F177" s="38"/>
      <c r="G177" s="38"/>
      <c r="H177" s="56"/>
      <c r="I177" s="56"/>
      <c r="J177" s="38"/>
      <c r="K177" s="38"/>
      <c r="L177" s="38"/>
      <c r="M177" s="38"/>
      <c r="N177" s="3"/>
      <c r="O177" s="3"/>
      <c r="P177" s="3"/>
      <c r="Q177" s="3"/>
      <c r="R177" s="3"/>
      <c r="S177" s="3"/>
      <c r="T177" s="38"/>
      <c r="U177" s="38"/>
      <c r="V177" s="3"/>
      <c r="W177" s="3"/>
      <c r="X177" s="3"/>
      <c r="Y177" s="3"/>
      <c r="Z177" s="3"/>
      <c r="AA177" s="3"/>
      <c r="AB177" s="3"/>
      <c r="AC177" s="3"/>
      <c r="AD177" s="3"/>
      <c r="AE177" s="3"/>
      <c r="AF177" s="3"/>
      <c r="AG177" s="3"/>
      <c r="AH177" s="3"/>
    </row>
    <row r="178">
      <c r="A178" s="3"/>
      <c r="B178" s="3"/>
      <c r="C178" s="56"/>
      <c r="D178" s="56"/>
      <c r="E178" s="3"/>
      <c r="F178" s="38"/>
      <c r="G178" s="38"/>
      <c r="H178" s="56"/>
      <c r="I178" s="56"/>
      <c r="J178" s="38"/>
      <c r="K178" s="38"/>
      <c r="L178" s="38"/>
      <c r="M178" s="38"/>
      <c r="N178" s="3"/>
      <c r="O178" s="3"/>
      <c r="P178" s="3"/>
      <c r="Q178" s="3"/>
      <c r="R178" s="3"/>
      <c r="S178" s="3"/>
      <c r="T178" s="38"/>
      <c r="U178" s="38"/>
      <c r="V178" s="3"/>
      <c r="W178" s="3"/>
      <c r="X178" s="3"/>
      <c r="Y178" s="3"/>
      <c r="Z178" s="3"/>
      <c r="AA178" s="3"/>
      <c r="AB178" s="3"/>
      <c r="AC178" s="3"/>
      <c r="AD178" s="3"/>
      <c r="AE178" s="3"/>
      <c r="AF178" s="3"/>
      <c r="AG178" s="3"/>
      <c r="AH178" s="3"/>
    </row>
    <row r="179">
      <c r="A179" s="3"/>
      <c r="B179" s="3"/>
      <c r="C179" s="56"/>
      <c r="D179" s="56"/>
      <c r="E179" s="3"/>
      <c r="F179" s="38"/>
      <c r="G179" s="38"/>
      <c r="H179" s="56"/>
      <c r="I179" s="56"/>
      <c r="J179" s="38"/>
      <c r="K179" s="38"/>
      <c r="L179" s="38"/>
      <c r="M179" s="38"/>
      <c r="N179" s="3"/>
      <c r="O179" s="3"/>
      <c r="P179" s="3"/>
      <c r="Q179" s="3"/>
      <c r="R179" s="3"/>
      <c r="S179" s="3"/>
      <c r="T179" s="38"/>
      <c r="U179" s="38"/>
      <c r="V179" s="3"/>
      <c r="W179" s="3"/>
      <c r="X179" s="3"/>
      <c r="Y179" s="3"/>
      <c r="Z179" s="3"/>
      <c r="AA179" s="3"/>
      <c r="AB179" s="3"/>
      <c r="AC179" s="3"/>
      <c r="AD179" s="3"/>
      <c r="AE179" s="3"/>
      <c r="AF179" s="3"/>
      <c r="AG179" s="3"/>
      <c r="AH179" s="3"/>
    </row>
    <row r="180">
      <c r="A180" s="3"/>
      <c r="B180" s="3"/>
      <c r="C180" s="56"/>
      <c r="D180" s="56"/>
      <c r="E180" s="3"/>
      <c r="F180" s="38"/>
      <c r="G180" s="38"/>
      <c r="H180" s="56"/>
      <c r="I180" s="56"/>
      <c r="J180" s="38"/>
      <c r="K180" s="38"/>
      <c r="L180" s="38"/>
      <c r="M180" s="38"/>
      <c r="N180" s="3"/>
      <c r="O180" s="3"/>
      <c r="P180" s="3"/>
      <c r="Q180" s="3"/>
      <c r="R180" s="3"/>
      <c r="S180" s="3"/>
      <c r="T180" s="38"/>
      <c r="U180" s="38"/>
      <c r="V180" s="3"/>
      <c r="W180" s="3"/>
      <c r="X180" s="3"/>
      <c r="Y180" s="3"/>
      <c r="Z180" s="3"/>
      <c r="AA180" s="3"/>
      <c r="AB180" s="3"/>
      <c r="AC180" s="3"/>
      <c r="AD180" s="3"/>
      <c r="AE180" s="3"/>
      <c r="AF180" s="3"/>
      <c r="AG180" s="3"/>
      <c r="AH180" s="3"/>
    </row>
    <row r="181">
      <c r="A181" s="3"/>
      <c r="B181" s="3"/>
      <c r="C181" s="56"/>
      <c r="D181" s="56"/>
      <c r="E181" s="3"/>
      <c r="F181" s="38"/>
      <c r="G181" s="38"/>
      <c r="H181" s="56"/>
      <c r="I181" s="56"/>
      <c r="J181" s="38"/>
      <c r="K181" s="38"/>
      <c r="L181" s="38"/>
      <c r="M181" s="38"/>
      <c r="N181" s="3"/>
      <c r="O181" s="3"/>
      <c r="P181" s="3"/>
      <c r="Q181" s="3"/>
      <c r="R181" s="3"/>
      <c r="S181" s="3"/>
      <c r="T181" s="38"/>
      <c r="U181" s="38"/>
      <c r="V181" s="3"/>
      <c r="W181" s="3"/>
      <c r="X181" s="3"/>
      <c r="Y181" s="3"/>
      <c r="Z181" s="3"/>
      <c r="AA181" s="3"/>
      <c r="AB181" s="3"/>
      <c r="AC181" s="3"/>
      <c r="AD181" s="3"/>
      <c r="AE181" s="3"/>
      <c r="AF181" s="3"/>
      <c r="AG181" s="3"/>
      <c r="AH181" s="3"/>
    </row>
    <row r="182">
      <c r="A182" s="3"/>
      <c r="B182" s="3"/>
      <c r="C182" s="56"/>
      <c r="D182" s="56"/>
      <c r="E182" s="3"/>
      <c r="F182" s="38"/>
      <c r="G182" s="38"/>
      <c r="H182" s="56"/>
      <c r="I182" s="56"/>
      <c r="J182" s="38"/>
      <c r="K182" s="38"/>
      <c r="L182" s="38"/>
      <c r="M182" s="38"/>
      <c r="N182" s="3"/>
      <c r="O182" s="3"/>
      <c r="P182" s="3"/>
      <c r="Q182" s="3"/>
      <c r="R182" s="3"/>
      <c r="S182" s="3"/>
      <c r="T182" s="38"/>
      <c r="U182" s="38"/>
      <c r="V182" s="3"/>
      <c r="W182" s="3"/>
      <c r="X182" s="3"/>
      <c r="Y182" s="3"/>
      <c r="Z182" s="3"/>
      <c r="AA182" s="3"/>
      <c r="AB182" s="3"/>
      <c r="AC182" s="3"/>
      <c r="AD182" s="3"/>
      <c r="AE182" s="3"/>
      <c r="AF182" s="3"/>
      <c r="AG182" s="3"/>
      <c r="AH182" s="3"/>
    </row>
    <row r="183">
      <c r="A183" s="3"/>
      <c r="B183" s="3"/>
      <c r="C183" s="56"/>
      <c r="D183" s="56"/>
      <c r="E183" s="3"/>
      <c r="F183" s="38"/>
      <c r="G183" s="38"/>
      <c r="H183" s="56"/>
      <c r="I183" s="56"/>
      <c r="J183" s="38"/>
      <c r="K183" s="38"/>
      <c r="L183" s="38"/>
      <c r="M183" s="38"/>
      <c r="N183" s="3"/>
      <c r="O183" s="3"/>
      <c r="P183" s="3"/>
      <c r="Q183" s="3"/>
      <c r="R183" s="3"/>
      <c r="S183" s="3"/>
      <c r="T183" s="38"/>
      <c r="U183" s="38"/>
      <c r="V183" s="3"/>
      <c r="W183" s="3"/>
      <c r="X183" s="3"/>
      <c r="Y183" s="3"/>
      <c r="Z183" s="3"/>
      <c r="AA183" s="3"/>
      <c r="AB183" s="3"/>
      <c r="AC183" s="3"/>
      <c r="AD183" s="3"/>
      <c r="AE183" s="3"/>
      <c r="AF183" s="3"/>
      <c r="AG183" s="3"/>
      <c r="AH183" s="3"/>
    </row>
    <row r="184">
      <c r="A184" s="3"/>
      <c r="B184" s="3"/>
      <c r="C184" s="56"/>
      <c r="D184" s="56"/>
      <c r="E184" s="3"/>
      <c r="F184" s="38"/>
      <c r="G184" s="38"/>
      <c r="H184" s="56"/>
      <c r="I184" s="56"/>
      <c r="J184" s="38"/>
      <c r="K184" s="38"/>
      <c r="L184" s="38"/>
      <c r="M184" s="38"/>
      <c r="N184" s="3"/>
      <c r="O184" s="3"/>
      <c r="P184" s="3"/>
      <c r="Q184" s="3"/>
      <c r="R184" s="3"/>
      <c r="S184" s="3"/>
      <c r="T184" s="38"/>
      <c r="U184" s="38"/>
      <c r="V184" s="3"/>
      <c r="W184" s="3"/>
      <c r="X184" s="3"/>
      <c r="Y184" s="3"/>
      <c r="Z184" s="3"/>
      <c r="AA184" s="3"/>
      <c r="AB184" s="3"/>
      <c r="AC184" s="3"/>
      <c r="AD184" s="3"/>
      <c r="AE184" s="3"/>
      <c r="AF184" s="3"/>
      <c r="AG184" s="3"/>
      <c r="AH184" s="3"/>
    </row>
    <row r="185">
      <c r="A185" s="3"/>
      <c r="B185" s="3"/>
      <c r="C185" s="56"/>
      <c r="D185" s="56"/>
      <c r="E185" s="3"/>
      <c r="F185" s="38"/>
      <c r="G185" s="38"/>
      <c r="H185" s="56"/>
      <c r="I185" s="56"/>
      <c r="J185" s="38"/>
      <c r="K185" s="38"/>
      <c r="L185" s="38"/>
      <c r="M185" s="38"/>
      <c r="N185" s="3"/>
      <c r="O185" s="3"/>
      <c r="P185" s="3"/>
      <c r="Q185" s="3"/>
      <c r="R185" s="3"/>
      <c r="S185" s="3"/>
      <c r="T185" s="38"/>
      <c r="U185" s="38"/>
      <c r="V185" s="3"/>
      <c r="W185" s="3"/>
      <c r="X185" s="3"/>
      <c r="Y185" s="3"/>
      <c r="Z185" s="3"/>
      <c r="AA185" s="3"/>
      <c r="AB185" s="3"/>
      <c r="AC185" s="3"/>
      <c r="AD185" s="3"/>
      <c r="AE185" s="3"/>
      <c r="AF185" s="3"/>
      <c r="AG185" s="3"/>
      <c r="AH185" s="3"/>
    </row>
    <row r="186">
      <c r="A186" s="3"/>
      <c r="B186" s="3"/>
      <c r="C186" s="56"/>
      <c r="D186" s="56"/>
      <c r="E186" s="3"/>
      <c r="F186" s="38"/>
      <c r="G186" s="38"/>
      <c r="H186" s="56"/>
      <c r="I186" s="56"/>
      <c r="J186" s="38"/>
      <c r="K186" s="38"/>
      <c r="L186" s="38"/>
      <c r="M186" s="38"/>
      <c r="N186" s="3"/>
      <c r="O186" s="3"/>
      <c r="P186" s="3"/>
      <c r="Q186" s="3"/>
      <c r="R186" s="3"/>
      <c r="S186" s="3"/>
      <c r="T186" s="38"/>
      <c r="U186" s="38"/>
      <c r="V186" s="3"/>
      <c r="W186" s="3"/>
      <c r="X186" s="3"/>
      <c r="Y186" s="3"/>
      <c r="Z186" s="3"/>
      <c r="AA186" s="3"/>
      <c r="AB186" s="3"/>
      <c r="AC186" s="3"/>
      <c r="AD186" s="3"/>
      <c r="AE186" s="3"/>
      <c r="AF186" s="3"/>
      <c r="AG186" s="3"/>
      <c r="AH186" s="3"/>
    </row>
    <row r="187">
      <c r="A187" s="3"/>
      <c r="B187" s="3"/>
      <c r="C187" s="56"/>
      <c r="D187" s="56"/>
      <c r="E187" s="3"/>
      <c r="F187" s="38"/>
      <c r="G187" s="38"/>
      <c r="H187" s="56"/>
      <c r="I187" s="56"/>
      <c r="J187" s="38"/>
      <c r="K187" s="38"/>
      <c r="L187" s="38"/>
      <c r="M187" s="38"/>
      <c r="N187" s="3"/>
      <c r="O187" s="3"/>
      <c r="P187" s="3"/>
      <c r="Q187" s="3"/>
      <c r="R187" s="3"/>
      <c r="S187" s="3"/>
      <c r="T187" s="38"/>
      <c r="U187" s="38"/>
      <c r="V187" s="3"/>
      <c r="W187" s="3"/>
      <c r="X187" s="3"/>
      <c r="Y187" s="3"/>
      <c r="Z187" s="3"/>
      <c r="AA187" s="3"/>
      <c r="AB187" s="3"/>
      <c r="AC187" s="3"/>
      <c r="AD187" s="3"/>
      <c r="AE187" s="3"/>
      <c r="AF187" s="3"/>
      <c r="AG187" s="3"/>
      <c r="AH187" s="3"/>
    </row>
    <row r="188">
      <c r="A188" s="3"/>
      <c r="B188" s="3"/>
      <c r="C188" s="56"/>
      <c r="D188" s="56"/>
      <c r="E188" s="3"/>
      <c r="F188" s="38"/>
      <c r="G188" s="38"/>
      <c r="H188" s="56"/>
      <c r="I188" s="56"/>
      <c r="J188" s="38"/>
      <c r="K188" s="38"/>
      <c r="L188" s="38"/>
      <c r="M188" s="38"/>
      <c r="N188" s="3"/>
      <c r="O188" s="3"/>
      <c r="P188" s="3"/>
      <c r="Q188" s="3"/>
      <c r="R188" s="3"/>
      <c r="S188" s="3"/>
      <c r="T188" s="38"/>
      <c r="U188" s="38"/>
      <c r="V188" s="3"/>
      <c r="W188" s="3"/>
      <c r="X188" s="3"/>
      <c r="Y188" s="3"/>
      <c r="Z188" s="3"/>
      <c r="AA188" s="3"/>
      <c r="AB188" s="3"/>
      <c r="AC188" s="3"/>
      <c r="AD188" s="3"/>
      <c r="AE188" s="3"/>
      <c r="AF188" s="3"/>
      <c r="AG188" s="3"/>
      <c r="AH188" s="3"/>
    </row>
    <row r="189">
      <c r="A189" s="3"/>
      <c r="B189" s="3"/>
      <c r="C189" s="56"/>
      <c r="D189" s="56"/>
      <c r="E189" s="3"/>
      <c r="F189" s="38"/>
      <c r="G189" s="38"/>
      <c r="H189" s="56"/>
      <c r="I189" s="56"/>
      <c r="J189" s="38"/>
      <c r="K189" s="38"/>
      <c r="L189" s="38"/>
      <c r="M189" s="38"/>
      <c r="N189" s="3"/>
      <c r="O189" s="3"/>
      <c r="P189" s="3"/>
      <c r="Q189" s="3"/>
      <c r="R189" s="3"/>
      <c r="S189" s="3"/>
      <c r="T189" s="38"/>
      <c r="U189" s="38"/>
      <c r="V189" s="3"/>
      <c r="W189" s="3"/>
      <c r="X189" s="3"/>
      <c r="Y189" s="3"/>
      <c r="Z189" s="3"/>
      <c r="AA189" s="3"/>
      <c r="AB189" s="3"/>
      <c r="AC189" s="3"/>
      <c r="AD189" s="3"/>
      <c r="AE189" s="3"/>
      <c r="AF189" s="3"/>
      <c r="AG189" s="3"/>
      <c r="AH189" s="3"/>
    </row>
    <row r="190">
      <c r="A190" s="3"/>
      <c r="B190" s="3"/>
      <c r="C190" s="56"/>
      <c r="D190" s="56"/>
      <c r="E190" s="3"/>
      <c r="F190" s="38"/>
      <c r="G190" s="38"/>
      <c r="H190" s="56"/>
      <c r="I190" s="56"/>
      <c r="J190" s="38"/>
      <c r="K190" s="38"/>
      <c r="L190" s="38"/>
      <c r="M190" s="38"/>
      <c r="N190" s="3"/>
      <c r="O190" s="3"/>
      <c r="P190" s="3"/>
      <c r="Q190" s="3"/>
      <c r="R190" s="3"/>
      <c r="S190" s="3"/>
      <c r="T190" s="38"/>
      <c r="U190" s="38"/>
      <c r="V190" s="3"/>
      <c r="W190" s="3"/>
      <c r="X190" s="3"/>
      <c r="Y190" s="3"/>
      <c r="Z190" s="3"/>
      <c r="AA190" s="3"/>
      <c r="AB190" s="3"/>
      <c r="AC190" s="3"/>
      <c r="AD190" s="3"/>
      <c r="AE190" s="3"/>
      <c r="AF190" s="3"/>
      <c r="AG190" s="3"/>
      <c r="AH190" s="3"/>
    </row>
    <row r="191">
      <c r="A191" s="3"/>
      <c r="B191" s="3"/>
      <c r="C191" s="56"/>
      <c r="D191" s="56"/>
      <c r="E191" s="3"/>
      <c r="F191" s="38"/>
      <c r="G191" s="38"/>
      <c r="H191" s="56"/>
      <c r="I191" s="56"/>
      <c r="J191" s="38"/>
      <c r="K191" s="38"/>
      <c r="L191" s="38"/>
      <c r="M191" s="38"/>
      <c r="N191" s="3"/>
      <c r="O191" s="3"/>
      <c r="P191" s="3"/>
      <c r="Q191" s="3"/>
      <c r="R191" s="3"/>
      <c r="S191" s="3"/>
      <c r="T191" s="38"/>
      <c r="U191" s="38"/>
      <c r="V191" s="3"/>
      <c r="W191" s="3"/>
      <c r="X191" s="3"/>
      <c r="Y191" s="3"/>
      <c r="Z191" s="3"/>
      <c r="AA191" s="3"/>
      <c r="AB191" s="3"/>
      <c r="AC191" s="3"/>
      <c r="AD191" s="3"/>
      <c r="AE191" s="3"/>
      <c r="AF191" s="3"/>
      <c r="AG191" s="3"/>
      <c r="AH191" s="3"/>
    </row>
    <row r="192">
      <c r="A192" s="3"/>
      <c r="B192" s="3"/>
      <c r="C192" s="56"/>
      <c r="D192" s="56"/>
      <c r="E192" s="3"/>
      <c r="F192" s="38"/>
      <c r="G192" s="38"/>
      <c r="H192" s="56"/>
      <c r="I192" s="56"/>
      <c r="J192" s="38"/>
      <c r="K192" s="38"/>
      <c r="L192" s="38"/>
      <c r="M192" s="38"/>
      <c r="N192" s="3"/>
      <c r="O192" s="3"/>
      <c r="P192" s="3"/>
      <c r="Q192" s="3"/>
      <c r="R192" s="3"/>
      <c r="S192" s="3"/>
      <c r="T192" s="38"/>
      <c r="U192" s="38"/>
      <c r="V192" s="3"/>
      <c r="W192" s="3"/>
      <c r="X192" s="3"/>
      <c r="Y192" s="3"/>
      <c r="Z192" s="3"/>
      <c r="AA192" s="3"/>
      <c r="AB192" s="3"/>
      <c r="AC192" s="3"/>
      <c r="AD192" s="3"/>
      <c r="AE192" s="3"/>
      <c r="AF192" s="3"/>
      <c r="AG192" s="3"/>
      <c r="AH192" s="3"/>
    </row>
    <row r="193">
      <c r="A193" s="3"/>
      <c r="B193" s="3"/>
      <c r="C193" s="56"/>
      <c r="D193" s="56"/>
      <c r="E193" s="3"/>
      <c r="F193" s="38"/>
      <c r="G193" s="38"/>
      <c r="H193" s="56"/>
      <c r="I193" s="56"/>
      <c r="J193" s="38"/>
      <c r="K193" s="38"/>
      <c r="L193" s="38"/>
      <c r="M193" s="38"/>
      <c r="N193" s="3"/>
      <c r="O193" s="3"/>
      <c r="P193" s="3"/>
      <c r="Q193" s="3"/>
      <c r="R193" s="3"/>
      <c r="S193" s="3"/>
      <c r="T193" s="38"/>
      <c r="U193" s="38"/>
      <c r="V193" s="3"/>
      <c r="W193" s="3"/>
      <c r="X193" s="3"/>
      <c r="Y193" s="3"/>
      <c r="Z193" s="3"/>
      <c r="AA193" s="3"/>
      <c r="AB193" s="3"/>
      <c r="AC193" s="3"/>
      <c r="AD193" s="3"/>
      <c r="AE193" s="3"/>
      <c r="AF193" s="3"/>
      <c r="AG193" s="3"/>
      <c r="AH193" s="3"/>
    </row>
    <row r="194">
      <c r="A194" s="3"/>
      <c r="B194" s="3"/>
      <c r="C194" s="56"/>
      <c r="D194" s="56"/>
      <c r="E194" s="3"/>
      <c r="F194" s="38"/>
      <c r="G194" s="38"/>
      <c r="H194" s="56"/>
      <c r="I194" s="56"/>
      <c r="J194" s="38"/>
      <c r="K194" s="38"/>
      <c r="L194" s="38"/>
      <c r="M194" s="38"/>
      <c r="N194" s="3"/>
      <c r="O194" s="3"/>
      <c r="P194" s="3"/>
      <c r="Q194" s="3"/>
      <c r="R194" s="3"/>
      <c r="S194" s="3"/>
      <c r="T194" s="38"/>
      <c r="U194" s="38"/>
      <c r="V194" s="3"/>
      <c r="W194" s="3"/>
      <c r="X194" s="3"/>
      <c r="Y194" s="3"/>
      <c r="Z194" s="3"/>
      <c r="AA194" s="3"/>
      <c r="AB194" s="3"/>
      <c r="AC194" s="3"/>
      <c r="AD194" s="3"/>
      <c r="AE194" s="3"/>
      <c r="AF194" s="3"/>
      <c r="AG194" s="3"/>
      <c r="AH194" s="3"/>
    </row>
    <row r="195">
      <c r="A195" s="3"/>
      <c r="B195" s="3"/>
      <c r="C195" s="56"/>
      <c r="D195" s="56"/>
      <c r="E195" s="3"/>
      <c r="F195" s="38"/>
      <c r="G195" s="38"/>
      <c r="H195" s="56"/>
      <c r="I195" s="56"/>
      <c r="J195" s="38"/>
      <c r="K195" s="38"/>
      <c r="L195" s="38"/>
      <c r="M195" s="38"/>
      <c r="N195" s="3"/>
      <c r="O195" s="3"/>
      <c r="P195" s="3"/>
      <c r="Q195" s="3"/>
      <c r="R195" s="3"/>
      <c r="S195" s="3"/>
      <c r="T195" s="38"/>
      <c r="U195" s="38"/>
      <c r="V195" s="3"/>
      <c r="W195" s="3"/>
      <c r="X195" s="3"/>
      <c r="Y195" s="3"/>
      <c r="Z195" s="3"/>
      <c r="AA195" s="3"/>
      <c r="AB195" s="3"/>
      <c r="AC195" s="3"/>
      <c r="AD195" s="3"/>
      <c r="AE195" s="3"/>
      <c r="AF195" s="3"/>
      <c r="AG195" s="3"/>
      <c r="AH195" s="3"/>
    </row>
    <row r="196">
      <c r="A196" s="3"/>
      <c r="B196" s="3"/>
      <c r="C196" s="56"/>
      <c r="D196" s="56"/>
      <c r="E196" s="3"/>
      <c r="F196" s="38"/>
      <c r="G196" s="38"/>
      <c r="H196" s="56"/>
      <c r="I196" s="56"/>
      <c r="J196" s="38"/>
      <c r="K196" s="38"/>
      <c r="L196" s="38"/>
      <c r="M196" s="38"/>
      <c r="N196" s="3"/>
      <c r="O196" s="3"/>
      <c r="P196" s="3"/>
      <c r="Q196" s="3"/>
      <c r="R196" s="3"/>
      <c r="S196" s="3"/>
      <c r="T196" s="38"/>
      <c r="U196" s="38"/>
      <c r="V196" s="3"/>
      <c r="W196" s="3"/>
      <c r="X196" s="3"/>
      <c r="Y196" s="3"/>
      <c r="Z196" s="3"/>
      <c r="AA196" s="3"/>
      <c r="AB196" s="3"/>
      <c r="AC196" s="3"/>
      <c r="AD196" s="3"/>
      <c r="AE196" s="3"/>
      <c r="AF196" s="3"/>
      <c r="AG196" s="3"/>
      <c r="AH196" s="3"/>
    </row>
    <row r="197">
      <c r="A197" s="3"/>
      <c r="B197" s="3"/>
      <c r="C197" s="56"/>
      <c r="D197" s="56"/>
      <c r="E197" s="3"/>
      <c r="F197" s="38"/>
      <c r="G197" s="38"/>
      <c r="H197" s="56"/>
      <c r="I197" s="56"/>
      <c r="J197" s="38"/>
      <c r="K197" s="38"/>
      <c r="L197" s="38"/>
      <c r="M197" s="38"/>
      <c r="N197" s="3"/>
      <c r="O197" s="3"/>
      <c r="P197" s="3"/>
      <c r="Q197" s="3"/>
      <c r="R197" s="3"/>
      <c r="S197" s="3"/>
      <c r="T197" s="38"/>
      <c r="U197" s="38"/>
      <c r="V197" s="3"/>
      <c r="W197" s="3"/>
      <c r="X197" s="3"/>
      <c r="Y197" s="3"/>
      <c r="Z197" s="3"/>
      <c r="AA197" s="3"/>
      <c r="AB197" s="3"/>
      <c r="AC197" s="3"/>
      <c r="AD197" s="3"/>
      <c r="AE197" s="3"/>
      <c r="AF197" s="3"/>
      <c r="AG197" s="3"/>
      <c r="AH197" s="3"/>
    </row>
    <row r="198">
      <c r="A198" s="3"/>
      <c r="B198" s="3"/>
      <c r="C198" s="56"/>
      <c r="D198" s="56"/>
      <c r="E198" s="3"/>
      <c r="F198" s="38"/>
      <c r="G198" s="38"/>
      <c r="H198" s="56"/>
      <c r="I198" s="56"/>
      <c r="J198" s="38"/>
      <c r="K198" s="38"/>
      <c r="L198" s="38"/>
      <c r="M198" s="38"/>
      <c r="N198" s="3"/>
      <c r="O198" s="3"/>
      <c r="P198" s="3"/>
      <c r="Q198" s="3"/>
      <c r="R198" s="3"/>
      <c r="S198" s="3"/>
      <c r="T198" s="38"/>
      <c r="U198" s="38"/>
      <c r="V198" s="3"/>
      <c r="W198" s="3"/>
      <c r="X198" s="3"/>
      <c r="Y198" s="3"/>
      <c r="Z198" s="3"/>
      <c r="AA198" s="3"/>
      <c r="AB198" s="3"/>
      <c r="AC198" s="3"/>
      <c r="AD198" s="3"/>
      <c r="AE198" s="3"/>
      <c r="AF198" s="3"/>
      <c r="AG198" s="3"/>
      <c r="AH198" s="3"/>
    </row>
    <row r="199">
      <c r="A199" s="3"/>
      <c r="B199" s="3"/>
      <c r="C199" s="56"/>
      <c r="D199" s="56"/>
      <c r="E199" s="3"/>
      <c r="F199" s="38"/>
      <c r="G199" s="38"/>
      <c r="H199" s="56"/>
      <c r="I199" s="56"/>
      <c r="J199" s="38"/>
      <c r="K199" s="38"/>
      <c r="L199" s="38"/>
      <c r="M199" s="38"/>
      <c r="N199" s="3"/>
      <c r="O199" s="3"/>
      <c r="P199" s="3"/>
      <c r="Q199" s="3"/>
      <c r="R199" s="3"/>
      <c r="S199" s="3"/>
      <c r="T199" s="38"/>
      <c r="U199" s="38"/>
      <c r="V199" s="3"/>
      <c r="W199" s="3"/>
      <c r="X199" s="3"/>
      <c r="Y199" s="3"/>
      <c r="Z199" s="3"/>
      <c r="AA199" s="3"/>
      <c r="AB199" s="3"/>
      <c r="AC199" s="3"/>
      <c r="AD199" s="3"/>
      <c r="AE199" s="3"/>
      <c r="AF199" s="3"/>
      <c r="AG199" s="3"/>
      <c r="AH199" s="3"/>
    </row>
    <row r="200">
      <c r="A200" s="3"/>
      <c r="B200" s="3"/>
      <c r="C200" s="56"/>
      <c r="D200" s="56"/>
      <c r="E200" s="3"/>
      <c r="F200" s="38"/>
      <c r="G200" s="38"/>
      <c r="H200" s="56"/>
      <c r="I200" s="56"/>
      <c r="J200" s="38"/>
      <c r="K200" s="38"/>
      <c r="L200" s="38"/>
      <c r="M200" s="38"/>
      <c r="N200" s="3"/>
      <c r="O200" s="3"/>
      <c r="P200" s="3"/>
      <c r="Q200" s="3"/>
      <c r="R200" s="3"/>
      <c r="S200" s="3"/>
      <c r="T200" s="38"/>
      <c r="U200" s="38"/>
      <c r="V200" s="3"/>
      <c r="W200" s="3"/>
      <c r="X200" s="3"/>
      <c r="Y200" s="3"/>
      <c r="Z200" s="3"/>
      <c r="AA200" s="3"/>
      <c r="AB200" s="3"/>
      <c r="AC200" s="3"/>
      <c r="AD200" s="3"/>
      <c r="AE200" s="3"/>
      <c r="AF200" s="3"/>
      <c r="AG200" s="3"/>
      <c r="AH200" s="3"/>
    </row>
    <row r="201">
      <c r="A201" s="3"/>
      <c r="B201" s="3"/>
      <c r="C201" s="56"/>
      <c r="D201" s="56"/>
      <c r="E201" s="3"/>
      <c r="F201" s="38"/>
      <c r="G201" s="38"/>
      <c r="H201" s="56"/>
      <c r="I201" s="56"/>
      <c r="J201" s="38"/>
      <c r="K201" s="38"/>
      <c r="L201" s="38"/>
      <c r="M201" s="38"/>
      <c r="N201" s="3"/>
      <c r="O201" s="3"/>
      <c r="P201" s="3"/>
      <c r="Q201" s="3"/>
      <c r="R201" s="3"/>
      <c r="S201" s="3"/>
      <c r="T201" s="38"/>
      <c r="U201" s="38"/>
      <c r="V201" s="3"/>
      <c r="W201" s="3"/>
      <c r="X201" s="3"/>
      <c r="Y201" s="3"/>
      <c r="Z201" s="3"/>
      <c r="AA201" s="3"/>
      <c r="AB201" s="3"/>
      <c r="AC201" s="3"/>
      <c r="AD201" s="3"/>
      <c r="AE201" s="3"/>
      <c r="AF201" s="3"/>
      <c r="AG201" s="3"/>
      <c r="AH201" s="3"/>
    </row>
    <row r="202">
      <c r="A202" s="3"/>
      <c r="B202" s="3"/>
      <c r="C202" s="56"/>
      <c r="D202" s="56"/>
      <c r="E202" s="3"/>
      <c r="F202" s="38"/>
      <c r="G202" s="38"/>
      <c r="H202" s="56"/>
      <c r="I202" s="56"/>
      <c r="J202" s="38"/>
      <c r="K202" s="38"/>
      <c r="L202" s="38"/>
      <c r="M202" s="38"/>
      <c r="N202" s="3"/>
      <c r="O202" s="3"/>
      <c r="P202" s="3"/>
      <c r="Q202" s="3"/>
      <c r="R202" s="3"/>
      <c r="S202" s="3"/>
      <c r="T202" s="38"/>
      <c r="U202" s="38"/>
      <c r="V202" s="3"/>
      <c r="W202" s="3"/>
      <c r="X202" s="3"/>
      <c r="Y202" s="3"/>
      <c r="Z202" s="3"/>
      <c r="AA202" s="3"/>
      <c r="AB202" s="3"/>
      <c r="AC202" s="3"/>
      <c r="AD202" s="3"/>
      <c r="AE202" s="3"/>
      <c r="AF202" s="3"/>
      <c r="AG202" s="3"/>
      <c r="AH202" s="3"/>
    </row>
    <row r="203">
      <c r="A203" s="3"/>
      <c r="B203" s="3"/>
      <c r="C203" s="56"/>
      <c r="D203" s="56"/>
      <c r="E203" s="3"/>
      <c r="F203" s="38"/>
      <c r="G203" s="38"/>
      <c r="H203" s="56"/>
      <c r="I203" s="56"/>
      <c r="J203" s="38"/>
      <c r="K203" s="38"/>
      <c r="L203" s="38"/>
      <c r="M203" s="38"/>
      <c r="N203" s="3"/>
      <c r="O203" s="3"/>
      <c r="P203" s="3"/>
      <c r="Q203" s="3"/>
      <c r="R203" s="3"/>
      <c r="S203" s="3"/>
      <c r="T203" s="38"/>
      <c r="U203" s="38"/>
      <c r="V203" s="3"/>
      <c r="W203" s="3"/>
      <c r="X203" s="3"/>
      <c r="Y203" s="3"/>
      <c r="Z203" s="3"/>
      <c r="AA203" s="3"/>
      <c r="AB203" s="3"/>
      <c r="AC203" s="3"/>
      <c r="AD203" s="3"/>
      <c r="AE203" s="3"/>
      <c r="AF203" s="3"/>
      <c r="AG203" s="3"/>
      <c r="AH203" s="3"/>
    </row>
    <row r="204">
      <c r="A204" s="3"/>
      <c r="B204" s="3"/>
      <c r="C204" s="56"/>
      <c r="D204" s="56"/>
      <c r="E204" s="3"/>
      <c r="F204" s="38"/>
      <c r="G204" s="38"/>
      <c r="H204" s="56"/>
      <c r="I204" s="56"/>
      <c r="J204" s="38"/>
      <c r="K204" s="38"/>
      <c r="L204" s="38"/>
      <c r="M204" s="38"/>
      <c r="N204" s="3"/>
      <c r="O204" s="3"/>
      <c r="P204" s="3"/>
      <c r="Q204" s="3"/>
      <c r="R204" s="3"/>
      <c r="S204" s="3"/>
      <c r="T204" s="38"/>
      <c r="U204" s="38"/>
      <c r="V204" s="3"/>
      <c r="W204" s="3"/>
      <c r="X204" s="3"/>
      <c r="Y204" s="3"/>
      <c r="Z204" s="3"/>
      <c r="AA204" s="3"/>
      <c r="AB204" s="3"/>
      <c r="AC204" s="3"/>
      <c r="AD204" s="3"/>
      <c r="AE204" s="3"/>
      <c r="AF204" s="3"/>
      <c r="AG204" s="3"/>
      <c r="AH204" s="3"/>
    </row>
    <row r="205">
      <c r="A205" s="3"/>
      <c r="B205" s="3"/>
      <c r="C205" s="56"/>
      <c r="D205" s="56"/>
      <c r="E205" s="3"/>
      <c r="F205" s="38"/>
      <c r="G205" s="38"/>
      <c r="H205" s="56"/>
      <c r="I205" s="56"/>
      <c r="J205" s="38"/>
      <c r="K205" s="38"/>
      <c r="L205" s="38"/>
      <c r="M205" s="38"/>
      <c r="N205" s="3"/>
      <c r="O205" s="3"/>
      <c r="P205" s="3"/>
      <c r="Q205" s="3"/>
      <c r="R205" s="3"/>
      <c r="S205" s="3"/>
      <c r="T205" s="38"/>
      <c r="U205" s="38"/>
      <c r="V205" s="3"/>
      <c r="W205" s="3"/>
      <c r="X205" s="3"/>
      <c r="Y205" s="3"/>
      <c r="Z205" s="3"/>
      <c r="AA205" s="3"/>
      <c r="AB205" s="3"/>
      <c r="AC205" s="3"/>
      <c r="AD205" s="3"/>
      <c r="AE205" s="3"/>
      <c r="AF205" s="3"/>
      <c r="AG205" s="3"/>
      <c r="AH205" s="3"/>
    </row>
    <row r="206">
      <c r="A206" s="3"/>
      <c r="B206" s="3"/>
      <c r="C206" s="56"/>
      <c r="D206" s="56"/>
      <c r="E206" s="3"/>
      <c r="F206" s="38"/>
      <c r="G206" s="38"/>
      <c r="H206" s="56"/>
      <c r="I206" s="56"/>
      <c r="J206" s="38"/>
      <c r="K206" s="38"/>
      <c r="L206" s="38"/>
      <c r="M206" s="38"/>
      <c r="N206" s="3"/>
      <c r="O206" s="3"/>
      <c r="P206" s="3"/>
      <c r="Q206" s="3"/>
      <c r="R206" s="3"/>
      <c r="S206" s="3"/>
      <c r="T206" s="38"/>
      <c r="U206" s="38"/>
      <c r="V206" s="3"/>
      <c r="W206" s="3"/>
      <c r="X206" s="3"/>
      <c r="Y206" s="3"/>
      <c r="Z206" s="3"/>
      <c r="AA206" s="3"/>
      <c r="AB206" s="3"/>
      <c r="AC206" s="3"/>
      <c r="AD206" s="3"/>
      <c r="AE206" s="3"/>
      <c r="AF206" s="3"/>
      <c r="AG206" s="3"/>
      <c r="AH206" s="3"/>
    </row>
    <row r="207">
      <c r="A207" s="3"/>
      <c r="B207" s="3"/>
      <c r="C207" s="56"/>
      <c r="D207" s="56"/>
      <c r="E207" s="3"/>
      <c r="F207" s="38"/>
      <c r="G207" s="38"/>
      <c r="H207" s="56"/>
      <c r="I207" s="56"/>
      <c r="J207" s="38"/>
      <c r="K207" s="38"/>
      <c r="L207" s="38"/>
      <c r="M207" s="38"/>
      <c r="N207" s="3"/>
      <c r="O207" s="3"/>
      <c r="P207" s="3"/>
      <c r="Q207" s="3"/>
      <c r="R207" s="3"/>
      <c r="S207" s="3"/>
      <c r="T207" s="38"/>
      <c r="U207" s="38"/>
      <c r="V207" s="3"/>
      <c r="W207" s="3"/>
      <c r="X207" s="3"/>
      <c r="Y207" s="3"/>
      <c r="Z207" s="3"/>
      <c r="AA207" s="3"/>
      <c r="AB207" s="3"/>
      <c r="AC207" s="3"/>
      <c r="AD207" s="3"/>
      <c r="AE207" s="3"/>
      <c r="AF207" s="3"/>
      <c r="AG207" s="3"/>
      <c r="AH207" s="3"/>
    </row>
    <row r="208">
      <c r="A208" s="3"/>
      <c r="B208" s="3"/>
      <c r="C208" s="56"/>
      <c r="D208" s="56"/>
      <c r="E208" s="3"/>
      <c r="F208" s="38"/>
      <c r="G208" s="38"/>
      <c r="H208" s="56"/>
      <c r="I208" s="56"/>
      <c r="J208" s="38"/>
      <c r="K208" s="38"/>
      <c r="L208" s="38"/>
      <c r="M208" s="38"/>
      <c r="N208" s="3"/>
      <c r="O208" s="3"/>
      <c r="P208" s="3"/>
      <c r="Q208" s="3"/>
      <c r="R208" s="3"/>
      <c r="S208" s="3"/>
      <c r="T208" s="38"/>
      <c r="U208" s="38"/>
      <c r="V208" s="3"/>
      <c r="W208" s="3"/>
      <c r="X208" s="3"/>
      <c r="Y208" s="3"/>
      <c r="Z208" s="3"/>
      <c r="AA208" s="3"/>
      <c r="AB208" s="3"/>
      <c r="AC208" s="3"/>
      <c r="AD208" s="3"/>
      <c r="AE208" s="3"/>
      <c r="AF208" s="3"/>
      <c r="AG208" s="3"/>
      <c r="AH208" s="3"/>
    </row>
    <row r="209">
      <c r="A209" s="3"/>
      <c r="B209" s="3"/>
      <c r="C209" s="56"/>
      <c r="D209" s="56"/>
      <c r="E209" s="3"/>
      <c r="F209" s="38"/>
      <c r="G209" s="38"/>
      <c r="H209" s="56"/>
      <c r="I209" s="56"/>
      <c r="J209" s="38"/>
      <c r="K209" s="38"/>
      <c r="L209" s="38"/>
      <c r="M209" s="38"/>
      <c r="N209" s="3"/>
      <c r="O209" s="3"/>
      <c r="P209" s="3"/>
      <c r="Q209" s="3"/>
      <c r="R209" s="3"/>
      <c r="S209" s="3"/>
      <c r="T209" s="38"/>
      <c r="U209" s="38"/>
      <c r="V209" s="3"/>
      <c r="W209" s="3"/>
      <c r="X209" s="3"/>
      <c r="Y209" s="3"/>
      <c r="Z209" s="3"/>
      <c r="AA209" s="3"/>
      <c r="AB209" s="3"/>
      <c r="AC209" s="3"/>
      <c r="AD209" s="3"/>
      <c r="AE209" s="3"/>
      <c r="AF209" s="3"/>
      <c r="AG209" s="3"/>
      <c r="AH209" s="3"/>
    </row>
    <row r="210">
      <c r="A210" s="3"/>
      <c r="B210" s="3"/>
      <c r="C210" s="56"/>
      <c r="D210" s="56"/>
      <c r="E210" s="3"/>
      <c r="F210" s="38"/>
      <c r="G210" s="38"/>
      <c r="H210" s="56"/>
      <c r="I210" s="56"/>
      <c r="J210" s="38"/>
      <c r="K210" s="38"/>
      <c r="L210" s="38"/>
      <c r="M210" s="38"/>
      <c r="N210" s="3"/>
      <c r="O210" s="3"/>
      <c r="P210" s="3"/>
      <c r="Q210" s="3"/>
      <c r="R210" s="3"/>
      <c r="S210" s="3"/>
      <c r="T210" s="38"/>
      <c r="U210" s="38"/>
      <c r="V210" s="3"/>
      <c r="W210" s="3"/>
      <c r="X210" s="3"/>
      <c r="Y210" s="3"/>
      <c r="Z210" s="3"/>
      <c r="AA210" s="3"/>
      <c r="AB210" s="3"/>
      <c r="AC210" s="3"/>
      <c r="AD210" s="3"/>
      <c r="AE210" s="3"/>
      <c r="AF210" s="3"/>
      <c r="AG210" s="3"/>
      <c r="AH210" s="3"/>
    </row>
    <row r="211">
      <c r="A211" s="3"/>
      <c r="B211" s="3"/>
      <c r="C211" s="56"/>
      <c r="D211" s="56"/>
      <c r="E211" s="3"/>
      <c r="F211" s="38"/>
      <c r="G211" s="38"/>
      <c r="H211" s="56"/>
      <c r="I211" s="56"/>
      <c r="J211" s="38"/>
      <c r="K211" s="38"/>
      <c r="L211" s="38"/>
      <c r="M211" s="38"/>
      <c r="N211" s="3"/>
      <c r="O211" s="3"/>
      <c r="P211" s="3"/>
      <c r="Q211" s="3"/>
      <c r="R211" s="3"/>
      <c r="S211" s="3"/>
      <c r="T211" s="38"/>
      <c r="U211" s="38"/>
      <c r="V211" s="3"/>
      <c r="W211" s="3"/>
      <c r="X211" s="3"/>
      <c r="Y211" s="3"/>
      <c r="Z211" s="3"/>
      <c r="AA211" s="3"/>
      <c r="AB211" s="3"/>
      <c r="AC211" s="3"/>
      <c r="AD211" s="3"/>
      <c r="AE211" s="3"/>
      <c r="AF211" s="3"/>
      <c r="AG211" s="3"/>
      <c r="AH211" s="3"/>
    </row>
    <row r="212">
      <c r="A212" s="3"/>
      <c r="B212" s="3"/>
      <c r="C212" s="56"/>
      <c r="D212" s="56"/>
      <c r="E212" s="3"/>
      <c r="F212" s="38"/>
      <c r="G212" s="38"/>
      <c r="H212" s="56"/>
      <c r="I212" s="56"/>
      <c r="J212" s="38"/>
      <c r="K212" s="38"/>
      <c r="L212" s="38"/>
      <c r="M212" s="38"/>
      <c r="N212" s="3"/>
      <c r="O212" s="3"/>
      <c r="P212" s="3"/>
      <c r="Q212" s="3"/>
      <c r="R212" s="3"/>
      <c r="S212" s="3"/>
      <c r="T212" s="38"/>
      <c r="U212" s="38"/>
      <c r="V212" s="3"/>
      <c r="W212" s="3"/>
      <c r="X212" s="3"/>
      <c r="Y212" s="3"/>
      <c r="Z212" s="3"/>
      <c r="AA212" s="3"/>
      <c r="AB212" s="3"/>
      <c r="AC212" s="3"/>
      <c r="AD212" s="3"/>
      <c r="AE212" s="3"/>
      <c r="AF212" s="3"/>
      <c r="AG212" s="3"/>
      <c r="AH212" s="3"/>
    </row>
    <row r="213">
      <c r="A213" s="3"/>
      <c r="B213" s="3"/>
      <c r="C213" s="56"/>
      <c r="D213" s="56"/>
      <c r="E213" s="3"/>
      <c r="F213" s="38"/>
      <c r="G213" s="38"/>
      <c r="H213" s="56"/>
      <c r="I213" s="56"/>
      <c r="J213" s="38"/>
      <c r="K213" s="38"/>
      <c r="L213" s="38"/>
      <c r="M213" s="38"/>
      <c r="N213" s="3"/>
      <c r="O213" s="3"/>
      <c r="P213" s="3"/>
      <c r="Q213" s="3"/>
      <c r="R213" s="3"/>
      <c r="S213" s="3"/>
      <c r="T213" s="38"/>
      <c r="U213" s="38"/>
      <c r="V213" s="3"/>
      <c r="W213" s="3"/>
      <c r="X213" s="3"/>
      <c r="Y213" s="3"/>
      <c r="Z213" s="3"/>
      <c r="AA213" s="3"/>
      <c r="AB213" s="3"/>
      <c r="AC213" s="3"/>
      <c r="AD213" s="3"/>
      <c r="AE213" s="3"/>
      <c r="AF213" s="3"/>
      <c r="AG213" s="3"/>
      <c r="AH213" s="3"/>
    </row>
    <row r="214">
      <c r="A214" s="3"/>
      <c r="B214" s="3"/>
      <c r="C214" s="56"/>
      <c r="D214" s="56"/>
      <c r="E214" s="3"/>
      <c r="F214" s="38"/>
      <c r="G214" s="38"/>
      <c r="H214" s="56"/>
      <c r="I214" s="56"/>
      <c r="J214" s="38"/>
      <c r="K214" s="38"/>
      <c r="L214" s="38"/>
      <c r="M214" s="38"/>
      <c r="N214" s="3"/>
      <c r="O214" s="3"/>
      <c r="P214" s="3"/>
      <c r="Q214" s="3"/>
      <c r="R214" s="3"/>
      <c r="S214" s="3"/>
      <c r="T214" s="38"/>
      <c r="U214" s="38"/>
      <c r="V214" s="3"/>
      <c r="W214" s="3"/>
      <c r="X214" s="3"/>
      <c r="Y214" s="3"/>
      <c r="Z214" s="3"/>
      <c r="AA214" s="3"/>
      <c r="AB214" s="3"/>
      <c r="AC214" s="3"/>
      <c r="AD214" s="3"/>
      <c r="AE214" s="3"/>
      <c r="AF214" s="3"/>
      <c r="AG214" s="3"/>
      <c r="AH214" s="3"/>
    </row>
    <row r="215">
      <c r="A215" s="3"/>
      <c r="B215" s="3"/>
      <c r="C215" s="56"/>
      <c r="D215" s="56"/>
      <c r="E215" s="3"/>
      <c r="F215" s="38"/>
      <c r="G215" s="38"/>
      <c r="H215" s="56"/>
      <c r="I215" s="56"/>
      <c r="J215" s="38"/>
      <c r="K215" s="38"/>
      <c r="L215" s="38"/>
      <c r="M215" s="38"/>
      <c r="N215" s="3"/>
      <c r="O215" s="3"/>
      <c r="P215" s="3"/>
      <c r="Q215" s="3"/>
      <c r="R215" s="3"/>
      <c r="S215" s="3"/>
      <c r="T215" s="38"/>
      <c r="U215" s="38"/>
      <c r="V215" s="3"/>
      <c r="W215" s="3"/>
      <c r="X215" s="3"/>
      <c r="Y215" s="3"/>
      <c r="Z215" s="3"/>
      <c r="AA215" s="3"/>
      <c r="AB215" s="3"/>
      <c r="AC215" s="3"/>
      <c r="AD215" s="3"/>
      <c r="AE215" s="3"/>
      <c r="AF215" s="3"/>
      <c r="AG215" s="3"/>
      <c r="AH215" s="3"/>
    </row>
    <row r="216">
      <c r="A216" s="3"/>
      <c r="B216" s="3"/>
      <c r="C216" s="56"/>
      <c r="D216" s="56"/>
      <c r="E216" s="3"/>
      <c r="F216" s="38"/>
      <c r="G216" s="38"/>
      <c r="H216" s="56"/>
      <c r="I216" s="56"/>
      <c r="J216" s="38"/>
      <c r="K216" s="38"/>
      <c r="L216" s="38"/>
      <c r="M216" s="38"/>
      <c r="N216" s="3"/>
      <c r="O216" s="3"/>
      <c r="P216" s="3"/>
      <c r="Q216" s="3"/>
      <c r="R216" s="3"/>
      <c r="S216" s="3"/>
      <c r="T216" s="38"/>
      <c r="U216" s="38"/>
      <c r="V216" s="3"/>
      <c r="W216" s="3"/>
      <c r="X216" s="3"/>
      <c r="Y216" s="3"/>
      <c r="Z216" s="3"/>
      <c r="AA216" s="3"/>
      <c r="AB216" s="3"/>
      <c r="AC216" s="3"/>
      <c r="AD216" s="3"/>
      <c r="AE216" s="3"/>
      <c r="AF216" s="3"/>
      <c r="AG216" s="3"/>
      <c r="AH216" s="3"/>
    </row>
    <row r="217">
      <c r="A217" s="3"/>
      <c r="B217" s="3"/>
      <c r="C217" s="56"/>
      <c r="D217" s="56"/>
      <c r="E217" s="3"/>
      <c r="F217" s="38"/>
      <c r="G217" s="38"/>
      <c r="H217" s="56"/>
      <c r="I217" s="56"/>
      <c r="J217" s="38"/>
      <c r="K217" s="38"/>
      <c r="L217" s="38"/>
      <c r="M217" s="38"/>
      <c r="N217" s="3"/>
      <c r="O217" s="3"/>
      <c r="P217" s="3"/>
      <c r="Q217" s="3"/>
      <c r="R217" s="3"/>
      <c r="S217" s="3"/>
      <c r="T217" s="38"/>
      <c r="U217" s="38"/>
      <c r="V217" s="3"/>
      <c r="W217" s="3"/>
      <c r="X217" s="3"/>
      <c r="Y217" s="3"/>
      <c r="Z217" s="3"/>
      <c r="AA217" s="3"/>
      <c r="AB217" s="3"/>
      <c r="AC217" s="3"/>
      <c r="AD217" s="3"/>
      <c r="AE217" s="3"/>
      <c r="AF217" s="3"/>
      <c r="AG217" s="3"/>
      <c r="AH217" s="3"/>
    </row>
    <row r="218">
      <c r="A218" s="3"/>
      <c r="B218" s="3"/>
      <c r="C218" s="56"/>
      <c r="D218" s="56"/>
      <c r="E218" s="3"/>
      <c r="F218" s="38"/>
      <c r="G218" s="38"/>
      <c r="H218" s="56"/>
      <c r="I218" s="56"/>
      <c r="J218" s="38"/>
      <c r="K218" s="38"/>
      <c r="L218" s="38"/>
      <c r="M218" s="38"/>
      <c r="N218" s="3"/>
      <c r="O218" s="3"/>
      <c r="P218" s="3"/>
      <c r="Q218" s="3"/>
      <c r="R218" s="3"/>
      <c r="S218" s="3"/>
      <c r="T218" s="38"/>
      <c r="U218" s="38"/>
      <c r="V218" s="3"/>
      <c r="W218" s="3"/>
      <c r="X218" s="3"/>
      <c r="Y218" s="3"/>
      <c r="Z218" s="3"/>
      <c r="AA218" s="3"/>
      <c r="AB218" s="3"/>
      <c r="AC218" s="3"/>
      <c r="AD218" s="3"/>
      <c r="AE218" s="3"/>
      <c r="AF218" s="3"/>
      <c r="AG218" s="3"/>
      <c r="AH218" s="3"/>
    </row>
    <row r="219">
      <c r="A219" s="3"/>
      <c r="B219" s="3"/>
      <c r="C219" s="56"/>
      <c r="D219" s="56"/>
      <c r="E219" s="3"/>
      <c r="F219" s="38"/>
      <c r="G219" s="38"/>
      <c r="H219" s="56"/>
      <c r="I219" s="56"/>
      <c r="J219" s="38"/>
      <c r="K219" s="38"/>
      <c r="L219" s="38"/>
      <c r="M219" s="38"/>
      <c r="N219" s="3"/>
      <c r="O219" s="3"/>
      <c r="P219" s="3"/>
      <c r="Q219" s="3"/>
      <c r="R219" s="3"/>
      <c r="S219" s="3"/>
      <c r="T219" s="38"/>
      <c r="U219" s="38"/>
      <c r="V219" s="3"/>
      <c r="W219" s="3"/>
      <c r="X219" s="3"/>
      <c r="Y219" s="3"/>
      <c r="Z219" s="3"/>
      <c r="AA219" s="3"/>
      <c r="AB219" s="3"/>
      <c r="AC219" s="3"/>
      <c r="AD219" s="3"/>
      <c r="AE219" s="3"/>
      <c r="AF219" s="3"/>
      <c r="AG219" s="3"/>
      <c r="AH219" s="3"/>
    </row>
    <row r="220">
      <c r="A220" s="3"/>
      <c r="B220" s="3"/>
      <c r="C220" s="56"/>
      <c r="D220" s="56"/>
      <c r="E220" s="3"/>
      <c r="F220" s="38"/>
      <c r="G220" s="38"/>
      <c r="H220" s="56"/>
      <c r="I220" s="56"/>
      <c r="J220" s="38"/>
      <c r="K220" s="38"/>
      <c r="L220" s="38"/>
      <c r="M220" s="38"/>
      <c r="N220" s="3"/>
      <c r="O220" s="3"/>
      <c r="P220" s="3"/>
      <c r="Q220" s="3"/>
      <c r="R220" s="3"/>
      <c r="S220" s="3"/>
      <c r="T220" s="38"/>
      <c r="U220" s="38"/>
      <c r="V220" s="3"/>
      <c r="W220" s="3"/>
      <c r="X220" s="3"/>
      <c r="Y220" s="3"/>
      <c r="Z220" s="3"/>
      <c r="AA220" s="3"/>
      <c r="AB220" s="3"/>
      <c r="AC220" s="3"/>
      <c r="AD220" s="3"/>
      <c r="AE220" s="3"/>
      <c r="AF220" s="3"/>
      <c r="AG220" s="3"/>
      <c r="AH220" s="3"/>
    </row>
    <row r="221">
      <c r="A221" s="3"/>
      <c r="B221" s="3"/>
      <c r="C221" s="56"/>
      <c r="D221" s="56"/>
      <c r="E221" s="3"/>
      <c r="F221" s="38"/>
      <c r="G221" s="38"/>
      <c r="H221" s="56"/>
      <c r="I221" s="56"/>
      <c r="J221" s="38"/>
      <c r="K221" s="38"/>
      <c r="L221" s="38"/>
      <c r="M221" s="38"/>
      <c r="N221" s="3"/>
      <c r="O221" s="3"/>
      <c r="P221" s="3"/>
      <c r="Q221" s="3"/>
      <c r="R221" s="3"/>
      <c r="S221" s="3"/>
      <c r="T221" s="38"/>
      <c r="U221" s="38"/>
      <c r="V221" s="3"/>
      <c r="W221" s="3"/>
      <c r="X221" s="3"/>
      <c r="Y221" s="3"/>
      <c r="Z221" s="3"/>
      <c r="AA221" s="3"/>
      <c r="AB221" s="3"/>
      <c r="AC221" s="3"/>
      <c r="AD221" s="3"/>
      <c r="AE221" s="3"/>
      <c r="AF221" s="3"/>
      <c r="AG221" s="3"/>
      <c r="AH221" s="3"/>
    </row>
    <row r="222">
      <c r="A222" s="3"/>
      <c r="B222" s="3"/>
      <c r="C222" s="56"/>
      <c r="D222" s="56"/>
      <c r="E222" s="3"/>
      <c r="F222" s="38"/>
      <c r="G222" s="38"/>
      <c r="H222" s="56"/>
      <c r="I222" s="56"/>
      <c r="J222" s="38"/>
      <c r="K222" s="38"/>
      <c r="L222" s="38"/>
      <c r="M222" s="38"/>
      <c r="N222" s="3"/>
      <c r="O222" s="3"/>
      <c r="P222" s="3"/>
      <c r="Q222" s="3"/>
      <c r="R222" s="3"/>
      <c r="S222" s="3"/>
      <c r="T222" s="38"/>
      <c r="U222" s="38"/>
      <c r="V222" s="3"/>
      <c r="W222" s="3"/>
      <c r="X222" s="3"/>
      <c r="Y222" s="3"/>
      <c r="Z222" s="3"/>
      <c r="AA222" s="3"/>
      <c r="AB222" s="3"/>
      <c r="AC222" s="3"/>
      <c r="AD222" s="3"/>
      <c r="AE222" s="3"/>
      <c r="AF222" s="3"/>
      <c r="AG222" s="3"/>
      <c r="AH222" s="3"/>
    </row>
    <row r="223">
      <c r="A223" s="3"/>
      <c r="B223" s="3"/>
      <c r="C223" s="56"/>
      <c r="D223" s="56"/>
      <c r="E223" s="3"/>
      <c r="F223" s="38"/>
      <c r="G223" s="38"/>
      <c r="H223" s="56"/>
      <c r="I223" s="56"/>
      <c r="J223" s="38"/>
      <c r="K223" s="38"/>
      <c r="L223" s="38"/>
      <c r="M223" s="38"/>
      <c r="N223" s="3"/>
      <c r="O223" s="3"/>
      <c r="P223" s="3"/>
      <c r="Q223" s="3"/>
      <c r="R223" s="3"/>
      <c r="S223" s="3"/>
      <c r="T223" s="38"/>
      <c r="U223" s="38"/>
      <c r="V223" s="3"/>
      <c r="W223" s="3"/>
      <c r="X223" s="3"/>
      <c r="Y223" s="3"/>
      <c r="Z223" s="3"/>
      <c r="AA223" s="3"/>
      <c r="AB223" s="3"/>
      <c r="AC223" s="3"/>
      <c r="AD223" s="3"/>
      <c r="AE223" s="3"/>
      <c r="AF223" s="3"/>
      <c r="AG223" s="3"/>
      <c r="AH223" s="3"/>
    </row>
    <row r="224">
      <c r="A224" s="3"/>
      <c r="B224" s="3"/>
      <c r="C224" s="56"/>
      <c r="D224" s="56"/>
      <c r="E224" s="3"/>
      <c r="F224" s="38"/>
      <c r="G224" s="38"/>
      <c r="H224" s="56"/>
      <c r="I224" s="56"/>
      <c r="J224" s="38"/>
      <c r="K224" s="38"/>
      <c r="L224" s="38"/>
      <c r="M224" s="38"/>
      <c r="N224" s="3"/>
      <c r="O224" s="3"/>
      <c r="P224" s="3"/>
      <c r="Q224" s="3"/>
      <c r="R224" s="3"/>
      <c r="S224" s="3"/>
      <c r="T224" s="38"/>
      <c r="U224" s="38"/>
      <c r="V224" s="3"/>
      <c r="W224" s="3"/>
      <c r="X224" s="3"/>
      <c r="Y224" s="3"/>
      <c r="Z224" s="3"/>
      <c r="AA224" s="3"/>
      <c r="AB224" s="3"/>
      <c r="AC224" s="3"/>
      <c r="AD224" s="3"/>
      <c r="AE224" s="3"/>
      <c r="AF224" s="3"/>
      <c r="AG224" s="3"/>
      <c r="AH224" s="3"/>
    </row>
    <row r="225">
      <c r="A225" s="3"/>
      <c r="B225" s="3"/>
      <c r="C225" s="56"/>
      <c r="D225" s="56"/>
      <c r="E225" s="3"/>
      <c r="F225" s="38"/>
      <c r="G225" s="38"/>
      <c r="H225" s="56"/>
      <c r="I225" s="56"/>
      <c r="J225" s="38"/>
      <c r="K225" s="38"/>
      <c r="L225" s="38"/>
      <c r="M225" s="38"/>
      <c r="N225" s="3"/>
      <c r="O225" s="3"/>
      <c r="P225" s="3"/>
      <c r="Q225" s="3"/>
      <c r="R225" s="3"/>
      <c r="S225" s="3"/>
      <c r="T225" s="38"/>
      <c r="U225" s="38"/>
      <c r="V225" s="3"/>
      <c r="W225" s="3"/>
      <c r="X225" s="3"/>
      <c r="Y225" s="3"/>
      <c r="Z225" s="3"/>
      <c r="AA225" s="3"/>
      <c r="AB225" s="3"/>
      <c r="AC225" s="3"/>
      <c r="AD225" s="3"/>
      <c r="AE225" s="3"/>
      <c r="AF225" s="3"/>
      <c r="AG225" s="3"/>
      <c r="AH225" s="3"/>
    </row>
    <row r="226">
      <c r="A226" s="3"/>
      <c r="B226" s="3"/>
      <c r="C226" s="56"/>
      <c r="D226" s="56"/>
      <c r="E226" s="3"/>
      <c r="F226" s="38"/>
      <c r="G226" s="38"/>
      <c r="H226" s="56"/>
      <c r="I226" s="56"/>
      <c r="J226" s="38"/>
      <c r="K226" s="38"/>
      <c r="L226" s="38"/>
      <c r="M226" s="38"/>
      <c r="N226" s="3"/>
      <c r="O226" s="3"/>
      <c r="P226" s="3"/>
      <c r="Q226" s="3"/>
      <c r="R226" s="3"/>
      <c r="S226" s="3"/>
      <c r="T226" s="38"/>
      <c r="U226" s="38"/>
      <c r="V226" s="3"/>
      <c r="W226" s="3"/>
      <c r="X226" s="3"/>
      <c r="Y226" s="3"/>
      <c r="Z226" s="3"/>
      <c r="AA226" s="3"/>
      <c r="AB226" s="3"/>
      <c r="AC226" s="3"/>
      <c r="AD226" s="3"/>
      <c r="AE226" s="3"/>
      <c r="AF226" s="3"/>
      <c r="AG226" s="3"/>
      <c r="AH226" s="3"/>
    </row>
    <row r="227">
      <c r="A227" s="3"/>
      <c r="B227" s="3"/>
      <c r="C227" s="56"/>
      <c r="D227" s="56"/>
      <c r="E227" s="3"/>
      <c r="F227" s="38"/>
      <c r="G227" s="38"/>
      <c r="H227" s="56"/>
      <c r="I227" s="56"/>
      <c r="J227" s="38"/>
      <c r="K227" s="38"/>
      <c r="L227" s="38"/>
      <c r="M227" s="38"/>
      <c r="N227" s="3"/>
      <c r="O227" s="3"/>
      <c r="P227" s="3"/>
      <c r="Q227" s="3"/>
      <c r="R227" s="3"/>
      <c r="S227" s="3"/>
      <c r="T227" s="38"/>
      <c r="U227" s="38"/>
      <c r="V227" s="3"/>
      <c r="W227" s="3"/>
      <c r="X227" s="3"/>
      <c r="Y227" s="3"/>
      <c r="Z227" s="3"/>
      <c r="AA227" s="3"/>
      <c r="AB227" s="3"/>
      <c r="AC227" s="3"/>
      <c r="AD227" s="3"/>
      <c r="AE227" s="3"/>
      <c r="AF227" s="3"/>
      <c r="AG227" s="3"/>
      <c r="AH227" s="3"/>
    </row>
    <row r="228">
      <c r="A228" s="3"/>
      <c r="B228" s="3"/>
      <c r="C228" s="56"/>
      <c r="D228" s="56"/>
      <c r="E228" s="3"/>
      <c r="F228" s="38"/>
      <c r="G228" s="38"/>
      <c r="H228" s="56"/>
      <c r="I228" s="56"/>
      <c r="J228" s="38"/>
      <c r="K228" s="38"/>
      <c r="L228" s="38"/>
      <c r="M228" s="38"/>
      <c r="N228" s="3"/>
      <c r="O228" s="3"/>
      <c r="P228" s="3"/>
      <c r="Q228" s="3"/>
      <c r="R228" s="3"/>
      <c r="S228" s="3"/>
      <c r="T228" s="38"/>
      <c r="U228" s="38"/>
      <c r="V228" s="3"/>
      <c r="W228" s="3"/>
      <c r="X228" s="3"/>
      <c r="Y228" s="3"/>
      <c r="Z228" s="3"/>
      <c r="AA228" s="3"/>
      <c r="AB228" s="3"/>
      <c r="AC228" s="3"/>
      <c r="AD228" s="3"/>
      <c r="AE228" s="3"/>
      <c r="AF228" s="3"/>
      <c r="AG228" s="3"/>
      <c r="AH228" s="3"/>
    </row>
    <row r="229">
      <c r="A229" s="3"/>
      <c r="B229" s="3"/>
      <c r="C229" s="56"/>
      <c r="D229" s="56"/>
      <c r="E229" s="3"/>
      <c r="F229" s="38"/>
      <c r="G229" s="38"/>
      <c r="H229" s="56"/>
      <c r="I229" s="56"/>
      <c r="J229" s="38"/>
      <c r="K229" s="38"/>
      <c r="L229" s="38"/>
      <c r="M229" s="38"/>
      <c r="N229" s="3"/>
      <c r="O229" s="3"/>
      <c r="P229" s="3"/>
      <c r="Q229" s="3"/>
      <c r="R229" s="3"/>
      <c r="S229" s="3"/>
      <c r="T229" s="38"/>
      <c r="U229" s="38"/>
      <c r="V229" s="3"/>
      <c r="W229" s="3"/>
      <c r="X229" s="3"/>
      <c r="Y229" s="3"/>
      <c r="Z229" s="3"/>
      <c r="AA229" s="3"/>
      <c r="AB229" s="3"/>
      <c r="AC229" s="3"/>
      <c r="AD229" s="3"/>
      <c r="AE229" s="3"/>
      <c r="AF229" s="3"/>
      <c r="AG229" s="3"/>
      <c r="AH229" s="3"/>
    </row>
    <row r="230">
      <c r="A230" s="3"/>
      <c r="B230" s="3"/>
      <c r="C230" s="56"/>
      <c r="D230" s="56"/>
      <c r="E230" s="3"/>
      <c r="F230" s="38"/>
      <c r="G230" s="38"/>
      <c r="H230" s="56"/>
      <c r="I230" s="56"/>
      <c r="J230" s="38"/>
      <c r="K230" s="38"/>
      <c r="L230" s="38"/>
      <c r="M230" s="38"/>
      <c r="N230" s="3"/>
      <c r="O230" s="3"/>
      <c r="P230" s="3"/>
      <c r="Q230" s="3"/>
      <c r="R230" s="3"/>
      <c r="S230" s="3"/>
      <c r="T230" s="38"/>
      <c r="U230" s="38"/>
      <c r="V230" s="3"/>
      <c r="W230" s="3"/>
      <c r="X230" s="3"/>
      <c r="Y230" s="3"/>
      <c r="Z230" s="3"/>
      <c r="AA230" s="3"/>
      <c r="AB230" s="3"/>
      <c r="AC230" s="3"/>
      <c r="AD230" s="3"/>
      <c r="AE230" s="3"/>
      <c r="AF230" s="3"/>
      <c r="AG230" s="3"/>
      <c r="AH230" s="3"/>
    </row>
    <row r="231">
      <c r="A231" s="3"/>
      <c r="B231" s="3"/>
      <c r="C231" s="56"/>
      <c r="D231" s="56"/>
      <c r="E231" s="3"/>
      <c r="F231" s="38"/>
      <c r="G231" s="38"/>
      <c r="H231" s="56"/>
      <c r="I231" s="56"/>
      <c r="J231" s="38"/>
      <c r="K231" s="38"/>
      <c r="L231" s="38"/>
      <c r="M231" s="38"/>
      <c r="N231" s="3"/>
      <c r="O231" s="3"/>
      <c r="P231" s="3"/>
      <c r="Q231" s="3"/>
      <c r="R231" s="3"/>
      <c r="S231" s="3"/>
      <c r="T231" s="38"/>
      <c r="U231" s="38"/>
      <c r="V231" s="3"/>
      <c r="W231" s="3"/>
      <c r="X231" s="3"/>
      <c r="Y231" s="3"/>
      <c r="Z231" s="3"/>
      <c r="AA231" s="3"/>
      <c r="AB231" s="3"/>
      <c r="AC231" s="3"/>
      <c r="AD231" s="3"/>
      <c r="AE231" s="3"/>
      <c r="AF231" s="3"/>
      <c r="AG231" s="3"/>
      <c r="AH231" s="3"/>
    </row>
    <row r="232">
      <c r="A232" s="3"/>
      <c r="B232" s="3"/>
      <c r="C232" s="56"/>
      <c r="D232" s="56"/>
      <c r="E232" s="3"/>
      <c r="F232" s="38"/>
      <c r="G232" s="38"/>
      <c r="H232" s="56"/>
      <c r="I232" s="56"/>
      <c r="J232" s="38"/>
      <c r="K232" s="38"/>
      <c r="L232" s="38"/>
      <c r="M232" s="38"/>
      <c r="N232" s="3"/>
      <c r="O232" s="3"/>
      <c r="P232" s="3"/>
      <c r="Q232" s="3"/>
      <c r="R232" s="3"/>
      <c r="S232" s="3"/>
      <c r="T232" s="38"/>
      <c r="U232" s="38"/>
      <c r="V232" s="3"/>
      <c r="W232" s="3"/>
      <c r="X232" s="3"/>
      <c r="Y232" s="3"/>
      <c r="Z232" s="3"/>
      <c r="AA232" s="3"/>
      <c r="AB232" s="3"/>
      <c r="AC232" s="3"/>
      <c r="AD232" s="3"/>
      <c r="AE232" s="3"/>
      <c r="AF232" s="3"/>
      <c r="AG232" s="3"/>
      <c r="AH232" s="3"/>
    </row>
    <row r="233">
      <c r="A233" s="3"/>
      <c r="B233" s="3"/>
      <c r="C233" s="56"/>
      <c r="D233" s="56"/>
      <c r="E233" s="3"/>
      <c r="F233" s="38"/>
      <c r="G233" s="38"/>
      <c r="H233" s="56"/>
      <c r="I233" s="56"/>
      <c r="J233" s="38"/>
      <c r="K233" s="38"/>
      <c r="L233" s="38"/>
      <c r="M233" s="38"/>
      <c r="N233" s="3"/>
      <c r="O233" s="3"/>
      <c r="P233" s="3"/>
      <c r="Q233" s="3"/>
      <c r="R233" s="3"/>
      <c r="S233" s="3"/>
      <c r="T233" s="38"/>
      <c r="U233" s="38"/>
      <c r="V233" s="3"/>
      <c r="W233" s="3"/>
      <c r="X233" s="3"/>
      <c r="Y233" s="3"/>
      <c r="Z233" s="3"/>
      <c r="AA233" s="3"/>
      <c r="AB233" s="3"/>
      <c r="AC233" s="3"/>
      <c r="AD233" s="3"/>
      <c r="AE233" s="3"/>
      <c r="AF233" s="3"/>
      <c r="AG233" s="3"/>
      <c r="AH233" s="3"/>
    </row>
    <row r="234">
      <c r="A234" s="3"/>
      <c r="B234" s="3"/>
      <c r="C234" s="56"/>
      <c r="D234" s="56"/>
      <c r="E234" s="3"/>
      <c r="F234" s="38"/>
      <c r="G234" s="38"/>
      <c r="H234" s="56"/>
      <c r="I234" s="56"/>
      <c r="J234" s="38"/>
      <c r="K234" s="38"/>
      <c r="L234" s="38"/>
      <c r="M234" s="38"/>
      <c r="N234" s="3"/>
      <c r="O234" s="3"/>
      <c r="P234" s="3"/>
      <c r="Q234" s="3"/>
      <c r="R234" s="3"/>
      <c r="S234" s="3"/>
      <c r="T234" s="38"/>
      <c r="U234" s="38"/>
      <c r="V234" s="3"/>
      <c r="W234" s="3"/>
      <c r="X234" s="3"/>
      <c r="Y234" s="3"/>
      <c r="Z234" s="3"/>
      <c r="AA234" s="3"/>
      <c r="AB234" s="3"/>
      <c r="AC234" s="3"/>
      <c r="AD234" s="3"/>
      <c r="AE234" s="3"/>
      <c r="AF234" s="3"/>
      <c r="AG234" s="3"/>
      <c r="AH234" s="3"/>
    </row>
    <row r="235">
      <c r="A235" s="3"/>
      <c r="B235" s="3"/>
      <c r="C235" s="56"/>
      <c r="D235" s="56"/>
      <c r="E235" s="3"/>
      <c r="F235" s="38"/>
      <c r="G235" s="38"/>
      <c r="H235" s="56"/>
      <c r="I235" s="56"/>
      <c r="J235" s="38"/>
      <c r="K235" s="38"/>
      <c r="L235" s="38"/>
      <c r="M235" s="38"/>
      <c r="N235" s="3"/>
      <c r="O235" s="3"/>
      <c r="P235" s="3"/>
      <c r="Q235" s="3"/>
      <c r="R235" s="3"/>
      <c r="S235" s="3"/>
      <c r="T235" s="38"/>
      <c r="U235" s="38"/>
      <c r="V235" s="3"/>
      <c r="W235" s="3"/>
      <c r="X235" s="3"/>
      <c r="Y235" s="3"/>
      <c r="Z235" s="3"/>
      <c r="AA235" s="3"/>
      <c r="AB235" s="3"/>
      <c r="AC235" s="3"/>
      <c r="AD235" s="3"/>
      <c r="AE235" s="3"/>
      <c r="AF235" s="3"/>
      <c r="AG235" s="3"/>
      <c r="AH235" s="3"/>
    </row>
    <row r="236">
      <c r="A236" s="3"/>
      <c r="B236" s="3"/>
      <c r="C236" s="56"/>
      <c r="D236" s="56"/>
      <c r="E236" s="3"/>
      <c r="F236" s="38"/>
      <c r="G236" s="38"/>
      <c r="H236" s="56"/>
      <c r="I236" s="56"/>
      <c r="J236" s="38"/>
      <c r="K236" s="38"/>
      <c r="L236" s="38"/>
      <c r="M236" s="38"/>
      <c r="N236" s="3"/>
      <c r="O236" s="3"/>
      <c r="P236" s="3"/>
      <c r="Q236" s="3"/>
      <c r="R236" s="3"/>
      <c r="S236" s="3"/>
      <c r="T236" s="38"/>
      <c r="U236" s="38"/>
      <c r="V236" s="3"/>
      <c r="W236" s="3"/>
      <c r="X236" s="3"/>
      <c r="Y236" s="3"/>
      <c r="Z236" s="3"/>
      <c r="AA236" s="3"/>
      <c r="AB236" s="3"/>
      <c r="AC236" s="3"/>
      <c r="AD236" s="3"/>
      <c r="AE236" s="3"/>
      <c r="AF236" s="3"/>
      <c r="AG236" s="3"/>
      <c r="AH236" s="3"/>
    </row>
    <row r="237">
      <c r="A237" s="3"/>
      <c r="B237" s="3"/>
      <c r="C237" s="56"/>
      <c r="D237" s="56"/>
      <c r="E237" s="3"/>
      <c r="F237" s="38"/>
      <c r="G237" s="38"/>
      <c r="H237" s="56"/>
      <c r="I237" s="56"/>
      <c r="J237" s="38"/>
      <c r="K237" s="38"/>
      <c r="L237" s="38"/>
      <c r="M237" s="38"/>
      <c r="N237" s="3"/>
      <c r="O237" s="3"/>
      <c r="P237" s="3"/>
      <c r="Q237" s="3"/>
      <c r="R237" s="3"/>
      <c r="S237" s="3"/>
      <c r="T237" s="38"/>
      <c r="U237" s="38"/>
      <c r="V237" s="3"/>
      <c r="W237" s="3"/>
      <c r="X237" s="3"/>
      <c r="Y237" s="3"/>
      <c r="Z237" s="3"/>
      <c r="AA237" s="3"/>
      <c r="AB237" s="3"/>
      <c r="AC237" s="3"/>
      <c r="AD237" s="3"/>
      <c r="AE237" s="3"/>
      <c r="AF237" s="3"/>
      <c r="AG237" s="3"/>
      <c r="AH237" s="3"/>
    </row>
    <row r="238">
      <c r="A238" s="3"/>
      <c r="B238" s="3"/>
      <c r="C238" s="56"/>
      <c r="D238" s="56"/>
      <c r="E238" s="3"/>
      <c r="F238" s="38"/>
      <c r="G238" s="38"/>
      <c r="H238" s="56"/>
      <c r="I238" s="56"/>
      <c r="J238" s="38"/>
      <c r="K238" s="38"/>
      <c r="L238" s="38"/>
      <c r="M238" s="38"/>
      <c r="N238" s="3"/>
      <c r="O238" s="3"/>
      <c r="P238" s="3"/>
      <c r="Q238" s="3"/>
      <c r="R238" s="3"/>
      <c r="S238" s="3"/>
      <c r="T238" s="38"/>
      <c r="U238" s="38"/>
      <c r="V238" s="3"/>
      <c r="W238" s="3"/>
      <c r="X238" s="3"/>
      <c r="Y238" s="3"/>
      <c r="Z238" s="3"/>
      <c r="AA238" s="3"/>
      <c r="AB238" s="3"/>
      <c r="AC238" s="3"/>
      <c r="AD238" s="3"/>
      <c r="AE238" s="3"/>
      <c r="AF238" s="3"/>
      <c r="AG238" s="3"/>
      <c r="AH238" s="3"/>
    </row>
    <row r="239">
      <c r="A239" s="3"/>
      <c r="B239" s="3"/>
      <c r="C239" s="56"/>
      <c r="D239" s="56"/>
      <c r="E239" s="3"/>
      <c r="F239" s="38"/>
      <c r="G239" s="38"/>
      <c r="H239" s="56"/>
      <c r="I239" s="56"/>
      <c r="J239" s="38"/>
      <c r="K239" s="38"/>
      <c r="L239" s="38"/>
      <c r="M239" s="38"/>
      <c r="N239" s="3"/>
      <c r="O239" s="3"/>
      <c r="P239" s="3"/>
      <c r="Q239" s="3"/>
      <c r="R239" s="3"/>
      <c r="S239" s="3"/>
      <c r="T239" s="38"/>
      <c r="U239" s="38"/>
      <c r="V239" s="3"/>
      <c r="W239" s="3"/>
      <c r="X239" s="3"/>
      <c r="Y239" s="3"/>
      <c r="Z239" s="3"/>
      <c r="AA239" s="3"/>
      <c r="AB239" s="3"/>
      <c r="AC239" s="3"/>
      <c r="AD239" s="3"/>
      <c r="AE239" s="3"/>
      <c r="AF239" s="3"/>
      <c r="AG239" s="3"/>
      <c r="AH239" s="3"/>
    </row>
    <row r="240">
      <c r="A240" s="3"/>
      <c r="B240" s="3"/>
      <c r="C240" s="56"/>
      <c r="D240" s="56"/>
      <c r="E240" s="3"/>
      <c r="F240" s="38"/>
      <c r="G240" s="38"/>
      <c r="H240" s="56"/>
      <c r="I240" s="56"/>
      <c r="J240" s="38"/>
      <c r="K240" s="38"/>
      <c r="L240" s="38"/>
      <c r="M240" s="38"/>
      <c r="N240" s="3"/>
      <c r="O240" s="3"/>
      <c r="P240" s="3"/>
      <c r="Q240" s="3"/>
      <c r="R240" s="3"/>
      <c r="S240" s="3"/>
      <c r="T240" s="38"/>
      <c r="U240" s="38"/>
      <c r="V240" s="3"/>
      <c r="W240" s="3"/>
      <c r="X240" s="3"/>
      <c r="Y240" s="3"/>
      <c r="Z240" s="3"/>
      <c r="AA240" s="3"/>
      <c r="AB240" s="3"/>
      <c r="AC240" s="3"/>
      <c r="AD240" s="3"/>
      <c r="AE240" s="3"/>
      <c r="AF240" s="3"/>
      <c r="AG240" s="3"/>
      <c r="AH240" s="3"/>
    </row>
    <row r="241">
      <c r="A241" s="3"/>
      <c r="B241" s="3"/>
      <c r="C241" s="56"/>
      <c r="D241" s="56"/>
      <c r="E241" s="3"/>
      <c r="F241" s="38"/>
      <c r="G241" s="38"/>
      <c r="H241" s="56"/>
      <c r="I241" s="56"/>
      <c r="J241" s="38"/>
      <c r="K241" s="38"/>
      <c r="L241" s="38"/>
      <c r="M241" s="38"/>
      <c r="N241" s="3"/>
      <c r="O241" s="3"/>
      <c r="P241" s="3"/>
      <c r="Q241" s="3"/>
      <c r="R241" s="3"/>
      <c r="S241" s="3"/>
      <c r="T241" s="38"/>
      <c r="U241" s="38"/>
      <c r="V241" s="3"/>
      <c r="W241" s="3"/>
      <c r="X241" s="3"/>
      <c r="Y241" s="3"/>
      <c r="Z241" s="3"/>
      <c r="AA241" s="3"/>
      <c r="AB241" s="3"/>
      <c r="AC241" s="3"/>
      <c r="AD241" s="3"/>
      <c r="AE241" s="3"/>
      <c r="AF241" s="3"/>
      <c r="AG241" s="3"/>
      <c r="AH241" s="3"/>
    </row>
    <row r="242">
      <c r="A242" s="3"/>
      <c r="B242" s="3"/>
      <c r="C242" s="56"/>
      <c r="D242" s="56"/>
      <c r="E242" s="3"/>
      <c r="F242" s="38"/>
      <c r="G242" s="38"/>
      <c r="H242" s="56"/>
      <c r="I242" s="56"/>
      <c r="J242" s="38"/>
      <c r="K242" s="38"/>
      <c r="L242" s="38"/>
      <c r="M242" s="38"/>
      <c r="N242" s="3"/>
      <c r="O242" s="3"/>
      <c r="P242" s="3"/>
      <c r="Q242" s="3"/>
      <c r="R242" s="3"/>
      <c r="S242" s="3"/>
      <c r="T242" s="38"/>
      <c r="U242" s="38"/>
      <c r="V242" s="3"/>
      <c r="W242" s="3"/>
      <c r="X242" s="3"/>
      <c r="Y242" s="3"/>
      <c r="Z242" s="3"/>
      <c r="AA242" s="3"/>
      <c r="AB242" s="3"/>
      <c r="AC242" s="3"/>
      <c r="AD242" s="3"/>
      <c r="AE242" s="3"/>
      <c r="AF242" s="3"/>
      <c r="AG242" s="3"/>
      <c r="AH242" s="3"/>
    </row>
    <row r="243">
      <c r="A243" s="3"/>
      <c r="B243" s="3"/>
      <c r="C243" s="56"/>
      <c r="D243" s="56"/>
      <c r="E243" s="3"/>
      <c r="F243" s="38"/>
      <c r="G243" s="38"/>
      <c r="H243" s="56"/>
      <c r="I243" s="56"/>
      <c r="J243" s="38"/>
      <c r="K243" s="38"/>
      <c r="L243" s="38"/>
      <c r="M243" s="38"/>
      <c r="N243" s="3"/>
      <c r="O243" s="3"/>
      <c r="P243" s="3"/>
      <c r="Q243" s="3"/>
      <c r="R243" s="3"/>
      <c r="S243" s="3"/>
      <c r="T243" s="38"/>
      <c r="U243" s="38"/>
      <c r="V243" s="3"/>
      <c r="W243" s="3"/>
      <c r="X243" s="3"/>
      <c r="Y243" s="3"/>
      <c r="Z243" s="3"/>
      <c r="AA243" s="3"/>
      <c r="AB243" s="3"/>
      <c r="AC243" s="3"/>
      <c r="AD243" s="3"/>
      <c r="AE243" s="3"/>
      <c r="AF243" s="3"/>
      <c r="AG243" s="3"/>
      <c r="AH243" s="3"/>
    </row>
    <row r="244">
      <c r="A244" s="3"/>
      <c r="B244" s="3"/>
      <c r="C244" s="56"/>
      <c r="D244" s="56"/>
      <c r="E244" s="3"/>
      <c r="F244" s="38"/>
      <c r="G244" s="38"/>
      <c r="H244" s="56"/>
      <c r="I244" s="56"/>
      <c r="J244" s="38"/>
      <c r="K244" s="38"/>
      <c r="L244" s="38"/>
      <c r="M244" s="38"/>
      <c r="N244" s="3"/>
      <c r="O244" s="3"/>
      <c r="P244" s="3"/>
      <c r="Q244" s="3"/>
      <c r="R244" s="3"/>
      <c r="S244" s="3"/>
      <c r="T244" s="38"/>
      <c r="U244" s="38"/>
      <c r="V244" s="3"/>
      <c r="W244" s="3"/>
      <c r="X244" s="3"/>
      <c r="Y244" s="3"/>
      <c r="Z244" s="3"/>
      <c r="AA244" s="3"/>
      <c r="AB244" s="3"/>
      <c r="AC244" s="3"/>
      <c r="AD244" s="3"/>
      <c r="AE244" s="3"/>
      <c r="AF244" s="3"/>
      <c r="AG244" s="3"/>
      <c r="AH244" s="3"/>
    </row>
    <row r="245">
      <c r="A245" s="3"/>
      <c r="B245" s="3"/>
      <c r="C245" s="56"/>
      <c r="D245" s="56"/>
      <c r="E245" s="3"/>
      <c r="F245" s="38"/>
      <c r="G245" s="38"/>
      <c r="H245" s="56"/>
      <c r="I245" s="56"/>
      <c r="J245" s="38"/>
      <c r="K245" s="38"/>
      <c r="L245" s="38"/>
      <c r="M245" s="38"/>
      <c r="N245" s="3"/>
      <c r="O245" s="3"/>
      <c r="P245" s="3"/>
      <c r="Q245" s="3"/>
      <c r="R245" s="3"/>
      <c r="S245" s="3"/>
      <c r="T245" s="38"/>
      <c r="U245" s="38"/>
      <c r="V245" s="3"/>
      <c r="W245" s="3"/>
      <c r="X245" s="3"/>
      <c r="Y245" s="3"/>
      <c r="Z245" s="3"/>
      <c r="AA245" s="3"/>
      <c r="AB245" s="3"/>
      <c r="AC245" s="3"/>
      <c r="AD245" s="3"/>
      <c r="AE245" s="3"/>
      <c r="AF245" s="3"/>
      <c r="AG245" s="3"/>
      <c r="AH245" s="3"/>
    </row>
    <row r="246">
      <c r="A246" s="3"/>
      <c r="B246" s="3"/>
      <c r="C246" s="56"/>
      <c r="D246" s="56"/>
      <c r="E246" s="3"/>
      <c r="F246" s="38"/>
      <c r="G246" s="38"/>
      <c r="H246" s="56"/>
      <c r="I246" s="56"/>
      <c r="J246" s="38"/>
      <c r="K246" s="38"/>
      <c r="L246" s="38"/>
      <c r="M246" s="38"/>
      <c r="N246" s="3"/>
      <c r="O246" s="3"/>
      <c r="P246" s="3"/>
      <c r="Q246" s="3"/>
      <c r="R246" s="3"/>
      <c r="S246" s="3"/>
      <c r="T246" s="38"/>
      <c r="U246" s="38"/>
      <c r="V246" s="3"/>
      <c r="W246" s="3"/>
      <c r="X246" s="3"/>
      <c r="Y246" s="3"/>
      <c r="Z246" s="3"/>
      <c r="AA246" s="3"/>
      <c r="AB246" s="3"/>
      <c r="AC246" s="3"/>
      <c r="AD246" s="3"/>
      <c r="AE246" s="3"/>
      <c r="AF246" s="3"/>
      <c r="AG246" s="3"/>
      <c r="AH246" s="3"/>
    </row>
    <row r="247">
      <c r="A247" s="3"/>
      <c r="B247" s="3"/>
      <c r="C247" s="56"/>
      <c r="D247" s="56"/>
      <c r="E247" s="3"/>
      <c r="F247" s="38"/>
      <c r="G247" s="38"/>
      <c r="H247" s="56"/>
      <c r="I247" s="56"/>
      <c r="J247" s="38"/>
      <c r="K247" s="38"/>
      <c r="L247" s="38"/>
      <c r="M247" s="38"/>
      <c r="N247" s="3"/>
      <c r="O247" s="3"/>
      <c r="P247" s="3"/>
      <c r="Q247" s="3"/>
      <c r="R247" s="3"/>
      <c r="S247" s="3"/>
      <c r="T247" s="38"/>
      <c r="U247" s="38"/>
      <c r="V247" s="3"/>
      <c r="W247" s="3"/>
      <c r="X247" s="3"/>
      <c r="Y247" s="3"/>
      <c r="Z247" s="3"/>
      <c r="AA247" s="3"/>
      <c r="AB247" s="3"/>
      <c r="AC247" s="3"/>
      <c r="AD247" s="3"/>
      <c r="AE247" s="3"/>
      <c r="AF247" s="3"/>
      <c r="AG247" s="3"/>
      <c r="AH247" s="3"/>
    </row>
    <row r="248">
      <c r="A248" s="3"/>
      <c r="B248" s="3"/>
      <c r="C248" s="56"/>
      <c r="D248" s="56"/>
      <c r="E248" s="3"/>
      <c r="F248" s="38"/>
      <c r="G248" s="38"/>
      <c r="H248" s="56"/>
      <c r="I248" s="56"/>
      <c r="J248" s="38"/>
      <c r="K248" s="38"/>
      <c r="L248" s="38"/>
      <c r="M248" s="38"/>
      <c r="N248" s="3"/>
      <c r="O248" s="3"/>
      <c r="P248" s="3"/>
      <c r="Q248" s="3"/>
      <c r="R248" s="3"/>
      <c r="S248" s="3"/>
      <c r="T248" s="38"/>
      <c r="U248" s="38"/>
      <c r="V248" s="3"/>
      <c r="W248" s="3"/>
      <c r="X248" s="3"/>
      <c r="Y248" s="3"/>
      <c r="Z248" s="3"/>
      <c r="AA248" s="3"/>
      <c r="AB248" s="3"/>
      <c r="AC248" s="3"/>
      <c r="AD248" s="3"/>
      <c r="AE248" s="3"/>
      <c r="AF248" s="3"/>
      <c r="AG248" s="3"/>
      <c r="AH248" s="3"/>
    </row>
    <row r="249">
      <c r="A249" s="3"/>
      <c r="B249" s="3"/>
      <c r="C249" s="56"/>
      <c r="D249" s="56"/>
      <c r="E249" s="3"/>
      <c r="F249" s="38"/>
      <c r="G249" s="38"/>
      <c r="H249" s="56"/>
      <c r="I249" s="56"/>
      <c r="J249" s="38"/>
      <c r="K249" s="38"/>
      <c r="L249" s="38"/>
      <c r="M249" s="38"/>
      <c r="N249" s="3"/>
      <c r="O249" s="3"/>
      <c r="P249" s="3"/>
      <c r="Q249" s="3"/>
      <c r="R249" s="3"/>
      <c r="S249" s="3"/>
      <c r="T249" s="38"/>
      <c r="U249" s="38"/>
      <c r="V249" s="3"/>
      <c r="W249" s="3"/>
      <c r="X249" s="3"/>
      <c r="Y249" s="3"/>
      <c r="Z249" s="3"/>
      <c r="AA249" s="3"/>
      <c r="AB249" s="3"/>
      <c r="AC249" s="3"/>
      <c r="AD249" s="3"/>
      <c r="AE249" s="3"/>
      <c r="AF249" s="3"/>
      <c r="AG249" s="3"/>
      <c r="AH249" s="3"/>
    </row>
    <row r="250">
      <c r="A250" s="3"/>
      <c r="B250" s="3"/>
      <c r="C250" s="56"/>
      <c r="D250" s="56"/>
      <c r="E250" s="3"/>
      <c r="F250" s="38"/>
      <c r="G250" s="38"/>
      <c r="H250" s="56"/>
      <c r="I250" s="56"/>
      <c r="J250" s="38"/>
      <c r="K250" s="38"/>
      <c r="L250" s="38"/>
      <c r="M250" s="38"/>
      <c r="N250" s="3"/>
      <c r="O250" s="3"/>
      <c r="P250" s="3"/>
      <c r="Q250" s="3"/>
      <c r="R250" s="3"/>
      <c r="S250" s="3"/>
      <c r="T250" s="38"/>
      <c r="U250" s="38"/>
      <c r="V250" s="3"/>
      <c r="W250" s="3"/>
      <c r="X250" s="3"/>
      <c r="Y250" s="3"/>
      <c r="Z250" s="3"/>
      <c r="AA250" s="3"/>
      <c r="AB250" s="3"/>
      <c r="AC250" s="3"/>
      <c r="AD250" s="3"/>
      <c r="AE250" s="3"/>
      <c r="AF250" s="3"/>
      <c r="AG250" s="3"/>
      <c r="AH250" s="3"/>
    </row>
    <row r="251">
      <c r="A251" s="3"/>
      <c r="B251" s="3"/>
      <c r="C251" s="56"/>
      <c r="D251" s="56"/>
      <c r="E251" s="3"/>
      <c r="F251" s="38"/>
      <c r="G251" s="38"/>
      <c r="H251" s="56"/>
      <c r="I251" s="56"/>
      <c r="J251" s="38"/>
      <c r="K251" s="38"/>
      <c r="L251" s="38"/>
      <c r="M251" s="38"/>
      <c r="N251" s="3"/>
      <c r="O251" s="3"/>
      <c r="P251" s="3"/>
      <c r="Q251" s="3"/>
      <c r="R251" s="3"/>
      <c r="S251" s="3"/>
      <c r="T251" s="38"/>
      <c r="U251" s="38"/>
      <c r="V251" s="3"/>
      <c r="W251" s="3"/>
      <c r="X251" s="3"/>
      <c r="Y251" s="3"/>
      <c r="Z251" s="3"/>
      <c r="AA251" s="3"/>
      <c r="AB251" s="3"/>
      <c r="AC251" s="3"/>
      <c r="AD251" s="3"/>
      <c r="AE251" s="3"/>
      <c r="AF251" s="3"/>
      <c r="AG251" s="3"/>
      <c r="AH251" s="3"/>
    </row>
    <row r="252">
      <c r="A252" s="3"/>
      <c r="B252" s="3"/>
      <c r="C252" s="56"/>
      <c r="D252" s="56"/>
      <c r="E252" s="3"/>
      <c r="F252" s="38"/>
      <c r="G252" s="38"/>
      <c r="H252" s="56"/>
      <c r="I252" s="56"/>
      <c r="J252" s="38"/>
      <c r="K252" s="38"/>
      <c r="L252" s="38"/>
      <c r="M252" s="38"/>
      <c r="N252" s="3"/>
      <c r="O252" s="3"/>
      <c r="P252" s="3"/>
      <c r="Q252" s="3"/>
      <c r="R252" s="3"/>
      <c r="S252" s="3"/>
      <c r="T252" s="38"/>
      <c r="U252" s="38"/>
      <c r="V252" s="3"/>
      <c r="W252" s="3"/>
      <c r="X252" s="3"/>
      <c r="Y252" s="3"/>
      <c r="Z252" s="3"/>
      <c r="AA252" s="3"/>
      <c r="AB252" s="3"/>
      <c r="AC252" s="3"/>
      <c r="AD252" s="3"/>
      <c r="AE252" s="3"/>
      <c r="AF252" s="3"/>
      <c r="AG252" s="3"/>
      <c r="AH252" s="3"/>
    </row>
    <row r="253">
      <c r="A253" s="3"/>
      <c r="B253" s="3"/>
      <c r="C253" s="56"/>
      <c r="D253" s="56"/>
      <c r="E253" s="3"/>
      <c r="F253" s="38"/>
      <c r="G253" s="38"/>
      <c r="H253" s="56"/>
      <c r="I253" s="56"/>
      <c r="J253" s="38"/>
      <c r="K253" s="38"/>
      <c r="L253" s="38"/>
      <c r="M253" s="38"/>
      <c r="N253" s="3"/>
      <c r="O253" s="3"/>
      <c r="P253" s="3"/>
      <c r="Q253" s="3"/>
      <c r="R253" s="3"/>
      <c r="S253" s="3"/>
      <c r="T253" s="38"/>
      <c r="U253" s="38"/>
      <c r="V253" s="3"/>
      <c r="W253" s="3"/>
      <c r="X253" s="3"/>
      <c r="Y253" s="3"/>
      <c r="Z253" s="3"/>
      <c r="AA253" s="3"/>
      <c r="AB253" s="3"/>
      <c r="AC253" s="3"/>
      <c r="AD253" s="3"/>
      <c r="AE253" s="3"/>
      <c r="AF253" s="3"/>
      <c r="AG253" s="3"/>
      <c r="AH253" s="3"/>
    </row>
    <row r="254">
      <c r="A254" s="3"/>
      <c r="B254" s="3"/>
      <c r="C254" s="56"/>
      <c r="D254" s="56"/>
      <c r="E254" s="3"/>
      <c r="F254" s="38"/>
      <c r="G254" s="38"/>
      <c r="H254" s="56"/>
      <c r="I254" s="56"/>
      <c r="J254" s="38"/>
      <c r="K254" s="38"/>
      <c r="L254" s="38"/>
      <c r="M254" s="38"/>
      <c r="N254" s="3"/>
      <c r="O254" s="3"/>
      <c r="P254" s="3"/>
      <c r="Q254" s="3"/>
      <c r="R254" s="3"/>
      <c r="S254" s="3"/>
      <c r="T254" s="38"/>
      <c r="U254" s="38"/>
      <c r="V254" s="3"/>
      <c r="W254" s="3"/>
      <c r="X254" s="3"/>
      <c r="Y254" s="3"/>
      <c r="Z254" s="3"/>
      <c r="AA254" s="3"/>
      <c r="AB254" s="3"/>
      <c r="AC254" s="3"/>
      <c r="AD254" s="3"/>
      <c r="AE254" s="3"/>
      <c r="AF254" s="3"/>
      <c r="AG254" s="3"/>
      <c r="AH254" s="3"/>
    </row>
    <row r="255">
      <c r="A255" s="3"/>
      <c r="B255" s="3"/>
      <c r="C255" s="56"/>
      <c r="D255" s="56"/>
      <c r="E255" s="3"/>
      <c r="F255" s="38"/>
      <c r="G255" s="38"/>
      <c r="H255" s="56"/>
      <c r="I255" s="56"/>
      <c r="J255" s="38"/>
      <c r="K255" s="38"/>
      <c r="L255" s="38"/>
      <c r="M255" s="38"/>
      <c r="N255" s="3"/>
      <c r="O255" s="3"/>
      <c r="P255" s="3"/>
      <c r="Q255" s="3"/>
      <c r="R255" s="3"/>
      <c r="S255" s="3"/>
      <c r="T255" s="38"/>
      <c r="U255" s="38"/>
      <c r="V255" s="3"/>
      <c r="W255" s="3"/>
      <c r="X255" s="3"/>
      <c r="Y255" s="3"/>
      <c r="Z255" s="3"/>
      <c r="AA255" s="3"/>
      <c r="AB255" s="3"/>
      <c r="AC255" s="3"/>
      <c r="AD255" s="3"/>
      <c r="AE255" s="3"/>
      <c r="AF255" s="3"/>
      <c r="AG255" s="3"/>
      <c r="AH255" s="3"/>
    </row>
    <row r="256">
      <c r="A256" s="3"/>
      <c r="B256" s="3"/>
      <c r="C256" s="56"/>
      <c r="D256" s="56"/>
      <c r="E256" s="3"/>
      <c r="F256" s="38"/>
      <c r="G256" s="38"/>
      <c r="H256" s="56"/>
      <c r="I256" s="56"/>
      <c r="J256" s="38"/>
      <c r="K256" s="38"/>
      <c r="L256" s="38"/>
      <c r="M256" s="38"/>
      <c r="N256" s="3"/>
      <c r="O256" s="3"/>
      <c r="P256" s="3"/>
      <c r="Q256" s="3"/>
      <c r="R256" s="3"/>
      <c r="S256" s="3"/>
      <c r="T256" s="38"/>
      <c r="U256" s="38"/>
      <c r="V256" s="3"/>
      <c r="W256" s="3"/>
      <c r="X256" s="3"/>
      <c r="Y256" s="3"/>
      <c r="Z256" s="3"/>
      <c r="AA256" s="3"/>
      <c r="AB256" s="3"/>
      <c r="AC256" s="3"/>
      <c r="AD256" s="3"/>
      <c r="AE256" s="3"/>
      <c r="AF256" s="3"/>
      <c r="AG256" s="3"/>
      <c r="AH256" s="3"/>
    </row>
    <row r="257">
      <c r="A257" s="3"/>
      <c r="B257" s="3"/>
      <c r="C257" s="56"/>
      <c r="D257" s="56"/>
      <c r="E257" s="3"/>
      <c r="F257" s="38"/>
      <c r="G257" s="38"/>
      <c r="H257" s="56"/>
      <c r="I257" s="56"/>
      <c r="J257" s="38"/>
      <c r="K257" s="38"/>
      <c r="L257" s="38"/>
      <c r="M257" s="38"/>
      <c r="N257" s="3"/>
      <c r="O257" s="3"/>
      <c r="P257" s="3"/>
      <c r="Q257" s="3"/>
      <c r="R257" s="3"/>
      <c r="S257" s="3"/>
      <c r="T257" s="38"/>
      <c r="U257" s="38"/>
      <c r="V257" s="3"/>
      <c r="W257" s="3"/>
      <c r="X257" s="3"/>
      <c r="Y257" s="3"/>
      <c r="Z257" s="3"/>
      <c r="AA257" s="3"/>
      <c r="AB257" s="3"/>
      <c r="AC257" s="3"/>
      <c r="AD257" s="3"/>
      <c r="AE257" s="3"/>
      <c r="AF257" s="3"/>
      <c r="AG257" s="3"/>
      <c r="AH257" s="3"/>
    </row>
    <row r="258">
      <c r="A258" s="3"/>
      <c r="B258" s="3"/>
      <c r="C258" s="56"/>
      <c r="D258" s="56"/>
      <c r="E258" s="3"/>
      <c r="F258" s="38"/>
      <c r="G258" s="38"/>
      <c r="H258" s="56"/>
      <c r="I258" s="56"/>
      <c r="J258" s="38"/>
      <c r="K258" s="38"/>
      <c r="L258" s="38"/>
      <c r="M258" s="38"/>
      <c r="N258" s="3"/>
      <c r="O258" s="3"/>
      <c r="P258" s="3"/>
      <c r="Q258" s="3"/>
      <c r="R258" s="3"/>
      <c r="S258" s="3"/>
      <c r="T258" s="38"/>
      <c r="U258" s="38"/>
      <c r="V258" s="3"/>
      <c r="W258" s="3"/>
      <c r="X258" s="3"/>
      <c r="Y258" s="3"/>
      <c r="Z258" s="3"/>
      <c r="AA258" s="3"/>
      <c r="AB258" s="3"/>
      <c r="AC258" s="3"/>
      <c r="AD258" s="3"/>
      <c r="AE258" s="3"/>
      <c r="AF258" s="3"/>
      <c r="AG258" s="3"/>
      <c r="AH258" s="3"/>
    </row>
    <row r="259">
      <c r="A259" s="3"/>
      <c r="B259" s="3"/>
      <c r="C259" s="56"/>
      <c r="D259" s="56"/>
      <c r="E259" s="3"/>
      <c r="F259" s="38"/>
      <c r="G259" s="38"/>
      <c r="H259" s="56"/>
      <c r="I259" s="56"/>
      <c r="J259" s="38"/>
      <c r="K259" s="38"/>
      <c r="L259" s="38"/>
      <c r="M259" s="38"/>
      <c r="N259" s="3"/>
      <c r="O259" s="3"/>
      <c r="P259" s="3"/>
      <c r="Q259" s="3"/>
      <c r="R259" s="3"/>
      <c r="S259" s="3"/>
      <c r="T259" s="38"/>
      <c r="U259" s="38"/>
      <c r="V259" s="3"/>
      <c r="W259" s="3"/>
      <c r="X259" s="3"/>
      <c r="Y259" s="3"/>
      <c r="Z259" s="3"/>
      <c r="AA259" s="3"/>
      <c r="AB259" s="3"/>
      <c r="AC259" s="3"/>
      <c r="AD259" s="3"/>
      <c r="AE259" s="3"/>
      <c r="AF259" s="3"/>
      <c r="AG259" s="3"/>
      <c r="AH259" s="3"/>
    </row>
    <row r="260">
      <c r="A260" s="3"/>
      <c r="B260" s="3"/>
      <c r="C260" s="56"/>
      <c r="D260" s="56"/>
      <c r="E260" s="3"/>
      <c r="F260" s="38"/>
      <c r="G260" s="38"/>
      <c r="H260" s="56"/>
      <c r="I260" s="56"/>
      <c r="J260" s="38"/>
      <c r="K260" s="38"/>
      <c r="L260" s="38"/>
      <c r="M260" s="38"/>
      <c r="N260" s="3"/>
      <c r="O260" s="3"/>
      <c r="P260" s="3"/>
      <c r="Q260" s="3"/>
      <c r="R260" s="3"/>
      <c r="S260" s="3"/>
      <c r="T260" s="38"/>
      <c r="U260" s="38"/>
      <c r="V260" s="3"/>
      <c r="W260" s="3"/>
      <c r="X260" s="3"/>
      <c r="Y260" s="3"/>
      <c r="Z260" s="3"/>
      <c r="AA260" s="3"/>
      <c r="AB260" s="3"/>
      <c r="AC260" s="3"/>
      <c r="AD260" s="3"/>
      <c r="AE260" s="3"/>
      <c r="AF260" s="3"/>
      <c r="AG260" s="3"/>
      <c r="AH260" s="3"/>
    </row>
    <row r="261">
      <c r="A261" s="3"/>
      <c r="B261" s="3"/>
      <c r="C261" s="56"/>
      <c r="D261" s="56"/>
      <c r="E261" s="3"/>
      <c r="F261" s="38"/>
      <c r="G261" s="38"/>
      <c r="H261" s="56"/>
      <c r="I261" s="56"/>
      <c r="J261" s="38"/>
      <c r="K261" s="38"/>
      <c r="L261" s="38"/>
      <c r="M261" s="38"/>
      <c r="N261" s="3"/>
      <c r="O261" s="3"/>
      <c r="P261" s="3"/>
      <c r="Q261" s="3"/>
      <c r="R261" s="3"/>
      <c r="S261" s="3"/>
      <c r="T261" s="38"/>
      <c r="U261" s="38"/>
      <c r="V261" s="3"/>
      <c r="W261" s="3"/>
      <c r="X261" s="3"/>
      <c r="Y261" s="3"/>
      <c r="Z261" s="3"/>
      <c r="AA261" s="3"/>
      <c r="AB261" s="3"/>
      <c r="AC261" s="3"/>
      <c r="AD261" s="3"/>
      <c r="AE261" s="3"/>
      <c r="AF261" s="3"/>
      <c r="AG261" s="3"/>
      <c r="AH261" s="3"/>
    </row>
    <row r="262">
      <c r="A262" s="3"/>
      <c r="B262" s="3"/>
      <c r="C262" s="56"/>
      <c r="D262" s="56"/>
      <c r="E262" s="3"/>
      <c r="F262" s="38"/>
      <c r="G262" s="38"/>
      <c r="H262" s="56"/>
      <c r="I262" s="56"/>
      <c r="J262" s="38"/>
      <c r="K262" s="38"/>
      <c r="L262" s="38"/>
      <c r="M262" s="38"/>
      <c r="N262" s="3"/>
      <c r="O262" s="3"/>
      <c r="P262" s="3"/>
      <c r="Q262" s="3"/>
      <c r="R262" s="3"/>
      <c r="S262" s="3"/>
      <c r="T262" s="38"/>
      <c r="U262" s="38"/>
      <c r="V262" s="3"/>
      <c r="W262" s="3"/>
      <c r="X262" s="3"/>
      <c r="Y262" s="3"/>
      <c r="Z262" s="3"/>
      <c r="AA262" s="3"/>
      <c r="AB262" s="3"/>
      <c r="AC262" s="3"/>
      <c r="AD262" s="3"/>
      <c r="AE262" s="3"/>
      <c r="AF262" s="3"/>
      <c r="AG262" s="3"/>
      <c r="AH262" s="3"/>
    </row>
    <row r="263">
      <c r="A263" s="3"/>
      <c r="B263" s="3"/>
      <c r="C263" s="56"/>
      <c r="D263" s="56"/>
      <c r="E263" s="3"/>
      <c r="F263" s="38"/>
      <c r="G263" s="38"/>
      <c r="H263" s="56"/>
      <c r="I263" s="56"/>
      <c r="J263" s="38"/>
      <c r="K263" s="38"/>
      <c r="L263" s="38"/>
      <c r="M263" s="38"/>
      <c r="N263" s="3"/>
      <c r="O263" s="3"/>
      <c r="P263" s="3"/>
      <c r="Q263" s="3"/>
      <c r="R263" s="3"/>
      <c r="S263" s="3"/>
      <c r="T263" s="38"/>
      <c r="U263" s="38"/>
      <c r="V263" s="3"/>
      <c r="W263" s="3"/>
      <c r="X263" s="3"/>
      <c r="Y263" s="3"/>
      <c r="Z263" s="3"/>
      <c r="AA263" s="3"/>
      <c r="AB263" s="3"/>
      <c r="AC263" s="3"/>
      <c r="AD263" s="3"/>
      <c r="AE263" s="3"/>
      <c r="AF263" s="3"/>
      <c r="AG263" s="3"/>
      <c r="AH263" s="3"/>
    </row>
    <row r="264">
      <c r="A264" s="3"/>
      <c r="B264" s="3"/>
      <c r="C264" s="56"/>
      <c r="D264" s="56"/>
      <c r="E264" s="3"/>
      <c r="F264" s="38"/>
      <c r="G264" s="38"/>
      <c r="H264" s="56"/>
      <c r="I264" s="56"/>
      <c r="J264" s="38"/>
      <c r="K264" s="38"/>
      <c r="L264" s="38"/>
      <c r="M264" s="38"/>
      <c r="N264" s="3"/>
      <c r="O264" s="3"/>
      <c r="P264" s="3"/>
      <c r="Q264" s="3"/>
      <c r="R264" s="3"/>
      <c r="S264" s="3"/>
      <c r="T264" s="38"/>
      <c r="U264" s="38"/>
      <c r="V264" s="3"/>
      <c r="W264" s="3"/>
      <c r="X264" s="3"/>
      <c r="Y264" s="3"/>
      <c r="Z264" s="3"/>
      <c r="AA264" s="3"/>
      <c r="AB264" s="3"/>
      <c r="AC264" s="3"/>
      <c r="AD264" s="3"/>
      <c r="AE264" s="3"/>
      <c r="AF264" s="3"/>
      <c r="AG264" s="3"/>
      <c r="AH264" s="3"/>
    </row>
    <row r="265">
      <c r="A265" s="3"/>
      <c r="B265" s="3"/>
      <c r="C265" s="56"/>
      <c r="D265" s="56"/>
      <c r="E265" s="3"/>
      <c r="F265" s="38"/>
      <c r="G265" s="38"/>
      <c r="H265" s="56"/>
      <c r="I265" s="56"/>
      <c r="J265" s="38"/>
      <c r="K265" s="38"/>
      <c r="L265" s="38"/>
      <c r="M265" s="38"/>
      <c r="N265" s="3"/>
      <c r="O265" s="3"/>
      <c r="P265" s="3"/>
      <c r="Q265" s="3"/>
      <c r="R265" s="3"/>
      <c r="S265" s="3"/>
      <c r="T265" s="38"/>
      <c r="U265" s="38"/>
      <c r="V265" s="3"/>
      <c r="W265" s="3"/>
      <c r="X265" s="3"/>
      <c r="Y265" s="3"/>
      <c r="Z265" s="3"/>
      <c r="AA265" s="3"/>
      <c r="AB265" s="3"/>
      <c r="AC265" s="3"/>
      <c r="AD265" s="3"/>
      <c r="AE265" s="3"/>
      <c r="AF265" s="3"/>
      <c r="AG265" s="3"/>
      <c r="AH265" s="3"/>
    </row>
    <row r="266">
      <c r="A266" s="3"/>
      <c r="B266" s="3"/>
      <c r="C266" s="56"/>
      <c r="D266" s="56"/>
      <c r="E266" s="3"/>
      <c r="F266" s="38"/>
      <c r="G266" s="38"/>
      <c r="H266" s="56"/>
      <c r="I266" s="56"/>
      <c r="J266" s="38"/>
      <c r="K266" s="38"/>
      <c r="L266" s="38"/>
      <c r="M266" s="38"/>
      <c r="N266" s="3"/>
      <c r="O266" s="3"/>
      <c r="P266" s="3"/>
      <c r="Q266" s="3"/>
      <c r="R266" s="3"/>
      <c r="S266" s="3"/>
      <c r="T266" s="38"/>
      <c r="U266" s="38"/>
      <c r="V266" s="3"/>
      <c r="W266" s="3"/>
      <c r="X266" s="3"/>
      <c r="Y266" s="3"/>
      <c r="Z266" s="3"/>
      <c r="AA266" s="3"/>
      <c r="AB266" s="3"/>
      <c r="AC266" s="3"/>
      <c r="AD266" s="3"/>
      <c r="AE266" s="3"/>
      <c r="AF266" s="3"/>
      <c r="AG266" s="3"/>
      <c r="AH266" s="3"/>
    </row>
    <row r="267">
      <c r="A267" s="3"/>
      <c r="B267" s="3"/>
      <c r="C267" s="56"/>
      <c r="D267" s="56"/>
      <c r="E267" s="3"/>
      <c r="F267" s="38"/>
      <c r="G267" s="38"/>
      <c r="H267" s="56"/>
      <c r="I267" s="56"/>
      <c r="J267" s="38"/>
      <c r="K267" s="38"/>
      <c r="L267" s="38"/>
      <c r="M267" s="38"/>
      <c r="N267" s="3"/>
      <c r="O267" s="3"/>
      <c r="P267" s="3"/>
      <c r="Q267" s="3"/>
      <c r="R267" s="3"/>
      <c r="S267" s="3"/>
      <c r="T267" s="38"/>
      <c r="U267" s="38"/>
      <c r="V267" s="3"/>
      <c r="W267" s="3"/>
      <c r="X267" s="3"/>
      <c r="Y267" s="3"/>
      <c r="Z267" s="3"/>
      <c r="AA267" s="3"/>
      <c r="AB267" s="3"/>
      <c r="AC267" s="3"/>
      <c r="AD267" s="3"/>
      <c r="AE267" s="3"/>
      <c r="AF267" s="3"/>
      <c r="AG267" s="3"/>
      <c r="AH267" s="3"/>
    </row>
    <row r="268">
      <c r="A268" s="3"/>
      <c r="B268" s="3"/>
      <c r="C268" s="56"/>
      <c r="D268" s="56"/>
      <c r="E268" s="3"/>
      <c r="F268" s="38"/>
      <c r="G268" s="38"/>
      <c r="H268" s="56"/>
      <c r="I268" s="56"/>
      <c r="J268" s="38"/>
      <c r="K268" s="38"/>
      <c r="L268" s="38"/>
      <c r="M268" s="38"/>
      <c r="N268" s="3"/>
      <c r="O268" s="3"/>
      <c r="P268" s="3"/>
      <c r="Q268" s="3"/>
      <c r="R268" s="3"/>
      <c r="S268" s="3"/>
      <c r="T268" s="38"/>
      <c r="U268" s="38"/>
      <c r="V268" s="3"/>
      <c r="W268" s="3"/>
      <c r="X268" s="3"/>
      <c r="Y268" s="3"/>
      <c r="Z268" s="3"/>
      <c r="AA268" s="3"/>
      <c r="AB268" s="3"/>
      <c r="AC268" s="3"/>
      <c r="AD268" s="3"/>
      <c r="AE268" s="3"/>
      <c r="AF268" s="3"/>
      <c r="AG268" s="3"/>
      <c r="AH268" s="3"/>
    </row>
    <row r="269">
      <c r="A269" s="3"/>
      <c r="B269" s="3"/>
      <c r="C269" s="56"/>
      <c r="D269" s="56"/>
      <c r="E269" s="3"/>
      <c r="F269" s="38"/>
      <c r="G269" s="38"/>
      <c r="H269" s="56"/>
      <c r="I269" s="56"/>
      <c r="J269" s="38"/>
      <c r="K269" s="38"/>
      <c r="L269" s="38"/>
      <c r="M269" s="38"/>
      <c r="N269" s="3"/>
      <c r="O269" s="3"/>
      <c r="P269" s="3"/>
      <c r="Q269" s="3"/>
      <c r="R269" s="3"/>
      <c r="S269" s="3"/>
      <c r="T269" s="38"/>
      <c r="U269" s="38"/>
      <c r="V269" s="3"/>
      <c r="W269" s="3"/>
      <c r="X269" s="3"/>
      <c r="Y269" s="3"/>
      <c r="Z269" s="3"/>
      <c r="AA269" s="3"/>
      <c r="AB269" s="3"/>
      <c r="AC269" s="3"/>
      <c r="AD269" s="3"/>
      <c r="AE269" s="3"/>
      <c r="AF269" s="3"/>
      <c r="AG269" s="3"/>
      <c r="AH269" s="3"/>
    </row>
    <row r="270">
      <c r="A270" s="3"/>
      <c r="B270" s="3"/>
      <c r="C270" s="56"/>
      <c r="D270" s="56"/>
      <c r="E270" s="3"/>
      <c r="F270" s="38"/>
      <c r="G270" s="38"/>
      <c r="H270" s="56"/>
      <c r="I270" s="56"/>
      <c r="J270" s="38"/>
      <c r="K270" s="38"/>
      <c r="L270" s="38"/>
      <c r="M270" s="38"/>
      <c r="N270" s="3"/>
      <c r="O270" s="3"/>
      <c r="P270" s="3"/>
      <c r="Q270" s="3"/>
      <c r="R270" s="3"/>
      <c r="S270" s="3"/>
      <c r="T270" s="38"/>
      <c r="U270" s="38"/>
      <c r="V270" s="3"/>
      <c r="W270" s="3"/>
      <c r="X270" s="3"/>
      <c r="Y270" s="3"/>
      <c r="Z270" s="3"/>
      <c r="AA270" s="3"/>
      <c r="AB270" s="3"/>
      <c r="AC270" s="3"/>
      <c r="AD270" s="3"/>
      <c r="AE270" s="3"/>
      <c r="AF270" s="3"/>
      <c r="AG270" s="3"/>
      <c r="AH270" s="3"/>
    </row>
    <row r="271">
      <c r="A271" s="3"/>
      <c r="B271" s="3"/>
      <c r="C271" s="56"/>
      <c r="D271" s="56"/>
      <c r="E271" s="3"/>
      <c r="F271" s="38"/>
      <c r="G271" s="38"/>
      <c r="H271" s="56"/>
      <c r="I271" s="56"/>
      <c r="J271" s="38"/>
      <c r="K271" s="38"/>
      <c r="L271" s="38"/>
      <c r="M271" s="38"/>
      <c r="N271" s="3"/>
      <c r="O271" s="3"/>
      <c r="P271" s="3"/>
      <c r="Q271" s="3"/>
      <c r="R271" s="3"/>
      <c r="S271" s="3"/>
      <c r="T271" s="38"/>
      <c r="U271" s="38"/>
      <c r="V271" s="3"/>
      <c r="W271" s="3"/>
      <c r="X271" s="3"/>
      <c r="Y271" s="3"/>
      <c r="Z271" s="3"/>
      <c r="AA271" s="3"/>
      <c r="AB271" s="3"/>
      <c r="AC271" s="3"/>
      <c r="AD271" s="3"/>
      <c r="AE271" s="3"/>
      <c r="AF271" s="3"/>
      <c r="AG271" s="3"/>
      <c r="AH271" s="3"/>
    </row>
    <row r="272">
      <c r="A272" s="3"/>
      <c r="B272" s="3"/>
      <c r="C272" s="56"/>
      <c r="D272" s="56"/>
      <c r="E272" s="3"/>
      <c r="F272" s="38"/>
      <c r="G272" s="38"/>
      <c r="H272" s="56"/>
      <c r="I272" s="56"/>
      <c r="J272" s="38"/>
      <c r="K272" s="38"/>
      <c r="L272" s="38"/>
      <c r="M272" s="38"/>
      <c r="N272" s="3"/>
      <c r="O272" s="3"/>
      <c r="P272" s="3"/>
      <c r="Q272" s="3"/>
      <c r="R272" s="3"/>
      <c r="S272" s="3"/>
      <c r="T272" s="38"/>
      <c r="U272" s="38"/>
      <c r="V272" s="3"/>
      <c r="W272" s="3"/>
      <c r="X272" s="3"/>
      <c r="Y272" s="3"/>
      <c r="Z272" s="3"/>
      <c r="AA272" s="3"/>
      <c r="AB272" s="3"/>
      <c r="AC272" s="3"/>
      <c r="AD272" s="3"/>
      <c r="AE272" s="3"/>
      <c r="AF272" s="3"/>
      <c r="AG272" s="3"/>
      <c r="AH272" s="3"/>
    </row>
    <row r="273">
      <c r="A273" s="3"/>
      <c r="B273" s="3"/>
      <c r="C273" s="56"/>
      <c r="D273" s="56"/>
      <c r="E273" s="3"/>
      <c r="F273" s="38"/>
      <c r="G273" s="38"/>
      <c r="H273" s="56"/>
      <c r="I273" s="56"/>
      <c r="J273" s="38"/>
      <c r="K273" s="38"/>
      <c r="L273" s="38"/>
      <c r="M273" s="38"/>
      <c r="N273" s="3"/>
      <c r="O273" s="3"/>
      <c r="P273" s="3"/>
      <c r="Q273" s="3"/>
      <c r="R273" s="3"/>
      <c r="S273" s="3"/>
      <c r="T273" s="38"/>
      <c r="U273" s="38"/>
      <c r="V273" s="3"/>
      <c r="W273" s="3"/>
      <c r="X273" s="3"/>
      <c r="Y273" s="3"/>
      <c r="Z273" s="3"/>
      <c r="AA273" s="3"/>
      <c r="AB273" s="3"/>
      <c r="AC273" s="3"/>
      <c r="AD273" s="3"/>
      <c r="AE273" s="3"/>
      <c r="AF273" s="3"/>
      <c r="AG273" s="3"/>
      <c r="AH273" s="3"/>
    </row>
    <row r="274">
      <c r="A274" s="3"/>
      <c r="B274" s="3"/>
      <c r="C274" s="56"/>
      <c r="D274" s="56"/>
      <c r="E274" s="3"/>
      <c r="F274" s="38"/>
      <c r="G274" s="38"/>
      <c r="H274" s="56"/>
      <c r="I274" s="56"/>
      <c r="J274" s="38"/>
      <c r="K274" s="38"/>
      <c r="L274" s="38"/>
      <c r="M274" s="38"/>
      <c r="N274" s="3"/>
      <c r="O274" s="3"/>
      <c r="P274" s="3"/>
      <c r="Q274" s="3"/>
      <c r="R274" s="3"/>
      <c r="S274" s="3"/>
      <c r="T274" s="38"/>
      <c r="U274" s="38"/>
      <c r="V274" s="3"/>
      <c r="W274" s="3"/>
      <c r="X274" s="3"/>
      <c r="Y274" s="3"/>
      <c r="Z274" s="3"/>
      <c r="AA274" s="3"/>
      <c r="AB274" s="3"/>
      <c r="AC274" s="3"/>
      <c r="AD274" s="3"/>
      <c r="AE274" s="3"/>
      <c r="AF274" s="3"/>
      <c r="AG274" s="3"/>
      <c r="AH274" s="3"/>
    </row>
    <row r="275">
      <c r="A275" s="3"/>
      <c r="B275" s="3"/>
      <c r="C275" s="56"/>
      <c r="D275" s="56"/>
      <c r="E275" s="3"/>
      <c r="F275" s="38"/>
      <c r="G275" s="38"/>
      <c r="H275" s="56"/>
      <c r="I275" s="56"/>
      <c r="J275" s="38"/>
      <c r="K275" s="38"/>
      <c r="L275" s="38"/>
      <c r="M275" s="38"/>
      <c r="N275" s="3"/>
      <c r="O275" s="3"/>
      <c r="P275" s="3"/>
      <c r="Q275" s="3"/>
      <c r="R275" s="3"/>
      <c r="S275" s="3"/>
      <c r="T275" s="38"/>
      <c r="U275" s="38"/>
      <c r="V275" s="3"/>
      <c r="W275" s="3"/>
      <c r="X275" s="3"/>
      <c r="Y275" s="3"/>
      <c r="Z275" s="3"/>
      <c r="AA275" s="3"/>
      <c r="AB275" s="3"/>
      <c r="AC275" s="3"/>
      <c r="AD275" s="3"/>
      <c r="AE275" s="3"/>
      <c r="AF275" s="3"/>
      <c r="AG275" s="3"/>
      <c r="AH275" s="3"/>
    </row>
    <row r="276">
      <c r="A276" s="3"/>
      <c r="B276" s="3"/>
      <c r="C276" s="56"/>
      <c r="D276" s="56"/>
      <c r="E276" s="3"/>
      <c r="F276" s="38"/>
      <c r="G276" s="38"/>
      <c r="H276" s="56"/>
      <c r="I276" s="56"/>
      <c r="J276" s="38"/>
      <c r="K276" s="38"/>
      <c r="L276" s="38"/>
      <c r="M276" s="38"/>
      <c r="N276" s="3"/>
      <c r="O276" s="3"/>
      <c r="P276" s="3"/>
      <c r="Q276" s="3"/>
      <c r="R276" s="3"/>
      <c r="S276" s="3"/>
      <c r="T276" s="38"/>
      <c r="U276" s="38"/>
      <c r="V276" s="3"/>
      <c r="W276" s="3"/>
      <c r="X276" s="3"/>
      <c r="Y276" s="3"/>
      <c r="Z276" s="3"/>
      <c r="AA276" s="3"/>
      <c r="AB276" s="3"/>
      <c r="AC276" s="3"/>
      <c r="AD276" s="3"/>
      <c r="AE276" s="3"/>
      <c r="AF276" s="3"/>
      <c r="AG276" s="3"/>
      <c r="AH276" s="3"/>
    </row>
    <row r="277">
      <c r="A277" s="3"/>
      <c r="B277" s="3"/>
      <c r="C277" s="56"/>
      <c r="D277" s="56"/>
      <c r="E277" s="3"/>
      <c r="F277" s="38"/>
      <c r="G277" s="38"/>
      <c r="H277" s="56"/>
      <c r="I277" s="56"/>
      <c r="J277" s="38"/>
      <c r="K277" s="38"/>
      <c r="L277" s="38"/>
      <c r="M277" s="38"/>
      <c r="N277" s="3"/>
      <c r="O277" s="3"/>
      <c r="P277" s="3"/>
      <c r="Q277" s="3"/>
      <c r="R277" s="3"/>
      <c r="S277" s="3"/>
      <c r="T277" s="38"/>
      <c r="U277" s="38"/>
      <c r="V277" s="3"/>
      <c r="W277" s="3"/>
      <c r="X277" s="3"/>
      <c r="Y277" s="3"/>
      <c r="Z277" s="3"/>
      <c r="AA277" s="3"/>
      <c r="AB277" s="3"/>
      <c r="AC277" s="3"/>
      <c r="AD277" s="3"/>
      <c r="AE277" s="3"/>
      <c r="AF277" s="3"/>
      <c r="AG277" s="3"/>
      <c r="AH277" s="3"/>
    </row>
    <row r="278">
      <c r="A278" s="3"/>
      <c r="B278" s="3"/>
      <c r="C278" s="56"/>
      <c r="D278" s="56"/>
      <c r="E278" s="3"/>
      <c r="F278" s="38"/>
      <c r="G278" s="38"/>
      <c r="H278" s="56"/>
      <c r="I278" s="56"/>
      <c r="J278" s="38"/>
      <c r="K278" s="38"/>
      <c r="L278" s="38"/>
      <c r="M278" s="38"/>
      <c r="N278" s="3"/>
      <c r="O278" s="3"/>
      <c r="P278" s="3"/>
      <c r="Q278" s="3"/>
      <c r="R278" s="3"/>
      <c r="S278" s="3"/>
      <c r="T278" s="38"/>
      <c r="U278" s="38"/>
      <c r="V278" s="3"/>
      <c r="W278" s="3"/>
      <c r="X278" s="3"/>
      <c r="Y278" s="3"/>
      <c r="Z278" s="3"/>
      <c r="AA278" s="3"/>
      <c r="AB278" s="3"/>
      <c r="AC278" s="3"/>
      <c r="AD278" s="3"/>
      <c r="AE278" s="3"/>
      <c r="AF278" s="3"/>
      <c r="AG278" s="3"/>
      <c r="AH278" s="3"/>
    </row>
    <row r="279">
      <c r="A279" s="3"/>
      <c r="B279" s="3"/>
      <c r="C279" s="56"/>
      <c r="D279" s="56"/>
      <c r="E279" s="3"/>
      <c r="F279" s="38"/>
      <c r="G279" s="38"/>
      <c r="H279" s="56"/>
      <c r="I279" s="56"/>
      <c r="J279" s="38"/>
      <c r="K279" s="38"/>
      <c r="L279" s="38"/>
      <c r="M279" s="38"/>
      <c r="N279" s="3"/>
      <c r="O279" s="3"/>
      <c r="P279" s="3"/>
      <c r="Q279" s="3"/>
      <c r="R279" s="3"/>
      <c r="S279" s="3"/>
      <c r="T279" s="38"/>
      <c r="U279" s="38"/>
      <c r="V279" s="3"/>
      <c r="W279" s="3"/>
      <c r="X279" s="3"/>
      <c r="Y279" s="3"/>
      <c r="Z279" s="3"/>
      <c r="AA279" s="3"/>
      <c r="AB279" s="3"/>
      <c r="AC279" s="3"/>
      <c r="AD279" s="3"/>
      <c r="AE279" s="3"/>
      <c r="AF279" s="3"/>
      <c r="AG279" s="3"/>
      <c r="AH279" s="3"/>
    </row>
    <row r="280">
      <c r="A280" s="3"/>
      <c r="B280" s="3"/>
      <c r="C280" s="56"/>
      <c r="D280" s="56"/>
      <c r="E280" s="3"/>
      <c r="F280" s="38"/>
      <c r="G280" s="38"/>
      <c r="H280" s="56"/>
      <c r="I280" s="56"/>
      <c r="J280" s="38"/>
      <c r="K280" s="38"/>
      <c r="L280" s="38"/>
      <c r="M280" s="38"/>
      <c r="N280" s="3"/>
      <c r="O280" s="3"/>
      <c r="P280" s="3"/>
      <c r="Q280" s="3"/>
      <c r="R280" s="3"/>
      <c r="S280" s="3"/>
      <c r="T280" s="38"/>
      <c r="U280" s="38"/>
      <c r="V280" s="3"/>
      <c r="W280" s="3"/>
      <c r="X280" s="3"/>
      <c r="Y280" s="3"/>
      <c r="Z280" s="3"/>
      <c r="AA280" s="3"/>
      <c r="AB280" s="3"/>
      <c r="AC280" s="3"/>
      <c r="AD280" s="3"/>
      <c r="AE280" s="3"/>
      <c r="AF280" s="3"/>
      <c r="AG280" s="3"/>
      <c r="AH280" s="3"/>
    </row>
    <row r="281">
      <c r="A281" s="3"/>
      <c r="B281" s="3"/>
      <c r="C281" s="56"/>
      <c r="D281" s="56"/>
      <c r="E281" s="3"/>
      <c r="F281" s="38"/>
      <c r="G281" s="38"/>
      <c r="H281" s="56"/>
      <c r="I281" s="56"/>
      <c r="J281" s="38"/>
      <c r="K281" s="38"/>
      <c r="L281" s="38"/>
      <c r="M281" s="38"/>
      <c r="N281" s="3"/>
      <c r="O281" s="3"/>
      <c r="P281" s="3"/>
      <c r="Q281" s="3"/>
      <c r="R281" s="3"/>
      <c r="S281" s="3"/>
      <c r="T281" s="38"/>
      <c r="U281" s="38"/>
      <c r="V281" s="3"/>
      <c r="W281" s="3"/>
      <c r="X281" s="3"/>
      <c r="Y281" s="3"/>
      <c r="Z281" s="3"/>
      <c r="AA281" s="3"/>
      <c r="AB281" s="3"/>
      <c r="AC281" s="3"/>
      <c r="AD281" s="3"/>
      <c r="AE281" s="3"/>
      <c r="AF281" s="3"/>
      <c r="AG281" s="3"/>
      <c r="AH281" s="3"/>
    </row>
    <row r="282">
      <c r="A282" s="3"/>
      <c r="B282" s="3"/>
      <c r="C282" s="56"/>
      <c r="D282" s="56"/>
      <c r="E282" s="3"/>
      <c r="F282" s="38"/>
      <c r="G282" s="38"/>
      <c r="H282" s="56"/>
      <c r="I282" s="56"/>
      <c r="J282" s="38"/>
      <c r="K282" s="38"/>
      <c r="L282" s="38"/>
      <c r="M282" s="38"/>
      <c r="N282" s="3"/>
      <c r="O282" s="3"/>
      <c r="P282" s="3"/>
      <c r="Q282" s="3"/>
      <c r="R282" s="3"/>
      <c r="S282" s="3"/>
      <c r="T282" s="38"/>
      <c r="U282" s="38"/>
      <c r="V282" s="3"/>
      <c r="W282" s="3"/>
      <c r="X282" s="3"/>
      <c r="Y282" s="3"/>
      <c r="Z282" s="3"/>
      <c r="AA282" s="3"/>
      <c r="AB282" s="3"/>
      <c r="AC282" s="3"/>
      <c r="AD282" s="3"/>
      <c r="AE282" s="3"/>
      <c r="AF282" s="3"/>
      <c r="AG282" s="3"/>
      <c r="AH282" s="3"/>
    </row>
    <row r="283">
      <c r="A283" s="3"/>
      <c r="B283" s="3"/>
      <c r="C283" s="56"/>
      <c r="D283" s="56"/>
      <c r="E283" s="3"/>
      <c r="F283" s="38"/>
      <c r="G283" s="38"/>
      <c r="H283" s="56"/>
      <c r="I283" s="56"/>
      <c r="J283" s="38"/>
      <c r="K283" s="38"/>
      <c r="L283" s="38"/>
      <c r="M283" s="38"/>
      <c r="N283" s="3"/>
      <c r="O283" s="3"/>
      <c r="P283" s="3"/>
      <c r="Q283" s="3"/>
      <c r="R283" s="3"/>
      <c r="S283" s="3"/>
      <c r="T283" s="38"/>
      <c r="U283" s="38"/>
      <c r="V283" s="3"/>
      <c r="W283" s="3"/>
      <c r="X283" s="3"/>
      <c r="Y283" s="3"/>
      <c r="Z283" s="3"/>
      <c r="AA283" s="3"/>
      <c r="AB283" s="3"/>
      <c r="AC283" s="3"/>
      <c r="AD283" s="3"/>
      <c r="AE283" s="3"/>
      <c r="AF283" s="3"/>
      <c r="AG283" s="3"/>
      <c r="AH283" s="3"/>
    </row>
    <row r="284">
      <c r="A284" s="3"/>
      <c r="B284" s="3"/>
      <c r="C284" s="56"/>
      <c r="D284" s="56"/>
      <c r="E284" s="3"/>
      <c r="F284" s="38"/>
      <c r="G284" s="38"/>
      <c r="H284" s="56"/>
      <c r="I284" s="56"/>
      <c r="J284" s="38"/>
      <c r="K284" s="38"/>
      <c r="L284" s="38"/>
      <c r="M284" s="38"/>
      <c r="N284" s="3"/>
      <c r="O284" s="3"/>
      <c r="P284" s="3"/>
      <c r="Q284" s="3"/>
      <c r="R284" s="3"/>
      <c r="S284" s="3"/>
      <c r="T284" s="38"/>
      <c r="U284" s="38"/>
      <c r="V284" s="3"/>
      <c r="W284" s="3"/>
      <c r="X284" s="3"/>
      <c r="Y284" s="3"/>
      <c r="Z284" s="3"/>
      <c r="AA284" s="3"/>
      <c r="AB284" s="3"/>
      <c r="AC284" s="3"/>
      <c r="AD284" s="3"/>
      <c r="AE284" s="3"/>
      <c r="AF284" s="3"/>
      <c r="AG284" s="3"/>
      <c r="AH284" s="3"/>
    </row>
    <row r="285">
      <c r="A285" s="3"/>
      <c r="B285" s="3"/>
      <c r="C285" s="56"/>
      <c r="D285" s="56"/>
      <c r="E285" s="3"/>
      <c r="F285" s="38"/>
      <c r="G285" s="38"/>
      <c r="H285" s="56"/>
      <c r="I285" s="56"/>
      <c r="J285" s="38"/>
      <c r="K285" s="38"/>
      <c r="L285" s="38"/>
      <c r="M285" s="38"/>
      <c r="N285" s="3"/>
      <c r="O285" s="3"/>
      <c r="P285" s="3"/>
      <c r="Q285" s="3"/>
      <c r="R285" s="3"/>
      <c r="S285" s="3"/>
      <c r="T285" s="38"/>
      <c r="U285" s="38"/>
      <c r="V285" s="3"/>
      <c r="W285" s="3"/>
      <c r="X285" s="3"/>
      <c r="Y285" s="3"/>
      <c r="Z285" s="3"/>
      <c r="AA285" s="3"/>
      <c r="AB285" s="3"/>
      <c r="AC285" s="3"/>
      <c r="AD285" s="3"/>
      <c r="AE285" s="3"/>
      <c r="AF285" s="3"/>
      <c r="AG285" s="3"/>
      <c r="AH285" s="3"/>
    </row>
    <row r="286">
      <c r="A286" s="3"/>
      <c r="B286" s="3"/>
      <c r="C286" s="56"/>
      <c r="D286" s="56"/>
      <c r="E286" s="3"/>
      <c r="F286" s="38"/>
      <c r="G286" s="38"/>
      <c r="H286" s="56"/>
      <c r="I286" s="56"/>
      <c r="J286" s="38"/>
      <c r="K286" s="38"/>
      <c r="L286" s="38"/>
      <c r="M286" s="38"/>
      <c r="N286" s="3"/>
      <c r="O286" s="3"/>
      <c r="P286" s="3"/>
      <c r="Q286" s="3"/>
      <c r="R286" s="3"/>
      <c r="S286" s="3"/>
      <c r="T286" s="38"/>
      <c r="U286" s="38"/>
      <c r="V286" s="3"/>
      <c r="W286" s="3"/>
      <c r="X286" s="3"/>
      <c r="Y286" s="3"/>
      <c r="Z286" s="3"/>
      <c r="AA286" s="3"/>
      <c r="AB286" s="3"/>
      <c r="AC286" s="3"/>
      <c r="AD286" s="3"/>
      <c r="AE286" s="3"/>
      <c r="AF286" s="3"/>
      <c r="AG286" s="3"/>
      <c r="AH286" s="3"/>
    </row>
    <row r="287">
      <c r="A287" s="3"/>
      <c r="B287" s="3"/>
      <c r="C287" s="56"/>
      <c r="D287" s="56"/>
      <c r="E287" s="3"/>
      <c r="F287" s="38"/>
      <c r="G287" s="38"/>
      <c r="H287" s="56"/>
      <c r="I287" s="56"/>
      <c r="J287" s="38"/>
      <c r="K287" s="38"/>
      <c r="L287" s="38"/>
      <c r="M287" s="38"/>
      <c r="N287" s="3"/>
      <c r="O287" s="3"/>
      <c r="P287" s="3"/>
      <c r="Q287" s="3"/>
      <c r="R287" s="3"/>
      <c r="S287" s="3"/>
      <c r="T287" s="38"/>
      <c r="U287" s="38"/>
      <c r="V287" s="3"/>
      <c r="W287" s="3"/>
      <c r="X287" s="3"/>
      <c r="Y287" s="3"/>
      <c r="Z287" s="3"/>
      <c r="AA287" s="3"/>
      <c r="AB287" s="3"/>
      <c r="AC287" s="3"/>
      <c r="AD287" s="3"/>
      <c r="AE287" s="3"/>
      <c r="AF287" s="3"/>
      <c r="AG287" s="3"/>
      <c r="AH287" s="3"/>
    </row>
    <row r="288">
      <c r="A288" s="3"/>
      <c r="B288" s="3"/>
      <c r="C288" s="56"/>
      <c r="D288" s="56"/>
      <c r="E288" s="3"/>
      <c r="F288" s="38"/>
      <c r="G288" s="38"/>
      <c r="H288" s="56"/>
      <c r="I288" s="56"/>
      <c r="J288" s="38"/>
      <c r="K288" s="38"/>
      <c r="L288" s="38"/>
      <c r="M288" s="38"/>
      <c r="N288" s="3"/>
      <c r="O288" s="3"/>
      <c r="P288" s="3"/>
      <c r="Q288" s="3"/>
      <c r="R288" s="3"/>
      <c r="S288" s="3"/>
      <c r="T288" s="38"/>
      <c r="U288" s="38"/>
      <c r="V288" s="3"/>
      <c r="W288" s="3"/>
      <c r="X288" s="3"/>
      <c r="Y288" s="3"/>
      <c r="Z288" s="3"/>
      <c r="AA288" s="3"/>
      <c r="AB288" s="3"/>
      <c r="AC288" s="3"/>
      <c r="AD288" s="3"/>
      <c r="AE288" s="3"/>
      <c r="AF288" s="3"/>
      <c r="AG288" s="3"/>
      <c r="AH288" s="3"/>
    </row>
    <row r="289">
      <c r="A289" s="3"/>
      <c r="B289" s="3"/>
      <c r="C289" s="56"/>
      <c r="D289" s="56"/>
      <c r="E289" s="3"/>
      <c r="F289" s="38"/>
      <c r="G289" s="38"/>
      <c r="H289" s="56"/>
      <c r="I289" s="56"/>
      <c r="J289" s="38"/>
      <c r="K289" s="38"/>
      <c r="L289" s="38"/>
      <c r="M289" s="38"/>
      <c r="N289" s="3"/>
      <c r="O289" s="3"/>
      <c r="P289" s="3"/>
      <c r="Q289" s="3"/>
      <c r="R289" s="3"/>
      <c r="S289" s="3"/>
      <c r="T289" s="38"/>
      <c r="U289" s="38"/>
      <c r="V289" s="3"/>
      <c r="W289" s="3"/>
      <c r="X289" s="3"/>
      <c r="Y289" s="3"/>
      <c r="Z289" s="3"/>
      <c r="AA289" s="3"/>
      <c r="AB289" s="3"/>
      <c r="AC289" s="3"/>
      <c r="AD289" s="3"/>
      <c r="AE289" s="3"/>
      <c r="AF289" s="3"/>
      <c r="AG289" s="3"/>
      <c r="AH289" s="3"/>
    </row>
    <row r="290">
      <c r="A290" s="3"/>
      <c r="B290" s="3"/>
      <c r="C290" s="56"/>
      <c r="D290" s="56"/>
      <c r="E290" s="3"/>
      <c r="F290" s="38"/>
      <c r="G290" s="38"/>
      <c r="H290" s="56"/>
      <c r="I290" s="56"/>
      <c r="J290" s="38"/>
      <c r="K290" s="38"/>
      <c r="L290" s="38"/>
      <c r="M290" s="38"/>
      <c r="N290" s="3"/>
      <c r="O290" s="3"/>
      <c r="P290" s="3"/>
      <c r="Q290" s="3"/>
      <c r="R290" s="3"/>
      <c r="S290" s="3"/>
      <c r="T290" s="38"/>
      <c r="U290" s="38"/>
      <c r="V290" s="3"/>
      <c r="W290" s="3"/>
      <c r="X290" s="3"/>
      <c r="Y290" s="3"/>
      <c r="Z290" s="3"/>
      <c r="AA290" s="3"/>
      <c r="AB290" s="3"/>
      <c r="AC290" s="3"/>
      <c r="AD290" s="3"/>
      <c r="AE290" s="3"/>
      <c r="AF290" s="3"/>
      <c r="AG290" s="3"/>
      <c r="AH290" s="3"/>
    </row>
    <row r="291">
      <c r="A291" s="3"/>
      <c r="B291" s="3"/>
      <c r="C291" s="56"/>
      <c r="D291" s="56"/>
      <c r="E291" s="3"/>
      <c r="F291" s="38"/>
      <c r="G291" s="38"/>
      <c r="H291" s="56"/>
      <c r="I291" s="56"/>
      <c r="J291" s="38"/>
      <c r="K291" s="38"/>
      <c r="L291" s="38"/>
      <c r="M291" s="38"/>
      <c r="N291" s="3"/>
      <c r="O291" s="3"/>
      <c r="P291" s="3"/>
      <c r="Q291" s="3"/>
      <c r="R291" s="3"/>
      <c r="S291" s="3"/>
      <c r="T291" s="38"/>
      <c r="U291" s="38"/>
      <c r="V291" s="3"/>
      <c r="W291" s="3"/>
      <c r="X291" s="3"/>
      <c r="Y291" s="3"/>
      <c r="Z291" s="3"/>
      <c r="AA291" s="3"/>
      <c r="AB291" s="3"/>
      <c r="AC291" s="3"/>
      <c r="AD291" s="3"/>
      <c r="AE291" s="3"/>
      <c r="AF291" s="3"/>
      <c r="AG291" s="3"/>
      <c r="AH291" s="3"/>
    </row>
    <row r="292">
      <c r="A292" s="3"/>
      <c r="B292" s="3"/>
      <c r="C292" s="56"/>
      <c r="D292" s="56"/>
      <c r="E292" s="3"/>
      <c r="F292" s="38"/>
      <c r="G292" s="38"/>
      <c r="H292" s="56"/>
      <c r="I292" s="56"/>
      <c r="J292" s="38"/>
      <c r="K292" s="38"/>
      <c r="L292" s="38"/>
      <c r="M292" s="38"/>
      <c r="N292" s="3"/>
      <c r="O292" s="3"/>
      <c r="P292" s="3"/>
      <c r="Q292" s="3"/>
      <c r="R292" s="3"/>
      <c r="S292" s="3"/>
      <c r="T292" s="38"/>
      <c r="U292" s="38"/>
      <c r="V292" s="3"/>
      <c r="W292" s="3"/>
      <c r="X292" s="3"/>
      <c r="Y292" s="3"/>
      <c r="Z292" s="3"/>
      <c r="AA292" s="3"/>
      <c r="AB292" s="3"/>
      <c r="AC292" s="3"/>
      <c r="AD292" s="3"/>
      <c r="AE292" s="3"/>
      <c r="AF292" s="3"/>
      <c r="AG292" s="3"/>
      <c r="AH292" s="3"/>
    </row>
    <row r="293">
      <c r="A293" s="3"/>
      <c r="B293" s="3"/>
      <c r="C293" s="56"/>
      <c r="D293" s="56"/>
      <c r="E293" s="3"/>
      <c r="F293" s="38"/>
      <c r="G293" s="38"/>
      <c r="H293" s="56"/>
      <c r="I293" s="56"/>
      <c r="J293" s="38"/>
      <c r="K293" s="38"/>
      <c r="L293" s="38"/>
      <c r="M293" s="38"/>
      <c r="N293" s="3"/>
      <c r="O293" s="3"/>
      <c r="P293" s="3"/>
      <c r="Q293" s="3"/>
      <c r="R293" s="3"/>
      <c r="S293" s="3"/>
      <c r="T293" s="38"/>
      <c r="U293" s="38"/>
      <c r="V293" s="3"/>
      <c r="W293" s="3"/>
      <c r="X293" s="3"/>
      <c r="Y293" s="3"/>
      <c r="Z293" s="3"/>
      <c r="AA293" s="3"/>
      <c r="AB293" s="3"/>
      <c r="AC293" s="3"/>
      <c r="AD293" s="3"/>
      <c r="AE293" s="3"/>
      <c r="AF293" s="3"/>
      <c r="AG293" s="3"/>
      <c r="AH293" s="3"/>
    </row>
    <row r="294">
      <c r="A294" s="3"/>
      <c r="B294" s="3"/>
      <c r="C294" s="56"/>
      <c r="D294" s="56"/>
      <c r="E294" s="3"/>
      <c r="F294" s="38"/>
      <c r="G294" s="38"/>
      <c r="H294" s="56"/>
      <c r="I294" s="56"/>
      <c r="J294" s="38"/>
      <c r="K294" s="38"/>
      <c r="L294" s="38"/>
      <c r="M294" s="38"/>
      <c r="N294" s="3"/>
      <c r="O294" s="3"/>
      <c r="P294" s="3"/>
      <c r="Q294" s="3"/>
      <c r="R294" s="3"/>
      <c r="S294" s="3"/>
      <c r="T294" s="38"/>
      <c r="U294" s="38"/>
      <c r="V294" s="3"/>
      <c r="W294" s="3"/>
      <c r="X294" s="3"/>
      <c r="Y294" s="3"/>
      <c r="Z294" s="3"/>
      <c r="AA294" s="3"/>
      <c r="AB294" s="3"/>
      <c r="AC294" s="3"/>
      <c r="AD294" s="3"/>
      <c r="AE294" s="3"/>
      <c r="AF294" s="3"/>
      <c r="AG294" s="3"/>
      <c r="AH294" s="3"/>
    </row>
    <row r="295">
      <c r="A295" s="3"/>
      <c r="B295" s="3"/>
      <c r="C295" s="56"/>
      <c r="D295" s="56"/>
      <c r="E295" s="3"/>
      <c r="F295" s="38"/>
      <c r="G295" s="38"/>
      <c r="H295" s="56"/>
      <c r="I295" s="56"/>
      <c r="J295" s="38"/>
      <c r="K295" s="38"/>
      <c r="L295" s="38"/>
      <c r="M295" s="38"/>
      <c r="N295" s="3"/>
      <c r="O295" s="3"/>
      <c r="P295" s="3"/>
      <c r="Q295" s="3"/>
      <c r="R295" s="3"/>
      <c r="S295" s="3"/>
      <c r="T295" s="38"/>
      <c r="U295" s="38"/>
      <c r="V295" s="3"/>
      <c r="W295" s="3"/>
      <c r="X295" s="3"/>
      <c r="Y295" s="3"/>
      <c r="Z295" s="3"/>
      <c r="AA295" s="3"/>
      <c r="AB295" s="3"/>
      <c r="AC295" s="3"/>
      <c r="AD295" s="3"/>
      <c r="AE295" s="3"/>
      <c r="AF295" s="3"/>
      <c r="AG295" s="3"/>
      <c r="AH295" s="3"/>
    </row>
    <row r="296">
      <c r="A296" s="3"/>
      <c r="B296" s="3"/>
      <c r="C296" s="56"/>
      <c r="D296" s="56"/>
      <c r="E296" s="3"/>
      <c r="F296" s="38"/>
      <c r="G296" s="38"/>
      <c r="H296" s="56"/>
      <c r="I296" s="56"/>
      <c r="J296" s="38"/>
      <c r="K296" s="38"/>
      <c r="L296" s="38"/>
      <c r="M296" s="38"/>
      <c r="N296" s="3"/>
      <c r="O296" s="3"/>
      <c r="P296" s="3"/>
      <c r="Q296" s="3"/>
      <c r="R296" s="3"/>
      <c r="S296" s="3"/>
      <c r="T296" s="38"/>
      <c r="U296" s="38"/>
      <c r="V296" s="3"/>
      <c r="W296" s="3"/>
      <c r="X296" s="3"/>
      <c r="Y296" s="3"/>
      <c r="Z296" s="3"/>
      <c r="AA296" s="3"/>
      <c r="AB296" s="3"/>
      <c r="AC296" s="3"/>
      <c r="AD296" s="3"/>
      <c r="AE296" s="3"/>
      <c r="AF296" s="3"/>
      <c r="AG296" s="3"/>
      <c r="AH296" s="3"/>
    </row>
    <row r="297">
      <c r="A297" s="3"/>
      <c r="B297" s="3"/>
      <c r="C297" s="56"/>
      <c r="D297" s="56"/>
      <c r="E297" s="3"/>
      <c r="F297" s="38"/>
      <c r="G297" s="38"/>
      <c r="H297" s="56"/>
      <c r="I297" s="56"/>
      <c r="J297" s="38"/>
      <c r="K297" s="38"/>
      <c r="L297" s="38"/>
      <c r="M297" s="38"/>
      <c r="N297" s="3"/>
      <c r="O297" s="3"/>
      <c r="P297" s="3"/>
      <c r="Q297" s="3"/>
      <c r="R297" s="3"/>
      <c r="S297" s="3"/>
      <c r="T297" s="38"/>
      <c r="U297" s="38"/>
      <c r="V297" s="3"/>
      <c r="W297" s="3"/>
      <c r="X297" s="3"/>
      <c r="Y297" s="3"/>
      <c r="Z297" s="3"/>
      <c r="AA297" s="3"/>
      <c r="AB297" s="3"/>
      <c r="AC297" s="3"/>
      <c r="AD297" s="3"/>
      <c r="AE297" s="3"/>
      <c r="AF297" s="3"/>
      <c r="AG297" s="3"/>
      <c r="AH297" s="3"/>
    </row>
    <row r="298">
      <c r="A298" s="3"/>
      <c r="B298" s="3"/>
      <c r="C298" s="56"/>
      <c r="D298" s="56"/>
      <c r="E298" s="3"/>
      <c r="F298" s="38"/>
      <c r="G298" s="38"/>
      <c r="H298" s="56"/>
      <c r="I298" s="56"/>
      <c r="J298" s="38"/>
      <c r="K298" s="38"/>
      <c r="L298" s="38"/>
      <c r="M298" s="38"/>
      <c r="N298" s="3"/>
      <c r="O298" s="3"/>
      <c r="P298" s="3"/>
      <c r="Q298" s="3"/>
      <c r="R298" s="3"/>
      <c r="S298" s="3"/>
      <c r="T298" s="38"/>
      <c r="U298" s="38"/>
      <c r="V298" s="3"/>
      <c r="W298" s="3"/>
      <c r="X298" s="3"/>
      <c r="Y298" s="3"/>
      <c r="Z298" s="3"/>
      <c r="AA298" s="3"/>
      <c r="AB298" s="3"/>
      <c r="AC298" s="3"/>
      <c r="AD298" s="3"/>
      <c r="AE298" s="3"/>
      <c r="AF298" s="3"/>
      <c r="AG298" s="3"/>
      <c r="AH298" s="3"/>
    </row>
    <row r="299">
      <c r="A299" s="3"/>
      <c r="B299" s="3"/>
      <c r="C299" s="56"/>
      <c r="D299" s="56"/>
      <c r="E299" s="3"/>
      <c r="F299" s="38"/>
      <c r="G299" s="38"/>
      <c r="H299" s="56"/>
      <c r="I299" s="56"/>
      <c r="J299" s="38"/>
      <c r="K299" s="38"/>
      <c r="L299" s="38"/>
      <c r="M299" s="38"/>
      <c r="N299" s="3"/>
      <c r="O299" s="3"/>
      <c r="P299" s="3"/>
      <c r="Q299" s="3"/>
      <c r="R299" s="3"/>
      <c r="S299" s="3"/>
      <c r="T299" s="38"/>
      <c r="U299" s="38"/>
      <c r="V299" s="3"/>
      <c r="W299" s="3"/>
      <c r="X299" s="3"/>
      <c r="Y299" s="3"/>
      <c r="Z299" s="3"/>
      <c r="AA299" s="3"/>
      <c r="AB299" s="3"/>
      <c r="AC299" s="3"/>
      <c r="AD299" s="3"/>
      <c r="AE299" s="3"/>
      <c r="AF299" s="3"/>
      <c r="AG299" s="3"/>
      <c r="AH299" s="3"/>
    </row>
    <row r="300">
      <c r="A300" s="3"/>
      <c r="B300" s="3"/>
      <c r="C300" s="56"/>
      <c r="D300" s="56"/>
      <c r="E300" s="3"/>
      <c r="F300" s="38"/>
      <c r="G300" s="38"/>
      <c r="H300" s="56"/>
      <c r="I300" s="56"/>
      <c r="J300" s="38"/>
      <c r="K300" s="38"/>
      <c r="L300" s="38"/>
      <c r="M300" s="38"/>
      <c r="N300" s="3"/>
      <c r="O300" s="3"/>
      <c r="P300" s="3"/>
      <c r="Q300" s="3"/>
      <c r="R300" s="3"/>
      <c r="S300" s="3"/>
      <c r="T300" s="38"/>
      <c r="U300" s="38"/>
      <c r="V300" s="3"/>
      <c r="W300" s="3"/>
      <c r="X300" s="3"/>
      <c r="Y300" s="3"/>
      <c r="Z300" s="3"/>
      <c r="AA300" s="3"/>
      <c r="AB300" s="3"/>
      <c r="AC300" s="3"/>
      <c r="AD300" s="3"/>
      <c r="AE300" s="3"/>
      <c r="AF300" s="3"/>
      <c r="AG300" s="3"/>
      <c r="AH300" s="3"/>
    </row>
    <row r="301">
      <c r="A301" s="3"/>
      <c r="B301" s="3"/>
      <c r="C301" s="56"/>
      <c r="D301" s="56"/>
      <c r="E301" s="3"/>
      <c r="F301" s="38"/>
      <c r="G301" s="38"/>
      <c r="H301" s="56"/>
      <c r="I301" s="56"/>
      <c r="J301" s="38"/>
      <c r="K301" s="38"/>
      <c r="L301" s="38"/>
      <c r="M301" s="38"/>
      <c r="N301" s="3"/>
      <c r="O301" s="3"/>
      <c r="P301" s="3"/>
      <c r="Q301" s="3"/>
      <c r="R301" s="3"/>
      <c r="S301" s="3"/>
      <c r="T301" s="38"/>
      <c r="U301" s="38"/>
      <c r="V301" s="3"/>
      <c r="W301" s="3"/>
      <c r="X301" s="3"/>
      <c r="Y301" s="3"/>
      <c r="Z301" s="3"/>
      <c r="AA301" s="3"/>
      <c r="AB301" s="3"/>
      <c r="AC301" s="3"/>
      <c r="AD301" s="3"/>
      <c r="AE301" s="3"/>
      <c r="AF301" s="3"/>
      <c r="AG301" s="3"/>
      <c r="AH301" s="3"/>
    </row>
    <row r="302">
      <c r="A302" s="3"/>
      <c r="B302" s="3"/>
      <c r="C302" s="56"/>
      <c r="D302" s="56"/>
      <c r="E302" s="3"/>
      <c r="F302" s="38"/>
      <c r="G302" s="38"/>
      <c r="H302" s="56"/>
      <c r="I302" s="56"/>
      <c r="J302" s="38"/>
      <c r="K302" s="38"/>
      <c r="L302" s="38"/>
      <c r="M302" s="38"/>
      <c r="N302" s="3"/>
      <c r="O302" s="3"/>
      <c r="P302" s="3"/>
      <c r="Q302" s="3"/>
      <c r="R302" s="3"/>
      <c r="S302" s="3"/>
      <c r="T302" s="38"/>
      <c r="U302" s="38"/>
      <c r="V302" s="3"/>
      <c r="W302" s="3"/>
      <c r="X302" s="3"/>
      <c r="Y302" s="3"/>
      <c r="Z302" s="3"/>
      <c r="AA302" s="3"/>
      <c r="AB302" s="3"/>
      <c r="AC302" s="3"/>
      <c r="AD302" s="3"/>
      <c r="AE302" s="3"/>
      <c r="AF302" s="3"/>
      <c r="AG302" s="3"/>
      <c r="AH302" s="3"/>
    </row>
    <row r="303">
      <c r="A303" s="3"/>
      <c r="B303" s="3"/>
      <c r="C303" s="56"/>
      <c r="D303" s="56"/>
      <c r="E303" s="3"/>
      <c r="F303" s="38"/>
      <c r="G303" s="38"/>
      <c r="H303" s="56"/>
      <c r="I303" s="56"/>
      <c r="J303" s="38"/>
      <c r="K303" s="38"/>
      <c r="L303" s="38"/>
      <c r="M303" s="38"/>
      <c r="N303" s="3"/>
      <c r="O303" s="3"/>
      <c r="P303" s="3"/>
      <c r="Q303" s="3"/>
      <c r="R303" s="3"/>
      <c r="S303" s="3"/>
      <c r="T303" s="38"/>
      <c r="U303" s="38"/>
      <c r="V303" s="3"/>
      <c r="W303" s="3"/>
      <c r="X303" s="3"/>
      <c r="Y303" s="3"/>
      <c r="Z303" s="3"/>
      <c r="AA303" s="3"/>
      <c r="AB303" s="3"/>
      <c r="AC303" s="3"/>
      <c r="AD303" s="3"/>
      <c r="AE303" s="3"/>
      <c r="AF303" s="3"/>
      <c r="AG303" s="3"/>
      <c r="AH303" s="3"/>
    </row>
    <row r="304">
      <c r="A304" s="3"/>
      <c r="B304" s="3"/>
      <c r="C304" s="56"/>
      <c r="D304" s="56"/>
      <c r="E304" s="3"/>
      <c r="F304" s="38"/>
      <c r="G304" s="38"/>
      <c r="H304" s="56"/>
      <c r="I304" s="56"/>
      <c r="J304" s="38"/>
      <c r="K304" s="38"/>
      <c r="L304" s="38"/>
      <c r="M304" s="38"/>
      <c r="N304" s="3"/>
      <c r="O304" s="3"/>
      <c r="P304" s="3"/>
      <c r="Q304" s="3"/>
      <c r="R304" s="3"/>
      <c r="S304" s="3"/>
      <c r="T304" s="38"/>
      <c r="U304" s="38"/>
      <c r="V304" s="3"/>
      <c r="W304" s="3"/>
      <c r="X304" s="3"/>
      <c r="Y304" s="3"/>
      <c r="Z304" s="3"/>
      <c r="AA304" s="3"/>
      <c r="AB304" s="3"/>
      <c r="AC304" s="3"/>
      <c r="AD304" s="3"/>
      <c r="AE304" s="3"/>
      <c r="AF304" s="3"/>
      <c r="AG304" s="3"/>
      <c r="AH304" s="3"/>
    </row>
    <row r="305">
      <c r="A305" s="3"/>
      <c r="B305" s="3"/>
      <c r="C305" s="56"/>
      <c r="D305" s="56"/>
      <c r="E305" s="3"/>
      <c r="F305" s="38"/>
      <c r="G305" s="38"/>
      <c r="H305" s="56"/>
      <c r="I305" s="56"/>
      <c r="J305" s="38"/>
      <c r="K305" s="38"/>
      <c r="L305" s="38"/>
      <c r="M305" s="38"/>
      <c r="N305" s="3"/>
      <c r="O305" s="3"/>
      <c r="P305" s="3"/>
      <c r="Q305" s="3"/>
      <c r="R305" s="3"/>
      <c r="S305" s="3"/>
      <c r="T305" s="38"/>
      <c r="U305" s="38"/>
      <c r="V305" s="3"/>
      <c r="W305" s="3"/>
      <c r="X305" s="3"/>
      <c r="Y305" s="3"/>
      <c r="Z305" s="3"/>
      <c r="AA305" s="3"/>
      <c r="AB305" s="3"/>
      <c r="AC305" s="3"/>
      <c r="AD305" s="3"/>
      <c r="AE305" s="3"/>
      <c r="AF305" s="3"/>
      <c r="AG305" s="3"/>
      <c r="AH305" s="3"/>
    </row>
    <row r="306">
      <c r="A306" s="3"/>
      <c r="B306" s="3"/>
      <c r="C306" s="56"/>
      <c r="D306" s="56"/>
      <c r="E306" s="3"/>
      <c r="F306" s="38"/>
      <c r="G306" s="38"/>
      <c r="H306" s="56"/>
      <c r="I306" s="56"/>
      <c r="J306" s="38"/>
      <c r="K306" s="38"/>
      <c r="L306" s="38"/>
      <c r="M306" s="38"/>
      <c r="N306" s="3"/>
      <c r="O306" s="3"/>
      <c r="P306" s="3"/>
      <c r="Q306" s="3"/>
      <c r="R306" s="3"/>
      <c r="S306" s="3"/>
      <c r="T306" s="38"/>
      <c r="U306" s="38"/>
      <c r="V306" s="3"/>
      <c r="W306" s="3"/>
      <c r="X306" s="3"/>
      <c r="Y306" s="3"/>
      <c r="Z306" s="3"/>
      <c r="AA306" s="3"/>
      <c r="AB306" s="3"/>
      <c r="AC306" s="3"/>
      <c r="AD306" s="3"/>
      <c r="AE306" s="3"/>
      <c r="AF306" s="3"/>
      <c r="AG306" s="3"/>
      <c r="AH306" s="3"/>
    </row>
    <row r="307">
      <c r="A307" s="3"/>
      <c r="B307" s="3"/>
      <c r="C307" s="56"/>
      <c r="D307" s="56"/>
      <c r="E307" s="3"/>
      <c r="F307" s="38"/>
      <c r="G307" s="38"/>
      <c r="H307" s="56"/>
      <c r="I307" s="56"/>
      <c r="J307" s="38"/>
      <c r="K307" s="38"/>
      <c r="L307" s="38"/>
      <c r="M307" s="38"/>
      <c r="N307" s="3"/>
      <c r="O307" s="3"/>
      <c r="P307" s="3"/>
      <c r="Q307" s="3"/>
      <c r="R307" s="3"/>
      <c r="S307" s="3"/>
      <c r="T307" s="38"/>
      <c r="U307" s="38"/>
      <c r="V307" s="3"/>
      <c r="W307" s="3"/>
      <c r="X307" s="3"/>
      <c r="Y307" s="3"/>
      <c r="Z307" s="3"/>
      <c r="AA307" s="3"/>
      <c r="AB307" s="3"/>
      <c r="AC307" s="3"/>
      <c r="AD307" s="3"/>
      <c r="AE307" s="3"/>
      <c r="AF307" s="3"/>
      <c r="AG307" s="3"/>
      <c r="AH307" s="3"/>
    </row>
    <row r="308">
      <c r="A308" s="3"/>
      <c r="B308" s="3"/>
      <c r="C308" s="56"/>
      <c r="D308" s="56"/>
      <c r="E308" s="3"/>
      <c r="F308" s="38"/>
      <c r="G308" s="38"/>
      <c r="H308" s="56"/>
      <c r="I308" s="56"/>
      <c r="J308" s="38"/>
      <c r="K308" s="38"/>
      <c r="L308" s="38"/>
      <c r="M308" s="38"/>
      <c r="N308" s="3"/>
      <c r="O308" s="3"/>
      <c r="P308" s="3"/>
      <c r="Q308" s="3"/>
      <c r="R308" s="3"/>
      <c r="S308" s="3"/>
      <c r="T308" s="38"/>
      <c r="U308" s="38"/>
      <c r="V308" s="3"/>
      <c r="W308" s="3"/>
      <c r="X308" s="3"/>
      <c r="Y308" s="3"/>
      <c r="Z308" s="3"/>
      <c r="AA308" s="3"/>
      <c r="AB308" s="3"/>
      <c r="AC308" s="3"/>
      <c r="AD308" s="3"/>
      <c r="AE308" s="3"/>
      <c r="AF308" s="3"/>
      <c r="AG308" s="3"/>
      <c r="AH308" s="3"/>
    </row>
    <row r="309">
      <c r="A309" s="3"/>
      <c r="B309" s="3"/>
      <c r="C309" s="56"/>
      <c r="D309" s="56"/>
      <c r="E309" s="3"/>
      <c r="F309" s="38"/>
      <c r="G309" s="38"/>
      <c r="H309" s="56"/>
      <c r="I309" s="56"/>
      <c r="J309" s="38"/>
      <c r="K309" s="38"/>
      <c r="L309" s="38"/>
      <c r="M309" s="38"/>
      <c r="N309" s="3"/>
      <c r="O309" s="3"/>
      <c r="P309" s="3"/>
      <c r="Q309" s="3"/>
      <c r="R309" s="3"/>
      <c r="S309" s="3"/>
      <c r="T309" s="38"/>
      <c r="U309" s="38"/>
      <c r="V309" s="3"/>
      <c r="W309" s="3"/>
      <c r="X309" s="3"/>
      <c r="Y309" s="3"/>
      <c r="Z309" s="3"/>
      <c r="AA309" s="3"/>
      <c r="AB309" s="3"/>
      <c r="AC309" s="3"/>
      <c r="AD309" s="3"/>
      <c r="AE309" s="3"/>
      <c r="AF309" s="3"/>
      <c r="AG309" s="3"/>
      <c r="AH309" s="3"/>
    </row>
    <row r="310">
      <c r="A310" s="3"/>
      <c r="B310" s="3"/>
      <c r="C310" s="56"/>
      <c r="D310" s="56"/>
      <c r="E310" s="3"/>
      <c r="F310" s="38"/>
      <c r="G310" s="38"/>
      <c r="H310" s="56"/>
      <c r="I310" s="56"/>
      <c r="J310" s="38"/>
      <c r="K310" s="38"/>
      <c r="L310" s="38"/>
      <c r="M310" s="38"/>
      <c r="N310" s="3"/>
      <c r="O310" s="3"/>
      <c r="P310" s="3"/>
      <c r="Q310" s="3"/>
      <c r="R310" s="3"/>
      <c r="S310" s="3"/>
      <c r="T310" s="38"/>
      <c r="U310" s="38"/>
      <c r="V310" s="3"/>
      <c r="W310" s="3"/>
      <c r="X310" s="3"/>
      <c r="Y310" s="3"/>
      <c r="Z310" s="3"/>
      <c r="AA310" s="3"/>
      <c r="AB310" s="3"/>
      <c r="AC310" s="3"/>
      <c r="AD310" s="3"/>
      <c r="AE310" s="3"/>
      <c r="AF310" s="3"/>
      <c r="AG310" s="3"/>
      <c r="AH310" s="3"/>
    </row>
    <row r="311">
      <c r="A311" s="3"/>
      <c r="B311" s="3"/>
      <c r="C311" s="56"/>
      <c r="D311" s="56"/>
      <c r="E311" s="3"/>
      <c r="F311" s="38"/>
      <c r="G311" s="38"/>
      <c r="H311" s="56"/>
      <c r="I311" s="56"/>
      <c r="J311" s="38"/>
      <c r="K311" s="38"/>
      <c r="L311" s="38"/>
      <c r="M311" s="38"/>
      <c r="N311" s="3"/>
      <c r="O311" s="3"/>
      <c r="P311" s="3"/>
      <c r="Q311" s="3"/>
      <c r="R311" s="3"/>
      <c r="S311" s="3"/>
      <c r="T311" s="38"/>
      <c r="U311" s="38"/>
      <c r="V311" s="3"/>
      <c r="W311" s="3"/>
      <c r="X311" s="3"/>
      <c r="Y311" s="3"/>
      <c r="Z311" s="3"/>
      <c r="AA311" s="3"/>
      <c r="AB311" s="3"/>
      <c r="AC311" s="3"/>
      <c r="AD311" s="3"/>
      <c r="AE311" s="3"/>
      <c r="AF311" s="3"/>
      <c r="AG311" s="3"/>
      <c r="AH311" s="3"/>
    </row>
    <row r="312">
      <c r="A312" s="3"/>
      <c r="B312" s="3"/>
      <c r="C312" s="56"/>
      <c r="D312" s="56"/>
      <c r="E312" s="3"/>
      <c r="F312" s="38"/>
      <c r="G312" s="38"/>
      <c r="H312" s="56"/>
      <c r="I312" s="56"/>
      <c r="J312" s="38"/>
      <c r="K312" s="38"/>
      <c r="L312" s="38"/>
      <c r="M312" s="38"/>
      <c r="N312" s="3"/>
      <c r="O312" s="3"/>
      <c r="P312" s="3"/>
      <c r="Q312" s="3"/>
      <c r="R312" s="3"/>
      <c r="S312" s="3"/>
      <c r="T312" s="38"/>
      <c r="U312" s="38"/>
      <c r="V312" s="3"/>
      <c r="W312" s="3"/>
      <c r="X312" s="3"/>
      <c r="Y312" s="3"/>
      <c r="Z312" s="3"/>
      <c r="AA312" s="3"/>
      <c r="AB312" s="3"/>
      <c r="AC312" s="3"/>
      <c r="AD312" s="3"/>
      <c r="AE312" s="3"/>
      <c r="AF312" s="3"/>
      <c r="AG312" s="3"/>
      <c r="AH312" s="3"/>
    </row>
    <row r="313">
      <c r="A313" s="3"/>
      <c r="B313" s="3"/>
      <c r="C313" s="56"/>
      <c r="D313" s="56"/>
      <c r="E313" s="3"/>
      <c r="F313" s="38"/>
      <c r="G313" s="38"/>
      <c r="H313" s="56"/>
      <c r="I313" s="56"/>
      <c r="J313" s="38"/>
      <c r="K313" s="38"/>
      <c r="L313" s="38"/>
      <c r="M313" s="38"/>
      <c r="N313" s="3"/>
      <c r="O313" s="3"/>
      <c r="P313" s="3"/>
      <c r="Q313" s="3"/>
      <c r="R313" s="3"/>
      <c r="S313" s="3"/>
      <c r="T313" s="38"/>
      <c r="U313" s="38"/>
      <c r="V313" s="3"/>
      <c r="W313" s="3"/>
      <c r="X313" s="3"/>
      <c r="Y313" s="3"/>
      <c r="Z313" s="3"/>
      <c r="AA313" s="3"/>
      <c r="AB313" s="3"/>
      <c r="AC313" s="3"/>
      <c r="AD313" s="3"/>
      <c r="AE313" s="3"/>
      <c r="AF313" s="3"/>
      <c r="AG313" s="3"/>
      <c r="AH313" s="3"/>
    </row>
    <row r="314">
      <c r="A314" s="3"/>
      <c r="B314" s="3"/>
      <c r="C314" s="56"/>
      <c r="D314" s="56"/>
      <c r="E314" s="3"/>
      <c r="F314" s="38"/>
      <c r="G314" s="38"/>
      <c r="H314" s="56"/>
      <c r="I314" s="56"/>
      <c r="J314" s="38"/>
      <c r="K314" s="38"/>
      <c r="L314" s="38"/>
      <c r="M314" s="38"/>
      <c r="N314" s="3"/>
      <c r="O314" s="3"/>
      <c r="P314" s="3"/>
      <c r="Q314" s="3"/>
      <c r="R314" s="3"/>
      <c r="S314" s="3"/>
      <c r="T314" s="38"/>
      <c r="U314" s="38"/>
      <c r="V314" s="3"/>
      <c r="W314" s="3"/>
      <c r="X314" s="3"/>
      <c r="Y314" s="3"/>
      <c r="Z314" s="3"/>
      <c r="AA314" s="3"/>
      <c r="AB314" s="3"/>
      <c r="AC314" s="3"/>
      <c r="AD314" s="3"/>
      <c r="AE314" s="3"/>
      <c r="AF314" s="3"/>
      <c r="AG314" s="3"/>
      <c r="AH314" s="3"/>
    </row>
    <row r="315">
      <c r="A315" s="3"/>
      <c r="B315" s="3"/>
      <c r="C315" s="56"/>
      <c r="D315" s="56"/>
      <c r="E315" s="3"/>
      <c r="F315" s="38"/>
      <c r="G315" s="38"/>
      <c r="H315" s="56"/>
      <c r="I315" s="56"/>
      <c r="J315" s="38"/>
      <c r="K315" s="38"/>
      <c r="L315" s="38"/>
      <c r="M315" s="38"/>
      <c r="N315" s="3"/>
      <c r="O315" s="3"/>
      <c r="P315" s="3"/>
      <c r="Q315" s="3"/>
      <c r="R315" s="3"/>
      <c r="S315" s="3"/>
      <c r="T315" s="38"/>
      <c r="U315" s="38"/>
      <c r="V315" s="3"/>
      <c r="W315" s="3"/>
      <c r="X315" s="3"/>
      <c r="Y315" s="3"/>
      <c r="Z315" s="3"/>
      <c r="AA315" s="3"/>
      <c r="AB315" s="3"/>
      <c r="AC315" s="3"/>
      <c r="AD315" s="3"/>
      <c r="AE315" s="3"/>
      <c r="AF315" s="3"/>
      <c r="AG315" s="3"/>
      <c r="AH315" s="3"/>
    </row>
    <row r="316">
      <c r="A316" s="3"/>
      <c r="B316" s="3"/>
      <c r="C316" s="56"/>
      <c r="D316" s="56"/>
      <c r="E316" s="3"/>
      <c r="F316" s="38"/>
      <c r="G316" s="38"/>
      <c r="H316" s="56"/>
      <c r="I316" s="56"/>
      <c r="J316" s="38"/>
      <c r="K316" s="38"/>
      <c r="L316" s="38"/>
      <c r="M316" s="38"/>
      <c r="N316" s="3"/>
      <c r="O316" s="3"/>
      <c r="P316" s="3"/>
      <c r="Q316" s="3"/>
      <c r="R316" s="3"/>
      <c r="S316" s="3"/>
      <c r="T316" s="38"/>
      <c r="U316" s="38"/>
      <c r="V316" s="3"/>
      <c r="W316" s="3"/>
      <c r="X316" s="3"/>
      <c r="Y316" s="3"/>
      <c r="Z316" s="3"/>
      <c r="AA316" s="3"/>
      <c r="AB316" s="3"/>
      <c r="AC316" s="3"/>
      <c r="AD316" s="3"/>
      <c r="AE316" s="3"/>
      <c r="AF316" s="3"/>
      <c r="AG316" s="3"/>
      <c r="AH316" s="3"/>
    </row>
    <row r="317">
      <c r="A317" s="3"/>
      <c r="B317" s="3"/>
      <c r="C317" s="56"/>
      <c r="D317" s="56"/>
      <c r="E317" s="3"/>
      <c r="F317" s="38"/>
      <c r="G317" s="38"/>
      <c r="H317" s="56"/>
      <c r="I317" s="56"/>
      <c r="J317" s="38"/>
      <c r="K317" s="38"/>
      <c r="L317" s="38"/>
      <c r="M317" s="38"/>
      <c r="N317" s="3"/>
      <c r="O317" s="3"/>
      <c r="P317" s="3"/>
      <c r="Q317" s="3"/>
      <c r="R317" s="3"/>
      <c r="S317" s="3"/>
      <c r="T317" s="38"/>
      <c r="U317" s="38"/>
      <c r="V317" s="3"/>
      <c r="W317" s="3"/>
      <c r="X317" s="3"/>
      <c r="Y317" s="3"/>
      <c r="Z317" s="3"/>
      <c r="AA317" s="3"/>
      <c r="AB317" s="3"/>
      <c r="AC317" s="3"/>
      <c r="AD317" s="3"/>
      <c r="AE317" s="3"/>
      <c r="AF317" s="3"/>
      <c r="AG317" s="3"/>
      <c r="AH317" s="3"/>
    </row>
    <row r="318">
      <c r="A318" s="3"/>
      <c r="B318" s="3"/>
      <c r="C318" s="56"/>
      <c r="D318" s="56"/>
      <c r="E318" s="3"/>
      <c r="F318" s="38"/>
      <c r="G318" s="38"/>
      <c r="H318" s="56"/>
      <c r="I318" s="56"/>
      <c r="J318" s="38"/>
      <c r="K318" s="38"/>
      <c r="L318" s="38"/>
      <c r="M318" s="38"/>
      <c r="N318" s="3"/>
      <c r="O318" s="3"/>
      <c r="P318" s="3"/>
      <c r="Q318" s="3"/>
      <c r="R318" s="3"/>
      <c r="S318" s="3"/>
      <c r="T318" s="38"/>
      <c r="U318" s="38"/>
      <c r="V318" s="3"/>
      <c r="W318" s="3"/>
      <c r="X318" s="3"/>
      <c r="Y318" s="3"/>
      <c r="Z318" s="3"/>
      <c r="AA318" s="3"/>
      <c r="AB318" s="3"/>
      <c r="AC318" s="3"/>
      <c r="AD318" s="3"/>
      <c r="AE318" s="3"/>
      <c r="AF318" s="3"/>
      <c r="AG318" s="3"/>
      <c r="AH318" s="3"/>
    </row>
    <row r="319">
      <c r="A319" s="3"/>
      <c r="B319" s="3"/>
      <c r="C319" s="56"/>
      <c r="D319" s="56"/>
      <c r="E319" s="3"/>
      <c r="F319" s="38"/>
      <c r="G319" s="38"/>
      <c r="H319" s="56"/>
      <c r="I319" s="56"/>
      <c r="J319" s="38"/>
      <c r="K319" s="38"/>
      <c r="L319" s="38"/>
      <c r="M319" s="38"/>
      <c r="N319" s="3"/>
      <c r="O319" s="3"/>
      <c r="P319" s="3"/>
      <c r="Q319" s="3"/>
      <c r="R319" s="3"/>
      <c r="S319" s="3"/>
      <c r="T319" s="38"/>
      <c r="U319" s="38"/>
      <c r="V319" s="3"/>
      <c r="W319" s="3"/>
      <c r="X319" s="3"/>
      <c r="Y319" s="3"/>
      <c r="Z319" s="3"/>
      <c r="AA319" s="3"/>
      <c r="AB319" s="3"/>
      <c r="AC319" s="3"/>
      <c r="AD319" s="3"/>
      <c r="AE319" s="3"/>
      <c r="AF319" s="3"/>
      <c r="AG319" s="3"/>
      <c r="AH319" s="3"/>
    </row>
    <row r="320">
      <c r="A320" s="3"/>
      <c r="B320" s="3"/>
      <c r="C320" s="56"/>
      <c r="D320" s="56"/>
      <c r="E320" s="3"/>
      <c r="F320" s="38"/>
      <c r="G320" s="38"/>
      <c r="H320" s="56"/>
      <c r="I320" s="56"/>
      <c r="J320" s="38"/>
      <c r="K320" s="38"/>
      <c r="L320" s="38"/>
      <c r="M320" s="38"/>
      <c r="N320" s="3"/>
      <c r="O320" s="3"/>
      <c r="P320" s="3"/>
      <c r="Q320" s="3"/>
      <c r="R320" s="3"/>
      <c r="S320" s="3"/>
      <c r="T320" s="38"/>
      <c r="U320" s="38"/>
      <c r="V320" s="3"/>
      <c r="W320" s="3"/>
      <c r="X320" s="3"/>
      <c r="Y320" s="3"/>
      <c r="Z320" s="3"/>
      <c r="AA320" s="3"/>
      <c r="AB320" s="3"/>
      <c r="AC320" s="3"/>
      <c r="AD320" s="3"/>
      <c r="AE320" s="3"/>
      <c r="AF320" s="3"/>
      <c r="AG320" s="3"/>
      <c r="AH320" s="3"/>
    </row>
    <row r="321">
      <c r="A321" s="3"/>
      <c r="B321" s="3"/>
      <c r="C321" s="56"/>
      <c r="D321" s="56"/>
      <c r="E321" s="3"/>
      <c r="F321" s="38"/>
      <c r="G321" s="38"/>
      <c r="H321" s="56"/>
      <c r="I321" s="56"/>
      <c r="J321" s="38"/>
      <c r="K321" s="38"/>
      <c r="L321" s="38"/>
      <c r="M321" s="38"/>
      <c r="N321" s="3"/>
      <c r="O321" s="3"/>
      <c r="P321" s="3"/>
      <c r="Q321" s="3"/>
      <c r="R321" s="3"/>
      <c r="S321" s="3"/>
      <c r="T321" s="38"/>
      <c r="U321" s="38"/>
      <c r="V321" s="3"/>
      <c r="W321" s="3"/>
      <c r="X321" s="3"/>
      <c r="Y321" s="3"/>
      <c r="Z321" s="3"/>
      <c r="AA321" s="3"/>
      <c r="AB321" s="3"/>
      <c r="AC321" s="3"/>
      <c r="AD321" s="3"/>
      <c r="AE321" s="3"/>
      <c r="AF321" s="3"/>
      <c r="AG321" s="3"/>
      <c r="AH321" s="3"/>
    </row>
    <row r="322">
      <c r="A322" s="3"/>
      <c r="B322" s="3"/>
      <c r="C322" s="56"/>
      <c r="D322" s="56"/>
      <c r="E322" s="3"/>
      <c r="F322" s="38"/>
      <c r="G322" s="38"/>
      <c r="H322" s="56"/>
      <c r="I322" s="56"/>
      <c r="J322" s="38"/>
      <c r="K322" s="38"/>
      <c r="L322" s="38"/>
      <c r="M322" s="38"/>
      <c r="N322" s="3"/>
      <c r="O322" s="3"/>
      <c r="P322" s="3"/>
      <c r="Q322" s="3"/>
      <c r="R322" s="3"/>
      <c r="S322" s="3"/>
      <c r="T322" s="38"/>
      <c r="U322" s="38"/>
      <c r="V322" s="3"/>
      <c r="W322" s="3"/>
      <c r="X322" s="3"/>
      <c r="Y322" s="3"/>
      <c r="Z322" s="3"/>
      <c r="AA322" s="3"/>
      <c r="AB322" s="3"/>
      <c r="AC322" s="3"/>
      <c r="AD322" s="3"/>
      <c r="AE322" s="3"/>
      <c r="AF322" s="3"/>
      <c r="AG322" s="3"/>
      <c r="AH322" s="3"/>
    </row>
    <row r="323">
      <c r="A323" s="3"/>
      <c r="B323" s="3"/>
      <c r="C323" s="56"/>
      <c r="D323" s="56"/>
      <c r="E323" s="3"/>
      <c r="F323" s="38"/>
      <c r="G323" s="38"/>
      <c r="H323" s="56"/>
      <c r="I323" s="56"/>
      <c r="J323" s="38"/>
      <c r="K323" s="38"/>
      <c r="L323" s="38"/>
      <c r="M323" s="38"/>
      <c r="N323" s="3"/>
      <c r="O323" s="3"/>
      <c r="P323" s="3"/>
      <c r="Q323" s="3"/>
      <c r="R323" s="3"/>
      <c r="S323" s="3"/>
      <c r="T323" s="38"/>
      <c r="U323" s="38"/>
      <c r="V323" s="3"/>
      <c r="W323" s="3"/>
      <c r="X323" s="3"/>
      <c r="Y323" s="3"/>
      <c r="Z323" s="3"/>
      <c r="AA323" s="3"/>
      <c r="AB323" s="3"/>
      <c r="AC323" s="3"/>
      <c r="AD323" s="3"/>
      <c r="AE323" s="3"/>
      <c r="AF323" s="3"/>
      <c r="AG323" s="3"/>
      <c r="AH323" s="3"/>
    </row>
    <row r="324">
      <c r="A324" s="3"/>
      <c r="B324" s="3"/>
      <c r="C324" s="56"/>
      <c r="D324" s="56"/>
      <c r="E324" s="3"/>
      <c r="F324" s="38"/>
      <c r="G324" s="38"/>
      <c r="H324" s="56"/>
      <c r="I324" s="56"/>
      <c r="J324" s="38"/>
      <c r="K324" s="38"/>
      <c r="L324" s="38"/>
      <c r="M324" s="38"/>
      <c r="N324" s="3"/>
      <c r="O324" s="3"/>
      <c r="P324" s="3"/>
      <c r="Q324" s="3"/>
      <c r="R324" s="3"/>
      <c r="S324" s="3"/>
      <c r="T324" s="38"/>
      <c r="U324" s="38"/>
      <c r="V324" s="3"/>
      <c r="W324" s="3"/>
      <c r="X324" s="3"/>
      <c r="Y324" s="3"/>
      <c r="Z324" s="3"/>
      <c r="AA324" s="3"/>
      <c r="AB324" s="3"/>
      <c r="AC324" s="3"/>
      <c r="AD324" s="3"/>
      <c r="AE324" s="3"/>
      <c r="AF324" s="3"/>
      <c r="AG324" s="3"/>
      <c r="AH324" s="3"/>
    </row>
    <row r="325">
      <c r="A325" s="3"/>
      <c r="B325" s="3"/>
      <c r="C325" s="56"/>
      <c r="D325" s="56"/>
      <c r="E325" s="3"/>
      <c r="F325" s="38"/>
      <c r="G325" s="38"/>
      <c r="H325" s="56"/>
      <c r="I325" s="56"/>
      <c r="J325" s="38"/>
      <c r="K325" s="38"/>
      <c r="L325" s="38"/>
      <c r="M325" s="38"/>
      <c r="N325" s="3"/>
      <c r="O325" s="3"/>
      <c r="P325" s="3"/>
      <c r="Q325" s="3"/>
      <c r="R325" s="3"/>
      <c r="S325" s="3"/>
      <c r="T325" s="38"/>
      <c r="U325" s="38"/>
      <c r="V325" s="3"/>
      <c r="W325" s="3"/>
      <c r="X325" s="3"/>
      <c r="Y325" s="3"/>
      <c r="Z325" s="3"/>
      <c r="AA325" s="3"/>
      <c r="AB325" s="3"/>
      <c r="AC325" s="3"/>
      <c r="AD325" s="3"/>
      <c r="AE325" s="3"/>
      <c r="AF325" s="3"/>
      <c r="AG325" s="3"/>
      <c r="AH325" s="3"/>
    </row>
    <row r="326">
      <c r="A326" s="3"/>
      <c r="B326" s="3"/>
      <c r="C326" s="56"/>
      <c r="D326" s="56"/>
      <c r="E326" s="3"/>
      <c r="F326" s="38"/>
      <c r="G326" s="38"/>
      <c r="H326" s="56"/>
      <c r="I326" s="56"/>
      <c r="J326" s="38"/>
      <c r="K326" s="38"/>
      <c r="L326" s="38"/>
      <c r="M326" s="38"/>
      <c r="N326" s="3"/>
      <c r="O326" s="3"/>
      <c r="P326" s="3"/>
      <c r="Q326" s="3"/>
      <c r="R326" s="3"/>
      <c r="S326" s="3"/>
      <c r="T326" s="38"/>
      <c r="U326" s="38"/>
      <c r="V326" s="3"/>
      <c r="W326" s="3"/>
      <c r="X326" s="3"/>
      <c r="Y326" s="3"/>
      <c r="Z326" s="3"/>
      <c r="AA326" s="3"/>
      <c r="AB326" s="3"/>
      <c r="AC326" s="3"/>
      <c r="AD326" s="3"/>
      <c r="AE326" s="3"/>
      <c r="AF326" s="3"/>
      <c r="AG326" s="3"/>
      <c r="AH326" s="3"/>
    </row>
    <row r="327">
      <c r="A327" s="3"/>
      <c r="B327" s="3"/>
      <c r="C327" s="56"/>
      <c r="D327" s="56"/>
      <c r="E327" s="3"/>
      <c r="F327" s="38"/>
      <c r="G327" s="38"/>
      <c r="H327" s="56"/>
      <c r="I327" s="56"/>
      <c r="J327" s="38"/>
      <c r="K327" s="38"/>
      <c r="L327" s="38"/>
      <c r="M327" s="38"/>
      <c r="N327" s="3"/>
      <c r="O327" s="3"/>
      <c r="P327" s="3"/>
      <c r="Q327" s="3"/>
      <c r="R327" s="3"/>
      <c r="S327" s="3"/>
      <c r="T327" s="38"/>
      <c r="U327" s="38"/>
      <c r="V327" s="3"/>
      <c r="W327" s="3"/>
      <c r="X327" s="3"/>
      <c r="Y327" s="3"/>
      <c r="Z327" s="3"/>
      <c r="AA327" s="3"/>
      <c r="AB327" s="3"/>
      <c r="AC327" s="3"/>
      <c r="AD327" s="3"/>
      <c r="AE327" s="3"/>
      <c r="AF327" s="3"/>
      <c r="AG327" s="3"/>
      <c r="AH327" s="3"/>
    </row>
    <row r="328">
      <c r="A328" s="3"/>
      <c r="B328" s="3"/>
      <c r="C328" s="56"/>
      <c r="D328" s="56"/>
      <c r="E328" s="3"/>
      <c r="F328" s="38"/>
      <c r="G328" s="38"/>
      <c r="H328" s="56"/>
      <c r="I328" s="56"/>
      <c r="J328" s="38"/>
      <c r="K328" s="38"/>
      <c r="L328" s="38"/>
      <c r="M328" s="38"/>
      <c r="N328" s="3"/>
      <c r="O328" s="3"/>
      <c r="P328" s="3"/>
      <c r="Q328" s="3"/>
      <c r="R328" s="3"/>
      <c r="S328" s="3"/>
      <c r="T328" s="38"/>
      <c r="U328" s="38"/>
      <c r="V328" s="3"/>
      <c r="W328" s="3"/>
      <c r="X328" s="3"/>
      <c r="Y328" s="3"/>
      <c r="Z328" s="3"/>
      <c r="AA328" s="3"/>
      <c r="AB328" s="3"/>
      <c r="AC328" s="3"/>
      <c r="AD328" s="3"/>
      <c r="AE328" s="3"/>
      <c r="AF328" s="3"/>
      <c r="AG328" s="3"/>
      <c r="AH328" s="3"/>
    </row>
    <row r="329">
      <c r="A329" s="3"/>
      <c r="B329" s="3"/>
      <c r="C329" s="56"/>
      <c r="D329" s="56"/>
      <c r="E329" s="3"/>
      <c r="F329" s="38"/>
      <c r="G329" s="38"/>
      <c r="H329" s="56"/>
      <c r="I329" s="56"/>
      <c r="J329" s="38"/>
      <c r="K329" s="38"/>
      <c r="L329" s="38"/>
      <c r="M329" s="38"/>
      <c r="N329" s="3"/>
      <c r="O329" s="3"/>
      <c r="P329" s="3"/>
      <c r="Q329" s="3"/>
      <c r="R329" s="3"/>
      <c r="S329" s="3"/>
      <c r="T329" s="38"/>
      <c r="U329" s="38"/>
      <c r="V329" s="3"/>
      <c r="W329" s="3"/>
      <c r="X329" s="3"/>
      <c r="Y329" s="3"/>
      <c r="Z329" s="3"/>
      <c r="AA329" s="3"/>
      <c r="AB329" s="3"/>
      <c r="AC329" s="3"/>
      <c r="AD329" s="3"/>
      <c r="AE329" s="3"/>
      <c r="AF329" s="3"/>
      <c r="AG329" s="3"/>
      <c r="AH329" s="3"/>
    </row>
    <row r="330">
      <c r="A330" s="3"/>
      <c r="B330" s="3"/>
      <c r="C330" s="56"/>
      <c r="D330" s="56"/>
      <c r="E330" s="3"/>
      <c r="F330" s="38"/>
      <c r="G330" s="38"/>
      <c r="H330" s="56"/>
      <c r="I330" s="56"/>
      <c r="J330" s="38"/>
      <c r="K330" s="38"/>
      <c r="L330" s="38"/>
      <c r="M330" s="38"/>
      <c r="N330" s="3"/>
      <c r="O330" s="3"/>
      <c r="P330" s="3"/>
      <c r="Q330" s="3"/>
      <c r="R330" s="3"/>
      <c r="S330" s="3"/>
      <c r="T330" s="38"/>
      <c r="U330" s="38"/>
      <c r="V330" s="3"/>
      <c r="W330" s="3"/>
      <c r="X330" s="3"/>
      <c r="Y330" s="3"/>
      <c r="Z330" s="3"/>
      <c r="AA330" s="3"/>
      <c r="AB330" s="3"/>
      <c r="AC330" s="3"/>
      <c r="AD330" s="3"/>
      <c r="AE330" s="3"/>
      <c r="AF330" s="3"/>
      <c r="AG330" s="3"/>
      <c r="AH330" s="3"/>
    </row>
    <row r="331">
      <c r="A331" s="3"/>
      <c r="B331" s="3"/>
      <c r="C331" s="56"/>
      <c r="D331" s="56"/>
      <c r="E331" s="3"/>
      <c r="F331" s="38"/>
      <c r="G331" s="38"/>
      <c r="H331" s="56"/>
      <c r="I331" s="56"/>
      <c r="J331" s="38"/>
      <c r="K331" s="38"/>
      <c r="L331" s="38"/>
      <c r="M331" s="38"/>
      <c r="N331" s="3"/>
      <c r="O331" s="3"/>
      <c r="P331" s="3"/>
      <c r="Q331" s="3"/>
      <c r="R331" s="3"/>
      <c r="S331" s="3"/>
      <c r="T331" s="38"/>
      <c r="U331" s="38"/>
      <c r="V331" s="3"/>
      <c r="W331" s="3"/>
      <c r="X331" s="3"/>
      <c r="Y331" s="3"/>
      <c r="Z331" s="3"/>
      <c r="AA331" s="3"/>
      <c r="AB331" s="3"/>
      <c r="AC331" s="3"/>
      <c r="AD331" s="3"/>
      <c r="AE331" s="3"/>
      <c r="AF331" s="3"/>
      <c r="AG331" s="3"/>
      <c r="AH331" s="3"/>
    </row>
    <row r="332">
      <c r="A332" s="3"/>
      <c r="B332" s="3"/>
      <c r="C332" s="56"/>
      <c r="D332" s="56"/>
      <c r="E332" s="3"/>
      <c r="F332" s="38"/>
      <c r="G332" s="38"/>
      <c r="H332" s="56"/>
      <c r="I332" s="56"/>
      <c r="J332" s="38"/>
      <c r="K332" s="38"/>
      <c r="L332" s="38"/>
      <c r="M332" s="38"/>
      <c r="N332" s="3"/>
      <c r="O332" s="3"/>
      <c r="P332" s="3"/>
      <c r="Q332" s="3"/>
      <c r="R332" s="3"/>
      <c r="S332" s="3"/>
      <c r="T332" s="38"/>
      <c r="U332" s="38"/>
      <c r="V332" s="3"/>
      <c r="W332" s="3"/>
      <c r="X332" s="3"/>
      <c r="Y332" s="3"/>
      <c r="Z332" s="3"/>
      <c r="AA332" s="3"/>
      <c r="AB332" s="3"/>
      <c r="AC332" s="3"/>
      <c r="AD332" s="3"/>
      <c r="AE332" s="3"/>
      <c r="AF332" s="3"/>
      <c r="AG332" s="3"/>
      <c r="AH332" s="3"/>
    </row>
    <row r="333">
      <c r="A333" s="3"/>
      <c r="B333" s="3"/>
      <c r="C333" s="56"/>
      <c r="D333" s="56"/>
      <c r="E333" s="3"/>
      <c r="F333" s="38"/>
      <c r="G333" s="38"/>
      <c r="H333" s="56"/>
      <c r="I333" s="56"/>
      <c r="J333" s="38"/>
      <c r="K333" s="38"/>
      <c r="L333" s="38"/>
      <c r="M333" s="38"/>
      <c r="N333" s="3"/>
      <c r="O333" s="3"/>
      <c r="P333" s="3"/>
      <c r="Q333" s="3"/>
      <c r="R333" s="3"/>
      <c r="S333" s="3"/>
      <c r="T333" s="38"/>
      <c r="U333" s="38"/>
      <c r="V333" s="3"/>
      <c r="W333" s="3"/>
      <c r="X333" s="3"/>
      <c r="Y333" s="3"/>
      <c r="Z333" s="3"/>
      <c r="AA333" s="3"/>
      <c r="AB333" s="3"/>
      <c r="AC333" s="3"/>
      <c r="AD333" s="3"/>
      <c r="AE333" s="3"/>
      <c r="AF333" s="3"/>
      <c r="AG333" s="3"/>
      <c r="AH333" s="3"/>
    </row>
    <row r="334">
      <c r="A334" s="3"/>
      <c r="B334" s="3"/>
      <c r="C334" s="56"/>
      <c r="D334" s="56"/>
      <c r="E334" s="3"/>
      <c r="F334" s="38"/>
      <c r="G334" s="38"/>
      <c r="H334" s="56"/>
      <c r="I334" s="56"/>
      <c r="J334" s="38"/>
      <c r="K334" s="38"/>
      <c r="L334" s="38"/>
      <c r="M334" s="38"/>
      <c r="N334" s="3"/>
      <c r="O334" s="3"/>
      <c r="P334" s="3"/>
      <c r="Q334" s="3"/>
      <c r="R334" s="3"/>
      <c r="S334" s="3"/>
      <c r="T334" s="38"/>
      <c r="U334" s="38"/>
      <c r="V334" s="3"/>
      <c r="W334" s="3"/>
      <c r="X334" s="3"/>
      <c r="Y334" s="3"/>
      <c r="Z334" s="3"/>
      <c r="AA334" s="3"/>
      <c r="AB334" s="3"/>
      <c r="AC334" s="3"/>
      <c r="AD334" s="3"/>
      <c r="AE334" s="3"/>
      <c r="AF334" s="3"/>
      <c r="AG334" s="3"/>
      <c r="AH334" s="3"/>
    </row>
    <row r="335">
      <c r="A335" s="3"/>
      <c r="B335" s="3"/>
      <c r="C335" s="56"/>
      <c r="D335" s="56"/>
      <c r="E335" s="3"/>
      <c r="F335" s="38"/>
      <c r="G335" s="38"/>
      <c r="H335" s="56"/>
      <c r="I335" s="56"/>
      <c r="J335" s="38"/>
      <c r="K335" s="38"/>
      <c r="L335" s="38"/>
      <c r="M335" s="38"/>
      <c r="N335" s="3"/>
      <c r="O335" s="3"/>
      <c r="P335" s="3"/>
      <c r="Q335" s="3"/>
      <c r="R335" s="3"/>
      <c r="S335" s="3"/>
      <c r="T335" s="38"/>
      <c r="U335" s="38"/>
      <c r="V335" s="3"/>
      <c r="W335" s="3"/>
      <c r="X335" s="3"/>
      <c r="Y335" s="3"/>
      <c r="Z335" s="3"/>
      <c r="AA335" s="3"/>
      <c r="AB335" s="3"/>
      <c r="AC335" s="3"/>
      <c r="AD335" s="3"/>
      <c r="AE335" s="3"/>
      <c r="AF335" s="3"/>
      <c r="AG335" s="3"/>
      <c r="AH335" s="3"/>
    </row>
    <row r="336">
      <c r="A336" s="3"/>
      <c r="B336" s="3"/>
      <c r="C336" s="56"/>
      <c r="D336" s="56"/>
      <c r="E336" s="3"/>
      <c r="F336" s="38"/>
      <c r="G336" s="38"/>
      <c r="H336" s="56"/>
      <c r="I336" s="56"/>
      <c r="J336" s="38"/>
      <c r="K336" s="38"/>
      <c r="L336" s="38"/>
      <c r="M336" s="38"/>
      <c r="N336" s="3"/>
      <c r="O336" s="3"/>
      <c r="P336" s="3"/>
      <c r="Q336" s="3"/>
      <c r="R336" s="3"/>
      <c r="S336" s="3"/>
      <c r="T336" s="38"/>
      <c r="U336" s="38"/>
      <c r="V336" s="3"/>
      <c r="W336" s="3"/>
      <c r="X336" s="3"/>
      <c r="Y336" s="3"/>
      <c r="Z336" s="3"/>
      <c r="AA336" s="3"/>
      <c r="AB336" s="3"/>
      <c r="AC336" s="3"/>
      <c r="AD336" s="3"/>
      <c r="AE336" s="3"/>
      <c r="AF336" s="3"/>
      <c r="AG336" s="3"/>
      <c r="AH336" s="3"/>
    </row>
    <row r="337">
      <c r="A337" s="3"/>
      <c r="B337" s="3"/>
      <c r="C337" s="56"/>
      <c r="D337" s="56"/>
      <c r="E337" s="3"/>
      <c r="F337" s="38"/>
      <c r="G337" s="38"/>
      <c r="H337" s="56"/>
      <c r="I337" s="56"/>
      <c r="J337" s="38"/>
      <c r="K337" s="38"/>
      <c r="L337" s="38"/>
      <c r="M337" s="38"/>
      <c r="N337" s="3"/>
      <c r="O337" s="3"/>
      <c r="P337" s="3"/>
      <c r="Q337" s="3"/>
      <c r="R337" s="3"/>
      <c r="S337" s="3"/>
      <c r="T337" s="38"/>
      <c r="U337" s="38"/>
      <c r="V337" s="3"/>
      <c r="W337" s="3"/>
      <c r="X337" s="3"/>
      <c r="Y337" s="3"/>
      <c r="Z337" s="3"/>
      <c r="AA337" s="3"/>
      <c r="AB337" s="3"/>
      <c r="AC337" s="3"/>
      <c r="AD337" s="3"/>
      <c r="AE337" s="3"/>
      <c r="AF337" s="3"/>
      <c r="AG337" s="3"/>
      <c r="AH337" s="3"/>
    </row>
    <row r="338">
      <c r="A338" s="3"/>
      <c r="B338" s="3"/>
      <c r="C338" s="56"/>
      <c r="D338" s="56"/>
      <c r="E338" s="3"/>
      <c r="F338" s="38"/>
      <c r="G338" s="38"/>
      <c r="H338" s="56"/>
      <c r="I338" s="56"/>
      <c r="J338" s="38"/>
      <c r="K338" s="38"/>
      <c r="L338" s="38"/>
      <c r="M338" s="38"/>
      <c r="N338" s="3"/>
      <c r="O338" s="3"/>
      <c r="P338" s="3"/>
      <c r="Q338" s="3"/>
      <c r="R338" s="3"/>
      <c r="S338" s="3"/>
      <c r="T338" s="38"/>
      <c r="U338" s="38"/>
      <c r="V338" s="3"/>
      <c r="W338" s="3"/>
      <c r="X338" s="3"/>
      <c r="Y338" s="3"/>
      <c r="Z338" s="3"/>
      <c r="AA338" s="3"/>
      <c r="AB338" s="3"/>
      <c r="AC338" s="3"/>
      <c r="AD338" s="3"/>
      <c r="AE338" s="3"/>
      <c r="AF338" s="3"/>
      <c r="AG338" s="3"/>
      <c r="AH338" s="3"/>
    </row>
    <row r="339">
      <c r="A339" s="3"/>
      <c r="B339" s="3"/>
      <c r="C339" s="56"/>
      <c r="D339" s="56"/>
      <c r="E339" s="3"/>
      <c r="F339" s="38"/>
      <c r="G339" s="38"/>
      <c r="H339" s="56"/>
      <c r="I339" s="56"/>
      <c r="J339" s="38"/>
      <c r="K339" s="38"/>
      <c r="L339" s="38"/>
      <c r="M339" s="38"/>
      <c r="N339" s="3"/>
      <c r="O339" s="3"/>
      <c r="P339" s="3"/>
      <c r="Q339" s="3"/>
      <c r="R339" s="3"/>
      <c r="S339" s="3"/>
      <c r="T339" s="38"/>
      <c r="U339" s="38"/>
      <c r="V339" s="3"/>
      <c r="W339" s="3"/>
      <c r="X339" s="3"/>
      <c r="Y339" s="3"/>
      <c r="Z339" s="3"/>
      <c r="AA339" s="3"/>
      <c r="AB339" s="3"/>
      <c r="AC339" s="3"/>
      <c r="AD339" s="3"/>
      <c r="AE339" s="3"/>
      <c r="AF339" s="3"/>
      <c r="AG339" s="3"/>
      <c r="AH339" s="3"/>
    </row>
    <row r="340">
      <c r="A340" s="3"/>
      <c r="B340" s="3"/>
      <c r="C340" s="56"/>
      <c r="D340" s="56"/>
      <c r="E340" s="3"/>
      <c r="F340" s="38"/>
      <c r="G340" s="38"/>
      <c r="H340" s="56"/>
      <c r="I340" s="56"/>
      <c r="J340" s="38"/>
      <c r="K340" s="38"/>
      <c r="L340" s="38"/>
      <c r="M340" s="38"/>
      <c r="N340" s="3"/>
      <c r="O340" s="3"/>
      <c r="P340" s="3"/>
      <c r="Q340" s="3"/>
      <c r="R340" s="3"/>
      <c r="S340" s="3"/>
      <c r="T340" s="38"/>
      <c r="U340" s="38"/>
      <c r="V340" s="3"/>
      <c r="W340" s="3"/>
      <c r="X340" s="3"/>
      <c r="Y340" s="3"/>
      <c r="Z340" s="3"/>
      <c r="AA340" s="3"/>
      <c r="AB340" s="3"/>
      <c r="AC340" s="3"/>
      <c r="AD340" s="3"/>
      <c r="AE340" s="3"/>
      <c r="AF340" s="3"/>
      <c r="AG340" s="3"/>
      <c r="AH340" s="3"/>
    </row>
    <row r="341">
      <c r="A341" s="3"/>
      <c r="B341" s="3"/>
      <c r="C341" s="56"/>
      <c r="D341" s="56"/>
      <c r="E341" s="3"/>
      <c r="F341" s="38"/>
      <c r="G341" s="38"/>
      <c r="H341" s="56"/>
      <c r="I341" s="56"/>
      <c r="J341" s="38"/>
      <c r="K341" s="38"/>
      <c r="L341" s="38"/>
      <c r="M341" s="38"/>
      <c r="N341" s="3"/>
      <c r="O341" s="3"/>
      <c r="P341" s="3"/>
      <c r="Q341" s="3"/>
      <c r="R341" s="3"/>
      <c r="S341" s="3"/>
      <c r="T341" s="38"/>
      <c r="U341" s="38"/>
      <c r="V341" s="3"/>
      <c r="W341" s="3"/>
      <c r="X341" s="3"/>
      <c r="Y341" s="3"/>
      <c r="Z341" s="3"/>
      <c r="AA341" s="3"/>
      <c r="AB341" s="3"/>
      <c r="AC341" s="3"/>
      <c r="AD341" s="3"/>
      <c r="AE341" s="3"/>
      <c r="AF341" s="3"/>
      <c r="AG341" s="3"/>
      <c r="AH341" s="3"/>
    </row>
    <row r="342">
      <c r="A342" s="3"/>
      <c r="B342" s="3"/>
      <c r="C342" s="56"/>
      <c r="D342" s="56"/>
      <c r="E342" s="3"/>
      <c r="F342" s="38"/>
      <c r="G342" s="38"/>
      <c r="H342" s="56"/>
      <c r="I342" s="56"/>
      <c r="J342" s="38"/>
      <c r="K342" s="38"/>
      <c r="L342" s="38"/>
      <c r="M342" s="38"/>
      <c r="N342" s="3"/>
      <c r="O342" s="3"/>
      <c r="P342" s="3"/>
      <c r="Q342" s="3"/>
      <c r="R342" s="3"/>
      <c r="S342" s="3"/>
      <c r="T342" s="38"/>
      <c r="U342" s="38"/>
      <c r="V342" s="3"/>
      <c r="W342" s="3"/>
      <c r="X342" s="3"/>
      <c r="Y342" s="3"/>
      <c r="Z342" s="3"/>
      <c r="AA342" s="3"/>
      <c r="AB342" s="3"/>
      <c r="AC342" s="3"/>
      <c r="AD342" s="3"/>
      <c r="AE342" s="3"/>
      <c r="AF342" s="3"/>
      <c r="AG342" s="3"/>
      <c r="AH342" s="3"/>
    </row>
    <row r="343">
      <c r="A343" s="3"/>
      <c r="B343" s="3"/>
      <c r="C343" s="56"/>
      <c r="D343" s="56"/>
      <c r="E343" s="3"/>
      <c r="F343" s="38"/>
      <c r="G343" s="38"/>
      <c r="H343" s="56"/>
      <c r="I343" s="56"/>
      <c r="J343" s="38"/>
      <c r="K343" s="38"/>
      <c r="L343" s="38"/>
      <c r="M343" s="38"/>
      <c r="N343" s="3"/>
      <c r="O343" s="3"/>
      <c r="P343" s="3"/>
      <c r="Q343" s="3"/>
      <c r="R343" s="3"/>
      <c r="S343" s="3"/>
      <c r="T343" s="38"/>
      <c r="U343" s="38"/>
      <c r="V343" s="3"/>
      <c r="W343" s="3"/>
      <c r="X343" s="3"/>
      <c r="Y343" s="3"/>
      <c r="Z343" s="3"/>
      <c r="AA343" s="3"/>
      <c r="AB343" s="3"/>
      <c r="AC343" s="3"/>
      <c r="AD343" s="3"/>
      <c r="AE343" s="3"/>
      <c r="AF343" s="3"/>
      <c r="AG343" s="3"/>
      <c r="AH343" s="3"/>
    </row>
    <row r="344">
      <c r="A344" s="3"/>
      <c r="B344" s="3"/>
      <c r="C344" s="56"/>
      <c r="D344" s="56"/>
      <c r="E344" s="3"/>
      <c r="F344" s="38"/>
      <c r="G344" s="38"/>
      <c r="H344" s="56"/>
      <c r="I344" s="56"/>
      <c r="J344" s="38"/>
      <c r="K344" s="38"/>
      <c r="L344" s="38"/>
      <c r="M344" s="38"/>
      <c r="N344" s="3"/>
      <c r="O344" s="3"/>
      <c r="P344" s="3"/>
      <c r="Q344" s="3"/>
      <c r="R344" s="3"/>
      <c r="S344" s="3"/>
      <c r="T344" s="38"/>
      <c r="U344" s="38"/>
      <c r="V344" s="3"/>
      <c r="W344" s="3"/>
      <c r="X344" s="3"/>
      <c r="Y344" s="3"/>
      <c r="Z344" s="3"/>
      <c r="AA344" s="3"/>
      <c r="AB344" s="3"/>
      <c r="AC344" s="3"/>
      <c r="AD344" s="3"/>
      <c r="AE344" s="3"/>
      <c r="AF344" s="3"/>
      <c r="AG344" s="3"/>
      <c r="AH344" s="3"/>
    </row>
    <row r="345">
      <c r="A345" s="3"/>
      <c r="B345" s="3"/>
      <c r="C345" s="56"/>
      <c r="D345" s="56"/>
      <c r="E345" s="3"/>
      <c r="F345" s="38"/>
      <c r="G345" s="38"/>
      <c r="H345" s="56"/>
      <c r="I345" s="56"/>
      <c r="J345" s="38"/>
      <c r="K345" s="38"/>
      <c r="L345" s="38"/>
      <c r="M345" s="38"/>
      <c r="N345" s="3"/>
      <c r="O345" s="3"/>
      <c r="P345" s="3"/>
      <c r="Q345" s="3"/>
      <c r="R345" s="3"/>
      <c r="S345" s="3"/>
      <c r="T345" s="38"/>
      <c r="U345" s="38"/>
      <c r="V345" s="3"/>
      <c r="W345" s="3"/>
      <c r="X345" s="3"/>
      <c r="Y345" s="3"/>
      <c r="Z345" s="3"/>
      <c r="AA345" s="3"/>
      <c r="AB345" s="3"/>
      <c r="AC345" s="3"/>
      <c r="AD345" s="3"/>
      <c r="AE345" s="3"/>
      <c r="AF345" s="3"/>
      <c r="AG345" s="3"/>
      <c r="AH345" s="3"/>
    </row>
    <row r="346">
      <c r="A346" s="3"/>
      <c r="B346" s="3"/>
      <c r="C346" s="56"/>
      <c r="D346" s="56"/>
      <c r="E346" s="3"/>
      <c r="F346" s="38"/>
      <c r="G346" s="38"/>
      <c r="H346" s="56"/>
      <c r="I346" s="56"/>
      <c r="J346" s="38"/>
      <c r="K346" s="38"/>
      <c r="L346" s="38"/>
      <c r="M346" s="38"/>
      <c r="N346" s="3"/>
      <c r="O346" s="3"/>
      <c r="P346" s="3"/>
      <c r="Q346" s="3"/>
      <c r="R346" s="3"/>
      <c r="S346" s="3"/>
      <c r="T346" s="38"/>
      <c r="U346" s="38"/>
      <c r="V346" s="3"/>
      <c r="W346" s="3"/>
      <c r="X346" s="3"/>
      <c r="Y346" s="3"/>
      <c r="Z346" s="3"/>
      <c r="AA346" s="3"/>
      <c r="AB346" s="3"/>
      <c r="AC346" s="3"/>
      <c r="AD346" s="3"/>
      <c r="AE346" s="3"/>
      <c r="AF346" s="3"/>
      <c r="AG346" s="3"/>
      <c r="AH346" s="3"/>
    </row>
    <row r="347">
      <c r="A347" s="3"/>
      <c r="B347" s="3"/>
      <c r="C347" s="56"/>
      <c r="D347" s="56"/>
      <c r="E347" s="3"/>
      <c r="F347" s="38"/>
      <c r="G347" s="38"/>
      <c r="H347" s="56"/>
      <c r="I347" s="56"/>
      <c r="J347" s="38"/>
      <c r="K347" s="38"/>
      <c r="L347" s="38"/>
      <c r="M347" s="38"/>
      <c r="N347" s="3"/>
      <c r="O347" s="3"/>
      <c r="P347" s="3"/>
      <c r="Q347" s="3"/>
      <c r="R347" s="3"/>
      <c r="S347" s="3"/>
      <c r="T347" s="38"/>
      <c r="U347" s="38"/>
      <c r="V347" s="3"/>
      <c r="W347" s="3"/>
      <c r="X347" s="3"/>
      <c r="Y347" s="3"/>
      <c r="Z347" s="3"/>
      <c r="AA347" s="3"/>
      <c r="AB347" s="3"/>
      <c r="AC347" s="3"/>
      <c r="AD347" s="3"/>
      <c r="AE347" s="3"/>
      <c r="AF347" s="3"/>
      <c r="AG347" s="3"/>
      <c r="AH347" s="3"/>
    </row>
    <row r="348">
      <c r="A348" s="3"/>
      <c r="B348" s="3"/>
      <c r="C348" s="56"/>
      <c r="D348" s="56"/>
      <c r="E348" s="3"/>
      <c r="F348" s="38"/>
      <c r="G348" s="38"/>
      <c r="H348" s="56"/>
      <c r="I348" s="56"/>
      <c r="J348" s="38"/>
      <c r="K348" s="38"/>
      <c r="L348" s="38"/>
      <c r="M348" s="38"/>
      <c r="N348" s="3"/>
      <c r="O348" s="3"/>
      <c r="P348" s="3"/>
      <c r="Q348" s="3"/>
      <c r="R348" s="3"/>
      <c r="S348" s="3"/>
      <c r="T348" s="38"/>
      <c r="U348" s="38"/>
      <c r="V348" s="3"/>
      <c r="W348" s="3"/>
      <c r="X348" s="3"/>
      <c r="Y348" s="3"/>
      <c r="Z348" s="3"/>
      <c r="AA348" s="3"/>
      <c r="AB348" s="3"/>
      <c r="AC348" s="3"/>
      <c r="AD348" s="3"/>
      <c r="AE348" s="3"/>
      <c r="AF348" s="3"/>
      <c r="AG348" s="3"/>
      <c r="AH348" s="3"/>
    </row>
    <row r="349">
      <c r="A349" s="3"/>
      <c r="B349" s="3"/>
      <c r="C349" s="56"/>
      <c r="D349" s="56"/>
      <c r="E349" s="3"/>
      <c r="F349" s="38"/>
      <c r="G349" s="38"/>
      <c r="H349" s="56"/>
      <c r="I349" s="56"/>
      <c r="J349" s="38"/>
      <c r="K349" s="38"/>
      <c r="L349" s="38"/>
      <c r="M349" s="38"/>
      <c r="N349" s="3"/>
      <c r="O349" s="3"/>
      <c r="P349" s="3"/>
      <c r="Q349" s="3"/>
      <c r="R349" s="3"/>
      <c r="S349" s="3"/>
      <c r="T349" s="38"/>
      <c r="U349" s="38"/>
      <c r="V349" s="3"/>
      <c r="W349" s="3"/>
      <c r="X349" s="3"/>
      <c r="Y349" s="3"/>
      <c r="Z349" s="3"/>
      <c r="AA349" s="3"/>
      <c r="AB349" s="3"/>
      <c r="AC349" s="3"/>
      <c r="AD349" s="3"/>
      <c r="AE349" s="3"/>
      <c r="AF349" s="3"/>
      <c r="AG349" s="3"/>
      <c r="AH349" s="3"/>
    </row>
    <row r="350">
      <c r="A350" s="3"/>
      <c r="B350" s="3"/>
      <c r="C350" s="56"/>
      <c r="D350" s="56"/>
      <c r="E350" s="3"/>
      <c r="F350" s="38"/>
      <c r="G350" s="38"/>
      <c r="H350" s="56"/>
      <c r="I350" s="56"/>
      <c r="J350" s="38"/>
      <c r="K350" s="38"/>
      <c r="L350" s="38"/>
      <c r="M350" s="38"/>
      <c r="N350" s="3"/>
      <c r="O350" s="3"/>
      <c r="P350" s="3"/>
      <c r="Q350" s="3"/>
      <c r="R350" s="3"/>
      <c r="S350" s="3"/>
      <c r="T350" s="38"/>
      <c r="U350" s="38"/>
      <c r="V350" s="3"/>
      <c r="W350" s="3"/>
      <c r="X350" s="3"/>
      <c r="Y350" s="3"/>
      <c r="Z350" s="3"/>
      <c r="AA350" s="3"/>
      <c r="AB350" s="3"/>
      <c r="AC350" s="3"/>
      <c r="AD350" s="3"/>
      <c r="AE350" s="3"/>
      <c r="AF350" s="3"/>
      <c r="AG350" s="3"/>
      <c r="AH350" s="3"/>
    </row>
    <row r="351">
      <c r="A351" s="3"/>
      <c r="B351" s="3"/>
      <c r="C351" s="56"/>
      <c r="D351" s="56"/>
      <c r="E351" s="3"/>
      <c r="F351" s="38"/>
      <c r="G351" s="38"/>
      <c r="H351" s="56"/>
      <c r="I351" s="56"/>
      <c r="J351" s="38"/>
      <c r="K351" s="38"/>
      <c r="L351" s="38"/>
      <c r="M351" s="38"/>
      <c r="N351" s="3"/>
      <c r="O351" s="3"/>
      <c r="P351" s="3"/>
      <c r="Q351" s="3"/>
      <c r="R351" s="3"/>
      <c r="S351" s="3"/>
      <c r="T351" s="38"/>
      <c r="U351" s="38"/>
      <c r="V351" s="3"/>
      <c r="W351" s="3"/>
      <c r="X351" s="3"/>
      <c r="Y351" s="3"/>
      <c r="Z351" s="3"/>
      <c r="AA351" s="3"/>
      <c r="AB351" s="3"/>
      <c r="AC351" s="3"/>
      <c r="AD351" s="3"/>
      <c r="AE351" s="3"/>
      <c r="AF351" s="3"/>
      <c r="AG351" s="3"/>
      <c r="AH351" s="3"/>
    </row>
    <row r="352">
      <c r="A352" s="3"/>
      <c r="B352" s="3"/>
      <c r="C352" s="56"/>
      <c r="D352" s="56"/>
      <c r="E352" s="3"/>
      <c r="F352" s="38"/>
      <c r="G352" s="38"/>
      <c r="H352" s="56"/>
      <c r="I352" s="56"/>
      <c r="J352" s="38"/>
      <c r="K352" s="38"/>
      <c r="L352" s="38"/>
      <c r="M352" s="38"/>
      <c r="N352" s="3"/>
      <c r="O352" s="3"/>
      <c r="P352" s="3"/>
      <c r="Q352" s="3"/>
      <c r="R352" s="3"/>
      <c r="S352" s="3"/>
      <c r="T352" s="38"/>
      <c r="U352" s="38"/>
      <c r="V352" s="3"/>
      <c r="W352" s="3"/>
      <c r="X352" s="3"/>
      <c r="Y352" s="3"/>
      <c r="Z352" s="3"/>
      <c r="AA352" s="3"/>
      <c r="AB352" s="3"/>
      <c r="AC352" s="3"/>
      <c r="AD352" s="3"/>
      <c r="AE352" s="3"/>
      <c r="AF352" s="3"/>
      <c r="AG352" s="3"/>
      <c r="AH352" s="3"/>
    </row>
    <row r="353">
      <c r="A353" s="3"/>
      <c r="B353" s="3"/>
      <c r="C353" s="56"/>
      <c r="D353" s="56"/>
      <c r="E353" s="3"/>
      <c r="F353" s="38"/>
      <c r="G353" s="38"/>
      <c r="H353" s="56"/>
      <c r="I353" s="56"/>
      <c r="J353" s="38"/>
      <c r="K353" s="38"/>
      <c r="L353" s="38"/>
      <c r="M353" s="38"/>
      <c r="N353" s="3"/>
      <c r="O353" s="3"/>
      <c r="P353" s="3"/>
      <c r="Q353" s="3"/>
      <c r="R353" s="3"/>
      <c r="S353" s="3"/>
      <c r="T353" s="38"/>
      <c r="U353" s="38"/>
      <c r="V353" s="3"/>
      <c r="W353" s="3"/>
      <c r="X353" s="3"/>
      <c r="Y353" s="3"/>
      <c r="Z353" s="3"/>
      <c r="AA353" s="3"/>
      <c r="AB353" s="3"/>
      <c r="AC353" s="3"/>
      <c r="AD353" s="3"/>
      <c r="AE353" s="3"/>
      <c r="AF353" s="3"/>
      <c r="AG353" s="3"/>
      <c r="AH353" s="3"/>
    </row>
    <row r="354">
      <c r="A354" s="3"/>
      <c r="B354" s="3"/>
      <c r="C354" s="56"/>
      <c r="D354" s="56"/>
      <c r="E354" s="3"/>
      <c r="F354" s="38"/>
      <c r="G354" s="38"/>
      <c r="H354" s="56"/>
      <c r="I354" s="56"/>
      <c r="J354" s="38"/>
      <c r="K354" s="38"/>
      <c r="L354" s="38"/>
      <c r="M354" s="38"/>
      <c r="N354" s="3"/>
      <c r="O354" s="3"/>
      <c r="P354" s="3"/>
      <c r="Q354" s="3"/>
      <c r="R354" s="3"/>
      <c r="S354" s="3"/>
      <c r="T354" s="38"/>
      <c r="U354" s="38"/>
      <c r="V354" s="3"/>
      <c r="W354" s="3"/>
      <c r="X354" s="3"/>
      <c r="Y354" s="3"/>
      <c r="Z354" s="3"/>
      <c r="AA354" s="3"/>
      <c r="AB354" s="3"/>
      <c r="AC354" s="3"/>
      <c r="AD354" s="3"/>
      <c r="AE354" s="3"/>
      <c r="AF354" s="3"/>
      <c r="AG354" s="3"/>
      <c r="AH354" s="3"/>
    </row>
    <row r="355">
      <c r="A355" s="3"/>
      <c r="B355" s="3"/>
      <c r="C355" s="56"/>
      <c r="D355" s="56"/>
      <c r="E355" s="3"/>
      <c r="F355" s="38"/>
      <c r="G355" s="38"/>
      <c r="H355" s="56"/>
      <c r="I355" s="56"/>
      <c r="J355" s="38"/>
      <c r="K355" s="38"/>
      <c r="L355" s="38"/>
      <c r="M355" s="38"/>
      <c r="N355" s="3"/>
      <c r="O355" s="3"/>
      <c r="P355" s="3"/>
      <c r="Q355" s="3"/>
      <c r="R355" s="3"/>
      <c r="S355" s="3"/>
      <c r="T355" s="38"/>
      <c r="U355" s="38"/>
      <c r="V355" s="3"/>
      <c r="W355" s="3"/>
      <c r="X355" s="3"/>
      <c r="Y355" s="3"/>
      <c r="Z355" s="3"/>
      <c r="AA355" s="3"/>
      <c r="AB355" s="3"/>
      <c r="AC355" s="3"/>
      <c r="AD355" s="3"/>
      <c r="AE355" s="3"/>
      <c r="AF355" s="3"/>
      <c r="AG355" s="3"/>
      <c r="AH355" s="3"/>
    </row>
    <row r="356">
      <c r="A356" s="3"/>
      <c r="B356" s="3"/>
      <c r="C356" s="56"/>
      <c r="D356" s="56"/>
      <c r="E356" s="3"/>
      <c r="F356" s="38"/>
      <c r="G356" s="38"/>
      <c r="H356" s="56"/>
      <c r="I356" s="56"/>
      <c r="J356" s="38"/>
      <c r="K356" s="38"/>
      <c r="L356" s="38"/>
      <c r="M356" s="38"/>
      <c r="N356" s="3"/>
      <c r="O356" s="3"/>
      <c r="P356" s="3"/>
      <c r="Q356" s="3"/>
      <c r="R356" s="3"/>
      <c r="S356" s="3"/>
      <c r="T356" s="38"/>
      <c r="U356" s="38"/>
      <c r="V356" s="3"/>
      <c r="W356" s="3"/>
      <c r="X356" s="3"/>
      <c r="Y356" s="3"/>
      <c r="Z356" s="3"/>
      <c r="AA356" s="3"/>
      <c r="AB356" s="3"/>
      <c r="AC356" s="3"/>
      <c r="AD356" s="3"/>
      <c r="AE356" s="3"/>
      <c r="AF356" s="3"/>
      <c r="AG356" s="3"/>
      <c r="AH356" s="3"/>
    </row>
    <row r="357">
      <c r="A357" s="3"/>
      <c r="B357" s="3"/>
      <c r="C357" s="56"/>
      <c r="D357" s="56"/>
      <c r="E357" s="3"/>
      <c r="F357" s="38"/>
      <c r="G357" s="38"/>
      <c r="H357" s="56"/>
      <c r="I357" s="56"/>
      <c r="J357" s="38"/>
      <c r="K357" s="38"/>
      <c r="L357" s="38"/>
      <c r="M357" s="38"/>
      <c r="N357" s="3"/>
      <c r="O357" s="3"/>
      <c r="P357" s="3"/>
      <c r="Q357" s="3"/>
      <c r="R357" s="3"/>
      <c r="S357" s="3"/>
      <c r="T357" s="38"/>
      <c r="U357" s="38"/>
      <c r="V357" s="3"/>
      <c r="W357" s="3"/>
      <c r="X357" s="3"/>
      <c r="Y357" s="3"/>
      <c r="Z357" s="3"/>
      <c r="AA357" s="3"/>
      <c r="AB357" s="3"/>
      <c r="AC357" s="3"/>
      <c r="AD357" s="3"/>
      <c r="AE357" s="3"/>
      <c r="AF357" s="3"/>
      <c r="AG357" s="3"/>
      <c r="AH357" s="3"/>
    </row>
    <row r="358">
      <c r="A358" s="3"/>
      <c r="B358" s="3"/>
      <c r="C358" s="56"/>
      <c r="D358" s="56"/>
      <c r="E358" s="3"/>
      <c r="F358" s="38"/>
      <c r="G358" s="38"/>
      <c r="H358" s="56"/>
      <c r="I358" s="56"/>
      <c r="J358" s="38"/>
      <c r="K358" s="38"/>
      <c r="L358" s="38"/>
      <c r="M358" s="38"/>
      <c r="N358" s="3"/>
      <c r="O358" s="3"/>
      <c r="P358" s="3"/>
      <c r="Q358" s="3"/>
      <c r="R358" s="3"/>
      <c r="S358" s="3"/>
      <c r="T358" s="38"/>
      <c r="U358" s="38"/>
      <c r="V358" s="3"/>
      <c r="W358" s="3"/>
      <c r="X358" s="3"/>
      <c r="Y358" s="3"/>
      <c r="Z358" s="3"/>
      <c r="AA358" s="3"/>
      <c r="AB358" s="3"/>
      <c r="AC358" s="3"/>
      <c r="AD358" s="3"/>
      <c r="AE358" s="3"/>
      <c r="AF358" s="3"/>
      <c r="AG358" s="3"/>
      <c r="AH358" s="3"/>
    </row>
    <row r="359">
      <c r="A359" s="3"/>
      <c r="B359" s="3"/>
      <c r="C359" s="56"/>
      <c r="D359" s="56"/>
      <c r="E359" s="3"/>
      <c r="F359" s="38"/>
      <c r="G359" s="38"/>
      <c r="H359" s="56"/>
      <c r="I359" s="56"/>
      <c r="J359" s="38"/>
      <c r="K359" s="38"/>
      <c r="L359" s="38"/>
      <c r="M359" s="38"/>
      <c r="N359" s="3"/>
      <c r="O359" s="3"/>
      <c r="P359" s="3"/>
      <c r="Q359" s="3"/>
      <c r="R359" s="3"/>
      <c r="S359" s="3"/>
      <c r="T359" s="38"/>
      <c r="U359" s="38"/>
      <c r="V359" s="3"/>
      <c r="W359" s="3"/>
      <c r="X359" s="3"/>
      <c r="Y359" s="3"/>
      <c r="Z359" s="3"/>
      <c r="AA359" s="3"/>
      <c r="AB359" s="3"/>
      <c r="AC359" s="3"/>
      <c r="AD359" s="3"/>
      <c r="AE359" s="3"/>
      <c r="AF359" s="3"/>
      <c r="AG359" s="3"/>
      <c r="AH359" s="3"/>
    </row>
    <row r="360">
      <c r="A360" s="3"/>
      <c r="B360" s="3"/>
      <c r="C360" s="56"/>
      <c r="D360" s="56"/>
      <c r="E360" s="3"/>
      <c r="F360" s="38"/>
      <c r="G360" s="38"/>
      <c r="H360" s="56"/>
      <c r="I360" s="56"/>
      <c r="J360" s="38"/>
      <c r="K360" s="38"/>
      <c r="L360" s="38"/>
      <c r="M360" s="38"/>
      <c r="N360" s="3"/>
      <c r="O360" s="3"/>
      <c r="P360" s="3"/>
      <c r="Q360" s="3"/>
      <c r="R360" s="3"/>
      <c r="S360" s="3"/>
      <c r="T360" s="38"/>
      <c r="U360" s="38"/>
      <c r="V360" s="3"/>
      <c r="W360" s="3"/>
      <c r="X360" s="3"/>
      <c r="Y360" s="3"/>
      <c r="Z360" s="3"/>
      <c r="AA360" s="3"/>
      <c r="AB360" s="3"/>
      <c r="AC360" s="3"/>
      <c r="AD360" s="3"/>
      <c r="AE360" s="3"/>
      <c r="AF360" s="3"/>
      <c r="AG360" s="3"/>
      <c r="AH360" s="3"/>
    </row>
    <row r="361">
      <c r="A361" s="3"/>
      <c r="B361" s="3"/>
      <c r="C361" s="56"/>
      <c r="D361" s="56"/>
      <c r="E361" s="3"/>
      <c r="F361" s="38"/>
      <c r="G361" s="38"/>
      <c r="H361" s="56"/>
      <c r="I361" s="56"/>
      <c r="J361" s="38"/>
      <c r="K361" s="38"/>
      <c r="L361" s="38"/>
      <c r="M361" s="38"/>
      <c r="N361" s="3"/>
      <c r="O361" s="3"/>
      <c r="P361" s="3"/>
      <c r="Q361" s="3"/>
      <c r="R361" s="3"/>
      <c r="S361" s="3"/>
      <c r="T361" s="38"/>
      <c r="U361" s="38"/>
      <c r="V361" s="3"/>
      <c r="W361" s="3"/>
      <c r="X361" s="3"/>
      <c r="Y361" s="3"/>
      <c r="Z361" s="3"/>
      <c r="AA361" s="3"/>
      <c r="AB361" s="3"/>
      <c r="AC361" s="3"/>
      <c r="AD361" s="3"/>
      <c r="AE361" s="3"/>
      <c r="AF361" s="3"/>
      <c r="AG361" s="3"/>
      <c r="AH361" s="3"/>
    </row>
    <row r="362">
      <c r="A362" s="3"/>
      <c r="B362" s="3"/>
      <c r="C362" s="56"/>
      <c r="D362" s="56"/>
      <c r="E362" s="3"/>
      <c r="F362" s="38"/>
      <c r="G362" s="38"/>
      <c r="H362" s="56"/>
      <c r="I362" s="56"/>
      <c r="J362" s="38"/>
      <c r="K362" s="38"/>
      <c r="L362" s="38"/>
      <c r="M362" s="38"/>
      <c r="N362" s="3"/>
      <c r="O362" s="3"/>
      <c r="P362" s="3"/>
      <c r="Q362" s="3"/>
      <c r="R362" s="3"/>
      <c r="S362" s="3"/>
      <c r="T362" s="38"/>
      <c r="U362" s="38"/>
      <c r="V362" s="3"/>
      <c r="W362" s="3"/>
      <c r="X362" s="3"/>
      <c r="Y362" s="3"/>
      <c r="Z362" s="3"/>
      <c r="AA362" s="3"/>
      <c r="AB362" s="3"/>
      <c r="AC362" s="3"/>
      <c r="AD362" s="3"/>
      <c r="AE362" s="3"/>
      <c r="AF362" s="3"/>
      <c r="AG362" s="3"/>
      <c r="AH362" s="3"/>
    </row>
    <row r="363">
      <c r="A363" s="3"/>
      <c r="B363" s="3"/>
      <c r="C363" s="56"/>
      <c r="D363" s="56"/>
      <c r="E363" s="3"/>
      <c r="F363" s="38"/>
      <c r="G363" s="38"/>
      <c r="H363" s="56"/>
      <c r="I363" s="56"/>
      <c r="J363" s="38"/>
      <c r="K363" s="38"/>
      <c r="L363" s="38"/>
      <c r="M363" s="38"/>
      <c r="N363" s="3"/>
      <c r="O363" s="3"/>
      <c r="P363" s="3"/>
      <c r="Q363" s="3"/>
      <c r="R363" s="3"/>
      <c r="S363" s="3"/>
      <c r="T363" s="38"/>
      <c r="U363" s="38"/>
      <c r="V363" s="3"/>
      <c r="W363" s="3"/>
      <c r="X363" s="3"/>
      <c r="Y363" s="3"/>
      <c r="Z363" s="3"/>
      <c r="AA363" s="3"/>
      <c r="AB363" s="3"/>
      <c r="AC363" s="3"/>
      <c r="AD363" s="3"/>
      <c r="AE363" s="3"/>
      <c r="AF363" s="3"/>
      <c r="AG363" s="3"/>
      <c r="AH363" s="3"/>
    </row>
    <row r="364">
      <c r="A364" s="3"/>
      <c r="B364" s="3"/>
      <c r="C364" s="56"/>
      <c r="D364" s="56"/>
      <c r="E364" s="3"/>
      <c r="F364" s="38"/>
      <c r="G364" s="38"/>
      <c r="H364" s="56"/>
      <c r="I364" s="56"/>
      <c r="J364" s="38"/>
      <c r="K364" s="38"/>
      <c r="L364" s="38"/>
      <c r="M364" s="38"/>
      <c r="N364" s="3"/>
      <c r="O364" s="3"/>
      <c r="P364" s="3"/>
      <c r="Q364" s="3"/>
      <c r="R364" s="3"/>
      <c r="S364" s="3"/>
      <c r="T364" s="38"/>
      <c r="U364" s="38"/>
      <c r="V364" s="3"/>
      <c r="W364" s="3"/>
      <c r="X364" s="3"/>
      <c r="Y364" s="3"/>
      <c r="Z364" s="3"/>
      <c r="AA364" s="3"/>
      <c r="AB364" s="3"/>
      <c r="AC364" s="3"/>
      <c r="AD364" s="3"/>
      <c r="AE364" s="3"/>
      <c r="AF364" s="3"/>
      <c r="AG364" s="3"/>
      <c r="AH364" s="3"/>
    </row>
    <row r="365">
      <c r="A365" s="3"/>
      <c r="B365" s="3"/>
      <c r="C365" s="56"/>
      <c r="D365" s="56"/>
      <c r="E365" s="3"/>
      <c r="F365" s="38"/>
      <c r="G365" s="38"/>
      <c r="H365" s="56"/>
      <c r="I365" s="56"/>
      <c r="J365" s="38"/>
      <c r="K365" s="38"/>
      <c r="L365" s="38"/>
      <c r="M365" s="38"/>
      <c r="N365" s="3"/>
      <c r="O365" s="3"/>
      <c r="P365" s="3"/>
      <c r="Q365" s="3"/>
      <c r="R365" s="3"/>
      <c r="S365" s="3"/>
      <c r="T365" s="38"/>
      <c r="U365" s="38"/>
      <c r="V365" s="3"/>
      <c r="W365" s="3"/>
      <c r="X365" s="3"/>
      <c r="Y365" s="3"/>
      <c r="Z365" s="3"/>
      <c r="AA365" s="3"/>
      <c r="AB365" s="3"/>
      <c r="AC365" s="3"/>
      <c r="AD365" s="3"/>
      <c r="AE365" s="3"/>
      <c r="AF365" s="3"/>
      <c r="AG365" s="3"/>
      <c r="AH365" s="3"/>
    </row>
    <row r="366">
      <c r="A366" s="3"/>
      <c r="B366" s="3"/>
      <c r="C366" s="56"/>
      <c r="D366" s="56"/>
      <c r="E366" s="3"/>
      <c r="F366" s="38"/>
      <c r="G366" s="38"/>
      <c r="H366" s="56"/>
      <c r="I366" s="56"/>
      <c r="J366" s="38"/>
      <c r="K366" s="38"/>
      <c r="L366" s="38"/>
      <c r="M366" s="38"/>
      <c r="N366" s="3"/>
      <c r="O366" s="3"/>
      <c r="P366" s="3"/>
      <c r="Q366" s="3"/>
      <c r="R366" s="3"/>
      <c r="S366" s="3"/>
      <c r="T366" s="38"/>
      <c r="U366" s="38"/>
      <c r="V366" s="3"/>
      <c r="W366" s="3"/>
      <c r="X366" s="3"/>
      <c r="Y366" s="3"/>
      <c r="Z366" s="3"/>
      <c r="AA366" s="3"/>
      <c r="AB366" s="3"/>
      <c r="AC366" s="3"/>
      <c r="AD366" s="3"/>
      <c r="AE366" s="3"/>
      <c r="AF366" s="3"/>
      <c r="AG366" s="3"/>
      <c r="AH366" s="3"/>
    </row>
    <row r="367">
      <c r="A367" s="3"/>
      <c r="B367" s="3"/>
      <c r="C367" s="56"/>
      <c r="D367" s="56"/>
      <c r="E367" s="3"/>
      <c r="F367" s="38"/>
      <c r="G367" s="38"/>
      <c r="H367" s="56"/>
      <c r="I367" s="56"/>
      <c r="J367" s="38"/>
      <c r="K367" s="38"/>
      <c r="L367" s="38"/>
      <c r="M367" s="38"/>
      <c r="N367" s="3"/>
      <c r="O367" s="3"/>
      <c r="P367" s="3"/>
      <c r="Q367" s="3"/>
      <c r="R367" s="3"/>
      <c r="S367" s="3"/>
      <c r="T367" s="38"/>
      <c r="U367" s="38"/>
      <c r="V367" s="3"/>
      <c r="W367" s="3"/>
      <c r="X367" s="3"/>
      <c r="Y367" s="3"/>
      <c r="Z367" s="3"/>
      <c r="AA367" s="3"/>
      <c r="AB367" s="3"/>
      <c r="AC367" s="3"/>
      <c r="AD367" s="3"/>
      <c r="AE367" s="3"/>
      <c r="AF367" s="3"/>
      <c r="AG367" s="3"/>
      <c r="AH367" s="3"/>
    </row>
    <row r="368">
      <c r="A368" s="3"/>
      <c r="B368" s="3"/>
      <c r="C368" s="56"/>
      <c r="D368" s="56"/>
      <c r="E368" s="3"/>
      <c r="F368" s="38"/>
      <c r="G368" s="38"/>
      <c r="H368" s="56"/>
      <c r="I368" s="56"/>
      <c r="J368" s="38"/>
      <c r="K368" s="38"/>
      <c r="L368" s="38"/>
      <c r="M368" s="38"/>
      <c r="N368" s="3"/>
      <c r="O368" s="3"/>
      <c r="P368" s="3"/>
      <c r="Q368" s="3"/>
      <c r="R368" s="3"/>
      <c r="S368" s="3"/>
      <c r="T368" s="38"/>
      <c r="U368" s="38"/>
      <c r="V368" s="3"/>
      <c r="W368" s="3"/>
      <c r="X368" s="3"/>
      <c r="Y368" s="3"/>
      <c r="Z368" s="3"/>
      <c r="AA368" s="3"/>
      <c r="AB368" s="3"/>
      <c r="AC368" s="3"/>
      <c r="AD368" s="3"/>
      <c r="AE368" s="3"/>
      <c r="AF368" s="3"/>
      <c r="AG368" s="3"/>
      <c r="AH368" s="3"/>
    </row>
    <row r="369">
      <c r="A369" s="3"/>
      <c r="B369" s="3"/>
      <c r="C369" s="56"/>
      <c r="D369" s="56"/>
      <c r="E369" s="3"/>
      <c r="F369" s="38"/>
      <c r="G369" s="38"/>
      <c r="H369" s="56"/>
      <c r="I369" s="56"/>
      <c r="J369" s="38"/>
      <c r="K369" s="38"/>
      <c r="L369" s="38"/>
      <c r="M369" s="38"/>
      <c r="N369" s="3"/>
      <c r="O369" s="3"/>
      <c r="P369" s="3"/>
      <c r="Q369" s="3"/>
      <c r="R369" s="3"/>
      <c r="S369" s="3"/>
      <c r="T369" s="38"/>
      <c r="U369" s="38"/>
      <c r="V369" s="3"/>
      <c r="W369" s="3"/>
      <c r="X369" s="3"/>
      <c r="Y369" s="3"/>
      <c r="Z369" s="3"/>
      <c r="AA369" s="3"/>
      <c r="AB369" s="3"/>
      <c r="AC369" s="3"/>
      <c r="AD369" s="3"/>
      <c r="AE369" s="3"/>
      <c r="AF369" s="3"/>
      <c r="AG369" s="3"/>
      <c r="AH369" s="3"/>
    </row>
    <row r="370">
      <c r="A370" s="3"/>
      <c r="B370" s="3"/>
      <c r="C370" s="56"/>
      <c r="D370" s="56"/>
      <c r="E370" s="3"/>
      <c r="F370" s="38"/>
      <c r="G370" s="38"/>
      <c r="H370" s="56"/>
      <c r="I370" s="56"/>
      <c r="J370" s="38"/>
      <c r="K370" s="38"/>
      <c r="L370" s="38"/>
      <c r="M370" s="38"/>
      <c r="N370" s="3"/>
      <c r="O370" s="3"/>
      <c r="P370" s="3"/>
      <c r="Q370" s="3"/>
      <c r="R370" s="3"/>
      <c r="S370" s="3"/>
      <c r="T370" s="38"/>
      <c r="U370" s="38"/>
      <c r="V370" s="3"/>
      <c r="W370" s="3"/>
      <c r="X370" s="3"/>
      <c r="Y370" s="3"/>
      <c r="Z370" s="3"/>
      <c r="AA370" s="3"/>
      <c r="AB370" s="3"/>
      <c r="AC370" s="3"/>
      <c r="AD370" s="3"/>
      <c r="AE370" s="3"/>
      <c r="AF370" s="3"/>
      <c r="AG370" s="3"/>
      <c r="AH370" s="3"/>
    </row>
    <row r="371">
      <c r="A371" s="3"/>
      <c r="B371" s="3"/>
      <c r="C371" s="56"/>
      <c r="D371" s="56"/>
      <c r="E371" s="3"/>
      <c r="F371" s="38"/>
      <c r="G371" s="38"/>
      <c r="H371" s="56"/>
      <c r="I371" s="56"/>
      <c r="J371" s="38"/>
      <c r="K371" s="38"/>
      <c r="L371" s="38"/>
      <c r="M371" s="38"/>
      <c r="N371" s="3"/>
      <c r="O371" s="3"/>
      <c r="P371" s="3"/>
      <c r="Q371" s="3"/>
      <c r="R371" s="3"/>
      <c r="S371" s="3"/>
      <c r="T371" s="38"/>
      <c r="U371" s="38"/>
      <c r="V371" s="3"/>
      <c r="W371" s="3"/>
      <c r="X371" s="3"/>
      <c r="Y371" s="3"/>
      <c r="Z371" s="3"/>
      <c r="AA371" s="3"/>
      <c r="AB371" s="3"/>
      <c r="AC371" s="3"/>
      <c r="AD371" s="3"/>
      <c r="AE371" s="3"/>
      <c r="AF371" s="3"/>
      <c r="AG371" s="3"/>
      <c r="AH371" s="3"/>
    </row>
    <row r="372">
      <c r="A372" s="3"/>
      <c r="B372" s="3"/>
      <c r="C372" s="56"/>
      <c r="D372" s="56"/>
      <c r="E372" s="3"/>
      <c r="F372" s="38"/>
      <c r="G372" s="38"/>
      <c r="H372" s="56"/>
      <c r="I372" s="56"/>
      <c r="J372" s="38"/>
      <c r="K372" s="38"/>
      <c r="L372" s="38"/>
      <c r="M372" s="38"/>
      <c r="N372" s="3"/>
      <c r="O372" s="3"/>
      <c r="P372" s="3"/>
      <c r="Q372" s="3"/>
      <c r="R372" s="3"/>
      <c r="S372" s="3"/>
      <c r="T372" s="38"/>
      <c r="U372" s="38"/>
      <c r="V372" s="3"/>
      <c r="W372" s="3"/>
      <c r="X372" s="3"/>
      <c r="Y372" s="3"/>
      <c r="Z372" s="3"/>
      <c r="AA372" s="3"/>
      <c r="AB372" s="3"/>
      <c r="AC372" s="3"/>
      <c r="AD372" s="3"/>
      <c r="AE372" s="3"/>
      <c r="AF372" s="3"/>
      <c r="AG372" s="3"/>
      <c r="AH372" s="3"/>
    </row>
    <row r="373">
      <c r="A373" s="3"/>
      <c r="B373" s="3"/>
      <c r="C373" s="56"/>
      <c r="D373" s="56"/>
      <c r="E373" s="3"/>
      <c r="F373" s="38"/>
      <c r="G373" s="38"/>
      <c r="H373" s="56"/>
      <c r="I373" s="56"/>
      <c r="J373" s="38"/>
      <c r="K373" s="38"/>
      <c r="L373" s="38"/>
      <c r="M373" s="38"/>
      <c r="N373" s="3"/>
      <c r="O373" s="3"/>
      <c r="P373" s="3"/>
      <c r="Q373" s="3"/>
      <c r="R373" s="3"/>
      <c r="S373" s="3"/>
      <c r="T373" s="38"/>
      <c r="U373" s="38"/>
      <c r="V373" s="3"/>
      <c r="W373" s="3"/>
      <c r="X373" s="3"/>
      <c r="Y373" s="3"/>
      <c r="Z373" s="3"/>
      <c r="AA373" s="3"/>
      <c r="AB373" s="3"/>
      <c r="AC373" s="3"/>
      <c r="AD373" s="3"/>
      <c r="AE373" s="3"/>
      <c r="AF373" s="3"/>
      <c r="AG373" s="3"/>
      <c r="AH373" s="3"/>
    </row>
    <row r="374">
      <c r="A374" s="3"/>
      <c r="B374" s="3"/>
      <c r="C374" s="56"/>
      <c r="D374" s="56"/>
      <c r="E374" s="3"/>
      <c r="F374" s="38"/>
      <c r="G374" s="38"/>
      <c r="H374" s="56"/>
      <c r="I374" s="56"/>
      <c r="J374" s="38"/>
      <c r="K374" s="38"/>
      <c r="L374" s="38"/>
      <c r="M374" s="38"/>
      <c r="N374" s="3"/>
      <c r="O374" s="3"/>
      <c r="P374" s="3"/>
      <c r="Q374" s="3"/>
      <c r="R374" s="3"/>
      <c r="S374" s="3"/>
      <c r="T374" s="38"/>
      <c r="U374" s="38"/>
      <c r="V374" s="3"/>
      <c r="W374" s="3"/>
      <c r="X374" s="3"/>
      <c r="Y374" s="3"/>
      <c r="Z374" s="3"/>
      <c r="AA374" s="3"/>
      <c r="AB374" s="3"/>
      <c r="AC374" s="3"/>
      <c r="AD374" s="3"/>
      <c r="AE374" s="3"/>
      <c r="AF374" s="3"/>
      <c r="AG374" s="3"/>
      <c r="AH374" s="3"/>
    </row>
    <row r="375">
      <c r="A375" s="3"/>
      <c r="B375" s="3"/>
      <c r="C375" s="56"/>
      <c r="D375" s="56"/>
      <c r="E375" s="3"/>
      <c r="F375" s="38"/>
      <c r="G375" s="38"/>
      <c r="H375" s="56"/>
      <c r="I375" s="56"/>
      <c r="J375" s="38"/>
      <c r="K375" s="38"/>
      <c r="L375" s="38"/>
      <c r="M375" s="38"/>
      <c r="N375" s="3"/>
      <c r="O375" s="3"/>
      <c r="P375" s="3"/>
      <c r="Q375" s="3"/>
      <c r="R375" s="3"/>
      <c r="S375" s="3"/>
      <c r="T375" s="38"/>
      <c r="U375" s="38"/>
      <c r="V375" s="3"/>
      <c r="W375" s="3"/>
      <c r="X375" s="3"/>
      <c r="Y375" s="3"/>
      <c r="Z375" s="3"/>
      <c r="AA375" s="3"/>
      <c r="AB375" s="3"/>
      <c r="AC375" s="3"/>
      <c r="AD375" s="3"/>
      <c r="AE375" s="3"/>
      <c r="AF375" s="3"/>
      <c r="AG375" s="3"/>
      <c r="AH375" s="3"/>
    </row>
    <row r="376">
      <c r="A376" s="3"/>
      <c r="B376" s="3"/>
      <c r="C376" s="56"/>
      <c r="D376" s="56"/>
      <c r="E376" s="3"/>
      <c r="F376" s="38"/>
      <c r="G376" s="38"/>
      <c r="H376" s="56"/>
      <c r="I376" s="56"/>
      <c r="J376" s="38"/>
      <c r="K376" s="38"/>
      <c r="L376" s="38"/>
      <c r="M376" s="38"/>
      <c r="N376" s="3"/>
      <c r="O376" s="3"/>
      <c r="P376" s="3"/>
      <c r="Q376" s="3"/>
      <c r="R376" s="3"/>
      <c r="S376" s="3"/>
      <c r="T376" s="38"/>
      <c r="U376" s="38"/>
      <c r="V376" s="3"/>
      <c r="W376" s="3"/>
      <c r="X376" s="3"/>
      <c r="Y376" s="3"/>
      <c r="Z376" s="3"/>
      <c r="AA376" s="3"/>
      <c r="AB376" s="3"/>
      <c r="AC376" s="3"/>
      <c r="AD376" s="3"/>
      <c r="AE376" s="3"/>
      <c r="AF376" s="3"/>
      <c r="AG376" s="3"/>
      <c r="AH376" s="3"/>
    </row>
    <row r="377">
      <c r="A377" s="3"/>
      <c r="B377" s="3"/>
      <c r="C377" s="56"/>
      <c r="D377" s="56"/>
      <c r="E377" s="3"/>
      <c r="F377" s="38"/>
      <c r="G377" s="38"/>
      <c r="H377" s="56"/>
      <c r="I377" s="56"/>
      <c r="J377" s="38"/>
      <c r="K377" s="38"/>
      <c r="L377" s="38"/>
      <c r="M377" s="38"/>
      <c r="N377" s="3"/>
      <c r="O377" s="3"/>
      <c r="P377" s="3"/>
      <c r="Q377" s="3"/>
      <c r="R377" s="3"/>
      <c r="S377" s="3"/>
      <c r="T377" s="38"/>
      <c r="U377" s="38"/>
      <c r="V377" s="3"/>
      <c r="W377" s="3"/>
      <c r="X377" s="3"/>
      <c r="Y377" s="3"/>
      <c r="Z377" s="3"/>
      <c r="AA377" s="3"/>
      <c r="AB377" s="3"/>
      <c r="AC377" s="3"/>
      <c r="AD377" s="3"/>
      <c r="AE377" s="3"/>
      <c r="AF377" s="3"/>
      <c r="AG377" s="3"/>
      <c r="AH377" s="3"/>
    </row>
    <row r="378">
      <c r="A378" s="3"/>
      <c r="B378" s="3"/>
      <c r="C378" s="56"/>
      <c r="D378" s="56"/>
      <c r="E378" s="3"/>
      <c r="F378" s="38"/>
      <c r="G378" s="38"/>
      <c r="H378" s="56"/>
      <c r="I378" s="56"/>
      <c r="J378" s="38"/>
      <c r="K378" s="38"/>
      <c r="L378" s="38"/>
      <c r="M378" s="38"/>
      <c r="N378" s="3"/>
      <c r="O378" s="3"/>
      <c r="P378" s="3"/>
      <c r="Q378" s="3"/>
      <c r="R378" s="3"/>
      <c r="S378" s="3"/>
      <c r="T378" s="38"/>
      <c r="U378" s="38"/>
      <c r="V378" s="3"/>
      <c r="W378" s="3"/>
      <c r="X378" s="3"/>
      <c r="Y378" s="3"/>
      <c r="Z378" s="3"/>
      <c r="AA378" s="3"/>
      <c r="AB378" s="3"/>
      <c r="AC378" s="3"/>
      <c r="AD378" s="3"/>
      <c r="AE378" s="3"/>
      <c r="AF378" s="3"/>
      <c r="AG378" s="3"/>
      <c r="AH378" s="3"/>
    </row>
    <row r="379">
      <c r="A379" s="3"/>
      <c r="B379" s="3"/>
      <c r="C379" s="56"/>
      <c r="D379" s="56"/>
      <c r="E379" s="3"/>
      <c r="F379" s="38"/>
      <c r="G379" s="38"/>
      <c r="H379" s="56"/>
      <c r="I379" s="56"/>
      <c r="J379" s="38"/>
      <c r="K379" s="38"/>
      <c r="L379" s="38"/>
      <c r="M379" s="38"/>
      <c r="N379" s="3"/>
      <c r="O379" s="3"/>
      <c r="P379" s="3"/>
      <c r="Q379" s="3"/>
      <c r="R379" s="3"/>
      <c r="S379" s="3"/>
      <c r="T379" s="38"/>
      <c r="U379" s="38"/>
      <c r="V379" s="3"/>
      <c r="W379" s="3"/>
      <c r="X379" s="3"/>
      <c r="Y379" s="3"/>
      <c r="Z379" s="3"/>
      <c r="AA379" s="3"/>
      <c r="AB379" s="3"/>
      <c r="AC379" s="3"/>
      <c r="AD379" s="3"/>
      <c r="AE379" s="3"/>
      <c r="AF379" s="3"/>
      <c r="AG379" s="3"/>
      <c r="AH379" s="3"/>
    </row>
    <row r="380">
      <c r="A380" s="3"/>
      <c r="B380" s="3"/>
      <c r="C380" s="56"/>
      <c r="D380" s="56"/>
      <c r="E380" s="3"/>
      <c r="F380" s="38"/>
      <c r="G380" s="38"/>
      <c r="H380" s="56"/>
      <c r="I380" s="56"/>
      <c r="J380" s="38"/>
      <c r="K380" s="38"/>
      <c r="L380" s="38"/>
      <c r="M380" s="38"/>
      <c r="N380" s="3"/>
      <c r="O380" s="3"/>
      <c r="P380" s="3"/>
      <c r="Q380" s="3"/>
      <c r="R380" s="3"/>
      <c r="S380" s="3"/>
      <c r="T380" s="38"/>
      <c r="U380" s="38"/>
      <c r="V380" s="3"/>
      <c r="W380" s="3"/>
      <c r="X380" s="3"/>
      <c r="Y380" s="3"/>
      <c r="Z380" s="3"/>
      <c r="AA380" s="3"/>
      <c r="AB380" s="3"/>
      <c r="AC380" s="3"/>
      <c r="AD380" s="3"/>
      <c r="AE380" s="3"/>
      <c r="AF380" s="3"/>
      <c r="AG380" s="3"/>
      <c r="AH380" s="3"/>
    </row>
    <row r="381">
      <c r="A381" s="3"/>
      <c r="B381" s="3"/>
      <c r="C381" s="56"/>
      <c r="D381" s="56"/>
      <c r="E381" s="3"/>
      <c r="F381" s="38"/>
      <c r="G381" s="38"/>
      <c r="H381" s="56"/>
      <c r="I381" s="56"/>
      <c r="J381" s="38"/>
      <c r="K381" s="38"/>
      <c r="L381" s="38"/>
      <c r="M381" s="38"/>
      <c r="N381" s="3"/>
      <c r="O381" s="3"/>
      <c r="P381" s="3"/>
      <c r="Q381" s="3"/>
      <c r="R381" s="3"/>
      <c r="S381" s="3"/>
      <c r="T381" s="38"/>
      <c r="U381" s="38"/>
      <c r="V381" s="3"/>
      <c r="W381" s="3"/>
      <c r="X381" s="3"/>
      <c r="Y381" s="3"/>
      <c r="Z381" s="3"/>
      <c r="AA381" s="3"/>
      <c r="AB381" s="3"/>
      <c r="AC381" s="3"/>
      <c r="AD381" s="3"/>
      <c r="AE381" s="3"/>
      <c r="AF381" s="3"/>
      <c r="AG381" s="3"/>
      <c r="AH381" s="3"/>
    </row>
    <row r="382">
      <c r="A382" s="3"/>
      <c r="B382" s="3"/>
      <c r="C382" s="56"/>
      <c r="D382" s="56"/>
      <c r="E382" s="3"/>
      <c r="F382" s="38"/>
      <c r="G382" s="38"/>
      <c r="H382" s="56"/>
      <c r="I382" s="56"/>
      <c r="J382" s="38"/>
      <c r="K382" s="38"/>
      <c r="L382" s="38"/>
      <c r="M382" s="38"/>
      <c r="N382" s="3"/>
      <c r="O382" s="3"/>
      <c r="P382" s="3"/>
      <c r="Q382" s="3"/>
      <c r="R382" s="3"/>
      <c r="S382" s="3"/>
      <c r="T382" s="38"/>
      <c r="U382" s="38"/>
      <c r="V382" s="3"/>
      <c r="W382" s="3"/>
      <c r="X382" s="3"/>
      <c r="Y382" s="3"/>
      <c r="Z382" s="3"/>
      <c r="AA382" s="3"/>
      <c r="AB382" s="3"/>
      <c r="AC382" s="3"/>
      <c r="AD382" s="3"/>
      <c r="AE382" s="3"/>
      <c r="AF382" s="3"/>
      <c r="AG382" s="3"/>
      <c r="AH382" s="3"/>
    </row>
    <row r="383">
      <c r="A383" s="3"/>
      <c r="B383" s="3"/>
      <c r="C383" s="56"/>
      <c r="D383" s="56"/>
      <c r="E383" s="3"/>
      <c r="F383" s="38"/>
      <c r="G383" s="38"/>
      <c r="H383" s="56"/>
      <c r="I383" s="56"/>
      <c r="J383" s="38"/>
      <c r="K383" s="38"/>
      <c r="L383" s="38"/>
      <c r="M383" s="38"/>
      <c r="N383" s="3"/>
      <c r="O383" s="3"/>
      <c r="P383" s="3"/>
      <c r="Q383" s="3"/>
      <c r="R383" s="3"/>
      <c r="S383" s="3"/>
      <c r="T383" s="38"/>
      <c r="U383" s="38"/>
      <c r="V383" s="3"/>
      <c r="W383" s="3"/>
      <c r="X383" s="3"/>
      <c r="Y383" s="3"/>
      <c r="Z383" s="3"/>
      <c r="AA383" s="3"/>
      <c r="AB383" s="3"/>
      <c r="AC383" s="3"/>
      <c r="AD383" s="3"/>
      <c r="AE383" s="3"/>
      <c r="AF383" s="3"/>
      <c r="AG383" s="3"/>
      <c r="AH383" s="3"/>
    </row>
    <row r="384">
      <c r="A384" s="3"/>
      <c r="B384" s="3"/>
      <c r="C384" s="56"/>
      <c r="D384" s="56"/>
      <c r="E384" s="3"/>
      <c r="F384" s="38"/>
      <c r="G384" s="38"/>
      <c r="H384" s="56"/>
      <c r="I384" s="56"/>
      <c r="J384" s="38"/>
      <c r="K384" s="38"/>
      <c r="L384" s="38"/>
      <c r="M384" s="38"/>
      <c r="N384" s="3"/>
      <c r="O384" s="3"/>
      <c r="P384" s="3"/>
      <c r="Q384" s="3"/>
      <c r="R384" s="3"/>
      <c r="S384" s="3"/>
      <c r="T384" s="38"/>
      <c r="U384" s="38"/>
      <c r="V384" s="3"/>
      <c r="W384" s="3"/>
      <c r="X384" s="3"/>
      <c r="Y384" s="3"/>
      <c r="Z384" s="3"/>
      <c r="AA384" s="3"/>
      <c r="AB384" s="3"/>
      <c r="AC384" s="3"/>
      <c r="AD384" s="3"/>
      <c r="AE384" s="3"/>
      <c r="AF384" s="3"/>
      <c r="AG384" s="3"/>
      <c r="AH384" s="3"/>
    </row>
    <row r="385">
      <c r="A385" s="3"/>
      <c r="B385" s="3"/>
      <c r="C385" s="56"/>
      <c r="D385" s="56"/>
      <c r="E385" s="3"/>
      <c r="F385" s="38"/>
      <c r="G385" s="38"/>
      <c r="H385" s="56"/>
      <c r="I385" s="56"/>
      <c r="J385" s="38"/>
      <c r="K385" s="38"/>
      <c r="L385" s="38"/>
      <c r="M385" s="38"/>
      <c r="N385" s="3"/>
      <c r="O385" s="3"/>
      <c r="P385" s="3"/>
      <c r="Q385" s="3"/>
      <c r="R385" s="3"/>
      <c r="S385" s="3"/>
      <c r="T385" s="38"/>
      <c r="U385" s="38"/>
      <c r="V385" s="3"/>
      <c r="W385" s="3"/>
      <c r="X385" s="3"/>
      <c r="Y385" s="3"/>
      <c r="Z385" s="3"/>
      <c r="AA385" s="3"/>
      <c r="AB385" s="3"/>
      <c r="AC385" s="3"/>
      <c r="AD385" s="3"/>
      <c r="AE385" s="3"/>
      <c r="AF385" s="3"/>
      <c r="AG385" s="3"/>
      <c r="AH385" s="3"/>
    </row>
    <row r="386">
      <c r="A386" s="3"/>
      <c r="B386" s="3"/>
      <c r="C386" s="56"/>
      <c r="D386" s="56"/>
      <c r="E386" s="3"/>
      <c r="F386" s="38"/>
      <c r="G386" s="38"/>
      <c r="H386" s="56"/>
      <c r="I386" s="56"/>
      <c r="J386" s="38"/>
      <c r="K386" s="38"/>
      <c r="L386" s="38"/>
      <c r="M386" s="38"/>
      <c r="N386" s="3"/>
      <c r="O386" s="3"/>
      <c r="P386" s="3"/>
      <c r="Q386" s="3"/>
      <c r="R386" s="3"/>
      <c r="S386" s="3"/>
      <c r="T386" s="38"/>
      <c r="U386" s="38"/>
      <c r="V386" s="3"/>
      <c r="W386" s="3"/>
      <c r="X386" s="3"/>
      <c r="Y386" s="3"/>
      <c r="Z386" s="3"/>
      <c r="AA386" s="3"/>
      <c r="AB386" s="3"/>
      <c r="AC386" s="3"/>
      <c r="AD386" s="3"/>
      <c r="AE386" s="3"/>
      <c r="AF386" s="3"/>
      <c r="AG386" s="3"/>
      <c r="AH386" s="3"/>
    </row>
    <row r="387">
      <c r="A387" s="3"/>
      <c r="B387" s="3"/>
      <c r="C387" s="56"/>
      <c r="D387" s="56"/>
      <c r="E387" s="3"/>
      <c r="F387" s="38"/>
      <c r="G387" s="38"/>
      <c r="H387" s="56"/>
      <c r="I387" s="56"/>
      <c r="J387" s="38"/>
      <c r="K387" s="38"/>
      <c r="L387" s="38"/>
      <c r="M387" s="38"/>
      <c r="N387" s="3"/>
      <c r="O387" s="3"/>
      <c r="P387" s="3"/>
      <c r="Q387" s="3"/>
      <c r="R387" s="3"/>
      <c r="S387" s="3"/>
      <c r="T387" s="38"/>
      <c r="U387" s="38"/>
      <c r="V387" s="3"/>
      <c r="W387" s="3"/>
      <c r="X387" s="3"/>
      <c r="Y387" s="3"/>
      <c r="Z387" s="3"/>
      <c r="AA387" s="3"/>
      <c r="AB387" s="3"/>
      <c r="AC387" s="3"/>
      <c r="AD387" s="3"/>
      <c r="AE387" s="3"/>
      <c r="AF387" s="3"/>
      <c r="AG387" s="3"/>
      <c r="AH387" s="3"/>
    </row>
    <row r="388">
      <c r="A388" s="3"/>
      <c r="B388" s="3"/>
      <c r="C388" s="56"/>
      <c r="D388" s="56"/>
      <c r="E388" s="3"/>
      <c r="F388" s="38"/>
      <c r="G388" s="38"/>
      <c r="H388" s="56"/>
      <c r="I388" s="56"/>
      <c r="J388" s="38"/>
      <c r="K388" s="38"/>
      <c r="L388" s="38"/>
      <c r="M388" s="38"/>
      <c r="N388" s="3"/>
      <c r="O388" s="3"/>
      <c r="P388" s="3"/>
      <c r="Q388" s="3"/>
      <c r="R388" s="3"/>
      <c r="S388" s="3"/>
      <c r="T388" s="38"/>
      <c r="U388" s="38"/>
      <c r="V388" s="3"/>
      <c r="W388" s="3"/>
      <c r="X388" s="3"/>
      <c r="Y388" s="3"/>
      <c r="Z388" s="3"/>
      <c r="AA388" s="3"/>
      <c r="AB388" s="3"/>
      <c r="AC388" s="3"/>
      <c r="AD388" s="3"/>
      <c r="AE388" s="3"/>
      <c r="AF388" s="3"/>
      <c r="AG388" s="3"/>
      <c r="AH388" s="3"/>
    </row>
    <row r="389">
      <c r="A389" s="3"/>
      <c r="B389" s="3"/>
      <c r="C389" s="56"/>
      <c r="D389" s="56"/>
      <c r="E389" s="3"/>
      <c r="F389" s="38"/>
      <c r="G389" s="38"/>
      <c r="H389" s="56"/>
      <c r="I389" s="56"/>
      <c r="J389" s="38"/>
      <c r="K389" s="38"/>
      <c r="L389" s="38"/>
      <c r="M389" s="38"/>
      <c r="N389" s="3"/>
      <c r="O389" s="3"/>
      <c r="P389" s="3"/>
      <c r="Q389" s="3"/>
      <c r="R389" s="3"/>
      <c r="S389" s="3"/>
      <c r="T389" s="38"/>
      <c r="U389" s="38"/>
      <c r="V389" s="3"/>
      <c r="W389" s="3"/>
      <c r="X389" s="3"/>
      <c r="Y389" s="3"/>
      <c r="Z389" s="3"/>
      <c r="AA389" s="3"/>
      <c r="AB389" s="3"/>
      <c r="AC389" s="3"/>
      <c r="AD389" s="3"/>
      <c r="AE389" s="3"/>
      <c r="AF389" s="3"/>
      <c r="AG389" s="3"/>
      <c r="AH389" s="3"/>
    </row>
    <row r="390">
      <c r="A390" s="3"/>
      <c r="B390" s="3"/>
      <c r="C390" s="56"/>
      <c r="D390" s="56"/>
      <c r="E390" s="3"/>
      <c r="F390" s="38"/>
      <c r="G390" s="38"/>
      <c r="H390" s="56"/>
      <c r="I390" s="56"/>
      <c r="J390" s="38"/>
      <c r="K390" s="38"/>
      <c r="L390" s="38"/>
      <c r="M390" s="38"/>
      <c r="N390" s="3"/>
      <c r="O390" s="3"/>
      <c r="P390" s="3"/>
      <c r="Q390" s="3"/>
      <c r="R390" s="3"/>
      <c r="S390" s="3"/>
      <c r="T390" s="38"/>
      <c r="U390" s="38"/>
      <c r="V390" s="3"/>
      <c r="W390" s="3"/>
      <c r="X390" s="3"/>
      <c r="Y390" s="3"/>
      <c r="Z390" s="3"/>
      <c r="AA390" s="3"/>
      <c r="AB390" s="3"/>
      <c r="AC390" s="3"/>
      <c r="AD390" s="3"/>
      <c r="AE390" s="3"/>
      <c r="AF390" s="3"/>
      <c r="AG390" s="3"/>
      <c r="AH390" s="3"/>
    </row>
    <row r="391">
      <c r="A391" s="3"/>
      <c r="B391" s="3"/>
      <c r="C391" s="56"/>
      <c r="D391" s="56"/>
      <c r="E391" s="3"/>
      <c r="F391" s="38"/>
      <c r="G391" s="38"/>
      <c r="H391" s="56"/>
      <c r="I391" s="56"/>
      <c r="J391" s="38"/>
      <c r="K391" s="38"/>
      <c r="L391" s="38"/>
      <c r="M391" s="38"/>
      <c r="N391" s="3"/>
      <c r="O391" s="3"/>
      <c r="P391" s="3"/>
      <c r="Q391" s="3"/>
      <c r="R391" s="3"/>
      <c r="S391" s="3"/>
      <c r="T391" s="38"/>
      <c r="U391" s="38"/>
      <c r="V391" s="3"/>
      <c r="W391" s="3"/>
      <c r="X391" s="3"/>
      <c r="Y391" s="3"/>
      <c r="Z391" s="3"/>
      <c r="AA391" s="3"/>
      <c r="AB391" s="3"/>
      <c r="AC391" s="3"/>
      <c r="AD391" s="3"/>
      <c r="AE391" s="3"/>
      <c r="AF391" s="3"/>
      <c r="AG391" s="3"/>
      <c r="AH391" s="3"/>
    </row>
    <row r="392">
      <c r="A392" s="3"/>
      <c r="B392" s="3"/>
      <c r="C392" s="56"/>
      <c r="D392" s="56"/>
      <c r="E392" s="3"/>
      <c r="F392" s="38"/>
      <c r="G392" s="38"/>
      <c r="H392" s="56"/>
      <c r="I392" s="56"/>
      <c r="J392" s="38"/>
      <c r="K392" s="38"/>
      <c r="L392" s="38"/>
      <c r="M392" s="38"/>
      <c r="N392" s="3"/>
      <c r="O392" s="3"/>
      <c r="P392" s="3"/>
      <c r="Q392" s="3"/>
      <c r="R392" s="3"/>
      <c r="S392" s="3"/>
      <c r="T392" s="38"/>
      <c r="U392" s="38"/>
      <c r="V392" s="3"/>
      <c r="W392" s="3"/>
      <c r="X392" s="3"/>
      <c r="Y392" s="3"/>
      <c r="Z392" s="3"/>
      <c r="AA392" s="3"/>
      <c r="AB392" s="3"/>
      <c r="AC392" s="3"/>
      <c r="AD392" s="3"/>
      <c r="AE392" s="3"/>
      <c r="AF392" s="3"/>
      <c r="AG392" s="3"/>
      <c r="AH392" s="3"/>
    </row>
    <row r="393">
      <c r="A393" s="3"/>
      <c r="B393" s="3"/>
      <c r="C393" s="56"/>
      <c r="D393" s="56"/>
      <c r="E393" s="3"/>
      <c r="F393" s="38"/>
      <c r="G393" s="38"/>
      <c r="H393" s="56"/>
      <c r="I393" s="56"/>
      <c r="J393" s="38"/>
      <c r="K393" s="38"/>
      <c r="L393" s="38"/>
      <c r="M393" s="38"/>
      <c r="N393" s="3"/>
      <c r="O393" s="3"/>
      <c r="P393" s="3"/>
      <c r="Q393" s="3"/>
      <c r="R393" s="3"/>
      <c r="S393" s="3"/>
      <c r="T393" s="38"/>
      <c r="U393" s="38"/>
      <c r="V393" s="3"/>
      <c r="W393" s="3"/>
      <c r="X393" s="3"/>
      <c r="Y393" s="3"/>
      <c r="Z393" s="3"/>
      <c r="AA393" s="3"/>
      <c r="AB393" s="3"/>
      <c r="AC393" s="3"/>
      <c r="AD393" s="3"/>
      <c r="AE393" s="3"/>
      <c r="AF393" s="3"/>
      <c r="AG393" s="3"/>
      <c r="AH393" s="3"/>
    </row>
    <row r="394">
      <c r="A394" s="3"/>
      <c r="B394" s="3"/>
      <c r="C394" s="56"/>
      <c r="D394" s="56"/>
      <c r="E394" s="3"/>
      <c r="F394" s="38"/>
      <c r="G394" s="38"/>
      <c r="H394" s="56"/>
      <c r="I394" s="56"/>
      <c r="J394" s="38"/>
      <c r="K394" s="38"/>
      <c r="L394" s="38"/>
      <c r="M394" s="38"/>
      <c r="N394" s="3"/>
      <c r="O394" s="3"/>
      <c r="P394" s="3"/>
      <c r="Q394" s="3"/>
      <c r="R394" s="3"/>
      <c r="S394" s="3"/>
      <c r="T394" s="38"/>
      <c r="U394" s="38"/>
      <c r="V394" s="3"/>
      <c r="W394" s="3"/>
      <c r="X394" s="3"/>
      <c r="Y394" s="3"/>
      <c r="Z394" s="3"/>
      <c r="AA394" s="3"/>
      <c r="AB394" s="3"/>
      <c r="AC394" s="3"/>
      <c r="AD394" s="3"/>
      <c r="AE394" s="3"/>
      <c r="AF394" s="3"/>
      <c r="AG394" s="3"/>
      <c r="AH394" s="3"/>
    </row>
    <row r="395">
      <c r="A395" s="3"/>
      <c r="B395" s="3"/>
      <c r="C395" s="56"/>
      <c r="D395" s="56"/>
      <c r="E395" s="3"/>
      <c r="F395" s="38"/>
      <c r="G395" s="38"/>
      <c r="H395" s="56"/>
      <c r="I395" s="56"/>
      <c r="J395" s="38"/>
      <c r="K395" s="38"/>
      <c r="L395" s="38"/>
      <c r="M395" s="38"/>
      <c r="N395" s="3"/>
      <c r="O395" s="3"/>
      <c r="P395" s="3"/>
      <c r="Q395" s="3"/>
      <c r="R395" s="3"/>
      <c r="S395" s="3"/>
      <c r="T395" s="38"/>
      <c r="U395" s="38"/>
      <c r="V395" s="3"/>
      <c r="W395" s="3"/>
      <c r="X395" s="3"/>
      <c r="Y395" s="3"/>
      <c r="Z395" s="3"/>
      <c r="AA395" s="3"/>
      <c r="AB395" s="3"/>
      <c r="AC395" s="3"/>
      <c r="AD395" s="3"/>
      <c r="AE395" s="3"/>
      <c r="AF395" s="3"/>
      <c r="AG395" s="3"/>
      <c r="AH395" s="3"/>
    </row>
    <row r="396">
      <c r="A396" s="3"/>
      <c r="B396" s="3"/>
      <c r="C396" s="56"/>
      <c r="D396" s="56"/>
      <c r="E396" s="3"/>
      <c r="F396" s="38"/>
      <c r="G396" s="38"/>
      <c r="H396" s="56"/>
      <c r="I396" s="56"/>
      <c r="J396" s="38"/>
      <c r="K396" s="38"/>
      <c r="L396" s="38"/>
      <c r="M396" s="38"/>
      <c r="N396" s="3"/>
      <c r="O396" s="3"/>
      <c r="P396" s="3"/>
      <c r="Q396" s="3"/>
      <c r="R396" s="3"/>
      <c r="S396" s="3"/>
      <c r="T396" s="38"/>
      <c r="U396" s="38"/>
      <c r="V396" s="3"/>
      <c r="W396" s="3"/>
      <c r="X396" s="3"/>
      <c r="Y396" s="3"/>
      <c r="Z396" s="3"/>
      <c r="AA396" s="3"/>
      <c r="AB396" s="3"/>
      <c r="AC396" s="3"/>
      <c r="AD396" s="3"/>
      <c r="AE396" s="3"/>
      <c r="AF396" s="3"/>
      <c r="AG396" s="3"/>
      <c r="AH396" s="3"/>
    </row>
    <row r="397">
      <c r="A397" s="3"/>
      <c r="B397" s="3"/>
      <c r="C397" s="56"/>
      <c r="D397" s="56"/>
      <c r="E397" s="3"/>
      <c r="F397" s="38"/>
      <c r="G397" s="38"/>
      <c r="H397" s="56"/>
      <c r="I397" s="56"/>
      <c r="J397" s="38"/>
      <c r="K397" s="38"/>
      <c r="L397" s="38"/>
      <c r="M397" s="38"/>
      <c r="N397" s="3"/>
      <c r="O397" s="3"/>
      <c r="P397" s="3"/>
      <c r="Q397" s="3"/>
      <c r="R397" s="3"/>
      <c r="S397" s="3"/>
      <c r="T397" s="38"/>
      <c r="U397" s="38"/>
      <c r="V397" s="3"/>
      <c r="W397" s="3"/>
      <c r="X397" s="3"/>
      <c r="Y397" s="3"/>
      <c r="Z397" s="3"/>
      <c r="AA397" s="3"/>
      <c r="AB397" s="3"/>
      <c r="AC397" s="3"/>
      <c r="AD397" s="3"/>
      <c r="AE397" s="3"/>
      <c r="AF397" s="3"/>
      <c r="AG397" s="3"/>
      <c r="AH397" s="3"/>
    </row>
    <row r="398">
      <c r="A398" s="3"/>
      <c r="B398" s="3"/>
      <c r="C398" s="56"/>
      <c r="D398" s="56"/>
      <c r="E398" s="3"/>
      <c r="F398" s="38"/>
      <c r="G398" s="38"/>
      <c r="H398" s="56"/>
      <c r="I398" s="56"/>
      <c r="J398" s="38"/>
      <c r="K398" s="38"/>
      <c r="L398" s="38"/>
      <c r="M398" s="38"/>
      <c r="N398" s="3"/>
      <c r="O398" s="3"/>
      <c r="P398" s="3"/>
      <c r="Q398" s="3"/>
      <c r="R398" s="3"/>
      <c r="S398" s="3"/>
      <c r="T398" s="38"/>
      <c r="U398" s="38"/>
      <c r="V398" s="3"/>
      <c r="W398" s="3"/>
      <c r="X398" s="3"/>
      <c r="Y398" s="3"/>
      <c r="Z398" s="3"/>
      <c r="AA398" s="3"/>
      <c r="AB398" s="3"/>
      <c r="AC398" s="3"/>
      <c r="AD398" s="3"/>
      <c r="AE398" s="3"/>
      <c r="AF398" s="3"/>
      <c r="AG398" s="3"/>
      <c r="AH398" s="3"/>
    </row>
    <row r="399">
      <c r="A399" s="3"/>
      <c r="B399" s="3"/>
      <c r="C399" s="56"/>
      <c r="D399" s="56"/>
      <c r="E399" s="3"/>
      <c r="F399" s="38"/>
      <c r="G399" s="38"/>
      <c r="H399" s="56"/>
      <c r="I399" s="56"/>
      <c r="J399" s="38"/>
      <c r="K399" s="38"/>
      <c r="L399" s="38"/>
      <c r="M399" s="38"/>
      <c r="N399" s="3"/>
      <c r="O399" s="3"/>
      <c r="P399" s="3"/>
      <c r="Q399" s="3"/>
      <c r="R399" s="3"/>
      <c r="S399" s="3"/>
      <c r="T399" s="38"/>
      <c r="U399" s="38"/>
      <c r="V399" s="3"/>
      <c r="W399" s="3"/>
      <c r="X399" s="3"/>
      <c r="Y399" s="3"/>
      <c r="Z399" s="3"/>
      <c r="AA399" s="3"/>
      <c r="AB399" s="3"/>
      <c r="AC399" s="3"/>
      <c r="AD399" s="3"/>
      <c r="AE399" s="3"/>
      <c r="AF399" s="3"/>
      <c r="AG399" s="3"/>
      <c r="AH399" s="3"/>
    </row>
    <row r="400">
      <c r="A400" s="3"/>
      <c r="B400" s="3"/>
      <c r="C400" s="56"/>
      <c r="D400" s="56"/>
      <c r="E400" s="3"/>
      <c r="F400" s="38"/>
      <c r="G400" s="38"/>
      <c r="H400" s="56"/>
      <c r="I400" s="56"/>
      <c r="J400" s="38"/>
      <c r="K400" s="38"/>
      <c r="L400" s="38"/>
      <c r="M400" s="38"/>
      <c r="N400" s="3"/>
      <c r="O400" s="3"/>
      <c r="P400" s="3"/>
      <c r="Q400" s="3"/>
      <c r="R400" s="3"/>
      <c r="S400" s="3"/>
      <c r="T400" s="38"/>
      <c r="U400" s="38"/>
      <c r="V400" s="3"/>
      <c r="W400" s="3"/>
      <c r="X400" s="3"/>
      <c r="Y400" s="3"/>
      <c r="Z400" s="3"/>
      <c r="AA400" s="3"/>
      <c r="AB400" s="3"/>
      <c r="AC400" s="3"/>
      <c r="AD400" s="3"/>
      <c r="AE400" s="3"/>
      <c r="AF400" s="3"/>
      <c r="AG400" s="3"/>
      <c r="AH400" s="3"/>
    </row>
    <row r="401">
      <c r="A401" s="3"/>
      <c r="B401" s="3"/>
      <c r="C401" s="56"/>
      <c r="D401" s="56"/>
      <c r="E401" s="3"/>
      <c r="F401" s="38"/>
      <c r="G401" s="38"/>
      <c r="H401" s="56"/>
      <c r="I401" s="56"/>
      <c r="J401" s="38"/>
      <c r="K401" s="38"/>
      <c r="L401" s="38"/>
      <c r="M401" s="38"/>
      <c r="N401" s="3"/>
      <c r="O401" s="3"/>
      <c r="P401" s="3"/>
      <c r="Q401" s="3"/>
      <c r="R401" s="3"/>
      <c r="S401" s="3"/>
      <c r="T401" s="38"/>
      <c r="U401" s="38"/>
      <c r="V401" s="3"/>
      <c r="W401" s="3"/>
      <c r="X401" s="3"/>
      <c r="Y401" s="3"/>
      <c r="Z401" s="3"/>
      <c r="AA401" s="3"/>
      <c r="AB401" s="3"/>
      <c r="AC401" s="3"/>
      <c r="AD401" s="3"/>
      <c r="AE401" s="3"/>
      <c r="AF401" s="3"/>
      <c r="AG401" s="3"/>
      <c r="AH401" s="3"/>
    </row>
    <row r="402">
      <c r="A402" s="3"/>
      <c r="B402" s="3"/>
      <c r="C402" s="56"/>
      <c r="D402" s="56"/>
      <c r="E402" s="3"/>
      <c r="F402" s="38"/>
      <c r="G402" s="38"/>
      <c r="H402" s="56"/>
      <c r="I402" s="56"/>
      <c r="J402" s="38"/>
      <c r="K402" s="38"/>
      <c r="L402" s="38"/>
      <c r="M402" s="38"/>
      <c r="N402" s="3"/>
      <c r="O402" s="3"/>
      <c r="P402" s="3"/>
      <c r="Q402" s="3"/>
      <c r="R402" s="3"/>
      <c r="S402" s="3"/>
      <c r="T402" s="38"/>
      <c r="U402" s="38"/>
      <c r="V402" s="3"/>
      <c r="W402" s="3"/>
      <c r="X402" s="3"/>
      <c r="Y402" s="3"/>
      <c r="Z402" s="3"/>
      <c r="AA402" s="3"/>
      <c r="AB402" s="3"/>
      <c r="AC402" s="3"/>
      <c r="AD402" s="3"/>
      <c r="AE402" s="3"/>
      <c r="AF402" s="3"/>
      <c r="AG402" s="3"/>
      <c r="AH402" s="3"/>
    </row>
    <row r="403">
      <c r="A403" s="3"/>
      <c r="B403" s="3"/>
      <c r="C403" s="56"/>
      <c r="D403" s="56"/>
      <c r="E403" s="3"/>
      <c r="F403" s="38"/>
      <c r="G403" s="38"/>
      <c r="H403" s="56"/>
      <c r="I403" s="56"/>
      <c r="J403" s="38"/>
      <c r="K403" s="38"/>
      <c r="L403" s="38"/>
      <c r="M403" s="38"/>
      <c r="N403" s="3"/>
      <c r="O403" s="3"/>
      <c r="P403" s="3"/>
      <c r="Q403" s="3"/>
      <c r="R403" s="3"/>
      <c r="S403" s="3"/>
      <c r="T403" s="38"/>
      <c r="U403" s="38"/>
      <c r="V403" s="3"/>
      <c r="W403" s="3"/>
      <c r="X403" s="3"/>
      <c r="Y403" s="3"/>
      <c r="Z403" s="3"/>
      <c r="AA403" s="3"/>
      <c r="AB403" s="3"/>
      <c r="AC403" s="3"/>
      <c r="AD403" s="3"/>
      <c r="AE403" s="3"/>
      <c r="AF403" s="3"/>
      <c r="AG403" s="3"/>
      <c r="AH403" s="3"/>
    </row>
    <row r="404">
      <c r="A404" s="3"/>
      <c r="B404" s="3"/>
      <c r="C404" s="56"/>
      <c r="D404" s="56"/>
      <c r="E404" s="3"/>
      <c r="F404" s="38"/>
      <c r="G404" s="38"/>
      <c r="H404" s="56"/>
      <c r="I404" s="56"/>
      <c r="J404" s="38"/>
      <c r="K404" s="38"/>
      <c r="L404" s="38"/>
      <c r="M404" s="38"/>
      <c r="N404" s="3"/>
      <c r="O404" s="3"/>
      <c r="P404" s="3"/>
      <c r="Q404" s="3"/>
      <c r="R404" s="3"/>
      <c r="S404" s="3"/>
      <c r="T404" s="38"/>
      <c r="U404" s="38"/>
      <c r="V404" s="3"/>
      <c r="W404" s="3"/>
      <c r="X404" s="3"/>
      <c r="Y404" s="3"/>
      <c r="Z404" s="3"/>
      <c r="AA404" s="3"/>
      <c r="AB404" s="3"/>
      <c r="AC404" s="3"/>
      <c r="AD404" s="3"/>
      <c r="AE404" s="3"/>
      <c r="AF404" s="3"/>
      <c r="AG404" s="3"/>
      <c r="AH404" s="3"/>
    </row>
    <row r="405">
      <c r="A405" s="3"/>
      <c r="B405" s="3"/>
      <c r="C405" s="56"/>
      <c r="D405" s="56"/>
      <c r="E405" s="3"/>
      <c r="F405" s="38"/>
      <c r="G405" s="38"/>
      <c r="H405" s="56"/>
      <c r="I405" s="56"/>
      <c r="J405" s="38"/>
      <c r="K405" s="38"/>
      <c r="L405" s="38"/>
      <c r="M405" s="38"/>
      <c r="N405" s="3"/>
      <c r="O405" s="3"/>
      <c r="P405" s="3"/>
      <c r="Q405" s="3"/>
      <c r="R405" s="3"/>
      <c r="S405" s="3"/>
      <c r="T405" s="38"/>
      <c r="U405" s="38"/>
      <c r="V405" s="3"/>
      <c r="W405" s="3"/>
      <c r="X405" s="3"/>
      <c r="Y405" s="3"/>
      <c r="Z405" s="3"/>
      <c r="AA405" s="3"/>
      <c r="AB405" s="3"/>
      <c r="AC405" s="3"/>
      <c r="AD405" s="3"/>
      <c r="AE405" s="3"/>
      <c r="AF405" s="3"/>
      <c r="AG405" s="3"/>
      <c r="AH405" s="3"/>
    </row>
    <row r="406">
      <c r="A406" s="3"/>
      <c r="B406" s="3"/>
      <c r="C406" s="56"/>
      <c r="D406" s="56"/>
      <c r="E406" s="3"/>
      <c r="F406" s="38"/>
      <c r="G406" s="38"/>
      <c r="H406" s="56"/>
      <c r="I406" s="56"/>
      <c r="J406" s="38"/>
      <c r="K406" s="38"/>
      <c r="L406" s="38"/>
      <c r="M406" s="38"/>
      <c r="N406" s="3"/>
      <c r="O406" s="3"/>
      <c r="P406" s="3"/>
      <c r="Q406" s="3"/>
      <c r="R406" s="3"/>
      <c r="S406" s="3"/>
      <c r="T406" s="38"/>
      <c r="U406" s="38"/>
      <c r="V406" s="3"/>
      <c r="W406" s="3"/>
      <c r="X406" s="3"/>
      <c r="Y406" s="3"/>
      <c r="Z406" s="3"/>
      <c r="AA406" s="3"/>
      <c r="AB406" s="3"/>
      <c r="AC406" s="3"/>
      <c r="AD406" s="3"/>
      <c r="AE406" s="3"/>
      <c r="AF406" s="3"/>
      <c r="AG406" s="3"/>
      <c r="AH406" s="3"/>
    </row>
    <row r="407">
      <c r="A407" s="3"/>
      <c r="B407" s="3"/>
      <c r="C407" s="56"/>
      <c r="D407" s="56"/>
      <c r="E407" s="3"/>
      <c r="F407" s="38"/>
      <c r="G407" s="38"/>
      <c r="H407" s="56"/>
      <c r="I407" s="56"/>
      <c r="J407" s="38"/>
      <c r="K407" s="38"/>
      <c r="L407" s="38"/>
      <c r="M407" s="38"/>
      <c r="N407" s="3"/>
      <c r="O407" s="3"/>
      <c r="P407" s="3"/>
      <c r="Q407" s="3"/>
      <c r="R407" s="3"/>
      <c r="S407" s="3"/>
      <c r="T407" s="38"/>
      <c r="U407" s="38"/>
      <c r="V407" s="3"/>
      <c r="W407" s="3"/>
      <c r="X407" s="3"/>
      <c r="Y407" s="3"/>
      <c r="Z407" s="3"/>
      <c r="AA407" s="3"/>
      <c r="AB407" s="3"/>
      <c r="AC407" s="3"/>
      <c r="AD407" s="3"/>
      <c r="AE407" s="3"/>
      <c r="AF407" s="3"/>
      <c r="AG407" s="3"/>
      <c r="AH407" s="3"/>
    </row>
    <row r="408">
      <c r="A408" s="3"/>
      <c r="B408" s="3"/>
      <c r="C408" s="56"/>
      <c r="D408" s="56"/>
      <c r="E408" s="3"/>
      <c r="F408" s="38"/>
      <c r="G408" s="38"/>
      <c r="H408" s="56"/>
      <c r="I408" s="56"/>
      <c r="J408" s="38"/>
      <c r="K408" s="38"/>
      <c r="L408" s="38"/>
      <c r="M408" s="38"/>
      <c r="N408" s="3"/>
      <c r="O408" s="3"/>
      <c r="P408" s="3"/>
      <c r="Q408" s="3"/>
      <c r="R408" s="3"/>
      <c r="S408" s="3"/>
      <c r="T408" s="38"/>
      <c r="U408" s="38"/>
      <c r="V408" s="3"/>
      <c r="W408" s="3"/>
      <c r="X408" s="3"/>
      <c r="Y408" s="3"/>
      <c r="Z408" s="3"/>
      <c r="AA408" s="3"/>
      <c r="AB408" s="3"/>
      <c r="AC408" s="3"/>
      <c r="AD408" s="3"/>
      <c r="AE408" s="3"/>
      <c r="AF408" s="3"/>
      <c r="AG408" s="3"/>
      <c r="AH408" s="3"/>
    </row>
    <row r="409">
      <c r="A409" s="3"/>
      <c r="B409" s="3"/>
      <c r="C409" s="56"/>
      <c r="D409" s="56"/>
      <c r="E409" s="3"/>
      <c r="F409" s="38"/>
      <c r="G409" s="38"/>
      <c r="H409" s="56"/>
      <c r="I409" s="56"/>
      <c r="J409" s="38"/>
      <c r="K409" s="38"/>
      <c r="L409" s="38"/>
      <c r="M409" s="38"/>
      <c r="N409" s="3"/>
      <c r="O409" s="3"/>
      <c r="P409" s="3"/>
      <c r="Q409" s="3"/>
      <c r="R409" s="3"/>
      <c r="S409" s="3"/>
      <c r="T409" s="38"/>
      <c r="U409" s="38"/>
      <c r="V409" s="3"/>
      <c r="W409" s="3"/>
      <c r="X409" s="3"/>
      <c r="Y409" s="3"/>
      <c r="Z409" s="3"/>
      <c r="AA409" s="3"/>
      <c r="AB409" s="3"/>
      <c r="AC409" s="3"/>
      <c r="AD409" s="3"/>
      <c r="AE409" s="3"/>
      <c r="AF409" s="3"/>
      <c r="AG409" s="3"/>
      <c r="AH409" s="3"/>
    </row>
    <row r="410">
      <c r="A410" s="3"/>
      <c r="B410" s="3"/>
      <c r="C410" s="56"/>
      <c r="D410" s="56"/>
      <c r="E410" s="3"/>
      <c r="F410" s="38"/>
      <c r="G410" s="38"/>
      <c r="H410" s="56"/>
      <c r="I410" s="56"/>
      <c r="J410" s="38"/>
      <c r="K410" s="38"/>
      <c r="L410" s="38"/>
      <c r="M410" s="38"/>
      <c r="N410" s="3"/>
      <c r="O410" s="3"/>
      <c r="P410" s="3"/>
      <c r="Q410" s="3"/>
      <c r="R410" s="3"/>
      <c r="S410" s="3"/>
      <c r="T410" s="38"/>
      <c r="U410" s="38"/>
      <c r="V410" s="3"/>
      <c r="W410" s="3"/>
      <c r="X410" s="3"/>
      <c r="Y410" s="3"/>
      <c r="Z410" s="3"/>
      <c r="AA410" s="3"/>
      <c r="AB410" s="3"/>
      <c r="AC410" s="3"/>
      <c r="AD410" s="3"/>
      <c r="AE410" s="3"/>
      <c r="AF410" s="3"/>
      <c r="AG410" s="3"/>
      <c r="AH410" s="3"/>
    </row>
    <row r="411">
      <c r="A411" s="3"/>
      <c r="B411" s="3"/>
      <c r="C411" s="56"/>
      <c r="D411" s="56"/>
      <c r="E411" s="3"/>
      <c r="F411" s="38"/>
      <c r="G411" s="38"/>
      <c r="H411" s="56"/>
      <c r="I411" s="56"/>
      <c r="J411" s="38"/>
      <c r="K411" s="38"/>
      <c r="L411" s="38"/>
      <c r="M411" s="38"/>
      <c r="N411" s="3"/>
      <c r="O411" s="3"/>
      <c r="P411" s="3"/>
      <c r="Q411" s="3"/>
      <c r="R411" s="3"/>
      <c r="S411" s="3"/>
      <c r="T411" s="38"/>
      <c r="U411" s="38"/>
      <c r="V411" s="3"/>
      <c r="W411" s="3"/>
      <c r="X411" s="3"/>
      <c r="Y411" s="3"/>
      <c r="Z411" s="3"/>
      <c r="AA411" s="3"/>
      <c r="AB411" s="3"/>
      <c r="AC411" s="3"/>
      <c r="AD411" s="3"/>
      <c r="AE411" s="3"/>
      <c r="AF411" s="3"/>
      <c r="AG411" s="3"/>
      <c r="AH411" s="3"/>
    </row>
    <row r="412">
      <c r="A412" s="3"/>
      <c r="B412" s="3"/>
      <c r="C412" s="56"/>
      <c r="D412" s="56"/>
      <c r="E412" s="3"/>
      <c r="F412" s="38"/>
      <c r="G412" s="38"/>
      <c r="H412" s="56"/>
      <c r="I412" s="56"/>
      <c r="J412" s="38"/>
      <c r="K412" s="38"/>
      <c r="L412" s="38"/>
      <c r="M412" s="38"/>
      <c r="N412" s="3"/>
      <c r="O412" s="3"/>
      <c r="P412" s="3"/>
      <c r="Q412" s="3"/>
      <c r="R412" s="3"/>
      <c r="S412" s="3"/>
      <c r="T412" s="38"/>
      <c r="U412" s="38"/>
      <c r="V412" s="3"/>
      <c r="W412" s="3"/>
      <c r="X412" s="3"/>
      <c r="Y412" s="3"/>
      <c r="Z412" s="3"/>
      <c r="AA412" s="3"/>
      <c r="AB412" s="3"/>
      <c r="AC412" s="3"/>
      <c r="AD412" s="3"/>
      <c r="AE412" s="3"/>
      <c r="AF412" s="3"/>
      <c r="AG412" s="3"/>
      <c r="AH412" s="3"/>
    </row>
    <row r="413">
      <c r="A413" s="3"/>
      <c r="B413" s="3"/>
      <c r="C413" s="56"/>
      <c r="D413" s="56"/>
      <c r="E413" s="3"/>
      <c r="F413" s="38"/>
      <c r="G413" s="38"/>
      <c r="H413" s="56"/>
      <c r="I413" s="56"/>
      <c r="J413" s="38"/>
      <c r="K413" s="38"/>
      <c r="L413" s="38"/>
      <c r="M413" s="38"/>
      <c r="N413" s="3"/>
      <c r="O413" s="3"/>
      <c r="P413" s="3"/>
      <c r="Q413" s="3"/>
      <c r="R413" s="3"/>
      <c r="S413" s="3"/>
      <c r="T413" s="38"/>
      <c r="U413" s="38"/>
      <c r="V413" s="3"/>
      <c r="W413" s="3"/>
      <c r="X413" s="3"/>
      <c r="Y413" s="3"/>
      <c r="Z413" s="3"/>
      <c r="AA413" s="3"/>
      <c r="AB413" s="3"/>
      <c r="AC413" s="3"/>
      <c r="AD413" s="3"/>
      <c r="AE413" s="3"/>
      <c r="AF413" s="3"/>
      <c r="AG413" s="3"/>
      <c r="AH413" s="3"/>
    </row>
    <row r="414">
      <c r="A414" s="3"/>
      <c r="B414" s="3"/>
      <c r="C414" s="56"/>
      <c r="D414" s="56"/>
      <c r="E414" s="3"/>
      <c r="F414" s="38"/>
      <c r="G414" s="38"/>
      <c r="H414" s="56"/>
      <c r="I414" s="56"/>
      <c r="J414" s="38"/>
      <c r="K414" s="38"/>
      <c r="L414" s="38"/>
      <c r="M414" s="38"/>
      <c r="N414" s="3"/>
      <c r="O414" s="3"/>
      <c r="P414" s="3"/>
      <c r="Q414" s="3"/>
      <c r="R414" s="3"/>
      <c r="S414" s="3"/>
      <c r="T414" s="38"/>
      <c r="U414" s="38"/>
      <c r="V414" s="3"/>
      <c r="W414" s="3"/>
      <c r="X414" s="3"/>
      <c r="Y414" s="3"/>
      <c r="Z414" s="3"/>
      <c r="AA414" s="3"/>
      <c r="AB414" s="3"/>
      <c r="AC414" s="3"/>
      <c r="AD414" s="3"/>
      <c r="AE414" s="3"/>
      <c r="AF414" s="3"/>
      <c r="AG414" s="3"/>
      <c r="AH414" s="3"/>
    </row>
    <row r="415">
      <c r="A415" s="3"/>
      <c r="B415" s="3"/>
      <c r="C415" s="56"/>
      <c r="D415" s="56"/>
      <c r="E415" s="3"/>
      <c r="F415" s="38"/>
      <c r="G415" s="38"/>
      <c r="H415" s="56"/>
      <c r="I415" s="56"/>
      <c r="J415" s="38"/>
      <c r="K415" s="38"/>
      <c r="L415" s="38"/>
      <c r="M415" s="38"/>
      <c r="N415" s="3"/>
      <c r="O415" s="3"/>
      <c r="P415" s="3"/>
      <c r="Q415" s="3"/>
      <c r="R415" s="3"/>
      <c r="S415" s="3"/>
      <c r="T415" s="38"/>
      <c r="U415" s="38"/>
      <c r="V415" s="3"/>
      <c r="W415" s="3"/>
      <c r="X415" s="3"/>
      <c r="Y415" s="3"/>
      <c r="Z415" s="3"/>
      <c r="AA415" s="3"/>
      <c r="AB415" s="3"/>
      <c r="AC415" s="3"/>
      <c r="AD415" s="3"/>
      <c r="AE415" s="3"/>
      <c r="AF415" s="3"/>
      <c r="AG415" s="3"/>
      <c r="AH415" s="3"/>
    </row>
    <row r="416">
      <c r="A416" s="3"/>
      <c r="B416" s="3"/>
      <c r="C416" s="56"/>
      <c r="D416" s="56"/>
      <c r="E416" s="3"/>
      <c r="F416" s="38"/>
      <c r="G416" s="38"/>
      <c r="H416" s="56"/>
      <c r="I416" s="56"/>
      <c r="J416" s="38"/>
      <c r="K416" s="38"/>
      <c r="L416" s="38"/>
      <c r="M416" s="38"/>
      <c r="N416" s="3"/>
      <c r="O416" s="3"/>
      <c r="P416" s="3"/>
      <c r="Q416" s="3"/>
      <c r="R416" s="3"/>
      <c r="S416" s="3"/>
      <c r="T416" s="38"/>
      <c r="U416" s="38"/>
      <c r="V416" s="3"/>
      <c r="W416" s="3"/>
      <c r="X416" s="3"/>
      <c r="Y416" s="3"/>
      <c r="Z416" s="3"/>
      <c r="AA416" s="3"/>
      <c r="AB416" s="3"/>
      <c r="AC416" s="3"/>
      <c r="AD416" s="3"/>
      <c r="AE416" s="3"/>
      <c r="AF416" s="3"/>
      <c r="AG416" s="3"/>
      <c r="AH416" s="3"/>
    </row>
    <row r="417">
      <c r="A417" s="3"/>
      <c r="B417" s="3"/>
      <c r="C417" s="56"/>
      <c r="D417" s="56"/>
      <c r="E417" s="3"/>
      <c r="F417" s="38"/>
      <c r="G417" s="38"/>
      <c r="H417" s="56"/>
      <c r="I417" s="56"/>
      <c r="J417" s="38"/>
      <c r="K417" s="38"/>
      <c r="L417" s="38"/>
      <c r="M417" s="38"/>
      <c r="N417" s="3"/>
      <c r="O417" s="3"/>
      <c r="P417" s="3"/>
      <c r="Q417" s="3"/>
      <c r="R417" s="3"/>
      <c r="S417" s="3"/>
      <c r="T417" s="38"/>
      <c r="U417" s="38"/>
      <c r="V417" s="3"/>
      <c r="W417" s="3"/>
      <c r="X417" s="3"/>
      <c r="Y417" s="3"/>
      <c r="Z417" s="3"/>
      <c r="AA417" s="3"/>
      <c r="AB417" s="3"/>
      <c r="AC417" s="3"/>
      <c r="AD417" s="3"/>
      <c r="AE417" s="3"/>
      <c r="AF417" s="3"/>
      <c r="AG417" s="3"/>
      <c r="AH417" s="3"/>
    </row>
    <row r="418">
      <c r="A418" s="3"/>
      <c r="B418" s="3"/>
      <c r="C418" s="56"/>
      <c r="D418" s="56"/>
      <c r="E418" s="3"/>
      <c r="F418" s="38"/>
      <c r="G418" s="38"/>
      <c r="H418" s="56"/>
      <c r="I418" s="56"/>
      <c r="J418" s="38"/>
      <c r="K418" s="38"/>
      <c r="L418" s="38"/>
      <c r="M418" s="38"/>
      <c r="N418" s="3"/>
      <c r="O418" s="3"/>
      <c r="P418" s="3"/>
      <c r="Q418" s="3"/>
      <c r="R418" s="3"/>
      <c r="S418" s="3"/>
      <c r="T418" s="38"/>
      <c r="U418" s="38"/>
      <c r="V418" s="3"/>
      <c r="W418" s="3"/>
      <c r="X418" s="3"/>
      <c r="Y418" s="3"/>
      <c r="Z418" s="3"/>
      <c r="AA418" s="3"/>
      <c r="AB418" s="3"/>
      <c r="AC418" s="3"/>
      <c r="AD418" s="3"/>
      <c r="AE418" s="3"/>
      <c r="AF418" s="3"/>
      <c r="AG418" s="3"/>
      <c r="AH418" s="3"/>
    </row>
    <row r="419">
      <c r="A419" s="3"/>
      <c r="B419" s="3"/>
      <c r="C419" s="56"/>
      <c r="D419" s="56"/>
      <c r="E419" s="3"/>
      <c r="F419" s="38"/>
      <c r="G419" s="38"/>
      <c r="H419" s="56"/>
      <c r="I419" s="56"/>
      <c r="J419" s="38"/>
      <c r="K419" s="38"/>
      <c r="L419" s="38"/>
      <c r="M419" s="38"/>
      <c r="N419" s="3"/>
      <c r="O419" s="3"/>
      <c r="P419" s="3"/>
      <c r="Q419" s="3"/>
      <c r="R419" s="3"/>
      <c r="S419" s="3"/>
      <c r="T419" s="38"/>
      <c r="U419" s="38"/>
      <c r="V419" s="3"/>
      <c r="W419" s="3"/>
      <c r="X419" s="3"/>
      <c r="Y419" s="3"/>
      <c r="Z419" s="3"/>
      <c r="AA419" s="3"/>
      <c r="AB419" s="3"/>
      <c r="AC419" s="3"/>
      <c r="AD419" s="3"/>
      <c r="AE419" s="3"/>
      <c r="AF419" s="3"/>
      <c r="AG419" s="3"/>
      <c r="AH419" s="3"/>
    </row>
    <row r="420">
      <c r="A420" s="3"/>
      <c r="B420" s="3"/>
      <c r="C420" s="56"/>
      <c r="D420" s="56"/>
      <c r="E420" s="3"/>
      <c r="F420" s="38"/>
      <c r="G420" s="38"/>
      <c r="H420" s="56"/>
      <c r="I420" s="56"/>
      <c r="J420" s="38"/>
      <c r="K420" s="38"/>
      <c r="L420" s="38"/>
      <c r="M420" s="38"/>
      <c r="N420" s="3"/>
      <c r="O420" s="3"/>
      <c r="P420" s="3"/>
      <c r="Q420" s="3"/>
      <c r="R420" s="3"/>
      <c r="S420" s="3"/>
      <c r="T420" s="38"/>
      <c r="U420" s="38"/>
      <c r="V420" s="3"/>
      <c r="W420" s="3"/>
      <c r="X420" s="3"/>
      <c r="Y420" s="3"/>
      <c r="Z420" s="3"/>
      <c r="AA420" s="3"/>
      <c r="AB420" s="3"/>
      <c r="AC420" s="3"/>
      <c r="AD420" s="3"/>
      <c r="AE420" s="3"/>
      <c r="AF420" s="3"/>
      <c r="AG420" s="3"/>
      <c r="AH420" s="3"/>
    </row>
    <row r="421">
      <c r="A421" s="3"/>
      <c r="B421" s="3"/>
      <c r="C421" s="56"/>
      <c r="D421" s="56"/>
      <c r="E421" s="3"/>
      <c r="F421" s="38"/>
      <c r="G421" s="38"/>
      <c r="H421" s="56"/>
      <c r="I421" s="56"/>
      <c r="J421" s="38"/>
      <c r="K421" s="38"/>
      <c r="L421" s="38"/>
      <c r="M421" s="38"/>
      <c r="N421" s="3"/>
      <c r="O421" s="3"/>
      <c r="P421" s="3"/>
      <c r="Q421" s="3"/>
      <c r="R421" s="3"/>
      <c r="S421" s="3"/>
      <c r="T421" s="38"/>
      <c r="U421" s="38"/>
      <c r="V421" s="3"/>
      <c r="W421" s="3"/>
      <c r="X421" s="3"/>
      <c r="Y421" s="3"/>
      <c r="Z421" s="3"/>
      <c r="AA421" s="3"/>
      <c r="AB421" s="3"/>
      <c r="AC421" s="3"/>
      <c r="AD421" s="3"/>
      <c r="AE421" s="3"/>
      <c r="AF421" s="3"/>
      <c r="AG421" s="3"/>
      <c r="AH421" s="3"/>
    </row>
    <row r="422">
      <c r="A422" s="3"/>
      <c r="B422" s="3"/>
      <c r="C422" s="56"/>
      <c r="D422" s="56"/>
      <c r="E422" s="3"/>
      <c r="F422" s="38"/>
      <c r="G422" s="38"/>
      <c r="H422" s="56"/>
      <c r="I422" s="56"/>
      <c r="J422" s="38"/>
      <c r="K422" s="38"/>
      <c r="L422" s="38"/>
      <c r="M422" s="38"/>
      <c r="N422" s="3"/>
      <c r="O422" s="3"/>
      <c r="P422" s="3"/>
      <c r="Q422" s="3"/>
      <c r="R422" s="3"/>
      <c r="S422" s="3"/>
      <c r="T422" s="38"/>
      <c r="U422" s="38"/>
      <c r="V422" s="3"/>
      <c r="W422" s="3"/>
      <c r="X422" s="3"/>
      <c r="Y422" s="3"/>
      <c r="Z422" s="3"/>
      <c r="AA422" s="3"/>
      <c r="AB422" s="3"/>
      <c r="AC422" s="3"/>
      <c r="AD422" s="3"/>
      <c r="AE422" s="3"/>
      <c r="AF422" s="3"/>
      <c r="AG422" s="3"/>
      <c r="AH422" s="3"/>
    </row>
    <row r="423">
      <c r="A423" s="3"/>
      <c r="B423" s="3"/>
      <c r="C423" s="56"/>
      <c r="D423" s="56"/>
      <c r="E423" s="3"/>
      <c r="F423" s="38"/>
      <c r="G423" s="38"/>
      <c r="H423" s="56"/>
      <c r="I423" s="56"/>
      <c r="J423" s="38"/>
      <c r="K423" s="38"/>
      <c r="L423" s="38"/>
      <c r="M423" s="38"/>
      <c r="N423" s="3"/>
      <c r="O423" s="3"/>
      <c r="P423" s="3"/>
      <c r="Q423" s="3"/>
      <c r="R423" s="3"/>
      <c r="S423" s="3"/>
      <c r="T423" s="38"/>
      <c r="U423" s="38"/>
      <c r="V423" s="3"/>
      <c r="W423" s="3"/>
      <c r="X423" s="3"/>
      <c r="Y423" s="3"/>
      <c r="Z423" s="3"/>
      <c r="AA423" s="3"/>
      <c r="AB423" s="3"/>
      <c r="AC423" s="3"/>
      <c r="AD423" s="3"/>
      <c r="AE423" s="3"/>
      <c r="AF423" s="3"/>
      <c r="AG423" s="3"/>
      <c r="AH423" s="3"/>
    </row>
    <row r="424">
      <c r="A424" s="3"/>
      <c r="B424" s="3"/>
      <c r="C424" s="56"/>
      <c r="D424" s="56"/>
      <c r="E424" s="3"/>
      <c r="F424" s="38"/>
      <c r="G424" s="38"/>
      <c r="H424" s="56"/>
      <c r="I424" s="56"/>
      <c r="J424" s="38"/>
      <c r="K424" s="38"/>
      <c r="L424" s="38"/>
      <c r="M424" s="38"/>
      <c r="N424" s="3"/>
      <c r="O424" s="3"/>
      <c r="P424" s="3"/>
      <c r="Q424" s="3"/>
      <c r="R424" s="3"/>
      <c r="S424" s="3"/>
      <c r="T424" s="38"/>
      <c r="U424" s="38"/>
      <c r="V424" s="3"/>
      <c r="W424" s="3"/>
      <c r="X424" s="3"/>
      <c r="Y424" s="3"/>
      <c r="Z424" s="3"/>
      <c r="AA424" s="3"/>
      <c r="AB424" s="3"/>
      <c r="AC424" s="3"/>
      <c r="AD424" s="3"/>
      <c r="AE424" s="3"/>
      <c r="AF424" s="3"/>
      <c r="AG424" s="3"/>
      <c r="AH424" s="3"/>
    </row>
    <row r="425">
      <c r="A425" s="3"/>
      <c r="B425" s="3"/>
      <c r="C425" s="56"/>
      <c r="D425" s="56"/>
      <c r="E425" s="3"/>
      <c r="F425" s="38"/>
      <c r="G425" s="38"/>
      <c r="H425" s="56"/>
      <c r="I425" s="56"/>
      <c r="J425" s="38"/>
      <c r="K425" s="38"/>
      <c r="L425" s="38"/>
      <c r="M425" s="38"/>
      <c r="N425" s="3"/>
      <c r="O425" s="3"/>
      <c r="P425" s="3"/>
      <c r="Q425" s="3"/>
      <c r="R425" s="3"/>
      <c r="S425" s="3"/>
      <c r="T425" s="38"/>
      <c r="U425" s="38"/>
      <c r="V425" s="3"/>
      <c r="W425" s="3"/>
      <c r="X425" s="3"/>
      <c r="Y425" s="3"/>
      <c r="Z425" s="3"/>
      <c r="AA425" s="3"/>
      <c r="AB425" s="3"/>
      <c r="AC425" s="3"/>
      <c r="AD425" s="3"/>
      <c r="AE425" s="3"/>
      <c r="AF425" s="3"/>
      <c r="AG425" s="3"/>
      <c r="AH425" s="3"/>
    </row>
    <row r="426">
      <c r="A426" s="3"/>
      <c r="B426" s="3"/>
      <c r="C426" s="56"/>
      <c r="D426" s="56"/>
      <c r="E426" s="3"/>
      <c r="F426" s="38"/>
      <c r="G426" s="38"/>
      <c r="H426" s="56"/>
      <c r="I426" s="56"/>
      <c r="J426" s="38"/>
      <c r="K426" s="38"/>
      <c r="L426" s="38"/>
      <c r="M426" s="38"/>
      <c r="N426" s="3"/>
      <c r="O426" s="3"/>
      <c r="P426" s="3"/>
      <c r="Q426" s="3"/>
      <c r="R426" s="3"/>
      <c r="S426" s="3"/>
      <c r="T426" s="38"/>
      <c r="U426" s="38"/>
      <c r="V426" s="3"/>
      <c r="W426" s="3"/>
      <c r="X426" s="3"/>
      <c r="Y426" s="3"/>
      <c r="Z426" s="3"/>
      <c r="AA426" s="3"/>
      <c r="AB426" s="3"/>
      <c r="AC426" s="3"/>
      <c r="AD426" s="3"/>
      <c r="AE426" s="3"/>
      <c r="AF426" s="3"/>
      <c r="AG426" s="3"/>
      <c r="AH426" s="3"/>
    </row>
    <row r="427">
      <c r="A427" s="3"/>
      <c r="B427" s="3"/>
      <c r="C427" s="56"/>
      <c r="D427" s="56"/>
      <c r="E427" s="3"/>
      <c r="F427" s="38"/>
      <c r="G427" s="38"/>
      <c r="H427" s="56"/>
      <c r="I427" s="56"/>
      <c r="J427" s="38"/>
      <c r="K427" s="38"/>
      <c r="L427" s="38"/>
      <c r="M427" s="38"/>
      <c r="N427" s="3"/>
      <c r="O427" s="3"/>
      <c r="P427" s="3"/>
      <c r="Q427" s="3"/>
      <c r="R427" s="3"/>
      <c r="S427" s="3"/>
      <c r="T427" s="38"/>
      <c r="U427" s="38"/>
      <c r="V427" s="3"/>
      <c r="W427" s="3"/>
      <c r="X427" s="3"/>
      <c r="Y427" s="3"/>
      <c r="Z427" s="3"/>
      <c r="AA427" s="3"/>
      <c r="AB427" s="3"/>
      <c r="AC427" s="3"/>
      <c r="AD427" s="3"/>
      <c r="AE427" s="3"/>
      <c r="AF427" s="3"/>
      <c r="AG427" s="3"/>
      <c r="AH427" s="3"/>
    </row>
    <row r="428">
      <c r="A428" s="3"/>
      <c r="B428" s="3"/>
      <c r="C428" s="56"/>
      <c r="D428" s="56"/>
      <c r="E428" s="3"/>
      <c r="F428" s="38"/>
      <c r="G428" s="38"/>
      <c r="H428" s="56"/>
      <c r="I428" s="56"/>
      <c r="J428" s="38"/>
      <c r="K428" s="38"/>
      <c r="L428" s="38"/>
      <c r="M428" s="38"/>
      <c r="N428" s="3"/>
      <c r="O428" s="3"/>
      <c r="P428" s="3"/>
      <c r="Q428" s="3"/>
      <c r="R428" s="3"/>
      <c r="S428" s="3"/>
      <c r="T428" s="38"/>
      <c r="U428" s="38"/>
      <c r="V428" s="3"/>
      <c r="W428" s="3"/>
      <c r="X428" s="3"/>
      <c r="Y428" s="3"/>
      <c r="Z428" s="3"/>
      <c r="AA428" s="3"/>
      <c r="AB428" s="3"/>
      <c r="AC428" s="3"/>
      <c r="AD428" s="3"/>
      <c r="AE428" s="3"/>
      <c r="AF428" s="3"/>
      <c r="AG428" s="3"/>
      <c r="AH428" s="3"/>
    </row>
    <row r="429">
      <c r="A429" s="3"/>
      <c r="B429" s="3"/>
      <c r="C429" s="56"/>
      <c r="D429" s="56"/>
      <c r="E429" s="3"/>
      <c r="F429" s="38"/>
      <c r="G429" s="38"/>
      <c r="H429" s="56"/>
      <c r="I429" s="56"/>
      <c r="J429" s="38"/>
      <c r="K429" s="38"/>
      <c r="L429" s="38"/>
      <c r="M429" s="38"/>
      <c r="N429" s="3"/>
      <c r="O429" s="3"/>
      <c r="P429" s="3"/>
      <c r="Q429" s="3"/>
      <c r="R429" s="3"/>
      <c r="S429" s="3"/>
      <c r="T429" s="38"/>
      <c r="U429" s="38"/>
      <c r="V429" s="3"/>
      <c r="W429" s="3"/>
      <c r="X429" s="3"/>
      <c r="Y429" s="3"/>
      <c r="Z429" s="3"/>
      <c r="AA429" s="3"/>
      <c r="AB429" s="3"/>
      <c r="AC429" s="3"/>
      <c r="AD429" s="3"/>
      <c r="AE429" s="3"/>
      <c r="AF429" s="3"/>
      <c r="AG429" s="3"/>
      <c r="AH429" s="3"/>
    </row>
    <row r="430">
      <c r="A430" s="3"/>
      <c r="B430" s="3"/>
      <c r="C430" s="56"/>
      <c r="D430" s="56"/>
      <c r="E430" s="3"/>
      <c r="F430" s="38"/>
      <c r="G430" s="38"/>
      <c r="H430" s="56"/>
      <c r="I430" s="56"/>
      <c r="J430" s="38"/>
      <c r="K430" s="38"/>
      <c r="L430" s="38"/>
      <c r="M430" s="38"/>
      <c r="N430" s="3"/>
      <c r="O430" s="3"/>
      <c r="P430" s="3"/>
      <c r="Q430" s="3"/>
      <c r="R430" s="3"/>
      <c r="S430" s="3"/>
      <c r="T430" s="38"/>
      <c r="U430" s="38"/>
      <c r="V430" s="3"/>
      <c r="W430" s="3"/>
      <c r="X430" s="3"/>
      <c r="Y430" s="3"/>
      <c r="Z430" s="3"/>
      <c r="AA430" s="3"/>
      <c r="AB430" s="3"/>
      <c r="AC430" s="3"/>
      <c r="AD430" s="3"/>
      <c r="AE430" s="3"/>
      <c r="AF430" s="3"/>
      <c r="AG430" s="3"/>
      <c r="AH430" s="3"/>
    </row>
    <row r="431">
      <c r="A431" s="3"/>
      <c r="B431" s="3"/>
      <c r="C431" s="56"/>
      <c r="D431" s="56"/>
      <c r="E431" s="3"/>
      <c r="F431" s="38"/>
      <c r="G431" s="38"/>
      <c r="H431" s="56"/>
      <c r="I431" s="56"/>
      <c r="J431" s="38"/>
      <c r="K431" s="38"/>
      <c r="L431" s="38"/>
      <c r="M431" s="38"/>
      <c r="N431" s="3"/>
      <c r="O431" s="3"/>
      <c r="P431" s="3"/>
      <c r="Q431" s="3"/>
      <c r="R431" s="3"/>
      <c r="S431" s="3"/>
      <c r="T431" s="38"/>
      <c r="U431" s="38"/>
      <c r="V431" s="3"/>
      <c r="W431" s="3"/>
      <c r="X431" s="3"/>
      <c r="Y431" s="3"/>
      <c r="Z431" s="3"/>
      <c r="AA431" s="3"/>
      <c r="AB431" s="3"/>
      <c r="AC431" s="3"/>
      <c r="AD431" s="3"/>
      <c r="AE431" s="3"/>
      <c r="AF431" s="3"/>
      <c r="AG431" s="3"/>
      <c r="AH431" s="3"/>
    </row>
    <row r="432">
      <c r="A432" s="3"/>
      <c r="B432" s="3"/>
      <c r="C432" s="56"/>
      <c r="D432" s="56"/>
      <c r="E432" s="3"/>
      <c r="F432" s="38"/>
      <c r="G432" s="38"/>
      <c r="H432" s="56"/>
      <c r="I432" s="56"/>
      <c r="J432" s="38"/>
      <c r="K432" s="38"/>
      <c r="L432" s="38"/>
      <c r="M432" s="38"/>
      <c r="N432" s="3"/>
      <c r="O432" s="3"/>
      <c r="P432" s="3"/>
      <c r="Q432" s="3"/>
      <c r="R432" s="3"/>
      <c r="S432" s="3"/>
      <c r="T432" s="38"/>
      <c r="U432" s="38"/>
      <c r="V432" s="3"/>
      <c r="W432" s="3"/>
      <c r="X432" s="3"/>
      <c r="Y432" s="3"/>
      <c r="Z432" s="3"/>
      <c r="AA432" s="3"/>
      <c r="AB432" s="3"/>
      <c r="AC432" s="3"/>
      <c r="AD432" s="3"/>
      <c r="AE432" s="3"/>
      <c r="AF432" s="3"/>
      <c r="AG432" s="3"/>
      <c r="AH432" s="3"/>
    </row>
    <row r="433">
      <c r="A433" s="3"/>
      <c r="B433" s="3"/>
      <c r="C433" s="56"/>
      <c r="D433" s="56"/>
      <c r="E433" s="3"/>
      <c r="F433" s="38"/>
      <c r="G433" s="38"/>
      <c r="H433" s="56"/>
      <c r="I433" s="56"/>
      <c r="J433" s="38"/>
      <c r="K433" s="38"/>
      <c r="L433" s="38"/>
      <c r="M433" s="38"/>
      <c r="N433" s="3"/>
      <c r="O433" s="3"/>
      <c r="P433" s="3"/>
      <c r="Q433" s="3"/>
      <c r="R433" s="3"/>
      <c r="S433" s="3"/>
      <c r="T433" s="38"/>
      <c r="U433" s="38"/>
      <c r="V433" s="3"/>
      <c r="W433" s="3"/>
      <c r="X433" s="3"/>
      <c r="Y433" s="3"/>
      <c r="Z433" s="3"/>
      <c r="AA433" s="3"/>
      <c r="AB433" s="3"/>
      <c r="AC433" s="3"/>
      <c r="AD433" s="3"/>
      <c r="AE433" s="3"/>
      <c r="AF433" s="3"/>
      <c r="AG433" s="3"/>
      <c r="AH433" s="3"/>
    </row>
    <row r="434">
      <c r="A434" s="3"/>
      <c r="B434" s="3"/>
      <c r="C434" s="56"/>
      <c r="D434" s="56"/>
      <c r="E434" s="3"/>
      <c r="F434" s="38"/>
      <c r="G434" s="38"/>
      <c r="H434" s="56"/>
      <c r="I434" s="56"/>
      <c r="J434" s="38"/>
      <c r="K434" s="38"/>
      <c r="L434" s="38"/>
      <c r="M434" s="38"/>
      <c r="N434" s="3"/>
      <c r="O434" s="3"/>
      <c r="P434" s="3"/>
      <c r="Q434" s="3"/>
      <c r="R434" s="3"/>
      <c r="S434" s="3"/>
      <c r="T434" s="38"/>
      <c r="U434" s="38"/>
      <c r="V434" s="3"/>
      <c r="W434" s="3"/>
      <c r="X434" s="3"/>
      <c r="Y434" s="3"/>
      <c r="Z434" s="3"/>
      <c r="AA434" s="3"/>
      <c r="AB434" s="3"/>
      <c r="AC434" s="3"/>
      <c r="AD434" s="3"/>
      <c r="AE434" s="3"/>
      <c r="AF434" s="3"/>
      <c r="AG434" s="3"/>
      <c r="AH434" s="3"/>
    </row>
    <row r="435">
      <c r="A435" s="3"/>
      <c r="B435" s="3"/>
      <c r="C435" s="56"/>
      <c r="D435" s="56"/>
      <c r="E435" s="3"/>
      <c r="F435" s="38"/>
      <c r="G435" s="38"/>
      <c r="H435" s="56"/>
      <c r="I435" s="56"/>
      <c r="J435" s="38"/>
      <c r="K435" s="38"/>
      <c r="L435" s="38"/>
      <c r="M435" s="38"/>
      <c r="N435" s="3"/>
      <c r="O435" s="3"/>
      <c r="P435" s="3"/>
      <c r="Q435" s="3"/>
      <c r="R435" s="3"/>
      <c r="S435" s="3"/>
      <c r="T435" s="38"/>
      <c r="U435" s="38"/>
      <c r="V435" s="3"/>
      <c r="W435" s="3"/>
      <c r="X435" s="3"/>
      <c r="Y435" s="3"/>
      <c r="Z435" s="3"/>
      <c r="AA435" s="3"/>
      <c r="AB435" s="3"/>
      <c r="AC435" s="3"/>
      <c r="AD435" s="3"/>
      <c r="AE435" s="3"/>
      <c r="AF435" s="3"/>
      <c r="AG435" s="3"/>
      <c r="AH435" s="3"/>
    </row>
    <row r="436">
      <c r="A436" s="3"/>
      <c r="B436" s="3"/>
      <c r="C436" s="56"/>
      <c r="D436" s="56"/>
      <c r="E436" s="3"/>
      <c r="F436" s="38"/>
      <c r="G436" s="38"/>
      <c r="H436" s="56"/>
      <c r="I436" s="56"/>
      <c r="J436" s="38"/>
      <c r="K436" s="38"/>
      <c r="L436" s="38"/>
      <c r="M436" s="38"/>
      <c r="N436" s="3"/>
      <c r="O436" s="3"/>
      <c r="P436" s="3"/>
      <c r="Q436" s="3"/>
      <c r="R436" s="3"/>
      <c r="S436" s="3"/>
      <c r="T436" s="38"/>
      <c r="U436" s="38"/>
      <c r="V436" s="3"/>
      <c r="W436" s="3"/>
      <c r="X436" s="3"/>
      <c r="Y436" s="3"/>
      <c r="Z436" s="3"/>
      <c r="AA436" s="3"/>
      <c r="AB436" s="3"/>
      <c r="AC436" s="3"/>
      <c r="AD436" s="3"/>
      <c r="AE436" s="3"/>
      <c r="AF436" s="3"/>
      <c r="AG436" s="3"/>
      <c r="AH436" s="3"/>
    </row>
    <row r="437">
      <c r="A437" s="3"/>
      <c r="B437" s="3"/>
      <c r="C437" s="56"/>
      <c r="D437" s="56"/>
      <c r="E437" s="3"/>
      <c r="F437" s="38"/>
      <c r="G437" s="38"/>
      <c r="H437" s="56"/>
      <c r="I437" s="56"/>
      <c r="J437" s="38"/>
      <c r="K437" s="38"/>
      <c r="L437" s="38"/>
      <c r="M437" s="38"/>
      <c r="N437" s="3"/>
      <c r="O437" s="3"/>
      <c r="P437" s="3"/>
      <c r="Q437" s="3"/>
      <c r="R437" s="3"/>
      <c r="S437" s="3"/>
      <c r="T437" s="38"/>
      <c r="U437" s="38"/>
      <c r="V437" s="3"/>
      <c r="W437" s="3"/>
      <c r="X437" s="3"/>
      <c r="Y437" s="3"/>
      <c r="Z437" s="3"/>
      <c r="AA437" s="3"/>
      <c r="AB437" s="3"/>
      <c r="AC437" s="3"/>
      <c r="AD437" s="3"/>
      <c r="AE437" s="3"/>
      <c r="AF437" s="3"/>
      <c r="AG437" s="3"/>
      <c r="AH437" s="3"/>
    </row>
    <row r="438">
      <c r="A438" s="3"/>
      <c r="B438" s="3"/>
      <c r="C438" s="56"/>
      <c r="D438" s="56"/>
      <c r="E438" s="3"/>
      <c r="F438" s="38"/>
      <c r="G438" s="38"/>
      <c r="H438" s="56"/>
      <c r="I438" s="56"/>
      <c r="J438" s="38"/>
      <c r="K438" s="38"/>
      <c r="L438" s="38"/>
      <c r="M438" s="38"/>
      <c r="N438" s="3"/>
      <c r="O438" s="3"/>
      <c r="P438" s="3"/>
      <c r="Q438" s="3"/>
      <c r="R438" s="3"/>
      <c r="S438" s="3"/>
      <c r="T438" s="38"/>
      <c r="U438" s="38"/>
      <c r="V438" s="3"/>
      <c r="W438" s="3"/>
      <c r="X438" s="3"/>
      <c r="Y438" s="3"/>
      <c r="Z438" s="3"/>
      <c r="AA438" s="3"/>
      <c r="AB438" s="3"/>
      <c r="AC438" s="3"/>
      <c r="AD438" s="3"/>
      <c r="AE438" s="3"/>
      <c r="AF438" s="3"/>
      <c r="AG438" s="3"/>
      <c r="AH438" s="3"/>
    </row>
    <row r="439">
      <c r="A439" s="3"/>
      <c r="B439" s="3"/>
      <c r="C439" s="56"/>
      <c r="D439" s="56"/>
      <c r="E439" s="3"/>
      <c r="F439" s="38"/>
      <c r="G439" s="38"/>
      <c r="H439" s="56"/>
      <c r="I439" s="56"/>
      <c r="J439" s="38"/>
      <c r="K439" s="38"/>
      <c r="L439" s="38"/>
      <c r="M439" s="38"/>
      <c r="N439" s="3"/>
      <c r="O439" s="3"/>
      <c r="P439" s="3"/>
      <c r="Q439" s="3"/>
      <c r="R439" s="3"/>
      <c r="S439" s="3"/>
      <c r="T439" s="38"/>
      <c r="U439" s="38"/>
      <c r="V439" s="3"/>
      <c r="W439" s="3"/>
      <c r="X439" s="3"/>
      <c r="Y439" s="3"/>
      <c r="Z439" s="3"/>
      <c r="AA439" s="3"/>
      <c r="AB439" s="3"/>
      <c r="AC439" s="3"/>
      <c r="AD439" s="3"/>
      <c r="AE439" s="3"/>
      <c r="AF439" s="3"/>
      <c r="AG439" s="3"/>
      <c r="AH439" s="3"/>
    </row>
    <row r="440">
      <c r="A440" s="3"/>
      <c r="B440" s="3"/>
      <c r="C440" s="56"/>
      <c r="D440" s="56"/>
      <c r="E440" s="3"/>
      <c r="F440" s="38"/>
      <c r="G440" s="38"/>
      <c r="H440" s="56"/>
      <c r="I440" s="56"/>
      <c r="J440" s="38"/>
      <c r="K440" s="38"/>
      <c r="L440" s="38"/>
      <c r="M440" s="38"/>
      <c r="N440" s="3"/>
      <c r="O440" s="3"/>
      <c r="P440" s="3"/>
      <c r="Q440" s="3"/>
      <c r="R440" s="3"/>
      <c r="S440" s="3"/>
      <c r="T440" s="38"/>
      <c r="U440" s="38"/>
      <c r="V440" s="3"/>
      <c r="W440" s="3"/>
      <c r="X440" s="3"/>
      <c r="Y440" s="3"/>
      <c r="Z440" s="3"/>
      <c r="AA440" s="3"/>
      <c r="AB440" s="3"/>
      <c r="AC440" s="3"/>
      <c r="AD440" s="3"/>
      <c r="AE440" s="3"/>
      <c r="AF440" s="3"/>
      <c r="AG440" s="3"/>
      <c r="AH440" s="3"/>
    </row>
    <row r="441">
      <c r="A441" s="3"/>
      <c r="B441" s="3"/>
      <c r="C441" s="56"/>
      <c r="D441" s="56"/>
      <c r="E441" s="3"/>
      <c r="F441" s="38"/>
      <c r="G441" s="38"/>
      <c r="H441" s="56"/>
      <c r="I441" s="56"/>
      <c r="J441" s="38"/>
      <c r="K441" s="38"/>
      <c r="L441" s="38"/>
      <c r="M441" s="38"/>
      <c r="N441" s="3"/>
      <c r="O441" s="3"/>
      <c r="P441" s="3"/>
      <c r="Q441" s="3"/>
      <c r="R441" s="3"/>
      <c r="S441" s="3"/>
      <c r="T441" s="38"/>
      <c r="U441" s="38"/>
      <c r="V441" s="3"/>
      <c r="W441" s="3"/>
      <c r="X441" s="3"/>
      <c r="Y441" s="3"/>
      <c r="Z441" s="3"/>
      <c r="AA441" s="3"/>
      <c r="AB441" s="3"/>
      <c r="AC441" s="3"/>
      <c r="AD441" s="3"/>
      <c r="AE441" s="3"/>
      <c r="AF441" s="3"/>
      <c r="AG441" s="3"/>
      <c r="AH441" s="3"/>
    </row>
    <row r="442">
      <c r="A442" s="3"/>
      <c r="B442" s="3"/>
      <c r="C442" s="56"/>
      <c r="D442" s="56"/>
      <c r="E442" s="3"/>
      <c r="F442" s="38"/>
      <c r="G442" s="38"/>
      <c r="H442" s="56"/>
      <c r="I442" s="56"/>
      <c r="J442" s="38"/>
      <c r="K442" s="38"/>
      <c r="L442" s="38"/>
      <c r="M442" s="38"/>
      <c r="N442" s="3"/>
      <c r="O442" s="3"/>
      <c r="P442" s="3"/>
      <c r="Q442" s="3"/>
      <c r="R442" s="3"/>
      <c r="S442" s="3"/>
      <c r="T442" s="38"/>
      <c r="U442" s="38"/>
      <c r="V442" s="3"/>
      <c r="W442" s="3"/>
      <c r="X442" s="3"/>
      <c r="Y442" s="3"/>
      <c r="Z442" s="3"/>
      <c r="AA442" s="3"/>
      <c r="AB442" s="3"/>
      <c r="AC442" s="3"/>
      <c r="AD442" s="3"/>
      <c r="AE442" s="3"/>
      <c r="AF442" s="3"/>
      <c r="AG442" s="3"/>
      <c r="AH442" s="3"/>
    </row>
    <row r="443">
      <c r="A443" s="3"/>
      <c r="B443" s="3"/>
      <c r="C443" s="56"/>
      <c r="D443" s="56"/>
      <c r="E443" s="3"/>
      <c r="F443" s="38"/>
      <c r="G443" s="38"/>
      <c r="H443" s="56"/>
      <c r="I443" s="56"/>
      <c r="J443" s="38"/>
      <c r="K443" s="38"/>
      <c r="L443" s="38"/>
      <c r="M443" s="38"/>
      <c r="N443" s="3"/>
      <c r="O443" s="3"/>
      <c r="P443" s="3"/>
      <c r="Q443" s="3"/>
      <c r="R443" s="3"/>
      <c r="S443" s="3"/>
      <c r="T443" s="38"/>
      <c r="U443" s="38"/>
      <c r="V443" s="3"/>
      <c r="W443" s="3"/>
      <c r="X443" s="3"/>
      <c r="Y443" s="3"/>
      <c r="Z443" s="3"/>
      <c r="AA443" s="3"/>
      <c r="AB443" s="3"/>
      <c r="AC443" s="3"/>
      <c r="AD443" s="3"/>
      <c r="AE443" s="3"/>
      <c r="AF443" s="3"/>
      <c r="AG443" s="3"/>
      <c r="AH443" s="3"/>
    </row>
    <row r="444">
      <c r="A444" s="3"/>
      <c r="B444" s="3"/>
      <c r="C444" s="56"/>
      <c r="D444" s="56"/>
      <c r="E444" s="3"/>
      <c r="F444" s="38"/>
      <c r="G444" s="38"/>
      <c r="H444" s="56"/>
      <c r="I444" s="56"/>
      <c r="J444" s="38"/>
      <c r="K444" s="38"/>
      <c r="L444" s="38"/>
      <c r="M444" s="38"/>
      <c r="N444" s="3"/>
      <c r="O444" s="3"/>
      <c r="P444" s="3"/>
      <c r="Q444" s="3"/>
      <c r="R444" s="3"/>
      <c r="S444" s="3"/>
      <c r="T444" s="38"/>
      <c r="U444" s="38"/>
      <c r="V444" s="3"/>
      <c r="W444" s="3"/>
      <c r="X444" s="3"/>
      <c r="Y444" s="3"/>
      <c r="Z444" s="3"/>
      <c r="AA444" s="3"/>
      <c r="AB444" s="3"/>
      <c r="AC444" s="3"/>
      <c r="AD444" s="3"/>
      <c r="AE444" s="3"/>
      <c r="AF444" s="3"/>
      <c r="AG444" s="3"/>
      <c r="AH444" s="3"/>
    </row>
    <row r="445">
      <c r="A445" s="3"/>
      <c r="B445" s="3"/>
      <c r="C445" s="56"/>
      <c r="D445" s="56"/>
      <c r="E445" s="3"/>
      <c r="F445" s="38"/>
      <c r="G445" s="38"/>
      <c r="H445" s="56"/>
      <c r="I445" s="56"/>
      <c r="J445" s="38"/>
      <c r="K445" s="38"/>
      <c r="L445" s="38"/>
      <c r="M445" s="38"/>
      <c r="N445" s="3"/>
      <c r="O445" s="3"/>
      <c r="P445" s="3"/>
      <c r="Q445" s="3"/>
      <c r="R445" s="3"/>
      <c r="S445" s="3"/>
      <c r="T445" s="38"/>
      <c r="U445" s="38"/>
      <c r="V445" s="3"/>
      <c r="W445" s="3"/>
      <c r="X445" s="3"/>
      <c r="Y445" s="3"/>
      <c r="Z445" s="3"/>
      <c r="AA445" s="3"/>
      <c r="AB445" s="3"/>
      <c r="AC445" s="3"/>
      <c r="AD445" s="3"/>
      <c r="AE445" s="3"/>
      <c r="AF445" s="3"/>
      <c r="AG445" s="3"/>
      <c r="AH445" s="3"/>
    </row>
    <row r="446">
      <c r="A446" s="3"/>
      <c r="B446" s="3"/>
      <c r="C446" s="56"/>
      <c r="D446" s="56"/>
      <c r="E446" s="3"/>
      <c r="F446" s="38"/>
      <c r="G446" s="38"/>
      <c r="H446" s="56"/>
      <c r="I446" s="56"/>
      <c r="J446" s="38"/>
      <c r="K446" s="38"/>
      <c r="L446" s="38"/>
      <c r="M446" s="38"/>
      <c r="N446" s="3"/>
      <c r="O446" s="3"/>
      <c r="P446" s="3"/>
      <c r="Q446" s="3"/>
      <c r="R446" s="3"/>
      <c r="S446" s="3"/>
      <c r="T446" s="38"/>
      <c r="U446" s="38"/>
      <c r="V446" s="3"/>
      <c r="W446" s="3"/>
      <c r="X446" s="3"/>
      <c r="Y446" s="3"/>
      <c r="Z446" s="3"/>
      <c r="AA446" s="3"/>
      <c r="AB446" s="3"/>
      <c r="AC446" s="3"/>
      <c r="AD446" s="3"/>
      <c r="AE446" s="3"/>
      <c r="AF446" s="3"/>
      <c r="AG446" s="3"/>
      <c r="AH446" s="3"/>
    </row>
    <row r="447">
      <c r="A447" s="3"/>
      <c r="B447" s="3"/>
      <c r="C447" s="56"/>
      <c r="D447" s="56"/>
      <c r="E447" s="3"/>
      <c r="F447" s="38"/>
      <c r="G447" s="38"/>
      <c r="H447" s="56"/>
      <c r="I447" s="56"/>
      <c r="J447" s="38"/>
      <c r="K447" s="38"/>
      <c r="L447" s="38"/>
      <c r="M447" s="38"/>
      <c r="N447" s="3"/>
      <c r="O447" s="3"/>
      <c r="P447" s="3"/>
      <c r="Q447" s="3"/>
      <c r="R447" s="3"/>
      <c r="S447" s="3"/>
      <c r="T447" s="38"/>
      <c r="U447" s="38"/>
      <c r="V447" s="3"/>
      <c r="W447" s="3"/>
      <c r="X447" s="3"/>
      <c r="Y447" s="3"/>
      <c r="Z447" s="3"/>
      <c r="AA447" s="3"/>
      <c r="AB447" s="3"/>
      <c r="AC447" s="3"/>
      <c r="AD447" s="3"/>
      <c r="AE447" s="3"/>
      <c r="AF447" s="3"/>
      <c r="AG447" s="3"/>
      <c r="AH447" s="3"/>
    </row>
    <row r="448">
      <c r="A448" s="3"/>
      <c r="B448" s="3"/>
      <c r="C448" s="56"/>
      <c r="D448" s="56"/>
      <c r="E448" s="3"/>
      <c r="F448" s="38"/>
      <c r="G448" s="38"/>
      <c r="H448" s="56"/>
      <c r="I448" s="56"/>
      <c r="J448" s="38"/>
      <c r="K448" s="38"/>
      <c r="L448" s="38"/>
      <c r="M448" s="38"/>
      <c r="N448" s="3"/>
      <c r="O448" s="3"/>
      <c r="P448" s="3"/>
      <c r="Q448" s="3"/>
      <c r="R448" s="3"/>
      <c r="S448" s="3"/>
      <c r="T448" s="38"/>
      <c r="U448" s="38"/>
      <c r="V448" s="3"/>
      <c r="W448" s="3"/>
      <c r="X448" s="3"/>
      <c r="Y448" s="3"/>
      <c r="Z448" s="3"/>
      <c r="AA448" s="3"/>
      <c r="AB448" s="3"/>
      <c r="AC448" s="3"/>
      <c r="AD448" s="3"/>
      <c r="AE448" s="3"/>
      <c r="AF448" s="3"/>
      <c r="AG448" s="3"/>
      <c r="AH448" s="3"/>
    </row>
    <row r="449">
      <c r="A449" s="3"/>
      <c r="B449" s="3"/>
      <c r="C449" s="56"/>
      <c r="D449" s="56"/>
      <c r="E449" s="3"/>
      <c r="F449" s="38"/>
      <c r="G449" s="38"/>
      <c r="H449" s="56"/>
      <c r="I449" s="56"/>
      <c r="J449" s="38"/>
      <c r="K449" s="38"/>
      <c r="L449" s="38"/>
      <c r="M449" s="38"/>
      <c r="N449" s="3"/>
      <c r="O449" s="3"/>
      <c r="P449" s="3"/>
      <c r="Q449" s="3"/>
      <c r="R449" s="3"/>
      <c r="S449" s="3"/>
      <c r="T449" s="38"/>
      <c r="U449" s="38"/>
      <c r="V449" s="3"/>
      <c r="W449" s="3"/>
      <c r="X449" s="3"/>
      <c r="Y449" s="3"/>
      <c r="Z449" s="3"/>
      <c r="AA449" s="3"/>
      <c r="AB449" s="3"/>
      <c r="AC449" s="3"/>
      <c r="AD449" s="3"/>
      <c r="AE449" s="3"/>
      <c r="AF449" s="3"/>
      <c r="AG449" s="3"/>
      <c r="AH449" s="3"/>
    </row>
    <row r="450">
      <c r="A450" s="3"/>
      <c r="B450" s="3"/>
      <c r="C450" s="56"/>
      <c r="D450" s="56"/>
      <c r="E450" s="3"/>
      <c r="F450" s="38"/>
      <c r="G450" s="38"/>
      <c r="H450" s="56"/>
      <c r="I450" s="56"/>
      <c r="J450" s="38"/>
      <c r="K450" s="38"/>
      <c r="L450" s="38"/>
      <c r="M450" s="38"/>
      <c r="N450" s="3"/>
      <c r="O450" s="3"/>
      <c r="P450" s="3"/>
      <c r="Q450" s="3"/>
      <c r="R450" s="3"/>
      <c r="S450" s="3"/>
      <c r="T450" s="38"/>
      <c r="U450" s="38"/>
      <c r="V450" s="3"/>
      <c r="W450" s="3"/>
      <c r="X450" s="3"/>
      <c r="Y450" s="3"/>
      <c r="Z450" s="3"/>
      <c r="AA450" s="3"/>
      <c r="AB450" s="3"/>
      <c r="AC450" s="3"/>
      <c r="AD450" s="3"/>
      <c r="AE450" s="3"/>
      <c r="AF450" s="3"/>
      <c r="AG450" s="3"/>
      <c r="AH450" s="3"/>
    </row>
    <row r="451">
      <c r="A451" s="3"/>
      <c r="B451" s="3"/>
      <c r="C451" s="56"/>
      <c r="D451" s="56"/>
      <c r="E451" s="3"/>
      <c r="F451" s="38"/>
      <c r="G451" s="38"/>
      <c r="H451" s="56"/>
      <c r="I451" s="56"/>
      <c r="J451" s="38"/>
      <c r="K451" s="38"/>
      <c r="L451" s="38"/>
      <c r="M451" s="38"/>
      <c r="N451" s="3"/>
      <c r="O451" s="3"/>
      <c r="P451" s="3"/>
      <c r="Q451" s="3"/>
      <c r="R451" s="3"/>
      <c r="S451" s="3"/>
      <c r="T451" s="38"/>
      <c r="U451" s="38"/>
      <c r="V451" s="3"/>
      <c r="W451" s="3"/>
      <c r="X451" s="3"/>
      <c r="Y451" s="3"/>
      <c r="Z451" s="3"/>
      <c r="AA451" s="3"/>
      <c r="AB451" s="3"/>
      <c r="AC451" s="3"/>
      <c r="AD451" s="3"/>
      <c r="AE451" s="3"/>
      <c r="AF451" s="3"/>
      <c r="AG451" s="3"/>
      <c r="AH451" s="3"/>
    </row>
    <row r="452">
      <c r="A452" s="3"/>
      <c r="B452" s="3"/>
      <c r="C452" s="56"/>
      <c r="D452" s="56"/>
      <c r="E452" s="3"/>
      <c r="F452" s="38"/>
      <c r="G452" s="38"/>
      <c r="H452" s="56"/>
      <c r="I452" s="56"/>
      <c r="J452" s="38"/>
      <c r="K452" s="38"/>
      <c r="L452" s="38"/>
      <c r="M452" s="38"/>
      <c r="N452" s="3"/>
      <c r="O452" s="3"/>
      <c r="P452" s="3"/>
      <c r="Q452" s="3"/>
      <c r="R452" s="3"/>
      <c r="S452" s="3"/>
      <c r="T452" s="38"/>
      <c r="U452" s="38"/>
      <c r="V452" s="3"/>
      <c r="W452" s="3"/>
      <c r="X452" s="3"/>
      <c r="Y452" s="3"/>
      <c r="Z452" s="3"/>
      <c r="AA452" s="3"/>
      <c r="AB452" s="3"/>
      <c r="AC452" s="3"/>
      <c r="AD452" s="3"/>
      <c r="AE452" s="3"/>
      <c r="AF452" s="3"/>
      <c r="AG452" s="3"/>
      <c r="AH452" s="3"/>
    </row>
    <row r="453">
      <c r="A453" s="3"/>
      <c r="B453" s="3"/>
      <c r="C453" s="56"/>
      <c r="D453" s="56"/>
      <c r="E453" s="3"/>
      <c r="F453" s="38"/>
      <c r="G453" s="38"/>
      <c r="H453" s="56"/>
      <c r="I453" s="56"/>
      <c r="J453" s="38"/>
      <c r="K453" s="38"/>
      <c r="L453" s="38"/>
      <c r="M453" s="38"/>
      <c r="N453" s="3"/>
      <c r="O453" s="3"/>
      <c r="P453" s="3"/>
      <c r="Q453" s="3"/>
      <c r="R453" s="3"/>
      <c r="S453" s="3"/>
      <c r="T453" s="38"/>
      <c r="U453" s="38"/>
      <c r="V453" s="3"/>
      <c r="W453" s="3"/>
      <c r="X453" s="3"/>
      <c r="Y453" s="3"/>
      <c r="Z453" s="3"/>
      <c r="AA453" s="3"/>
      <c r="AB453" s="3"/>
      <c r="AC453" s="3"/>
      <c r="AD453" s="3"/>
      <c r="AE453" s="3"/>
      <c r="AF453" s="3"/>
      <c r="AG453" s="3"/>
      <c r="AH453" s="3"/>
    </row>
    <row r="454">
      <c r="A454" s="3"/>
      <c r="B454" s="3"/>
      <c r="C454" s="56"/>
      <c r="D454" s="56"/>
      <c r="E454" s="3"/>
      <c r="F454" s="38"/>
      <c r="G454" s="38"/>
      <c r="H454" s="56"/>
      <c r="I454" s="56"/>
      <c r="J454" s="38"/>
      <c r="K454" s="38"/>
      <c r="L454" s="38"/>
      <c r="M454" s="38"/>
      <c r="N454" s="3"/>
      <c r="O454" s="3"/>
      <c r="P454" s="3"/>
      <c r="Q454" s="3"/>
      <c r="R454" s="3"/>
      <c r="S454" s="3"/>
      <c r="T454" s="38"/>
      <c r="U454" s="38"/>
      <c r="V454" s="3"/>
      <c r="W454" s="3"/>
      <c r="X454" s="3"/>
      <c r="Y454" s="3"/>
      <c r="Z454" s="3"/>
      <c r="AA454" s="3"/>
      <c r="AB454" s="3"/>
      <c r="AC454" s="3"/>
      <c r="AD454" s="3"/>
      <c r="AE454" s="3"/>
      <c r="AF454" s="3"/>
      <c r="AG454" s="3"/>
      <c r="AH454" s="3"/>
    </row>
    <row r="455">
      <c r="A455" s="3"/>
      <c r="B455" s="3"/>
      <c r="C455" s="56"/>
      <c r="D455" s="56"/>
      <c r="E455" s="3"/>
      <c r="F455" s="38"/>
      <c r="G455" s="38"/>
      <c r="H455" s="56"/>
      <c r="I455" s="56"/>
      <c r="J455" s="38"/>
      <c r="K455" s="38"/>
      <c r="L455" s="38"/>
      <c r="M455" s="38"/>
      <c r="N455" s="3"/>
      <c r="O455" s="3"/>
      <c r="P455" s="3"/>
      <c r="Q455" s="3"/>
      <c r="R455" s="3"/>
      <c r="S455" s="3"/>
      <c r="T455" s="38"/>
      <c r="U455" s="38"/>
      <c r="V455" s="3"/>
      <c r="W455" s="3"/>
      <c r="X455" s="3"/>
      <c r="Y455" s="3"/>
      <c r="Z455" s="3"/>
      <c r="AA455" s="3"/>
      <c r="AB455" s="3"/>
      <c r="AC455" s="3"/>
      <c r="AD455" s="3"/>
      <c r="AE455" s="3"/>
      <c r="AF455" s="3"/>
      <c r="AG455" s="3"/>
      <c r="AH455" s="3"/>
    </row>
    <row r="456">
      <c r="A456" s="3"/>
      <c r="B456" s="3"/>
      <c r="C456" s="56"/>
      <c r="D456" s="56"/>
      <c r="E456" s="3"/>
      <c r="F456" s="38"/>
      <c r="G456" s="38"/>
      <c r="H456" s="56"/>
      <c r="I456" s="56"/>
      <c r="J456" s="38"/>
      <c r="K456" s="38"/>
      <c r="L456" s="38"/>
      <c r="M456" s="38"/>
      <c r="N456" s="3"/>
      <c r="O456" s="3"/>
      <c r="P456" s="3"/>
      <c r="Q456" s="3"/>
      <c r="R456" s="3"/>
      <c r="S456" s="3"/>
      <c r="T456" s="38"/>
      <c r="U456" s="38"/>
      <c r="V456" s="3"/>
      <c r="W456" s="3"/>
      <c r="X456" s="3"/>
      <c r="Y456" s="3"/>
      <c r="Z456" s="3"/>
      <c r="AA456" s="3"/>
      <c r="AB456" s="3"/>
      <c r="AC456" s="3"/>
      <c r="AD456" s="3"/>
      <c r="AE456" s="3"/>
      <c r="AF456" s="3"/>
      <c r="AG456" s="3"/>
      <c r="AH456" s="3"/>
    </row>
    <row r="457">
      <c r="A457" s="3"/>
      <c r="B457" s="3"/>
      <c r="C457" s="56"/>
      <c r="D457" s="56"/>
      <c r="E457" s="3"/>
      <c r="F457" s="38"/>
      <c r="G457" s="38"/>
      <c r="H457" s="56"/>
      <c r="I457" s="56"/>
      <c r="J457" s="38"/>
      <c r="K457" s="38"/>
      <c r="L457" s="38"/>
      <c r="M457" s="38"/>
      <c r="N457" s="3"/>
      <c r="O457" s="3"/>
      <c r="P457" s="3"/>
      <c r="Q457" s="3"/>
      <c r="R457" s="3"/>
      <c r="S457" s="3"/>
      <c r="T457" s="38"/>
      <c r="U457" s="38"/>
      <c r="V457" s="3"/>
      <c r="W457" s="3"/>
      <c r="X457" s="3"/>
      <c r="Y457" s="3"/>
      <c r="Z457" s="3"/>
      <c r="AA457" s="3"/>
      <c r="AB457" s="3"/>
      <c r="AC457" s="3"/>
      <c r="AD457" s="3"/>
      <c r="AE457" s="3"/>
      <c r="AF457" s="3"/>
      <c r="AG457" s="3"/>
      <c r="AH457" s="3"/>
    </row>
    <row r="458">
      <c r="A458" s="3"/>
      <c r="B458" s="3"/>
      <c r="C458" s="56"/>
      <c r="D458" s="56"/>
      <c r="E458" s="3"/>
      <c r="F458" s="38"/>
      <c r="G458" s="38"/>
      <c r="H458" s="56"/>
      <c r="I458" s="56"/>
      <c r="J458" s="38"/>
      <c r="K458" s="38"/>
      <c r="L458" s="38"/>
      <c r="M458" s="38"/>
      <c r="N458" s="3"/>
      <c r="O458" s="3"/>
      <c r="P458" s="3"/>
      <c r="Q458" s="3"/>
      <c r="R458" s="3"/>
      <c r="S458" s="3"/>
      <c r="T458" s="38"/>
      <c r="U458" s="38"/>
      <c r="V458" s="3"/>
      <c r="W458" s="3"/>
      <c r="X458" s="3"/>
      <c r="Y458" s="3"/>
      <c r="Z458" s="3"/>
      <c r="AA458" s="3"/>
      <c r="AB458" s="3"/>
      <c r="AC458" s="3"/>
      <c r="AD458" s="3"/>
      <c r="AE458" s="3"/>
      <c r="AF458" s="3"/>
      <c r="AG458" s="3"/>
      <c r="AH458" s="3"/>
    </row>
    <row r="459">
      <c r="A459" s="3"/>
      <c r="B459" s="3"/>
      <c r="C459" s="56"/>
      <c r="D459" s="56"/>
      <c r="E459" s="3"/>
      <c r="F459" s="38"/>
      <c r="G459" s="38"/>
      <c r="H459" s="56"/>
      <c r="I459" s="56"/>
      <c r="J459" s="38"/>
      <c r="K459" s="38"/>
      <c r="L459" s="38"/>
      <c r="M459" s="38"/>
      <c r="N459" s="3"/>
      <c r="O459" s="3"/>
      <c r="P459" s="3"/>
      <c r="Q459" s="3"/>
      <c r="R459" s="3"/>
      <c r="S459" s="3"/>
      <c r="T459" s="38"/>
      <c r="U459" s="38"/>
      <c r="V459" s="3"/>
      <c r="W459" s="3"/>
      <c r="X459" s="3"/>
      <c r="Y459" s="3"/>
      <c r="Z459" s="3"/>
      <c r="AA459" s="3"/>
      <c r="AB459" s="3"/>
      <c r="AC459" s="3"/>
      <c r="AD459" s="3"/>
      <c r="AE459" s="3"/>
      <c r="AF459" s="3"/>
      <c r="AG459" s="3"/>
      <c r="AH459" s="3"/>
    </row>
    <row r="460">
      <c r="A460" s="3"/>
      <c r="B460" s="3"/>
      <c r="C460" s="56"/>
      <c r="D460" s="56"/>
      <c r="E460" s="3"/>
      <c r="F460" s="38"/>
      <c r="G460" s="38"/>
      <c r="H460" s="56"/>
      <c r="I460" s="56"/>
      <c r="J460" s="38"/>
      <c r="K460" s="38"/>
      <c r="L460" s="38"/>
      <c r="M460" s="38"/>
      <c r="N460" s="3"/>
      <c r="O460" s="3"/>
      <c r="P460" s="3"/>
      <c r="Q460" s="3"/>
      <c r="R460" s="3"/>
      <c r="S460" s="3"/>
      <c r="T460" s="38"/>
      <c r="U460" s="38"/>
      <c r="V460" s="3"/>
      <c r="W460" s="3"/>
      <c r="X460" s="3"/>
      <c r="Y460" s="3"/>
      <c r="Z460" s="3"/>
      <c r="AA460" s="3"/>
      <c r="AB460" s="3"/>
      <c r="AC460" s="3"/>
      <c r="AD460" s="3"/>
      <c r="AE460" s="3"/>
      <c r="AF460" s="3"/>
      <c r="AG460" s="3"/>
      <c r="AH460" s="3"/>
    </row>
    <row r="461">
      <c r="A461" s="3"/>
      <c r="B461" s="3"/>
      <c r="C461" s="56"/>
      <c r="D461" s="56"/>
      <c r="E461" s="3"/>
      <c r="F461" s="38"/>
      <c r="G461" s="38"/>
      <c r="H461" s="56"/>
      <c r="I461" s="56"/>
      <c r="J461" s="38"/>
      <c r="K461" s="38"/>
      <c r="L461" s="38"/>
      <c r="M461" s="38"/>
      <c r="N461" s="3"/>
      <c r="O461" s="3"/>
      <c r="P461" s="3"/>
      <c r="Q461" s="3"/>
      <c r="R461" s="3"/>
      <c r="S461" s="3"/>
      <c r="T461" s="38"/>
      <c r="U461" s="38"/>
      <c r="V461" s="3"/>
      <c r="W461" s="3"/>
      <c r="X461" s="3"/>
      <c r="Y461" s="3"/>
      <c r="Z461" s="3"/>
      <c r="AA461" s="3"/>
      <c r="AB461" s="3"/>
      <c r="AC461" s="3"/>
      <c r="AD461" s="3"/>
      <c r="AE461" s="3"/>
      <c r="AF461" s="3"/>
      <c r="AG461" s="3"/>
      <c r="AH461" s="3"/>
    </row>
    <row r="462">
      <c r="A462" s="3"/>
      <c r="B462" s="3"/>
      <c r="C462" s="56"/>
      <c r="D462" s="56"/>
      <c r="E462" s="3"/>
      <c r="F462" s="38"/>
      <c r="G462" s="38"/>
      <c r="H462" s="56"/>
      <c r="I462" s="56"/>
      <c r="J462" s="38"/>
      <c r="K462" s="38"/>
      <c r="L462" s="38"/>
      <c r="M462" s="38"/>
      <c r="N462" s="3"/>
      <c r="O462" s="3"/>
      <c r="P462" s="3"/>
      <c r="Q462" s="3"/>
      <c r="R462" s="3"/>
      <c r="S462" s="3"/>
      <c r="T462" s="38"/>
      <c r="U462" s="38"/>
      <c r="V462" s="3"/>
      <c r="W462" s="3"/>
      <c r="X462" s="3"/>
      <c r="Y462" s="3"/>
      <c r="Z462" s="3"/>
      <c r="AA462" s="3"/>
      <c r="AB462" s="3"/>
      <c r="AC462" s="3"/>
      <c r="AD462" s="3"/>
      <c r="AE462" s="3"/>
      <c r="AF462" s="3"/>
      <c r="AG462" s="3"/>
      <c r="AH462" s="3"/>
    </row>
    <row r="463">
      <c r="A463" s="3"/>
      <c r="B463" s="3"/>
      <c r="C463" s="56"/>
      <c r="D463" s="56"/>
      <c r="E463" s="3"/>
      <c r="F463" s="38"/>
      <c r="G463" s="38"/>
      <c r="H463" s="56"/>
      <c r="I463" s="56"/>
      <c r="J463" s="38"/>
      <c r="K463" s="38"/>
      <c r="L463" s="38"/>
      <c r="M463" s="38"/>
      <c r="N463" s="3"/>
      <c r="O463" s="3"/>
      <c r="P463" s="3"/>
      <c r="Q463" s="3"/>
      <c r="R463" s="3"/>
      <c r="S463" s="3"/>
      <c r="T463" s="38"/>
      <c r="U463" s="38"/>
      <c r="V463" s="3"/>
      <c r="W463" s="3"/>
      <c r="X463" s="3"/>
      <c r="Y463" s="3"/>
      <c r="Z463" s="3"/>
      <c r="AA463" s="3"/>
      <c r="AB463" s="3"/>
      <c r="AC463" s="3"/>
      <c r="AD463" s="3"/>
      <c r="AE463" s="3"/>
      <c r="AF463" s="3"/>
      <c r="AG463" s="3"/>
      <c r="AH463" s="3"/>
    </row>
    <row r="464">
      <c r="A464" s="3"/>
      <c r="B464" s="3"/>
      <c r="C464" s="56"/>
      <c r="D464" s="56"/>
      <c r="E464" s="3"/>
      <c r="F464" s="38"/>
      <c r="G464" s="38"/>
      <c r="H464" s="56"/>
      <c r="I464" s="56"/>
      <c r="J464" s="38"/>
      <c r="K464" s="38"/>
      <c r="L464" s="38"/>
      <c r="M464" s="38"/>
      <c r="N464" s="3"/>
      <c r="O464" s="3"/>
      <c r="P464" s="3"/>
      <c r="Q464" s="3"/>
      <c r="R464" s="3"/>
      <c r="S464" s="3"/>
      <c r="T464" s="38"/>
      <c r="U464" s="38"/>
      <c r="V464" s="3"/>
      <c r="W464" s="3"/>
      <c r="X464" s="3"/>
      <c r="Y464" s="3"/>
      <c r="Z464" s="3"/>
      <c r="AA464" s="3"/>
      <c r="AB464" s="3"/>
      <c r="AC464" s="3"/>
      <c r="AD464" s="3"/>
      <c r="AE464" s="3"/>
      <c r="AF464" s="3"/>
      <c r="AG464" s="3"/>
      <c r="AH464" s="3"/>
    </row>
    <row r="465">
      <c r="A465" s="3"/>
      <c r="B465" s="3"/>
      <c r="C465" s="56"/>
      <c r="D465" s="56"/>
      <c r="E465" s="3"/>
      <c r="F465" s="38"/>
      <c r="G465" s="38"/>
      <c r="H465" s="56"/>
      <c r="I465" s="56"/>
      <c r="J465" s="38"/>
      <c r="K465" s="38"/>
      <c r="L465" s="38"/>
      <c r="M465" s="38"/>
      <c r="N465" s="3"/>
      <c r="O465" s="3"/>
      <c r="P465" s="3"/>
      <c r="Q465" s="3"/>
      <c r="R465" s="3"/>
      <c r="S465" s="3"/>
      <c r="T465" s="38"/>
      <c r="U465" s="38"/>
      <c r="V465" s="3"/>
      <c r="W465" s="3"/>
      <c r="X465" s="3"/>
      <c r="Y465" s="3"/>
      <c r="Z465" s="3"/>
      <c r="AA465" s="3"/>
      <c r="AB465" s="3"/>
      <c r="AC465" s="3"/>
      <c r="AD465" s="3"/>
      <c r="AE465" s="3"/>
      <c r="AF465" s="3"/>
      <c r="AG465" s="3"/>
      <c r="AH465" s="3"/>
    </row>
    <row r="466">
      <c r="A466" s="3"/>
      <c r="B466" s="3"/>
      <c r="C466" s="56"/>
      <c r="D466" s="56"/>
      <c r="E466" s="3"/>
      <c r="F466" s="38"/>
      <c r="G466" s="38"/>
      <c r="H466" s="56"/>
      <c r="I466" s="56"/>
      <c r="J466" s="38"/>
      <c r="K466" s="38"/>
      <c r="L466" s="38"/>
      <c r="M466" s="38"/>
      <c r="N466" s="3"/>
      <c r="O466" s="3"/>
      <c r="P466" s="3"/>
      <c r="Q466" s="3"/>
      <c r="R466" s="3"/>
      <c r="S466" s="3"/>
      <c r="T466" s="38"/>
      <c r="U466" s="38"/>
      <c r="V466" s="3"/>
      <c r="W466" s="3"/>
      <c r="X466" s="3"/>
      <c r="Y466" s="3"/>
      <c r="Z466" s="3"/>
      <c r="AA466" s="3"/>
      <c r="AB466" s="3"/>
      <c r="AC466" s="3"/>
      <c r="AD466" s="3"/>
      <c r="AE466" s="3"/>
      <c r="AF466" s="3"/>
      <c r="AG466" s="3"/>
      <c r="AH466" s="3"/>
    </row>
    <row r="467">
      <c r="A467" s="3"/>
      <c r="B467" s="3"/>
      <c r="C467" s="56"/>
      <c r="D467" s="56"/>
      <c r="E467" s="3"/>
      <c r="F467" s="38"/>
      <c r="G467" s="38"/>
      <c r="H467" s="56"/>
      <c r="I467" s="56"/>
      <c r="J467" s="38"/>
      <c r="K467" s="38"/>
      <c r="L467" s="38"/>
      <c r="M467" s="38"/>
      <c r="N467" s="3"/>
      <c r="O467" s="3"/>
      <c r="P467" s="3"/>
      <c r="Q467" s="3"/>
      <c r="R467" s="3"/>
      <c r="S467" s="3"/>
      <c r="T467" s="38"/>
      <c r="U467" s="38"/>
      <c r="V467" s="3"/>
      <c r="W467" s="3"/>
      <c r="X467" s="3"/>
      <c r="Y467" s="3"/>
      <c r="Z467" s="3"/>
      <c r="AA467" s="3"/>
      <c r="AB467" s="3"/>
      <c r="AC467" s="3"/>
      <c r="AD467" s="3"/>
      <c r="AE467" s="3"/>
      <c r="AF467" s="3"/>
      <c r="AG467" s="3"/>
      <c r="AH467" s="3"/>
    </row>
    <row r="468">
      <c r="A468" s="3"/>
      <c r="B468" s="3"/>
      <c r="C468" s="56"/>
      <c r="D468" s="56"/>
      <c r="E468" s="3"/>
      <c r="F468" s="38"/>
      <c r="G468" s="38"/>
      <c r="H468" s="56"/>
      <c r="I468" s="56"/>
      <c r="J468" s="38"/>
      <c r="K468" s="38"/>
      <c r="L468" s="38"/>
      <c r="M468" s="38"/>
      <c r="N468" s="3"/>
      <c r="O468" s="3"/>
      <c r="P468" s="3"/>
      <c r="Q468" s="3"/>
      <c r="R468" s="3"/>
      <c r="S468" s="3"/>
      <c r="T468" s="38"/>
      <c r="U468" s="38"/>
      <c r="V468" s="3"/>
      <c r="W468" s="3"/>
      <c r="X468" s="3"/>
      <c r="Y468" s="3"/>
      <c r="Z468" s="3"/>
      <c r="AA468" s="3"/>
      <c r="AB468" s="3"/>
      <c r="AC468" s="3"/>
      <c r="AD468" s="3"/>
      <c r="AE468" s="3"/>
      <c r="AF468" s="3"/>
      <c r="AG468" s="3"/>
      <c r="AH468" s="3"/>
    </row>
    <row r="469">
      <c r="A469" s="3"/>
      <c r="B469" s="3"/>
      <c r="C469" s="56"/>
      <c r="D469" s="56"/>
      <c r="E469" s="3"/>
      <c r="F469" s="38"/>
      <c r="G469" s="38"/>
      <c r="H469" s="56"/>
      <c r="I469" s="56"/>
      <c r="J469" s="38"/>
      <c r="K469" s="38"/>
      <c r="L469" s="38"/>
      <c r="M469" s="38"/>
      <c r="N469" s="3"/>
      <c r="O469" s="3"/>
      <c r="P469" s="3"/>
      <c r="Q469" s="3"/>
      <c r="R469" s="3"/>
      <c r="S469" s="3"/>
      <c r="T469" s="38"/>
      <c r="U469" s="38"/>
      <c r="V469" s="3"/>
      <c r="W469" s="3"/>
      <c r="X469" s="3"/>
      <c r="Y469" s="3"/>
      <c r="Z469" s="3"/>
      <c r="AA469" s="3"/>
      <c r="AB469" s="3"/>
      <c r="AC469" s="3"/>
      <c r="AD469" s="3"/>
      <c r="AE469" s="3"/>
      <c r="AF469" s="3"/>
      <c r="AG469" s="3"/>
      <c r="AH469" s="3"/>
    </row>
    <row r="470">
      <c r="A470" s="3"/>
      <c r="B470" s="3"/>
      <c r="C470" s="56"/>
      <c r="D470" s="56"/>
      <c r="E470" s="3"/>
      <c r="F470" s="38"/>
      <c r="G470" s="38"/>
      <c r="H470" s="56"/>
      <c r="I470" s="56"/>
      <c r="J470" s="38"/>
      <c r="K470" s="38"/>
      <c r="L470" s="38"/>
      <c r="M470" s="38"/>
      <c r="N470" s="3"/>
      <c r="O470" s="3"/>
      <c r="P470" s="3"/>
      <c r="Q470" s="3"/>
      <c r="R470" s="3"/>
      <c r="S470" s="3"/>
      <c r="T470" s="38"/>
      <c r="U470" s="38"/>
      <c r="V470" s="3"/>
      <c r="W470" s="3"/>
      <c r="X470" s="3"/>
      <c r="Y470" s="3"/>
      <c r="Z470" s="3"/>
      <c r="AA470" s="3"/>
      <c r="AB470" s="3"/>
      <c r="AC470" s="3"/>
      <c r="AD470" s="3"/>
      <c r="AE470" s="3"/>
      <c r="AF470" s="3"/>
      <c r="AG470" s="3"/>
      <c r="AH470" s="3"/>
    </row>
    <row r="471">
      <c r="A471" s="3"/>
      <c r="B471" s="3"/>
      <c r="C471" s="56"/>
      <c r="D471" s="56"/>
      <c r="E471" s="3"/>
      <c r="F471" s="38"/>
      <c r="G471" s="38"/>
      <c r="H471" s="56"/>
      <c r="I471" s="56"/>
      <c r="J471" s="38"/>
      <c r="K471" s="38"/>
      <c r="L471" s="38"/>
      <c r="M471" s="38"/>
      <c r="N471" s="3"/>
      <c r="O471" s="3"/>
      <c r="P471" s="3"/>
      <c r="Q471" s="3"/>
      <c r="R471" s="3"/>
      <c r="S471" s="3"/>
      <c r="T471" s="38"/>
      <c r="U471" s="38"/>
      <c r="V471" s="3"/>
      <c r="W471" s="3"/>
      <c r="X471" s="3"/>
      <c r="Y471" s="3"/>
      <c r="Z471" s="3"/>
      <c r="AA471" s="3"/>
      <c r="AB471" s="3"/>
      <c r="AC471" s="3"/>
      <c r="AD471" s="3"/>
      <c r="AE471" s="3"/>
      <c r="AF471" s="3"/>
      <c r="AG471" s="3"/>
      <c r="AH471" s="3"/>
    </row>
    <row r="472">
      <c r="A472" s="3"/>
      <c r="B472" s="3"/>
      <c r="C472" s="56"/>
      <c r="D472" s="56"/>
      <c r="E472" s="3"/>
      <c r="F472" s="38"/>
      <c r="G472" s="38"/>
      <c r="H472" s="56"/>
      <c r="I472" s="56"/>
      <c r="J472" s="38"/>
      <c r="K472" s="38"/>
      <c r="L472" s="38"/>
      <c r="M472" s="38"/>
      <c r="N472" s="3"/>
      <c r="O472" s="3"/>
      <c r="P472" s="3"/>
      <c r="Q472" s="3"/>
      <c r="R472" s="3"/>
      <c r="S472" s="3"/>
      <c r="T472" s="38"/>
      <c r="U472" s="38"/>
      <c r="V472" s="3"/>
      <c r="W472" s="3"/>
      <c r="X472" s="3"/>
      <c r="Y472" s="3"/>
      <c r="Z472" s="3"/>
      <c r="AA472" s="3"/>
      <c r="AB472" s="3"/>
      <c r="AC472" s="3"/>
      <c r="AD472" s="3"/>
      <c r="AE472" s="3"/>
      <c r="AF472" s="3"/>
      <c r="AG472" s="3"/>
      <c r="AH472" s="3"/>
    </row>
    <row r="473">
      <c r="A473" s="3"/>
      <c r="B473" s="3"/>
      <c r="C473" s="56"/>
      <c r="D473" s="56"/>
      <c r="E473" s="3"/>
      <c r="F473" s="38"/>
      <c r="G473" s="38"/>
      <c r="H473" s="56"/>
      <c r="I473" s="56"/>
      <c r="J473" s="38"/>
      <c r="K473" s="38"/>
      <c r="L473" s="38"/>
      <c r="M473" s="38"/>
      <c r="N473" s="3"/>
      <c r="O473" s="3"/>
      <c r="P473" s="3"/>
      <c r="Q473" s="3"/>
      <c r="R473" s="3"/>
      <c r="S473" s="3"/>
      <c r="T473" s="38"/>
      <c r="U473" s="38"/>
      <c r="V473" s="3"/>
      <c r="W473" s="3"/>
      <c r="X473" s="3"/>
      <c r="Y473" s="3"/>
      <c r="Z473" s="3"/>
      <c r="AA473" s="3"/>
      <c r="AB473" s="3"/>
      <c r="AC473" s="3"/>
      <c r="AD473" s="3"/>
      <c r="AE473" s="3"/>
      <c r="AF473" s="3"/>
      <c r="AG473" s="3"/>
      <c r="AH473" s="3"/>
    </row>
    <row r="474">
      <c r="A474" s="3"/>
      <c r="B474" s="3"/>
      <c r="C474" s="56"/>
      <c r="D474" s="56"/>
      <c r="E474" s="3"/>
      <c r="F474" s="38"/>
      <c r="G474" s="38"/>
      <c r="H474" s="56"/>
      <c r="I474" s="56"/>
      <c r="J474" s="38"/>
      <c r="K474" s="38"/>
      <c r="L474" s="38"/>
      <c r="M474" s="38"/>
      <c r="N474" s="3"/>
      <c r="O474" s="3"/>
      <c r="P474" s="3"/>
      <c r="Q474" s="3"/>
      <c r="R474" s="3"/>
      <c r="S474" s="3"/>
      <c r="T474" s="38"/>
      <c r="U474" s="38"/>
      <c r="V474" s="3"/>
      <c r="W474" s="3"/>
      <c r="X474" s="3"/>
      <c r="Y474" s="3"/>
      <c r="Z474" s="3"/>
      <c r="AA474" s="3"/>
      <c r="AB474" s="3"/>
      <c r="AC474" s="3"/>
      <c r="AD474" s="3"/>
      <c r="AE474" s="3"/>
      <c r="AF474" s="3"/>
      <c r="AG474" s="3"/>
      <c r="AH474" s="3"/>
    </row>
    <row r="475">
      <c r="A475" s="3"/>
      <c r="B475" s="3"/>
      <c r="C475" s="56"/>
      <c r="D475" s="56"/>
      <c r="E475" s="3"/>
      <c r="F475" s="38"/>
      <c r="G475" s="38"/>
      <c r="H475" s="56"/>
      <c r="I475" s="56"/>
      <c r="J475" s="38"/>
      <c r="K475" s="38"/>
      <c r="L475" s="38"/>
      <c r="M475" s="38"/>
      <c r="N475" s="3"/>
      <c r="O475" s="3"/>
      <c r="P475" s="3"/>
      <c r="Q475" s="3"/>
      <c r="R475" s="3"/>
      <c r="S475" s="3"/>
      <c r="T475" s="38"/>
      <c r="U475" s="38"/>
      <c r="V475" s="3"/>
      <c r="W475" s="3"/>
      <c r="X475" s="3"/>
      <c r="Y475" s="3"/>
      <c r="Z475" s="3"/>
      <c r="AA475" s="3"/>
      <c r="AB475" s="3"/>
      <c r="AC475" s="3"/>
      <c r="AD475" s="3"/>
      <c r="AE475" s="3"/>
      <c r="AF475" s="3"/>
      <c r="AG475" s="3"/>
      <c r="AH475" s="3"/>
    </row>
    <row r="476">
      <c r="A476" s="3"/>
      <c r="B476" s="3"/>
      <c r="C476" s="56"/>
      <c r="D476" s="56"/>
      <c r="E476" s="3"/>
      <c r="F476" s="38"/>
      <c r="G476" s="38"/>
      <c r="H476" s="56"/>
      <c r="I476" s="56"/>
      <c r="J476" s="38"/>
      <c r="K476" s="38"/>
      <c r="L476" s="38"/>
      <c r="M476" s="38"/>
      <c r="N476" s="3"/>
      <c r="O476" s="3"/>
      <c r="P476" s="3"/>
      <c r="Q476" s="3"/>
      <c r="R476" s="3"/>
      <c r="S476" s="3"/>
      <c r="T476" s="38"/>
      <c r="U476" s="38"/>
      <c r="V476" s="3"/>
      <c r="W476" s="3"/>
      <c r="X476" s="3"/>
      <c r="Y476" s="3"/>
      <c r="Z476" s="3"/>
      <c r="AA476" s="3"/>
      <c r="AB476" s="3"/>
      <c r="AC476" s="3"/>
      <c r="AD476" s="3"/>
      <c r="AE476" s="3"/>
      <c r="AF476" s="3"/>
      <c r="AG476" s="3"/>
      <c r="AH476" s="3"/>
    </row>
    <row r="477">
      <c r="A477" s="3"/>
      <c r="B477" s="3"/>
      <c r="C477" s="56"/>
      <c r="D477" s="56"/>
      <c r="E477" s="3"/>
      <c r="F477" s="38"/>
      <c r="G477" s="38"/>
      <c r="H477" s="56"/>
      <c r="I477" s="56"/>
      <c r="J477" s="38"/>
      <c r="K477" s="38"/>
      <c r="L477" s="38"/>
      <c r="M477" s="38"/>
      <c r="N477" s="3"/>
      <c r="O477" s="3"/>
      <c r="P477" s="3"/>
      <c r="Q477" s="3"/>
      <c r="R477" s="3"/>
      <c r="S477" s="3"/>
      <c r="T477" s="38"/>
      <c r="U477" s="38"/>
      <c r="V477" s="3"/>
      <c r="W477" s="3"/>
      <c r="X477" s="3"/>
      <c r="Y477" s="3"/>
      <c r="Z477" s="3"/>
      <c r="AA477" s="3"/>
      <c r="AB477" s="3"/>
      <c r="AC477" s="3"/>
      <c r="AD477" s="3"/>
      <c r="AE477" s="3"/>
      <c r="AF477" s="3"/>
      <c r="AG477" s="3"/>
      <c r="AH477" s="3"/>
    </row>
    <row r="478">
      <c r="A478" s="3"/>
      <c r="B478" s="3"/>
      <c r="C478" s="56"/>
      <c r="D478" s="56"/>
      <c r="E478" s="3"/>
      <c r="F478" s="38"/>
      <c r="G478" s="38"/>
      <c r="H478" s="56"/>
      <c r="I478" s="56"/>
      <c r="J478" s="38"/>
      <c r="K478" s="38"/>
      <c r="L478" s="38"/>
      <c r="M478" s="38"/>
      <c r="N478" s="3"/>
      <c r="O478" s="3"/>
      <c r="P478" s="3"/>
      <c r="Q478" s="3"/>
      <c r="R478" s="3"/>
      <c r="S478" s="3"/>
      <c r="T478" s="38"/>
      <c r="U478" s="38"/>
      <c r="V478" s="3"/>
      <c r="W478" s="3"/>
      <c r="X478" s="3"/>
      <c r="Y478" s="3"/>
      <c r="Z478" s="3"/>
      <c r="AA478" s="3"/>
      <c r="AB478" s="3"/>
      <c r="AC478" s="3"/>
      <c r="AD478" s="3"/>
      <c r="AE478" s="3"/>
      <c r="AF478" s="3"/>
      <c r="AG478" s="3"/>
      <c r="AH478" s="3"/>
    </row>
    <row r="479">
      <c r="A479" s="3"/>
      <c r="B479" s="3"/>
      <c r="C479" s="56"/>
      <c r="D479" s="56"/>
      <c r="E479" s="3"/>
      <c r="F479" s="38"/>
      <c r="G479" s="38"/>
      <c r="H479" s="56"/>
      <c r="I479" s="56"/>
      <c r="J479" s="38"/>
      <c r="K479" s="38"/>
      <c r="L479" s="38"/>
      <c r="M479" s="38"/>
      <c r="N479" s="3"/>
      <c r="O479" s="3"/>
      <c r="P479" s="3"/>
      <c r="Q479" s="3"/>
      <c r="R479" s="3"/>
      <c r="S479" s="3"/>
      <c r="T479" s="38"/>
      <c r="U479" s="38"/>
      <c r="V479" s="3"/>
      <c r="W479" s="3"/>
      <c r="X479" s="3"/>
      <c r="Y479" s="3"/>
      <c r="Z479" s="3"/>
      <c r="AA479" s="3"/>
      <c r="AB479" s="3"/>
      <c r="AC479" s="3"/>
      <c r="AD479" s="3"/>
      <c r="AE479" s="3"/>
      <c r="AF479" s="3"/>
      <c r="AG479" s="3"/>
      <c r="AH479" s="3"/>
    </row>
    <row r="480">
      <c r="A480" s="3"/>
      <c r="B480" s="3"/>
      <c r="C480" s="56"/>
      <c r="D480" s="56"/>
      <c r="E480" s="3"/>
      <c r="F480" s="38"/>
      <c r="G480" s="38"/>
      <c r="H480" s="56"/>
      <c r="I480" s="56"/>
      <c r="J480" s="38"/>
      <c r="K480" s="38"/>
      <c r="L480" s="38"/>
      <c r="M480" s="38"/>
      <c r="N480" s="3"/>
      <c r="O480" s="3"/>
      <c r="P480" s="3"/>
      <c r="Q480" s="3"/>
      <c r="R480" s="3"/>
      <c r="S480" s="3"/>
      <c r="T480" s="38"/>
      <c r="U480" s="38"/>
      <c r="V480" s="3"/>
      <c r="W480" s="3"/>
      <c r="X480" s="3"/>
      <c r="Y480" s="3"/>
      <c r="Z480" s="3"/>
      <c r="AA480" s="3"/>
      <c r="AB480" s="3"/>
      <c r="AC480" s="3"/>
      <c r="AD480" s="3"/>
      <c r="AE480" s="3"/>
      <c r="AF480" s="3"/>
      <c r="AG480" s="3"/>
      <c r="AH480" s="3"/>
    </row>
    <row r="481">
      <c r="A481" s="3"/>
      <c r="B481" s="3"/>
      <c r="C481" s="56"/>
      <c r="D481" s="56"/>
      <c r="E481" s="3"/>
      <c r="F481" s="38"/>
      <c r="G481" s="38"/>
      <c r="H481" s="56"/>
      <c r="I481" s="56"/>
      <c r="J481" s="38"/>
      <c r="K481" s="38"/>
      <c r="L481" s="38"/>
      <c r="M481" s="38"/>
      <c r="N481" s="3"/>
      <c r="O481" s="3"/>
      <c r="P481" s="3"/>
      <c r="Q481" s="3"/>
      <c r="R481" s="3"/>
      <c r="S481" s="3"/>
      <c r="T481" s="38"/>
      <c r="U481" s="38"/>
      <c r="V481" s="3"/>
      <c r="W481" s="3"/>
      <c r="X481" s="3"/>
      <c r="Y481" s="3"/>
      <c r="Z481" s="3"/>
      <c r="AA481" s="3"/>
      <c r="AB481" s="3"/>
      <c r="AC481" s="3"/>
      <c r="AD481" s="3"/>
      <c r="AE481" s="3"/>
      <c r="AF481" s="3"/>
      <c r="AG481" s="3"/>
      <c r="AH481" s="3"/>
    </row>
    <row r="482">
      <c r="A482" s="3"/>
      <c r="B482" s="3"/>
      <c r="C482" s="56"/>
      <c r="D482" s="56"/>
      <c r="E482" s="3"/>
      <c r="F482" s="38"/>
      <c r="G482" s="38"/>
      <c r="H482" s="56"/>
      <c r="I482" s="56"/>
      <c r="J482" s="38"/>
      <c r="K482" s="38"/>
      <c r="L482" s="38"/>
      <c r="M482" s="38"/>
      <c r="N482" s="3"/>
      <c r="O482" s="3"/>
      <c r="P482" s="3"/>
      <c r="Q482" s="3"/>
      <c r="R482" s="3"/>
      <c r="S482" s="3"/>
      <c r="T482" s="38"/>
      <c r="U482" s="38"/>
      <c r="V482" s="3"/>
      <c r="W482" s="3"/>
      <c r="X482" s="3"/>
      <c r="Y482" s="3"/>
      <c r="Z482" s="3"/>
      <c r="AA482" s="3"/>
      <c r="AB482" s="3"/>
      <c r="AC482" s="3"/>
      <c r="AD482" s="3"/>
      <c r="AE482" s="3"/>
      <c r="AF482" s="3"/>
      <c r="AG482" s="3"/>
      <c r="AH482" s="3"/>
    </row>
    <row r="483">
      <c r="A483" s="3"/>
      <c r="B483" s="3"/>
      <c r="C483" s="56"/>
      <c r="D483" s="56"/>
      <c r="E483" s="3"/>
      <c r="F483" s="38"/>
      <c r="G483" s="38"/>
      <c r="H483" s="56"/>
      <c r="I483" s="56"/>
      <c r="J483" s="38"/>
      <c r="K483" s="38"/>
      <c r="L483" s="38"/>
      <c r="M483" s="38"/>
      <c r="N483" s="3"/>
      <c r="O483" s="3"/>
      <c r="P483" s="3"/>
      <c r="Q483" s="3"/>
      <c r="R483" s="3"/>
      <c r="S483" s="3"/>
      <c r="T483" s="38"/>
      <c r="U483" s="38"/>
      <c r="V483" s="3"/>
      <c r="W483" s="3"/>
      <c r="X483" s="3"/>
      <c r="Y483" s="3"/>
      <c r="Z483" s="3"/>
      <c r="AA483" s="3"/>
      <c r="AB483" s="3"/>
      <c r="AC483" s="3"/>
      <c r="AD483" s="3"/>
      <c r="AE483" s="3"/>
      <c r="AF483" s="3"/>
      <c r="AG483" s="3"/>
      <c r="AH483" s="3"/>
    </row>
    <row r="484">
      <c r="A484" s="3"/>
      <c r="B484" s="3"/>
      <c r="C484" s="56"/>
      <c r="D484" s="56"/>
      <c r="E484" s="3"/>
      <c r="F484" s="38"/>
      <c r="G484" s="38"/>
      <c r="H484" s="56"/>
      <c r="I484" s="56"/>
      <c r="J484" s="38"/>
      <c r="K484" s="38"/>
      <c r="L484" s="38"/>
      <c r="M484" s="38"/>
      <c r="N484" s="3"/>
      <c r="O484" s="3"/>
      <c r="P484" s="3"/>
      <c r="Q484" s="3"/>
      <c r="R484" s="3"/>
      <c r="S484" s="3"/>
      <c r="T484" s="38"/>
      <c r="U484" s="38"/>
      <c r="V484" s="3"/>
      <c r="W484" s="3"/>
      <c r="X484" s="3"/>
      <c r="Y484" s="3"/>
      <c r="Z484" s="3"/>
      <c r="AA484" s="3"/>
      <c r="AB484" s="3"/>
      <c r="AC484" s="3"/>
      <c r="AD484" s="3"/>
      <c r="AE484" s="3"/>
      <c r="AF484" s="3"/>
      <c r="AG484" s="3"/>
      <c r="AH484" s="3"/>
    </row>
    <row r="485">
      <c r="A485" s="3"/>
      <c r="B485" s="3"/>
      <c r="C485" s="56"/>
      <c r="D485" s="56"/>
      <c r="E485" s="3"/>
      <c r="F485" s="38"/>
      <c r="G485" s="38"/>
      <c r="H485" s="56"/>
      <c r="I485" s="56"/>
      <c r="J485" s="38"/>
      <c r="K485" s="38"/>
      <c r="L485" s="38"/>
      <c r="M485" s="38"/>
      <c r="N485" s="3"/>
      <c r="O485" s="3"/>
      <c r="P485" s="3"/>
      <c r="Q485" s="3"/>
      <c r="R485" s="3"/>
      <c r="S485" s="3"/>
      <c r="T485" s="38"/>
      <c r="U485" s="38"/>
      <c r="V485" s="3"/>
      <c r="W485" s="3"/>
      <c r="X485" s="3"/>
      <c r="Y485" s="3"/>
      <c r="Z485" s="3"/>
      <c r="AA485" s="3"/>
      <c r="AB485" s="3"/>
      <c r="AC485" s="3"/>
      <c r="AD485" s="3"/>
      <c r="AE485" s="3"/>
      <c r="AF485" s="3"/>
      <c r="AG485" s="3"/>
      <c r="AH485" s="3"/>
    </row>
    <row r="486">
      <c r="A486" s="3"/>
      <c r="B486" s="3"/>
      <c r="C486" s="56"/>
      <c r="D486" s="56"/>
      <c r="E486" s="3"/>
      <c r="F486" s="38"/>
      <c r="G486" s="38"/>
      <c r="H486" s="56"/>
      <c r="I486" s="56"/>
      <c r="J486" s="38"/>
      <c r="K486" s="38"/>
      <c r="L486" s="38"/>
      <c r="M486" s="38"/>
      <c r="N486" s="3"/>
      <c r="O486" s="3"/>
      <c r="P486" s="3"/>
      <c r="Q486" s="3"/>
      <c r="R486" s="3"/>
      <c r="S486" s="3"/>
      <c r="T486" s="38"/>
      <c r="U486" s="38"/>
      <c r="V486" s="3"/>
      <c r="W486" s="3"/>
      <c r="X486" s="3"/>
      <c r="Y486" s="3"/>
      <c r="Z486" s="3"/>
      <c r="AA486" s="3"/>
      <c r="AB486" s="3"/>
      <c r="AC486" s="3"/>
      <c r="AD486" s="3"/>
      <c r="AE486" s="3"/>
      <c r="AF486" s="3"/>
      <c r="AG486" s="3"/>
      <c r="AH486" s="3"/>
    </row>
    <row r="487">
      <c r="A487" s="3"/>
      <c r="B487" s="3"/>
      <c r="C487" s="56"/>
      <c r="D487" s="56"/>
      <c r="E487" s="3"/>
      <c r="F487" s="38"/>
      <c r="G487" s="38"/>
      <c r="H487" s="56"/>
      <c r="I487" s="56"/>
      <c r="J487" s="38"/>
      <c r="K487" s="38"/>
      <c r="L487" s="38"/>
      <c r="M487" s="38"/>
      <c r="N487" s="3"/>
      <c r="O487" s="3"/>
      <c r="P487" s="3"/>
      <c r="Q487" s="3"/>
      <c r="R487" s="3"/>
      <c r="S487" s="3"/>
      <c r="T487" s="38"/>
      <c r="U487" s="38"/>
      <c r="V487" s="3"/>
      <c r="W487" s="3"/>
      <c r="X487" s="3"/>
      <c r="Y487" s="3"/>
      <c r="Z487" s="3"/>
      <c r="AA487" s="3"/>
      <c r="AB487" s="3"/>
      <c r="AC487" s="3"/>
      <c r="AD487" s="3"/>
      <c r="AE487" s="3"/>
      <c r="AF487" s="3"/>
      <c r="AG487" s="3"/>
      <c r="AH487" s="3"/>
    </row>
    <row r="488">
      <c r="A488" s="3"/>
      <c r="B488" s="3"/>
      <c r="C488" s="56"/>
      <c r="D488" s="56"/>
      <c r="E488" s="3"/>
      <c r="F488" s="38"/>
      <c r="G488" s="38"/>
      <c r="H488" s="56"/>
      <c r="I488" s="56"/>
      <c r="J488" s="38"/>
      <c r="K488" s="38"/>
      <c r="L488" s="38"/>
      <c r="M488" s="38"/>
      <c r="N488" s="3"/>
      <c r="O488" s="3"/>
      <c r="P488" s="3"/>
      <c r="Q488" s="3"/>
      <c r="R488" s="3"/>
      <c r="S488" s="3"/>
      <c r="T488" s="38"/>
      <c r="U488" s="38"/>
      <c r="V488" s="3"/>
      <c r="W488" s="3"/>
      <c r="X488" s="3"/>
      <c r="Y488" s="3"/>
      <c r="Z488" s="3"/>
      <c r="AA488" s="3"/>
      <c r="AB488" s="3"/>
      <c r="AC488" s="3"/>
      <c r="AD488" s="3"/>
      <c r="AE488" s="3"/>
      <c r="AF488" s="3"/>
      <c r="AG488" s="3"/>
      <c r="AH488" s="3"/>
    </row>
    <row r="489">
      <c r="A489" s="3"/>
      <c r="B489" s="3"/>
      <c r="C489" s="56"/>
      <c r="D489" s="56"/>
      <c r="E489" s="3"/>
      <c r="F489" s="38"/>
      <c r="G489" s="38"/>
      <c r="H489" s="56"/>
      <c r="I489" s="56"/>
      <c r="J489" s="38"/>
      <c r="K489" s="38"/>
      <c r="L489" s="38"/>
      <c r="M489" s="38"/>
      <c r="N489" s="3"/>
      <c r="O489" s="3"/>
      <c r="P489" s="3"/>
      <c r="Q489" s="3"/>
      <c r="R489" s="3"/>
      <c r="S489" s="3"/>
      <c r="T489" s="38"/>
      <c r="U489" s="38"/>
      <c r="V489" s="3"/>
      <c r="W489" s="3"/>
      <c r="X489" s="3"/>
      <c r="Y489" s="3"/>
      <c r="Z489" s="3"/>
      <c r="AA489" s="3"/>
      <c r="AB489" s="3"/>
      <c r="AC489" s="3"/>
      <c r="AD489" s="3"/>
      <c r="AE489" s="3"/>
      <c r="AF489" s="3"/>
      <c r="AG489" s="3"/>
      <c r="AH489" s="3"/>
    </row>
    <row r="490">
      <c r="A490" s="3"/>
      <c r="B490" s="3"/>
      <c r="C490" s="56"/>
      <c r="D490" s="56"/>
      <c r="E490" s="3"/>
      <c r="F490" s="38"/>
      <c r="G490" s="38"/>
      <c r="H490" s="56"/>
      <c r="I490" s="56"/>
      <c r="J490" s="38"/>
      <c r="K490" s="38"/>
      <c r="L490" s="38"/>
      <c r="M490" s="38"/>
      <c r="N490" s="3"/>
      <c r="O490" s="3"/>
      <c r="P490" s="3"/>
      <c r="Q490" s="3"/>
      <c r="R490" s="3"/>
      <c r="S490" s="3"/>
      <c r="T490" s="38"/>
      <c r="U490" s="38"/>
      <c r="V490" s="3"/>
      <c r="W490" s="3"/>
      <c r="X490" s="3"/>
      <c r="Y490" s="3"/>
      <c r="Z490" s="3"/>
      <c r="AA490" s="3"/>
      <c r="AB490" s="3"/>
      <c r="AC490" s="3"/>
      <c r="AD490" s="3"/>
      <c r="AE490" s="3"/>
      <c r="AF490" s="3"/>
      <c r="AG490" s="3"/>
      <c r="AH490" s="3"/>
    </row>
    <row r="491">
      <c r="A491" s="3"/>
      <c r="B491" s="3"/>
      <c r="C491" s="56"/>
      <c r="D491" s="56"/>
      <c r="E491" s="3"/>
      <c r="F491" s="38"/>
      <c r="G491" s="38"/>
      <c r="H491" s="56"/>
      <c r="I491" s="56"/>
      <c r="J491" s="38"/>
      <c r="K491" s="38"/>
      <c r="L491" s="38"/>
      <c r="M491" s="38"/>
      <c r="N491" s="3"/>
      <c r="O491" s="3"/>
      <c r="P491" s="3"/>
      <c r="Q491" s="3"/>
      <c r="R491" s="3"/>
      <c r="S491" s="3"/>
      <c r="T491" s="38"/>
      <c r="U491" s="38"/>
      <c r="V491" s="3"/>
      <c r="W491" s="3"/>
      <c r="X491" s="3"/>
      <c r="Y491" s="3"/>
      <c r="Z491" s="3"/>
      <c r="AA491" s="3"/>
      <c r="AB491" s="3"/>
      <c r="AC491" s="3"/>
      <c r="AD491" s="3"/>
      <c r="AE491" s="3"/>
      <c r="AF491" s="3"/>
      <c r="AG491" s="3"/>
      <c r="AH491" s="3"/>
    </row>
    <row r="492">
      <c r="A492" s="3"/>
      <c r="B492" s="3"/>
      <c r="C492" s="56"/>
      <c r="D492" s="56"/>
      <c r="E492" s="3"/>
      <c r="F492" s="38"/>
      <c r="G492" s="38"/>
      <c r="H492" s="56"/>
      <c r="I492" s="56"/>
      <c r="J492" s="38"/>
      <c r="K492" s="38"/>
      <c r="L492" s="38"/>
      <c r="M492" s="38"/>
      <c r="N492" s="3"/>
      <c r="O492" s="3"/>
      <c r="P492" s="3"/>
      <c r="Q492" s="3"/>
      <c r="R492" s="3"/>
      <c r="S492" s="3"/>
      <c r="T492" s="38"/>
      <c r="U492" s="38"/>
      <c r="V492" s="3"/>
      <c r="W492" s="3"/>
      <c r="X492" s="3"/>
      <c r="Y492" s="3"/>
      <c r="Z492" s="3"/>
      <c r="AA492" s="3"/>
      <c r="AB492" s="3"/>
      <c r="AC492" s="3"/>
      <c r="AD492" s="3"/>
      <c r="AE492" s="3"/>
      <c r="AF492" s="3"/>
      <c r="AG492" s="3"/>
      <c r="AH492" s="3"/>
    </row>
    <row r="493">
      <c r="A493" s="3"/>
      <c r="B493" s="3"/>
      <c r="C493" s="56"/>
      <c r="D493" s="56"/>
      <c r="E493" s="3"/>
      <c r="F493" s="38"/>
      <c r="G493" s="38"/>
      <c r="H493" s="56"/>
      <c r="I493" s="56"/>
      <c r="J493" s="38"/>
      <c r="K493" s="38"/>
      <c r="L493" s="38"/>
      <c r="M493" s="38"/>
      <c r="N493" s="3"/>
      <c r="O493" s="3"/>
      <c r="P493" s="3"/>
      <c r="Q493" s="3"/>
      <c r="R493" s="3"/>
      <c r="S493" s="3"/>
      <c r="T493" s="38"/>
      <c r="U493" s="38"/>
      <c r="V493" s="3"/>
      <c r="W493" s="3"/>
      <c r="X493" s="3"/>
      <c r="Y493" s="3"/>
      <c r="Z493" s="3"/>
      <c r="AA493" s="3"/>
      <c r="AB493" s="3"/>
      <c r="AC493" s="3"/>
      <c r="AD493" s="3"/>
      <c r="AE493" s="3"/>
      <c r="AF493" s="3"/>
      <c r="AG493" s="3"/>
      <c r="AH493" s="3"/>
    </row>
    <row r="494">
      <c r="A494" s="3"/>
      <c r="B494" s="3"/>
      <c r="C494" s="56"/>
      <c r="D494" s="56"/>
      <c r="E494" s="3"/>
      <c r="F494" s="38"/>
      <c r="G494" s="38"/>
      <c r="H494" s="56"/>
      <c r="I494" s="56"/>
      <c r="J494" s="38"/>
      <c r="K494" s="38"/>
      <c r="L494" s="38"/>
      <c r="M494" s="38"/>
      <c r="N494" s="3"/>
      <c r="O494" s="3"/>
      <c r="P494" s="3"/>
      <c r="Q494" s="3"/>
      <c r="R494" s="3"/>
      <c r="S494" s="3"/>
      <c r="T494" s="38"/>
      <c r="U494" s="38"/>
      <c r="V494" s="3"/>
      <c r="W494" s="3"/>
      <c r="X494" s="3"/>
      <c r="Y494" s="3"/>
      <c r="Z494" s="3"/>
      <c r="AA494" s="3"/>
      <c r="AB494" s="3"/>
      <c r="AC494" s="3"/>
      <c r="AD494" s="3"/>
      <c r="AE494" s="3"/>
      <c r="AF494" s="3"/>
      <c r="AG494" s="3"/>
      <c r="AH494" s="3"/>
    </row>
    <row r="495">
      <c r="A495" s="3"/>
      <c r="B495" s="3"/>
      <c r="C495" s="56"/>
      <c r="D495" s="56"/>
      <c r="E495" s="3"/>
      <c r="F495" s="38"/>
      <c r="G495" s="38"/>
      <c r="H495" s="56"/>
      <c r="I495" s="56"/>
      <c r="J495" s="38"/>
      <c r="K495" s="38"/>
      <c r="L495" s="38"/>
      <c r="M495" s="38"/>
      <c r="N495" s="3"/>
      <c r="O495" s="3"/>
      <c r="P495" s="3"/>
      <c r="Q495" s="3"/>
      <c r="R495" s="3"/>
      <c r="S495" s="3"/>
      <c r="T495" s="38"/>
      <c r="U495" s="38"/>
      <c r="V495" s="3"/>
      <c r="W495" s="3"/>
      <c r="X495" s="3"/>
      <c r="Y495" s="3"/>
      <c r="Z495" s="3"/>
      <c r="AA495" s="3"/>
      <c r="AB495" s="3"/>
      <c r="AC495" s="3"/>
      <c r="AD495" s="3"/>
      <c r="AE495" s="3"/>
      <c r="AF495" s="3"/>
      <c r="AG495" s="3"/>
      <c r="AH495" s="3"/>
    </row>
    <row r="496">
      <c r="A496" s="3"/>
      <c r="B496" s="3"/>
      <c r="C496" s="56"/>
      <c r="D496" s="56"/>
      <c r="E496" s="3"/>
      <c r="F496" s="38"/>
      <c r="G496" s="38"/>
      <c r="H496" s="56"/>
      <c r="I496" s="56"/>
      <c r="J496" s="38"/>
      <c r="K496" s="38"/>
      <c r="L496" s="38"/>
      <c r="M496" s="38"/>
      <c r="N496" s="3"/>
      <c r="O496" s="3"/>
      <c r="P496" s="3"/>
      <c r="Q496" s="3"/>
      <c r="R496" s="3"/>
      <c r="S496" s="3"/>
      <c r="T496" s="38"/>
      <c r="U496" s="38"/>
      <c r="V496" s="3"/>
      <c r="W496" s="3"/>
      <c r="X496" s="3"/>
      <c r="Y496" s="3"/>
      <c r="Z496" s="3"/>
      <c r="AA496" s="3"/>
      <c r="AB496" s="3"/>
      <c r="AC496" s="3"/>
      <c r="AD496" s="3"/>
      <c r="AE496" s="3"/>
      <c r="AF496" s="3"/>
      <c r="AG496" s="3"/>
      <c r="AH496" s="3"/>
    </row>
    <row r="497">
      <c r="A497" s="3"/>
      <c r="B497" s="3"/>
      <c r="C497" s="56"/>
      <c r="D497" s="56"/>
      <c r="E497" s="3"/>
      <c r="F497" s="38"/>
      <c r="G497" s="38"/>
      <c r="H497" s="56"/>
      <c r="I497" s="56"/>
      <c r="J497" s="38"/>
      <c r="K497" s="38"/>
      <c r="L497" s="38"/>
      <c r="M497" s="38"/>
      <c r="N497" s="3"/>
      <c r="O497" s="3"/>
      <c r="P497" s="3"/>
      <c r="Q497" s="3"/>
      <c r="R497" s="3"/>
      <c r="S497" s="3"/>
      <c r="T497" s="38"/>
      <c r="U497" s="38"/>
      <c r="V497" s="3"/>
      <c r="W497" s="3"/>
      <c r="X497" s="3"/>
      <c r="Y497" s="3"/>
      <c r="Z497" s="3"/>
      <c r="AA497" s="3"/>
      <c r="AB497" s="3"/>
      <c r="AC497" s="3"/>
      <c r="AD497" s="3"/>
      <c r="AE497" s="3"/>
      <c r="AF497" s="3"/>
      <c r="AG497" s="3"/>
      <c r="AH497" s="3"/>
    </row>
    <row r="498">
      <c r="A498" s="3"/>
      <c r="B498" s="3"/>
      <c r="C498" s="56"/>
      <c r="D498" s="56"/>
      <c r="E498" s="3"/>
      <c r="F498" s="38"/>
      <c r="G498" s="38"/>
      <c r="H498" s="56"/>
      <c r="I498" s="56"/>
      <c r="J498" s="38"/>
      <c r="K498" s="38"/>
      <c r="L498" s="38"/>
      <c r="M498" s="38"/>
      <c r="N498" s="3"/>
      <c r="O498" s="3"/>
      <c r="P498" s="3"/>
      <c r="Q498" s="3"/>
      <c r="R498" s="3"/>
      <c r="S498" s="3"/>
      <c r="T498" s="38"/>
      <c r="U498" s="38"/>
      <c r="V498" s="3"/>
      <c r="W498" s="3"/>
      <c r="X498" s="3"/>
      <c r="Y498" s="3"/>
      <c r="Z498" s="3"/>
      <c r="AA498" s="3"/>
      <c r="AB498" s="3"/>
      <c r="AC498" s="3"/>
      <c r="AD498" s="3"/>
      <c r="AE498" s="3"/>
      <c r="AF498" s="3"/>
      <c r="AG498" s="3"/>
      <c r="AH498" s="3"/>
    </row>
    <row r="499">
      <c r="A499" s="3"/>
      <c r="B499" s="3"/>
      <c r="C499" s="56"/>
      <c r="D499" s="56"/>
      <c r="E499" s="3"/>
      <c r="F499" s="38"/>
      <c r="G499" s="38"/>
      <c r="H499" s="56"/>
      <c r="I499" s="56"/>
      <c r="J499" s="38"/>
      <c r="K499" s="38"/>
      <c r="L499" s="38"/>
      <c r="M499" s="38"/>
      <c r="N499" s="3"/>
      <c r="O499" s="3"/>
      <c r="P499" s="3"/>
      <c r="Q499" s="3"/>
      <c r="R499" s="3"/>
      <c r="S499" s="3"/>
      <c r="T499" s="38"/>
      <c r="U499" s="38"/>
      <c r="V499" s="3"/>
      <c r="W499" s="3"/>
      <c r="X499" s="3"/>
      <c r="Y499" s="3"/>
      <c r="Z499" s="3"/>
      <c r="AA499" s="3"/>
      <c r="AB499" s="3"/>
      <c r="AC499" s="3"/>
      <c r="AD499" s="3"/>
      <c r="AE499" s="3"/>
      <c r="AF499" s="3"/>
      <c r="AG499" s="3"/>
      <c r="AH499" s="3"/>
    </row>
    <row r="500">
      <c r="A500" s="3"/>
      <c r="B500" s="3"/>
      <c r="C500" s="56"/>
      <c r="D500" s="56"/>
      <c r="E500" s="3"/>
      <c r="F500" s="38"/>
      <c r="G500" s="38"/>
      <c r="H500" s="56"/>
      <c r="I500" s="56"/>
      <c r="J500" s="38"/>
      <c r="K500" s="38"/>
      <c r="L500" s="38"/>
      <c r="M500" s="38"/>
      <c r="N500" s="3"/>
      <c r="O500" s="3"/>
      <c r="P500" s="3"/>
      <c r="Q500" s="3"/>
      <c r="R500" s="3"/>
      <c r="S500" s="3"/>
      <c r="T500" s="38"/>
      <c r="U500" s="38"/>
      <c r="V500" s="3"/>
      <c r="W500" s="3"/>
      <c r="X500" s="3"/>
      <c r="Y500" s="3"/>
      <c r="Z500" s="3"/>
      <c r="AA500" s="3"/>
      <c r="AB500" s="3"/>
      <c r="AC500" s="3"/>
      <c r="AD500" s="3"/>
      <c r="AE500" s="3"/>
      <c r="AF500" s="3"/>
      <c r="AG500" s="3"/>
      <c r="AH500" s="3"/>
    </row>
    <row r="501">
      <c r="A501" s="3"/>
      <c r="B501" s="3"/>
      <c r="C501" s="56"/>
      <c r="D501" s="56"/>
      <c r="E501" s="3"/>
      <c r="F501" s="38"/>
      <c r="G501" s="38"/>
      <c r="H501" s="56"/>
      <c r="I501" s="56"/>
      <c r="J501" s="38"/>
      <c r="K501" s="38"/>
      <c r="L501" s="38"/>
      <c r="M501" s="38"/>
      <c r="N501" s="3"/>
      <c r="O501" s="3"/>
      <c r="P501" s="3"/>
      <c r="Q501" s="3"/>
      <c r="R501" s="3"/>
      <c r="S501" s="3"/>
      <c r="T501" s="38"/>
      <c r="U501" s="38"/>
      <c r="V501" s="3"/>
      <c r="W501" s="3"/>
      <c r="X501" s="3"/>
      <c r="Y501" s="3"/>
      <c r="Z501" s="3"/>
      <c r="AA501" s="3"/>
      <c r="AB501" s="3"/>
      <c r="AC501" s="3"/>
      <c r="AD501" s="3"/>
      <c r="AE501" s="3"/>
      <c r="AF501" s="3"/>
      <c r="AG501" s="3"/>
      <c r="AH501" s="3"/>
    </row>
    <row r="502">
      <c r="A502" s="3"/>
      <c r="B502" s="3"/>
      <c r="C502" s="56"/>
      <c r="D502" s="56"/>
      <c r="E502" s="3"/>
      <c r="F502" s="38"/>
      <c r="G502" s="38"/>
      <c r="H502" s="56"/>
      <c r="I502" s="56"/>
      <c r="J502" s="38"/>
      <c r="K502" s="38"/>
      <c r="L502" s="38"/>
      <c r="M502" s="38"/>
      <c r="N502" s="3"/>
      <c r="O502" s="3"/>
      <c r="P502" s="3"/>
      <c r="Q502" s="3"/>
      <c r="R502" s="3"/>
      <c r="S502" s="3"/>
      <c r="T502" s="38"/>
      <c r="U502" s="38"/>
      <c r="V502" s="3"/>
      <c r="W502" s="3"/>
      <c r="X502" s="3"/>
      <c r="Y502" s="3"/>
      <c r="Z502" s="3"/>
      <c r="AA502" s="3"/>
      <c r="AB502" s="3"/>
      <c r="AC502" s="3"/>
      <c r="AD502" s="3"/>
      <c r="AE502" s="3"/>
      <c r="AF502" s="3"/>
      <c r="AG502" s="3"/>
      <c r="AH502" s="3"/>
    </row>
    <row r="503">
      <c r="A503" s="3"/>
      <c r="B503" s="3"/>
      <c r="C503" s="56"/>
      <c r="D503" s="56"/>
      <c r="E503" s="3"/>
      <c r="F503" s="38"/>
      <c r="G503" s="38"/>
      <c r="H503" s="56"/>
      <c r="I503" s="56"/>
      <c r="J503" s="38"/>
      <c r="K503" s="38"/>
      <c r="L503" s="38"/>
      <c r="M503" s="38"/>
      <c r="N503" s="3"/>
      <c r="O503" s="3"/>
      <c r="P503" s="3"/>
      <c r="Q503" s="3"/>
      <c r="R503" s="3"/>
      <c r="S503" s="3"/>
      <c r="T503" s="38"/>
      <c r="U503" s="38"/>
      <c r="V503" s="3"/>
      <c r="W503" s="3"/>
      <c r="X503" s="3"/>
      <c r="Y503" s="3"/>
      <c r="Z503" s="3"/>
      <c r="AA503" s="3"/>
      <c r="AB503" s="3"/>
      <c r="AC503" s="3"/>
      <c r="AD503" s="3"/>
      <c r="AE503" s="3"/>
      <c r="AF503" s="3"/>
      <c r="AG503" s="3"/>
      <c r="AH503" s="3"/>
    </row>
    <row r="504">
      <c r="A504" s="3"/>
      <c r="B504" s="3"/>
      <c r="C504" s="56"/>
      <c r="D504" s="56"/>
      <c r="E504" s="3"/>
      <c r="F504" s="38"/>
      <c r="G504" s="38"/>
      <c r="H504" s="56"/>
      <c r="I504" s="56"/>
      <c r="J504" s="38"/>
      <c r="K504" s="38"/>
      <c r="L504" s="38"/>
      <c r="M504" s="38"/>
      <c r="N504" s="3"/>
      <c r="O504" s="3"/>
      <c r="P504" s="3"/>
      <c r="Q504" s="3"/>
      <c r="R504" s="3"/>
      <c r="S504" s="3"/>
      <c r="T504" s="38"/>
      <c r="U504" s="38"/>
      <c r="V504" s="3"/>
      <c r="W504" s="3"/>
      <c r="X504" s="3"/>
      <c r="Y504" s="3"/>
      <c r="Z504" s="3"/>
      <c r="AA504" s="3"/>
      <c r="AB504" s="3"/>
      <c r="AC504" s="3"/>
      <c r="AD504" s="3"/>
      <c r="AE504" s="3"/>
      <c r="AF504" s="3"/>
      <c r="AG504" s="3"/>
      <c r="AH504" s="3"/>
    </row>
    <row r="505">
      <c r="A505" s="3"/>
      <c r="B505" s="3"/>
      <c r="C505" s="56"/>
      <c r="D505" s="56"/>
      <c r="E505" s="3"/>
      <c r="F505" s="38"/>
      <c r="G505" s="38"/>
      <c r="H505" s="56"/>
      <c r="I505" s="56"/>
      <c r="J505" s="38"/>
      <c r="K505" s="38"/>
      <c r="L505" s="38"/>
      <c r="M505" s="38"/>
      <c r="N505" s="3"/>
      <c r="O505" s="3"/>
      <c r="P505" s="3"/>
      <c r="Q505" s="3"/>
      <c r="R505" s="3"/>
      <c r="S505" s="3"/>
      <c r="T505" s="38"/>
      <c r="U505" s="38"/>
      <c r="V505" s="3"/>
      <c r="W505" s="3"/>
      <c r="X505" s="3"/>
      <c r="Y505" s="3"/>
      <c r="Z505" s="3"/>
      <c r="AA505" s="3"/>
      <c r="AB505" s="3"/>
      <c r="AC505" s="3"/>
      <c r="AD505" s="3"/>
      <c r="AE505" s="3"/>
      <c r="AF505" s="3"/>
      <c r="AG505" s="3"/>
      <c r="AH505" s="3"/>
    </row>
    <row r="506">
      <c r="A506" s="3"/>
      <c r="B506" s="3"/>
      <c r="C506" s="56"/>
      <c r="D506" s="56"/>
      <c r="E506" s="3"/>
      <c r="F506" s="38"/>
      <c r="G506" s="38"/>
      <c r="H506" s="56"/>
      <c r="I506" s="56"/>
      <c r="J506" s="38"/>
      <c r="K506" s="38"/>
      <c r="L506" s="38"/>
      <c r="M506" s="38"/>
      <c r="N506" s="3"/>
      <c r="O506" s="3"/>
      <c r="P506" s="3"/>
      <c r="Q506" s="3"/>
      <c r="R506" s="3"/>
      <c r="S506" s="3"/>
      <c r="T506" s="38"/>
      <c r="U506" s="38"/>
      <c r="V506" s="3"/>
      <c r="W506" s="3"/>
      <c r="X506" s="3"/>
      <c r="Y506" s="3"/>
      <c r="Z506" s="3"/>
      <c r="AA506" s="3"/>
      <c r="AB506" s="3"/>
      <c r="AC506" s="3"/>
      <c r="AD506" s="3"/>
      <c r="AE506" s="3"/>
      <c r="AF506" s="3"/>
      <c r="AG506" s="3"/>
      <c r="AH506" s="3"/>
    </row>
    <row r="507">
      <c r="A507" s="3"/>
      <c r="B507" s="3"/>
      <c r="C507" s="56"/>
      <c r="D507" s="56"/>
      <c r="E507" s="3"/>
      <c r="F507" s="38"/>
      <c r="G507" s="38"/>
      <c r="H507" s="56"/>
      <c r="I507" s="56"/>
      <c r="J507" s="38"/>
      <c r="K507" s="38"/>
      <c r="L507" s="38"/>
      <c r="M507" s="38"/>
      <c r="N507" s="3"/>
      <c r="O507" s="3"/>
      <c r="P507" s="3"/>
      <c r="Q507" s="3"/>
      <c r="R507" s="3"/>
      <c r="S507" s="3"/>
      <c r="T507" s="38"/>
      <c r="U507" s="38"/>
      <c r="V507" s="3"/>
      <c r="W507" s="3"/>
      <c r="X507" s="3"/>
      <c r="Y507" s="3"/>
      <c r="Z507" s="3"/>
      <c r="AA507" s="3"/>
      <c r="AB507" s="3"/>
      <c r="AC507" s="3"/>
      <c r="AD507" s="3"/>
      <c r="AE507" s="3"/>
      <c r="AF507" s="3"/>
      <c r="AG507" s="3"/>
      <c r="AH507" s="3"/>
    </row>
    <row r="508">
      <c r="A508" s="3"/>
      <c r="B508" s="3"/>
      <c r="C508" s="56"/>
      <c r="D508" s="56"/>
      <c r="E508" s="3"/>
      <c r="F508" s="38"/>
      <c r="G508" s="38"/>
      <c r="H508" s="56"/>
      <c r="I508" s="56"/>
      <c r="J508" s="38"/>
      <c r="K508" s="38"/>
      <c r="L508" s="38"/>
      <c r="M508" s="38"/>
      <c r="N508" s="3"/>
      <c r="O508" s="3"/>
      <c r="P508" s="3"/>
      <c r="Q508" s="3"/>
      <c r="R508" s="3"/>
      <c r="S508" s="3"/>
      <c r="T508" s="38"/>
      <c r="U508" s="38"/>
      <c r="V508" s="3"/>
      <c r="W508" s="3"/>
      <c r="X508" s="3"/>
      <c r="Y508" s="3"/>
      <c r="Z508" s="3"/>
      <c r="AA508" s="3"/>
      <c r="AB508" s="3"/>
      <c r="AC508" s="3"/>
      <c r="AD508" s="3"/>
      <c r="AE508" s="3"/>
      <c r="AF508" s="3"/>
      <c r="AG508" s="3"/>
      <c r="AH508" s="3"/>
    </row>
    <row r="509">
      <c r="A509" s="3"/>
      <c r="B509" s="3"/>
      <c r="C509" s="56"/>
      <c r="D509" s="56"/>
      <c r="E509" s="3"/>
      <c r="F509" s="38"/>
      <c r="G509" s="38"/>
      <c r="H509" s="56"/>
      <c r="I509" s="56"/>
      <c r="J509" s="38"/>
      <c r="K509" s="38"/>
      <c r="L509" s="38"/>
      <c r="M509" s="38"/>
      <c r="N509" s="3"/>
      <c r="O509" s="3"/>
      <c r="P509" s="3"/>
      <c r="Q509" s="3"/>
      <c r="R509" s="3"/>
      <c r="S509" s="3"/>
      <c r="T509" s="38"/>
      <c r="U509" s="38"/>
      <c r="V509" s="3"/>
      <c r="W509" s="3"/>
      <c r="X509" s="3"/>
      <c r="Y509" s="3"/>
      <c r="Z509" s="3"/>
      <c r="AA509" s="3"/>
      <c r="AB509" s="3"/>
      <c r="AC509" s="3"/>
      <c r="AD509" s="3"/>
      <c r="AE509" s="3"/>
      <c r="AF509" s="3"/>
      <c r="AG509" s="3"/>
      <c r="AH509" s="3"/>
    </row>
    <row r="510">
      <c r="A510" s="3"/>
      <c r="B510" s="3"/>
      <c r="C510" s="56"/>
      <c r="D510" s="56"/>
      <c r="E510" s="3"/>
      <c r="F510" s="38"/>
      <c r="G510" s="38"/>
      <c r="H510" s="56"/>
      <c r="I510" s="56"/>
      <c r="J510" s="38"/>
      <c r="K510" s="38"/>
      <c r="L510" s="38"/>
      <c r="M510" s="38"/>
      <c r="N510" s="3"/>
      <c r="O510" s="3"/>
      <c r="P510" s="3"/>
      <c r="Q510" s="3"/>
      <c r="R510" s="3"/>
      <c r="S510" s="3"/>
      <c r="T510" s="38"/>
      <c r="U510" s="38"/>
      <c r="V510" s="3"/>
      <c r="W510" s="3"/>
      <c r="X510" s="3"/>
      <c r="Y510" s="3"/>
      <c r="Z510" s="3"/>
      <c r="AA510" s="3"/>
      <c r="AB510" s="3"/>
      <c r="AC510" s="3"/>
      <c r="AD510" s="3"/>
      <c r="AE510" s="3"/>
      <c r="AF510" s="3"/>
      <c r="AG510" s="3"/>
      <c r="AH510" s="3"/>
    </row>
    <row r="511">
      <c r="A511" s="3"/>
      <c r="B511" s="3"/>
      <c r="C511" s="56"/>
      <c r="D511" s="56"/>
      <c r="E511" s="3"/>
      <c r="F511" s="38"/>
      <c r="G511" s="38"/>
      <c r="H511" s="56"/>
      <c r="I511" s="56"/>
      <c r="J511" s="38"/>
      <c r="K511" s="38"/>
      <c r="L511" s="38"/>
      <c r="M511" s="38"/>
      <c r="N511" s="3"/>
      <c r="O511" s="3"/>
      <c r="P511" s="3"/>
      <c r="Q511" s="3"/>
      <c r="R511" s="3"/>
      <c r="S511" s="3"/>
      <c r="T511" s="38"/>
      <c r="U511" s="38"/>
      <c r="V511" s="3"/>
      <c r="W511" s="3"/>
      <c r="X511" s="3"/>
      <c r="Y511" s="3"/>
      <c r="Z511" s="3"/>
      <c r="AA511" s="3"/>
      <c r="AB511" s="3"/>
      <c r="AC511" s="3"/>
      <c r="AD511" s="3"/>
      <c r="AE511" s="3"/>
      <c r="AF511" s="3"/>
      <c r="AG511" s="3"/>
      <c r="AH511" s="3"/>
    </row>
    <row r="512">
      <c r="A512" s="3"/>
      <c r="B512" s="3"/>
      <c r="C512" s="56"/>
      <c r="D512" s="56"/>
      <c r="E512" s="3"/>
      <c r="F512" s="38"/>
      <c r="G512" s="38"/>
      <c r="H512" s="56"/>
      <c r="I512" s="56"/>
      <c r="J512" s="38"/>
      <c r="K512" s="38"/>
      <c r="L512" s="38"/>
      <c r="M512" s="38"/>
      <c r="N512" s="3"/>
      <c r="O512" s="3"/>
      <c r="P512" s="3"/>
      <c r="Q512" s="3"/>
      <c r="R512" s="3"/>
      <c r="S512" s="3"/>
      <c r="T512" s="38"/>
      <c r="U512" s="38"/>
      <c r="V512" s="3"/>
      <c r="W512" s="3"/>
      <c r="X512" s="3"/>
      <c r="Y512" s="3"/>
      <c r="Z512" s="3"/>
      <c r="AA512" s="3"/>
      <c r="AB512" s="3"/>
      <c r="AC512" s="3"/>
      <c r="AD512" s="3"/>
      <c r="AE512" s="3"/>
      <c r="AF512" s="3"/>
      <c r="AG512" s="3"/>
      <c r="AH512" s="3"/>
    </row>
    <row r="513">
      <c r="A513" s="3"/>
      <c r="B513" s="3"/>
      <c r="C513" s="56"/>
      <c r="D513" s="56"/>
      <c r="E513" s="3"/>
      <c r="F513" s="38"/>
      <c r="G513" s="38"/>
      <c r="H513" s="56"/>
      <c r="I513" s="56"/>
      <c r="J513" s="38"/>
      <c r="K513" s="38"/>
      <c r="L513" s="38"/>
      <c r="M513" s="38"/>
      <c r="N513" s="3"/>
      <c r="O513" s="3"/>
      <c r="P513" s="3"/>
      <c r="Q513" s="3"/>
      <c r="R513" s="3"/>
      <c r="S513" s="3"/>
      <c r="T513" s="38"/>
      <c r="U513" s="38"/>
      <c r="V513" s="3"/>
      <c r="W513" s="3"/>
      <c r="X513" s="3"/>
      <c r="Y513" s="3"/>
      <c r="Z513" s="3"/>
      <c r="AA513" s="3"/>
      <c r="AB513" s="3"/>
      <c r="AC513" s="3"/>
      <c r="AD513" s="3"/>
      <c r="AE513" s="3"/>
      <c r="AF513" s="3"/>
      <c r="AG513" s="3"/>
      <c r="AH513" s="3"/>
    </row>
    <row r="514">
      <c r="A514" s="3"/>
      <c r="B514" s="3"/>
      <c r="C514" s="56"/>
      <c r="D514" s="56"/>
      <c r="E514" s="3"/>
      <c r="F514" s="38"/>
      <c r="G514" s="38"/>
      <c r="H514" s="56"/>
      <c r="I514" s="56"/>
      <c r="J514" s="38"/>
      <c r="K514" s="38"/>
      <c r="L514" s="38"/>
      <c r="M514" s="38"/>
      <c r="N514" s="3"/>
      <c r="O514" s="3"/>
      <c r="P514" s="3"/>
      <c r="Q514" s="3"/>
      <c r="R514" s="3"/>
      <c r="S514" s="3"/>
      <c r="T514" s="38"/>
      <c r="U514" s="38"/>
      <c r="V514" s="3"/>
      <c r="W514" s="3"/>
      <c r="X514" s="3"/>
      <c r="Y514" s="3"/>
      <c r="Z514" s="3"/>
      <c r="AA514" s="3"/>
      <c r="AB514" s="3"/>
      <c r="AC514" s="3"/>
      <c r="AD514" s="3"/>
      <c r="AE514" s="3"/>
      <c r="AF514" s="3"/>
      <c r="AG514" s="3"/>
      <c r="AH514" s="3"/>
    </row>
    <row r="515">
      <c r="A515" s="3"/>
      <c r="B515" s="3"/>
      <c r="C515" s="56"/>
      <c r="D515" s="56"/>
      <c r="E515" s="3"/>
      <c r="F515" s="38"/>
      <c r="G515" s="38"/>
      <c r="H515" s="56"/>
      <c r="I515" s="56"/>
      <c r="J515" s="38"/>
      <c r="K515" s="38"/>
      <c r="L515" s="38"/>
      <c r="M515" s="38"/>
      <c r="N515" s="3"/>
      <c r="O515" s="3"/>
      <c r="P515" s="3"/>
      <c r="Q515" s="3"/>
      <c r="R515" s="3"/>
      <c r="S515" s="3"/>
      <c r="T515" s="38"/>
      <c r="U515" s="38"/>
      <c r="V515" s="3"/>
      <c r="W515" s="3"/>
      <c r="X515" s="3"/>
      <c r="Y515" s="3"/>
      <c r="Z515" s="3"/>
      <c r="AA515" s="3"/>
      <c r="AB515" s="3"/>
      <c r="AC515" s="3"/>
      <c r="AD515" s="3"/>
      <c r="AE515" s="3"/>
      <c r="AF515" s="3"/>
      <c r="AG515" s="3"/>
      <c r="AH515" s="3"/>
    </row>
    <row r="516">
      <c r="A516" s="3"/>
      <c r="B516" s="3"/>
      <c r="C516" s="56"/>
      <c r="D516" s="56"/>
      <c r="E516" s="3"/>
      <c r="F516" s="38"/>
      <c r="G516" s="38"/>
      <c r="H516" s="56"/>
      <c r="I516" s="56"/>
      <c r="J516" s="38"/>
      <c r="K516" s="38"/>
      <c r="L516" s="38"/>
      <c r="M516" s="38"/>
      <c r="N516" s="3"/>
      <c r="O516" s="3"/>
      <c r="P516" s="3"/>
      <c r="Q516" s="3"/>
      <c r="R516" s="3"/>
      <c r="S516" s="3"/>
      <c r="T516" s="38"/>
      <c r="U516" s="38"/>
      <c r="V516" s="3"/>
      <c r="W516" s="3"/>
      <c r="X516" s="3"/>
      <c r="Y516" s="3"/>
      <c r="Z516" s="3"/>
      <c r="AA516" s="3"/>
      <c r="AB516" s="3"/>
      <c r="AC516" s="3"/>
      <c r="AD516" s="3"/>
      <c r="AE516" s="3"/>
      <c r="AF516" s="3"/>
      <c r="AG516" s="3"/>
      <c r="AH516" s="3"/>
    </row>
    <row r="517">
      <c r="A517" s="3"/>
      <c r="B517" s="3"/>
      <c r="C517" s="56"/>
      <c r="D517" s="56"/>
      <c r="E517" s="3"/>
      <c r="F517" s="38"/>
      <c r="G517" s="38"/>
      <c r="H517" s="56"/>
      <c r="I517" s="56"/>
      <c r="J517" s="38"/>
      <c r="K517" s="38"/>
      <c r="L517" s="38"/>
      <c r="M517" s="38"/>
      <c r="N517" s="3"/>
      <c r="O517" s="3"/>
      <c r="P517" s="3"/>
      <c r="Q517" s="3"/>
      <c r="R517" s="3"/>
      <c r="S517" s="3"/>
      <c r="T517" s="38"/>
      <c r="U517" s="38"/>
      <c r="V517" s="3"/>
      <c r="W517" s="3"/>
      <c r="X517" s="3"/>
      <c r="Y517" s="3"/>
      <c r="Z517" s="3"/>
      <c r="AA517" s="3"/>
      <c r="AB517" s="3"/>
      <c r="AC517" s="3"/>
      <c r="AD517" s="3"/>
      <c r="AE517" s="3"/>
      <c r="AF517" s="3"/>
      <c r="AG517" s="3"/>
      <c r="AH517" s="3"/>
    </row>
    <row r="518">
      <c r="A518" s="3"/>
      <c r="B518" s="3"/>
      <c r="C518" s="56"/>
      <c r="D518" s="56"/>
      <c r="E518" s="3"/>
      <c r="F518" s="38"/>
      <c r="G518" s="38"/>
      <c r="H518" s="56"/>
      <c r="I518" s="56"/>
      <c r="J518" s="38"/>
      <c r="K518" s="38"/>
      <c r="L518" s="38"/>
      <c r="M518" s="38"/>
      <c r="N518" s="3"/>
      <c r="O518" s="3"/>
      <c r="P518" s="3"/>
      <c r="Q518" s="3"/>
      <c r="R518" s="3"/>
      <c r="S518" s="3"/>
      <c r="T518" s="38"/>
      <c r="U518" s="38"/>
      <c r="V518" s="3"/>
      <c r="W518" s="3"/>
      <c r="X518" s="3"/>
      <c r="Y518" s="3"/>
      <c r="Z518" s="3"/>
      <c r="AA518" s="3"/>
      <c r="AB518" s="3"/>
      <c r="AC518" s="3"/>
      <c r="AD518" s="3"/>
      <c r="AE518" s="3"/>
      <c r="AF518" s="3"/>
      <c r="AG518" s="3"/>
      <c r="AH518" s="3"/>
    </row>
    <row r="519">
      <c r="A519" s="3"/>
      <c r="B519" s="3"/>
      <c r="C519" s="56"/>
      <c r="D519" s="56"/>
      <c r="E519" s="3"/>
      <c r="F519" s="38"/>
      <c r="G519" s="38"/>
      <c r="H519" s="56"/>
      <c r="I519" s="56"/>
      <c r="J519" s="38"/>
      <c r="K519" s="38"/>
      <c r="L519" s="38"/>
      <c r="M519" s="38"/>
      <c r="N519" s="3"/>
      <c r="O519" s="3"/>
      <c r="P519" s="3"/>
      <c r="Q519" s="3"/>
      <c r="R519" s="3"/>
      <c r="S519" s="3"/>
      <c r="T519" s="38"/>
      <c r="U519" s="38"/>
      <c r="V519" s="3"/>
      <c r="W519" s="3"/>
      <c r="X519" s="3"/>
      <c r="Y519" s="3"/>
      <c r="Z519" s="3"/>
      <c r="AA519" s="3"/>
      <c r="AB519" s="3"/>
      <c r="AC519" s="3"/>
      <c r="AD519" s="3"/>
      <c r="AE519" s="3"/>
      <c r="AF519" s="3"/>
      <c r="AG519" s="3"/>
      <c r="AH519" s="3"/>
    </row>
    <row r="520">
      <c r="A520" s="3"/>
      <c r="B520" s="3"/>
      <c r="C520" s="56"/>
      <c r="D520" s="56"/>
      <c r="E520" s="3"/>
      <c r="F520" s="38"/>
      <c r="G520" s="38"/>
      <c r="H520" s="56"/>
      <c r="I520" s="56"/>
      <c r="J520" s="38"/>
      <c r="K520" s="38"/>
      <c r="L520" s="38"/>
      <c r="M520" s="38"/>
      <c r="N520" s="3"/>
      <c r="O520" s="3"/>
      <c r="P520" s="3"/>
      <c r="Q520" s="3"/>
      <c r="R520" s="3"/>
      <c r="S520" s="3"/>
      <c r="T520" s="38"/>
      <c r="U520" s="38"/>
      <c r="V520" s="3"/>
      <c r="W520" s="3"/>
      <c r="X520" s="3"/>
      <c r="Y520" s="3"/>
      <c r="Z520" s="3"/>
      <c r="AA520" s="3"/>
      <c r="AB520" s="3"/>
      <c r="AC520" s="3"/>
      <c r="AD520" s="3"/>
      <c r="AE520" s="3"/>
      <c r="AF520" s="3"/>
      <c r="AG520" s="3"/>
      <c r="AH520" s="3"/>
    </row>
    <row r="521">
      <c r="A521" s="3"/>
      <c r="B521" s="3"/>
      <c r="C521" s="56"/>
      <c r="D521" s="56"/>
      <c r="E521" s="3"/>
      <c r="F521" s="38"/>
      <c r="G521" s="38"/>
      <c r="H521" s="56"/>
      <c r="I521" s="56"/>
      <c r="J521" s="38"/>
      <c r="K521" s="38"/>
      <c r="L521" s="38"/>
      <c r="M521" s="38"/>
      <c r="N521" s="3"/>
      <c r="O521" s="3"/>
      <c r="P521" s="3"/>
      <c r="Q521" s="3"/>
      <c r="R521" s="3"/>
      <c r="S521" s="3"/>
      <c r="T521" s="38"/>
      <c r="U521" s="38"/>
      <c r="V521" s="3"/>
      <c r="W521" s="3"/>
      <c r="X521" s="3"/>
      <c r="Y521" s="3"/>
      <c r="Z521" s="3"/>
      <c r="AA521" s="3"/>
      <c r="AB521" s="3"/>
      <c r="AC521" s="3"/>
      <c r="AD521" s="3"/>
      <c r="AE521" s="3"/>
      <c r="AF521" s="3"/>
      <c r="AG521" s="3"/>
      <c r="AH521" s="3"/>
    </row>
    <row r="522">
      <c r="A522" s="3"/>
      <c r="B522" s="3"/>
      <c r="C522" s="56"/>
      <c r="D522" s="56"/>
      <c r="E522" s="3"/>
      <c r="F522" s="38"/>
      <c r="G522" s="38"/>
      <c r="H522" s="56"/>
      <c r="I522" s="56"/>
      <c r="J522" s="38"/>
      <c r="K522" s="38"/>
      <c r="L522" s="38"/>
      <c r="M522" s="38"/>
      <c r="N522" s="3"/>
      <c r="O522" s="3"/>
      <c r="P522" s="3"/>
      <c r="Q522" s="3"/>
      <c r="R522" s="3"/>
      <c r="S522" s="3"/>
      <c r="T522" s="38"/>
      <c r="U522" s="38"/>
      <c r="V522" s="3"/>
      <c r="W522" s="3"/>
      <c r="X522" s="3"/>
      <c r="Y522" s="3"/>
      <c r="Z522" s="3"/>
      <c r="AA522" s="3"/>
      <c r="AB522" s="3"/>
      <c r="AC522" s="3"/>
      <c r="AD522" s="3"/>
      <c r="AE522" s="3"/>
      <c r="AF522" s="3"/>
      <c r="AG522" s="3"/>
      <c r="AH522" s="3"/>
    </row>
    <row r="523">
      <c r="A523" s="3"/>
      <c r="B523" s="3"/>
      <c r="C523" s="56"/>
      <c r="D523" s="56"/>
      <c r="E523" s="3"/>
      <c r="F523" s="38"/>
      <c r="G523" s="38"/>
      <c r="H523" s="56"/>
      <c r="I523" s="56"/>
      <c r="J523" s="38"/>
      <c r="K523" s="38"/>
      <c r="L523" s="38"/>
      <c r="M523" s="38"/>
      <c r="N523" s="3"/>
      <c r="O523" s="3"/>
      <c r="P523" s="3"/>
      <c r="Q523" s="3"/>
      <c r="R523" s="3"/>
      <c r="S523" s="3"/>
      <c r="T523" s="38"/>
      <c r="U523" s="38"/>
      <c r="V523" s="3"/>
      <c r="W523" s="3"/>
      <c r="X523" s="3"/>
      <c r="Y523" s="3"/>
      <c r="Z523" s="3"/>
      <c r="AA523" s="3"/>
      <c r="AB523" s="3"/>
      <c r="AC523" s="3"/>
      <c r="AD523" s="3"/>
      <c r="AE523" s="3"/>
      <c r="AF523" s="3"/>
      <c r="AG523" s="3"/>
      <c r="AH523" s="3"/>
    </row>
    <row r="524">
      <c r="A524" s="3"/>
      <c r="B524" s="3"/>
      <c r="C524" s="56"/>
      <c r="D524" s="56"/>
      <c r="E524" s="3"/>
      <c r="F524" s="38"/>
      <c r="G524" s="38"/>
      <c r="H524" s="56"/>
      <c r="I524" s="56"/>
      <c r="J524" s="38"/>
      <c r="K524" s="38"/>
      <c r="L524" s="38"/>
      <c r="M524" s="38"/>
      <c r="N524" s="3"/>
      <c r="O524" s="3"/>
      <c r="P524" s="3"/>
      <c r="Q524" s="3"/>
      <c r="R524" s="3"/>
      <c r="S524" s="3"/>
      <c r="T524" s="38"/>
      <c r="U524" s="38"/>
      <c r="V524" s="3"/>
      <c r="W524" s="3"/>
      <c r="X524" s="3"/>
      <c r="Y524" s="3"/>
      <c r="Z524" s="3"/>
      <c r="AA524" s="3"/>
      <c r="AB524" s="3"/>
      <c r="AC524" s="3"/>
      <c r="AD524" s="3"/>
      <c r="AE524" s="3"/>
      <c r="AF524" s="3"/>
      <c r="AG524" s="3"/>
      <c r="AH524" s="3"/>
    </row>
    <row r="525">
      <c r="A525" s="3"/>
      <c r="B525" s="3"/>
      <c r="C525" s="56"/>
      <c r="D525" s="56"/>
      <c r="E525" s="3"/>
      <c r="F525" s="38"/>
      <c r="G525" s="38"/>
      <c r="H525" s="56"/>
      <c r="I525" s="56"/>
      <c r="J525" s="38"/>
      <c r="K525" s="38"/>
      <c r="L525" s="38"/>
      <c r="M525" s="38"/>
      <c r="N525" s="3"/>
      <c r="O525" s="3"/>
      <c r="P525" s="3"/>
      <c r="Q525" s="3"/>
      <c r="R525" s="3"/>
      <c r="S525" s="3"/>
      <c r="T525" s="38"/>
      <c r="U525" s="38"/>
      <c r="V525" s="3"/>
      <c r="W525" s="3"/>
      <c r="X525" s="3"/>
      <c r="Y525" s="3"/>
      <c r="Z525" s="3"/>
      <c r="AA525" s="3"/>
      <c r="AB525" s="3"/>
      <c r="AC525" s="3"/>
      <c r="AD525" s="3"/>
      <c r="AE525" s="3"/>
      <c r="AF525" s="3"/>
      <c r="AG525" s="3"/>
      <c r="AH525" s="3"/>
    </row>
    <row r="526">
      <c r="A526" s="3"/>
      <c r="B526" s="3"/>
      <c r="C526" s="56"/>
      <c r="D526" s="56"/>
      <c r="E526" s="3"/>
      <c r="F526" s="38"/>
      <c r="G526" s="38"/>
      <c r="H526" s="56"/>
      <c r="I526" s="56"/>
      <c r="J526" s="38"/>
      <c r="K526" s="38"/>
      <c r="L526" s="38"/>
      <c r="M526" s="38"/>
      <c r="N526" s="3"/>
      <c r="O526" s="3"/>
      <c r="P526" s="3"/>
      <c r="Q526" s="3"/>
      <c r="R526" s="3"/>
      <c r="S526" s="3"/>
      <c r="T526" s="38"/>
      <c r="U526" s="38"/>
      <c r="V526" s="3"/>
      <c r="W526" s="3"/>
      <c r="X526" s="3"/>
      <c r="Y526" s="3"/>
      <c r="Z526" s="3"/>
      <c r="AA526" s="3"/>
      <c r="AB526" s="3"/>
      <c r="AC526" s="3"/>
      <c r="AD526" s="3"/>
      <c r="AE526" s="3"/>
      <c r="AF526" s="3"/>
      <c r="AG526" s="3"/>
      <c r="AH526" s="3"/>
    </row>
    <row r="527">
      <c r="A527" s="3"/>
      <c r="B527" s="3"/>
      <c r="C527" s="56"/>
      <c r="D527" s="56"/>
      <c r="E527" s="3"/>
      <c r="F527" s="38"/>
      <c r="G527" s="38"/>
      <c r="H527" s="56"/>
      <c r="I527" s="56"/>
      <c r="J527" s="38"/>
      <c r="K527" s="38"/>
      <c r="L527" s="38"/>
      <c r="M527" s="38"/>
      <c r="N527" s="3"/>
      <c r="O527" s="3"/>
      <c r="P527" s="3"/>
      <c r="Q527" s="3"/>
      <c r="R527" s="3"/>
      <c r="S527" s="3"/>
      <c r="T527" s="38"/>
      <c r="U527" s="38"/>
      <c r="V527" s="3"/>
      <c r="W527" s="3"/>
      <c r="X527" s="3"/>
      <c r="Y527" s="3"/>
      <c r="Z527" s="3"/>
      <c r="AA527" s="3"/>
      <c r="AB527" s="3"/>
      <c r="AC527" s="3"/>
      <c r="AD527" s="3"/>
      <c r="AE527" s="3"/>
      <c r="AF527" s="3"/>
      <c r="AG527" s="3"/>
      <c r="AH527" s="3"/>
    </row>
    <row r="528">
      <c r="A528" s="3"/>
      <c r="B528" s="3"/>
      <c r="C528" s="56"/>
      <c r="D528" s="56"/>
      <c r="E528" s="3"/>
      <c r="F528" s="38"/>
      <c r="G528" s="38"/>
      <c r="H528" s="56"/>
      <c r="I528" s="56"/>
      <c r="J528" s="38"/>
      <c r="K528" s="38"/>
      <c r="L528" s="38"/>
      <c r="M528" s="38"/>
      <c r="N528" s="3"/>
      <c r="O528" s="3"/>
      <c r="P528" s="3"/>
      <c r="Q528" s="3"/>
      <c r="R528" s="3"/>
      <c r="S528" s="3"/>
      <c r="T528" s="38"/>
      <c r="U528" s="38"/>
      <c r="V528" s="3"/>
      <c r="W528" s="3"/>
      <c r="X528" s="3"/>
      <c r="Y528" s="3"/>
      <c r="Z528" s="3"/>
      <c r="AA528" s="3"/>
      <c r="AB528" s="3"/>
      <c r="AC528" s="3"/>
      <c r="AD528" s="3"/>
      <c r="AE528" s="3"/>
      <c r="AF528" s="3"/>
      <c r="AG528" s="3"/>
      <c r="AH528" s="3"/>
    </row>
    <row r="529">
      <c r="A529" s="3"/>
      <c r="B529" s="3"/>
      <c r="C529" s="56"/>
      <c r="D529" s="56"/>
      <c r="E529" s="3"/>
      <c r="F529" s="38"/>
      <c r="G529" s="38"/>
      <c r="H529" s="56"/>
      <c r="I529" s="56"/>
      <c r="J529" s="38"/>
      <c r="K529" s="38"/>
      <c r="L529" s="38"/>
      <c r="M529" s="38"/>
      <c r="N529" s="3"/>
      <c r="O529" s="3"/>
      <c r="P529" s="3"/>
      <c r="Q529" s="3"/>
      <c r="R529" s="3"/>
      <c r="S529" s="3"/>
      <c r="T529" s="38"/>
      <c r="U529" s="38"/>
      <c r="V529" s="3"/>
      <c r="W529" s="3"/>
      <c r="X529" s="3"/>
      <c r="Y529" s="3"/>
      <c r="Z529" s="3"/>
      <c r="AA529" s="3"/>
      <c r="AB529" s="3"/>
      <c r="AC529" s="3"/>
      <c r="AD529" s="3"/>
      <c r="AE529" s="3"/>
      <c r="AF529" s="3"/>
      <c r="AG529" s="3"/>
      <c r="AH529" s="3"/>
    </row>
    <row r="530">
      <c r="A530" s="3"/>
      <c r="B530" s="3"/>
      <c r="C530" s="56"/>
      <c r="D530" s="56"/>
      <c r="E530" s="3"/>
      <c r="F530" s="38"/>
      <c r="G530" s="38"/>
      <c r="H530" s="56"/>
      <c r="I530" s="56"/>
      <c r="J530" s="38"/>
      <c r="K530" s="38"/>
      <c r="L530" s="38"/>
      <c r="M530" s="38"/>
      <c r="N530" s="3"/>
      <c r="O530" s="3"/>
      <c r="P530" s="3"/>
      <c r="Q530" s="3"/>
      <c r="R530" s="3"/>
      <c r="S530" s="3"/>
      <c r="T530" s="38"/>
      <c r="U530" s="38"/>
      <c r="V530" s="3"/>
      <c r="W530" s="3"/>
      <c r="X530" s="3"/>
      <c r="Y530" s="3"/>
      <c r="Z530" s="3"/>
      <c r="AA530" s="3"/>
      <c r="AB530" s="3"/>
      <c r="AC530" s="3"/>
      <c r="AD530" s="3"/>
      <c r="AE530" s="3"/>
      <c r="AF530" s="3"/>
      <c r="AG530" s="3"/>
      <c r="AH530" s="3"/>
    </row>
    <row r="531">
      <c r="A531" s="3"/>
      <c r="B531" s="3"/>
      <c r="C531" s="56"/>
      <c r="D531" s="56"/>
      <c r="E531" s="3"/>
      <c r="F531" s="38"/>
      <c r="G531" s="38"/>
      <c r="H531" s="56"/>
      <c r="I531" s="56"/>
      <c r="J531" s="38"/>
      <c r="K531" s="38"/>
      <c r="L531" s="38"/>
      <c r="M531" s="38"/>
      <c r="N531" s="3"/>
      <c r="O531" s="3"/>
      <c r="P531" s="3"/>
      <c r="Q531" s="3"/>
      <c r="R531" s="3"/>
      <c r="S531" s="3"/>
      <c r="T531" s="38"/>
      <c r="U531" s="38"/>
      <c r="V531" s="3"/>
      <c r="W531" s="3"/>
      <c r="X531" s="3"/>
      <c r="Y531" s="3"/>
      <c r="Z531" s="3"/>
      <c r="AA531" s="3"/>
      <c r="AB531" s="3"/>
      <c r="AC531" s="3"/>
      <c r="AD531" s="3"/>
      <c r="AE531" s="3"/>
      <c r="AF531" s="3"/>
      <c r="AG531" s="3"/>
      <c r="AH531" s="3"/>
    </row>
    <row r="532">
      <c r="A532" s="3"/>
      <c r="B532" s="3"/>
      <c r="C532" s="56"/>
      <c r="D532" s="56"/>
      <c r="E532" s="3"/>
      <c r="F532" s="38"/>
      <c r="G532" s="38"/>
      <c r="H532" s="56"/>
      <c r="I532" s="56"/>
      <c r="J532" s="38"/>
      <c r="K532" s="38"/>
      <c r="L532" s="38"/>
      <c r="M532" s="38"/>
      <c r="N532" s="3"/>
      <c r="O532" s="3"/>
      <c r="P532" s="3"/>
      <c r="Q532" s="3"/>
      <c r="R532" s="3"/>
      <c r="S532" s="3"/>
      <c r="T532" s="38"/>
      <c r="U532" s="38"/>
      <c r="V532" s="3"/>
      <c r="W532" s="3"/>
      <c r="X532" s="3"/>
      <c r="Y532" s="3"/>
      <c r="Z532" s="3"/>
      <c r="AA532" s="3"/>
      <c r="AB532" s="3"/>
      <c r="AC532" s="3"/>
      <c r="AD532" s="3"/>
      <c r="AE532" s="3"/>
      <c r="AF532" s="3"/>
      <c r="AG532" s="3"/>
      <c r="AH532" s="3"/>
    </row>
    <row r="533">
      <c r="A533" s="3"/>
      <c r="B533" s="3"/>
      <c r="C533" s="56"/>
      <c r="D533" s="56"/>
      <c r="E533" s="3"/>
      <c r="F533" s="38"/>
      <c r="G533" s="38"/>
      <c r="H533" s="56"/>
      <c r="I533" s="56"/>
      <c r="J533" s="38"/>
      <c r="K533" s="38"/>
      <c r="L533" s="38"/>
      <c r="M533" s="38"/>
      <c r="N533" s="3"/>
      <c r="O533" s="3"/>
      <c r="P533" s="3"/>
      <c r="Q533" s="3"/>
      <c r="R533" s="3"/>
      <c r="S533" s="3"/>
      <c r="T533" s="38"/>
      <c r="U533" s="38"/>
      <c r="V533" s="3"/>
      <c r="W533" s="3"/>
      <c r="X533" s="3"/>
      <c r="Y533" s="3"/>
      <c r="Z533" s="3"/>
      <c r="AA533" s="3"/>
      <c r="AB533" s="3"/>
      <c r="AC533" s="3"/>
      <c r="AD533" s="3"/>
      <c r="AE533" s="3"/>
      <c r="AF533" s="3"/>
      <c r="AG533" s="3"/>
      <c r="AH533" s="3"/>
    </row>
    <row r="534">
      <c r="A534" s="3"/>
      <c r="B534" s="3"/>
      <c r="C534" s="56"/>
      <c r="D534" s="56"/>
      <c r="E534" s="3"/>
      <c r="F534" s="38"/>
      <c r="G534" s="38"/>
      <c r="H534" s="56"/>
      <c r="I534" s="56"/>
      <c r="J534" s="38"/>
      <c r="K534" s="38"/>
      <c r="L534" s="38"/>
      <c r="M534" s="38"/>
      <c r="N534" s="3"/>
      <c r="O534" s="3"/>
      <c r="P534" s="3"/>
      <c r="Q534" s="3"/>
      <c r="R534" s="3"/>
      <c r="S534" s="3"/>
      <c r="T534" s="38"/>
      <c r="U534" s="38"/>
      <c r="V534" s="3"/>
      <c r="W534" s="3"/>
      <c r="X534" s="3"/>
      <c r="Y534" s="3"/>
      <c r="Z534" s="3"/>
      <c r="AA534" s="3"/>
      <c r="AB534" s="3"/>
      <c r="AC534" s="3"/>
      <c r="AD534" s="3"/>
      <c r="AE534" s="3"/>
      <c r="AF534" s="3"/>
      <c r="AG534" s="3"/>
      <c r="AH534" s="3"/>
    </row>
    <row r="535">
      <c r="A535" s="3"/>
      <c r="B535" s="3"/>
      <c r="C535" s="56"/>
      <c r="D535" s="56"/>
      <c r="E535" s="3"/>
      <c r="F535" s="38"/>
      <c r="G535" s="38"/>
      <c r="H535" s="56"/>
      <c r="I535" s="56"/>
      <c r="J535" s="38"/>
      <c r="K535" s="38"/>
      <c r="L535" s="38"/>
      <c r="M535" s="38"/>
      <c r="N535" s="3"/>
      <c r="O535" s="3"/>
      <c r="P535" s="3"/>
      <c r="Q535" s="3"/>
      <c r="R535" s="3"/>
      <c r="S535" s="3"/>
      <c r="T535" s="38"/>
      <c r="U535" s="38"/>
      <c r="V535" s="3"/>
      <c r="W535" s="3"/>
      <c r="X535" s="3"/>
      <c r="Y535" s="3"/>
      <c r="Z535" s="3"/>
      <c r="AA535" s="3"/>
      <c r="AB535" s="3"/>
      <c r="AC535" s="3"/>
      <c r="AD535" s="3"/>
      <c r="AE535" s="3"/>
      <c r="AF535" s="3"/>
      <c r="AG535" s="3"/>
      <c r="AH535" s="3"/>
    </row>
    <row r="536">
      <c r="A536" s="3"/>
      <c r="B536" s="3"/>
      <c r="C536" s="56"/>
      <c r="D536" s="56"/>
      <c r="E536" s="3"/>
      <c r="F536" s="38"/>
      <c r="G536" s="38"/>
      <c r="H536" s="56"/>
      <c r="I536" s="56"/>
      <c r="J536" s="38"/>
      <c r="K536" s="38"/>
      <c r="L536" s="38"/>
      <c r="M536" s="38"/>
      <c r="N536" s="3"/>
      <c r="O536" s="3"/>
      <c r="P536" s="3"/>
      <c r="Q536" s="3"/>
      <c r="R536" s="3"/>
      <c r="S536" s="3"/>
      <c r="T536" s="38"/>
      <c r="U536" s="38"/>
      <c r="V536" s="3"/>
      <c r="W536" s="3"/>
      <c r="X536" s="3"/>
      <c r="Y536" s="3"/>
      <c r="Z536" s="3"/>
      <c r="AA536" s="3"/>
      <c r="AB536" s="3"/>
      <c r="AC536" s="3"/>
      <c r="AD536" s="3"/>
      <c r="AE536" s="3"/>
      <c r="AF536" s="3"/>
      <c r="AG536" s="3"/>
      <c r="AH536" s="3"/>
    </row>
    <row r="537">
      <c r="A537" s="3"/>
      <c r="B537" s="3"/>
      <c r="C537" s="56"/>
      <c r="D537" s="56"/>
      <c r="E537" s="3"/>
      <c r="F537" s="38"/>
      <c r="G537" s="38"/>
      <c r="H537" s="56"/>
      <c r="I537" s="56"/>
      <c r="J537" s="38"/>
      <c r="K537" s="38"/>
      <c r="L537" s="38"/>
      <c r="M537" s="38"/>
      <c r="N537" s="3"/>
      <c r="O537" s="3"/>
      <c r="P537" s="3"/>
      <c r="Q537" s="3"/>
      <c r="R537" s="3"/>
      <c r="S537" s="3"/>
      <c r="T537" s="38"/>
      <c r="U537" s="38"/>
      <c r="V537" s="3"/>
      <c r="W537" s="3"/>
      <c r="X537" s="3"/>
      <c r="Y537" s="3"/>
      <c r="Z537" s="3"/>
      <c r="AA537" s="3"/>
      <c r="AB537" s="3"/>
      <c r="AC537" s="3"/>
      <c r="AD537" s="3"/>
      <c r="AE537" s="3"/>
      <c r="AF537" s="3"/>
      <c r="AG537" s="3"/>
      <c r="AH537" s="3"/>
    </row>
    <row r="538">
      <c r="A538" s="3"/>
      <c r="B538" s="3"/>
      <c r="C538" s="56"/>
      <c r="D538" s="56"/>
      <c r="E538" s="3"/>
      <c r="F538" s="38"/>
      <c r="G538" s="38"/>
      <c r="H538" s="56"/>
      <c r="I538" s="56"/>
      <c r="J538" s="38"/>
      <c r="K538" s="38"/>
      <c r="L538" s="38"/>
      <c r="M538" s="38"/>
      <c r="N538" s="3"/>
      <c r="O538" s="3"/>
      <c r="P538" s="3"/>
      <c r="Q538" s="3"/>
      <c r="R538" s="3"/>
      <c r="S538" s="3"/>
      <c r="T538" s="38"/>
      <c r="U538" s="38"/>
      <c r="V538" s="3"/>
      <c r="W538" s="3"/>
      <c r="X538" s="3"/>
      <c r="Y538" s="3"/>
      <c r="Z538" s="3"/>
      <c r="AA538" s="3"/>
      <c r="AB538" s="3"/>
      <c r="AC538" s="3"/>
      <c r="AD538" s="3"/>
      <c r="AE538" s="3"/>
      <c r="AF538" s="3"/>
      <c r="AG538" s="3"/>
      <c r="AH538" s="3"/>
    </row>
    <row r="539">
      <c r="A539" s="3"/>
      <c r="B539" s="3"/>
      <c r="C539" s="56"/>
      <c r="D539" s="56"/>
      <c r="E539" s="3"/>
      <c r="F539" s="38"/>
      <c r="G539" s="38"/>
      <c r="H539" s="56"/>
      <c r="I539" s="56"/>
      <c r="J539" s="38"/>
      <c r="K539" s="38"/>
      <c r="L539" s="38"/>
      <c r="M539" s="38"/>
      <c r="N539" s="3"/>
      <c r="O539" s="3"/>
      <c r="P539" s="3"/>
      <c r="Q539" s="3"/>
      <c r="R539" s="3"/>
      <c r="S539" s="3"/>
      <c r="T539" s="38"/>
      <c r="U539" s="38"/>
      <c r="V539" s="3"/>
      <c r="W539" s="3"/>
      <c r="X539" s="3"/>
      <c r="Y539" s="3"/>
      <c r="Z539" s="3"/>
      <c r="AA539" s="3"/>
      <c r="AB539" s="3"/>
      <c r="AC539" s="3"/>
      <c r="AD539" s="3"/>
      <c r="AE539" s="3"/>
      <c r="AF539" s="3"/>
      <c r="AG539" s="3"/>
      <c r="AH539" s="3"/>
    </row>
    <row r="540">
      <c r="A540" s="3"/>
      <c r="B540" s="3"/>
      <c r="C540" s="56"/>
      <c r="D540" s="56"/>
      <c r="E540" s="3"/>
      <c r="F540" s="38"/>
      <c r="G540" s="38"/>
      <c r="H540" s="56"/>
      <c r="I540" s="56"/>
      <c r="J540" s="38"/>
      <c r="K540" s="38"/>
      <c r="L540" s="38"/>
      <c r="M540" s="38"/>
      <c r="N540" s="3"/>
      <c r="O540" s="3"/>
      <c r="P540" s="3"/>
      <c r="Q540" s="3"/>
      <c r="R540" s="3"/>
      <c r="S540" s="3"/>
      <c r="T540" s="38"/>
      <c r="U540" s="38"/>
      <c r="V540" s="3"/>
      <c r="W540" s="3"/>
      <c r="X540" s="3"/>
      <c r="Y540" s="3"/>
      <c r="Z540" s="3"/>
      <c r="AA540" s="3"/>
      <c r="AB540" s="3"/>
      <c r="AC540" s="3"/>
      <c r="AD540" s="3"/>
      <c r="AE540" s="3"/>
      <c r="AF540" s="3"/>
      <c r="AG540" s="3"/>
      <c r="AH540" s="3"/>
    </row>
    <row r="541">
      <c r="A541" s="3"/>
      <c r="B541" s="3"/>
      <c r="C541" s="56"/>
      <c r="D541" s="56"/>
      <c r="E541" s="3"/>
      <c r="F541" s="38"/>
      <c r="G541" s="38"/>
      <c r="H541" s="56"/>
      <c r="I541" s="56"/>
      <c r="J541" s="38"/>
      <c r="K541" s="38"/>
      <c r="L541" s="38"/>
      <c r="M541" s="38"/>
      <c r="N541" s="3"/>
      <c r="O541" s="3"/>
      <c r="P541" s="3"/>
      <c r="Q541" s="3"/>
      <c r="R541" s="3"/>
      <c r="S541" s="3"/>
      <c r="T541" s="38"/>
      <c r="U541" s="38"/>
      <c r="V541" s="3"/>
      <c r="W541" s="3"/>
      <c r="X541" s="3"/>
      <c r="Y541" s="3"/>
      <c r="Z541" s="3"/>
      <c r="AA541" s="3"/>
      <c r="AB541" s="3"/>
      <c r="AC541" s="3"/>
      <c r="AD541" s="3"/>
      <c r="AE541" s="3"/>
      <c r="AF541" s="3"/>
      <c r="AG541" s="3"/>
      <c r="AH541" s="3"/>
    </row>
    <row r="542">
      <c r="A542" s="3"/>
      <c r="B542" s="3"/>
      <c r="C542" s="56"/>
      <c r="D542" s="56"/>
      <c r="E542" s="3"/>
      <c r="F542" s="38"/>
      <c r="G542" s="38"/>
      <c r="H542" s="56"/>
      <c r="I542" s="56"/>
      <c r="J542" s="38"/>
      <c r="K542" s="38"/>
      <c r="L542" s="38"/>
      <c r="M542" s="38"/>
      <c r="N542" s="3"/>
      <c r="O542" s="3"/>
      <c r="P542" s="3"/>
      <c r="Q542" s="3"/>
      <c r="R542" s="3"/>
      <c r="S542" s="3"/>
      <c r="T542" s="38"/>
      <c r="U542" s="38"/>
      <c r="V542" s="3"/>
      <c r="W542" s="3"/>
      <c r="X542" s="3"/>
      <c r="Y542" s="3"/>
      <c r="Z542" s="3"/>
      <c r="AA542" s="3"/>
      <c r="AB542" s="3"/>
      <c r="AC542" s="3"/>
      <c r="AD542" s="3"/>
      <c r="AE542" s="3"/>
      <c r="AF542" s="3"/>
      <c r="AG542" s="3"/>
      <c r="AH542" s="3"/>
    </row>
    <row r="543">
      <c r="A543" s="3"/>
      <c r="B543" s="3"/>
      <c r="C543" s="56"/>
      <c r="D543" s="56"/>
      <c r="E543" s="3"/>
      <c r="F543" s="38"/>
      <c r="G543" s="38"/>
      <c r="H543" s="56"/>
      <c r="I543" s="56"/>
      <c r="J543" s="38"/>
      <c r="K543" s="38"/>
      <c r="L543" s="38"/>
      <c r="M543" s="38"/>
      <c r="N543" s="3"/>
      <c r="O543" s="3"/>
      <c r="P543" s="3"/>
      <c r="Q543" s="3"/>
      <c r="R543" s="3"/>
      <c r="S543" s="3"/>
      <c r="T543" s="38"/>
      <c r="U543" s="38"/>
      <c r="V543" s="3"/>
      <c r="W543" s="3"/>
      <c r="X543" s="3"/>
      <c r="Y543" s="3"/>
      <c r="Z543" s="3"/>
      <c r="AA543" s="3"/>
      <c r="AB543" s="3"/>
      <c r="AC543" s="3"/>
      <c r="AD543" s="3"/>
      <c r="AE543" s="3"/>
      <c r="AF543" s="3"/>
      <c r="AG543" s="3"/>
      <c r="AH543" s="3"/>
    </row>
    <row r="544">
      <c r="A544" s="3"/>
      <c r="B544" s="3"/>
      <c r="C544" s="56"/>
      <c r="D544" s="56"/>
      <c r="E544" s="3"/>
      <c r="F544" s="38"/>
      <c r="G544" s="38"/>
      <c r="H544" s="56"/>
      <c r="I544" s="56"/>
      <c r="J544" s="38"/>
      <c r="K544" s="38"/>
      <c r="L544" s="38"/>
      <c r="M544" s="38"/>
      <c r="N544" s="3"/>
      <c r="O544" s="3"/>
      <c r="P544" s="3"/>
      <c r="Q544" s="3"/>
      <c r="R544" s="3"/>
      <c r="S544" s="3"/>
      <c r="T544" s="38"/>
      <c r="U544" s="38"/>
      <c r="V544" s="3"/>
      <c r="W544" s="3"/>
      <c r="X544" s="3"/>
      <c r="Y544" s="3"/>
      <c r="Z544" s="3"/>
      <c r="AA544" s="3"/>
      <c r="AB544" s="3"/>
      <c r="AC544" s="3"/>
      <c r="AD544" s="3"/>
      <c r="AE544" s="3"/>
      <c r="AF544" s="3"/>
      <c r="AG544" s="3"/>
      <c r="AH544" s="3"/>
    </row>
    <row r="545">
      <c r="A545" s="3"/>
      <c r="B545" s="3"/>
      <c r="C545" s="56"/>
      <c r="D545" s="56"/>
      <c r="E545" s="3"/>
      <c r="F545" s="38"/>
      <c r="G545" s="38"/>
      <c r="H545" s="56"/>
      <c r="I545" s="56"/>
      <c r="J545" s="38"/>
      <c r="K545" s="38"/>
      <c r="L545" s="38"/>
      <c r="M545" s="38"/>
      <c r="N545" s="3"/>
      <c r="O545" s="3"/>
      <c r="P545" s="3"/>
      <c r="Q545" s="3"/>
      <c r="R545" s="3"/>
      <c r="S545" s="3"/>
      <c r="T545" s="38"/>
      <c r="U545" s="38"/>
      <c r="V545" s="3"/>
      <c r="W545" s="3"/>
      <c r="X545" s="3"/>
      <c r="Y545" s="3"/>
      <c r="Z545" s="3"/>
      <c r="AA545" s="3"/>
      <c r="AB545" s="3"/>
      <c r="AC545" s="3"/>
      <c r="AD545" s="3"/>
      <c r="AE545" s="3"/>
      <c r="AF545" s="3"/>
      <c r="AG545" s="3"/>
      <c r="AH545" s="3"/>
    </row>
    <row r="546">
      <c r="A546" s="3"/>
      <c r="B546" s="3"/>
      <c r="C546" s="56"/>
      <c r="D546" s="56"/>
      <c r="E546" s="3"/>
      <c r="F546" s="38"/>
      <c r="G546" s="38"/>
      <c r="H546" s="56"/>
      <c r="I546" s="56"/>
      <c r="J546" s="38"/>
      <c r="K546" s="38"/>
      <c r="L546" s="38"/>
      <c r="M546" s="38"/>
      <c r="N546" s="3"/>
      <c r="O546" s="3"/>
      <c r="P546" s="3"/>
      <c r="Q546" s="3"/>
      <c r="R546" s="3"/>
      <c r="S546" s="3"/>
      <c r="T546" s="38"/>
      <c r="U546" s="38"/>
      <c r="V546" s="3"/>
      <c r="W546" s="3"/>
      <c r="X546" s="3"/>
      <c r="Y546" s="3"/>
      <c r="Z546" s="3"/>
      <c r="AA546" s="3"/>
      <c r="AB546" s="3"/>
      <c r="AC546" s="3"/>
      <c r="AD546" s="3"/>
      <c r="AE546" s="3"/>
      <c r="AF546" s="3"/>
      <c r="AG546" s="3"/>
      <c r="AH546" s="3"/>
    </row>
    <row r="547">
      <c r="A547" s="3"/>
      <c r="B547" s="3"/>
      <c r="C547" s="56"/>
      <c r="D547" s="56"/>
      <c r="E547" s="3"/>
      <c r="F547" s="38"/>
      <c r="G547" s="38"/>
      <c r="H547" s="56"/>
      <c r="I547" s="56"/>
      <c r="J547" s="38"/>
      <c r="K547" s="38"/>
      <c r="L547" s="38"/>
      <c r="M547" s="38"/>
      <c r="N547" s="3"/>
      <c r="O547" s="3"/>
      <c r="P547" s="3"/>
      <c r="Q547" s="3"/>
      <c r="R547" s="3"/>
      <c r="S547" s="3"/>
      <c r="T547" s="38"/>
      <c r="U547" s="38"/>
      <c r="V547" s="3"/>
      <c r="W547" s="3"/>
      <c r="X547" s="3"/>
      <c r="Y547" s="3"/>
      <c r="Z547" s="3"/>
      <c r="AA547" s="3"/>
      <c r="AB547" s="3"/>
      <c r="AC547" s="3"/>
      <c r="AD547" s="3"/>
      <c r="AE547" s="3"/>
      <c r="AF547" s="3"/>
      <c r="AG547" s="3"/>
      <c r="AH547" s="3"/>
    </row>
    <row r="548">
      <c r="A548" s="3"/>
      <c r="B548" s="3"/>
      <c r="C548" s="56"/>
      <c r="D548" s="56"/>
      <c r="E548" s="3"/>
      <c r="F548" s="38"/>
      <c r="G548" s="38"/>
      <c r="H548" s="56"/>
      <c r="I548" s="56"/>
      <c r="J548" s="38"/>
      <c r="K548" s="38"/>
      <c r="L548" s="38"/>
      <c r="M548" s="38"/>
      <c r="N548" s="3"/>
      <c r="O548" s="3"/>
      <c r="P548" s="3"/>
      <c r="Q548" s="3"/>
      <c r="R548" s="3"/>
      <c r="S548" s="3"/>
      <c r="T548" s="38"/>
      <c r="U548" s="38"/>
      <c r="V548" s="3"/>
      <c r="W548" s="3"/>
      <c r="X548" s="3"/>
      <c r="Y548" s="3"/>
      <c r="Z548" s="3"/>
      <c r="AA548" s="3"/>
      <c r="AB548" s="3"/>
      <c r="AC548" s="3"/>
      <c r="AD548" s="3"/>
      <c r="AE548" s="3"/>
      <c r="AF548" s="3"/>
      <c r="AG548" s="3"/>
      <c r="AH548" s="3"/>
    </row>
    <row r="549">
      <c r="A549" s="3"/>
      <c r="B549" s="3"/>
      <c r="C549" s="56"/>
      <c r="D549" s="56"/>
      <c r="E549" s="3"/>
      <c r="F549" s="38"/>
      <c r="G549" s="38"/>
      <c r="H549" s="56"/>
      <c r="I549" s="56"/>
      <c r="J549" s="38"/>
      <c r="K549" s="38"/>
      <c r="L549" s="38"/>
      <c r="M549" s="38"/>
      <c r="N549" s="3"/>
      <c r="O549" s="3"/>
      <c r="P549" s="3"/>
      <c r="Q549" s="3"/>
      <c r="R549" s="3"/>
      <c r="S549" s="3"/>
      <c r="T549" s="38"/>
      <c r="U549" s="38"/>
      <c r="V549" s="3"/>
      <c r="W549" s="3"/>
      <c r="X549" s="3"/>
      <c r="Y549" s="3"/>
      <c r="Z549" s="3"/>
      <c r="AA549" s="3"/>
      <c r="AB549" s="3"/>
      <c r="AC549" s="3"/>
      <c r="AD549" s="3"/>
      <c r="AE549" s="3"/>
      <c r="AF549" s="3"/>
      <c r="AG549" s="3"/>
      <c r="AH549" s="3"/>
    </row>
    <row r="550">
      <c r="A550" s="3"/>
      <c r="B550" s="3"/>
      <c r="C550" s="56"/>
      <c r="D550" s="56"/>
      <c r="E550" s="3"/>
      <c r="F550" s="38"/>
      <c r="G550" s="38"/>
      <c r="H550" s="56"/>
      <c r="I550" s="56"/>
      <c r="J550" s="38"/>
      <c r="K550" s="38"/>
      <c r="L550" s="38"/>
      <c r="M550" s="38"/>
      <c r="N550" s="3"/>
      <c r="O550" s="3"/>
      <c r="P550" s="3"/>
      <c r="Q550" s="3"/>
      <c r="R550" s="3"/>
      <c r="S550" s="3"/>
      <c r="T550" s="38"/>
      <c r="U550" s="38"/>
      <c r="V550" s="3"/>
      <c r="W550" s="3"/>
      <c r="X550" s="3"/>
      <c r="Y550" s="3"/>
      <c r="Z550" s="3"/>
      <c r="AA550" s="3"/>
      <c r="AB550" s="3"/>
      <c r="AC550" s="3"/>
      <c r="AD550" s="3"/>
      <c r="AE550" s="3"/>
      <c r="AF550" s="3"/>
      <c r="AG550" s="3"/>
      <c r="AH550" s="3"/>
    </row>
    <row r="551">
      <c r="A551" s="3"/>
      <c r="B551" s="3"/>
      <c r="C551" s="56"/>
      <c r="D551" s="56"/>
      <c r="E551" s="3"/>
      <c r="F551" s="38"/>
      <c r="G551" s="38"/>
      <c r="H551" s="56"/>
      <c r="I551" s="56"/>
      <c r="J551" s="38"/>
      <c r="K551" s="38"/>
      <c r="L551" s="38"/>
      <c r="M551" s="38"/>
      <c r="N551" s="3"/>
      <c r="O551" s="3"/>
      <c r="P551" s="3"/>
      <c r="Q551" s="3"/>
      <c r="R551" s="3"/>
      <c r="S551" s="3"/>
      <c r="T551" s="38"/>
      <c r="U551" s="38"/>
      <c r="V551" s="3"/>
      <c r="W551" s="3"/>
      <c r="X551" s="3"/>
      <c r="Y551" s="3"/>
      <c r="Z551" s="3"/>
      <c r="AA551" s="3"/>
      <c r="AB551" s="3"/>
      <c r="AC551" s="3"/>
      <c r="AD551" s="3"/>
      <c r="AE551" s="3"/>
      <c r="AF551" s="3"/>
      <c r="AG551" s="3"/>
      <c r="AH551" s="3"/>
    </row>
    <row r="552">
      <c r="A552" s="3"/>
      <c r="B552" s="3"/>
      <c r="C552" s="56"/>
      <c r="D552" s="56"/>
      <c r="E552" s="3"/>
      <c r="F552" s="38"/>
      <c r="G552" s="38"/>
      <c r="H552" s="56"/>
      <c r="I552" s="56"/>
      <c r="J552" s="38"/>
      <c r="K552" s="38"/>
      <c r="L552" s="38"/>
      <c r="M552" s="38"/>
      <c r="N552" s="3"/>
      <c r="O552" s="3"/>
      <c r="P552" s="3"/>
      <c r="Q552" s="3"/>
      <c r="R552" s="3"/>
      <c r="S552" s="3"/>
      <c r="T552" s="38"/>
      <c r="U552" s="38"/>
      <c r="V552" s="3"/>
      <c r="W552" s="3"/>
      <c r="X552" s="3"/>
      <c r="Y552" s="3"/>
      <c r="Z552" s="3"/>
      <c r="AA552" s="3"/>
      <c r="AB552" s="3"/>
      <c r="AC552" s="3"/>
      <c r="AD552" s="3"/>
      <c r="AE552" s="3"/>
      <c r="AF552" s="3"/>
      <c r="AG552" s="3"/>
      <c r="AH552" s="3"/>
    </row>
    <row r="553">
      <c r="A553" s="3"/>
      <c r="B553" s="3"/>
      <c r="C553" s="56"/>
      <c r="D553" s="56"/>
      <c r="E553" s="3"/>
      <c r="F553" s="38"/>
      <c r="G553" s="38"/>
      <c r="H553" s="56"/>
      <c r="I553" s="56"/>
      <c r="J553" s="38"/>
      <c r="K553" s="38"/>
      <c r="L553" s="38"/>
      <c r="M553" s="38"/>
      <c r="N553" s="3"/>
      <c r="O553" s="3"/>
      <c r="P553" s="3"/>
      <c r="Q553" s="3"/>
      <c r="R553" s="3"/>
      <c r="S553" s="3"/>
      <c r="T553" s="38"/>
      <c r="U553" s="38"/>
      <c r="V553" s="3"/>
      <c r="W553" s="3"/>
      <c r="X553" s="3"/>
      <c r="Y553" s="3"/>
      <c r="Z553" s="3"/>
      <c r="AA553" s="3"/>
      <c r="AB553" s="3"/>
      <c r="AC553" s="3"/>
      <c r="AD553" s="3"/>
      <c r="AE553" s="3"/>
      <c r="AF553" s="3"/>
      <c r="AG553" s="3"/>
      <c r="AH553" s="3"/>
    </row>
    <row r="554">
      <c r="A554" s="3"/>
      <c r="B554" s="3"/>
      <c r="C554" s="56"/>
      <c r="D554" s="56"/>
      <c r="E554" s="3"/>
      <c r="F554" s="38"/>
      <c r="G554" s="38"/>
      <c r="H554" s="56"/>
      <c r="I554" s="56"/>
      <c r="J554" s="38"/>
      <c r="K554" s="38"/>
      <c r="L554" s="38"/>
      <c r="M554" s="38"/>
      <c r="N554" s="3"/>
      <c r="O554" s="3"/>
      <c r="P554" s="3"/>
      <c r="Q554" s="3"/>
      <c r="R554" s="3"/>
      <c r="S554" s="3"/>
      <c r="T554" s="38"/>
      <c r="U554" s="38"/>
      <c r="V554" s="3"/>
      <c r="W554" s="3"/>
      <c r="X554" s="3"/>
      <c r="Y554" s="3"/>
      <c r="Z554" s="3"/>
      <c r="AA554" s="3"/>
      <c r="AB554" s="3"/>
      <c r="AC554" s="3"/>
      <c r="AD554" s="3"/>
      <c r="AE554" s="3"/>
      <c r="AF554" s="3"/>
      <c r="AG554" s="3"/>
      <c r="AH554" s="3"/>
    </row>
    <row r="555">
      <c r="A555" s="3"/>
      <c r="B555" s="3"/>
      <c r="C555" s="56"/>
      <c r="D555" s="56"/>
      <c r="E555" s="3"/>
      <c r="F555" s="38"/>
      <c r="G555" s="38"/>
      <c r="H555" s="56"/>
      <c r="I555" s="56"/>
      <c r="J555" s="38"/>
      <c r="K555" s="38"/>
      <c r="L555" s="38"/>
      <c r="M555" s="38"/>
      <c r="N555" s="3"/>
      <c r="O555" s="3"/>
      <c r="P555" s="3"/>
      <c r="Q555" s="3"/>
      <c r="R555" s="3"/>
      <c r="S555" s="3"/>
      <c r="T555" s="38"/>
      <c r="U555" s="38"/>
      <c r="V555" s="3"/>
      <c r="W555" s="3"/>
      <c r="X555" s="3"/>
      <c r="Y555" s="3"/>
      <c r="Z555" s="3"/>
      <c r="AA555" s="3"/>
      <c r="AB555" s="3"/>
      <c r="AC555" s="3"/>
      <c r="AD555" s="3"/>
      <c r="AE555" s="3"/>
      <c r="AF555" s="3"/>
      <c r="AG555" s="3"/>
      <c r="AH555" s="3"/>
    </row>
    <row r="556">
      <c r="A556" s="3"/>
      <c r="B556" s="3"/>
      <c r="C556" s="56"/>
      <c r="D556" s="56"/>
      <c r="E556" s="3"/>
      <c r="F556" s="38"/>
      <c r="G556" s="38"/>
      <c r="H556" s="56"/>
      <c r="I556" s="56"/>
      <c r="J556" s="38"/>
      <c r="K556" s="38"/>
      <c r="L556" s="38"/>
      <c r="M556" s="38"/>
      <c r="N556" s="3"/>
      <c r="O556" s="3"/>
      <c r="P556" s="3"/>
      <c r="Q556" s="3"/>
      <c r="R556" s="3"/>
      <c r="S556" s="3"/>
      <c r="T556" s="38"/>
      <c r="U556" s="38"/>
      <c r="V556" s="3"/>
      <c r="W556" s="3"/>
      <c r="X556" s="3"/>
      <c r="Y556" s="3"/>
      <c r="Z556" s="3"/>
      <c r="AA556" s="3"/>
      <c r="AB556" s="3"/>
      <c r="AC556" s="3"/>
      <c r="AD556" s="3"/>
      <c r="AE556" s="3"/>
      <c r="AF556" s="3"/>
      <c r="AG556" s="3"/>
      <c r="AH556" s="3"/>
    </row>
    <row r="557">
      <c r="A557" s="3"/>
      <c r="B557" s="3"/>
      <c r="C557" s="56"/>
      <c r="D557" s="56"/>
      <c r="E557" s="3"/>
      <c r="F557" s="38"/>
      <c r="G557" s="38"/>
      <c r="H557" s="56"/>
      <c r="I557" s="56"/>
      <c r="J557" s="38"/>
      <c r="K557" s="38"/>
      <c r="L557" s="38"/>
      <c r="M557" s="38"/>
      <c r="N557" s="3"/>
      <c r="O557" s="3"/>
      <c r="P557" s="3"/>
      <c r="Q557" s="3"/>
      <c r="R557" s="3"/>
      <c r="S557" s="3"/>
      <c r="T557" s="38"/>
      <c r="U557" s="38"/>
      <c r="V557" s="3"/>
      <c r="W557" s="3"/>
      <c r="X557" s="3"/>
      <c r="Y557" s="3"/>
      <c r="Z557" s="3"/>
      <c r="AA557" s="3"/>
      <c r="AB557" s="3"/>
      <c r="AC557" s="3"/>
      <c r="AD557" s="3"/>
      <c r="AE557" s="3"/>
      <c r="AF557" s="3"/>
      <c r="AG557" s="3"/>
      <c r="AH557" s="3"/>
    </row>
    <row r="558">
      <c r="A558" s="3"/>
      <c r="B558" s="3"/>
      <c r="C558" s="56"/>
      <c r="D558" s="56"/>
      <c r="E558" s="3"/>
      <c r="F558" s="38"/>
      <c r="G558" s="38"/>
      <c r="H558" s="56"/>
      <c r="I558" s="56"/>
      <c r="J558" s="38"/>
      <c r="K558" s="38"/>
      <c r="L558" s="38"/>
      <c r="M558" s="38"/>
      <c r="N558" s="3"/>
      <c r="O558" s="3"/>
      <c r="P558" s="3"/>
      <c r="Q558" s="3"/>
      <c r="R558" s="3"/>
      <c r="S558" s="3"/>
      <c r="T558" s="38"/>
      <c r="U558" s="38"/>
      <c r="V558" s="3"/>
      <c r="W558" s="3"/>
      <c r="X558" s="3"/>
      <c r="Y558" s="3"/>
      <c r="Z558" s="3"/>
      <c r="AA558" s="3"/>
      <c r="AB558" s="3"/>
      <c r="AC558" s="3"/>
      <c r="AD558" s="3"/>
      <c r="AE558" s="3"/>
      <c r="AF558" s="3"/>
      <c r="AG558" s="3"/>
      <c r="AH558" s="3"/>
    </row>
    <row r="559">
      <c r="A559" s="3"/>
      <c r="B559" s="3"/>
      <c r="C559" s="56"/>
      <c r="D559" s="56"/>
      <c r="E559" s="3"/>
      <c r="F559" s="38"/>
      <c r="G559" s="38"/>
      <c r="H559" s="56"/>
      <c r="I559" s="56"/>
      <c r="J559" s="38"/>
      <c r="K559" s="38"/>
      <c r="L559" s="38"/>
      <c r="M559" s="38"/>
      <c r="N559" s="3"/>
      <c r="O559" s="3"/>
      <c r="P559" s="3"/>
      <c r="Q559" s="3"/>
      <c r="R559" s="3"/>
      <c r="S559" s="3"/>
      <c r="T559" s="38"/>
      <c r="U559" s="38"/>
      <c r="V559" s="3"/>
      <c r="W559" s="3"/>
      <c r="X559" s="3"/>
      <c r="Y559" s="3"/>
      <c r="Z559" s="3"/>
      <c r="AA559" s="3"/>
      <c r="AB559" s="3"/>
      <c r="AC559" s="3"/>
      <c r="AD559" s="3"/>
      <c r="AE559" s="3"/>
      <c r="AF559" s="3"/>
      <c r="AG559" s="3"/>
      <c r="AH559" s="3"/>
    </row>
    <row r="560">
      <c r="A560" s="3"/>
      <c r="B560" s="3"/>
      <c r="C560" s="56"/>
      <c r="D560" s="56"/>
      <c r="E560" s="3"/>
      <c r="F560" s="38"/>
      <c r="G560" s="38"/>
      <c r="H560" s="56"/>
      <c r="I560" s="56"/>
      <c r="J560" s="38"/>
      <c r="K560" s="38"/>
      <c r="L560" s="38"/>
      <c r="M560" s="38"/>
      <c r="N560" s="3"/>
      <c r="O560" s="3"/>
      <c r="P560" s="3"/>
      <c r="Q560" s="3"/>
      <c r="R560" s="3"/>
      <c r="S560" s="3"/>
      <c r="T560" s="38"/>
      <c r="U560" s="38"/>
      <c r="V560" s="3"/>
      <c r="W560" s="3"/>
      <c r="X560" s="3"/>
      <c r="Y560" s="3"/>
      <c r="Z560" s="3"/>
      <c r="AA560" s="3"/>
      <c r="AB560" s="3"/>
      <c r="AC560" s="3"/>
      <c r="AD560" s="3"/>
      <c r="AE560" s="3"/>
      <c r="AF560" s="3"/>
      <c r="AG560" s="3"/>
      <c r="AH560" s="3"/>
    </row>
    <row r="561">
      <c r="A561" s="3"/>
      <c r="B561" s="3"/>
      <c r="C561" s="56"/>
      <c r="D561" s="56"/>
      <c r="E561" s="3"/>
      <c r="F561" s="38"/>
      <c r="G561" s="38"/>
      <c r="H561" s="56"/>
      <c r="I561" s="56"/>
      <c r="J561" s="38"/>
      <c r="K561" s="38"/>
      <c r="L561" s="38"/>
      <c r="M561" s="38"/>
      <c r="N561" s="3"/>
      <c r="O561" s="3"/>
      <c r="P561" s="3"/>
      <c r="Q561" s="3"/>
      <c r="R561" s="3"/>
      <c r="S561" s="3"/>
      <c r="T561" s="38"/>
      <c r="U561" s="38"/>
      <c r="V561" s="3"/>
      <c r="W561" s="3"/>
      <c r="X561" s="3"/>
      <c r="Y561" s="3"/>
      <c r="Z561" s="3"/>
      <c r="AA561" s="3"/>
      <c r="AB561" s="3"/>
      <c r="AC561" s="3"/>
      <c r="AD561" s="3"/>
      <c r="AE561" s="3"/>
      <c r="AF561" s="3"/>
      <c r="AG561" s="3"/>
      <c r="AH561" s="3"/>
    </row>
    <row r="562">
      <c r="A562" s="3"/>
      <c r="B562" s="3"/>
      <c r="C562" s="56"/>
      <c r="D562" s="56"/>
      <c r="E562" s="3"/>
      <c r="F562" s="38"/>
      <c r="G562" s="38"/>
      <c r="H562" s="56"/>
      <c r="I562" s="56"/>
      <c r="J562" s="38"/>
      <c r="K562" s="38"/>
      <c r="L562" s="38"/>
      <c r="M562" s="38"/>
      <c r="N562" s="3"/>
      <c r="O562" s="3"/>
      <c r="P562" s="3"/>
      <c r="Q562" s="3"/>
      <c r="R562" s="3"/>
      <c r="S562" s="3"/>
      <c r="T562" s="38"/>
      <c r="U562" s="38"/>
      <c r="V562" s="3"/>
      <c r="W562" s="3"/>
      <c r="X562" s="3"/>
      <c r="Y562" s="3"/>
      <c r="Z562" s="3"/>
      <c r="AA562" s="3"/>
      <c r="AB562" s="3"/>
      <c r="AC562" s="3"/>
      <c r="AD562" s="3"/>
      <c r="AE562" s="3"/>
      <c r="AF562" s="3"/>
      <c r="AG562" s="3"/>
      <c r="AH562" s="3"/>
    </row>
    <row r="563">
      <c r="A563" s="3"/>
      <c r="B563" s="3"/>
      <c r="C563" s="56"/>
      <c r="D563" s="56"/>
      <c r="E563" s="3"/>
      <c r="F563" s="38"/>
      <c r="G563" s="38"/>
      <c r="H563" s="56"/>
      <c r="I563" s="56"/>
      <c r="J563" s="38"/>
      <c r="K563" s="38"/>
      <c r="L563" s="38"/>
      <c r="M563" s="38"/>
      <c r="N563" s="3"/>
      <c r="O563" s="3"/>
      <c r="P563" s="3"/>
      <c r="Q563" s="3"/>
      <c r="R563" s="3"/>
      <c r="S563" s="3"/>
      <c r="T563" s="38"/>
      <c r="U563" s="38"/>
      <c r="V563" s="3"/>
      <c r="W563" s="3"/>
      <c r="X563" s="3"/>
      <c r="Y563" s="3"/>
      <c r="Z563" s="3"/>
      <c r="AA563" s="3"/>
      <c r="AB563" s="3"/>
      <c r="AC563" s="3"/>
      <c r="AD563" s="3"/>
      <c r="AE563" s="3"/>
      <c r="AF563" s="3"/>
      <c r="AG563" s="3"/>
      <c r="AH563" s="3"/>
    </row>
    <row r="564">
      <c r="A564" s="3"/>
      <c r="B564" s="3"/>
      <c r="C564" s="56"/>
      <c r="D564" s="56"/>
      <c r="E564" s="3"/>
      <c r="F564" s="38"/>
      <c r="G564" s="38"/>
      <c r="H564" s="56"/>
      <c r="I564" s="56"/>
      <c r="J564" s="38"/>
      <c r="K564" s="38"/>
      <c r="L564" s="38"/>
      <c r="M564" s="38"/>
      <c r="N564" s="3"/>
      <c r="O564" s="3"/>
      <c r="P564" s="3"/>
      <c r="Q564" s="3"/>
      <c r="R564" s="3"/>
      <c r="S564" s="3"/>
      <c r="T564" s="38"/>
      <c r="U564" s="38"/>
      <c r="V564" s="3"/>
      <c r="W564" s="3"/>
      <c r="X564" s="3"/>
      <c r="Y564" s="3"/>
      <c r="Z564" s="3"/>
      <c r="AA564" s="3"/>
      <c r="AB564" s="3"/>
      <c r="AC564" s="3"/>
      <c r="AD564" s="3"/>
      <c r="AE564" s="3"/>
      <c r="AF564" s="3"/>
      <c r="AG564" s="3"/>
      <c r="AH564" s="3"/>
    </row>
    <row r="565">
      <c r="A565" s="3"/>
      <c r="B565" s="3"/>
      <c r="C565" s="56"/>
      <c r="D565" s="56"/>
      <c r="E565" s="3"/>
      <c r="F565" s="38"/>
      <c r="G565" s="38"/>
      <c r="H565" s="56"/>
      <c r="I565" s="56"/>
      <c r="J565" s="38"/>
      <c r="K565" s="38"/>
      <c r="L565" s="38"/>
      <c r="M565" s="38"/>
      <c r="N565" s="3"/>
      <c r="O565" s="3"/>
      <c r="P565" s="3"/>
      <c r="Q565" s="3"/>
      <c r="R565" s="3"/>
      <c r="S565" s="3"/>
      <c r="T565" s="38"/>
      <c r="U565" s="38"/>
      <c r="V565" s="3"/>
      <c r="W565" s="3"/>
      <c r="X565" s="3"/>
      <c r="Y565" s="3"/>
      <c r="Z565" s="3"/>
      <c r="AA565" s="3"/>
      <c r="AB565" s="3"/>
      <c r="AC565" s="3"/>
      <c r="AD565" s="3"/>
      <c r="AE565" s="3"/>
      <c r="AF565" s="3"/>
      <c r="AG565" s="3"/>
      <c r="AH565" s="3"/>
    </row>
    <row r="566">
      <c r="A566" s="3"/>
      <c r="B566" s="3"/>
      <c r="C566" s="56"/>
      <c r="D566" s="56"/>
      <c r="E566" s="3"/>
      <c r="F566" s="38"/>
      <c r="G566" s="38"/>
      <c r="H566" s="56"/>
      <c r="I566" s="56"/>
      <c r="J566" s="38"/>
      <c r="K566" s="38"/>
      <c r="L566" s="38"/>
      <c r="M566" s="38"/>
      <c r="N566" s="3"/>
      <c r="O566" s="3"/>
      <c r="P566" s="3"/>
      <c r="Q566" s="3"/>
      <c r="R566" s="3"/>
      <c r="S566" s="3"/>
      <c r="T566" s="38"/>
      <c r="U566" s="38"/>
      <c r="V566" s="3"/>
      <c r="W566" s="3"/>
      <c r="X566" s="3"/>
      <c r="Y566" s="3"/>
      <c r="Z566" s="3"/>
      <c r="AA566" s="3"/>
      <c r="AB566" s="3"/>
      <c r="AC566" s="3"/>
      <c r="AD566" s="3"/>
      <c r="AE566" s="3"/>
      <c r="AF566" s="3"/>
      <c r="AG566" s="3"/>
      <c r="AH566" s="3"/>
    </row>
    <row r="567">
      <c r="A567" s="3"/>
      <c r="B567" s="3"/>
      <c r="C567" s="56"/>
      <c r="D567" s="56"/>
      <c r="E567" s="3"/>
      <c r="F567" s="38"/>
      <c r="G567" s="38"/>
      <c r="H567" s="56"/>
      <c r="I567" s="56"/>
      <c r="J567" s="38"/>
      <c r="K567" s="38"/>
      <c r="L567" s="38"/>
      <c r="M567" s="38"/>
      <c r="N567" s="3"/>
      <c r="O567" s="3"/>
      <c r="P567" s="3"/>
      <c r="Q567" s="3"/>
      <c r="R567" s="3"/>
      <c r="S567" s="3"/>
      <c r="T567" s="38"/>
      <c r="U567" s="38"/>
      <c r="V567" s="3"/>
      <c r="W567" s="3"/>
      <c r="X567" s="3"/>
      <c r="Y567" s="3"/>
      <c r="Z567" s="3"/>
      <c r="AA567" s="3"/>
      <c r="AB567" s="3"/>
      <c r="AC567" s="3"/>
      <c r="AD567" s="3"/>
      <c r="AE567" s="3"/>
      <c r="AF567" s="3"/>
      <c r="AG567" s="3"/>
      <c r="AH567" s="3"/>
    </row>
    <row r="568">
      <c r="A568" s="3"/>
      <c r="B568" s="3"/>
      <c r="C568" s="56"/>
      <c r="D568" s="56"/>
      <c r="E568" s="3"/>
      <c r="F568" s="38"/>
      <c r="G568" s="38"/>
      <c r="H568" s="56"/>
      <c r="I568" s="56"/>
      <c r="J568" s="38"/>
      <c r="K568" s="38"/>
      <c r="L568" s="38"/>
      <c r="M568" s="38"/>
      <c r="N568" s="3"/>
      <c r="O568" s="3"/>
      <c r="P568" s="3"/>
      <c r="Q568" s="3"/>
      <c r="R568" s="3"/>
      <c r="S568" s="3"/>
      <c r="T568" s="38"/>
      <c r="U568" s="38"/>
      <c r="V568" s="3"/>
      <c r="W568" s="3"/>
      <c r="X568" s="3"/>
      <c r="Y568" s="3"/>
      <c r="Z568" s="3"/>
      <c r="AA568" s="3"/>
      <c r="AB568" s="3"/>
      <c r="AC568" s="3"/>
      <c r="AD568" s="3"/>
      <c r="AE568" s="3"/>
      <c r="AF568" s="3"/>
      <c r="AG568" s="3"/>
      <c r="AH568" s="3"/>
    </row>
    <row r="569">
      <c r="A569" s="3"/>
      <c r="B569" s="3"/>
      <c r="C569" s="56"/>
      <c r="D569" s="56"/>
      <c r="E569" s="3"/>
      <c r="F569" s="38"/>
      <c r="G569" s="38"/>
      <c r="H569" s="56"/>
      <c r="I569" s="56"/>
      <c r="J569" s="38"/>
      <c r="K569" s="38"/>
      <c r="L569" s="38"/>
      <c r="M569" s="38"/>
      <c r="N569" s="3"/>
      <c r="O569" s="3"/>
      <c r="P569" s="3"/>
      <c r="Q569" s="3"/>
      <c r="R569" s="3"/>
      <c r="S569" s="3"/>
      <c r="T569" s="38"/>
      <c r="U569" s="38"/>
      <c r="V569" s="3"/>
      <c r="W569" s="3"/>
      <c r="X569" s="3"/>
      <c r="Y569" s="3"/>
      <c r="Z569" s="3"/>
      <c r="AA569" s="3"/>
      <c r="AB569" s="3"/>
      <c r="AC569" s="3"/>
      <c r="AD569" s="3"/>
      <c r="AE569" s="3"/>
      <c r="AF569" s="3"/>
      <c r="AG569" s="3"/>
      <c r="AH569" s="3"/>
    </row>
    <row r="570">
      <c r="A570" s="3"/>
      <c r="B570" s="3"/>
      <c r="C570" s="56"/>
      <c r="D570" s="56"/>
      <c r="E570" s="3"/>
      <c r="F570" s="38"/>
      <c r="G570" s="38"/>
      <c r="H570" s="56"/>
      <c r="I570" s="56"/>
      <c r="J570" s="38"/>
      <c r="K570" s="38"/>
      <c r="L570" s="38"/>
      <c r="M570" s="38"/>
      <c r="N570" s="3"/>
      <c r="O570" s="3"/>
      <c r="P570" s="3"/>
      <c r="Q570" s="3"/>
      <c r="R570" s="3"/>
      <c r="S570" s="3"/>
      <c r="T570" s="38"/>
      <c r="U570" s="38"/>
      <c r="V570" s="3"/>
      <c r="W570" s="3"/>
      <c r="X570" s="3"/>
      <c r="Y570" s="3"/>
      <c r="Z570" s="3"/>
      <c r="AA570" s="3"/>
      <c r="AB570" s="3"/>
      <c r="AC570" s="3"/>
      <c r="AD570" s="3"/>
      <c r="AE570" s="3"/>
      <c r="AF570" s="3"/>
      <c r="AG570" s="3"/>
      <c r="AH570" s="3"/>
    </row>
    <row r="571">
      <c r="A571" s="3"/>
      <c r="B571" s="3"/>
      <c r="C571" s="56"/>
      <c r="D571" s="56"/>
      <c r="E571" s="3"/>
      <c r="F571" s="38"/>
      <c r="G571" s="38"/>
      <c r="H571" s="56"/>
      <c r="I571" s="56"/>
      <c r="J571" s="38"/>
      <c r="K571" s="38"/>
      <c r="L571" s="38"/>
      <c r="M571" s="38"/>
      <c r="N571" s="3"/>
      <c r="O571" s="3"/>
      <c r="P571" s="3"/>
      <c r="Q571" s="3"/>
      <c r="R571" s="3"/>
      <c r="S571" s="3"/>
      <c r="T571" s="38"/>
      <c r="U571" s="38"/>
      <c r="V571" s="3"/>
      <c r="W571" s="3"/>
      <c r="X571" s="3"/>
      <c r="Y571" s="3"/>
      <c r="Z571" s="3"/>
      <c r="AA571" s="3"/>
      <c r="AB571" s="3"/>
      <c r="AC571" s="3"/>
      <c r="AD571" s="3"/>
      <c r="AE571" s="3"/>
      <c r="AF571" s="3"/>
      <c r="AG571" s="3"/>
      <c r="AH571" s="3"/>
    </row>
    <row r="572">
      <c r="A572" s="3"/>
      <c r="B572" s="3"/>
      <c r="C572" s="56"/>
      <c r="D572" s="56"/>
      <c r="E572" s="3"/>
      <c r="F572" s="38"/>
      <c r="G572" s="38"/>
      <c r="H572" s="56"/>
      <c r="I572" s="56"/>
      <c r="J572" s="38"/>
      <c r="K572" s="38"/>
      <c r="L572" s="38"/>
      <c r="M572" s="38"/>
      <c r="N572" s="3"/>
      <c r="O572" s="3"/>
      <c r="P572" s="3"/>
      <c r="Q572" s="3"/>
      <c r="R572" s="3"/>
      <c r="S572" s="3"/>
      <c r="T572" s="38"/>
      <c r="U572" s="38"/>
      <c r="V572" s="3"/>
      <c r="W572" s="3"/>
      <c r="X572" s="3"/>
      <c r="Y572" s="3"/>
      <c r="Z572" s="3"/>
      <c r="AA572" s="3"/>
      <c r="AB572" s="3"/>
      <c r="AC572" s="3"/>
      <c r="AD572" s="3"/>
      <c r="AE572" s="3"/>
      <c r="AF572" s="3"/>
      <c r="AG572" s="3"/>
      <c r="AH572" s="3"/>
    </row>
    <row r="573">
      <c r="A573" s="3"/>
      <c r="B573" s="3"/>
      <c r="C573" s="56"/>
      <c r="D573" s="56"/>
      <c r="E573" s="3"/>
      <c r="F573" s="38"/>
      <c r="G573" s="38"/>
      <c r="H573" s="56"/>
      <c r="I573" s="56"/>
      <c r="J573" s="38"/>
      <c r="K573" s="38"/>
      <c r="L573" s="38"/>
      <c r="M573" s="38"/>
      <c r="N573" s="3"/>
      <c r="O573" s="3"/>
      <c r="P573" s="3"/>
      <c r="Q573" s="3"/>
      <c r="R573" s="3"/>
      <c r="S573" s="3"/>
      <c r="T573" s="38"/>
      <c r="U573" s="38"/>
      <c r="V573" s="3"/>
      <c r="W573" s="3"/>
      <c r="X573" s="3"/>
      <c r="Y573" s="3"/>
      <c r="Z573" s="3"/>
      <c r="AA573" s="3"/>
      <c r="AB573" s="3"/>
      <c r="AC573" s="3"/>
      <c r="AD573" s="3"/>
      <c r="AE573" s="3"/>
      <c r="AF573" s="3"/>
      <c r="AG573" s="3"/>
      <c r="AH573" s="3"/>
    </row>
    <row r="574">
      <c r="A574" s="3"/>
      <c r="B574" s="3"/>
      <c r="C574" s="56"/>
      <c r="D574" s="56"/>
      <c r="E574" s="3"/>
      <c r="F574" s="38"/>
      <c r="G574" s="38"/>
      <c r="H574" s="56"/>
      <c r="I574" s="56"/>
      <c r="J574" s="38"/>
      <c r="K574" s="38"/>
      <c r="L574" s="38"/>
      <c r="M574" s="38"/>
      <c r="N574" s="3"/>
      <c r="O574" s="3"/>
      <c r="P574" s="3"/>
      <c r="Q574" s="3"/>
      <c r="R574" s="3"/>
      <c r="S574" s="3"/>
      <c r="T574" s="38"/>
      <c r="U574" s="38"/>
      <c r="V574" s="3"/>
      <c r="W574" s="3"/>
      <c r="X574" s="3"/>
      <c r="Y574" s="3"/>
      <c r="Z574" s="3"/>
      <c r="AA574" s="3"/>
      <c r="AB574" s="3"/>
      <c r="AC574" s="3"/>
      <c r="AD574" s="3"/>
      <c r="AE574" s="3"/>
      <c r="AF574" s="3"/>
      <c r="AG574" s="3"/>
      <c r="AH574" s="3"/>
    </row>
    <row r="575">
      <c r="A575" s="3"/>
      <c r="B575" s="3"/>
      <c r="C575" s="56"/>
      <c r="D575" s="56"/>
      <c r="E575" s="3"/>
      <c r="F575" s="38"/>
      <c r="G575" s="38"/>
      <c r="H575" s="56"/>
      <c r="I575" s="56"/>
      <c r="J575" s="38"/>
      <c r="K575" s="38"/>
      <c r="L575" s="38"/>
      <c r="M575" s="38"/>
      <c r="N575" s="3"/>
      <c r="O575" s="3"/>
      <c r="P575" s="3"/>
      <c r="Q575" s="3"/>
      <c r="R575" s="3"/>
      <c r="S575" s="3"/>
      <c r="T575" s="38"/>
      <c r="U575" s="38"/>
      <c r="V575" s="3"/>
      <c r="W575" s="3"/>
      <c r="X575" s="3"/>
      <c r="Y575" s="3"/>
      <c r="Z575" s="3"/>
      <c r="AA575" s="3"/>
      <c r="AB575" s="3"/>
      <c r="AC575" s="3"/>
      <c r="AD575" s="3"/>
      <c r="AE575" s="3"/>
      <c r="AF575" s="3"/>
      <c r="AG575" s="3"/>
      <c r="AH575" s="3"/>
    </row>
    <row r="576">
      <c r="A576" s="3"/>
      <c r="B576" s="3"/>
      <c r="C576" s="56"/>
      <c r="D576" s="56"/>
      <c r="E576" s="3"/>
      <c r="F576" s="38"/>
      <c r="G576" s="38"/>
      <c r="H576" s="56"/>
      <c r="I576" s="56"/>
      <c r="J576" s="38"/>
      <c r="K576" s="38"/>
      <c r="L576" s="38"/>
      <c r="M576" s="38"/>
      <c r="N576" s="3"/>
      <c r="O576" s="3"/>
      <c r="P576" s="3"/>
      <c r="Q576" s="3"/>
      <c r="R576" s="3"/>
      <c r="S576" s="3"/>
      <c r="T576" s="38"/>
      <c r="U576" s="38"/>
      <c r="V576" s="3"/>
      <c r="W576" s="3"/>
      <c r="X576" s="3"/>
      <c r="Y576" s="3"/>
      <c r="Z576" s="3"/>
      <c r="AA576" s="3"/>
      <c r="AB576" s="3"/>
      <c r="AC576" s="3"/>
      <c r="AD576" s="3"/>
      <c r="AE576" s="3"/>
      <c r="AF576" s="3"/>
      <c r="AG576" s="3"/>
      <c r="AH576" s="3"/>
    </row>
    <row r="577">
      <c r="A577" s="3"/>
      <c r="B577" s="3"/>
      <c r="C577" s="56"/>
      <c r="D577" s="56"/>
      <c r="E577" s="3"/>
      <c r="F577" s="38"/>
      <c r="G577" s="38"/>
      <c r="H577" s="56"/>
      <c r="I577" s="56"/>
      <c r="J577" s="38"/>
      <c r="K577" s="38"/>
      <c r="L577" s="38"/>
      <c r="M577" s="38"/>
      <c r="N577" s="3"/>
      <c r="O577" s="3"/>
      <c r="P577" s="3"/>
      <c r="Q577" s="3"/>
      <c r="R577" s="3"/>
      <c r="S577" s="3"/>
      <c r="T577" s="38"/>
      <c r="U577" s="38"/>
      <c r="V577" s="3"/>
      <c r="W577" s="3"/>
      <c r="X577" s="3"/>
      <c r="Y577" s="3"/>
      <c r="Z577" s="3"/>
      <c r="AA577" s="3"/>
      <c r="AB577" s="3"/>
      <c r="AC577" s="3"/>
      <c r="AD577" s="3"/>
      <c r="AE577" s="3"/>
      <c r="AF577" s="3"/>
      <c r="AG577" s="3"/>
      <c r="AH577" s="3"/>
    </row>
    <row r="578">
      <c r="A578" s="3"/>
      <c r="B578" s="3"/>
      <c r="C578" s="56"/>
      <c r="D578" s="56"/>
      <c r="E578" s="3"/>
      <c r="F578" s="38"/>
      <c r="G578" s="38"/>
      <c r="H578" s="56"/>
      <c r="I578" s="56"/>
      <c r="J578" s="38"/>
      <c r="K578" s="38"/>
      <c r="L578" s="38"/>
      <c r="M578" s="38"/>
      <c r="N578" s="3"/>
      <c r="O578" s="3"/>
      <c r="P578" s="3"/>
      <c r="Q578" s="3"/>
      <c r="R578" s="3"/>
      <c r="S578" s="3"/>
      <c r="T578" s="38"/>
      <c r="U578" s="38"/>
      <c r="V578" s="3"/>
      <c r="W578" s="3"/>
      <c r="X578" s="3"/>
      <c r="Y578" s="3"/>
      <c r="Z578" s="3"/>
      <c r="AA578" s="3"/>
      <c r="AB578" s="3"/>
      <c r="AC578" s="3"/>
      <c r="AD578" s="3"/>
      <c r="AE578" s="3"/>
      <c r="AF578" s="3"/>
      <c r="AG578" s="3"/>
      <c r="AH578" s="3"/>
    </row>
    <row r="579">
      <c r="A579" s="3"/>
      <c r="B579" s="3"/>
      <c r="C579" s="56"/>
      <c r="D579" s="56"/>
      <c r="E579" s="3"/>
      <c r="F579" s="38"/>
      <c r="G579" s="38"/>
      <c r="H579" s="56"/>
      <c r="I579" s="56"/>
      <c r="J579" s="38"/>
      <c r="K579" s="38"/>
      <c r="L579" s="38"/>
      <c r="M579" s="38"/>
      <c r="N579" s="3"/>
      <c r="O579" s="3"/>
      <c r="P579" s="3"/>
      <c r="Q579" s="3"/>
      <c r="R579" s="3"/>
      <c r="S579" s="3"/>
      <c r="T579" s="38"/>
      <c r="U579" s="38"/>
      <c r="V579" s="3"/>
      <c r="W579" s="3"/>
      <c r="X579" s="3"/>
      <c r="Y579" s="3"/>
      <c r="Z579" s="3"/>
      <c r="AA579" s="3"/>
      <c r="AB579" s="3"/>
      <c r="AC579" s="3"/>
      <c r="AD579" s="3"/>
      <c r="AE579" s="3"/>
      <c r="AF579" s="3"/>
      <c r="AG579" s="3"/>
      <c r="AH579" s="3"/>
    </row>
    <row r="580">
      <c r="A580" s="3"/>
      <c r="B580" s="3"/>
      <c r="C580" s="56"/>
      <c r="D580" s="56"/>
      <c r="E580" s="3"/>
      <c r="F580" s="38"/>
      <c r="G580" s="38"/>
      <c r="H580" s="56"/>
      <c r="I580" s="56"/>
      <c r="J580" s="38"/>
      <c r="K580" s="38"/>
      <c r="L580" s="38"/>
      <c r="M580" s="38"/>
      <c r="N580" s="3"/>
      <c r="O580" s="3"/>
      <c r="P580" s="3"/>
      <c r="Q580" s="3"/>
      <c r="R580" s="3"/>
      <c r="S580" s="3"/>
      <c r="T580" s="38"/>
      <c r="U580" s="38"/>
      <c r="V580" s="3"/>
      <c r="W580" s="3"/>
      <c r="X580" s="3"/>
      <c r="Y580" s="3"/>
      <c r="Z580" s="3"/>
      <c r="AA580" s="3"/>
      <c r="AB580" s="3"/>
      <c r="AC580" s="3"/>
      <c r="AD580" s="3"/>
      <c r="AE580" s="3"/>
      <c r="AF580" s="3"/>
      <c r="AG580" s="3"/>
      <c r="AH580" s="3"/>
    </row>
    <row r="581">
      <c r="A581" s="3"/>
      <c r="B581" s="3"/>
      <c r="C581" s="56"/>
      <c r="D581" s="56"/>
      <c r="E581" s="3"/>
      <c r="F581" s="38"/>
      <c r="G581" s="38"/>
      <c r="H581" s="56"/>
      <c r="I581" s="56"/>
      <c r="J581" s="38"/>
      <c r="K581" s="38"/>
      <c r="L581" s="38"/>
      <c r="M581" s="38"/>
      <c r="N581" s="3"/>
      <c r="O581" s="3"/>
      <c r="P581" s="3"/>
      <c r="Q581" s="3"/>
      <c r="R581" s="3"/>
      <c r="S581" s="3"/>
      <c r="T581" s="38"/>
      <c r="U581" s="38"/>
      <c r="V581" s="3"/>
      <c r="W581" s="3"/>
      <c r="X581" s="3"/>
      <c r="Y581" s="3"/>
      <c r="Z581" s="3"/>
      <c r="AA581" s="3"/>
      <c r="AB581" s="3"/>
      <c r="AC581" s="3"/>
      <c r="AD581" s="3"/>
      <c r="AE581" s="3"/>
      <c r="AF581" s="3"/>
      <c r="AG581" s="3"/>
      <c r="AH581" s="3"/>
    </row>
    <row r="582">
      <c r="A582" s="3"/>
      <c r="B582" s="3"/>
      <c r="C582" s="56"/>
      <c r="D582" s="56"/>
      <c r="E582" s="3"/>
      <c r="F582" s="38"/>
      <c r="G582" s="38"/>
      <c r="H582" s="56"/>
      <c r="I582" s="56"/>
      <c r="J582" s="38"/>
      <c r="K582" s="38"/>
      <c r="L582" s="38"/>
      <c r="M582" s="38"/>
      <c r="N582" s="3"/>
      <c r="O582" s="3"/>
      <c r="P582" s="3"/>
      <c r="Q582" s="3"/>
      <c r="R582" s="3"/>
      <c r="S582" s="3"/>
      <c r="T582" s="38"/>
      <c r="U582" s="38"/>
      <c r="V582" s="3"/>
      <c r="W582" s="3"/>
      <c r="X582" s="3"/>
      <c r="Y582" s="3"/>
      <c r="Z582" s="3"/>
      <c r="AA582" s="3"/>
      <c r="AB582" s="3"/>
      <c r="AC582" s="3"/>
      <c r="AD582" s="3"/>
      <c r="AE582" s="3"/>
      <c r="AF582" s="3"/>
      <c r="AG582" s="3"/>
      <c r="AH582" s="3"/>
    </row>
    <row r="583">
      <c r="A583" s="3"/>
      <c r="B583" s="3"/>
      <c r="C583" s="56"/>
      <c r="D583" s="56"/>
      <c r="E583" s="3"/>
      <c r="F583" s="38"/>
      <c r="G583" s="38"/>
      <c r="H583" s="56"/>
      <c r="I583" s="56"/>
      <c r="J583" s="38"/>
      <c r="K583" s="38"/>
      <c r="L583" s="38"/>
      <c r="M583" s="38"/>
      <c r="N583" s="3"/>
      <c r="O583" s="3"/>
      <c r="P583" s="3"/>
      <c r="Q583" s="3"/>
      <c r="R583" s="3"/>
      <c r="S583" s="3"/>
      <c r="T583" s="38"/>
      <c r="U583" s="38"/>
      <c r="V583" s="3"/>
      <c r="W583" s="3"/>
      <c r="X583" s="3"/>
      <c r="Y583" s="3"/>
      <c r="Z583" s="3"/>
      <c r="AA583" s="3"/>
      <c r="AB583" s="3"/>
      <c r="AC583" s="3"/>
      <c r="AD583" s="3"/>
      <c r="AE583" s="3"/>
      <c r="AF583" s="3"/>
      <c r="AG583" s="3"/>
      <c r="AH583" s="3"/>
    </row>
    <row r="584">
      <c r="A584" s="3"/>
      <c r="B584" s="3"/>
      <c r="C584" s="56"/>
      <c r="D584" s="56"/>
      <c r="E584" s="3"/>
      <c r="F584" s="38"/>
      <c r="G584" s="38"/>
      <c r="H584" s="56"/>
      <c r="I584" s="56"/>
      <c r="J584" s="38"/>
      <c r="K584" s="38"/>
      <c r="L584" s="38"/>
      <c r="M584" s="38"/>
      <c r="N584" s="3"/>
      <c r="O584" s="3"/>
      <c r="P584" s="3"/>
      <c r="Q584" s="3"/>
      <c r="R584" s="3"/>
      <c r="S584" s="3"/>
      <c r="T584" s="38"/>
      <c r="U584" s="38"/>
      <c r="V584" s="3"/>
      <c r="W584" s="3"/>
      <c r="X584" s="3"/>
      <c r="Y584" s="3"/>
      <c r="Z584" s="3"/>
      <c r="AA584" s="3"/>
      <c r="AB584" s="3"/>
      <c r="AC584" s="3"/>
      <c r="AD584" s="3"/>
      <c r="AE584" s="3"/>
      <c r="AF584" s="3"/>
      <c r="AG584" s="3"/>
      <c r="AH584" s="3"/>
    </row>
    <row r="585">
      <c r="A585" s="3"/>
      <c r="B585" s="3"/>
      <c r="C585" s="56"/>
      <c r="D585" s="56"/>
      <c r="E585" s="3"/>
      <c r="F585" s="38"/>
      <c r="G585" s="38"/>
      <c r="H585" s="56"/>
      <c r="I585" s="56"/>
      <c r="J585" s="38"/>
      <c r="K585" s="38"/>
      <c r="L585" s="38"/>
      <c r="M585" s="38"/>
      <c r="N585" s="3"/>
      <c r="O585" s="3"/>
      <c r="P585" s="3"/>
      <c r="Q585" s="3"/>
      <c r="R585" s="3"/>
      <c r="S585" s="3"/>
      <c r="T585" s="38"/>
      <c r="U585" s="38"/>
      <c r="V585" s="3"/>
      <c r="W585" s="3"/>
      <c r="X585" s="3"/>
      <c r="Y585" s="3"/>
      <c r="Z585" s="3"/>
      <c r="AA585" s="3"/>
      <c r="AB585" s="3"/>
      <c r="AC585" s="3"/>
      <c r="AD585" s="3"/>
      <c r="AE585" s="3"/>
      <c r="AF585" s="3"/>
      <c r="AG585" s="3"/>
      <c r="AH585" s="3"/>
    </row>
    <row r="586">
      <c r="A586" s="3"/>
      <c r="B586" s="3"/>
      <c r="C586" s="56"/>
      <c r="D586" s="56"/>
      <c r="E586" s="3"/>
      <c r="F586" s="38"/>
      <c r="G586" s="38"/>
      <c r="H586" s="56"/>
      <c r="I586" s="56"/>
      <c r="J586" s="38"/>
      <c r="K586" s="38"/>
      <c r="L586" s="38"/>
      <c r="M586" s="38"/>
      <c r="N586" s="3"/>
      <c r="O586" s="3"/>
      <c r="P586" s="3"/>
      <c r="Q586" s="3"/>
      <c r="R586" s="3"/>
      <c r="S586" s="3"/>
      <c r="T586" s="38"/>
      <c r="U586" s="38"/>
      <c r="V586" s="3"/>
      <c r="W586" s="3"/>
      <c r="X586" s="3"/>
      <c r="Y586" s="3"/>
      <c r="Z586" s="3"/>
      <c r="AA586" s="3"/>
      <c r="AB586" s="3"/>
      <c r="AC586" s="3"/>
      <c r="AD586" s="3"/>
      <c r="AE586" s="3"/>
      <c r="AF586" s="3"/>
      <c r="AG586" s="3"/>
      <c r="AH586" s="3"/>
    </row>
    <row r="587">
      <c r="A587" s="3"/>
      <c r="B587" s="3"/>
      <c r="C587" s="56"/>
      <c r="D587" s="56"/>
      <c r="E587" s="3"/>
      <c r="F587" s="38"/>
      <c r="G587" s="38"/>
      <c r="H587" s="56"/>
      <c r="I587" s="56"/>
      <c r="J587" s="38"/>
      <c r="K587" s="38"/>
      <c r="L587" s="38"/>
      <c r="M587" s="38"/>
      <c r="N587" s="3"/>
      <c r="O587" s="3"/>
      <c r="P587" s="3"/>
      <c r="Q587" s="3"/>
      <c r="R587" s="3"/>
      <c r="S587" s="3"/>
      <c r="T587" s="38"/>
      <c r="U587" s="38"/>
      <c r="V587" s="3"/>
      <c r="W587" s="3"/>
      <c r="X587" s="3"/>
      <c r="Y587" s="3"/>
      <c r="Z587" s="3"/>
      <c r="AA587" s="3"/>
      <c r="AB587" s="3"/>
      <c r="AC587" s="3"/>
      <c r="AD587" s="3"/>
      <c r="AE587" s="3"/>
      <c r="AF587" s="3"/>
      <c r="AG587" s="3"/>
      <c r="AH587" s="3"/>
    </row>
    <row r="588">
      <c r="A588" s="3"/>
      <c r="B588" s="3"/>
      <c r="C588" s="56"/>
      <c r="D588" s="56"/>
      <c r="E588" s="3"/>
      <c r="F588" s="38"/>
      <c r="G588" s="38"/>
      <c r="H588" s="56"/>
      <c r="I588" s="56"/>
      <c r="J588" s="38"/>
      <c r="K588" s="38"/>
      <c r="L588" s="38"/>
      <c r="M588" s="38"/>
      <c r="N588" s="3"/>
      <c r="O588" s="3"/>
      <c r="P588" s="3"/>
      <c r="Q588" s="3"/>
      <c r="R588" s="3"/>
      <c r="S588" s="3"/>
      <c r="T588" s="38"/>
      <c r="U588" s="38"/>
      <c r="V588" s="3"/>
      <c r="W588" s="3"/>
      <c r="X588" s="3"/>
      <c r="Y588" s="3"/>
      <c r="Z588" s="3"/>
      <c r="AA588" s="3"/>
      <c r="AB588" s="3"/>
      <c r="AC588" s="3"/>
      <c r="AD588" s="3"/>
      <c r="AE588" s="3"/>
      <c r="AF588" s="3"/>
      <c r="AG588" s="3"/>
      <c r="AH588" s="3"/>
    </row>
    <row r="589">
      <c r="A589" s="3"/>
      <c r="B589" s="3"/>
      <c r="C589" s="56"/>
      <c r="D589" s="56"/>
      <c r="E589" s="3"/>
      <c r="F589" s="38"/>
      <c r="G589" s="38"/>
      <c r="H589" s="56"/>
      <c r="I589" s="56"/>
      <c r="J589" s="38"/>
      <c r="K589" s="38"/>
      <c r="L589" s="38"/>
      <c r="M589" s="38"/>
      <c r="N589" s="3"/>
      <c r="O589" s="3"/>
      <c r="P589" s="3"/>
      <c r="Q589" s="3"/>
      <c r="R589" s="3"/>
      <c r="S589" s="3"/>
      <c r="T589" s="38"/>
      <c r="U589" s="38"/>
      <c r="V589" s="3"/>
      <c r="W589" s="3"/>
      <c r="X589" s="3"/>
      <c r="Y589" s="3"/>
      <c r="Z589" s="3"/>
      <c r="AA589" s="3"/>
      <c r="AB589" s="3"/>
      <c r="AC589" s="3"/>
      <c r="AD589" s="3"/>
      <c r="AE589" s="3"/>
      <c r="AF589" s="3"/>
      <c r="AG589" s="3"/>
      <c r="AH589" s="3"/>
    </row>
    <row r="590">
      <c r="A590" s="3"/>
      <c r="B590" s="3"/>
      <c r="C590" s="56"/>
      <c r="D590" s="56"/>
      <c r="E590" s="3"/>
      <c r="F590" s="38"/>
      <c r="G590" s="38"/>
      <c r="H590" s="56"/>
      <c r="I590" s="56"/>
      <c r="J590" s="38"/>
      <c r="K590" s="38"/>
      <c r="L590" s="38"/>
      <c r="M590" s="38"/>
      <c r="N590" s="3"/>
      <c r="O590" s="3"/>
      <c r="P590" s="3"/>
      <c r="Q590" s="3"/>
      <c r="R590" s="3"/>
      <c r="S590" s="3"/>
      <c r="T590" s="38"/>
      <c r="U590" s="38"/>
      <c r="V590" s="3"/>
      <c r="W590" s="3"/>
      <c r="X590" s="3"/>
      <c r="Y590" s="3"/>
      <c r="Z590" s="3"/>
      <c r="AA590" s="3"/>
      <c r="AB590" s="3"/>
      <c r="AC590" s="3"/>
      <c r="AD590" s="3"/>
      <c r="AE590" s="3"/>
      <c r="AF590" s="3"/>
      <c r="AG590" s="3"/>
      <c r="AH590" s="3"/>
    </row>
    <row r="591">
      <c r="A591" s="3"/>
      <c r="B591" s="3"/>
      <c r="C591" s="56"/>
      <c r="D591" s="56"/>
      <c r="E591" s="3"/>
      <c r="F591" s="38"/>
      <c r="G591" s="38"/>
      <c r="H591" s="56"/>
      <c r="I591" s="56"/>
      <c r="J591" s="38"/>
      <c r="K591" s="38"/>
      <c r="L591" s="38"/>
      <c r="M591" s="38"/>
      <c r="N591" s="3"/>
      <c r="O591" s="3"/>
      <c r="P591" s="3"/>
      <c r="Q591" s="3"/>
      <c r="R591" s="3"/>
      <c r="S591" s="3"/>
      <c r="T591" s="38"/>
      <c r="U591" s="38"/>
      <c r="V591" s="3"/>
      <c r="W591" s="3"/>
      <c r="X591" s="3"/>
      <c r="Y591" s="3"/>
      <c r="Z591" s="3"/>
      <c r="AA591" s="3"/>
      <c r="AB591" s="3"/>
      <c r="AC591" s="3"/>
      <c r="AD591" s="3"/>
      <c r="AE591" s="3"/>
      <c r="AF591" s="3"/>
      <c r="AG591" s="3"/>
      <c r="AH591" s="3"/>
    </row>
    <row r="592">
      <c r="A592" s="3"/>
      <c r="B592" s="3"/>
      <c r="C592" s="56"/>
      <c r="D592" s="56"/>
      <c r="E592" s="3"/>
      <c r="F592" s="38"/>
      <c r="G592" s="38"/>
      <c r="H592" s="56"/>
      <c r="I592" s="56"/>
      <c r="J592" s="38"/>
      <c r="K592" s="38"/>
      <c r="L592" s="38"/>
      <c r="M592" s="38"/>
      <c r="N592" s="3"/>
      <c r="O592" s="3"/>
      <c r="P592" s="3"/>
      <c r="Q592" s="3"/>
      <c r="R592" s="3"/>
      <c r="S592" s="3"/>
      <c r="T592" s="38"/>
      <c r="U592" s="38"/>
      <c r="V592" s="3"/>
      <c r="W592" s="3"/>
      <c r="X592" s="3"/>
      <c r="Y592" s="3"/>
      <c r="Z592" s="3"/>
      <c r="AA592" s="3"/>
      <c r="AB592" s="3"/>
      <c r="AC592" s="3"/>
      <c r="AD592" s="3"/>
      <c r="AE592" s="3"/>
      <c r="AF592" s="3"/>
      <c r="AG592" s="3"/>
      <c r="AH592" s="3"/>
    </row>
    <row r="593">
      <c r="A593" s="3"/>
      <c r="B593" s="3"/>
      <c r="C593" s="56"/>
      <c r="D593" s="56"/>
      <c r="E593" s="3"/>
      <c r="F593" s="38"/>
      <c r="G593" s="38"/>
      <c r="H593" s="56"/>
      <c r="I593" s="56"/>
      <c r="J593" s="38"/>
      <c r="K593" s="38"/>
      <c r="L593" s="38"/>
      <c r="M593" s="38"/>
      <c r="N593" s="3"/>
      <c r="O593" s="3"/>
      <c r="P593" s="3"/>
      <c r="Q593" s="3"/>
      <c r="R593" s="3"/>
      <c r="S593" s="3"/>
      <c r="T593" s="38"/>
      <c r="U593" s="38"/>
      <c r="V593" s="3"/>
      <c r="W593" s="3"/>
      <c r="X593" s="3"/>
      <c r="Y593" s="3"/>
      <c r="Z593" s="3"/>
      <c r="AA593" s="3"/>
      <c r="AB593" s="3"/>
      <c r="AC593" s="3"/>
      <c r="AD593" s="3"/>
      <c r="AE593" s="3"/>
      <c r="AF593" s="3"/>
      <c r="AG593" s="3"/>
      <c r="AH593" s="3"/>
    </row>
    <row r="594">
      <c r="A594" s="3"/>
      <c r="B594" s="3"/>
      <c r="C594" s="56"/>
      <c r="D594" s="56"/>
      <c r="E594" s="3"/>
      <c r="F594" s="38"/>
      <c r="G594" s="38"/>
      <c r="H594" s="56"/>
      <c r="I594" s="56"/>
      <c r="J594" s="38"/>
      <c r="K594" s="38"/>
      <c r="L594" s="38"/>
      <c r="M594" s="38"/>
      <c r="N594" s="3"/>
      <c r="O594" s="3"/>
      <c r="P594" s="3"/>
      <c r="Q594" s="3"/>
      <c r="R594" s="3"/>
      <c r="S594" s="3"/>
      <c r="T594" s="38"/>
      <c r="U594" s="38"/>
      <c r="V594" s="3"/>
      <c r="W594" s="3"/>
      <c r="X594" s="3"/>
      <c r="Y594" s="3"/>
      <c r="Z594" s="3"/>
      <c r="AA594" s="3"/>
      <c r="AB594" s="3"/>
      <c r="AC594" s="3"/>
      <c r="AD594" s="3"/>
      <c r="AE594" s="3"/>
      <c r="AF594" s="3"/>
      <c r="AG594" s="3"/>
      <c r="AH594" s="3"/>
    </row>
    <row r="595">
      <c r="A595" s="3"/>
      <c r="B595" s="3"/>
      <c r="C595" s="56"/>
      <c r="D595" s="56"/>
      <c r="E595" s="3"/>
      <c r="F595" s="38"/>
      <c r="G595" s="38"/>
      <c r="H595" s="56"/>
      <c r="I595" s="56"/>
      <c r="J595" s="38"/>
      <c r="K595" s="38"/>
      <c r="L595" s="38"/>
      <c r="M595" s="38"/>
      <c r="N595" s="3"/>
      <c r="O595" s="3"/>
      <c r="P595" s="3"/>
      <c r="Q595" s="3"/>
      <c r="R595" s="3"/>
      <c r="S595" s="3"/>
      <c r="T595" s="38"/>
      <c r="U595" s="38"/>
      <c r="V595" s="3"/>
      <c r="W595" s="3"/>
      <c r="X595" s="3"/>
      <c r="Y595" s="3"/>
      <c r="Z595" s="3"/>
      <c r="AA595" s="3"/>
      <c r="AB595" s="3"/>
      <c r="AC595" s="3"/>
      <c r="AD595" s="3"/>
      <c r="AE595" s="3"/>
      <c r="AF595" s="3"/>
      <c r="AG595" s="3"/>
      <c r="AH595" s="3"/>
    </row>
    <row r="596">
      <c r="A596" s="3"/>
      <c r="B596" s="3"/>
      <c r="C596" s="56"/>
      <c r="D596" s="56"/>
      <c r="E596" s="3"/>
      <c r="F596" s="38"/>
      <c r="G596" s="38"/>
      <c r="H596" s="56"/>
      <c r="I596" s="56"/>
      <c r="J596" s="38"/>
      <c r="K596" s="38"/>
      <c r="L596" s="38"/>
      <c r="M596" s="38"/>
      <c r="N596" s="3"/>
      <c r="O596" s="3"/>
      <c r="P596" s="3"/>
      <c r="Q596" s="3"/>
      <c r="R596" s="3"/>
      <c r="S596" s="3"/>
      <c r="T596" s="38"/>
      <c r="U596" s="38"/>
      <c r="V596" s="3"/>
      <c r="W596" s="3"/>
      <c r="X596" s="3"/>
      <c r="Y596" s="3"/>
      <c r="Z596" s="3"/>
      <c r="AA596" s="3"/>
      <c r="AB596" s="3"/>
      <c r="AC596" s="3"/>
      <c r="AD596" s="3"/>
      <c r="AE596" s="3"/>
      <c r="AF596" s="3"/>
      <c r="AG596" s="3"/>
      <c r="AH596" s="3"/>
    </row>
    <row r="597">
      <c r="A597" s="3"/>
      <c r="B597" s="3"/>
      <c r="C597" s="56"/>
      <c r="D597" s="56"/>
      <c r="E597" s="3"/>
      <c r="F597" s="38"/>
      <c r="G597" s="38"/>
      <c r="H597" s="56"/>
      <c r="I597" s="56"/>
      <c r="J597" s="38"/>
      <c r="K597" s="38"/>
      <c r="L597" s="38"/>
      <c r="M597" s="38"/>
      <c r="N597" s="3"/>
      <c r="O597" s="3"/>
      <c r="P597" s="3"/>
      <c r="Q597" s="3"/>
      <c r="R597" s="3"/>
      <c r="S597" s="3"/>
      <c r="T597" s="38"/>
      <c r="U597" s="38"/>
      <c r="V597" s="3"/>
      <c r="W597" s="3"/>
      <c r="X597" s="3"/>
      <c r="Y597" s="3"/>
      <c r="Z597" s="3"/>
      <c r="AA597" s="3"/>
      <c r="AB597" s="3"/>
      <c r="AC597" s="3"/>
      <c r="AD597" s="3"/>
      <c r="AE597" s="3"/>
      <c r="AF597" s="3"/>
      <c r="AG597" s="3"/>
      <c r="AH597" s="3"/>
    </row>
    <row r="598">
      <c r="A598" s="3"/>
      <c r="B598" s="3"/>
      <c r="C598" s="56"/>
      <c r="D598" s="56"/>
      <c r="E598" s="3"/>
      <c r="F598" s="38"/>
      <c r="G598" s="38"/>
      <c r="H598" s="56"/>
      <c r="I598" s="56"/>
      <c r="J598" s="38"/>
      <c r="K598" s="38"/>
      <c r="L598" s="38"/>
      <c r="M598" s="38"/>
      <c r="N598" s="3"/>
      <c r="O598" s="3"/>
      <c r="P598" s="3"/>
      <c r="Q598" s="3"/>
      <c r="R598" s="3"/>
      <c r="S598" s="3"/>
      <c r="T598" s="38"/>
      <c r="U598" s="38"/>
      <c r="V598" s="3"/>
      <c r="W598" s="3"/>
      <c r="X598" s="3"/>
      <c r="Y598" s="3"/>
      <c r="Z598" s="3"/>
      <c r="AA598" s="3"/>
      <c r="AB598" s="3"/>
      <c r="AC598" s="3"/>
      <c r="AD598" s="3"/>
      <c r="AE598" s="3"/>
      <c r="AF598" s="3"/>
      <c r="AG598" s="3"/>
      <c r="AH598" s="3"/>
    </row>
    <row r="599">
      <c r="A599" s="3"/>
      <c r="B599" s="3"/>
      <c r="C599" s="56"/>
      <c r="D599" s="56"/>
      <c r="E599" s="3"/>
      <c r="F599" s="38"/>
      <c r="G599" s="38"/>
      <c r="H599" s="56"/>
      <c r="I599" s="56"/>
      <c r="J599" s="38"/>
      <c r="K599" s="38"/>
      <c r="L599" s="38"/>
      <c r="M599" s="38"/>
      <c r="N599" s="3"/>
      <c r="O599" s="3"/>
      <c r="P599" s="3"/>
      <c r="Q599" s="3"/>
      <c r="R599" s="3"/>
      <c r="S599" s="3"/>
      <c r="T599" s="38"/>
      <c r="U599" s="38"/>
      <c r="V599" s="3"/>
      <c r="W599" s="3"/>
      <c r="X599" s="3"/>
      <c r="Y599" s="3"/>
      <c r="Z599" s="3"/>
      <c r="AA599" s="3"/>
      <c r="AB599" s="3"/>
      <c r="AC599" s="3"/>
      <c r="AD599" s="3"/>
      <c r="AE599" s="3"/>
      <c r="AF599" s="3"/>
      <c r="AG599" s="3"/>
      <c r="AH599" s="3"/>
    </row>
    <row r="600">
      <c r="A600" s="3"/>
      <c r="B600" s="3"/>
      <c r="C600" s="56"/>
      <c r="D600" s="56"/>
      <c r="E600" s="3"/>
      <c r="F600" s="38"/>
      <c r="G600" s="38"/>
      <c r="H600" s="56"/>
      <c r="I600" s="56"/>
      <c r="J600" s="38"/>
      <c r="K600" s="38"/>
      <c r="L600" s="38"/>
      <c r="M600" s="38"/>
      <c r="N600" s="3"/>
      <c r="O600" s="3"/>
      <c r="P600" s="3"/>
      <c r="Q600" s="3"/>
      <c r="R600" s="3"/>
      <c r="S600" s="3"/>
      <c r="T600" s="38"/>
      <c r="U600" s="38"/>
      <c r="V600" s="3"/>
      <c r="W600" s="3"/>
      <c r="X600" s="3"/>
      <c r="Y600" s="3"/>
      <c r="Z600" s="3"/>
      <c r="AA600" s="3"/>
      <c r="AB600" s="3"/>
      <c r="AC600" s="3"/>
      <c r="AD600" s="3"/>
      <c r="AE600" s="3"/>
      <c r="AF600" s="3"/>
      <c r="AG600" s="3"/>
      <c r="AH600" s="3"/>
    </row>
    <row r="601">
      <c r="A601" s="3"/>
      <c r="B601" s="3"/>
      <c r="C601" s="56"/>
      <c r="D601" s="56"/>
      <c r="E601" s="3"/>
      <c r="F601" s="38"/>
      <c r="G601" s="38"/>
      <c r="H601" s="56"/>
      <c r="I601" s="56"/>
      <c r="J601" s="38"/>
      <c r="K601" s="38"/>
      <c r="L601" s="38"/>
      <c r="M601" s="38"/>
      <c r="N601" s="3"/>
      <c r="O601" s="3"/>
      <c r="P601" s="3"/>
      <c r="Q601" s="3"/>
      <c r="R601" s="3"/>
      <c r="S601" s="3"/>
      <c r="T601" s="38"/>
      <c r="U601" s="38"/>
      <c r="V601" s="3"/>
      <c r="W601" s="3"/>
      <c r="X601" s="3"/>
      <c r="Y601" s="3"/>
      <c r="Z601" s="3"/>
      <c r="AA601" s="3"/>
      <c r="AB601" s="3"/>
      <c r="AC601" s="3"/>
      <c r="AD601" s="3"/>
      <c r="AE601" s="3"/>
      <c r="AF601" s="3"/>
      <c r="AG601" s="3"/>
      <c r="AH601" s="3"/>
    </row>
    <row r="602">
      <c r="A602" s="3"/>
      <c r="B602" s="3"/>
      <c r="C602" s="56"/>
      <c r="D602" s="56"/>
      <c r="E602" s="3"/>
      <c r="F602" s="38"/>
      <c r="G602" s="38"/>
      <c r="H602" s="56"/>
      <c r="I602" s="56"/>
      <c r="J602" s="38"/>
      <c r="K602" s="38"/>
      <c r="L602" s="38"/>
      <c r="M602" s="38"/>
      <c r="N602" s="3"/>
      <c r="O602" s="3"/>
      <c r="P602" s="3"/>
      <c r="Q602" s="3"/>
      <c r="R602" s="3"/>
      <c r="S602" s="3"/>
      <c r="T602" s="38"/>
      <c r="U602" s="38"/>
      <c r="V602" s="3"/>
      <c r="W602" s="3"/>
      <c r="X602" s="3"/>
      <c r="Y602" s="3"/>
      <c r="Z602" s="3"/>
      <c r="AA602" s="3"/>
      <c r="AB602" s="3"/>
      <c r="AC602" s="3"/>
      <c r="AD602" s="3"/>
      <c r="AE602" s="3"/>
      <c r="AF602" s="3"/>
      <c r="AG602" s="3"/>
      <c r="AH602" s="3"/>
    </row>
    <row r="603">
      <c r="A603" s="3"/>
      <c r="B603" s="3"/>
      <c r="C603" s="56"/>
      <c r="D603" s="56"/>
      <c r="E603" s="3"/>
      <c r="F603" s="38"/>
      <c r="G603" s="38"/>
      <c r="H603" s="56"/>
      <c r="I603" s="56"/>
      <c r="J603" s="38"/>
      <c r="K603" s="38"/>
      <c r="L603" s="38"/>
      <c r="M603" s="38"/>
      <c r="N603" s="3"/>
      <c r="O603" s="3"/>
      <c r="P603" s="3"/>
      <c r="Q603" s="3"/>
      <c r="R603" s="3"/>
      <c r="S603" s="3"/>
      <c r="T603" s="38"/>
      <c r="U603" s="38"/>
      <c r="V603" s="3"/>
      <c r="W603" s="3"/>
      <c r="X603" s="3"/>
      <c r="Y603" s="3"/>
      <c r="Z603" s="3"/>
      <c r="AA603" s="3"/>
      <c r="AB603" s="3"/>
      <c r="AC603" s="3"/>
      <c r="AD603" s="3"/>
      <c r="AE603" s="3"/>
      <c r="AF603" s="3"/>
      <c r="AG603" s="3"/>
      <c r="AH603" s="3"/>
    </row>
    <row r="604">
      <c r="A604" s="3"/>
      <c r="B604" s="3"/>
      <c r="C604" s="56"/>
      <c r="D604" s="56"/>
      <c r="E604" s="3"/>
      <c r="F604" s="38"/>
      <c r="G604" s="38"/>
      <c r="H604" s="56"/>
      <c r="I604" s="56"/>
      <c r="J604" s="38"/>
      <c r="K604" s="38"/>
      <c r="L604" s="38"/>
      <c r="M604" s="38"/>
      <c r="N604" s="3"/>
      <c r="O604" s="3"/>
      <c r="P604" s="3"/>
      <c r="Q604" s="3"/>
      <c r="R604" s="3"/>
      <c r="S604" s="3"/>
      <c r="T604" s="38"/>
      <c r="U604" s="38"/>
      <c r="V604" s="3"/>
      <c r="W604" s="3"/>
      <c r="X604" s="3"/>
      <c r="Y604" s="3"/>
      <c r="Z604" s="3"/>
      <c r="AA604" s="3"/>
      <c r="AB604" s="3"/>
      <c r="AC604" s="3"/>
      <c r="AD604" s="3"/>
      <c r="AE604" s="3"/>
      <c r="AF604" s="3"/>
      <c r="AG604" s="3"/>
      <c r="AH604" s="3"/>
    </row>
    <row r="605">
      <c r="A605" s="3"/>
      <c r="B605" s="3"/>
      <c r="C605" s="56"/>
      <c r="D605" s="56"/>
      <c r="E605" s="3"/>
      <c r="F605" s="38"/>
      <c r="G605" s="38"/>
      <c r="H605" s="56"/>
      <c r="I605" s="56"/>
      <c r="J605" s="38"/>
      <c r="K605" s="38"/>
      <c r="L605" s="38"/>
      <c r="M605" s="38"/>
      <c r="N605" s="3"/>
      <c r="O605" s="3"/>
      <c r="P605" s="3"/>
      <c r="Q605" s="3"/>
      <c r="R605" s="3"/>
      <c r="S605" s="3"/>
      <c r="T605" s="38"/>
      <c r="U605" s="38"/>
      <c r="V605" s="3"/>
      <c r="W605" s="3"/>
      <c r="X605" s="3"/>
      <c r="Y605" s="3"/>
      <c r="Z605" s="3"/>
      <c r="AA605" s="3"/>
      <c r="AB605" s="3"/>
      <c r="AC605" s="3"/>
      <c r="AD605" s="3"/>
      <c r="AE605" s="3"/>
      <c r="AF605" s="3"/>
      <c r="AG605" s="3"/>
      <c r="AH605" s="3"/>
    </row>
    <row r="606">
      <c r="A606" s="3"/>
      <c r="B606" s="3"/>
      <c r="C606" s="56"/>
      <c r="D606" s="56"/>
      <c r="E606" s="3"/>
      <c r="F606" s="38"/>
      <c r="G606" s="38"/>
      <c r="H606" s="56"/>
      <c r="I606" s="56"/>
      <c r="J606" s="38"/>
      <c r="K606" s="38"/>
      <c r="L606" s="38"/>
      <c r="M606" s="38"/>
      <c r="N606" s="3"/>
      <c r="O606" s="3"/>
      <c r="P606" s="3"/>
      <c r="Q606" s="3"/>
      <c r="R606" s="3"/>
      <c r="S606" s="3"/>
      <c r="T606" s="38"/>
      <c r="U606" s="38"/>
      <c r="V606" s="3"/>
      <c r="W606" s="3"/>
      <c r="X606" s="3"/>
      <c r="Y606" s="3"/>
      <c r="Z606" s="3"/>
      <c r="AA606" s="3"/>
      <c r="AB606" s="3"/>
      <c r="AC606" s="3"/>
      <c r="AD606" s="3"/>
      <c r="AE606" s="3"/>
      <c r="AF606" s="3"/>
      <c r="AG606" s="3"/>
      <c r="AH606" s="3"/>
    </row>
    <row r="607">
      <c r="A607" s="3"/>
      <c r="B607" s="3"/>
      <c r="C607" s="56"/>
      <c r="D607" s="56"/>
      <c r="E607" s="3"/>
      <c r="F607" s="38"/>
      <c r="G607" s="38"/>
      <c r="H607" s="56"/>
      <c r="I607" s="56"/>
      <c r="J607" s="38"/>
      <c r="K607" s="38"/>
      <c r="L607" s="38"/>
      <c r="M607" s="38"/>
      <c r="N607" s="3"/>
      <c r="O607" s="3"/>
      <c r="P607" s="3"/>
      <c r="Q607" s="3"/>
      <c r="R607" s="3"/>
      <c r="S607" s="3"/>
      <c r="T607" s="38"/>
      <c r="U607" s="38"/>
      <c r="V607" s="3"/>
      <c r="W607" s="3"/>
      <c r="X607" s="3"/>
      <c r="Y607" s="3"/>
      <c r="Z607" s="3"/>
      <c r="AA607" s="3"/>
      <c r="AB607" s="3"/>
      <c r="AC607" s="3"/>
      <c r="AD607" s="3"/>
      <c r="AE607" s="3"/>
      <c r="AF607" s="3"/>
      <c r="AG607" s="3"/>
      <c r="AH607" s="3"/>
    </row>
    <row r="608">
      <c r="A608" s="3"/>
      <c r="B608" s="3"/>
      <c r="C608" s="56"/>
      <c r="D608" s="56"/>
      <c r="E608" s="3"/>
      <c r="F608" s="38"/>
      <c r="G608" s="38"/>
      <c r="H608" s="56"/>
      <c r="I608" s="56"/>
      <c r="J608" s="38"/>
      <c r="K608" s="38"/>
      <c r="L608" s="38"/>
      <c r="M608" s="38"/>
      <c r="N608" s="3"/>
      <c r="O608" s="3"/>
      <c r="P608" s="3"/>
      <c r="Q608" s="3"/>
      <c r="R608" s="3"/>
      <c r="S608" s="3"/>
      <c r="T608" s="38"/>
      <c r="U608" s="38"/>
      <c r="V608" s="3"/>
      <c r="W608" s="3"/>
      <c r="X608" s="3"/>
      <c r="Y608" s="3"/>
      <c r="Z608" s="3"/>
      <c r="AA608" s="3"/>
      <c r="AB608" s="3"/>
      <c r="AC608" s="3"/>
      <c r="AD608" s="3"/>
      <c r="AE608" s="3"/>
      <c r="AF608" s="3"/>
      <c r="AG608" s="3"/>
      <c r="AH608" s="3"/>
    </row>
    <row r="609">
      <c r="A609" s="3"/>
      <c r="B609" s="3"/>
      <c r="C609" s="56"/>
      <c r="D609" s="56"/>
      <c r="E609" s="3"/>
      <c r="F609" s="38"/>
      <c r="G609" s="38"/>
      <c r="H609" s="56"/>
      <c r="I609" s="56"/>
      <c r="J609" s="38"/>
      <c r="K609" s="38"/>
      <c r="L609" s="38"/>
      <c r="M609" s="38"/>
      <c r="N609" s="3"/>
      <c r="O609" s="3"/>
      <c r="P609" s="3"/>
      <c r="Q609" s="3"/>
      <c r="R609" s="3"/>
      <c r="S609" s="3"/>
      <c r="T609" s="38"/>
      <c r="U609" s="38"/>
      <c r="V609" s="3"/>
      <c r="W609" s="3"/>
      <c r="X609" s="3"/>
      <c r="Y609" s="3"/>
      <c r="Z609" s="3"/>
      <c r="AA609" s="3"/>
      <c r="AB609" s="3"/>
      <c r="AC609" s="3"/>
      <c r="AD609" s="3"/>
      <c r="AE609" s="3"/>
      <c r="AF609" s="3"/>
      <c r="AG609" s="3"/>
      <c r="AH609" s="3"/>
    </row>
    <row r="610">
      <c r="A610" s="3"/>
      <c r="B610" s="3"/>
      <c r="C610" s="56"/>
      <c r="D610" s="56"/>
      <c r="E610" s="3"/>
      <c r="F610" s="38"/>
      <c r="G610" s="38"/>
      <c r="H610" s="56"/>
      <c r="I610" s="56"/>
      <c r="J610" s="38"/>
      <c r="K610" s="38"/>
      <c r="L610" s="38"/>
      <c r="M610" s="38"/>
      <c r="N610" s="3"/>
      <c r="O610" s="3"/>
      <c r="P610" s="3"/>
      <c r="Q610" s="3"/>
      <c r="R610" s="3"/>
      <c r="S610" s="3"/>
      <c r="T610" s="38"/>
      <c r="U610" s="38"/>
      <c r="V610" s="3"/>
      <c r="W610" s="3"/>
      <c r="X610" s="3"/>
      <c r="Y610" s="3"/>
      <c r="Z610" s="3"/>
      <c r="AA610" s="3"/>
      <c r="AB610" s="3"/>
      <c r="AC610" s="3"/>
      <c r="AD610" s="3"/>
      <c r="AE610" s="3"/>
      <c r="AF610" s="3"/>
      <c r="AG610" s="3"/>
      <c r="AH610" s="3"/>
    </row>
    <row r="611">
      <c r="A611" s="3"/>
      <c r="B611" s="3"/>
      <c r="C611" s="56"/>
      <c r="D611" s="56"/>
      <c r="E611" s="3"/>
      <c r="F611" s="38"/>
      <c r="G611" s="38"/>
      <c r="H611" s="56"/>
      <c r="I611" s="56"/>
      <c r="J611" s="38"/>
      <c r="K611" s="38"/>
      <c r="L611" s="38"/>
      <c r="M611" s="38"/>
      <c r="N611" s="3"/>
      <c r="O611" s="3"/>
      <c r="P611" s="3"/>
      <c r="Q611" s="3"/>
      <c r="R611" s="3"/>
      <c r="S611" s="3"/>
      <c r="T611" s="38"/>
      <c r="U611" s="38"/>
      <c r="V611" s="3"/>
      <c r="W611" s="3"/>
      <c r="X611" s="3"/>
      <c r="Y611" s="3"/>
      <c r="Z611" s="3"/>
      <c r="AA611" s="3"/>
      <c r="AB611" s="3"/>
      <c r="AC611" s="3"/>
      <c r="AD611" s="3"/>
      <c r="AE611" s="3"/>
      <c r="AF611" s="3"/>
      <c r="AG611" s="3"/>
      <c r="AH611" s="3"/>
    </row>
    <row r="612">
      <c r="A612" s="3"/>
      <c r="B612" s="3"/>
      <c r="C612" s="56"/>
      <c r="D612" s="56"/>
      <c r="E612" s="3"/>
      <c r="F612" s="38"/>
      <c r="G612" s="38"/>
      <c r="H612" s="56"/>
      <c r="I612" s="56"/>
      <c r="J612" s="38"/>
      <c r="K612" s="38"/>
      <c r="L612" s="38"/>
      <c r="M612" s="38"/>
      <c r="N612" s="3"/>
      <c r="O612" s="3"/>
      <c r="P612" s="3"/>
      <c r="Q612" s="3"/>
      <c r="R612" s="3"/>
      <c r="S612" s="3"/>
      <c r="T612" s="38"/>
      <c r="U612" s="38"/>
      <c r="V612" s="3"/>
      <c r="W612" s="3"/>
      <c r="X612" s="3"/>
      <c r="Y612" s="3"/>
      <c r="Z612" s="3"/>
      <c r="AA612" s="3"/>
      <c r="AB612" s="3"/>
      <c r="AC612" s="3"/>
      <c r="AD612" s="3"/>
      <c r="AE612" s="3"/>
      <c r="AF612" s="3"/>
      <c r="AG612" s="3"/>
      <c r="AH612" s="3"/>
    </row>
    <row r="613">
      <c r="A613" s="3"/>
      <c r="B613" s="3"/>
      <c r="C613" s="56"/>
      <c r="D613" s="56"/>
      <c r="E613" s="3"/>
      <c r="F613" s="38"/>
      <c r="G613" s="38"/>
      <c r="H613" s="56"/>
      <c r="I613" s="56"/>
      <c r="J613" s="38"/>
      <c r="K613" s="38"/>
      <c r="L613" s="38"/>
      <c r="M613" s="38"/>
      <c r="N613" s="3"/>
      <c r="O613" s="3"/>
      <c r="P613" s="3"/>
      <c r="Q613" s="3"/>
      <c r="R613" s="3"/>
      <c r="S613" s="3"/>
      <c r="T613" s="38"/>
      <c r="U613" s="38"/>
      <c r="V613" s="3"/>
      <c r="W613" s="3"/>
      <c r="X613" s="3"/>
      <c r="Y613" s="3"/>
      <c r="Z613" s="3"/>
      <c r="AA613" s="3"/>
      <c r="AB613" s="3"/>
      <c r="AC613" s="3"/>
      <c r="AD613" s="3"/>
      <c r="AE613" s="3"/>
      <c r="AF613" s="3"/>
      <c r="AG613" s="3"/>
      <c r="AH613" s="3"/>
    </row>
    <row r="614">
      <c r="A614" s="3"/>
      <c r="B614" s="3"/>
      <c r="C614" s="56"/>
      <c r="D614" s="56"/>
      <c r="E614" s="3"/>
      <c r="F614" s="38"/>
      <c r="G614" s="38"/>
      <c r="H614" s="56"/>
      <c r="I614" s="56"/>
      <c r="J614" s="38"/>
      <c r="K614" s="38"/>
      <c r="L614" s="38"/>
      <c r="M614" s="38"/>
      <c r="N614" s="3"/>
      <c r="O614" s="3"/>
      <c r="P614" s="3"/>
      <c r="Q614" s="3"/>
      <c r="R614" s="3"/>
      <c r="S614" s="3"/>
      <c r="T614" s="38"/>
      <c r="U614" s="38"/>
      <c r="V614" s="3"/>
      <c r="W614" s="3"/>
      <c r="X614" s="3"/>
      <c r="Y614" s="3"/>
      <c r="Z614" s="3"/>
      <c r="AA614" s="3"/>
      <c r="AB614" s="3"/>
      <c r="AC614" s="3"/>
      <c r="AD614" s="3"/>
      <c r="AE614" s="3"/>
      <c r="AF614" s="3"/>
      <c r="AG614" s="3"/>
      <c r="AH614" s="3"/>
    </row>
    <row r="615">
      <c r="A615" s="3"/>
      <c r="B615" s="3"/>
      <c r="C615" s="56"/>
      <c r="D615" s="56"/>
      <c r="E615" s="3"/>
      <c r="F615" s="38"/>
      <c r="G615" s="38"/>
      <c r="H615" s="56"/>
      <c r="I615" s="56"/>
      <c r="J615" s="38"/>
      <c r="K615" s="38"/>
      <c r="L615" s="38"/>
      <c r="M615" s="38"/>
      <c r="N615" s="3"/>
      <c r="O615" s="3"/>
      <c r="P615" s="3"/>
      <c r="Q615" s="3"/>
      <c r="R615" s="3"/>
      <c r="S615" s="3"/>
      <c r="T615" s="38"/>
      <c r="U615" s="38"/>
      <c r="V615" s="3"/>
      <c r="W615" s="3"/>
      <c r="X615" s="3"/>
      <c r="Y615" s="3"/>
      <c r="Z615" s="3"/>
      <c r="AA615" s="3"/>
      <c r="AB615" s="3"/>
      <c r="AC615" s="3"/>
      <c r="AD615" s="3"/>
      <c r="AE615" s="3"/>
      <c r="AF615" s="3"/>
      <c r="AG615" s="3"/>
      <c r="AH615" s="3"/>
    </row>
    <row r="616">
      <c r="A616" s="3"/>
      <c r="B616" s="3"/>
      <c r="C616" s="56"/>
      <c r="D616" s="56"/>
      <c r="E616" s="3"/>
      <c r="F616" s="38"/>
      <c r="G616" s="38"/>
      <c r="H616" s="56"/>
      <c r="I616" s="56"/>
      <c r="J616" s="38"/>
      <c r="K616" s="38"/>
      <c r="L616" s="38"/>
      <c r="M616" s="38"/>
      <c r="N616" s="3"/>
      <c r="O616" s="3"/>
      <c r="P616" s="3"/>
      <c r="Q616" s="3"/>
      <c r="R616" s="3"/>
      <c r="S616" s="3"/>
      <c r="T616" s="38"/>
      <c r="U616" s="38"/>
      <c r="V616" s="3"/>
      <c r="W616" s="3"/>
      <c r="X616" s="3"/>
      <c r="Y616" s="3"/>
      <c r="Z616" s="3"/>
      <c r="AA616" s="3"/>
      <c r="AB616" s="3"/>
      <c r="AC616" s="3"/>
      <c r="AD616" s="3"/>
      <c r="AE616" s="3"/>
      <c r="AF616" s="3"/>
      <c r="AG616" s="3"/>
      <c r="AH616" s="3"/>
    </row>
    <row r="617">
      <c r="A617" s="3"/>
      <c r="B617" s="3"/>
      <c r="C617" s="56"/>
      <c r="D617" s="56"/>
      <c r="E617" s="3"/>
      <c r="F617" s="38"/>
      <c r="G617" s="38"/>
      <c r="H617" s="56"/>
      <c r="I617" s="56"/>
      <c r="J617" s="38"/>
      <c r="K617" s="38"/>
      <c r="L617" s="38"/>
      <c r="M617" s="38"/>
      <c r="N617" s="3"/>
      <c r="O617" s="3"/>
      <c r="P617" s="3"/>
      <c r="Q617" s="3"/>
      <c r="R617" s="3"/>
      <c r="S617" s="3"/>
      <c r="T617" s="38"/>
      <c r="U617" s="38"/>
      <c r="V617" s="3"/>
      <c r="W617" s="3"/>
      <c r="X617" s="3"/>
      <c r="Y617" s="3"/>
      <c r="Z617" s="3"/>
      <c r="AA617" s="3"/>
      <c r="AB617" s="3"/>
      <c r="AC617" s="3"/>
      <c r="AD617" s="3"/>
      <c r="AE617" s="3"/>
      <c r="AF617" s="3"/>
      <c r="AG617" s="3"/>
      <c r="AH617" s="3"/>
    </row>
    <row r="618">
      <c r="A618" s="3"/>
      <c r="B618" s="3"/>
      <c r="C618" s="56"/>
      <c r="D618" s="56"/>
      <c r="E618" s="3"/>
      <c r="F618" s="38"/>
      <c r="G618" s="38"/>
      <c r="H618" s="56"/>
      <c r="I618" s="56"/>
      <c r="J618" s="38"/>
      <c r="K618" s="38"/>
      <c r="L618" s="38"/>
      <c r="M618" s="38"/>
      <c r="N618" s="3"/>
      <c r="O618" s="3"/>
      <c r="P618" s="3"/>
      <c r="Q618" s="3"/>
      <c r="R618" s="3"/>
      <c r="S618" s="3"/>
      <c r="T618" s="38"/>
      <c r="U618" s="38"/>
      <c r="V618" s="3"/>
      <c r="W618" s="3"/>
      <c r="X618" s="3"/>
      <c r="Y618" s="3"/>
      <c r="Z618" s="3"/>
      <c r="AA618" s="3"/>
      <c r="AB618" s="3"/>
      <c r="AC618" s="3"/>
      <c r="AD618" s="3"/>
      <c r="AE618" s="3"/>
      <c r="AF618" s="3"/>
      <c r="AG618" s="3"/>
      <c r="AH618" s="3"/>
    </row>
    <row r="619">
      <c r="A619" s="3"/>
      <c r="B619" s="3"/>
      <c r="C619" s="56"/>
      <c r="D619" s="56"/>
      <c r="E619" s="3"/>
      <c r="F619" s="38"/>
      <c r="G619" s="38"/>
      <c r="H619" s="56"/>
      <c r="I619" s="56"/>
      <c r="J619" s="38"/>
      <c r="K619" s="38"/>
      <c r="L619" s="38"/>
      <c r="M619" s="38"/>
      <c r="N619" s="3"/>
      <c r="O619" s="3"/>
      <c r="P619" s="3"/>
      <c r="Q619" s="3"/>
      <c r="R619" s="3"/>
      <c r="S619" s="3"/>
      <c r="T619" s="38"/>
      <c r="U619" s="38"/>
      <c r="V619" s="3"/>
      <c r="W619" s="3"/>
      <c r="X619" s="3"/>
      <c r="Y619" s="3"/>
      <c r="Z619" s="3"/>
      <c r="AA619" s="3"/>
      <c r="AB619" s="3"/>
      <c r="AC619" s="3"/>
      <c r="AD619" s="3"/>
      <c r="AE619" s="3"/>
      <c r="AF619" s="3"/>
      <c r="AG619" s="3"/>
      <c r="AH619" s="3"/>
    </row>
    <row r="620">
      <c r="A620" s="3"/>
      <c r="B620" s="3"/>
      <c r="C620" s="56"/>
      <c r="D620" s="56"/>
      <c r="E620" s="3"/>
      <c r="F620" s="38"/>
      <c r="G620" s="38"/>
      <c r="H620" s="56"/>
      <c r="I620" s="56"/>
      <c r="J620" s="38"/>
      <c r="K620" s="38"/>
      <c r="L620" s="38"/>
      <c r="M620" s="38"/>
      <c r="N620" s="3"/>
      <c r="O620" s="3"/>
      <c r="P620" s="3"/>
      <c r="Q620" s="3"/>
      <c r="R620" s="3"/>
      <c r="S620" s="3"/>
      <c r="T620" s="38"/>
      <c r="U620" s="38"/>
      <c r="V620" s="3"/>
      <c r="W620" s="3"/>
      <c r="X620" s="3"/>
      <c r="Y620" s="3"/>
      <c r="Z620" s="3"/>
      <c r="AA620" s="3"/>
      <c r="AB620" s="3"/>
      <c r="AC620" s="3"/>
      <c r="AD620" s="3"/>
      <c r="AE620" s="3"/>
      <c r="AF620" s="3"/>
      <c r="AG620" s="3"/>
      <c r="AH620" s="3"/>
    </row>
    <row r="621">
      <c r="A621" s="3"/>
      <c r="B621" s="3"/>
      <c r="C621" s="56"/>
      <c r="D621" s="56"/>
      <c r="E621" s="3"/>
      <c r="F621" s="38"/>
      <c r="G621" s="38"/>
      <c r="H621" s="56"/>
      <c r="I621" s="56"/>
      <c r="J621" s="38"/>
      <c r="K621" s="38"/>
      <c r="L621" s="38"/>
      <c r="M621" s="38"/>
      <c r="N621" s="3"/>
      <c r="O621" s="3"/>
      <c r="P621" s="3"/>
      <c r="Q621" s="3"/>
      <c r="R621" s="3"/>
      <c r="S621" s="3"/>
      <c r="T621" s="38"/>
      <c r="U621" s="38"/>
      <c r="V621" s="3"/>
      <c r="W621" s="3"/>
      <c r="X621" s="3"/>
      <c r="Y621" s="3"/>
      <c r="Z621" s="3"/>
      <c r="AA621" s="3"/>
      <c r="AB621" s="3"/>
      <c r="AC621" s="3"/>
      <c r="AD621" s="3"/>
      <c r="AE621" s="3"/>
      <c r="AF621" s="3"/>
      <c r="AG621" s="3"/>
      <c r="AH621" s="3"/>
    </row>
    <row r="622">
      <c r="A622" s="3"/>
      <c r="B622" s="3"/>
      <c r="C622" s="56"/>
      <c r="D622" s="56"/>
      <c r="E622" s="3"/>
      <c r="F622" s="38"/>
      <c r="G622" s="38"/>
      <c r="H622" s="56"/>
      <c r="I622" s="56"/>
      <c r="J622" s="38"/>
      <c r="K622" s="38"/>
      <c r="L622" s="38"/>
      <c r="M622" s="38"/>
      <c r="N622" s="3"/>
      <c r="O622" s="3"/>
      <c r="P622" s="3"/>
      <c r="Q622" s="3"/>
      <c r="R622" s="3"/>
      <c r="S622" s="3"/>
      <c r="T622" s="38"/>
      <c r="U622" s="38"/>
      <c r="V622" s="3"/>
      <c r="W622" s="3"/>
      <c r="X622" s="3"/>
      <c r="Y622" s="3"/>
      <c r="Z622" s="3"/>
      <c r="AA622" s="3"/>
      <c r="AB622" s="3"/>
      <c r="AC622" s="3"/>
      <c r="AD622" s="3"/>
      <c r="AE622" s="3"/>
      <c r="AF622" s="3"/>
      <c r="AG622" s="3"/>
      <c r="AH622" s="3"/>
    </row>
    <row r="623">
      <c r="A623" s="3"/>
      <c r="B623" s="3"/>
      <c r="C623" s="56"/>
      <c r="D623" s="56"/>
      <c r="E623" s="3"/>
      <c r="F623" s="38"/>
      <c r="G623" s="38"/>
      <c r="H623" s="56"/>
      <c r="I623" s="56"/>
      <c r="J623" s="38"/>
      <c r="K623" s="38"/>
      <c r="L623" s="38"/>
      <c r="M623" s="38"/>
      <c r="N623" s="3"/>
      <c r="O623" s="3"/>
      <c r="P623" s="3"/>
      <c r="Q623" s="3"/>
      <c r="R623" s="3"/>
      <c r="S623" s="3"/>
      <c r="T623" s="38"/>
      <c r="U623" s="38"/>
      <c r="V623" s="3"/>
      <c r="W623" s="3"/>
      <c r="X623" s="3"/>
      <c r="Y623" s="3"/>
      <c r="Z623" s="3"/>
      <c r="AA623" s="3"/>
      <c r="AB623" s="3"/>
      <c r="AC623" s="3"/>
      <c r="AD623" s="3"/>
      <c r="AE623" s="3"/>
      <c r="AF623" s="3"/>
      <c r="AG623" s="3"/>
      <c r="AH623" s="3"/>
    </row>
    <row r="624">
      <c r="A624" s="3"/>
      <c r="B624" s="3"/>
      <c r="C624" s="56"/>
      <c r="D624" s="56"/>
      <c r="E624" s="3"/>
      <c r="F624" s="38"/>
      <c r="G624" s="38"/>
      <c r="H624" s="56"/>
      <c r="I624" s="56"/>
      <c r="J624" s="38"/>
      <c r="K624" s="38"/>
      <c r="L624" s="38"/>
      <c r="M624" s="38"/>
      <c r="N624" s="3"/>
      <c r="O624" s="3"/>
      <c r="P624" s="3"/>
      <c r="Q624" s="3"/>
      <c r="R624" s="3"/>
      <c r="S624" s="3"/>
      <c r="T624" s="38"/>
      <c r="U624" s="38"/>
      <c r="V624" s="3"/>
      <c r="W624" s="3"/>
      <c r="X624" s="3"/>
      <c r="Y624" s="3"/>
      <c r="Z624" s="3"/>
      <c r="AA624" s="3"/>
      <c r="AB624" s="3"/>
      <c r="AC624" s="3"/>
      <c r="AD624" s="3"/>
      <c r="AE624" s="3"/>
      <c r="AF624" s="3"/>
      <c r="AG624" s="3"/>
      <c r="AH624" s="3"/>
    </row>
    <row r="625">
      <c r="A625" s="3"/>
      <c r="B625" s="3"/>
      <c r="C625" s="56"/>
      <c r="D625" s="56"/>
      <c r="E625" s="3"/>
      <c r="F625" s="38"/>
      <c r="G625" s="38"/>
      <c r="H625" s="56"/>
      <c r="I625" s="56"/>
      <c r="J625" s="38"/>
      <c r="K625" s="38"/>
      <c r="L625" s="38"/>
      <c r="M625" s="38"/>
      <c r="N625" s="3"/>
      <c r="O625" s="3"/>
      <c r="P625" s="3"/>
      <c r="Q625" s="3"/>
      <c r="R625" s="3"/>
      <c r="S625" s="3"/>
      <c r="T625" s="38"/>
      <c r="U625" s="38"/>
      <c r="V625" s="3"/>
      <c r="W625" s="3"/>
      <c r="X625" s="3"/>
      <c r="Y625" s="3"/>
      <c r="Z625" s="3"/>
      <c r="AA625" s="3"/>
      <c r="AB625" s="3"/>
      <c r="AC625" s="3"/>
      <c r="AD625" s="3"/>
      <c r="AE625" s="3"/>
      <c r="AF625" s="3"/>
      <c r="AG625" s="3"/>
      <c r="AH625" s="3"/>
    </row>
    <row r="626">
      <c r="A626" s="3"/>
      <c r="B626" s="3"/>
      <c r="C626" s="56"/>
      <c r="D626" s="56"/>
      <c r="E626" s="3"/>
      <c r="F626" s="38"/>
      <c r="G626" s="38"/>
      <c r="H626" s="56"/>
      <c r="I626" s="56"/>
      <c r="J626" s="38"/>
      <c r="K626" s="38"/>
      <c r="L626" s="38"/>
      <c r="M626" s="38"/>
      <c r="N626" s="3"/>
      <c r="O626" s="3"/>
      <c r="P626" s="3"/>
      <c r="Q626" s="3"/>
      <c r="R626" s="3"/>
      <c r="S626" s="3"/>
      <c r="T626" s="38"/>
      <c r="U626" s="38"/>
      <c r="V626" s="3"/>
      <c r="W626" s="3"/>
      <c r="X626" s="3"/>
      <c r="Y626" s="3"/>
      <c r="Z626" s="3"/>
      <c r="AA626" s="3"/>
      <c r="AB626" s="3"/>
      <c r="AC626" s="3"/>
      <c r="AD626" s="3"/>
      <c r="AE626" s="3"/>
      <c r="AF626" s="3"/>
      <c r="AG626" s="3"/>
      <c r="AH626" s="3"/>
    </row>
    <row r="627">
      <c r="A627" s="3"/>
      <c r="B627" s="3"/>
      <c r="C627" s="56"/>
      <c r="D627" s="56"/>
      <c r="E627" s="3"/>
      <c r="F627" s="38"/>
      <c r="G627" s="38"/>
      <c r="H627" s="56"/>
      <c r="I627" s="56"/>
      <c r="J627" s="38"/>
      <c r="K627" s="38"/>
      <c r="L627" s="38"/>
      <c r="M627" s="38"/>
      <c r="N627" s="3"/>
      <c r="O627" s="3"/>
      <c r="P627" s="3"/>
      <c r="Q627" s="3"/>
      <c r="R627" s="3"/>
      <c r="S627" s="3"/>
      <c r="T627" s="38"/>
      <c r="U627" s="38"/>
      <c r="V627" s="3"/>
      <c r="W627" s="3"/>
      <c r="X627" s="3"/>
      <c r="Y627" s="3"/>
      <c r="Z627" s="3"/>
      <c r="AA627" s="3"/>
      <c r="AB627" s="3"/>
      <c r="AC627" s="3"/>
      <c r="AD627" s="3"/>
      <c r="AE627" s="3"/>
      <c r="AF627" s="3"/>
      <c r="AG627" s="3"/>
      <c r="AH627" s="3"/>
    </row>
    <row r="628">
      <c r="A628" s="3"/>
      <c r="B628" s="3"/>
      <c r="C628" s="56"/>
      <c r="D628" s="56"/>
      <c r="E628" s="3"/>
      <c r="F628" s="38"/>
      <c r="G628" s="38"/>
      <c r="H628" s="56"/>
      <c r="I628" s="56"/>
      <c r="J628" s="38"/>
      <c r="K628" s="38"/>
      <c r="L628" s="38"/>
      <c r="M628" s="38"/>
      <c r="N628" s="3"/>
      <c r="O628" s="3"/>
      <c r="P628" s="3"/>
      <c r="Q628" s="3"/>
      <c r="R628" s="3"/>
      <c r="S628" s="3"/>
      <c r="T628" s="38"/>
      <c r="U628" s="38"/>
      <c r="V628" s="3"/>
      <c r="W628" s="3"/>
      <c r="X628" s="3"/>
      <c r="Y628" s="3"/>
      <c r="Z628" s="3"/>
      <c r="AA628" s="3"/>
      <c r="AB628" s="3"/>
      <c r="AC628" s="3"/>
      <c r="AD628" s="3"/>
      <c r="AE628" s="3"/>
      <c r="AF628" s="3"/>
      <c r="AG628" s="3"/>
      <c r="AH628" s="3"/>
    </row>
    <row r="629">
      <c r="A629" s="3"/>
      <c r="B629" s="3"/>
      <c r="C629" s="56"/>
      <c r="D629" s="56"/>
      <c r="E629" s="3"/>
      <c r="F629" s="38"/>
      <c r="G629" s="38"/>
      <c r="H629" s="56"/>
      <c r="I629" s="56"/>
      <c r="J629" s="38"/>
      <c r="K629" s="38"/>
      <c r="L629" s="38"/>
      <c r="M629" s="38"/>
      <c r="N629" s="3"/>
      <c r="O629" s="3"/>
      <c r="P629" s="3"/>
      <c r="Q629" s="3"/>
      <c r="R629" s="3"/>
      <c r="S629" s="3"/>
      <c r="T629" s="38"/>
      <c r="U629" s="38"/>
      <c r="V629" s="3"/>
      <c r="W629" s="3"/>
      <c r="X629" s="3"/>
      <c r="Y629" s="3"/>
      <c r="Z629" s="3"/>
      <c r="AA629" s="3"/>
      <c r="AB629" s="3"/>
      <c r="AC629" s="3"/>
      <c r="AD629" s="3"/>
      <c r="AE629" s="3"/>
      <c r="AF629" s="3"/>
      <c r="AG629" s="3"/>
      <c r="AH629" s="3"/>
    </row>
    <row r="630">
      <c r="A630" s="3"/>
      <c r="B630" s="3"/>
      <c r="C630" s="56"/>
      <c r="D630" s="56"/>
      <c r="E630" s="3"/>
      <c r="F630" s="38"/>
      <c r="G630" s="38"/>
      <c r="H630" s="56"/>
      <c r="I630" s="56"/>
      <c r="J630" s="38"/>
      <c r="K630" s="38"/>
      <c r="L630" s="38"/>
      <c r="M630" s="38"/>
      <c r="N630" s="3"/>
      <c r="O630" s="3"/>
      <c r="P630" s="3"/>
      <c r="Q630" s="3"/>
      <c r="R630" s="3"/>
      <c r="S630" s="3"/>
      <c r="T630" s="38"/>
      <c r="U630" s="38"/>
      <c r="V630" s="3"/>
      <c r="W630" s="3"/>
      <c r="X630" s="3"/>
      <c r="Y630" s="3"/>
      <c r="Z630" s="3"/>
      <c r="AA630" s="3"/>
      <c r="AB630" s="3"/>
      <c r="AC630" s="3"/>
      <c r="AD630" s="3"/>
      <c r="AE630" s="3"/>
      <c r="AF630" s="3"/>
      <c r="AG630" s="3"/>
      <c r="AH630" s="3"/>
    </row>
    <row r="631">
      <c r="A631" s="3"/>
      <c r="B631" s="3"/>
      <c r="C631" s="56"/>
      <c r="D631" s="56"/>
      <c r="E631" s="3"/>
      <c r="F631" s="38"/>
      <c r="G631" s="38"/>
      <c r="H631" s="56"/>
      <c r="I631" s="56"/>
      <c r="J631" s="38"/>
      <c r="K631" s="38"/>
      <c r="L631" s="38"/>
      <c r="M631" s="38"/>
      <c r="N631" s="3"/>
      <c r="O631" s="3"/>
      <c r="P631" s="3"/>
      <c r="Q631" s="3"/>
      <c r="R631" s="3"/>
      <c r="S631" s="3"/>
      <c r="T631" s="38"/>
      <c r="U631" s="38"/>
      <c r="V631" s="3"/>
      <c r="W631" s="3"/>
      <c r="X631" s="3"/>
      <c r="Y631" s="3"/>
      <c r="Z631" s="3"/>
      <c r="AA631" s="3"/>
      <c r="AB631" s="3"/>
      <c r="AC631" s="3"/>
      <c r="AD631" s="3"/>
      <c r="AE631" s="3"/>
      <c r="AF631" s="3"/>
      <c r="AG631" s="3"/>
      <c r="AH631" s="3"/>
    </row>
    <row r="632">
      <c r="A632" s="3"/>
      <c r="B632" s="3"/>
      <c r="C632" s="56"/>
      <c r="D632" s="56"/>
      <c r="E632" s="3"/>
      <c r="F632" s="38"/>
      <c r="G632" s="38"/>
      <c r="H632" s="56"/>
      <c r="I632" s="56"/>
      <c r="J632" s="38"/>
      <c r="K632" s="38"/>
      <c r="L632" s="38"/>
      <c r="M632" s="38"/>
      <c r="N632" s="3"/>
      <c r="O632" s="3"/>
      <c r="P632" s="3"/>
      <c r="Q632" s="3"/>
      <c r="R632" s="3"/>
      <c r="S632" s="3"/>
      <c r="T632" s="38"/>
      <c r="U632" s="38"/>
      <c r="V632" s="3"/>
      <c r="W632" s="3"/>
      <c r="X632" s="3"/>
      <c r="Y632" s="3"/>
      <c r="Z632" s="3"/>
      <c r="AA632" s="3"/>
      <c r="AB632" s="3"/>
      <c r="AC632" s="3"/>
      <c r="AD632" s="3"/>
      <c r="AE632" s="3"/>
      <c r="AF632" s="3"/>
      <c r="AG632" s="3"/>
      <c r="AH632" s="3"/>
    </row>
    <row r="633">
      <c r="A633" s="3"/>
      <c r="B633" s="3"/>
      <c r="C633" s="56"/>
      <c r="D633" s="56"/>
      <c r="E633" s="3"/>
      <c r="F633" s="38"/>
      <c r="G633" s="38"/>
      <c r="H633" s="56"/>
      <c r="I633" s="56"/>
      <c r="J633" s="38"/>
      <c r="K633" s="38"/>
      <c r="L633" s="38"/>
      <c r="M633" s="38"/>
      <c r="N633" s="3"/>
      <c r="O633" s="3"/>
      <c r="P633" s="3"/>
      <c r="Q633" s="3"/>
      <c r="R633" s="3"/>
      <c r="S633" s="3"/>
      <c r="T633" s="38"/>
      <c r="U633" s="38"/>
      <c r="V633" s="3"/>
      <c r="W633" s="3"/>
      <c r="X633" s="3"/>
      <c r="Y633" s="3"/>
      <c r="Z633" s="3"/>
      <c r="AA633" s="3"/>
      <c r="AB633" s="3"/>
      <c r="AC633" s="3"/>
      <c r="AD633" s="3"/>
      <c r="AE633" s="3"/>
      <c r="AF633" s="3"/>
      <c r="AG633" s="3"/>
      <c r="AH633" s="3"/>
    </row>
    <row r="634">
      <c r="A634" s="3"/>
      <c r="B634" s="3"/>
      <c r="C634" s="56"/>
      <c r="D634" s="56"/>
      <c r="E634" s="3"/>
      <c r="F634" s="38"/>
      <c r="G634" s="38"/>
      <c r="H634" s="56"/>
      <c r="I634" s="56"/>
      <c r="J634" s="38"/>
      <c r="K634" s="38"/>
      <c r="L634" s="38"/>
      <c r="M634" s="38"/>
      <c r="N634" s="3"/>
      <c r="O634" s="3"/>
      <c r="P634" s="3"/>
      <c r="Q634" s="3"/>
      <c r="R634" s="3"/>
      <c r="S634" s="3"/>
      <c r="T634" s="38"/>
      <c r="U634" s="38"/>
      <c r="V634" s="3"/>
      <c r="W634" s="3"/>
      <c r="X634" s="3"/>
      <c r="Y634" s="3"/>
      <c r="Z634" s="3"/>
      <c r="AA634" s="3"/>
      <c r="AB634" s="3"/>
      <c r="AC634" s="3"/>
      <c r="AD634" s="3"/>
      <c r="AE634" s="3"/>
      <c r="AF634" s="3"/>
      <c r="AG634" s="3"/>
      <c r="AH634" s="3"/>
    </row>
    <row r="635">
      <c r="A635" s="3"/>
      <c r="B635" s="3"/>
      <c r="C635" s="56"/>
      <c r="D635" s="56"/>
      <c r="E635" s="3"/>
      <c r="F635" s="38"/>
      <c r="G635" s="38"/>
      <c r="H635" s="56"/>
      <c r="I635" s="56"/>
      <c r="J635" s="38"/>
      <c r="K635" s="38"/>
      <c r="L635" s="38"/>
      <c r="M635" s="38"/>
      <c r="N635" s="3"/>
      <c r="O635" s="3"/>
      <c r="P635" s="3"/>
      <c r="Q635" s="3"/>
      <c r="R635" s="3"/>
      <c r="S635" s="3"/>
      <c r="T635" s="38"/>
      <c r="U635" s="38"/>
      <c r="V635" s="3"/>
      <c r="W635" s="3"/>
      <c r="X635" s="3"/>
      <c r="Y635" s="3"/>
      <c r="Z635" s="3"/>
      <c r="AA635" s="3"/>
      <c r="AB635" s="3"/>
      <c r="AC635" s="3"/>
      <c r="AD635" s="3"/>
      <c r="AE635" s="3"/>
      <c r="AF635" s="3"/>
      <c r="AG635" s="3"/>
      <c r="AH635" s="3"/>
    </row>
    <row r="636">
      <c r="A636" s="3"/>
      <c r="B636" s="3"/>
      <c r="C636" s="56"/>
      <c r="D636" s="56"/>
      <c r="E636" s="3"/>
      <c r="F636" s="38"/>
      <c r="G636" s="38"/>
      <c r="H636" s="56"/>
      <c r="I636" s="56"/>
      <c r="J636" s="38"/>
      <c r="K636" s="38"/>
      <c r="L636" s="38"/>
      <c r="M636" s="38"/>
      <c r="N636" s="3"/>
      <c r="O636" s="3"/>
      <c r="P636" s="3"/>
      <c r="Q636" s="3"/>
      <c r="R636" s="3"/>
      <c r="S636" s="3"/>
      <c r="T636" s="38"/>
      <c r="U636" s="38"/>
      <c r="V636" s="3"/>
      <c r="W636" s="3"/>
      <c r="X636" s="3"/>
      <c r="Y636" s="3"/>
      <c r="Z636" s="3"/>
      <c r="AA636" s="3"/>
      <c r="AB636" s="3"/>
      <c r="AC636" s="3"/>
      <c r="AD636" s="3"/>
      <c r="AE636" s="3"/>
      <c r="AF636" s="3"/>
      <c r="AG636" s="3"/>
      <c r="AH636" s="3"/>
    </row>
    <row r="637">
      <c r="A637" s="3"/>
      <c r="B637" s="3"/>
      <c r="C637" s="56"/>
      <c r="D637" s="56"/>
      <c r="E637" s="3"/>
      <c r="F637" s="38"/>
      <c r="G637" s="38"/>
      <c r="H637" s="56"/>
      <c r="I637" s="56"/>
      <c r="J637" s="38"/>
      <c r="K637" s="38"/>
      <c r="L637" s="38"/>
      <c r="M637" s="38"/>
      <c r="N637" s="3"/>
      <c r="O637" s="3"/>
      <c r="P637" s="3"/>
      <c r="Q637" s="3"/>
      <c r="R637" s="3"/>
      <c r="S637" s="3"/>
      <c r="T637" s="38"/>
      <c r="U637" s="38"/>
      <c r="V637" s="3"/>
      <c r="W637" s="3"/>
      <c r="X637" s="3"/>
      <c r="Y637" s="3"/>
      <c r="Z637" s="3"/>
      <c r="AA637" s="3"/>
      <c r="AB637" s="3"/>
      <c r="AC637" s="3"/>
      <c r="AD637" s="3"/>
      <c r="AE637" s="3"/>
      <c r="AF637" s="3"/>
      <c r="AG637" s="3"/>
      <c r="AH637" s="3"/>
    </row>
    <row r="638">
      <c r="A638" s="3"/>
      <c r="B638" s="3"/>
      <c r="C638" s="56"/>
      <c r="D638" s="56"/>
      <c r="E638" s="3"/>
      <c r="F638" s="38"/>
      <c r="G638" s="38"/>
      <c r="H638" s="56"/>
      <c r="I638" s="56"/>
      <c r="J638" s="38"/>
      <c r="K638" s="38"/>
      <c r="L638" s="38"/>
      <c r="M638" s="38"/>
      <c r="N638" s="3"/>
      <c r="O638" s="3"/>
      <c r="P638" s="3"/>
      <c r="Q638" s="3"/>
      <c r="R638" s="3"/>
      <c r="S638" s="3"/>
      <c r="T638" s="38"/>
      <c r="U638" s="38"/>
      <c r="V638" s="3"/>
      <c r="W638" s="3"/>
      <c r="X638" s="3"/>
      <c r="Y638" s="3"/>
      <c r="Z638" s="3"/>
      <c r="AA638" s="3"/>
      <c r="AB638" s="3"/>
      <c r="AC638" s="3"/>
      <c r="AD638" s="3"/>
      <c r="AE638" s="3"/>
      <c r="AF638" s="3"/>
      <c r="AG638" s="3"/>
      <c r="AH638" s="3"/>
    </row>
    <row r="639">
      <c r="A639" s="3"/>
      <c r="B639" s="3"/>
      <c r="C639" s="56"/>
      <c r="D639" s="56"/>
      <c r="E639" s="3"/>
      <c r="F639" s="38"/>
      <c r="G639" s="38"/>
      <c r="H639" s="56"/>
      <c r="I639" s="56"/>
      <c r="J639" s="38"/>
      <c r="K639" s="38"/>
      <c r="L639" s="38"/>
      <c r="M639" s="38"/>
      <c r="N639" s="3"/>
      <c r="O639" s="3"/>
      <c r="P639" s="3"/>
      <c r="Q639" s="3"/>
      <c r="R639" s="3"/>
      <c r="S639" s="3"/>
      <c r="T639" s="38"/>
      <c r="U639" s="38"/>
      <c r="V639" s="3"/>
      <c r="W639" s="3"/>
      <c r="X639" s="3"/>
      <c r="Y639" s="3"/>
      <c r="Z639" s="3"/>
      <c r="AA639" s="3"/>
      <c r="AB639" s="3"/>
      <c r="AC639" s="3"/>
      <c r="AD639" s="3"/>
      <c r="AE639" s="3"/>
      <c r="AF639" s="3"/>
      <c r="AG639" s="3"/>
      <c r="AH639" s="3"/>
    </row>
    <row r="640">
      <c r="A640" s="3"/>
      <c r="B640" s="3"/>
      <c r="C640" s="56"/>
      <c r="D640" s="56"/>
      <c r="E640" s="3"/>
      <c r="F640" s="38"/>
      <c r="G640" s="38"/>
      <c r="H640" s="56"/>
      <c r="I640" s="56"/>
      <c r="J640" s="38"/>
      <c r="K640" s="38"/>
      <c r="L640" s="38"/>
      <c r="M640" s="38"/>
      <c r="N640" s="3"/>
      <c r="O640" s="3"/>
      <c r="P640" s="3"/>
      <c r="Q640" s="3"/>
      <c r="R640" s="3"/>
      <c r="S640" s="3"/>
      <c r="T640" s="38"/>
      <c r="U640" s="38"/>
      <c r="V640" s="3"/>
      <c r="W640" s="3"/>
      <c r="X640" s="3"/>
      <c r="Y640" s="3"/>
      <c r="Z640" s="3"/>
      <c r="AA640" s="3"/>
      <c r="AB640" s="3"/>
      <c r="AC640" s="3"/>
      <c r="AD640" s="3"/>
      <c r="AE640" s="3"/>
      <c r="AF640" s="3"/>
      <c r="AG640" s="3"/>
      <c r="AH640" s="3"/>
    </row>
    <row r="641">
      <c r="A641" s="3"/>
      <c r="B641" s="3"/>
      <c r="C641" s="56"/>
      <c r="D641" s="56"/>
      <c r="E641" s="3"/>
      <c r="F641" s="38"/>
      <c r="G641" s="38"/>
      <c r="H641" s="56"/>
      <c r="I641" s="56"/>
      <c r="J641" s="38"/>
      <c r="K641" s="38"/>
      <c r="L641" s="38"/>
      <c r="M641" s="38"/>
      <c r="N641" s="3"/>
      <c r="O641" s="3"/>
      <c r="P641" s="3"/>
      <c r="Q641" s="3"/>
      <c r="R641" s="3"/>
      <c r="S641" s="3"/>
      <c r="T641" s="38"/>
      <c r="U641" s="38"/>
      <c r="V641" s="3"/>
      <c r="W641" s="3"/>
      <c r="X641" s="3"/>
      <c r="Y641" s="3"/>
      <c r="Z641" s="3"/>
      <c r="AA641" s="3"/>
      <c r="AB641" s="3"/>
      <c r="AC641" s="3"/>
      <c r="AD641" s="3"/>
      <c r="AE641" s="3"/>
      <c r="AF641" s="3"/>
      <c r="AG641" s="3"/>
      <c r="AH641" s="3"/>
    </row>
    <row r="642">
      <c r="A642" s="3"/>
      <c r="B642" s="3"/>
      <c r="C642" s="56"/>
      <c r="D642" s="56"/>
      <c r="E642" s="3"/>
      <c r="F642" s="38"/>
      <c r="G642" s="38"/>
      <c r="H642" s="56"/>
      <c r="I642" s="56"/>
      <c r="J642" s="38"/>
      <c r="K642" s="38"/>
      <c r="L642" s="38"/>
      <c r="M642" s="38"/>
      <c r="N642" s="3"/>
      <c r="O642" s="3"/>
      <c r="P642" s="3"/>
      <c r="Q642" s="3"/>
      <c r="R642" s="3"/>
      <c r="S642" s="3"/>
      <c r="T642" s="38"/>
      <c r="U642" s="38"/>
      <c r="V642" s="3"/>
      <c r="W642" s="3"/>
      <c r="X642" s="3"/>
      <c r="Y642" s="3"/>
      <c r="Z642" s="3"/>
      <c r="AA642" s="3"/>
      <c r="AB642" s="3"/>
      <c r="AC642" s="3"/>
      <c r="AD642" s="3"/>
      <c r="AE642" s="3"/>
      <c r="AF642" s="3"/>
      <c r="AG642" s="3"/>
      <c r="AH642" s="3"/>
    </row>
    <row r="643">
      <c r="A643" s="3"/>
      <c r="B643" s="3"/>
      <c r="C643" s="56"/>
      <c r="D643" s="56"/>
      <c r="E643" s="3"/>
      <c r="F643" s="38"/>
      <c r="G643" s="38"/>
      <c r="H643" s="56"/>
      <c r="I643" s="56"/>
      <c r="J643" s="38"/>
      <c r="K643" s="38"/>
      <c r="L643" s="38"/>
      <c r="M643" s="38"/>
      <c r="N643" s="3"/>
      <c r="O643" s="3"/>
      <c r="P643" s="3"/>
      <c r="Q643" s="3"/>
      <c r="R643" s="3"/>
      <c r="S643" s="3"/>
      <c r="T643" s="38"/>
      <c r="U643" s="38"/>
      <c r="V643" s="3"/>
      <c r="W643" s="3"/>
      <c r="X643" s="3"/>
      <c r="Y643" s="3"/>
      <c r="Z643" s="3"/>
      <c r="AA643" s="3"/>
      <c r="AB643" s="3"/>
      <c r="AC643" s="3"/>
      <c r="AD643" s="3"/>
      <c r="AE643" s="3"/>
      <c r="AF643" s="3"/>
      <c r="AG643" s="3"/>
      <c r="AH643" s="3"/>
    </row>
    <row r="644">
      <c r="A644" s="3"/>
      <c r="B644" s="3"/>
      <c r="C644" s="56"/>
      <c r="D644" s="56"/>
      <c r="E644" s="3"/>
      <c r="F644" s="38"/>
      <c r="G644" s="38"/>
      <c r="H644" s="56"/>
      <c r="I644" s="56"/>
      <c r="J644" s="38"/>
      <c r="K644" s="38"/>
      <c r="L644" s="38"/>
      <c r="M644" s="38"/>
      <c r="N644" s="3"/>
      <c r="O644" s="3"/>
      <c r="P644" s="3"/>
      <c r="Q644" s="3"/>
      <c r="R644" s="3"/>
      <c r="S644" s="3"/>
      <c r="T644" s="38"/>
      <c r="U644" s="38"/>
      <c r="V644" s="3"/>
      <c r="W644" s="3"/>
      <c r="X644" s="3"/>
      <c r="Y644" s="3"/>
      <c r="Z644" s="3"/>
      <c r="AA644" s="3"/>
      <c r="AB644" s="3"/>
      <c r="AC644" s="3"/>
      <c r="AD644" s="3"/>
      <c r="AE644" s="3"/>
      <c r="AF644" s="3"/>
      <c r="AG644" s="3"/>
      <c r="AH644" s="3"/>
    </row>
    <row r="645">
      <c r="A645" s="3"/>
      <c r="B645" s="3"/>
      <c r="C645" s="56"/>
      <c r="D645" s="56"/>
      <c r="E645" s="3"/>
      <c r="F645" s="38"/>
      <c r="G645" s="38"/>
      <c r="H645" s="56"/>
      <c r="I645" s="56"/>
      <c r="J645" s="38"/>
      <c r="K645" s="38"/>
      <c r="L645" s="38"/>
      <c r="M645" s="38"/>
      <c r="N645" s="3"/>
      <c r="O645" s="3"/>
      <c r="P645" s="3"/>
      <c r="Q645" s="3"/>
      <c r="R645" s="3"/>
      <c r="S645" s="3"/>
      <c r="T645" s="38"/>
      <c r="U645" s="38"/>
      <c r="V645" s="3"/>
      <c r="W645" s="3"/>
      <c r="X645" s="3"/>
      <c r="Y645" s="3"/>
      <c r="Z645" s="3"/>
      <c r="AA645" s="3"/>
      <c r="AB645" s="3"/>
      <c r="AC645" s="3"/>
      <c r="AD645" s="3"/>
      <c r="AE645" s="3"/>
      <c r="AF645" s="3"/>
      <c r="AG645" s="3"/>
      <c r="AH645" s="3"/>
    </row>
    <row r="646">
      <c r="A646" s="3"/>
      <c r="B646" s="3"/>
      <c r="C646" s="56"/>
      <c r="D646" s="56"/>
      <c r="E646" s="3"/>
      <c r="F646" s="38"/>
      <c r="G646" s="38"/>
      <c r="H646" s="56"/>
      <c r="I646" s="56"/>
      <c r="J646" s="38"/>
      <c r="K646" s="38"/>
      <c r="L646" s="38"/>
      <c r="M646" s="38"/>
      <c r="N646" s="3"/>
      <c r="O646" s="3"/>
      <c r="P646" s="3"/>
      <c r="Q646" s="3"/>
      <c r="R646" s="3"/>
      <c r="S646" s="3"/>
      <c r="T646" s="38"/>
      <c r="U646" s="38"/>
      <c r="V646" s="3"/>
      <c r="W646" s="3"/>
      <c r="X646" s="3"/>
      <c r="Y646" s="3"/>
      <c r="Z646" s="3"/>
      <c r="AA646" s="3"/>
      <c r="AB646" s="3"/>
      <c r="AC646" s="3"/>
      <c r="AD646" s="3"/>
      <c r="AE646" s="3"/>
      <c r="AF646" s="3"/>
      <c r="AG646" s="3"/>
      <c r="AH646" s="3"/>
    </row>
    <row r="647">
      <c r="A647" s="3"/>
      <c r="B647" s="3"/>
      <c r="C647" s="56"/>
      <c r="D647" s="56"/>
      <c r="E647" s="3"/>
      <c r="F647" s="38"/>
      <c r="G647" s="38"/>
      <c r="H647" s="56"/>
      <c r="I647" s="56"/>
      <c r="J647" s="38"/>
      <c r="K647" s="38"/>
      <c r="L647" s="38"/>
      <c r="M647" s="38"/>
      <c r="N647" s="3"/>
      <c r="O647" s="3"/>
      <c r="P647" s="3"/>
      <c r="Q647" s="3"/>
      <c r="R647" s="3"/>
      <c r="S647" s="3"/>
      <c r="T647" s="38"/>
      <c r="U647" s="38"/>
      <c r="V647" s="3"/>
      <c r="W647" s="3"/>
      <c r="X647" s="3"/>
      <c r="Y647" s="3"/>
      <c r="Z647" s="3"/>
      <c r="AA647" s="3"/>
      <c r="AB647" s="3"/>
      <c r="AC647" s="3"/>
      <c r="AD647" s="3"/>
      <c r="AE647" s="3"/>
      <c r="AF647" s="3"/>
      <c r="AG647" s="3"/>
      <c r="AH647" s="3"/>
    </row>
    <row r="648">
      <c r="A648" s="3"/>
      <c r="B648" s="3"/>
      <c r="C648" s="56"/>
      <c r="D648" s="56"/>
      <c r="E648" s="3"/>
      <c r="F648" s="38"/>
      <c r="G648" s="38"/>
      <c r="H648" s="56"/>
      <c r="I648" s="56"/>
      <c r="J648" s="38"/>
      <c r="K648" s="38"/>
      <c r="L648" s="38"/>
      <c r="M648" s="38"/>
      <c r="N648" s="3"/>
      <c r="O648" s="3"/>
      <c r="P648" s="3"/>
      <c r="Q648" s="3"/>
      <c r="R648" s="3"/>
      <c r="S648" s="3"/>
      <c r="T648" s="38"/>
      <c r="U648" s="38"/>
      <c r="V648" s="3"/>
      <c r="W648" s="3"/>
      <c r="X648" s="3"/>
      <c r="Y648" s="3"/>
      <c r="Z648" s="3"/>
      <c r="AA648" s="3"/>
      <c r="AB648" s="3"/>
      <c r="AC648" s="3"/>
      <c r="AD648" s="3"/>
      <c r="AE648" s="3"/>
      <c r="AF648" s="3"/>
      <c r="AG648" s="3"/>
      <c r="AH648" s="3"/>
    </row>
    <row r="649">
      <c r="A649" s="3"/>
      <c r="B649" s="3"/>
      <c r="C649" s="56"/>
      <c r="D649" s="56"/>
      <c r="E649" s="3"/>
      <c r="F649" s="38"/>
      <c r="G649" s="38"/>
      <c r="H649" s="56"/>
      <c r="I649" s="56"/>
      <c r="J649" s="38"/>
      <c r="K649" s="38"/>
      <c r="L649" s="38"/>
      <c r="M649" s="38"/>
      <c r="N649" s="3"/>
      <c r="O649" s="3"/>
      <c r="P649" s="3"/>
      <c r="Q649" s="3"/>
      <c r="R649" s="3"/>
      <c r="S649" s="3"/>
      <c r="T649" s="38"/>
      <c r="U649" s="38"/>
      <c r="V649" s="3"/>
      <c r="W649" s="3"/>
      <c r="X649" s="3"/>
      <c r="Y649" s="3"/>
      <c r="Z649" s="3"/>
      <c r="AA649" s="3"/>
      <c r="AB649" s="3"/>
      <c r="AC649" s="3"/>
      <c r="AD649" s="3"/>
      <c r="AE649" s="3"/>
      <c r="AF649" s="3"/>
      <c r="AG649" s="3"/>
      <c r="AH649" s="3"/>
    </row>
    <row r="650">
      <c r="A650" s="3"/>
      <c r="B650" s="3"/>
      <c r="C650" s="56"/>
      <c r="D650" s="56"/>
      <c r="E650" s="3"/>
      <c r="F650" s="38"/>
      <c r="G650" s="38"/>
      <c r="H650" s="56"/>
      <c r="I650" s="56"/>
      <c r="J650" s="38"/>
      <c r="K650" s="38"/>
      <c r="L650" s="38"/>
      <c r="M650" s="38"/>
      <c r="N650" s="3"/>
      <c r="O650" s="3"/>
      <c r="P650" s="3"/>
      <c r="Q650" s="3"/>
      <c r="R650" s="3"/>
      <c r="S650" s="3"/>
      <c r="T650" s="38"/>
      <c r="U650" s="38"/>
      <c r="V650" s="3"/>
      <c r="W650" s="3"/>
      <c r="X650" s="3"/>
      <c r="Y650" s="3"/>
      <c r="Z650" s="3"/>
      <c r="AA650" s="3"/>
      <c r="AB650" s="3"/>
      <c r="AC650" s="3"/>
      <c r="AD650" s="3"/>
      <c r="AE650" s="3"/>
      <c r="AF650" s="3"/>
      <c r="AG650" s="3"/>
      <c r="AH650" s="3"/>
    </row>
    <row r="651">
      <c r="A651" s="3"/>
      <c r="B651" s="3"/>
      <c r="C651" s="56"/>
      <c r="D651" s="56"/>
      <c r="E651" s="3"/>
      <c r="F651" s="38"/>
      <c r="G651" s="38"/>
      <c r="H651" s="56"/>
      <c r="I651" s="56"/>
      <c r="J651" s="38"/>
      <c r="K651" s="38"/>
      <c r="L651" s="38"/>
      <c r="M651" s="38"/>
      <c r="N651" s="3"/>
      <c r="O651" s="3"/>
      <c r="P651" s="3"/>
      <c r="Q651" s="3"/>
      <c r="R651" s="3"/>
      <c r="S651" s="3"/>
      <c r="T651" s="38"/>
      <c r="U651" s="38"/>
      <c r="V651" s="3"/>
      <c r="W651" s="3"/>
      <c r="X651" s="3"/>
      <c r="Y651" s="3"/>
      <c r="Z651" s="3"/>
      <c r="AA651" s="3"/>
      <c r="AB651" s="3"/>
      <c r="AC651" s="3"/>
      <c r="AD651" s="3"/>
      <c r="AE651" s="3"/>
      <c r="AF651" s="3"/>
      <c r="AG651" s="3"/>
      <c r="AH651" s="3"/>
    </row>
    <row r="652">
      <c r="A652" s="3"/>
      <c r="B652" s="3"/>
      <c r="C652" s="56"/>
      <c r="D652" s="56"/>
      <c r="E652" s="3"/>
      <c r="F652" s="38"/>
      <c r="G652" s="38"/>
      <c r="H652" s="56"/>
      <c r="I652" s="56"/>
      <c r="J652" s="38"/>
      <c r="K652" s="38"/>
      <c r="L652" s="38"/>
      <c r="M652" s="38"/>
      <c r="N652" s="3"/>
      <c r="O652" s="3"/>
      <c r="P652" s="3"/>
      <c r="Q652" s="3"/>
      <c r="R652" s="3"/>
      <c r="S652" s="3"/>
      <c r="T652" s="38"/>
      <c r="U652" s="38"/>
      <c r="V652" s="3"/>
      <c r="W652" s="3"/>
      <c r="X652" s="3"/>
      <c r="Y652" s="3"/>
      <c r="Z652" s="3"/>
      <c r="AA652" s="3"/>
      <c r="AB652" s="3"/>
      <c r="AC652" s="3"/>
      <c r="AD652" s="3"/>
      <c r="AE652" s="3"/>
      <c r="AF652" s="3"/>
      <c r="AG652" s="3"/>
      <c r="AH652" s="3"/>
    </row>
    <row r="653">
      <c r="A653" s="3"/>
      <c r="B653" s="3"/>
      <c r="C653" s="56"/>
      <c r="D653" s="56"/>
      <c r="E653" s="3"/>
      <c r="F653" s="38"/>
      <c r="G653" s="38"/>
      <c r="H653" s="56"/>
      <c r="I653" s="56"/>
      <c r="J653" s="38"/>
      <c r="K653" s="38"/>
      <c r="L653" s="38"/>
      <c r="M653" s="38"/>
      <c r="N653" s="3"/>
      <c r="O653" s="3"/>
      <c r="P653" s="3"/>
      <c r="Q653" s="3"/>
      <c r="R653" s="3"/>
      <c r="S653" s="3"/>
      <c r="T653" s="38"/>
      <c r="U653" s="38"/>
      <c r="V653" s="3"/>
      <c r="W653" s="3"/>
      <c r="X653" s="3"/>
      <c r="Y653" s="3"/>
      <c r="Z653" s="3"/>
      <c r="AA653" s="3"/>
      <c r="AB653" s="3"/>
      <c r="AC653" s="3"/>
      <c r="AD653" s="3"/>
      <c r="AE653" s="3"/>
      <c r="AF653" s="3"/>
      <c r="AG653" s="3"/>
      <c r="AH653" s="3"/>
    </row>
    <row r="654">
      <c r="A654" s="3"/>
      <c r="B654" s="3"/>
      <c r="C654" s="56"/>
      <c r="D654" s="56"/>
      <c r="E654" s="3"/>
      <c r="F654" s="38"/>
      <c r="G654" s="38"/>
      <c r="H654" s="56"/>
      <c r="I654" s="56"/>
      <c r="J654" s="38"/>
      <c r="K654" s="38"/>
      <c r="L654" s="38"/>
      <c r="M654" s="38"/>
      <c r="N654" s="3"/>
      <c r="O654" s="3"/>
      <c r="P654" s="3"/>
      <c r="Q654" s="3"/>
      <c r="R654" s="3"/>
      <c r="S654" s="3"/>
      <c r="T654" s="38"/>
      <c r="U654" s="38"/>
      <c r="V654" s="3"/>
      <c r="W654" s="3"/>
      <c r="X654" s="3"/>
      <c r="Y654" s="3"/>
      <c r="Z654" s="3"/>
      <c r="AA654" s="3"/>
      <c r="AB654" s="3"/>
      <c r="AC654" s="3"/>
      <c r="AD654" s="3"/>
      <c r="AE654" s="3"/>
      <c r="AF654" s="3"/>
      <c r="AG654" s="3"/>
      <c r="AH654" s="3"/>
    </row>
    <row r="655">
      <c r="A655" s="3"/>
      <c r="B655" s="3"/>
      <c r="C655" s="56"/>
      <c r="D655" s="56"/>
      <c r="E655" s="3"/>
      <c r="F655" s="38"/>
      <c r="G655" s="38"/>
      <c r="H655" s="56"/>
      <c r="I655" s="56"/>
      <c r="J655" s="38"/>
      <c r="K655" s="38"/>
      <c r="L655" s="38"/>
      <c r="M655" s="38"/>
      <c r="N655" s="3"/>
      <c r="O655" s="3"/>
      <c r="P655" s="3"/>
      <c r="Q655" s="3"/>
      <c r="R655" s="3"/>
      <c r="S655" s="3"/>
      <c r="T655" s="38"/>
      <c r="U655" s="38"/>
      <c r="V655" s="3"/>
      <c r="W655" s="3"/>
      <c r="X655" s="3"/>
      <c r="Y655" s="3"/>
      <c r="Z655" s="3"/>
      <c r="AA655" s="3"/>
      <c r="AB655" s="3"/>
      <c r="AC655" s="3"/>
      <c r="AD655" s="3"/>
      <c r="AE655" s="3"/>
      <c r="AF655" s="3"/>
      <c r="AG655" s="3"/>
      <c r="AH655" s="3"/>
    </row>
    <row r="656">
      <c r="A656" s="3"/>
      <c r="B656" s="3"/>
      <c r="C656" s="56"/>
      <c r="D656" s="56"/>
      <c r="E656" s="3"/>
      <c r="F656" s="38"/>
      <c r="G656" s="38"/>
      <c r="H656" s="56"/>
      <c r="I656" s="56"/>
      <c r="J656" s="38"/>
      <c r="K656" s="38"/>
      <c r="L656" s="38"/>
      <c r="M656" s="38"/>
      <c r="N656" s="3"/>
      <c r="O656" s="3"/>
      <c r="P656" s="3"/>
      <c r="Q656" s="3"/>
      <c r="R656" s="3"/>
      <c r="S656" s="3"/>
      <c r="T656" s="38"/>
      <c r="U656" s="38"/>
      <c r="V656" s="3"/>
      <c r="W656" s="3"/>
      <c r="X656" s="3"/>
      <c r="Y656" s="3"/>
      <c r="Z656" s="3"/>
      <c r="AA656" s="3"/>
      <c r="AB656" s="3"/>
      <c r="AC656" s="3"/>
      <c r="AD656" s="3"/>
      <c r="AE656" s="3"/>
      <c r="AF656" s="3"/>
      <c r="AG656" s="3"/>
      <c r="AH656" s="3"/>
    </row>
    <row r="657">
      <c r="A657" s="3"/>
      <c r="B657" s="3"/>
      <c r="C657" s="56"/>
      <c r="D657" s="56"/>
      <c r="E657" s="3"/>
      <c r="F657" s="38"/>
      <c r="G657" s="38"/>
      <c r="H657" s="56"/>
      <c r="I657" s="56"/>
      <c r="J657" s="38"/>
      <c r="K657" s="38"/>
      <c r="L657" s="38"/>
      <c r="M657" s="38"/>
      <c r="N657" s="3"/>
      <c r="O657" s="3"/>
      <c r="P657" s="3"/>
      <c r="Q657" s="3"/>
      <c r="R657" s="3"/>
      <c r="S657" s="3"/>
      <c r="T657" s="38"/>
      <c r="U657" s="38"/>
      <c r="V657" s="3"/>
      <c r="W657" s="3"/>
      <c r="X657" s="3"/>
      <c r="Y657" s="3"/>
      <c r="Z657" s="3"/>
      <c r="AA657" s="3"/>
      <c r="AB657" s="3"/>
      <c r="AC657" s="3"/>
      <c r="AD657" s="3"/>
      <c r="AE657" s="3"/>
      <c r="AF657" s="3"/>
      <c r="AG657" s="3"/>
      <c r="AH657" s="3"/>
    </row>
    <row r="658">
      <c r="A658" s="3"/>
      <c r="B658" s="3"/>
      <c r="C658" s="56"/>
      <c r="D658" s="56"/>
      <c r="E658" s="3"/>
      <c r="F658" s="38"/>
      <c r="G658" s="38"/>
      <c r="H658" s="56"/>
      <c r="I658" s="56"/>
      <c r="J658" s="38"/>
      <c r="K658" s="38"/>
      <c r="L658" s="38"/>
      <c r="M658" s="38"/>
      <c r="N658" s="3"/>
      <c r="O658" s="3"/>
      <c r="P658" s="3"/>
      <c r="Q658" s="3"/>
      <c r="R658" s="3"/>
      <c r="S658" s="3"/>
      <c r="T658" s="38"/>
      <c r="U658" s="38"/>
      <c r="V658" s="3"/>
      <c r="W658" s="3"/>
      <c r="X658" s="3"/>
      <c r="Y658" s="3"/>
      <c r="Z658" s="3"/>
      <c r="AA658" s="3"/>
      <c r="AB658" s="3"/>
      <c r="AC658" s="3"/>
      <c r="AD658" s="3"/>
      <c r="AE658" s="3"/>
      <c r="AF658" s="3"/>
      <c r="AG658" s="3"/>
      <c r="AH658" s="3"/>
    </row>
    <row r="659">
      <c r="A659" s="3"/>
      <c r="B659" s="3"/>
      <c r="C659" s="56"/>
      <c r="D659" s="56"/>
      <c r="E659" s="3"/>
      <c r="F659" s="38"/>
      <c r="G659" s="38"/>
      <c r="H659" s="56"/>
      <c r="I659" s="56"/>
      <c r="J659" s="38"/>
      <c r="K659" s="38"/>
      <c r="L659" s="38"/>
      <c r="M659" s="38"/>
      <c r="N659" s="3"/>
      <c r="O659" s="3"/>
      <c r="P659" s="3"/>
      <c r="Q659" s="3"/>
      <c r="R659" s="3"/>
      <c r="S659" s="3"/>
      <c r="T659" s="38"/>
      <c r="U659" s="38"/>
      <c r="V659" s="3"/>
      <c r="W659" s="3"/>
      <c r="X659" s="3"/>
      <c r="Y659" s="3"/>
      <c r="Z659" s="3"/>
      <c r="AA659" s="3"/>
      <c r="AB659" s="3"/>
      <c r="AC659" s="3"/>
      <c r="AD659" s="3"/>
      <c r="AE659" s="3"/>
      <c r="AF659" s="3"/>
      <c r="AG659" s="3"/>
      <c r="AH659" s="3"/>
    </row>
    <row r="660">
      <c r="A660" s="3"/>
      <c r="B660" s="3"/>
      <c r="C660" s="56"/>
      <c r="D660" s="56"/>
      <c r="E660" s="3"/>
      <c r="F660" s="38"/>
      <c r="G660" s="38"/>
      <c r="H660" s="56"/>
      <c r="I660" s="56"/>
      <c r="J660" s="38"/>
      <c r="K660" s="38"/>
      <c r="L660" s="38"/>
      <c r="M660" s="38"/>
      <c r="N660" s="3"/>
      <c r="O660" s="3"/>
      <c r="P660" s="3"/>
      <c r="Q660" s="3"/>
      <c r="R660" s="3"/>
      <c r="S660" s="3"/>
      <c r="T660" s="38"/>
      <c r="U660" s="38"/>
      <c r="V660" s="3"/>
      <c r="W660" s="3"/>
      <c r="X660" s="3"/>
      <c r="Y660" s="3"/>
      <c r="Z660" s="3"/>
      <c r="AA660" s="3"/>
      <c r="AB660" s="3"/>
      <c r="AC660" s="3"/>
      <c r="AD660" s="3"/>
      <c r="AE660" s="3"/>
      <c r="AF660" s="3"/>
      <c r="AG660" s="3"/>
      <c r="AH660" s="3"/>
    </row>
    <row r="661">
      <c r="A661" s="3"/>
      <c r="B661" s="3"/>
      <c r="C661" s="56"/>
      <c r="D661" s="56"/>
      <c r="E661" s="3"/>
      <c r="F661" s="38"/>
      <c r="G661" s="38"/>
      <c r="H661" s="56"/>
      <c r="I661" s="56"/>
      <c r="J661" s="38"/>
      <c r="K661" s="38"/>
      <c r="L661" s="38"/>
      <c r="M661" s="38"/>
      <c r="N661" s="3"/>
      <c r="O661" s="3"/>
      <c r="P661" s="3"/>
      <c r="Q661" s="3"/>
      <c r="R661" s="3"/>
      <c r="S661" s="3"/>
      <c r="T661" s="38"/>
      <c r="U661" s="38"/>
      <c r="V661" s="3"/>
      <c r="W661" s="3"/>
      <c r="X661" s="3"/>
      <c r="Y661" s="3"/>
      <c r="Z661" s="3"/>
      <c r="AA661" s="3"/>
      <c r="AB661" s="3"/>
      <c r="AC661" s="3"/>
      <c r="AD661" s="3"/>
      <c r="AE661" s="3"/>
      <c r="AF661" s="3"/>
      <c r="AG661" s="3"/>
      <c r="AH661" s="3"/>
    </row>
    <row r="662">
      <c r="A662" s="3"/>
      <c r="B662" s="3"/>
      <c r="C662" s="56"/>
      <c r="D662" s="56"/>
      <c r="E662" s="3"/>
      <c r="F662" s="38"/>
      <c r="G662" s="38"/>
      <c r="H662" s="56"/>
      <c r="I662" s="56"/>
      <c r="J662" s="38"/>
      <c r="K662" s="38"/>
      <c r="L662" s="38"/>
      <c r="M662" s="38"/>
      <c r="N662" s="3"/>
      <c r="O662" s="3"/>
      <c r="P662" s="3"/>
      <c r="Q662" s="3"/>
      <c r="R662" s="3"/>
      <c r="S662" s="3"/>
      <c r="T662" s="38"/>
      <c r="U662" s="38"/>
      <c r="V662" s="3"/>
      <c r="W662" s="3"/>
      <c r="X662" s="3"/>
      <c r="Y662" s="3"/>
      <c r="Z662" s="3"/>
      <c r="AA662" s="3"/>
      <c r="AB662" s="3"/>
      <c r="AC662" s="3"/>
      <c r="AD662" s="3"/>
      <c r="AE662" s="3"/>
      <c r="AF662" s="3"/>
      <c r="AG662" s="3"/>
      <c r="AH662" s="3"/>
    </row>
    <row r="663">
      <c r="A663" s="3"/>
      <c r="B663" s="3"/>
      <c r="C663" s="56"/>
      <c r="D663" s="56"/>
      <c r="E663" s="3"/>
      <c r="F663" s="38"/>
      <c r="G663" s="38"/>
      <c r="H663" s="56"/>
      <c r="I663" s="56"/>
      <c r="J663" s="38"/>
      <c r="K663" s="38"/>
      <c r="L663" s="38"/>
      <c r="M663" s="38"/>
      <c r="N663" s="3"/>
      <c r="O663" s="3"/>
      <c r="P663" s="3"/>
      <c r="Q663" s="3"/>
      <c r="R663" s="3"/>
      <c r="S663" s="3"/>
      <c r="T663" s="38"/>
      <c r="U663" s="38"/>
      <c r="V663" s="3"/>
      <c r="W663" s="3"/>
      <c r="X663" s="3"/>
      <c r="Y663" s="3"/>
      <c r="Z663" s="3"/>
      <c r="AA663" s="3"/>
      <c r="AB663" s="3"/>
      <c r="AC663" s="3"/>
      <c r="AD663" s="3"/>
      <c r="AE663" s="3"/>
      <c r="AF663" s="3"/>
      <c r="AG663" s="3"/>
      <c r="AH663" s="3"/>
    </row>
    <row r="664">
      <c r="A664" s="3"/>
      <c r="B664" s="3"/>
      <c r="C664" s="56"/>
      <c r="D664" s="56"/>
      <c r="E664" s="3"/>
      <c r="F664" s="38"/>
      <c r="G664" s="38"/>
      <c r="H664" s="56"/>
      <c r="I664" s="56"/>
      <c r="J664" s="38"/>
      <c r="K664" s="38"/>
      <c r="L664" s="38"/>
      <c r="M664" s="38"/>
      <c r="N664" s="3"/>
      <c r="O664" s="3"/>
      <c r="P664" s="3"/>
      <c r="Q664" s="3"/>
      <c r="R664" s="3"/>
      <c r="S664" s="3"/>
      <c r="T664" s="38"/>
      <c r="U664" s="38"/>
      <c r="V664" s="3"/>
      <c r="W664" s="3"/>
      <c r="X664" s="3"/>
      <c r="Y664" s="3"/>
      <c r="Z664" s="3"/>
      <c r="AA664" s="3"/>
      <c r="AB664" s="3"/>
      <c r="AC664" s="3"/>
      <c r="AD664" s="3"/>
      <c r="AE664" s="3"/>
      <c r="AF664" s="3"/>
      <c r="AG664" s="3"/>
      <c r="AH664" s="3"/>
    </row>
    <row r="665">
      <c r="A665" s="3"/>
      <c r="B665" s="3"/>
      <c r="C665" s="56"/>
      <c r="D665" s="56"/>
      <c r="E665" s="3"/>
      <c r="F665" s="38"/>
      <c r="G665" s="38"/>
      <c r="H665" s="56"/>
      <c r="I665" s="56"/>
      <c r="J665" s="38"/>
      <c r="K665" s="38"/>
      <c r="L665" s="38"/>
      <c r="M665" s="38"/>
      <c r="N665" s="3"/>
      <c r="O665" s="3"/>
      <c r="P665" s="3"/>
      <c r="Q665" s="3"/>
      <c r="R665" s="3"/>
      <c r="S665" s="3"/>
      <c r="T665" s="38"/>
      <c r="U665" s="38"/>
      <c r="V665" s="3"/>
      <c r="W665" s="3"/>
      <c r="X665" s="3"/>
      <c r="Y665" s="3"/>
      <c r="Z665" s="3"/>
      <c r="AA665" s="3"/>
      <c r="AB665" s="3"/>
      <c r="AC665" s="3"/>
      <c r="AD665" s="3"/>
      <c r="AE665" s="3"/>
      <c r="AF665" s="3"/>
      <c r="AG665" s="3"/>
      <c r="AH665" s="3"/>
    </row>
    <row r="666">
      <c r="A666" s="3"/>
      <c r="B666" s="3"/>
      <c r="C666" s="56"/>
      <c r="D666" s="56"/>
      <c r="E666" s="3"/>
      <c r="F666" s="38"/>
      <c r="G666" s="38"/>
      <c r="H666" s="56"/>
      <c r="I666" s="56"/>
      <c r="J666" s="38"/>
      <c r="K666" s="38"/>
      <c r="L666" s="38"/>
      <c r="M666" s="38"/>
      <c r="N666" s="3"/>
      <c r="O666" s="3"/>
      <c r="P666" s="3"/>
      <c r="Q666" s="3"/>
      <c r="R666" s="3"/>
      <c r="S666" s="3"/>
      <c r="T666" s="38"/>
      <c r="U666" s="38"/>
      <c r="V666" s="3"/>
      <c r="W666" s="3"/>
      <c r="X666" s="3"/>
      <c r="Y666" s="3"/>
      <c r="Z666" s="3"/>
      <c r="AA666" s="3"/>
      <c r="AB666" s="3"/>
      <c r="AC666" s="3"/>
      <c r="AD666" s="3"/>
      <c r="AE666" s="3"/>
      <c r="AF666" s="3"/>
      <c r="AG666" s="3"/>
      <c r="AH666" s="3"/>
    </row>
    <row r="667">
      <c r="A667" s="3"/>
      <c r="B667" s="3"/>
      <c r="C667" s="56"/>
      <c r="D667" s="56"/>
      <c r="E667" s="3"/>
      <c r="F667" s="38"/>
      <c r="G667" s="38"/>
      <c r="H667" s="56"/>
      <c r="I667" s="56"/>
      <c r="J667" s="38"/>
      <c r="K667" s="38"/>
      <c r="L667" s="38"/>
      <c r="M667" s="38"/>
      <c r="N667" s="3"/>
      <c r="O667" s="3"/>
      <c r="P667" s="3"/>
      <c r="Q667" s="3"/>
      <c r="R667" s="3"/>
      <c r="S667" s="3"/>
      <c r="T667" s="38"/>
      <c r="U667" s="38"/>
      <c r="V667" s="3"/>
      <c r="W667" s="3"/>
      <c r="X667" s="3"/>
      <c r="Y667" s="3"/>
      <c r="Z667" s="3"/>
      <c r="AA667" s="3"/>
      <c r="AB667" s="3"/>
      <c r="AC667" s="3"/>
      <c r="AD667" s="3"/>
      <c r="AE667" s="3"/>
      <c r="AF667" s="3"/>
      <c r="AG667" s="3"/>
      <c r="AH667" s="3"/>
    </row>
    <row r="668">
      <c r="A668" s="3"/>
      <c r="B668" s="3"/>
      <c r="C668" s="56"/>
      <c r="D668" s="56"/>
      <c r="E668" s="3"/>
      <c r="F668" s="38"/>
      <c r="G668" s="38"/>
      <c r="H668" s="56"/>
      <c r="I668" s="56"/>
      <c r="J668" s="38"/>
      <c r="K668" s="38"/>
      <c r="L668" s="38"/>
      <c r="M668" s="38"/>
      <c r="N668" s="3"/>
      <c r="O668" s="3"/>
      <c r="P668" s="3"/>
      <c r="Q668" s="3"/>
      <c r="R668" s="3"/>
      <c r="S668" s="3"/>
      <c r="T668" s="38"/>
      <c r="U668" s="38"/>
      <c r="V668" s="3"/>
      <c r="W668" s="3"/>
      <c r="X668" s="3"/>
      <c r="Y668" s="3"/>
      <c r="Z668" s="3"/>
      <c r="AA668" s="3"/>
      <c r="AB668" s="3"/>
      <c r="AC668" s="3"/>
      <c r="AD668" s="3"/>
      <c r="AE668" s="3"/>
      <c r="AF668" s="3"/>
      <c r="AG668" s="3"/>
      <c r="AH668" s="3"/>
    </row>
    <row r="669">
      <c r="A669" s="3"/>
      <c r="B669" s="3"/>
      <c r="C669" s="56"/>
      <c r="D669" s="56"/>
      <c r="E669" s="3"/>
      <c r="F669" s="38"/>
      <c r="G669" s="38"/>
      <c r="H669" s="56"/>
      <c r="I669" s="56"/>
      <c r="J669" s="38"/>
      <c r="K669" s="38"/>
      <c r="L669" s="38"/>
      <c r="M669" s="38"/>
      <c r="N669" s="3"/>
      <c r="O669" s="3"/>
      <c r="P669" s="3"/>
      <c r="Q669" s="3"/>
      <c r="R669" s="3"/>
      <c r="S669" s="3"/>
      <c r="T669" s="38"/>
      <c r="U669" s="38"/>
      <c r="V669" s="3"/>
      <c r="W669" s="3"/>
      <c r="X669" s="3"/>
      <c r="Y669" s="3"/>
      <c r="Z669" s="3"/>
      <c r="AA669" s="3"/>
      <c r="AB669" s="3"/>
      <c r="AC669" s="3"/>
      <c r="AD669" s="3"/>
      <c r="AE669" s="3"/>
      <c r="AF669" s="3"/>
      <c r="AG669" s="3"/>
      <c r="AH669" s="3"/>
    </row>
    <row r="670">
      <c r="A670" s="3"/>
      <c r="B670" s="3"/>
      <c r="C670" s="56"/>
      <c r="D670" s="56"/>
      <c r="E670" s="3"/>
      <c r="F670" s="38"/>
      <c r="G670" s="38"/>
      <c r="H670" s="56"/>
      <c r="I670" s="56"/>
      <c r="J670" s="38"/>
      <c r="K670" s="38"/>
      <c r="L670" s="38"/>
      <c r="M670" s="38"/>
      <c r="N670" s="3"/>
      <c r="O670" s="3"/>
      <c r="P670" s="3"/>
      <c r="Q670" s="3"/>
      <c r="R670" s="3"/>
      <c r="S670" s="3"/>
      <c r="T670" s="38"/>
      <c r="U670" s="38"/>
      <c r="V670" s="3"/>
      <c r="W670" s="3"/>
      <c r="X670" s="3"/>
      <c r="Y670" s="3"/>
      <c r="Z670" s="3"/>
      <c r="AA670" s="3"/>
      <c r="AB670" s="3"/>
      <c r="AC670" s="3"/>
      <c r="AD670" s="3"/>
      <c r="AE670" s="3"/>
      <c r="AF670" s="3"/>
      <c r="AG670" s="3"/>
      <c r="AH670" s="3"/>
    </row>
    <row r="671">
      <c r="A671" s="3"/>
      <c r="B671" s="3"/>
      <c r="C671" s="56"/>
      <c r="D671" s="56"/>
      <c r="E671" s="3"/>
      <c r="F671" s="38"/>
      <c r="G671" s="38"/>
      <c r="H671" s="56"/>
      <c r="I671" s="56"/>
      <c r="J671" s="38"/>
      <c r="K671" s="38"/>
      <c r="L671" s="38"/>
      <c r="M671" s="38"/>
      <c r="N671" s="3"/>
      <c r="O671" s="3"/>
      <c r="P671" s="3"/>
      <c r="Q671" s="3"/>
      <c r="R671" s="3"/>
      <c r="S671" s="3"/>
      <c r="T671" s="38"/>
      <c r="U671" s="38"/>
      <c r="V671" s="3"/>
      <c r="W671" s="3"/>
      <c r="X671" s="3"/>
      <c r="Y671" s="3"/>
      <c r="Z671" s="3"/>
      <c r="AA671" s="3"/>
      <c r="AB671" s="3"/>
      <c r="AC671" s="3"/>
      <c r="AD671" s="3"/>
      <c r="AE671" s="3"/>
      <c r="AF671" s="3"/>
      <c r="AG671" s="3"/>
      <c r="AH671" s="3"/>
    </row>
    <row r="672">
      <c r="A672" s="3"/>
      <c r="B672" s="3"/>
      <c r="C672" s="56"/>
      <c r="D672" s="56"/>
      <c r="E672" s="3"/>
      <c r="F672" s="38"/>
      <c r="G672" s="38"/>
      <c r="H672" s="56"/>
      <c r="I672" s="56"/>
      <c r="J672" s="38"/>
      <c r="K672" s="38"/>
      <c r="L672" s="38"/>
      <c r="M672" s="38"/>
      <c r="N672" s="3"/>
      <c r="O672" s="3"/>
      <c r="P672" s="3"/>
      <c r="Q672" s="3"/>
      <c r="R672" s="3"/>
      <c r="S672" s="3"/>
      <c r="T672" s="38"/>
      <c r="U672" s="38"/>
      <c r="V672" s="3"/>
      <c r="W672" s="3"/>
      <c r="X672" s="3"/>
      <c r="Y672" s="3"/>
      <c r="Z672" s="3"/>
      <c r="AA672" s="3"/>
      <c r="AB672" s="3"/>
      <c r="AC672" s="3"/>
      <c r="AD672" s="3"/>
      <c r="AE672" s="3"/>
      <c r="AF672" s="3"/>
      <c r="AG672" s="3"/>
      <c r="AH672" s="3"/>
    </row>
    <row r="673">
      <c r="A673" s="3"/>
      <c r="B673" s="3"/>
      <c r="C673" s="56"/>
      <c r="D673" s="56"/>
      <c r="E673" s="3"/>
      <c r="F673" s="38"/>
      <c r="G673" s="38"/>
      <c r="H673" s="56"/>
      <c r="I673" s="56"/>
      <c r="J673" s="38"/>
      <c r="K673" s="38"/>
      <c r="L673" s="38"/>
      <c r="M673" s="38"/>
      <c r="N673" s="3"/>
      <c r="O673" s="3"/>
      <c r="P673" s="3"/>
      <c r="Q673" s="3"/>
      <c r="R673" s="3"/>
      <c r="S673" s="3"/>
      <c r="T673" s="38"/>
      <c r="U673" s="38"/>
      <c r="V673" s="3"/>
      <c r="W673" s="3"/>
      <c r="X673" s="3"/>
      <c r="Y673" s="3"/>
      <c r="Z673" s="3"/>
      <c r="AA673" s="3"/>
      <c r="AB673" s="3"/>
      <c r="AC673" s="3"/>
      <c r="AD673" s="3"/>
      <c r="AE673" s="3"/>
      <c r="AF673" s="3"/>
      <c r="AG673" s="3"/>
      <c r="AH673" s="3"/>
    </row>
    <row r="674">
      <c r="A674" s="3"/>
      <c r="B674" s="3"/>
      <c r="C674" s="56"/>
      <c r="D674" s="56"/>
      <c r="E674" s="3"/>
      <c r="F674" s="38"/>
      <c r="G674" s="38"/>
      <c r="H674" s="56"/>
      <c r="I674" s="56"/>
      <c r="J674" s="38"/>
      <c r="K674" s="38"/>
      <c r="L674" s="38"/>
      <c r="M674" s="38"/>
      <c r="N674" s="3"/>
      <c r="O674" s="3"/>
      <c r="P674" s="3"/>
      <c r="Q674" s="3"/>
      <c r="R674" s="3"/>
      <c r="S674" s="3"/>
      <c r="T674" s="38"/>
      <c r="U674" s="38"/>
      <c r="V674" s="3"/>
      <c r="W674" s="3"/>
      <c r="X674" s="3"/>
      <c r="Y674" s="3"/>
      <c r="Z674" s="3"/>
      <c r="AA674" s="3"/>
      <c r="AB674" s="3"/>
      <c r="AC674" s="3"/>
      <c r="AD674" s="3"/>
      <c r="AE674" s="3"/>
      <c r="AF674" s="3"/>
      <c r="AG674" s="3"/>
      <c r="AH674" s="3"/>
    </row>
    <row r="675">
      <c r="A675" s="3"/>
      <c r="B675" s="3"/>
      <c r="C675" s="56"/>
      <c r="D675" s="56"/>
      <c r="E675" s="3"/>
      <c r="F675" s="38"/>
      <c r="G675" s="38"/>
      <c r="H675" s="56"/>
      <c r="I675" s="56"/>
      <c r="J675" s="38"/>
      <c r="K675" s="38"/>
      <c r="L675" s="38"/>
      <c r="M675" s="38"/>
      <c r="N675" s="3"/>
      <c r="O675" s="3"/>
      <c r="P675" s="3"/>
      <c r="Q675" s="3"/>
      <c r="R675" s="3"/>
      <c r="S675" s="3"/>
      <c r="T675" s="38"/>
      <c r="U675" s="38"/>
      <c r="V675" s="3"/>
      <c r="W675" s="3"/>
      <c r="X675" s="3"/>
      <c r="Y675" s="3"/>
      <c r="Z675" s="3"/>
      <c r="AA675" s="3"/>
      <c r="AB675" s="3"/>
      <c r="AC675" s="3"/>
      <c r="AD675" s="3"/>
      <c r="AE675" s="3"/>
      <c r="AF675" s="3"/>
      <c r="AG675" s="3"/>
      <c r="AH675" s="3"/>
    </row>
    <row r="676">
      <c r="A676" s="3"/>
      <c r="B676" s="3"/>
      <c r="C676" s="56"/>
      <c r="D676" s="56"/>
      <c r="E676" s="3"/>
      <c r="F676" s="38"/>
      <c r="G676" s="38"/>
      <c r="H676" s="56"/>
      <c r="I676" s="56"/>
      <c r="J676" s="38"/>
      <c r="K676" s="38"/>
      <c r="L676" s="38"/>
      <c r="M676" s="38"/>
      <c r="N676" s="3"/>
      <c r="O676" s="3"/>
      <c r="P676" s="3"/>
      <c r="Q676" s="3"/>
      <c r="R676" s="3"/>
      <c r="S676" s="3"/>
      <c r="T676" s="38"/>
      <c r="U676" s="38"/>
      <c r="V676" s="3"/>
      <c r="W676" s="3"/>
      <c r="X676" s="3"/>
      <c r="Y676" s="3"/>
      <c r="Z676" s="3"/>
      <c r="AA676" s="3"/>
      <c r="AB676" s="3"/>
      <c r="AC676" s="3"/>
      <c r="AD676" s="3"/>
      <c r="AE676" s="3"/>
      <c r="AF676" s="3"/>
      <c r="AG676" s="3"/>
      <c r="AH676" s="3"/>
    </row>
    <row r="677">
      <c r="A677" s="3"/>
      <c r="B677" s="3"/>
      <c r="C677" s="56"/>
      <c r="D677" s="56"/>
      <c r="E677" s="3"/>
      <c r="F677" s="38"/>
      <c r="G677" s="38"/>
      <c r="H677" s="56"/>
      <c r="I677" s="56"/>
      <c r="J677" s="38"/>
      <c r="K677" s="38"/>
      <c r="L677" s="38"/>
      <c r="M677" s="38"/>
      <c r="N677" s="3"/>
      <c r="O677" s="3"/>
      <c r="P677" s="3"/>
      <c r="Q677" s="3"/>
      <c r="R677" s="3"/>
      <c r="S677" s="3"/>
      <c r="T677" s="38"/>
      <c r="U677" s="38"/>
      <c r="V677" s="3"/>
      <c r="W677" s="3"/>
      <c r="X677" s="3"/>
      <c r="Y677" s="3"/>
      <c r="Z677" s="3"/>
      <c r="AA677" s="3"/>
      <c r="AB677" s="3"/>
      <c r="AC677" s="3"/>
      <c r="AD677" s="3"/>
      <c r="AE677" s="3"/>
      <c r="AF677" s="3"/>
      <c r="AG677" s="3"/>
      <c r="AH677" s="3"/>
    </row>
    <row r="678">
      <c r="A678" s="3"/>
      <c r="B678" s="3"/>
      <c r="C678" s="56"/>
      <c r="D678" s="56"/>
      <c r="E678" s="3"/>
      <c r="F678" s="38"/>
      <c r="G678" s="38"/>
      <c r="H678" s="56"/>
      <c r="I678" s="56"/>
      <c r="J678" s="38"/>
      <c r="K678" s="38"/>
      <c r="L678" s="38"/>
      <c r="M678" s="38"/>
      <c r="N678" s="3"/>
      <c r="O678" s="3"/>
      <c r="P678" s="3"/>
      <c r="Q678" s="3"/>
      <c r="R678" s="3"/>
      <c r="S678" s="3"/>
      <c r="T678" s="38"/>
      <c r="U678" s="38"/>
      <c r="V678" s="3"/>
      <c r="W678" s="3"/>
      <c r="X678" s="3"/>
      <c r="Y678" s="3"/>
      <c r="Z678" s="3"/>
      <c r="AA678" s="3"/>
      <c r="AB678" s="3"/>
      <c r="AC678" s="3"/>
      <c r="AD678" s="3"/>
      <c r="AE678" s="3"/>
      <c r="AF678" s="3"/>
      <c r="AG678" s="3"/>
      <c r="AH678" s="3"/>
    </row>
    <row r="679">
      <c r="A679" s="3"/>
      <c r="B679" s="3"/>
      <c r="C679" s="56"/>
      <c r="D679" s="56"/>
      <c r="E679" s="3"/>
      <c r="F679" s="38"/>
      <c r="G679" s="38"/>
      <c r="H679" s="56"/>
      <c r="I679" s="56"/>
      <c r="J679" s="38"/>
      <c r="K679" s="38"/>
      <c r="L679" s="38"/>
      <c r="M679" s="38"/>
      <c r="N679" s="3"/>
      <c r="O679" s="3"/>
      <c r="P679" s="3"/>
      <c r="Q679" s="3"/>
      <c r="R679" s="3"/>
      <c r="S679" s="3"/>
      <c r="T679" s="38"/>
      <c r="U679" s="38"/>
      <c r="V679" s="3"/>
      <c r="W679" s="3"/>
      <c r="X679" s="3"/>
      <c r="Y679" s="3"/>
      <c r="Z679" s="3"/>
      <c r="AA679" s="3"/>
      <c r="AB679" s="3"/>
      <c r="AC679" s="3"/>
      <c r="AD679" s="3"/>
      <c r="AE679" s="3"/>
      <c r="AF679" s="3"/>
      <c r="AG679" s="3"/>
      <c r="AH679" s="3"/>
    </row>
    <row r="680">
      <c r="A680" s="3"/>
      <c r="B680" s="3"/>
      <c r="C680" s="56"/>
      <c r="D680" s="56"/>
      <c r="E680" s="3"/>
      <c r="F680" s="38"/>
      <c r="G680" s="38"/>
      <c r="H680" s="56"/>
      <c r="I680" s="56"/>
      <c r="J680" s="38"/>
      <c r="K680" s="38"/>
      <c r="L680" s="38"/>
      <c r="M680" s="38"/>
      <c r="N680" s="3"/>
      <c r="O680" s="3"/>
      <c r="P680" s="3"/>
      <c r="Q680" s="3"/>
      <c r="R680" s="3"/>
      <c r="S680" s="3"/>
      <c r="T680" s="38"/>
      <c r="U680" s="38"/>
      <c r="V680" s="3"/>
      <c r="W680" s="3"/>
      <c r="X680" s="3"/>
      <c r="Y680" s="3"/>
      <c r="Z680" s="3"/>
      <c r="AA680" s="3"/>
      <c r="AB680" s="3"/>
      <c r="AC680" s="3"/>
      <c r="AD680" s="3"/>
      <c r="AE680" s="3"/>
      <c r="AF680" s="3"/>
      <c r="AG680" s="3"/>
      <c r="AH680" s="3"/>
    </row>
    <row r="681">
      <c r="A681" s="3"/>
      <c r="B681" s="3"/>
      <c r="C681" s="56"/>
      <c r="D681" s="56"/>
      <c r="E681" s="3"/>
      <c r="F681" s="38"/>
      <c r="G681" s="38"/>
      <c r="H681" s="56"/>
      <c r="I681" s="56"/>
      <c r="J681" s="38"/>
      <c r="K681" s="38"/>
      <c r="L681" s="38"/>
      <c r="M681" s="38"/>
      <c r="N681" s="3"/>
      <c r="O681" s="3"/>
      <c r="P681" s="3"/>
      <c r="Q681" s="3"/>
      <c r="R681" s="3"/>
      <c r="S681" s="3"/>
      <c r="T681" s="38"/>
      <c r="U681" s="38"/>
      <c r="V681" s="3"/>
      <c r="W681" s="3"/>
      <c r="X681" s="3"/>
      <c r="Y681" s="3"/>
      <c r="Z681" s="3"/>
      <c r="AA681" s="3"/>
      <c r="AB681" s="3"/>
      <c r="AC681" s="3"/>
      <c r="AD681" s="3"/>
      <c r="AE681" s="3"/>
      <c r="AF681" s="3"/>
      <c r="AG681" s="3"/>
      <c r="AH681" s="3"/>
    </row>
    <row r="682">
      <c r="A682" s="3"/>
      <c r="B682" s="3"/>
      <c r="C682" s="56"/>
      <c r="D682" s="56"/>
      <c r="E682" s="3"/>
      <c r="F682" s="38"/>
      <c r="G682" s="38"/>
      <c r="H682" s="56"/>
      <c r="I682" s="56"/>
      <c r="J682" s="38"/>
      <c r="K682" s="38"/>
      <c r="L682" s="38"/>
      <c r="M682" s="38"/>
      <c r="N682" s="3"/>
      <c r="O682" s="3"/>
      <c r="P682" s="3"/>
      <c r="Q682" s="3"/>
      <c r="R682" s="3"/>
      <c r="S682" s="3"/>
      <c r="T682" s="38"/>
      <c r="U682" s="38"/>
      <c r="V682" s="3"/>
      <c r="W682" s="3"/>
      <c r="X682" s="3"/>
      <c r="Y682" s="3"/>
      <c r="Z682" s="3"/>
      <c r="AA682" s="3"/>
      <c r="AB682" s="3"/>
      <c r="AC682" s="3"/>
      <c r="AD682" s="3"/>
      <c r="AE682" s="3"/>
      <c r="AF682" s="3"/>
      <c r="AG682" s="3"/>
      <c r="AH682" s="3"/>
    </row>
    <row r="683">
      <c r="A683" s="3"/>
      <c r="B683" s="3"/>
      <c r="C683" s="56"/>
      <c r="D683" s="56"/>
      <c r="E683" s="3"/>
      <c r="F683" s="38"/>
      <c r="G683" s="38"/>
      <c r="H683" s="56"/>
      <c r="I683" s="56"/>
      <c r="J683" s="38"/>
      <c r="K683" s="38"/>
      <c r="L683" s="38"/>
      <c r="M683" s="38"/>
      <c r="N683" s="3"/>
      <c r="O683" s="3"/>
      <c r="P683" s="3"/>
      <c r="Q683" s="3"/>
      <c r="R683" s="3"/>
      <c r="S683" s="3"/>
      <c r="T683" s="38"/>
      <c r="U683" s="38"/>
      <c r="V683" s="3"/>
      <c r="W683" s="3"/>
      <c r="X683" s="3"/>
      <c r="Y683" s="3"/>
      <c r="Z683" s="3"/>
      <c r="AA683" s="3"/>
      <c r="AB683" s="3"/>
      <c r="AC683" s="3"/>
      <c r="AD683" s="3"/>
      <c r="AE683" s="3"/>
      <c r="AF683" s="3"/>
      <c r="AG683" s="3"/>
      <c r="AH683" s="3"/>
    </row>
    <row r="684">
      <c r="A684" s="3"/>
      <c r="B684" s="3"/>
      <c r="C684" s="56"/>
      <c r="D684" s="56"/>
      <c r="E684" s="3"/>
      <c r="F684" s="38"/>
      <c r="G684" s="38"/>
      <c r="H684" s="56"/>
      <c r="I684" s="56"/>
      <c r="J684" s="38"/>
      <c r="K684" s="38"/>
      <c r="L684" s="38"/>
      <c r="M684" s="38"/>
      <c r="N684" s="3"/>
      <c r="O684" s="3"/>
      <c r="P684" s="3"/>
      <c r="Q684" s="3"/>
      <c r="R684" s="3"/>
      <c r="S684" s="3"/>
      <c r="T684" s="38"/>
      <c r="U684" s="38"/>
      <c r="V684" s="3"/>
      <c r="W684" s="3"/>
      <c r="X684" s="3"/>
      <c r="Y684" s="3"/>
      <c r="Z684" s="3"/>
      <c r="AA684" s="3"/>
      <c r="AB684" s="3"/>
      <c r="AC684" s="3"/>
      <c r="AD684" s="3"/>
      <c r="AE684" s="3"/>
      <c r="AF684" s="3"/>
      <c r="AG684" s="3"/>
      <c r="AH684" s="3"/>
    </row>
    <row r="685">
      <c r="A685" s="3"/>
      <c r="B685" s="3"/>
      <c r="C685" s="56"/>
      <c r="D685" s="56"/>
      <c r="E685" s="3"/>
      <c r="F685" s="38"/>
      <c r="G685" s="38"/>
      <c r="H685" s="56"/>
      <c r="I685" s="56"/>
      <c r="J685" s="38"/>
      <c r="K685" s="38"/>
      <c r="L685" s="38"/>
      <c r="M685" s="38"/>
      <c r="N685" s="3"/>
      <c r="O685" s="3"/>
      <c r="P685" s="3"/>
      <c r="Q685" s="3"/>
      <c r="R685" s="3"/>
      <c r="S685" s="3"/>
      <c r="T685" s="38"/>
      <c r="U685" s="38"/>
      <c r="V685" s="3"/>
      <c r="W685" s="3"/>
      <c r="X685" s="3"/>
      <c r="Y685" s="3"/>
      <c r="Z685" s="3"/>
      <c r="AA685" s="3"/>
      <c r="AB685" s="3"/>
      <c r="AC685" s="3"/>
      <c r="AD685" s="3"/>
      <c r="AE685" s="3"/>
      <c r="AF685" s="3"/>
      <c r="AG685" s="3"/>
      <c r="AH685" s="3"/>
    </row>
    <row r="686">
      <c r="A686" s="3"/>
      <c r="B686" s="3"/>
      <c r="C686" s="56"/>
      <c r="D686" s="56"/>
      <c r="E686" s="3"/>
      <c r="F686" s="38"/>
      <c r="G686" s="38"/>
      <c r="H686" s="56"/>
      <c r="I686" s="56"/>
      <c r="J686" s="38"/>
      <c r="K686" s="38"/>
      <c r="L686" s="38"/>
      <c r="M686" s="38"/>
      <c r="N686" s="3"/>
      <c r="O686" s="3"/>
      <c r="P686" s="3"/>
      <c r="Q686" s="3"/>
      <c r="R686" s="3"/>
      <c r="S686" s="3"/>
      <c r="T686" s="38"/>
      <c r="U686" s="38"/>
      <c r="V686" s="3"/>
      <c r="W686" s="3"/>
      <c r="X686" s="3"/>
      <c r="Y686" s="3"/>
      <c r="Z686" s="3"/>
      <c r="AA686" s="3"/>
      <c r="AB686" s="3"/>
      <c r="AC686" s="3"/>
      <c r="AD686" s="3"/>
      <c r="AE686" s="3"/>
      <c r="AF686" s="3"/>
      <c r="AG686" s="3"/>
      <c r="AH686" s="3"/>
    </row>
    <row r="687">
      <c r="A687" s="3"/>
      <c r="B687" s="3"/>
      <c r="C687" s="56"/>
      <c r="D687" s="56"/>
      <c r="E687" s="3"/>
      <c r="F687" s="38"/>
      <c r="G687" s="38"/>
      <c r="H687" s="56"/>
      <c r="I687" s="56"/>
      <c r="J687" s="38"/>
      <c r="K687" s="38"/>
      <c r="L687" s="38"/>
      <c r="M687" s="38"/>
      <c r="N687" s="3"/>
      <c r="O687" s="3"/>
      <c r="P687" s="3"/>
      <c r="Q687" s="3"/>
      <c r="R687" s="3"/>
      <c r="S687" s="3"/>
      <c r="T687" s="38"/>
      <c r="U687" s="38"/>
      <c r="V687" s="3"/>
      <c r="W687" s="3"/>
      <c r="X687" s="3"/>
      <c r="Y687" s="3"/>
      <c r="Z687" s="3"/>
      <c r="AA687" s="3"/>
      <c r="AB687" s="3"/>
      <c r="AC687" s="3"/>
      <c r="AD687" s="3"/>
      <c r="AE687" s="3"/>
      <c r="AF687" s="3"/>
      <c r="AG687" s="3"/>
      <c r="AH687" s="3"/>
    </row>
    <row r="688">
      <c r="A688" s="3"/>
      <c r="B688" s="3"/>
      <c r="C688" s="56"/>
      <c r="D688" s="56"/>
      <c r="E688" s="3"/>
      <c r="F688" s="38"/>
      <c r="G688" s="38"/>
      <c r="H688" s="56"/>
      <c r="I688" s="56"/>
      <c r="J688" s="38"/>
      <c r="K688" s="38"/>
      <c r="L688" s="38"/>
      <c r="M688" s="38"/>
      <c r="N688" s="3"/>
      <c r="O688" s="3"/>
      <c r="P688" s="3"/>
      <c r="Q688" s="3"/>
      <c r="R688" s="3"/>
      <c r="S688" s="3"/>
      <c r="T688" s="38"/>
      <c r="U688" s="38"/>
      <c r="V688" s="3"/>
      <c r="W688" s="3"/>
      <c r="X688" s="3"/>
      <c r="Y688" s="3"/>
      <c r="Z688" s="3"/>
      <c r="AA688" s="3"/>
      <c r="AB688" s="3"/>
      <c r="AC688" s="3"/>
      <c r="AD688" s="3"/>
      <c r="AE688" s="3"/>
      <c r="AF688" s="3"/>
      <c r="AG688" s="3"/>
      <c r="AH688" s="3"/>
    </row>
    <row r="689">
      <c r="A689" s="3"/>
      <c r="B689" s="3"/>
      <c r="C689" s="56"/>
      <c r="D689" s="56"/>
      <c r="E689" s="3"/>
      <c r="F689" s="38"/>
      <c r="G689" s="38"/>
      <c r="H689" s="56"/>
      <c r="I689" s="56"/>
      <c r="J689" s="38"/>
      <c r="K689" s="38"/>
      <c r="L689" s="38"/>
      <c r="M689" s="38"/>
      <c r="N689" s="3"/>
      <c r="O689" s="3"/>
      <c r="P689" s="3"/>
      <c r="Q689" s="3"/>
      <c r="R689" s="3"/>
      <c r="S689" s="3"/>
      <c r="T689" s="38"/>
      <c r="U689" s="38"/>
      <c r="V689" s="3"/>
      <c r="W689" s="3"/>
      <c r="X689" s="3"/>
      <c r="Y689" s="3"/>
      <c r="Z689" s="3"/>
      <c r="AA689" s="3"/>
      <c r="AB689" s="3"/>
      <c r="AC689" s="3"/>
      <c r="AD689" s="3"/>
      <c r="AE689" s="3"/>
      <c r="AF689" s="3"/>
      <c r="AG689" s="3"/>
      <c r="AH689" s="3"/>
    </row>
    <row r="690">
      <c r="A690" s="3"/>
      <c r="B690" s="3"/>
      <c r="C690" s="56"/>
      <c r="D690" s="56"/>
      <c r="E690" s="3"/>
      <c r="F690" s="38"/>
      <c r="G690" s="38"/>
      <c r="H690" s="56"/>
      <c r="I690" s="56"/>
      <c r="J690" s="38"/>
      <c r="K690" s="38"/>
      <c r="L690" s="38"/>
      <c r="M690" s="38"/>
      <c r="N690" s="3"/>
      <c r="O690" s="3"/>
      <c r="P690" s="3"/>
      <c r="Q690" s="3"/>
      <c r="R690" s="3"/>
      <c r="S690" s="3"/>
      <c r="T690" s="38"/>
      <c r="U690" s="38"/>
      <c r="V690" s="3"/>
      <c r="W690" s="3"/>
      <c r="X690" s="3"/>
      <c r="Y690" s="3"/>
      <c r="Z690" s="3"/>
      <c r="AA690" s="3"/>
      <c r="AB690" s="3"/>
      <c r="AC690" s="3"/>
      <c r="AD690" s="3"/>
      <c r="AE690" s="3"/>
      <c r="AF690" s="3"/>
      <c r="AG690" s="3"/>
      <c r="AH690" s="3"/>
    </row>
    <row r="691">
      <c r="A691" s="3"/>
      <c r="B691" s="3"/>
      <c r="C691" s="56"/>
      <c r="D691" s="56"/>
      <c r="E691" s="3"/>
      <c r="F691" s="38"/>
      <c r="G691" s="38"/>
      <c r="H691" s="56"/>
      <c r="I691" s="56"/>
      <c r="J691" s="38"/>
      <c r="K691" s="38"/>
      <c r="L691" s="38"/>
      <c r="M691" s="38"/>
      <c r="N691" s="3"/>
      <c r="O691" s="3"/>
      <c r="P691" s="3"/>
      <c r="Q691" s="3"/>
      <c r="R691" s="3"/>
      <c r="S691" s="3"/>
      <c r="T691" s="38"/>
      <c r="U691" s="38"/>
      <c r="V691" s="3"/>
      <c r="W691" s="3"/>
      <c r="X691" s="3"/>
      <c r="Y691" s="3"/>
      <c r="Z691" s="3"/>
      <c r="AA691" s="3"/>
      <c r="AB691" s="3"/>
      <c r="AC691" s="3"/>
      <c r="AD691" s="3"/>
      <c r="AE691" s="3"/>
      <c r="AF691" s="3"/>
      <c r="AG691" s="3"/>
      <c r="AH691" s="3"/>
    </row>
    <row r="692">
      <c r="A692" s="3"/>
      <c r="B692" s="3"/>
      <c r="C692" s="56"/>
      <c r="D692" s="56"/>
      <c r="E692" s="3"/>
      <c r="F692" s="38"/>
      <c r="G692" s="38"/>
      <c r="H692" s="56"/>
      <c r="I692" s="56"/>
      <c r="J692" s="38"/>
      <c r="K692" s="38"/>
      <c r="L692" s="38"/>
      <c r="M692" s="38"/>
      <c r="N692" s="3"/>
      <c r="O692" s="3"/>
      <c r="P692" s="3"/>
      <c r="Q692" s="3"/>
      <c r="R692" s="3"/>
      <c r="S692" s="3"/>
      <c r="T692" s="38"/>
      <c r="U692" s="38"/>
      <c r="V692" s="3"/>
      <c r="W692" s="3"/>
      <c r="X692" s="3"/>
      <c r="Y692" s="3"/>
      <c r="Z692" s="3"/>
      <c r="AA692" s="3"/>
      <c r="AB692" s="3"/>
      <c r="AC692" s="3"/>
      <c r="AD692" s="3"/>
      <c r="AE692" s="3"/>
      <c r="AF692" s="3"/>
      <c r="AG692" s="3"/>
      <c r="AH692" s="3"/>
    </row>
    <row r="693">
      <c r="A693" s="3"/>
      <c r="B693" s="3"/>
      <c r="C693" s="56"/>
      <c r="D693" s="56"/>
      <c r="E693" s="3"/>
      <c r="F693" s="38"/>
      <c r="G693" s="38"/>
      <c r="H693" s="56"/>
      <c r="I693" s="56"/>
      <c r="J693" s="38"/>
      <c r="K693" s="38"/>
      <c r="L693" s="38"/>
      <c r="M693" s="38"/>
      <c r="N693" s="3"/>
      <c r="O693" s="3"/>
      <c r="P693" s="3"/>
      <c r="Q693" s="3"/>
      <c r="R693" s="3"/>
      <c r="S693" s="3"/>
      <c r="T693" s="38"/>
      <c r="U693" s="38"/>
      <c r="V693" s="3"/>
      <c r="W693" s="3"/>
      <c r="X693" s="3"/>
      <c r="Y693" s="3"/>
      <c r="Z693" s="3"/>
      <c r="AA693" s="3"/>
      <c r="AB693" s="3"/>
      <c r="AC693" s="3"/>
      <c r="AD693" s="3"/>
      <c r="AE693" s="3"/>
      <c r="AF693" s="3"/>
      <c r="AG693" s="3"/>
      <c r="AH693" s="3"/>
    </row>
    <row r="694">
      <c r="A694" s="3"/>
      <c r="B694" s="3"/>
      <c r="C694" s="56"/>
      <c r="D694" s="56"/>
      <c r="E694" s="3"/>
      <c r="F694" s="38"/>
      <c r="G694" s="38"/>
      <c r="H694" s="56"/>
      <c r="I694" s="56"/>
      <c r="J694" s="38"/>
      <c r="K694" s="38"/>
      <c r="L694" s="38"/>
      <c r="M694" s="38"/>
      <c r="N694" s="3"/>
      <c r="O694" s="3"/>
      <c r="P694" s="3"/>
      <c r="Q694" s="3"/>
      <c r="R694" s="3"/>
      <c r="S694" s="3"/>
      <c r="T694" s="38"/>
      <c r="U694" s="38"/>
      <c r="V694" s="3"/>
      <c r="W694" s="3"/>
      <c r="X694" s="3"/>
      <c r="Y694" s="3"/>
      <c r="Z694" s="3"/>
      <c r="AA694" s="3"/>
      <c r="AB694" s="3"/>
      <c r="AC694" s="3"/>
      <c r="AD694" s="3"/>
      <c r="AE694" s="3"/>
      <c r="AF694" s="3"/>
      <c r="AG694" s="3"/>
      <c r="AH694" s="3"/>
    </row>
    <row r="695">
      <c r="A695" s="3"/>
      <c r="B695" s="3"/>
      <c r="C695" s="56"/>
      <c r="D695" s="56"/>
      <c r="E695" s="3"/>
      <c r="F695" s="38"/>
      <c r="G695" s="38"/>
      <c r="H695" s="56"/>
      <c r="I695" s="56"/>
      <c r="J695" s="38"/>
      <c r="K695" s="38"/>
      <c r="L695" s="38"/>
      <c r="M695" s="38"/>
      <c r="N695" s="3"/>
      <c r="O695" s="3"/>
      <c r="P695" s="3"/>
      <c r="Q695" s="3"/>
      <c r="R695" s="3"/>
      <c r="S695" s="3"/>
      <c r="T695" s="38"/>
      <c r="U695" s="38"/>
      <c r="V695" s="3"/>
      <c r="W695" s="3"/>
      <c r="X695" s="3"/>
      <c r="Y695" s="3"/>
      <c r="Z695" s="3"/>
      <c r="AA695" s="3"/>
      <c r="AB695" s="3"/>
      <c r="AC695" s="3"/>
      <c r="AD695" s="3"/>
      <c r="AE695" s="3"/>
      <c r="AF695" s="3"/>
      <c r="AG695" s="3"/>
      <c r="AH695" s="3"/>
    </row>
    <row r="696">
      <c r="A696" s="3"/>
      <c r="B696" s="3"/>
      <c r="C696" s="56"/>
      <c r="D696" s="56"/>
      <c r="E696" s="3"/>
      <c r="F696" s="38"/>
      <c r="G696" s="38"/>
      <c r="H696" s="56"/>
      <c r="I696" s="56"/>
      <c r="J696" s="38"/>
      <c r="K696" s="38"/>
      <c r="L696" s="38"/>
      <c r="M696" s="38"/>
      <c r="N696" s="3"/>
      <c r="O696" s="3"/>
      <c r="P696" s="3"/>
      <c r="Q696" s="3"/>
      <c r="R696" s="3"/>
      <c r="S696" s="3"/>
      <c r="T696" s="38"/>
      <c r="U696" s="38"/>
      <c r="V696" s="3"/>
      <c r="W696" s="3"/>
      <c r="X696" s="3"/>
      <c r="Y696" s="3"/>
      <c r="Z696" s="3"/>
      <c r="AA696" s="3"/>
      <c r="AB696" s="3"/>
      <c r="AC696" s="3"/>
      <c r="AD696" s="3"/>
      <c r="AE696" s="3"/>
      <c r="AF696" s="3"/>
      <c r="AG696" s="3"/>
      <c r="AH696" s="3"/>
    </row>
    <row r="697">
      <c r="A697" s="3"/>
      <c r="B697" s="3"/>
      <c r="C697" s="56"/>
      <c r="D697" s="56"/>
      <c r="E697" s="3"/>
      <c r="F697" s="38"/>
      <c r="G697" s="38"/>
      <c r="H697" s="56"/>
      <c r="I697" s="56"/>
      <c r="J697" s="38"/>
      <c r="K697" s="38"/>
      <c r="L697" s="38"/>
      <c r="M697" s="38"/>
      <c r="N697" s="3"/>
      <c r="O697" s="3"/>
      <c r="P697" s="3"/>
      <c r="Q697" s="3"/>
      <c r="R697" s="3"/>
      <c r="S697" s="3"/>
      <c r="T697" s="38"/>
      <c r="U697" s="38"/>
      <c r="V697" s="3"/>
      <c r="W697" s="3"/>
      <c r="X697" s="3"/>
      <c r="Y697" s="3"/>
      <c r="Z697" s="3"/>
      <c r="AA697" s="3"/>
      <c r="AB697" s="3"/>
      <c r="AC697" s="3"/>
      <c r="AD697" s="3"/>
      <c r="AE697" s="3"/>
      <c r="AF697" s="3"/>
      <c r="AG697" s="3"/>
      <c r="AH697" s="3"/>
    </row>
    <row r="698">
      <c r="A698" s="3"/>
      <c r="B698" s="3"/>
      <c r="C698" s="56"/>
      <c r="D698" s="56"/>
      <c r="E698" s="3"/>
      <c r="F698" s="38"/>
      <c r="G698" s="38"/>
      <c r="H698" s="56"/>
      <c r="I698" s="56"/>
      <c r="J698" s="38"/>
      <c r="K698" s="38"/>
      <c r="L698" s="38"/>
      <c r="M698" s="38"/>
      <c r="N698" s="3"/>
      <c r="O698" s="3"/>
      <c r="P698" s="3"/>
      <c r="Q698" s="3"/>
      <c r="R698" s="3"/>
      <c r="S698" s="3"/>
      <c r="T698" s="38"/>
      <c r="U698" s="38"/>
      <c r="V698" s="3"/>
      <c r="W698" s="3"/>
      <c r="X698" s="3"/>
      <c r="Y698" s="3"/>
      <c r="Z698" s="3"/>
      <c r="AA698" s="3"/>
      <c r="AB698" s="3"/>
      <c r="AC698" s="3"/>
      <c r="AD698" s="3"/>
      <c r="AE698" s="3"/>
      <c r="AF698" s="3"/>
      <c r="AG698" s="3"/>
      <c r="AH698" s="3"/>
    </row>
    <row r="699">
      <c r="A699" s="3"/>
      <c r="B699" s="3"/>
      <c r="C699" s="56"/>
      <c r="D699" s="56"/>
      <c r="E699" s="3"/>
      <c r="F699" s="38"/>
      <c r="G699" s="38"/>
      <c r="H699" s="56"/>
      <c r="I699" s="56"/>
      <c r="J699" s="38"/>
      <c r="K699" s="38"/>
      <c r="L699" s="38"/>
      <c r="M699" s="38"/>
      <c r="N699" s="3"/>
      <c r="O699" s="3"/>
      <c r="P699" s="3"/>
      <c r="Q699" s="3"/>
      <c r="R699" s="3"/>
      <c r="S699" s="3"/>
      <c r="T699" s="38"/>
      <c r="U699" s="38"/>
      <c r="V699" s="3"/>
      <c r="W699" s="3"/>
      <c r="X699" s="3"/>
      <c r="Y699" s="3"/>
      <c r="Z699" s="3"/>
      <c r="AA699" s="3"/>
      <c r="AB699" s="3"/>
      <c r="AC699" s="3"/>
      <c r="AD699" s="3"/>
      <c r="AE699" s="3"/>
      <c r="AF699" s="3"/>
      <c r="AG699" s="3"/>
      <c r="AH699" s="3"/>
    </row>
    <row r="700">
      <c r="A700" s="3"/>
      <c r="B700" s="3"/>
      <c r="C700" s="56"/>
      <c r="D700" s="56"/>
      <c r="E700" s="3"/>
      <c r="F700" s="38"/>
      <c r="G700" s="38"/>
      <c r="H700" s="56"/>
      <c r="I700" s="56"/>
      <c r="J700" s="38"/>
      <c r="K700" s="38"/>
      <c r="L700" s="38"/>
      <c r="M700" s="38"/>
      <c r="N700" s="3"/>
      <c r="O700" s="3"/>
      <c r="P700" s="3"/>
      <c r="Q700" s="3"/>
      <c r="R700" s="3"/>
      <c r="S700" s="3"/>
      <c r="T700" s="38"/>
      <c r="U700" s="38"/>
      <c r="V700" s="3"/>
      <c r="W700" s="3"/>
      <c r="X700" s="3"/>
      <c r="Y700" s="3"/>
      <c r="Z700" s="3"/>
      <c r="AA700" s="3"/>
      <c r="AB700" s="3"/>
      <c r="AC700" s="3"/>
      <c r="AD700" s="3"/>
      <c r="AE700" s="3"/>
      <c r="AF700" s="3"/>
      <c r="AG700" s="3"/>
      <c r="AH700" s="3"/>
    </row>
    <row r="701">
      <c r="A701" s="3"/>
      <c r="B701" s="3"/>
      <c r="C701" s="56"/>
      <c r="D701" s="56"/>
      <c r="E701" s="3"/>
      <c r="F701" s="38"/>
      <c r="G701" s="38"/>
      <c r="H701" s="56"/>
      <c r="I701" s="56"/>
      <c r="J701" s="38"/>
      <c r="K701" s="38"/>
      <c r="L701" s="38"/>
      <c r="M701" s="38"/>
      <c r="N701" s="3"/>
      <c r="O701" s="3"/>
      <c r="P701" s="3"/>
      <c r="Q701" s="3"/>
      <c r="R701" s="3"/>
      <c r="S701" s="3"/>
      <c r="T701" s="38"/>
      <c r="U701" s="38"/>
      <c r="V701" s="3"/>
      <c r="W701" s="3"/>
      <c r="X701" s="3"/>
      <c r="Y701" s="3"/>
      <c r="Z701" s="3"/>
      <c r="AA701" s="3"/>
      <c r="AB701" s="3"/>
      <c r="AC701" s="3"/>
      <c r="AD701" s="3"/>
      <c r="AE701" s="3"/>
      <c r="AF701" s="3"/>
      <c r="AG701" s="3"/>
      <c r="AH701" s="3"/>
    </row>
    <row r="702">
      <c r="A702" s="3"/>
      <c r="B702" s="3"/>
      <c r="C702" s="56"/>
      <c r="D702" s="56"/>
      <c r="E702" s="3"/>
      <c r="F702" s="38"/>
      <c r="G702" s="38"/>
      <c r="H702" s="56"/>
      <c r="I702" s="56"/>
      <c r="J702" s="38"/>
      <c r="K702" s="38"/>
      <c r="L702" s="38"/>
      <c r="M702" s="38"/>
      <c r="N702" s="3"/>
      <c r="O702" s="3"/>
      <c r="P702" s="3"/>
      <c r="Q702" s="3"/>
      <c r="R702" s="3"/>
      <c r="S702" s="3"/>
      <c r="T702" s="38"/>
      <c r="U702" s="38"/>
      <c r="V702" s="3"/>
      <c r="W702" s="3"/>
      <c r="X702" s="3"/>
      <c r="Y702" s="3"/>
      <c r="Z702" s="3"/>
      <c r="AA702" s="3"/>
      <c r="AB702" s="3"/>
      <c r="AC702" s="3"/>
      <c r="AD702" s="3"/>
      <c r="AE702" s="3"/>
      <c r="AF702" s="3"/>
      <c r="AG702" s="3"/>
      <c r="AH702" s="3"/>
    </row>
    <row r="703">
      <c r="A703" s="3"/>
      <c r="B703" s="3"/>
      <c r="C703" s="56"/>
      <c r="D703" s="56"/>
      <c r="E703" s="3"/>
      <c r="F703" s="38"/>
      <c r="G703" s="38"/>
      <c r="H703" s="56"/>
      <c r="I703" s="56"/>
      <c r="J703" s="38"/>
      <c r="K703" s="38"/>
      <c r="L703" s="38"/>
      <c r="M703" s="38"/>
      <c r="N703" s="3"/>
      <c r="O703" s="3"/>
      <c r="P703" s="3"/>
      <c r="Q703" s="3"/>
      <c r="R703" s="3"/>
      <c r="S703" s="3"/>
      <c r="T703" s="38"/>
      <c r="U703" s="38"/>
      <c r="V703" s="3"/>
      <c r="W703" s="3"/>
      <c r="X703" s="3"/>
      <c r="Y703" s="3"/>
      <c r="Z703" s="3"/>
      <c r="AA703" s="3"/>
      <c r="AB703" s="3"/>
      <c r="AC703" s="3"/>
      <c r="AD703" s="3"/>
      <c r="AE703" s="3"/>
      <c r="AF703" s="3"/>
      <c r="AG703" s="3"/>
      <c r="AH703" s="3"/>
    </row>
    <row r="704">
      <c r="A704" s="3"/>
      <c r="B704" s="3"/>
      <c r="C704" s="56"/>
      <c r="D704" s="56"/>
      <c r="E704" s="3"/>
      <c r="F704" s="38"/>
      <c r="G704" s="38"/>
      <c r="H704" s="56"/>
      <c r="I704" s="56"/>
      <c r="J704" s="38"/>
      <c r="K704" s="38"/>
      <c r="L704" s="38"/>
      <c r="M704" s="38"/>
      <c r="N704" s="3"/>
      <c r="O704" s="3"/>
      <c r="P704" s="3"/>
      <c r="Q704" s="3"/>
      <c r="R704" s="3"/>
      <c r="S704" s="3"/>
      <c r="T704" s="38"/>
      <c r="U704" s="38"/>
      <c r="V704" s="3"/>
      <c r="W704" s="3"/>
      <c r="X704" s="3"/>
      <c r="Y704" s="3"/>
      <c r="Z704" s="3"/>
      <c r="AA704" s="3"/>
      <c r="AB704" s="3"/>
      <c r="AC704" s="3"/>
      <c r="AD704" s="3"/>
      <c r="AE704" s="3"/>
      <c r="AF704" s="3"/>
      <c r="AG704" s="3"/>
      <c r="AH704" s="3"/>
    </row>
    <row r="705">
      <c r="A705" s="3"/>
      <c r="B705" s="3"/>
      <c r="C705" s="56"/>
      <c r="D705" s="56"/>
      <c r="E705" s="3"/>
      <c r="F705" s="38"/>
      <c r="G705" s="38"/>
      <c r="H705" s="56"/>
      <c r="I705" s="56"/>
      <c r="J705" s="38"/>
      <c r="K705" s="38"/>
      <c r="L705" s="38"/>
      <c r="M705" s="38"/>
      <c r="N705" s="3"/>
      <c r="O705" s="3"/>
      <c r="P705" s="3"/>
      <c r="Q705" s="3"/>
      <c r="R705" s="3"/>
      <c r="S705" s="3"/>
      <c r="T705" s="38"/>
      <c r="U705" s="38"/>
      <c r="V705" s="3"/>
      <c r="W705" s="3"/>
      <c r="X705" s="3"/>
      <c r="Y705" s="3"/>
      <c r="Z705" s="3"/>
      <c r="AA705" s="3"/>
      <c r="AB705" s="3"/>
      <c r="AC705" s="3"/>
      <c r="AD705" s="3"/>
      <c r="AE705" s="3"/>
      <c r="AF705" s="3"/>
      <c r="AG705" s="3"/>
      <c r="AH705" s="3"/>
    </row>
    <row r="706">
      <c r="A706" s="3"/>
      <c r="B706" s="3"/>
      <c r="C706" s="56"/>
      <c r="D706" s="56"/>
      <c r="E706" s="3"/>
      <c r="F706" s="38"/>
      <c r="G706" s="38"/>
      <c r="H706" s="56"/>
      <c r="I706" s="56"/>
      <c r="J706" s="38"/>
      <c r="K706" s="38"/>
      <c r="L706" s="38"/>
      <c r="M706" s="38"/>
      <c r="N706" s="3"/>
      <c r="O706" s="3"/>
      <c r="P706" s="3"/>
      <c r="Q706" s="3"/>
      <c r="R706" s="3"/>
      <c r="S706" s="3"/>
      <c r="T706" s="38"/>
      <c r="U706" s="38"/>
      <c r="V706" s="3"/>
      <c r="W706" s="3"/>
      <c r="X706" s="3"/>
      <c r="Y706" s="3"/>
      <c r="Z706" s="3"/>
      <c r="AA706" s="3"/>
      <c r="AB706" s="3"/>
      <c r="AC706" s="3"/>
      <c r="AD706" s="3"/>
      <c r="AE706" s="3"/>
      <c r="AF706" s="3"/>
      <c r="AG706" s="3"/>
      <c r="AH706" s="3"/>
    </row>
    <row r="707">
      <c r="A707" s="3"/>
      <c r="B707" s="3"/>
      <c r="C707" s="56"/>
      <c r="D707" s="56"/>
      <c r="E707" s="3"/>
      <c r="F707" s="38"/>
      <c r="G707" s="38"/>
      <c r="H707" s="56"/>
      <c r="I707" s="56"/>
      <c r="J707" s="38"/>
      <c r="K707" s="38"/>
      <c r="L707" s="38"/>
      <c r="M707" s="38"/>
      <c r="N707" s="3"/>
      <c r="O707" s="3"/>
      <c r="P707" s="3"/>
      <c r="Q707" s="3"/>
      <c r="R707" s="3"/>
      <c r="S707" s="3"/>
      <c r="T707" s="38"/>
      <c r="U707" s="38"/>
      <c r="V707" s="3"/>
      <c r="W707" s="3"/>
      <c r="X707" s="3"/>
      <c r="Y707" s="3"/>
      <c r="Z707" s="3"/>
      <c r="AA707" s="3"/>
      <c r="AB707" s="3"/>
      <c r="AC707" s="3"/>
      <c r="AD707" s="3"/>
      <c r="AE707" s="3"/>
      <c r="AF707" s="3"/>
      <c r="AG707" s="3"/>
      <c r="AH707" s="3"/>
    </row>
    <row r="708">
      <c r="A708" s="3"/>
      <c r="B708" s="3"/>
      <c r="C708" s="56"/>
      <c r="D708" s="56"/>
      <c r="E708" s="3"/>
      <c r="F708" s="38"/>
      <c r="G708" s="38"/>
      <c r="H708" s="56"/>
      <c r="I708" s="56"/>
      <c r="J708" s="38"/>
      <c r="K708" s="38"/>
      <c r="L708" s="38"/>
      <c r="M708" s="38"/>
      <c r="N708" s="3"/>
      <c r="O708" s="3"/>
      <c r="P708" s="3"/>
      <c r="Q708" s="3"/>
      <c r="R708" s="3"/>
      <c r="S708" s="3"/>
      <c r="T708" s="38"/>
      <c r="U708" s="38"/>
      <c r="V708" s="3"/>
      <c r="W708" s="3"/>
      <c r="X708" s="3"/>
      <c r="Y708" s="3"/>
      <c r="Z708" s="3"/>
      <c r="AA708" s="3"/>
      <c r="AB708" s="3"/>
      <c r="AC708" s="3"/>
      <c r="AD708" s="3"/>
      <c r="AE708" s="3"/>
      <c r="AF708" s="3"/>
      <c r="AG708" s="3"/>
      <c r="AH708" s="3"/>
    </row>
    <row r="709">
      <c r="A709" s="3"/>
      <c r="B709" s="3"/>
      <c r="C709" s="56"/>
      <c r="D709" s="56"/>
      <c r="E709" s="3"/>
      <c r="F709" s="38"/>
      <c r="G709" s="38"/>
      <c r="H709" s="56"/>
      <c r="I709" s="56"/>
      <c r="J709" s="38"/>
      <c r="K709" s="38"/>
      <c r="L709" s="38"/>
      <c r="M709" s="38"/>
      <c r="N709" s="3"/>
      <c r="O709" s="3"/>
      <c r="P709" s="3"/>
      <c r="Q709" s="3"/>
      <c r="R709" s="3"/>
      <c r="S709" s="3"/>
      <c r="T709" s="38"/>
      <c r="U709" s="38"/>
      <c r="V709" s="3"/>
      <c r="W709" s="3"/>
      <c r="X709" s="3"/>
      <c r="Y709" s="3"/>
      <c r="Z709" s="3"/>
      <c r="AA709" s="3"/>
      <c r="AB709" s="3"/>
      <c r="AC709" s="3"/>
      <c r="AD709" s="3"/>
      <c r="AE709" s="3"/>
      <c r="AF709" s="3"/>
      <c r="AG709" s="3"/>
      <c r="AH709" s="3"/>
    </row>
    <row r="710">
      <c r="A710" s="3"/>
      <c r="B710" s="3"/>
      <c r="C710" s="56"/>
      <c r="D710" s="56"/>
      <c r="E710" s="3"/>
      <c r="F710" s="38"/>
      <c r="G710" s="38"/>
      <c r="H710" s="56"/>
      <c r="I710" s="56"/>
      <c r="J710" s="38"/>
      <c r="K710" s="38"/>
      <c r="L710" s="38"/>
      <c r="M710" s="38"/>
      <c r="N710" s="3"/>
      <c r="O710" s="3"/>
      <c r="P710" s="3"/>
      <c r="Q710" s="3"/>
      <c r="R710" s="3"/>
      <c r="S710" s="3"/>
      <c r="T710" s="38"/>
      <c r="U710" s="38"/>
      <c r="V710" s="3"/>
      <c r="W710" s="3"/>
      <c r="X710" s="3"/>
      <c r="Y710" s="3"/>
      <c r="Z710" s="3"/>
      <c r="AA710" s="3"/>
      <c r="AB710" s="3"/>
      <c r="AC710" s="3"/>
      <c r="AD710" s="3"/>
      <c r="AE710" s="3"/>
      <c r="AF710" s="3"/>
      <c r="AG710" s="3"/>
      <c r="AH710" s="3"/>
    </row>
    <row r="711">
      <c r="A711" s="3"/>
      <c r="B711" s="3"/>
      <c r="C711" s="56"/>
      <c r="D711" s="56"/>
      <c r="E711" s="3"/>
      <c r="F711" s="38"/>
      <c r="G711" s="38"/>
      <c r="H711" s="56"/>
      <c r="I711" s="56"/>
      <c r="J711" s="38"/>
      <c r="K711" s="38"/>
      <c r="L711" s="38"/>
      <c r="M711" s="38"/>
      <c r="N711" s="3"/>
      <c r="O711" s="3"/>
      <c r="P711" s="3"/>
      <c r="Q711" s="3"/>
      <c r="R711" s="3"/>
      <c r="S711" s="3"/>
      <c r="T711" s="38"/>
      <c r="U711" s="38"/>
      <c r="V711" s="3"/>
      <c r="W711" s="3"/>
      <c r="X711" s="3"/>
      <c r="Y711" s="3"/>
      <c r="Z711" s="3"/>
      <c r="AA711" s="3"/>
      <c r="AB711" s="3"/>
      <c r="AC711" s="3"/>
      <c r="AD711" s="3"/>
      <c r="AE711" s="3"/>
      <c r="AF711" s="3"/>
      <c r="AG711" s="3"/>
      <c r="AH711" s="3"/>
    </row>
    <row r="712">
      <c r="A712" s="3"/>
      <c r="B712" s="3"/>
      <c r="C712" s="56"/>
      <c r="D712" s="56"/>
      <c r="E712" s="3"/>
      <c r="F712" s="38"/>
      <c r="G712" s="38"/>
      <c r="H712" s="56"/>
      <c r="I712" s="56"/>
      <c r="J712" s="38"/>
      <c r="K712" s="38"/>
      <c r="L712" s="38"/>
      <c r="M712" s="38"/>
      <c r="N712" s="3"/>
      <c r="O712" s="3"/>
      <c r="P712" s="3"/>
      <c r="Q712" s="3"/>
      <c r="R712" s="3"/>
      <c r="S712" s="3"/>
      <c r="T712" s="38"/>
      <c r="U712" s="38"/>
      <c r="V712" s="3"/>
      <c r="W712" s="3"/>
      <c r="X712" s="3"/>
      <c r="Y712" s="3"/>
      <c r="Z712" s="3"/>
      <c r="AA712" s="3"/>
      <c r="AB712" s="3"/>
      <c r="AC712" s="3"/>
      <c r="AD712" s="3"/>
      <c r="AE712" s="3"/>
      <c r="AF712" s="3"/>
      <c r="AG712" s="3"/>
      <c r="AH712" s="3"/>
    </row>
    <row r="713">
      <c r="A713" s="3"/>
      <c r="B713" s="3"/>
      <c r="C713" s="56"/>
      <c r="D713" s="56"/>
      <c r="E713" s="3"/>
      <c r="F713" s="38"/>
      <c r="G713" s="38"/>
      <c r="H713" s="56"/>
      <c r="I713" s="56"/>
      <c r="J713" s="38"/>
      <c r="K713" s="38"/>
      <c r="L713" s="38"/>
      <c r="M713" s="38"/>
      <c r="N713" s="3"/>
      <c r="O713" s="3"/>
      <c r="P713" s="3"/>
      <c r="Q713" s="3"/>
      <c r="R713" s="3"/>
      <c r="S713" s="3"/>
      <c r="T713" s="38"/>
      <c r="U713" s="38"/>
      <c r="V713" s="3"/>
      <c r="W713" s="3"/>
      <c r="X713" s="3"/>
      <c r="Y713" s="3"/>
      <c r="Z713" s="3"/>
      <c r="AA713" s="3"/>
      <c r="AB713" s="3"/>
      <c r="AC713" s="3"/>
      <c r="AD713" s="3"/>
      <c r="AE713" s="3"/>
      <c r="AF713" s="3"/>
      <c r="AG713" s="3"/>
      <c r="AH713" s="3"/>
    </row>
    <row r="714">
      <c r="A714" s="3"/>
      <c r="B714" s="3"/>
      <c r="C714" s="56"/>
      <c r="D714" s="56"/>
      <c r="E714" s="3"/>
      <c r="F714" s="38"/>
      <c r="G714" s="38"/>
      <c r="H714" s="56"/>
      <c r="I714" s="56"/>
      <c r="J714" s="38"/>
      <c r="K714" s="38"/>
      <c r="L714" s="38"/>
      <c r="M714" s="38"/>
      <c r="N714" s="3"/>
      <c r="O714" s="3"/>
      <c r="P714" s="3"/>
      <c r="Q714" s="3"/>
      <c r="R714" s="3"/>
      <c r="S714" s="3"/>
      <c r="T714" s="38"/>
      <c r="U714" s="38"/>
      <c r="V714" s="3"/>
      <c r="W714" s="3"/>
      <c r="X714" s="3"/>
      <c r="Y714" s="3"/>
      <c r="Z714" s="3"/>
      <c r="AA714" s="3"/>
      <c r="AB714" s="3"/>
      <c r="AC714" s="3"/>
      <c r="AD714" s="3"/>
      <c r="AE714" s="3"/>
      <c r="AF714" s="3"/>
      <c r="AG714" s="3"/>
      <c r="AH714" s="3"/>
    </row>
    <row r="715">
      <c r="A715" s="3"/>
      <c r="B715" s="3"/>
      <c r="C715" s="56"/>
      <c r="D715" s="56"/>
      <c r="E715" s="3"/>
      <c r="F715" s="38"/>
      <c r="G715" s="38"/>
      <c r="H715" s="56"/>
      <c r="I715" s="56"/>
      <c r="J715" s="38"/>
      <c r="K715" s="38"/>
      <c r="L715" s="38"/>
      <c r="M715" s="38"/>
      <c r="N715" s="3"/>
      <c r="O715" s="3"/>
      <c r="P715" s="3"/>
      <c r="Q715" s="3"/>
      <c r="R715" s="3"/>
      <c r="S715" s="3"/>
      <c r="T715" s="38"/>
      <c r="U715" s="38"/>
      <c r="V715" s="3"/>
      <c r="W715" s="3"/>
      <c r="X715" s="3"/>
      <c r="Y715" s="3"/>
      <c r="Z715" s="3"/>
      <c r="AA715" s="3"/>
      <c r="AB715" s="3"/>
      <c r="AC715" s="3"/>
      <c r="AD715" s="3"/>
      <c r="AE715" s="3"/>
      <c r="AF715" s="3"/>
      <c r="AG715" s="3"/>
      <c r="AH715" s="3"/>
    </row>
    <row r="716">
      <c r="A716" s="3"/>
      <c r="B716" s="3"/>
      <c r="C716" s="56"/>
      <c r="D716" s="56"/>
      <c r="E716" s="3"/>
      <c r="F716" s="38"/>
      <c r="G716" s="38"/>
      <c r="H716" s="56"/>
      <c r="I716" s="56"/>
      <c r="J716" s="38"/>
      <c r="K716" s="38"/>
      <c r="L716" s="38"/>
      <c r="M716" s="38"/>
      <c r="N716" s="3"/>
      <c r="O716" s="3"/>
      <c r="P716" s="3"/>
      <c r="Q716" s="3"/>
      <c r="R716" s="3"/>
      <c r="S716" s="3"/>
      <c r="T716" s="38"/>
      <c r="U716" s="38"/>
      <c r="V716" s="3"/>
      <c r="W716" s="3"/>
      <c r="X716" s="3"/>
      <c r="Y716" s="3"/>
      <c r="Z716" s="3"/>
      <c r="AA716" s="3"/>
      <c r="AB716" s="3"/>
      <c r="AC716" s="3"/>
      <c r="AD716" s="3"/>
      <c r="AE716" s="3"/>
      <c r="AF716" s="3"/>
      <c r="AG716" s="3"/>
      <c r="AH716" s="3"/>
    </row>
    <row r="717">
      <c r="A717" s="3"/>
      <c r="B717" s="3"/>
      <c r="C717" s="56"/>
      <c r="D717" s="56"/>
      <c r="E717" s="3"/>
      <c r="F717" s="38"/>
      <c r="G717" s="38"/>
      <c r="H717" s="56"/>
      <c r="I717" s="56"/>
      <c r="J717" s="38"/>
      <c r="K717" s="38"/>
      <c r="L717" s="38"/>
      <c r="M717" s="38"/>
      <c r="N717" s="3"/>
      <c r="O717" s="3"/>
      <c r="P717" s="3"/>
      <c r="Q717" s="3"/>
      <c r="R717" s="3"/>
      <c r="S717" s="3"/>
      <c r="T717" s="38"/>
      <c r="U717" s="38"/>
      <c r="V717" s="3"/>
      <c r="W717" s="3"/>
      <c r="X717" s="3"/>
      <c r="Y717" s="3"/>
      <c r="Z717" s="3"/>
      <c r="AA717" s="3"/>
      <c r="AB717" s="3"/>
      <c r="AC717" s="3"/>
      <c r="AD717" s="3"/>
      <c r="AE717" s="3"/>
      <c r="AF717" s="3"/>
      <c r="AG717" s="3"/>
      <c r="AH717" s="3"/>
    </row>
    <row r="718">
      <c r="A718" s="3"/>
      <c r="B718" s="3"/>
      <c r="C718" s="56"/>
      <c r="D718" s="56"/>
      <c r="E718" s="3"/>
      <c r="F718" s="38"/>
      <c r="G718" s="38"/>
      <c r="H718" s="56"/>
      <c r="I718" s="56"/>
      <c r="J718" s="38"/>
      <c r="K718" s="38"/>
      <c r="L718" s="38"/>
      <c r="M718" s="38"/>
      <c r="N718" s="3"/>
      <c r="O718" s="3"/>
      <c r="P718" s="3"/>
      <c r="Q718" s="3"/>
      <c r="R718" s="3"/>
      <c r="S718" s="3"/>
      <c r="T718" s="38"/>
      <c r="U718" s="38"/>
      <c r="V718" s="3"/>
      <c r="W718" s="3"/>
      <c r="X718" s="3"/>
      <c r="Y718" s="3"/>
      <c r="Z718" s="3"/>
      <c r="AA718" s="3"/>
      <c r="AB718" s="3"/>
      <c r="AC718" s="3"/>
      <c r="AD718" s="3"/>
      <c r="AE718" s="3"/>
      <c r="AF718" s="3"/>
      <c r="AG718" s="3"/>
      <c r="AH718" s="3"/>
    </row>
    <row r="719">
      <c r="A719" s="3"/>
      <c r="B719" s="3"/>
      <c r="C719" s="56"/>
      <c r="D719" s="56"/>
      <c r="E719" s="3"/>
      <c r="F719" s="38"/>
      <c r="G719" s="38"/>
      <c r="H719" s="56"/>
      <c r="I719" s="56"/>
      <c r="J719" s="38"/>
      <c r="K719" s="38"/>
      <c r="L719" s="38"/>
      <c r="M719" s="38"/>
      <c r="N719" s="3"/>
      <c r="O719" s="3"/>
      <c r="P719" s="3"/>
      <c r="Q719" s="3"/>
      <c r="R719" s="3"/>
      <c r="S719" s="3"/>
      <c r="T719" s="38"/>
      <c r="U719" s="38"/>
      <c r="V719" s="3"/>
      <c r="W719" s="3"/>
      <c r="X719" s="3"/>
      <c r="Y719" s="3"/>
      <c r="Z719" s="3"/>
      <c r="AA719" s="3"/>
      <c r="AB719" s="3"/>
      <c r="AC719" s="3"/>
      <c r="AD719" s="3"/>
      <c r="AE719" s="3"/>
      <c r="AF719" s="3"/>
      <c r="AG719" s="3"/>
      <c r="AH719" s="3"/>
    </row>
    <row r="720">
      <c r="A720" s="3"/>
      <c r="B720" s="3"/>
      <c r="C720" s="56"/>
      <c r="D720" s="56"/>
      <c r="E720" s="3"/>
      <c r="F720" s="38"/>
      <c r="G720" s="38"/>
      <c r="H720" s="56"/>
      <c r="I720" s="56"/>
      <c r="J720" s="38"/>
      <c r="K720" s="38"/>
      <c r="L720" s="38"/>
      <c r="M720" s="38"/>
      <c r="N720" s="3"/>
      <c r="O720" s="3"/>
      <c r="P720" s="3"/>
      <c r="Q720" s="3"/>
      <c r="R720" s="3"/>
      <c r="S720" s="3"/>
      <c r="T720" s="38"/>
      <c r="U720" s="38"/>
      <c r="V720" s="3"/>
      <c r="W720" s="3"/>
      <c r="X720" s="3"/>
      <c r="Y720" s="3"/>
      <c r="Z720" s="3"/>
      <c r="AA720" s="3"/>
      <c r="AB720" s="3"/>
      <c r="AC720" s="3"/>
      <c r="AD720" s="3"/>
      <c r="AE720" s="3"/>
      <c r="AF720" s="3"/>
      <c r="AG720" s="3"/>
      <c r="AH720" s="3"/>
    </row>
    <row r="721">
      <c r="A721" s="3"/>
      <c r="B721" s="3"/>
      <c r="C721" s="56"/>
      <c r="D721" s="56"/>
      <c r="E721" s="3"/>
      <c r="F721" s="38"/>
      <c r="G721" s="38"/>
      <c r="H721" s="56"/>
      <c r="I721" s="56"/>
      <c r="J721" s="38"/>
      <c r="K721" s="38"/>
      <c r="L721" s="38"/>
      <c r="M721" s="38"/>
      <c r="N721" s="3"/>
      <c r="O721" s="3"/>
      <c r="P721" s="3"/>
      <c r="Q721" s="3"/>
      <c r="R721" s="3"/>
      <c r="S721" s="3"/>
      <c r="T721" s="38"/>
      <c r="U721" s="38"/>
      <c r="V721" s="3"/>
      <c r="W721" s="3"/>
      <c r="X721" s="3"/>
      <c r="Y721" s="3"/>
      <c r="Z721" s="3"/>
      <c r="AA721" s="3"/>
      <c r="AB721" s="3"/>
      <c r="AC721" s="3"/>
      <c r="AD721" s="3"/>
      <c r="AE721" s="3"/>
      <c r="AF721" s="3"/>
      <c r="AG721" s="3"/>
      <c r="AH721" s="3"/>
    </row>
    <row r="722">
      <c r="A722" s="3"/>
      <c r="B722" s="3"/>
      <c r="C722" s="56"/>
      <c r="D722" s="56"/>
      <c r="E722" s="3"/>
      <c r="F722" s="38"/>
      <c r="G722" s="38"/>
      <c r="H722" s="56"/>
      <c r="I722" s="56"/>
      <c r="J722" s="38"/>
      <c r="K722" s="38"/>
      <c r="L722" s="38"/>
      <c r="M722" s="38"/>
      <c r="N722" s="3"/>
      <c r="O722" s="3"/>
      <c r="P722" s="3"/>
      <c r="Q722" s="3"/>
      <c r="R722" s="3"/>
      <c r="S722" s="3"/>
      <c r="T722" s="38"/>
      <c r="U722" s="38"/>
      <c r="V722" s="3"/>
      <c r="W722" s="3"/>
      <c r="X722" s="3"/>
      <c r="Y722" s="3"/>
      <c r="Z722" s="3"/>
      <c r="AA722" s="3"/>
      <c r="AB722" s="3"/>
      <c r="AC722" s="3"/>
      <c r="AD722" s="3"/>
      <c r="AE722" s="3"/>
      <c r="AF722" s="3"/>
      <c r="AG722" s="3"/>
      <c r="AH722" s="3"/>
    </row>
    <row r="723">
      <c r="A723" s="3"/>
      <c r="B723" s="3"/>
      <c r="C723" s="56"/>
      <c r="D723" s="56"/>
      <c r="E723" s="3"/>
      <c r="F723" s="38"/>
      <c r="G723" s="38"/>
      <c r="H723" s="56"/>
      <c r="I723" s="56"/>
      <c r="J723" s="38"/>
      <c r="K723" s="38"/>
      <c r="L723" s="38"/>
      <c r="M723" s="38"/>
      <c r="N723" s="3"/>
      <c r="O723" s="3"/>
      <c r="P723" s="3"/>
      <c r="Q723" s="3"/>
      <c r="R723" s="3"/>
      <c r="S723" s="3"/>
      <c r="T723" s="38"/>
      <c r="U723" s="38"/>
      <c r="V723" s="3"/>
      <c r="W723" s="3"/>
      <c r="X723" s="3"/>
      <c r="Y723" s="3"/>
      <c r="Z723" s="3"/>
      <c r="AA723" s="3"/>
      <c r="AB723" s="3"/>
      <c r="AC723" s="3"/>
      <c r="AD723" s="3"/>
      <c r="AE723" s="3"/>
      <c r="AF723" s="3"/>
      <c r="AG723" s="3"/>
      <c r="AH723" s="3"/>
    </row>
    <row r="724">
      <c r="A724" s="3"/>
      <c r="B724" s="3"/>
      <c r="C724" s="56"/>
      <c r="D724" s="56"/>
      <c r="E724" s="3"/>
      <c r="F724" s="38"/>
      <c r="G724" s="38"/>
      <c r="H724" s="56"/>
      <c r="I724" s="56"/>
      <c r="J724" s="38"/>
      <c r="K724" s="38"/>
      <c r="L724" s="38"/>
      <c r="M724" s="38"/>
      <c r="N724" s="3"/>
      <c r="O724" s="3"/>
      <c r="P724" s="3"/>
      <c r="Q724" s="3"/>
      <c r="R724" s="3"/>
      <c r="S724" s="3"/>
      <c r="T724" s="38"/>
      <c r="U724" s="38"/>
      <c r="V724" s="3"/>
      <c r="W724" s="3"/>
      <c r="X724" s="3"/>
      <c r="Y724" s="3"/>
      <c r="Z724" s="3"/>
      <c r="AA724" s="3"/>
      <c r="AB724" s="3"/>
      <c r="AC724" s="3"/>
      <c r="AD724" s="3"/>
      <c r="AE724" s="3"/>
      <c r="AF724" s="3"/>
      <c r="AG724" s="3"/>
      <c r="AH724" s="3"/>
    </row>
    <row r="725">
      <c r="A725" s="3"/>
      <c r="B725" s="3"/>
      <c r="C725" s="56"/>
      <c r="D725" s="56"/>
      <c r="E725" s="3"/>
      <c r="F725" s="38"/>
      <c r="G725" s="38"/>
      <c r="H725" s="56"/>
      <c r="I725" s="56"/>
      <c r="J725" s="38"/>
      <c r="K725" s="38"/>
      <c r="L725" s="38"/>
      <c r="M725" s="38"/>
      <c r="N725" s="3"/>
      <c r="O725" s="3"/>
      <c r="P725" s="3"/>
      <c r="Q725" s="3"/>
      <c r="R725" s="3"/>
      <c r="S725" s="3"/>
      <c r="T725" s="38"/>
      <c r="U725" s="38"/>
      <c r="V725" s="3"/>
      <c r="W725" s="3"/>
      <c r="X725" s="3"/>
      <c r="Y725" s="3"/>
      <c r="Z725" s="3"/>
      <c r="AA725" s="3"/>
      <c r="AB725" s="3"/>
      <c r="AC725" s="3"/>
      <c r="AD725" s="3"/>
      <c r="AE725" s="3"/>
      <c r="AF725" s="3"/>
      <c r="AG725" s="3"/>
      <c r="AH725" s="3"/>
    </row>
    <row r="726">
      <c r="A726" s="3"/>
      <c r="B726" s="3"/>
      <c r="C726" s="56"/>
      <c r="D726" s="56"/>
      <c r="E726" s="3"/>
      <c r="F726" s="38"/>
      <c r="G726" s="38"/>
      <c r="H726" s="56"/>
      <c r="I726" s="56"/>
      <c r="J726" s="38"/>
      <c r="K726" s="38"/>
      <c r="L726" s="38"/>
      <c r="M726" s="38"/>
      <c r="N726" s="3"/>
      <c r="O726" s="3"/>
      <c r="P726" s="3"/>
      <c r="Q726" s="3"/>
      <c r="R726" s="3"/>
      <c r="S726" s="3"/>
      <c r="T726" s="38"/>
      <c r="U726" s="38"/>
      <c r="V726" s="3"/>
      <c r="W726" s="3"/>
      <c r="X726" s="3"/>
      <c r="Y726" s="3"/>
      <c r="Z726" s="3"/>
      <c r="AA726" s="3"/>
      <c r="AB726" s="3"/>
      <c r="AC726" s="3"/>
      <c r="AD726" s="3"/>
      <c r="AE726" s="3"/>
      <c r="AF726" s="3"/>
      <c r="AG726" s="3"/>
      <c r="AH726" s="3"/>
    </row>
    <row r="727">
      <c r="A727" s="3"/>
      <c r="B727" s="3"/>
      <c r="C727" s="56"/>
      <c r="D727" s="56"/>
      <c r="E727" s="3"/>
      <c r="F727" s="38"/>
      <c r="G727" s="38"/>
      <c r="H727" s="56"/>
      <c r="I727" s="56"/>
      <c r="J727" s="38"/>
      <c r="K727" s="38"/>
      <c r="L727" s="38"/>
      <c r="M727" s="38"/>
      <c r="N727" s="3"/>
      <c r="O727" s="3"/>
      <c r="P727" s="3"/>
      <c r="Q727" s="3"/>
      <c r="R727" s="3"/>
      <c r="S727" s="3"/>
      <c r="T727" s="38"/>
      <c r="U727" s="38"/>
      <c r="V727" s="3"/>
      <c r="W727" s="3"/>
      <c r="X727" s="3"/>
      <c r="Y727" s="3"/>
      <c r="Z727" s="3"/>
      <c r="AA727" s="3"/>
      <c r="AB727" s="3"/>
      <c r="AC727" s="3"/>
      <c r="AD727" s="3"/>
      <c r="AE727" s="3"/>
      <c r="AF727" s="3"/>
      <c r="AG727" s="3"/>
      <c r="AH727" s="3"/>
    </row>
    <row r="728">
      <c r="A728" s="3"/>
      <c r="B728" s="3"/>
      <c r="C728" s="56"/>
      <c r="D728" s="56"/>
      <c r="E728" s="3"/>
      <c r="F728" s="38"/>
      <c r="G728" s="38"/>
      <c r="H728" s="56"/>
      <c r="I728" s="56"/>
      <c r="J728" s="38"/>
      <c r="K728" s="38"/>
      <c r="L728" s="38"/>
      <c r="M728" s="38"/>
      <c r="N728" s="3"/>
      <c r="O728" s="3"/>
      <c r="P728" s="3"/>
      <c r="Q728" s="3"/>
      <c r="R728" s="3"/>
      <c r="S728" s="3"/>
      <c r="T728" s="38"/>
      <c r="U728" s="38"/>
      <c r="V728" s="3"/>
      <c r="W728" s="3"/>
      <c r="X728" s="3"/>
      <c r="Y728" s="3"/>
      <c r="Z728" s="3"/>
      <c r="AA728" s="3"/>
      <c r="AB728" s="3"/>
      <c r="AC728" s="3"/>
      <c r="AD728" s="3"/>
      <c r="AE728" s="3"/>
      <c r="AF728" s="3"/>
      <c r="AG728" s="3"/>
      <c r="AH728" s="3"/>
    </row>
    <row r="729">
      <c r="A729" s="3"/>
      <c r="B729" s="3"/>
      <c r="C729" s="56"/>
      <c r="D729" s="56"/>
      <c r="E729" s="3"/>
      <c r="F729" s="38"/>
      <c r="G729" s="38"/>
      <c r="H729" s="56"/>
      <c r="I729" s="56"/>
      <c r="J729" s="38"/>
      <c r="K729" s="38"/>
      <c r="L729" s="38"/>
      <c r="M729" s="38"/>
      <c r="N729" s="3"/>
      <c r="O729" s="3"/>
      <c r="P729" s="3"/>
      <c r="Q729" s="3"/>
      <c r="R729" s="3"/>
      <c r="S729" s="3"/>
      <c r="T729" s="38"/>
      <c r="U729" s="38"/>
      <c r="V729" s="3"/>
      <c r="W729" s="3"/>
      <c r="X729" s="3"/>
      <c r="Y729" s="3"/>
      <c r="Z729" s="3"/>
      <c r="AA729" s="3"/>
      <c r="AB729" s="3"/>
      <c r="AC729" s="3"/>
      <c r="AD729" s="3"/>
      <c r="AE729" s="3"/>
      <c r="AF729" s="3"/>
      <c r="AG729" s="3"/>
      <c r="AH729" s="3"/>
    </row>
    <row r="730">
      <c r="A730" s="3"/>
      <c r="B730" s="3"/>
      <c r="C730" s="56"/>
      <c r="D730" s="56"/>
      <c r="E730" s="3"/>
      <c r="F730" s="38"/>
      <c r="G730" s="38"/>
      <c r="H730" s="56"/>
      <c r="I730" s="56"/>
      <c r="J730" s="38"/>
      <c r="K730" s="38"/>
      <c r="L730" s="38"/>
      <c r="M730" s="38"/>
      <c r="N730" s="3"/>
      <c r="O730" s="3"/>
      <c r="P730" s="3"/>
      <c r="Q730" s="3"/>
      <c r="R730" s="3"/>
      <c r="S730" s="3"/>
      <c r="T730" s="38"/>
      <c r="U730" s="38"/>
      <c r="V730" s="3"/>
      <c r="W730" s="3"/>
      <c r="X730" s="3"/>
      <c r="Y730" s="3"/>
      <c r="Z730" s="3"/>
      <c r="AA730" s="3"/>
      <c r="AB730" s="3"/>
      <c r="AC730" s="3"/>
      <c r="AD730" s="3"/>
      <c r="AE730" s="3"/>
      <c r="AF730" s="3"/>
      <c r="AG730" s="3"/>
      <c r="AH730" s="3"/>
    </row>
    <row r="731">
      <c r="A731" s="3"/>
      <c r="B731" s="3"/>
      <c r="C731" s="56"/>
      <c r="D731" s="56"/>
      <c r="E731" s="3"/>
      <c r="F731" s="38"/>
      <c r="G731" s="38"/>
      <c r="H731" s="56"/>
      <c r="I731" s="56"/>
      <c r="J731" s="38"/>
      <c r="K731" s="38"/>
      <c r="L731" s="38"/>
      <c r="M731" s="38"/>
      <c r="N731" s="3"/>
      <c r="O731" s="3"/>
      <c r="P731" s="3"/>
      <c r="Q731" s="3"/>
      <c r="R731" s="3"/>
      <c r="S731" s="3"/>
      <c r="T731" s="38"/>
      <c r="U731" s="38"/>
      <c r="V731" s="3"/>
      <c r="W731" s="3"/>
      <c r="X731" s="3"/>
      <c r="Y731" s="3"/>
      <c r="Z731" s="3"/>
      <c r="AA731" s="3"/>
      <c r="AB731" s="3"/>
      <c r="AC731" s="3"/>
      <c r="AD731" s="3"/>
      <c r="AE731" s="3"/>
      <c r="AF731" s="3"/>
      <c r="AG731" s="3"/>
      <c r="AH731" s="3"/>
    </row>
    <row r="732">
      <c r="A732" s="3"/>
      <c r="B732" s="3"/>
      <c r="C732" s="56"/>
      <c r="D732" s="56"/>
      <c r="E732" s="3"/>
      <c r="F732" s="38"/>
      <c r="G732" s="38"/>
      <c r="H732" s="56"/>
      <c r="I732" s="56"/>
      <c r="J732" s="38"/>
      <c r="K732" s="38"/>
      <c r="L732" s="38"/>
      <c r="M732" s="38"/>
      <c r="N732" s="3"/>
      <c r="O732" s="3"/>
      <c r="P732" s="3"/>
      <c r="Q732" s="3"/>
      <c r="R732" s="3"/>
      <c r="S732" s="3"/>
      <c r="T732" s="38"/>
      <c r="U732" s="38"/>
      <c r="V732" s="3"/>
      <c r="W732" s="3"/>
      <c r="X732" s="3"/>
      <c r="Y732" s="3"/>
      <c r="Z732" s="3"/>
      <c r="AA732" s="3"/>
      <c r="AB732" s="3"/>
      <c r="AC732" s="3"/>
      <c r="AD732" s="3"/>
      <c r="AE732" s="3"/>
      <c r="AF732" s="3"/>
      <c r="AG732" s="3"/>
      <c r="AH732" s="3"/>
    </row>
    <row r="733">
      <c r="A733" s="3"/>
      <c r="B733" s="3"/>
      <c r="C733" s="56"/>
      <c r="D733" s="56"/>
      <c r="E733" s="3"/>
      <c r="F733" s="38"/>
      <c r="G733" s="38"/>
      <c r="H733" s="56"/>
      <c r="I733" s="56"/>
      <c r="J733" s="38"/>
      <c r="K733" s="38"/>
      <c r="L733" s="38"/>
      <c r="M733" s="38"/>
      <c r="N733" s="3"/>
      <c r="O733" s="3"/>
      <c r="P733" s="3"/>
      <c r="Q733" s="3"/>
      <c r="R733" s="3"/>
      <c r="S733" s="3"/>
      <c r="T733" s="38"/>
      <c r="U733" s="38"/>
      <c r="V733" s="3"/>
      <c r="W733" s="3"/>
      <c r="X733" s="3"/>
      <c r="Y733" s="3"/>
      <c r="Z733" s="3"/>
      <c r="AA733" s="3"/>
      <c r="AB733" s="3"/>
      <c r="AC733" s="3"/>
      <c r="AD733" s="3"/>
      <c r="AE733" s="3"/>
      <c r="AF733" s="3"/>
      <c r="AG733" s="3"/>
      <c r="AH733" s="3"/>
    </row>
    <row r="734">
      <c r="A734" s="3"/>
      <c r="B734" s="3"/>
      <c r="C734" s="56"/>
      <c r="D734" s="56"/>
      <c r="E734" s="3"/>
      <c r="F734" s="38"/>
      <c r="G734" s="38"/>
      <c r="H734" s="56"/>
      <c r="I734" s="56"/>
      <c r="J734" s="38"/>
      <c r="K734" s="38"/>
      <c r="L734" s="38"/>
      <c r="M734" s="38"/>
      <c r="N734" s="3"/>
      <c r="O734" s="3"/>
      <c r="P734" s="3"/>
      <c r="Q734" s="3"/>
      <c r="R734" s="3"/>
      <c r="S734" s="3"/>
      <c r="T734" s="38"/>
      <c r="U734" s="38"/>
      <c r="V734" s="3"/>
      <c r="W734" s="3"/>
      <c r="X734" s="3"/>
      <c r="Y734" s="3"/>
      <c r="Z734" s="3"/>
      <c r="AA734" s="3"/>
      <c r="AB734" s="3"/>
      <c r="AC734" s="3"/>
      <c r="AD734" s="3"/>
      <c r="AE734" s="3"/>
      <c r="AF734" s="3"/>
      <c r="AG734" s="3"/>
      <c r="AH734" s="3"/>
    </row>
    <row r="735">
      <c r="A735" s="3"/>
      <c r="B735" s="3"/>
      <c r="C735" s="56"/>
      <c r="D735" s="56"/>
      <c r="E735" s="3"/>
      <c r="F735" s="38"/>
      <c r="G735" s="38"/>
      <c r="H735" s="56"/>
      <c r="I735" s="56"/>
      <c r="J735" s="38"/>
      <c r="K735" s="38"/>
      <c r="L735" s="38"/>
      <c r="M735" s="38"/>
      <c r="N735" s="3"/>
      <c r="O735" s="3"/>
      <c r="P735" s="3"/>
      <c r="Q735" s="3"/>
      <c r="R735" s="3"/>
      <c r="S735" s="3"/>
      <c r="T735" s="38"/>
      <c r="U735" s="38"/>
      <c r="V735" s="3"/>
      <c r="W735" s="3"/>
      <c r="X735" s="3"/>
      <c r="Y735" s="3"/>
      <c r="Z735" s="3"/>
      <c r="AA735" s="3"/>
      <c r="AB735" s="3"/>
      <c r="AC735" s="3"/>
      <c r="AD735" s="3"/>
      <c r="AE735" s="3"/>
      <c r="AF735" s="3"/>
      <c r="AG735" s="3"/>
      <c r="AH735" s="3"/>
    </row>
    <row r="736">
      <c r="A736" s="3"/>
      <c r="B736" s="3"/>
      <c r="C736" s="56"/>
      <c r="D736" s="56"/>
      <c r="E736" s="3"/>
      <c r="F736" s="38"/>
      <c r="G736" s="38"/>
      <c r="H736" s="56"/>
      <c r="I736" s="56"/>
      <c r="J736" s="38"/>
      <c r="K736" s="38"/>
      <c r="L736" s="38"/>
      <c r="M736" s="38"/>
      <c r="N736" s="3"/>
      <c r="O736" s="3"/>
      <c r="P736" s="3"/>
      <c r="Q736" s="3"/>
      <c r="R736" s="3"/>
      <c r="S736" s="3"/>
      <c r="T736" s="38"/>
      <c r="U736" s="38"/>
      <c r="V736" s="3"/>
      <c r="W736" s="3"/>
      <c r="X736" s="3"/>
      <c r="Y736" s="3"/>
      <c r="Z736" s="3"/>
      <c r="AA736" s="3"/>
      <c r="AB736" s="3"/>
      <c r="AC736" s="3"/>
      <c r="AD736" s="3"/>
      <c r="AE736" s="3"/>
      <c r="AF736" s="3"/>
      <c r="AG736" s="3"/>
      <c r="AH736" s="3"/>
    </row>
    <row r="737">
      <c r="A737" s="3"/>
      <c r="B737" s="3"/>
      <c r="C737" s="56"/>
      <c r="D737" s="56"/>
      <c r="E737" s="3"/>
      <c r="F737" s="38"/>
      <c r="G737" s="38"/>
      <c r="H737" s="56"/>
      <c r="I737" s="56"/>
      <c r="J737" s="38"/>
      <c r="K737" s="38"/>
      <c r="L737" s="38"/>
      <c r="M737" s="38"/>
      <c r="N737" s="3"/>
      <c r="O737" s="3"/>
      <c r="P737" s="3"/>
      <c r="Q737" s="3"/>
      <c r="R737" s="3"/>
      <c r="S737" s="3"/>
      <c r="T737" s="38"/>
      <c r="U737" s="38"/>
      <c r="V737" s="3"/>
      <c r="W737" s="3"/>
      <c r="X737" s="3"/>
      <c r="Y737" s="3"/>
      <c r="Z737" s="3"/>
      <c r="AA737" s="3"/>
      <c r="AB737" s="3"/>
      <c r="AC737" s="3"/>
      <c r="AD737" s="3"/>
      <c r="AE737" s="3"/>
      <c r="AF737" s="3"/>
      <c r="AG737" s="3"/>
      <c r="AH737" s="3"/>
    </row>
    <row r="738">
      <c r="A738" s="3"/>
      <c r="B738" s="3"/>
      <c r="C738" s="56"/>
      <c r="D738" s="56"/>
      <c r="E738" s="3"/>
      <c r="F738" s="38"/>
      <c r="G738" s="38"/>
      <c r="H738" s="56"/>
      <c r="I738" s="56"/>
      <c r="J738" s="38"/>
      <c r="K738" s="38"/>
      <c r="L738" s="38"/>
      <c r="M738" s="38"/>
      <c r="N738" s="3"/>
      <c r="O738" s="3"/>
      <c r="P738" s="3"/>
      <c r="Q738" s="3"/>
      <c r="R738" s="3"/>
      <c r="S738" s="3"/>
      <c r="T738" s="38"/>
      <c r="U738" s="38"/>
      <c r="V738" s="3"/>
      <c r="W738" s="3"/>
      <c r="X738" s="3"/>
      <c r="Y738" s="3"/>
      <c r="Z738" s="3"/>
      <c r="AA738" s="3"/>
      <c r="AB738" s="3"/>
      <c r="AC738" s="3"/>
      <c r="AD738" s="3"/>
      <c r="AE738" s="3"/>
      <c r="AF738" s="3"/>
      <c r="AG738" s="3"/>
      <c r="AH738" s="3"/>
    </row>
    <row r="739">
      <c r="A739" s="3"/>
      <c r="B739" s="3"/>
      <c r="C739" s="56"/>
      <c r="D739" s="56"/>
      <c r="E739" s="3"/>
      <c r="F739" s="38"/>
      <c r="G739" s="38"/>
      <c r="H739" s="56"/>
      <c r="I739" s="56"/>
      <c r="J739" s="38"/>
      <c r="K739" s="38"/>
      <c r="L739" s="38"/>
      <c r="M739" s="38"/>
      <c r="N739" s="3"/>
      <c r="O739" s="3"/>
      <c r="P739" s="3"/>
      <c r="Q739" s="3"/>
      <c r="R739" s="3"/>
      <c r="S739" s="3"/>
      <c r="T739" s="38"/>
      <c r="U739" s="38"/>
      <c r="V739" s="3"/>
      <c r="W739" s="3"/>
      <c r="X739" s="3"/>
      <c r="Y739" s="3"/>
      <c r="Z739" s="3"/>
      <c r="AA739" s="3"/>
      <c r="AB739" s="3"/>
      <c r="AC739" s="3"/>
      <c r="AD739" s="3"/>
      <c r="AE739" s="3"/>
      <c r="AF739" s="3"/>
      <c r="AG739" s="3"/>
      <c r="AH739" s="3"/>
    </row>
    <row r="740">
      <c r="A740" s="3"/>
      <c r="B740" s="3"/>
      <c r="C740" s="56"/>
      <c r="D740" s="56"/>
      <c r="E740" s="3"/>
      <c r="F740" s="38"/>
      <c r="G740" s="38"/>
      <c r="H740" s="56"/>
      <c r="I740" s="56"/>
      <c r="J740" s="38"/>
      <c r="K740" s="38"/>
      <c r="L740" s="38"/>
      <c r="M740" s="38"/>
      <c r="N740" s="3"/>
      <c r="O740" s="3"/>
      <c r="P740" s="3"/>
      <c r="Q740" s="3"/>
      <c r="R740" s="3"/>
      <c r="S740" s="3"/>
      <c r="T740" s="38"/>
      <c r="U740" s="38"/>
      <c r="V740" s="3"/>
      <c r="W740" s="3"/>
      <c r="X740" s="3"/>
      <c r="Y740" s="3"/>
      <c r="Z740" s="3"/>
      <c r="AA740" s="3"/>
      <c r="AB740" s="3"/>
      <c r="AC740" s="3"/>
      <c r="AD740" s="3"/>
      <c r="AE740" s="3"/>
      <c r="AF740" s="3"/>
      <c r="AG740" s="3"/>
      <c r="AH740" s="3"/>
    </row>
    <row r="741">
      <c r="A741" s="3"/>
      <c r="B741" s="3"/>
      <c r="C741" s="56"/>
      <c r="D741" s="56"/>
      <c r="E741" s="3"/>
      <c r="F741" s="38"/>
      <c r="G741" s="38"/>
      <c r="H741" s="56"/>
      <c r="I741" s="56"/>
      <c r="J741" s="38"/>
      <c r="K741" s="38"/>
      <c r="L741" s="38"/>
      <c r="M741" s="38"/>
      <c r="N741" s="3"/>
      <c r="O741" s="3"/>
      <c r="P741" s="3"/>
      <c r="Q741" s="3"/>
      <c r="R741" s="3"/>
      <c r="S741" s="3"/>
      <c r="T741" s="38"/>
      <c r="U741" s="38"/>
      <c r="V741" s="3"/>
      <c r="W741" s="3"/>
      <c r="X741" s="3"/>
      <c r="Y741" s="3"/>
      <c r="Z741" s="3"/>
      <c r="AA741" s="3"/>
      <c r="AB741" s="3"/>
      <c r="AC741" s="3"/>
      <c r="AD741" s="3"/>
      <c r="AE741" s="3"/>
      <c r="AF741" s="3"/>
      <c r="AG741" s="3"/>
      <c r="AH741" s="3"/>
    </row>
    <row r="742">
      <c r="A742" s="3"/>
      <c r="B742" s="3"/>
      <c r="C742" s="56"/>
      <c r="D742" s="56"/>
      <c r="E742" s="3"/>
      <c r="F742" s="38"/>
      <c r="G742" s="38"/>
      <c r="H742" s="56"/>
      <c r="I742" s="56"/>
      <c r="J742" s="38"/>
      <c r="K742" s="38"/>
      <c r="L742" s="38"/>
      <c r="M742" s="38"/>
      <c r="N742" s="3"/>
      <c r="O742" s="3"/>
      <c r="P742" s="3"/>
      <c r="Q742" s="3"/>
      <c r="R742" s="3"/>
      <c r="S742" s="3"/>
      <c r="T742" s="38"/>
      <c r="U742" s="38"/>
      <c r="V742" s="3"/>
      <c r="W742" s="3"/>
      <c r="X742" s="3"/>
      <c r="Y742" s="3"/>
      <c r="Z742" s="3"/>
      <c r="AA742" s="3"/>
      <c r="AB742" s="3"/>
      <c r="AC742" s="3"/>
      <c r="AD742" s="3"/>
      <c r="AE742" s="3"/>
      <c r="AF742" s="3"/>
      <c r="AG742" s="3"/>
      <c r="AH742" s="3"/>
    </row>
    <row r="743">
      <c r="A743" s="3"/>
      <c r="B743" s="3"/>
      <c r="C743" s="56"/>
      <c r="D743" s="56"/>
      <c r="E743" s="3"/>
      <c r="F743" s="38"/>
      <c r="G743" s="38"/>
      <c r="H743" s="56"/>
      <c r="I743" s="56"/>
      <c r="J743" s="38"/>
      <c r="K743" s="38"/>
      <c r="L743" s="38"/>
      <c r="M743" s="38"/>
      <c r="N743" s="3"/>
      <c r="O743" s="3"/>
      <c r="P743" s="3"/>
      <c r="Q743" s="3"/>
      <c r="R743" s="3"/>
      <c r="S743" s="3"/>
      <c r="T743" s="38"/>
      <c r="U743" s="38"/>
      <c r="V743" s="3"/>
      <c r="W743" s="3"/>
      <c r="X743" s="3"/>
      <c r="Y743" s="3"/>
      <c r="Z743" s="3"/>
      <c r="AA743" s="3"/>
      <c r="AB743" s="3"/>
      <c r="AC743" s="3"/>
      <c r="AD743" s="3"/>
      <c r="AE743" s="3"/>
      <c r="AF743" s="3"/>
      <c r="AG743" s="3"/>
      <c r="AH743" s="3"/>
    </row>
    <row r="744">
      <c r="A744" s="3"/>
      <c r="B744" s="3"/>
      <c r="C744" s="56"/>
      <c r="D744" s="56"/>
      <c r="E744" s="3"/>
      <c r="F744" s="38"/>
      <c r="G744" s="38"/>
      <c r="H744" s="56"/>
      <c r="I744" s="56"/>
      <c r="J744" s="38"/>
      <c r="K744" s="38"/>
      <c r="L744" s="38"/>
      <c r="M744" s="38"/>
      <c r="N744" s="3"/>
      <c r="O744" s="3"/>
      <c r="P744" s="3"/>
      <c r="Q744" s="3"/>
      <c r="R744" s="3"/>
      <c r="S744" s="3"/>
      <c r="T744" s="38"/>
      <c r="U744" s="38"/>
      <c r="V744" s="3"/>
      <c r="W744" s="3"/>
      <c r="X744" s="3"/>
      <c r="Y744" s="3"/>
      <c r="Z744" s="3"/>
      <c r="AA744" s="3"/>
      <c r="AB744" s="3"/>
      <c r="AC744" s="3"/>
      <c r="AD744" s="3"/>
      <c r="AE744" s="3"/>
      <c r="AF744" s="3"/>
      <c r="AG744" s="3"/>
      <c r="AH744" s="3"/>
    </row>
    <row r="745">
      <c r="A745" s="3"/>
      <c r="B745" s="3"/>
      <c r="C745" s="56"/>
      <c r="D745" s="56"/>
      <c r="E745" s="3"/>
      <c r="F745" s="38"/>
      <c r="G745" s="38"/>
      <c r="H745" s="56"/>
      <c r="I745" s="56"/>
      <c r="J745" s="38"/>
      <c r="K745" s="38"/>
      <c r="L745" s="38"/>
      <c r="M745" s="38"/>
      <c r="N745" s="3"/>
      <c r="O745" s="3"/>
      <c r="P745" s="3"/>
      <c r="Q745" s="3"/>
      <c r="R745" s="3"/>
      <c r="S745" s="3"/>
      <c r="T745" s="38"/>
      <c r="U745" s="38"/>
      <c r="V745" s="3"/>
      <c r="W745" s="3"/>
      <c r="X745" s="3"/>
      <c r="Y745" s="3"/>
      <c r="Z745" s="3"/>
      <c r="AA745" s="3"/>
      <c r="AB745" s="3"/>
      <c r="AC745" s="3"/>
      <c r="AD745" s="3"/>
      <c r="AE745" s="3"/>
      <c r="AF745" s="3"/>
      <c r="AG745" s="3"/>
      <c r="AH745" s="3"/>
    </row>
    <row r="746">
      <c r="A746" s="3"/>
      <c r="B746" s="3"/>
      <c r="C746" s="56"/>
      <c r="D746" s="56"/>
      <c r="E746" s="3"/>
      <c r="F746" s="38"/>
      <c r="G746" s="38"/>
      <c r="H746" s="56"/>
      <c r="I746" s="56"/>
      <c r="J746" s="38"/>
      <c r="K746" s="38"/>
      <c r="L746" s="38"/>
      <c r="M746" s="38"/>
      <c r="N746" s="3"/>
      <c r="O746" s="3"/>
      <c r="P746" s="3"/>
      <c r="Q746" s="3"/>
      <c r="R746" s="3"/>
      <c r="S746" s="3"/>
      <c r="T746" s="38"/>
      <c r="U746" s="38"/>
      <c r="V746" s="3"/>
      <c r="W746" s="3"/>
      <c r="X746" s="3"/>
      <c r="Y746" s="3"/>
      <c r="Z746" s="3"/>
      <c r="AA746" s="3"/>
      <c r="AB746" s="3"/>
      <c r="AC746" s="3"/>
      <c r="AD746" s="3"/>
      <c r="AE746" s="3"/>
      <c r="AF746" s="3"/>
      <c r="AG746" s="3"/>
      <c r="AH746" s="3"/>
    </row>
    <row r="747">
      <c r="A747" s="3"/>
      <c r="B747" s="3"/>
      <c r="C747" s="56"/>
      <c r="D747" s="56"/>
      <c r="E747" s="3"/>
      <c r="F747" s="38"/>
      <c r="G747" s="38"/>
      <c r="H747" s="56"/>
      <c r="I747" s="56"/>
      <c r="J747" s="38"/>
      <c r="K747" s="38"/>
      <c r="L747" s="38"/>
      <c r="M747" s="38"/>
      <c r="N747" s="3"/>
      <c r="O747" s="3"/>
      <c r="P747" s="3"/>
      <c r="Q747" s="3"/>
      <c r="R747" s="3"/>
      <c r="S747" s="3"/>
      <c r="T747" s="38"/>
      <c r="U747" s="38"/>
      <c r="V747" s="3"/>
      <c r="W747" s="3"/>
      <c r="X747" s="3"/>
      <c r="Y747" s="3"/>
      <c r="Z747" s="3"/>
      <c r="AA747" s="3"/>
      <c r="AB747" s="3"/>
      <c r="AC747" s="3"/>
      <c r="AD747" s="3"/>
      <c r="AE747" s="3"/>
      <c r="AF747" s="3"/>
      <c r="AG747" s="3"/>
      <c r="AH747" s="3"/>
    </row>
    <row r="748">
      <c r="A748" s="3"/>
      <c r="B748" s="3"/>
      <c r="C748" s="56"/>
      <c r="D748" s="56"/>
      <c r="E748" s="3"/>
      <c r="F748" s="38"/>
      <c r="G748" s="38"/>
      <c r="H748" s="56"/>
      <c r="I748" s="56"/>
      <c r="J748" s="38"/>
      <c r="K748" s="38"/>
      <c r="L748" s="38"/>
      <c r="M748" s="38"/>
      <c r="N748" s="3"/>
      <c r="O748" s="3"/>
      <c r="P748" s="3"/>
      <c r="Q748" s="3"/>
      <c r="R748" s="3"/>
      <c r="S748" s="3"/>
      <c r="T748" s="38"/>
      <c r="U748" s="38"/>
      <c r="V748" s="3"/>
      <c r="W748" s="3"/>
      <c r="X748" s="3"/>
      <c r="Y748" s="3"/>
      <c r="Z748" s="3"/>
      <c r="AA748" s="3"/>
      <c r="AB748" s="3"/>
      <c r="AC748" s="3"/>
      <c r="AD748" s="3"/>
      <c r="AE748" s="3"/>
      <c r="AF748" s="3"/>
      <c r="AG748" s="3"/>
      <c r="AH748" s="3"/>
    </row>
    <row r="749">
      <c r="A749" s="3"/>
      <c r="B749" s="3"/>
      <c r="C749" s="56"/>
      <c r="D749" s="56"/>
      <c r="E749" s="3"/>
      <c r="F749" s="38"/>
      <c r="G749" s="38"/>
      <c r="H749" s="56"/>
      <c r="I749" s="56"/>
      <c r="J749" s="38"/>
      <c r="K749" s="38"/>
      <c r="L749" s="38"/>
      <c r="M749" s="38"/>
      <c r="N749" s="3"/>
      <c r="O749" s="3"/>
      <c r="P749" s="3"/>
      <c r="Q749" s="3"/>
      <c r="R749" s="3"/>
      <c r="S749" s="3"/>
      <c r="T749" s="38"/>
      <c r="U749" s="38"/>
      <c r="V749" s="3"/>
      <c r="W749" s="3"/>
      <c r="X749" s="3"/>
      <c r="Y749" s="3"/>
      <c r="Z749" s="3"/>
      <c r="AA749" s="3"/>
      <c r="AB749" s="3"/>
      <c r="AC749" s="3"/>
      <c r="AD749" s="3"/>
      <c r="AE749" s="3"/>
      <c r="AF749" s="3"/>
      <c r="AG749" s="3"/>
      <c r="AH749" s="3"/>
    </row>
    <row r="750">
      <c r="A750" s="3"/>
      <c r="B750" s="3"/>
      <c r="C750" s="56"/>
      <c r="D750" s="56"/>
      <c r="E750" s="3"/>
      <c r="F750" s="38"/>
      <c r="G750" s="38"/>
      <c r="H750" s="56"/>
      <c r="I750" s="56"/>
      <c r="J750" s="38"/>
      <c r="K750" s="38"/>
      <c r="L750" s="38"/>
      <c r="M750" s="38"/>
      <c r="N750" s="3"/>
      <c r="O750" s="3"/>
      <c r="P750" s="3"/>
      <c r="Q750" s="3"/>
      <c r="R750" s="3"/>
      <c r="S750" s="3"/>
      <c r="T750" s="38"/>
      <c r="U750" s="38"/>
      <c r="V750" s="3"/>
      <c r="W750" s="3"/>
      <c r="X750" s="3"/>
      <c r="Y750" s="3"/>
      <c r="Z750" s="3"/>
      <c r="AA750" s="3"/>
      <c r="AB750" s="3"/>
      <c r="AC750" s="3"/>
      <c r="AD750" s="3"/>
      <c r="AE750" s="3"/>
      <c r="AF750" s="3"/>
      <c r="AG750" s="3"/>
      <c r="AH750" s="3"/>
    </row>
    <row r="751">
      <c r="A751" s="3"/>
      <c r="B751" s="3"/>
      <c r="C751" s="56"/>
      <c r="D751" s="56"/>
      <c r="E751" s="3"/>
      <c r="F751" s="38"/>
      <c r="G751" s="38"/>
      <c r="H751" s="56"/>
      <c r="I751" s="56"/>
      <c r="J751" s="38"/>
      <c r="K751" s="38"/>
      <c r="L751" s="38"/>
      <c r="M751" s="38"/>
      <c r="N751" s="3"/>
      <c r="O751" s="3"/>
      <c r="P751" s="3"/>
      <c r="Q751" s="3"/>
      <c r="R751" s="3"/>
      <c r="S751" s="3"/>
      <c r="T751" s="38"/>
      <c r="U751" s="38"/>
      <c r="V751" s="3"/>
      <c r="W751" s="3"/>
      <c r="X751" s="3"/>
      <c r="Y751" s="3"/>
      <c r="Z751" s="3"/>
      <c r="AA751" s="3"/>
      <c r="AB751" s="3"/>
      <c r="AC751" s="3"/>
      <c r="AD751" s="3"/>
      <c r="AE751" s="3"/>
      <c r="AF751" s="3"/>
      <c r="AG751" s="3"/>
      <c r="AH751" s="3"/>
    </row>
    <row r="752">
      <c r="A752" s="3"/>
      <c r="B752" s="3"/>
      <c r="C752" s="56"/>
      <c r="D752" s="56"/>
      <c r="E752" s="3"/>
      <c r="F752" s="38"/>
      <c r="G752" s="38"/>
      <c r="H752" s="56"/>
      <c r="I752" s="56"/>
      <c r="J752" s="38"/>
      <c r="K752" s="38"/>
      <c r="L752" s="38"/>
      <c r="M752" s="38"/>
      <c r="N752" s="3"/>
      <c r="O752" s="3"/>
      <c r="P752" s="3"/>
      <c r="Q752" s="3"/>
      <c r="R752" s="3"/>
      <c r="S752" s="3"/>
      <c r="T752" s="38"/>
      <c r="U752" s="38"/>
      <c r="V752" s="3"/>
      <c r="W752" s="3"/>
      <c r="X752" s="3"/>
      <c r="Y752" s="3"/>
      <c r="Z752" s="3"/>
      <c r="AA752" s="3"/>
      <c r="AB752" s="3"/>
      <c r="AC752" s="3"/>
      <c r="AD752" s="3"/>
      <c r="AE752" s="3"/>
      <c r="AF752" s="3"/>
      <c r="AG752" s="3"/>
      <c r="AH752" s="3"/>
    </row>
    <row r="753">
      <c r="A753" s="3"/>
      <c r="B753" s="3"/>
      <c r="C753" s="56"/>
      <c r="D753" s="56"/>
      <c r="E753" s="3"/>
      <c r="F753" s="38"/>
      <c r="G753" s="38"/>
      <c r="H753" s="56"/>
      <c r="I753" s="56"/>
      <c r="J753" s="38"/>
      <c r="K753" s="38"/>
      <c r="L753" s="38"/>
      <c r="M753" s="38"/>
      <c r="N753" s="3"/>
      <c r="O753" s="3"/>
      <c r="P753" s="3"/>
      <c r="Q753" s="3"/>
      <c r="R753" s="3"/>
      <c r="S753" s="3"/>
      <c r="T753" s="38"/>
      <c r="U753" s="38"/>
      <c r="V753" s="3"/>
      <c r="W753" s="3"/>
      <c r="X753" s="3"/>
      <c r="Y753" s="3"/>
      <c r="Z753" s="3"/>
      <c r="AA753" s="3"/>
      <c r="AB753" s="3"/>
      <c r="AC753" s="3"/>
      <c r="AD753" s="3"/>
      <c r="AE753" s="3"/>
      <c r="AF753" s="3"/>
      <c r="AG753" s="3"/>
      <c r="AH753" s="3"/>
    </row>
    <row r="754">
      <c r="A754" s="3"/>
      <c r="B754" s="3"/>
      <c r="C754" s="56"/>
      <c r="D754" s="56"/>
      <c r="E754" s="3"/>
      <c r="F754" s="38"/>
      <c r="G754" s="38"/>
      <c r="H754" s="56"/>
      <c r="I754" s="56"/>
      <c r="J754" s="38"/>
      <c r="K754" s="38"/>
      <c r="L754" s="38"/>
      <c r="M754" s="38"/>
      <c r="N754" s="3"/>
      <c r="O754" s="3"/>
      <c r="P754" s="3"/>
      <c r="Q754" s="3"/>
      <c r="R754" s="3"/>
      <c r="S754" s="3"/>
      <c r="T754" s="38"/>
      <c r="U754" s="38"/>
      <c r="V754" s="3"/>
      <c r="W754" s="3"/>
      <c r="X754" s="3"/>
      <c r="Y754" s="3"/>
      <c r="Z754" s="3"/>
      <c r="AA754" s="3"/>
      <c r="AB754" s="3"/>
      <c r="AC754" s="3"/>
      <c r="AD754" s="3"/>
      <c r="AE754" s="3"/>
      <c r="AF754" s="3"/>
      <c r="AG754" s="3"/>
      <c r="AH754" s="3"/>
    </row>
    <row r="755">
      <c r="A755" s="3"/>
      <c r="B755" s="3"/>
      <c r="C755" s="56"/>
      <c r="D755" s="56"/>
      <c r="E755" s="3"/>
      <c r="F755" s="38"/>
      <c r="G755" s="38"/>
      <c r="H755" s="56"/>
      <c r="I755" s="56"/>
      <c r="J755" s="38"/>
      <c r="K755" s="38"/>
      <c r="L755" s="38"/>
      <c r="M755" s="38"/>
      <c r="N755" s="3"/>
      <c r="O755" s="3"/>
      <c r="P755" s="3"/>
      <c r="Q755" s="3"/>
      <c r="R755" s="3"/>
      <c r="S755" s="3"/>
      <c r="T755" s="38"/>
      <c r="U755" s="38"/>
      <c r="V755" s="3"/>
      <c r="W755" s="3"/>
      <c r="X755" s="3"/>
      <c r="Y755" s="3"/>
      <c r="Z755" s="3"/>
      <c r="AA755" s="3"/>
      <c r="AB755" s="3"/>
      <c r="AC755" s="3"/>
      <c r="AD755" s="3"/>
      <c r="AE755" s="3"/>
      <c r="AF755" s="3"/>
      <c r="AG755" s="3"/>
      <c r="AH755" s="3"/>
    </row>
    <row r="756">
      <c r="A756" s="3"/>
      <c r="B756" s="3"/>
      <c r="C756" s="56"/>
      <c r="D756" s="56"/>
      <c r="E756" s="3"/>
      <c r="F756" s="38"/>
      <c r="G756" s="38"/>
      <c r="H756" s="56"/>
      <c r="I756" s="56"/>
      <c r="J756" s="38"/>
      <c r="K756" s="38"/>
      <c r="L756" s="38"/>
      <c r="M756" s="38"/>
      <c r="N756" s="3"/>
      <c r="O756" s="3"/>
      <c r="P756" s="3"/>
      <c r="Q756" s="3"/>
      <c r="R756" s="3"/>
      <c r="S756" s="3"/>
      <c r="T756" s="38"/>
      <c r="U756" s="38"/>
      <c r="V756" s="3"/>
      <c r="W756" s="3"/>
      <c r="X756" s="3"/>
      <c r="Y756" s="3"/>
      <c r="Z756" s="3"/>
      <c r="AA756" s="3"/>
      <c r="AB756" s="3"/>
      <c r="AC756" s="3"/>
      <c r="AD756" s="3"/>
      <c r="AE756" s="3"/>
      <c r="AF756" s="3"/>
      <c r="AG756" s="3"/>
      <c r="AH756" s="3"/>
    </row>
    <row r="757">
      <c r="A757" s="3"/>
      <c r="B757" s="3"/>
      <c r="C757" s="56"/>
      <c r="D757" s="56"/>
      <c r="E757" s="3"/>
      <c r="F757" s="38"/>
      <c r="G757" s="38"/>
      <c r="H757" s="56"/>
      <c r="I757" s="56"/>
      <c r="J757" s="38"/>
      <c r="K757" s="38"/>
      <c r="L757" s="38"/>
      <c r="M757" s="38"/>
      <c r="N757" s="3"/>
      <c r="O757" s="3"/>
      <c r="P757" s="3"/>
      <c r="Q757" s="3"/>
      <c r="R757" s="3"/>
      <c r="S757" s="3"/>
      <c r="T757" s="38"/>
      <c r="U757" s="38"/>
      <c r="V757" s="3"/>
      <c r="W757" s="3"/>
      <c r="X757" s="3"/>
      <c r="Y757" s="3"/>
      <c r="Z757" s="3"/>
      <c r="AA757" s="3"/>
      <c r="AB757" s="3"/>
      <c r="AC757" s="3"/>
      <c r="AD757" s="3"/>
      <c r="AE757" s="3"/>
      <c r="AF757" s="3"/>
      <c r="AG757" s="3"/>
      <c r="AH757" s="3"/>
    </row>
    <row r="758">
      <c r="A758" s="3"/>
      <c r="B758" s="3"/>
      <c r="C758" s="56"/>
      <c r="D758" s="56"/>
      <c r="E758" s="3"/>
      <c r="F758" s="38"/>
      <c r="G758" s="38"/>
      <c r="H758" s="56"/>
      <c r="I758" s="56"/>
      <c r="J758" s="38"/>
      <c r="K758" s="38"/>
      <c r="L758" s="38"/>
      <c r="M758" s="38"/>
      <c r="N758" s="3"/>
      <c r="O758" s="3"/>
      <c r="P758" s="3"/>
      <c r="Q758" s="3"/>
      <c r="R758" s="3"/>
      <c r="S758" s="3"/>
      <c r="T758" s="38"/>
      <c r="U758" s="38"/>
      <c r="V758" s="3"/>
      <c r="W758" s="3"/>
      <c r="X758" s="3"/>
      <c r="Y758" s="3"/>
      <c r="Z758" s="3"/>
      <c r="AA758" s="3"/>
      <c r="AB758" s="3"/>
      <c r="AC758" s="3"/>
      <c r="AD758" s="3"/>
      <c r="AE758" s="3"/>
      <c r="AF758" s="3"/>
      <c r="AG758" s="3"/>
      <c r="AH758" s="3"/>
    </row>
    <row r="759">
      <c r="A759" s="3"/>
      <c r="B759" s="3"/>
      <c r="C759" s="56"/>
      <c r="D759" s="56"/>
      <c r="E759" s="3"/>
      <c r="F759" s="38"/>
      <c r="G759" s="38"/>
      <c r="H759" s="56"/>
      <c r="I759" s="56"/>
      <c r="J759" s="38"/>
      <c r="K759" s="38"/>
      <c r="L759" s="38"/>
      <c r="M759" s="38"/>
      <c r="N759" s="3"/>
      <c r="O759" s="3"/>
      <c r="P759" s="3"/>
      <c r="Q759" s="3"/>
      <c r="R759" s="3"/>
      <c r="S759" s="3"/>
      <c r="T759" s="38"/>
      <c r="U759" s="38"/>
      <c r="V759" s="3"/>
      <c r="W759" s="3"/>
      <c r="X759" s="3"/>
      <c r="Y759" s="3"/>
      <c r="Z759" s="3"/>
      <c r="AA759" s="3"/>
      <c r="AB759" s="3"/>
      <c r="AC759" s="3"/>
      <c r="AD759" s="3"/>
      <c r="AE759" s="3"/>
      <c r="AF759" s="3"/>
      <c r="AG759" s="3"/>
      <c r="AH759" s="3"/>
    </row>
    <row r="760">
      <c r="A760" s="3"/>
      <c r="B760" s="3"/>
      <c r="C760" s="56"/>
      <c r="D760" s="56"/>
      <c r="E760" s="3"/>
      <c r="F760" s="38"/>
      <c r="G760" s="38"/>
      <c r="H760" s="56"/>
      <c r="I760" s="56"/>
      <c r="J760" s="38"/>
      <c r="K760" s="38"/>
      <c r="L760" s="38"/>
      <c r="M760" s="38"/>
      <c r="N760" s="3"/>
      <c r="O760" s="3"/>
      <c r="P760" s="3"/>
      <c r="Q760" s="3"/>
      <c r="R760" s="3"/>
      <c r="S760" s="3"/>
      <c r="T760" s="38"/>
      <c r="U760" s="38"/>
      <c r="V760" s="3"/>
      <c r="W760" s="3"/>
      <c r="X760" s="3"/>
      <c r="Y760" s="3"/>
      <c r="Z760" s="3"/>
      <c r="AA760" s="3"/>
      <c r="AB760" s="3"/>
      <c r="AC760" s="3"/>
      <c r="AD760" s="3"/>
      <c r="AE760" s="3"/>
      <c r="AF760" s="3"/>
      <c r="AG760" s="3"/>
      <c r="AH760" s="3"/>
    </row>
    <row r="761">
      <c r="A761" s="3"/>
      <c r="B761" s="3"/>
      <c r="C761" s="56"/>
      <c r="D761" s="56"/>
      <c r="E761" s="3"/>
      <c r="F761" s="38"/>
      <c r="G761" s="38"/>
      <c r="H761" s="56"/>
      <c r="I761" s="56"/>
      <c r="J761" s="38"/>
      <c r="K761" s="38"/>
      <c r="L761" s="38"/>
      <c r="M761" s="38"/>
      <c r="N761" s="3"/>
      <c r="O761" s="3"/>
      <c r="P761" s="3"/>
      <c r="Q761" s="3"/>
      <c r="R761" s="3"/>
      <c r="S761" s="3"/>
      <c r="T761" s="38"/>
      <c r="U761" s="38"/>
      <c r="V761" s="3"/>
      <c r="W761" s="3"/>
      <c r="X761" s="3"/>
      <c r="Y761" s="3"/>
      <c r="Z761" s="3"/>
      <c r="AA761" s="3"/>
      <c r="AB761" s="3"/>
      <c r="AC761" s="3"/>
      <c r="AD761" s="3"/>
      <c r="AE761" s="3"/>
      <c r="AF761" s="3"/>
      <c r="AG761" s="3"/>
      <c r="AH761" s="3"/>
    </row>
    <row r="762">
      <c r="A762" s="3"/>
      <c r="B762" s="3"/>
      <c r="C762" s="56"/>
      <c r="D762" s="56"/>
      <c r="E762" s="3"/>
      <c r="F762" s="38"/>
      <c r="G762" s="38"/>
      <c r="H762" s="56"/>
      <c r="I762" s="56"/>
      <c r="J762" s="38"/>
      <c r="K762" s="38"/>
      <c r="L762" s="38"/>
      <c r="M762" s="38"/>
      <c r="N762" s="3"/>
      <c r="O762" s="3"/>
      <c r="P762" s="3"/>
      <c r="Q762" s="3"/>
      <c r="R762" s="3"/>
      <c r="S762" s="3"/>
      <c r="T762" s="38"/>
      <c r="U762" s="38"/>
      <c r="V762" s="3"/>
      <c r="W762" s="3"/>
      <c r="X762" s="3"/>
      <c r="Y762" s="3"/>
      <c r="Z762" s="3"/>
      <c r="AA762" s="3"/>
      <c r="AB762" s="3"/>
      <c r="AC762" s="3"/>
      <c r="AD762" s="3"/>
      <c r="AE762" s="3"/>
      <c r="AF762" s="3"/>
      <c r="AG762" s="3"/>
      <c r="AH762" s="3"/>
    </row>
    <row r="763">
      <c r="A763" s="3"/>
      <c r="B763" s="3"/>
      <c r="C763" s="56"/>
      <c r="D763" s="56"/>
      <c r="E763" s="3"/>
      <c r="F763" s="38"/>
      <c r="G763" s="38"/>
      <c r="H763" s="56"/>
      <c r="I763" s="56"/>
      <c r="J763" s="38"/>
      <c r="K763" s="38"/>
      <c r="L763" s="38"/>
      <c r="M763" s="38"/>
      <c r="N763" s="3"/>
      <c r="O763" s="3"/>
      <c r="P763" s="3"/>
      <c r="Q763" s="3"/>
      <c r="R763" s="3"/>
      <c r="S763" s="3"/>
      <c r="T763" s="38"/>
      <c r="U763" s="38"/>
      <c r="V763" s="3"/>
      <c r="W763" s="3"/>
      <c r="X763" s="3"/>
      <c r="Y763" s="3"/>
      <c r="Z763" s="3"/>
      <c r="AA763" s="3"/>
      <c r="AB763" s="3"/>
      <c r="AC763" s="3"/>
      <c r="AD763" s="3"/>
      <c r="AE763" s="3"/>
      <c r="AF763" s="3"/>
      <c r="AG763" s="3"/>
      <c r="AH763" s="3"/>
    </row>
    <row r="764">
      <c r="A764" s="3"/>
      <c r="B764" s="3"/>
      <c r="C764" s="56"/>
      <c r="D764" s="56"/>
      <c r="E764" s="3"/>
      <c r="F764" s="38"/>
      <c r="G764" s="38"/>
      <c r="H764" s="56"/>
      <c r="I764" s="56"/>
      <c r="J764" s="38"/>
      <c r="K764" s="38"/>
      <c r="L764" s="38"/>
      <c r="M764" s="38"/>
      <c r="N764" s="3"/>
      <c r="O764" s="3"/>
      <c r="P764" s="3"/>
      <c r="Q764" s="3"/>
      <c r="R764" s="3"/>
      <c r="S764" s="3"/>
      <c r="T764" s="38"/>
      <c r="U764" s="38"/>
      <c r="V764" s="3"/>
      <c r="W764" s="3"/>
      <c r="X764" s="3"/>
      <c r="Y764" s="3"/>
      <c r="Z764" s="3"/>
      <c r="AA764" s="3"/>
      <c r="AB764" s="3"/>
      <c r="AC764" s="3"/>
      <c r="AD764" s="3"/>
      <c r="AE764" s="3"/>
      <c r="AF764" s="3"/>
      <c r="AG764" s="3"/>
      <c r="AH764" s="3"/>
    </row>
    <row r="765">
      <c r="A765" s="3"/>
      <c r="B765" s="3"/>
      <c r="C765" s="56"/>
      <c r="D765" s="56"/>
      <c r="E765" s="3"/>
      <c r="F765" s="38"/>
      <c r="G765" s="38"/>
      <c r="H765" s="56"/>
      <c r="I765" s="56"/>
      <c r="J765" s="38"/>
      <c r="K765" s="38"/>
      <c r="L765" s="38"/>
      <c r="M765" s="38"/>
      <c r="N765" s="3"/>
      <c r="O765" s="3"/>
      <c r="P765" s="3"/>
      <c r="Q765" s="3"/>
      <c r="R765" s="3"/>
      <c r="S765" s="3"/>
      <c r="T765" s="38"/>
      <c r="U765" s="38"/>
      <c r="V765" s="3"/>
      <c r="W765" s="3"/>
      <c r="X765" s="3"/>
      <c r="Y765" s="3"/>
      <c r="Z765" s="3"/>
      <c r="AA765" s="3"/>
      <c r="AB765" s="3"/>
      <c r="AC765" s="3"/>
      <c r="AD765" s="3"/>
      <c r="AE765" s="3"/>
      <c r="AF765" s="3"/>
      <c r="AG765" s="3"/>
      <c r="AH765" s="3"/>
    </row>
    <row r="766">
      <c r="A766" s="3"/>
      <c r="B766" s="3"/>
      <c r="C766" s="56"/>
      <c r="D766" s="56"/>
      <c r="E766" s="3"/>
      <c r="F766" s="38"/>
      <c r="G766" s="38"/>
      <c r="H766" s="56"/>
      <c r="I766" s="56"/>
      <c r="J766" s="38"/>
      <c r="K766" s="38"/>
      <c r="L766" s="38"/>
      <c r="M766" s="38"/>
      <c r="N766" s="3"/>
      <c r="O766" s="3"/>
      <c r="P766" s="3"/>
      <c r="Q766" s="3"/>
      <c r="R766" s="3"/>
      <c r="S766" s="3"/>
      <c r="T766" s="38"/>
      <c r="U766" s="38"/>
      <c r="V766" s="3"/>
      <c r="W766" s="3"/>
      <c r="X766" s="3"/>
      <c r="Y766" s="3"/>
      <c r="Z766" s="3"/>
      <c r="AA766" s="3"/>
      <c r="AB766" s="3"/>
      <c r="AC766" s="3"/>
      <c r="AD766" s="3"/>
      <c r="AE766" s="3"/>
      <c r="AF766" s="3"/>
      <c r="AG766" s="3"/>
      <c r="AH766" s="3"/>
    </row>
    <row r="767">
      <c r="A767" s="3"/>
      <c r="B767" s="3"/>
      <c r="C767" s="56"/>
      <c r="D767" s="56"/>
      <c r="E767" s="3"/>
      <c r="F767" s="38"/>
      <c r="G767" s="38"/>
      <c r="H767" s="56"/>
      <c r="I767" s="56"/>
      <c r="J767" s="38"/>
      <c r="K767" s="38"/>
      <c r="L767" s="38"/>
      <c r="M767" s="38"/>
      <c r="N767" s="3"/>
      <c r="O767" s="3"/>
      <c r="P767" s="3"/>
      <c r="Q767" s="3"/>
      <c r="R767" s="3"/>
      <c r="S767" s="3"/>
      <c r="T767" s="38"/>
      <c r="U767" s="38"/>
      <c r="V767" s="3"/>
      <c r="W767" s="3"/>
      <c r="X767" s="3"/>
      <c r="Y767" s="3"/>
      <c r="Z767" s="3"/>
      <c r="AA767" s="3"/>
      <c r="AB767" s="3"/>
      <c r="AC767" s="3"/>
      <c r="AD767" s="3"/>
      <c r="AE767" s="3"/>
      <c r="AF767" s="3"/>
      <c r="AG767" s="3"/>
      <c r="AH767" s="3"/>
    </row>
    <row r="768">
      <c r="A768" s="3"/>
      <c r="B768" s="3"/>
      <c r="C768" s="56"/>
      <c r="D768" s="56"/>
      <c r="E768" s="3"/>
      <c r="F768" s="38"/>
      <c r="G768" s="38"/>
      <c r="H768" s="56"/>
      <c r="I768" s="56"/>
      <c r="J768" s="38"/>
      <c r="K768" s="38"/>
      <c r="L768" s="38"/>
      <c r="M768" s="38"/>
      <c r="N768" s="3"/>
      <c r="O768" s="3"/>
      <c r="P768" s="3"/>
      <c r="Q768" s="3"/>
      <c r="R768" s="3"/>
      <c r="S768" s="3"/>
      <c r="T768" s="38"/>
      <c r="U768" s="38"/>
      <c r="V768" s="3"/>
      <c r="W768" s="3"/>
      <c r="X768" s="3"/>
      <c r="Y768" s="3"/>
      <c r="Z768" s="3"/>
      <c r="AA768" s="3"/>
      <c r="AB768" s="3"/>
      <c r="AC768" s="3"/>
      <c r="AD768" s="3"/>
      <c r="AE768" s="3"/>
      <c r="AF768" s="3"/>
      <c r="AG768" s="3"/>
      <c r="AH768" s="3"/>
    </row>
    <row r="769">
      <c r="A769" s="3"/>
      <c r="B769" s="3"/>
      <c r="C769" s="56"/>
      <c r="D769" s="56"/>
      <c r="E769" s="3"/>
      <c r="F769" s="38"/>
      <c r="G769" s="38"/>
      <c r="H769" s="56"/>
      <c r="I769" s="56"/>
      <c r="J769" s="38"/>
      <c r="K769" s="38"/>
      <c r="L769" s="38"/>
      <c r="M769" s="38"/>
      <c r="N769" s="3"/>
      <c r="O769" s="3"/>
      <c r="P769" s="3"/>
      <c r="Q769" s="3"/>
      <c r="R769" s="3"/>
      <c r="S769" s="3"/>
      <c r="T769" s="38"/>
      <c r="U769" s="38"/>
      <c r="V769" s="3"/>
      <c r="W769" s="3"/>
      <c r="X769" s="3"/>
      <c r="Y769" s="3"/>
      <c r="Z769" s="3"/>
      <c r="AA769" s="3"/>
      <c r="AB769" s="3"/>
      <c r="AC769" s="3"/>
      <c r="AD769" s="3"/>
      <c r="AE769" s="3"/>
      <c r="AF769" s="3"/>
      <c r="AG769" s="3"/>
      <c r="AH769" s="3"/>
    </row>
    <row r="770">
      <c r="A770" s="3"/>
      <c r="B770" s="3"/>
      <c r="C770" s="56"/>
      <c r="D770" s="56"/>
      <c r="E770" s="3"/>
      <c r="F770" s="38"/>
      <c r="G770" s="38"/>
      <c r="H770" s="56"/>
      <c r="I770" s="56"/>
      <c r="J770" s="38"/>
      <c r="K770" s="38"/>
      <c r="L770" s="38"/>
      <c r="M770" s="38"/>
      <c r="N770" s="3"/>
      <c r="O770" s="3"/>
      <c r="P770" s="3"/>
      <c r="Q770" s="3"/>
      <c r="R770" s="3"/>
      <c r="S770" s="3"/>
      <c r="T770" s="38"/>
      <c r="U770" s="38"/>
      <c r="V770" s="3"/>
      <c r="W770" s="3"/>
      <c r="X770" s="3"/>
      <c r="Y770" s="3"/>
      <c r="Z770" s="3"/>
      <c r="AA770" s="3"/>
      <c r="AB770" s="3"/>
      <c r="AC770" s="3"/>
      <c r="AD770" s="3"/>
      <c r="AE770" s="3"/>
      <c r="AF770" s="3"/>
      <c r="AG770" s="3"/>
      <c r="AH770" s="3"/>
    </row>
    <row r="771">
      <c r="A771" s="3"/>
      <c r="B771" s="3"/>
      <c r="C771" s="56"/>
      <c r="D771" s="56"/>
      <c r="E771" s="3"/>
      <c r="F771" s="38"/>
      <c r="G771" s="38"/>
      <c r="H771" s="56"/>
      <c r="I771" s="56"/>
      <c r="J771" s="38"/>
      <c r="K771" s="38"/>
      <c r="L771" s="38"/>
      <c r="M771" s="38"/>
      <c r="N771" s="3"/>
      <c r="O771" s="3"/>
      <c r="P771" s="3"/>
      <c r="Q771" s="3"/>
      <c r="R771" s="3"/>
      <c r="S771" s="3"/>
      <c r="T771" s="38"/>
      <c r="U771" s="38"/>
      <c r="V771" s="3"/>
      <c r="W771" s="3"/>
      <c r="X771" s="3"/>
      <c r="Y771" s="3"/>
      <c r="Z771" s="3"/>
      <c r="AA771" s="3"/>
      <c r="AB771" s="3"/>
      <c r="AC771" s="3"/>
      <c r="AD771" s="3"/>
      <c r="AE771" s="3"/>
      <c r="AF771" s="3"/>
      <c r="AG771" s="3"/>
      <c r="AH771" s="3"/>
    </row>
    <row r="772">
      <c r="A772" s="3"/>
      <c r="B772" s="3"/>
      <c r="C772" s="56"/>
      <c r="D772" s="56"/>
      <c r="E772" s="3"/>
      <c r="F772" s="38"/>
      <c r="G772" s="38"/>
      <c r="H772" s="56"/>
      <c r="I772" s="56"/>
      <c r="J772" s="38"/>
      <c r="K772" s="38"/>
      <c r="L772" s="38"/>
      <c r="M772" s="38"/>
      <c r="N772" s="3"/>
      <c r="O772" s="3"/>
      <c r="P772" s="3"/>
      <c r="Q772" s="3"/>
      <c r="R772" s="3"/>
      <c r="S772" s="3"/>
      <c r="T772" s="38"/>
      <c r="U772" s="38"/>
      <c r="V772" s="3"/>
      <c r="W772" s="3"/>
      <c r="X772" s="3"/>
      <c r="Y772" s="3"/>
      <c r="Z772" s="3"/>
      <c r="AA772" s="3"/>
      <c r="AB772" s="3"/>
      <c r="AC772" s="3"/>
      <c r="AD772" s="3"/>
      <c r="AE772" s="3"/>
      <c r="AF772" s="3"/>
      <c r="AG772" s="3"/>
      <c r="AH772" s="3"/>
    </row>
    <row r="773">
      <c r="A773" s="3"/>
      <c r="B773" s="3"/>
      <c r="C773" s="56"/>
      <c r="D773" s="56"/>
      <c r="E773" s="3"/>
      <c r="F773" s="38"/>
      <c r="G773" s="38"/>
      <c r="H773" s="56"/>
      <c r="I773" s="56"/>
      <c r="J773" s="38"/>
      <c r="K773" s="38"/>
      <c r="L773" s="38"/>
      <c r="M773" s="38"/>
      <c r="N773" s="3"/>
      <c r="O773" s="3"/>
      <c r="P773" s="3"/>
      <c r="Q773" s="3"/>
      <c r="R773" s="3"/>
      <c r="S773" s="3"/>
      <c r="T773" s="38"/>
      <c r="U773" s="38"/>
      <c r="V773" s="3"/>
      <c r="W773" s="3"/>
      <c r="X773" s="3"/>
      <c r="Y773" s="3"/>
      <c r="Z773" s="3"/>
      <c r="AA773" s="3"/>
      <c r="AB773" s="3"/>
      <c r="AC773" s="3"/>
      <c r="AD773" s="3"/>
      <c r="AE773" s="3"/>
      <c r="AF773" s="3"/>
      <c r="AG773" s="3"/>
      <c r="AH773" s="3"/>
    </row>
    <row r="774">
      <c r="A774" s="3"/>
      <c r="B774" s="3"/>
      <c r="C774" s="56"/>
      <c r="D774" s="56"/>
      <c r="E774" s="3"/>
      <c r="F774" s="38"/>
      <c r="G774" s="38"/>
      <c r="H774" s="56"/>
      <c r="I774" s="56"/>
      <c r="J774" s="38"/>
      <c r="K774" s="38"/>
      <c r="L774" s="38"/>
      <c r="M774" s="38"/>
      <c r="N774" s="3"/>
      <c r="O774" s="3"/>
      <c r="P774" s="3"/>
      <c r="Q774" s="3"/>
      <c r="R774" s="3"/>
      <c r="S774" s="3"/>
      <c r="T774" s="38"/>
      <c r="U774" s="38"/>
      <c r="V774" s="3"/>
      <c r="W774" s="3"/>
      <c r="X774" s="3"/>
      <c r="Y774" s="3"/>
      <c r="Z774" s="3"/>
      <c r="AA774" s="3"/>
      <c r="AB774" s="3"/>
      <c r="AC774" s="3"/>
      <c r="AD774" s="3"/>
      <c r="AE774" s="3"/>
      <c r="AF774" s="3"/>
      <c r="AG774" s="3"/>
      <c r="AH774" s="3"/>
    </row>
    <row r="775">
      <c r="A775" s="3"/>
      <c r="B775" s="3"/>
      <c r="C775" s="56"/>
      <c r="D775" s="56"/>
      <c r="E775" s="3"/>
      <c r="F775" s="38"/>
      <c r="G775" s="38"/>
      <c r="H775" s="56"/>
      <c r="I775" s="56"/>
      <c r="J775" s="38"/>
      <c r="K775" s="38"/>
      <c r="L775" s="38"/>
      <c r="M775" s="38"/>
      <c r="N775" s="3"/>
      <c r="O775" s="3"/>
      <c r="P775" s="3"/>
      <c r="Q775" s="3"/>
      <c r="R775" s="3"/>
      <c r="S775" s="3"/>
      <c r="T775" s="38"/>
      <c r="U775" s="38"/>
      <c r="V775" s="3"/>
      <c r="W775" s="3"/>
      <c r="X775" s="3"/>
      <c r="Y775" s="3"/>
      <c r="Z775" s="3"/>
      <c r="AA775" s="3"/>
      <c r="AB775" s="3"/>
      <c r="AC775" s="3"/>
      <c r="AD775" s="3"/>
      <c r="AE775" s="3"/>
      <c r="AF775" s="3"/>
      <c r="AG775" s="3"/>
      <c r="AH775" s="3"/>
    </row>
    <row r="776">
      <c r="A776" s="3"/>
      <c r="B776" s="3"/>
      <c r="C776" s="56"/>
      <c r="D776" s="56"/>
      <c r="E776" s="3"/>
      <c r="F776" s="38"/>
      <c r="G776" s="38"/>
      <c r="H776" s="56"/>
      <c r="I776" s="56"/>
      <c r="J776" s="38"/>
      <c r="K776" s="38"/>
      <c r="L776" s="38"/>
      <c r="M776" s="38"/>
      <c r="N776" s="3"/>
      <c r="O776" s="3"/>
      <c r="P776" s="3"/>
      <c r="Q776" s="3"/>
      <c r="R776" s="3"/>
      <c r="S776" s="3"/>
      <c r="T776" s="38"/>
      <c r="U776" s="38"/>
      <c r="V776" s="3"/>
      <c r="W776" s="3"/>
      <c r="X776" s="3"/>
      <c r="Y776" s="3"/>
      <c r="Z776" s="3"/>
      <c r="AA776" s="3"/>
      <c r="AB776" s="3"/>
      <c r="AC776" s="3"/>
      <c r="AD776" s="3"/>
      <c r="AE776" s="3"/>
      <c r="AF776" s="3"/>
      <c r="AG776" s="3"/>
      <c r="AH776" s="3"/>
    </row>
    <row r="777">
      <c r="A777" s="3"/>
      <c r="B777" s="3"/>
      <c r="C777" s="56"/>
      <c r="D777" s="56"/>
      <c r="E777" s="3"/>
      <c r="F777" s="38"/>
      <c r="G777" s="38"/>
      <c r="H777" s="56"/>
      <c r="I777" s="56"/>
      <c r="J777" s="38"/>
      <c r="K777" s="38"/>
      <c r="L777" s="38"/>
      <c r="M777" s="38"/>
      <c r="N777" s="3"/>
      <c r="O777" s="3"/>
      <c r="P777" s="3"/>
      <c r="Q777" s="3"/>
      <c r="R777" s="3"/>
      <c r="S777" s="3"/>
      <c r="T777" s="38"/>
      <c r="U777" s="38"/>
      <c r="V777" s="3"/>
      <c r="W777" s="3"/>
      <c r="X777" s="3"/>
      <c r="Y777" s="3"/>
      <c r="Z777" s="3"/>
      <c r="AA777" s="3"/>
      <c r="AB777" s="3"/>
      <c r="AC777" s="3"/>
      <c r="AD777" s="3"/>
      <c r="AE777" s="3"/>
      <c r="AF777" s="3"/>
      <c r="AG777" s="3"/>
      <c r="AH777" s="3"/>
    </row>
    <row r="778">
      <c r="A778" s="3"/>
      <c r="B778" s="3"/>
      <c r="C778" s="56"/>
      <c r="D778" s="56"/>
      <c r="E778" s="3"/>
      <c r="F778" s="38"/>
      <c r="G778" s="38"/>
      <c r="H778" s="56"/>
      <c r="I778" s="56"/>
      <c r="J778" s="38"/>
      <c r="K778" s="38"/>
      <c r="L778" s="38"/>
      <c r="M778" s="38"/>
      <c r="N778" s="3"/>
      <c r="O778" s="3"/>
      <c r="P778" s="3"/>
      <c r="Q778" s="3"/>
      <c r="R778" s="3"/>
      <c r="S778" s="3"/>
      <c r="T778" s="38"/>
      <c r="U778" s="38"/>
      <c r="V778" s="3"/>
      <c r="W778" s="3"/>
      <c r="X778" s="3"/>
      <c r="Y778" s="3"/>
      <c r="Z778" s="3"/>
      <c r="AA778" s="3"/>
      <c r="AB778" s="3"/>
      <c r="AC778" s="3"/>
      <c r="AD778" s="3"/>
      <c r="AE778" s="3"/>
      <c r="AF778" s="3"/>
      <c r="AG778" s="3"/>
      <c r="AH778" s="3"/>
    </row>
    <row r="779">
      <c r="A779" s="3"/>
      <c r="B779" s="3"/>
      <c r="C779" s="56"/>
      <c r="D779" s="56"/>
      <c r="E779" s="3"/>
      <c r="F779" s="38"/>
      <c r="G779" s="38"/>
      <c r="H779" s="56"/>
      <c r="I779" s="56"/>
      <c r="J779" s="38"/>
      <c r="K779" s="38"/>
      <c r="L779" s="38"/>
      <c r="M779" s="38"/>
      <c r="N779" s="3"/>
      <c r="O779" s="3"/>
      <c r="P779" s="3"/>
      <c r="Q779" s="3"/>
      <c r="R779" s="3"/>
      <c r="S779" s="3"/>
      <c r="T779" s="38"/>
      <c r="U779" s="38"/>
      <c r="V779" s="3"/>
      <c r="W779" s="3"/>
      <c r="X779" s="3"/>
      <c r="Y779" s="3"/>
      <c r="Z779" s="3"/>
      <c r="AA779" s="3"/>
      <c r="AB779" s="3"/>
      <c r="AC779" s="3"/>
      <c r="AD779" s="3"/>
      <c r="AE779" s="3"/>
      <c r="AF779" s="3"/>
      <c r="AG779" s="3"/>
      <c r="AH779" s="3"/>
    </row>
    <row r="780">
      <c r="A780" s="3"/>
      <c r="B780" s="3"/>
      <c r="C780" s="56"/>
      <c r="D780" s="56"/>
      <c r="E780" s="3"/>
      <c r="F780" s="38"/>
      <c r="G780" s="38"/>
      <c r="H780" s="56"/>
      <c r="I780" s="56"/>
      <c r="J780" s="38"/>
      <c r="K780" s="38"/>
      <c r="L780" s="38"/>
      <c r="M780" s="38"/>
      <c r="N780" s="3"/>
      <c r="O780" s="3"/>
      <c r="P780" s="3"/>
      <c r="Q780" s="3"/>
      <c r="R780" s="3"/>
      <c r="S780" s="3"/>
      <c r="T780" s="38"/>
      <c r="U780" s="38"/>
      <c r="V780" s="3"/>
      <c r="W780" s="3"/>
      <c r="X780" s="3"/>
      <c r="Y780" s="3"/>
      <c r="Z780" s="3"/>
      <c r="AA780" s="3"/>
      <c r="AB780" s="3"/>
      <c r="AC780" s="3"/>
      <c r="AD780" s="3"/>
      <c r="AE780" s="3"/>
      <c r="AF780" s="3"/>
      <c r="AG780" s="3"/>
      <c r="AH780" s="3"/>
    </row>
    <row r="781">
      <c r="A781" s="3"/>
      <c r="B781" s="3"/>
      <c r="C781" s="56"/>
      <c r="D781" s="56"/>
      <c r="E781" s="3"/>
      <c r="F781" s="38"/>
      <c r="G781" s="38"/>
      <c r="H781" s="56"/>
      <c r="I781" s="56"/>
      <c r="J781" s="38"/>
      <c r="K781" s="38"/>
      <c r="L781" s="38"/>
      <c r="M781" s="38"/>
      <c r="N781" s="3"/>
      <c r="O781" s="3"/>
      <c r="P781" s="3"/>
      <c r="Q781" s="3"/>
      <c r="R781" s="3"/>
      <c r="S781" s="3"/>
      <c r="T781" s="38"/>
      <c r="U781" s="38"/>
      <c r="V781" s="3"/>
      <c r="W781" s="3"/>
      <c r="X781" s="3"/>
      <c r="Y781" s="3"/>
      <c r="Z781" s="3"/>
      <c r="AA781" s="3"/>
      <c r="AB781" s="3"/>
      <c r="AC781" s="3"/>
      <c r="AD781" s="3"/>
      <c r="AE781" s="3"/>
      <c r="AF781" s="3"/>
      <c r="AG781" s="3"/>
      <c r="AH781" s="3"/>
    </row>
    <row r="782">
      <c r="A782" s="3"/>
      <c r="B782" s="3"/>
      <c r="C782" s="56"/>
      <c r="D782" s="56"/>
      <c r="E782" s="3"/>
      <c r="F782" s="38"/>
      <c r="G782" s="38"/>
      <c r="H782" s="56"/>
      <c r="I782" s="56"/>
      <c r="J782" s="38"/>
      <c r="K782" s="38"/>
      <c r="L782" s="38"/>
      <c r="M782" s="38"/>
      <c r="N782" s="3"/>
      <c r="O782" s="3"/>
      <c r="P782" s="3"/>
      <c r="Q782" s="3"/>
      <c r="R782" s="3"/>
      <c r="S782" s="3"/>
      <c r="T782" s="38"/>
      <c r="U782" s="38"/>
      <c r="V782" s="3"/>
      <c r="W782" s="3"/>
      <c r="X782" s="3"/>
      <c r="Y782" s="3"/>
      <c r="Z782" s="3"/>
      <c r="AA782" s="3"/>
      <c r="AB782" s="3"/>
      <c r="AC782" s="3"/>
      <c r="AD782" s="3"/>
      <c r="AE782" s="3"/>
      <c r="AF782" s="3"/>
      <c r="AG782" s="3"/>
      <c r="AH782" s="3"/>
    </row>
    <row r="783">
      <c r="A783" s="3"/>
      <c r="B783" s="3"/>
      <c r="C783" s="56"/>
      <c r="D783" s="56"/>
      <c r="E783" s="3"/>
      <c r="F783" s="38"/>
      <c r="G783" s="38"/>
      <c r="H783" s="56"/>
      <c r="I783" s="56"/>
      <c r="J783" s="38"/>
      <c r="K783" s="38"/>
      <c r="L783" s="38"/>
      <c r="M783" s="38"/>
      <c r="N783" s="3"/>
      <c r="O783" s="3"/>
      <c r="P783" s="3"/>
      <c r="Q783" s="3"/>
      <c r="R783" s="3"/>
      <c r="S783" s="3"/>
      <c r="T783" s="38"/>
      <c r="U783" s="38"/>
      <c r="V783" s="3"/>
      <c r="W783" s="3"/>
      <c r="X783" s="3"/>
      <c r="Y783" s="3"/>
      <c r="Z783" s="3"/>
      <c r="AA783" s="3"/>
      <c r="AB783" s="3"/>
      <c r="AC783" s="3"/>
      <c r="AD783" s="3"/>
      <c r="AE783" s="3"/>
      <c r="AF783" s="3"/>
      <c r="AG783" s="3"/>
      <c r="AH783" s="3"/>
    </row>
    <row r="784">
      <c r="A784" s="3"/>
      <c r="B784" s="3"/>
      <c r="C784" s="56"/>
      <c r="D784" s="56"/>
      <c r="E784" s="3"/>
      <c r="F784" s="38"/>
      <c r="G784" s="38"/>
      <c r="H784" s="56"/>
      <c r="I784" s="56"/>
      <c r="J784" s="38"/>
      <c r="K784" s="38"/>
      <c r="L784" s="38"/>
      <c r="M784" s="38"/>
      <c r="N784" s="3"/>
      <c r="O784" s="3"/>
      <c r="P784" s="3"/>
      <c r="Q784" s="3"/>
      <c r="R784" s="3"/>
      <c r="S784" s="3"/>
      <c r="T784" s="38"/>
      <c r="U784" s="38"/>
      <c r="V784" s="3"/>
      <c r="W784" s="3"/>
      <c r="X784" s="3"/>
      <c r="Y784" s="3"/>
      <c r="Z784" s="3"/>
      <c r="AA784" s="3"/>
      <c r="AB784" s="3"/>
      <c r="AC784" s="3"/>
      <c r="AD784" s="3"/>
      <c r="AE784" s="3"/>
      <c r="AF784" s="3"/>
      <c r="AG784" s="3"/>
      <c r="AH784" s="3"/>
    </row>
    <row r="785">
      <c r="A785" s="3"/>
      <c r="B785" s="3"/>
      <c r="C785" s="56"/>
      <c r="D785" s="56"/>
      <c r="E785" s="3"/>
      <c r="F785" s="38"/>
      <c r="G785" s="38"/>
      <c r="H785" s="56"/>
      <c r="I785" s="56"/>
      <c r="J785" s="38"/>
      <c r="K785" s="38"/>
      <c r="L785" s="38"/>
      <c r="M785" s="38"/>
      <c r="N785" s="3"/>
      <c r="O785" s="3"/>
      <c r="P785" s="3"/>
      <c r="Q785" s="3"/>
      <c r="R785" s="3"/>
      <c r="S785" s="3"/>
      <c r="T785" s="38"/>
      <c r="U785" s="38"/>
      <c r="V785" s="3"/>
      <c r="W785" s="3"/>
      <c r="X785" s="3"/>
      <c r="Y785" s="3"/>
      <c r="Z785" s="3"/>
      <c r="AA785" s="3"/>
      <c r="AB785" s="3"/>
      <c r="AC785" s="3"/>
      <c r="AD785" s="3"/>
      <c r="AE785" s="3"/>
      <c r="AF785" s="3"/>
      <c r="AG785" s="3"/>
      <c r="AH785" s="3"/>
    </row>
    <row r="786">
      <c r="A786" s="3"/>
      <c r="B786" s="3"/>
      <c r="C786" s="56"/>
      <c r="D786" s="56"/>
      <c r="E786" s="3"/>
      <c r="F786" s="38"/>
      <c r="G786" s="38"/>
      <c r="H786" s="56"/>
      <c r="I786" s="56"/>
      <c r="J786" s="38"/>
      <c r="K786" s="38"/>
      <c r="L786" s="38"/>
      <c r="M786" s="38"/>
      <c r="N786" s="3"/>
      <c r="O786" s="3"/>
      <c r="P786" s="3"/>
      <c r="Q786" s="3"/>
      <c r="R786" s="3"/>
      <c r="S786" s="3"/>
      <c r="T786" s="38"/>
      <c r="U786" s="38"/>
      <c r="V786" s="3"/>
      <c r="W786" s="3"/>
      <c r="X786" s="3"/>
      <c r="Y786" s="3"/>
      <c r="Z786" s="3"/>
      <c r="AA786" s="3"/>
      <c r="AB786" s="3"/>
      <c r="AC786" s="3"/>
      <c r="AD786" s="3"/>
      <c r="AE786" s="3"/>
      <c r="AF786" s="3"/>
      <c r="AG786" s="3"/>
      <c r="AH786" s="3"/>
    </row>
    <row r="787">
      <c r="A787" s="3"/>
      <c r="B787" s="3"/>
      <c r="C787" s="56"/>
      <c r="D787" s="56"/>
      <c r="E787" s="3"/>
      <c r="F787" s="38"/>
      <c r="G787" s="38"/>
      <c r="H787" s="56"/>
      <c r="I787" s="56"/>
      <c r="J787" s="38"/>
      <c r="K787" s="38"/>
      <c r="L787" s="38"/>
      <c r="M787" s="38"/>
      <c r="N787" s="3"/>
      <c r="O787" s="3"/>
      <c r="P787" s="3"/>
      <c r="Q787" s="3"/>
      <c r="R787" s="3"/>
      <c r="S787" s="3"/>
      <c r="T787" s="38"/>
      <c r="U787" s="38"/>
      <c r="V787" s="3"/>
      <c r="W787" s="3"/>
      <c r="X787" s="3"/>
      <c r="Y787" s="3"/>
      <c r="Z787" s="3"/>
      <c r="AA787" s="3"/>
      <c r="AB787" s="3"/>
      <c r="AC787" s="3"/>
      <c r="AD787" s="3"/>
      <c r="AE787" s="3"/>
      <c r="AF787" s="3"/>
      <c r="AG787" s="3"/>
      <c r="AH787" s="3"/>
    </row>
    <row r="788">
      <c r="A788" s="3"/>
      <c r="B788" s="3"/>
      <c r="C788" s="56"/>
      <c r="D788" s="56"/>
      <c r="E788" s="3"/>
      <c r="F788" s="38"/>
      <c r="G788" s="38"/>
      <c r="H788" s="56"/>
      <c r="I788" s="56"/>
      <c r="J788" s="38"/>
      <c r="K788" s="38"/>
      <c r="L788" s="38"/>
      <c r="M788" s="38"/>
      <c r="N788" s="3"/>
      <c r="O788" s="3"/>
      <c r="P788" s="3"/>
      <c r="Q788" s="3"/>
      <c r="R788" s="3"/>
      <c r="S788" s="3"/>
      <c r="T788" s="38"/>
      <c r="U788" s="38"/>
      <c r="V788" s="3"/>
      <c r="W788" s="3"/>
      <c r="X788" s="3"/>
      <c r="Y788" s="3"/>
      <c r="Z788" s="3"/>
      <c r="AA788" s="3"/>
      <c r="AB788" s="3"/>
      <c r="AC788" s="3"/>
      <c r="AD788" s="3"/>
      <c r="AE788" s="3"/>
      <c r="AF788" s="3"/>
      <c r="AG788" s="3"/>
      <c r="AH788" s="3"/>
    </row>
    <row r="789">
      <c r="A789" s="3"/>
      <c r="B789" s="3"/>
      <c r="C789" s="56"/>
      <c r="D789" s="56"/>
      <c r="E789" s="3"/>
      <c r="F789" s="38"/>
      <c r="G789" s="38"/>
      <c r="H789" s="56"/>
      <c r="I789" s="56"/>
      <c r="J789" s="38"/>
      <c r="K789" s="38"/>
      <c r="L789" s="38"/>
      <c r="M789" s="38"/>
      <c r="N789" s="3"/>
      <c r="O789" s="3"/>
      <c r="P789" s="3"/>
      <c r="Q789" s="3"/>
      <c r="R789" s="3"/>
      <c r="S789" s="3"/>
      <c r="T789" s="38"/>
      <c r="U789" s="38"/>
      <c r="V789" s="3"/>
      <c r="W789" s="3"/>
      <c r="X789" s="3"/>
      <c r="Y789" s="3"/>
      <c r="Z789" s="3"/>
      <c r="AA789" s="3"/>
      <c r="AB789" s="3"/>
      <c r="AC789" s="3"/>
      <c r="AD789" s="3"/>
      <c r="AE789" s="3"/>
      <c r="AF789" s="3"/>
      <c r="AG789" s="3"/>
      <c r="AH789" s="3"/>
    </row>
    <row r="790">
      <c r="A790" s="3"/>
      <c r="B790" s="3"/>
      <c r="C790" s="56"/>
      <c r="D790" s="56"/>
      <c r="E790" s="3"/>
      <c r="F790" s="38"/>
      <c r="G790" s="38"/>
      <c r="H790" s="56"/>
      <c r="I790" s="56"/>
      <c r="J790" s="38"/>
      <c r="K790" s="38"/>
      <c r="L790" s="38"/>
      <c r="M790" s="38"/>
      <c r="N790" s="3"/>
      <c r="O790" s="3"/>
      <c r="P790" s="3"/>
      <c r="Q790" s="3"/>
      <c r="R790" s="3"/>
      <c r="S790" s="3"/>
      <c r="T790" s="38"/>
      <c r="U790" s="38"/>
      <c r="V790" s="3"/>
      <c r="W790" s="3"/>
      <c r="X790" s="3"/>
      <c r="Y790" s="3"/>
      <c r="Z790" s="3"/>
      <c r="AA790" s="3"/>
      <c r="AB790" s="3"/>
      <c r="AC790" s="3"/>
      <c r="AD790" s="3"/>
      <c r="AE790" s="3"/>
      <c r="AF790" s="3"/>
      <c r="AG790" s="3"/>
      <c r="AH790" s="3"/>
    </row>
    <row r="791">
      <c r="A791" s="3"/>
      <c r="B791" s="3"/>
      <c r="C791" s="56"/>
      <c r="D791" s="56"/>
      <c r="E791" s="3"/>
      <c r="F791" s="38"/>
      <c r="G791" s="38"/>
      <c r="H791" s="56"/>
      <c r="I791" s="56"/>
      <c r="J791" s="38"/>
      <c r="K791" s="38"/>
      <c r="L791" s="38"/>
      <c r="M791" s="38"/>
      <c r="N791" s="3"/>
      <c r="O791" s="3"/>
      <c r="P791" s="3"/>
      <c r="Q791" s="3"/>
      <c r="R791" s="3"/>
      <c r="S791" s="3"/>
      <c r="T791" s="38"/>
      <c r="U791" s="38"/>
      <c r="V791" s="3"/>
      <c r="W791" s="3"/>
      <c r="X791" s="3"/>
      <c r="Y791" s="3"/>
      <c r="Z791" s="3"/>
      <c r="AA791" s="3"/>
      <c r="AB791" s="3"/>
      <c r="AC791" s="3"/>
      <c r="AD791" s="3"/>
      <c r="AE791" s="3"/>
      <c r="AF791" s="3"/>
      <c r="AG791" s="3"/>
      <c r="AH791" s="3"/>
    </row>
    <row r="792">
      <c r="A792" s="3"/>
      <c r="B792" s="3"/>
      <c r="C792" s="56"/>
      <c r="D792" s="56"/>
      <c r="E792" s="3"/>
      <c r="F792" s="38"/>
      <c r="G792" s="38"/>
      <c r="H792" s="56"/>
      <c r="I792" s="56"/>
      <c r="J792" s="38"/>
      <c r="K792" s="38"/>
      <c r="L792" s="38"/>
      <c r="M792" s="38"/>
      <c r="N792" s="3"/>
      <c r="O792" s="3"/>
      <c r="P792" s="3"/>
      <c r="Q792" s="3"/>
      <c r="R792" s="3"/>
      <c r="S792" s="3"/>
      <c r="T792" s="38"/>
      <c r="U792" s="38"/>
      <c r="V792" s="3"/>
      <c r="W792" s="3"/>
      <c r="X792" s="3"/>
      <c r="Y792" s="3"/>
      <c r="Z792" s="3"/>
      <c r="AA792" s="3"/>
      <c r="AB792" s="3"/>
      <c r="AC792" s="3"/>
      <c r="AD792" s="3"/>
      <c r="AE792" s="3"/>
      <c r="AF792" s="3"/>
      <c r="AG792" s="3"/>
      <c r="AH792" s="3"/>
    </row>
    <row r="793">
      <c r="A793" s="3"/>
      <c r="B793" s="3"/>
      <c r="C793" s="56"/>
      <c r="D793" s="56"/>
      <c r="E793" s="3"/>
      <c r="F793" s="38"/>
      <c r="G793" s="38"/>
      <c r="H793" s="56"/>
      <c r="I793" s="56"/>
      <c r="J793" s="38"/>
      <c r="K793" s="38"/>
      <c r="L793" s="38"/>
      <c r="M793" s="38"/>
      <c r="N793" s="3"/>
      <c r="O793" s="3"/>
      <c r="P793" s="3"/>
      <c r="Q793" s="3"/>
      <c r="R793" s="3"/>
      <c r="S793" s="3"/>
      <c r="T793" s="38"/>
      <c r="U793" s="38"/>
      <c r="V793" s="3"/>
      <c r="W793" s="3"/>
      <c r="X793" s="3"/>
      <c r="Y793" s="3"/>
      <c r="Z793" s="3"/>
      <c r="AA793" s="3"/>
      <c r="AB793" s="3"/>
      <c r="AC793" s="3"/>
      <c r="AD793" s="3"/>
      <c r="AE793" s="3"/>
      <c r="AF793" s="3"/>
      <c r="AG793" s="3"/>
      <c r="AH793" s="3"/>
    </row>
    <row r="794">
      <c r="A794" s="3"/>
      <c r="B794" s="3"/>
      <c r="C794" s="56"/>
      <c r="D794" s="56"/>
      <c r="E794" s="3"/>
      <c r="F794" s="38"/>
      <c r="G794" s="38"/>
      <c r="H794" s="56"/>
      <c r="I794" s="56"/>
      <c r="J794" s="38"/>
      <c r="K794" s="38"/>
      <c r="L794" s="38"/>
      <c r="M794" s="38"/>
      <c r="N794" s="3"/>
      <c r="O794" s="3"/>
      <c r="P794" s="3"/>
      <c r="Q794" s="3"/>
      <c r="R794" s="3"/>
      <c r="S794" s="3"/>
      <c r="T794" s="38"/>
      <c r="U794" s="38"/>
      <c r="V794" s="3"/>
      <c r="W794" s="3"/>
      <c r="X794" s="3"/>
      <c r="Y794" s="3"/>
      <c r="Z794" s="3"/>
      <c r="AA794" s="3"/>
      <c r="AB794" s="3"/>
      <c r="AC794" s="3"/>
      <c r="AD794" s="3"/>
      <c r="AE794" s="3"/>
      <c r="AF794" s="3"/>
      <c r="AG794" s="3"/>
      <c r="AH794" s="3"/>
    </row>
    <row r="795">
      <c r="A795" s="3"/>
      <c r="B795" s="3"/>
      <c r="C795" s="56"/>
      <c r="D795" s="56"/>
      <c r="E795" s="3"/>
      <c r="F795" s="38"/>
      <c r="G795" s="38"/>
      <c r="H795" s="56"/>
      <c r="I795" s="56"/>
      <c r="J795" s="38"/>
      <c r="K795" s="38"/>
      <c r="L795" s="38"/>
      <c r="M795" s="38"/>
      <c r="N795" s="3"/>
      <c r="O795" s="3"/>
      <c r="P795" s="3"/>
      <c r="Q795" s="3"/>
      <c r="R795" s="3"/>
      <c r="S795" s="3"/>
      <c r="T795" s="38"/>
      <c r="U795" s="38"/>
      <c r="V795" s="3"/>
      <c r="W795" s="3"/>
      <c r="X795" s="3"/>
      <c r="Y795" s="3"/>
      <c r="Z795" s="3"/>
      <c r="AA795" s="3"/>
      <c r="AB795" s="3"/>
      <c r="AC795" s="3"/>
      <c r="AD795" s="3"/>
      <c r="AE795" s="3"/>
      <c r="AF795" s="3"/>
      <c r="AG795" s="3"/>
      <c r="AH795" s="3"/>
    </row>
    <row r="796">
      <c r="A796" s="3"/>
      <c r="B796" s="3"/>
      <c r="C796" s="56"/>
      <c r="D796" s="56"/>
      <c r="E796" s="3"/>
      <c r="F796" s="38"/>
      <c r="G796" s="38"/>
      <c r="H796" s="56"/>
      <c r="I796" s="56"/>
      <c r="J796" s="38"/>
      <c r="K796" s="38"/>
      <c r="L796" s="38"/>
      <c r="M796" s="38"/>
      <c r="N796" s="3"/>
      <c r="O796" s="3"/>
      <c r="P796" s="3"/>
      <c r="Q796" s="3"/>
      <c r="R796" s="3"/>
      <c r="S796" s="3"/>
      <c r="T796" s="38"/>
      <c r="U796" s="38"/>
      <c r="V796" s="3"/>
      <c r="W796" s="3"/>
      <c r="X796" s="3"/>
      <c r="Y796" s="3"/>
      <c r="Z796" s="3"/>
      <c r="AA796" s="3"/>
      <c r="AB796" s="3"/>
      <c r="AC796" s="3"/>
      <c r="AD796" s="3"/>
      <c r="AE796" s="3"/>
      <c r="AF796" s="3"/>
      <c r="AG796" s="3"/>
      <c r="AH796" s="3"/>
    </row>
    <row r="797">
      <c r="A797" s="3"/>
      <c r="B797" s="3"/>
      <c r="C797" s="56"/>
      <c r="D797" s="56"/>
      <c r="E797" s="3"/>
      <c r="F797" s="38"/>
      <c r="G797" s="38"/>
      <c r="H797" s="56"/>
      <c r="I797" s="56"/>
      <c r="J797" s="38"/>
      <c r="K797" s="38"/>
      <c r="L797" s="38"/>
      <c r="M797" s="38"/>
      <c r="N797" s="3"/>
      <c r="O797" s="3"/>
      <c r="P797" s="3"/>
      <c r="Q797" s="3"/>
      <c r="R797" s="3"/>
      <c r="S797" s="3"/>
      <c r="T797" s="38"/>
      <c r="U797" s="38"/>
      <c r="V797" s="3"/>
      <c r="W797" s="3"/>
      <c r="X797" s="3"/>
      <c r="Y797" s="3"/>
      <c r="Z797" s="3"/>
      <c r="AA797" s="3"/>
      <c r="AB797" s="3"/>
      <c r="AC797" s="3"/>
      <c r="AD797" s="3"/>
      <c r="AE797" s="3"/>
      <c r="AF797" s="3"/>
      <c r="AG797" s="3"/>
      <c r="AH797" s="3"/>
    </row>
    <row r="798">
      <c r="A798" s="3"/>
      <c r="B798" s="3"/>
      <c r="C798" s="56"/>
      <c r="D798" s="56"/>
      <c r="E798" s="3"/>
      <c r="F798" s="38"/>
      <c r="G798" s="38"/>
      <c r="H798" s="56"/>
      <c r="I798" s="56"/>
      <c r="J798" s="38"/>
      <c r="K798" s="38"/>
      <c r="L798" s="38"/>
      <c r="M798" s="38"/>
      <c r="N798" s="3"/>
      <c r="O798" s="3"/>
      <c r="P798" s="3"/>
      <c r="Q798" s="3"/>
      <c r="R798" s="3"/>
      <c r="S798" s="3"/>
      <c r="T798" s="38"/>
      <c r="U798" s="38"/>
      <c r="V798" s="3"/>
      <c r="W798" s="3"/>
      <c r="X798" s="3"/>
      <c r="Y798" s="3"/>
      <c r="Z798" s="3"/>
      <c r="AA798" s="3"/>
      <c r="AB798" s="3"/>
      <c r="AC798" s="3"/>
      <c r="AD798" s="3"/>
      <c r="AE798" s="3"/>
      <c r="AF798" s="3"/>
      <c r="AG798" s="3"/>
      <c r="AH798" s="3"/>
    </row>
    <row r="799">
      <c r="A799" s="3"/>
      <c r="B799" s="3"/>
      <c r="C799" s="56"/>
      <c r="D799" s="56"/>
      <c r="E799" s="3"/>
      <c r="F799" s="38"/>
      <c r="G799" s="38"/>
      <c r="H799" s="56"/>
      <c r="I799" s="56"/>
      <c r="J799" s="38"/>
      <c r="K799" s="38"/>
      <c r="L799" s="38"/>
      <c r="M799" s="38"/>
      <c r="N799" s="3"/>
      <c r="O799" s="3"/>
      <c r="P799" s="3"/>
      <c r="Q799" s="3"/>
      <c r="R799" s="3"/>
      <c r="S799" s="3"/>
      <c r="T799" s="38"/>
      <c r="U799" s="38"/>
      <c r="V799" s="3"/>
      <c r="W799" s="3"/>
      <c r="X799" s="3"/>
      <c r="Y799" s="3"/>
      <c r="Z799" s="3"/>
      <c r="AA799" s="3"/>
      <c r="AB799" s="3"/>
      <c r="AC799" s="3"/>
      <c r="AD799" s="3"/>
      <c r="AE799" s="3"/>
      <c r="AF799" s="3"/>
      <c r="AG799" s="3"/>
      <c r="AH799" s="3"/>
    </row>
    <row r="800">
      <c r="A800" s="3"/>
      <c r="B800" s="3"/>
      <c r="C800" s="56"/>
      <c r="D800" s="56"/>
      <c r="E800" s="3"/>
      <c r="F800" s="38"/>
      <c r="G800" s="38"/>
      <c r="H800" s="56"/>
      <c r="I800" s="56"/>
      <c r="J800" s="38"/>
      <c r="K800" s="38"/>
      <c r="L800" s="38"/>
      <c r="M800" s="38"/>
      <c r="N800" s="3"/>
      <c r="O800" s="3"/>
      <c r="P800" s="3"/>
      <c r="Q800" s="3"/>
      <c r="R800" s="3"/>
      <c r="S800" s="3"/>
      <c r="T800" s="38"/>
      <c r="U800" s="38"/>
      <c r="V800" s="3"/>
      <c r="W800" s="3"/>
      <c r="X800" s="3"/>
      <c r="Y800" s="3"/>
      <c r="Z800" s="3"/>
      <c r="AA800" s="3"/>
      <c r="AB800" s="3"/>
      <c r="AC800" s="3"/>
      <c r="AD800" s="3"/>
      <c r="AE800" s="3"/>
      <c r="AF800" s="3"/>
      <c r="AG800" s="3"/>
      <c r="AH800" s="3"/>
    </row>
    <row r="801">
      <c r="A801" s="3"/>
      <c r="B801" s="3"/>
      <c r="C801" s="56"/>
      <c r="D801" s="56"/>
      <c r="E801" s="3"/>
      <c r="F801" s="38"/>
      <c r="G801" s="38"/>
      <c r="H801" s="56"/>
      <c r="I801" s="56"/>
      <c r="J801" s="38"/>
      <c r="K801" s="38"/>
      <c r="L801" s="38"/>
      <c r="M801" s="38"/>
      <c r="N801" s="3"/>
      <c r="O801" s="3"/>
      <c r="P801" s="3"/>
      <c r="Q801" s="3"/>
      <c r="R801" s="3"/>
      <c r="S801" s="3"/>
      <c r="T801" s="38"/>
      <c r="U801" s="38"/>
      <c r="V801" s="3"/>
      <c r="W801" s="3"/>
      <c r="X801" s="3"/>
      <c r="Y801" s="3"/>
      <c r="Z801" s="3"/>
      <c r="AA801" s="3"/>
      <c r="AB801" s="3"/>
      <c r="AC801" s="3"/>
      <c r="AD801" s="3"/>
      <c r="AE801" s="3"/>
      <c r="AF801" s="3"/>
      <c r="AG801" s="3"/>
      <c r="AH801" s="3"/>
    </row>
    <row r="802">
      <c r="A802" s="3"/>
      <c r="B802" s="3"/>
      <c r="C802" s="56"/>
      <c r="D802" s="56"/>
      <c r="E802" s="3"/>
      <c r="F802" s="38"/>
      <c r="G802" s="38"/>
      <c r="H802" s="56"/>
      <c r="I802" s="56"/>
      <c r="J802" s="38"/>
      <c r="K802" s="38"/>
      <c r="L802" s="38"/>
      <c r="M802" s="38"/>
      <c r="N802" s="3"/>
      <c r="O802" s="3"/>
      <c r="P802" s="3"/>
      <c r="Q802" s="3"/>
      <c r="R802" s="3"/>
      <c r="S802" s="3"/>
      <c r="T802" s="38"/>
      <c r="U802" s="38"/>
      <c r="V802" s="3"/>
      <c r="W802" s="3"/>
      <c r="X802" s="3"/>
      <c r="Y802" s="3"/>
      <c r="Z802" s="3"/>
      <c r="AA802" s="3"/>
      <c r="AB802" s="3"/>
      <c r="AC802" s="3"/>
      <c r="AD802" s="3"/>
      <c r="AE802" s="3"/>
      <c r="AF802" s="3"/>
      <c r="AG802" s="3"/>
      <c r="AH802" s="3"/>
    </row>
    <row r="803">
      <c r="A803" s="3"/>
      <c r="B803" s="3"/>
      <c r="C803" s="56"/>
      <c r="D803" s="56"/>
      <c r="E803" s="3"/>
      <c r="F803" s="38"/>
      <c r="G803" s="38"/>
      <c r="H803" s="56"/>
      <c r="I803" s="56"/>
      <c r="J803" s="38"/>
      <c r="K803" s="38"/>
      <c r="L803" s="38"/>
      <c r="M803" s="38"/>
      <c r="N803" s="3"/>
      <c r="O803" s="3"/>
      <c r="P803" s="3"/>
      <c r="Q803" s="3"/>
      <c r="R803" s="3"/>
      <c r="S803" s="3"/>
      <c r="T803" s="38"/>
      <c r="U803" s="38"/>
      <c r="V803" s="3"/>
      <c r="W803" s="3"/>
      <c r="X803" s="3"/>
      <c r="Y803" s="3"/>
      <c r="Z803" s="3"/>
      <c r="AA803" s="3"/>
      <c r="AB803" s="3"/>
      <c r="AC803" s="3"/>
      <c r="AD803" s="3"/>
      <c r="AE803" s="3"/>
      <c r="AF803" s="3"/>
      <c r="AG803" s="3"/>
      <c r="AH803" s="3"/>
    </row>
    <row r="804">
      <c r="A804" s="3"/>
      <c r="B804" s="3"/>
      <c r="C804" s="56"/>
      <c r="D804" s="56"/>
      <c r="E804" s="3"/>
      <c r="F804" s="38"/>
      <c r="G804" s="38"/>
      <c r="H804" s="56"/>
      <c r="I804" s="56"/>
      <c r="J804" s="38"/>
      <c r="K804" s="38"/>
      <c r="L804" s="38"/>
      <c r="M804" s="38"/>
      <c r="N804" s="3"/>
      <c r="O804" s="3"/>
      <c r="P804" s="3"/>
      <c r="Q804" s="3"/>
      <c r="R804" s="3"/>
      <c r="S804" s="3"/>
      <c r="T804" s="38"/>
      <c r="U804" s="38"/>
      <c r="V804" s="3"/>
      <c r="W804" s="3"/>
      <c r="X804" s="3"/>
      <c r="Y804" s="3"/>
      <c r="Z804" s="3"/>
      <c r="AA804" s="3"/>
      <c r="AB804" s="3"/>
      <c r="AC804" s="3"/>
      <c r="AD804" s="3"/>
      <c r="AE804" s="3"/>
      <c r="AF804" s="3"/>
      <c r="AG804" s="3"/>
      <c r="AH804" s="3"/>
    </row>
    <row r="805">
      <c r="A805" s="3"/>
      <c r="B805" s="3"/>
      <c r="C805" s="56"/>
      <c r="D805" s="56"/>
      <c r="E805" s="3"/>
      <c r="F805" s="38"/>
      <c r="G805" s="38"/>
      <c r="H805" s="56"/>
      <c r="I805" s="56"/>
      <c r="J805" s="38"/>
      <c r="K805" s="38"/>
      <c r="L805" s="38"/>
      <c r="M805" s="38"/>
      <c r="N805" s="3"/>
      <c r="O805" s="3"/>
      <c r="P805" s="3"/>
      <c r="Q805" s="3"/>
      <c r="R805" s="3"/>
      <c r="S805" s="3"/>
      <c r="T805" s="38"/>
      <c r="U805" s="38"/>
      <c r="V805" s="3"/>
      <c r="W805" s="3"/>
      <c r="X805" s="3"/>
      <c r="Y805" s="3"/>
      <c r="Z805" s="3"/>
      <c r="AA805" s="3"/>
      <c r="AB805" s="3"/>
      <c r="AC805" s="3"/>
      <c r="AD805" s="3"/>
      <c r="AE805" s="3"/>
      <c r="AF805" s="3"/>
      <c r="AG805" s="3"/>
      <c r="AH805" s="3"/>
    </row>
    <row r="806">
      <c r="A806" s="3"/>
      <c r="B806" s="3"/>
      <c r="C806" s="56"/>
      <c r="D806" s="56"/>
      <c r="E806" s="3"/>
      <c r="F806" s="38"/>
      <c r="G806" s="38"/>
      <c r="H806" s="56"/>
      <c r="I806" s="56"/>
      <c r="J806" s="38"/>
      <c r="K806" s="38"/>
      <c r="L806" s="38"/>
      <c r="M806" s="38"/>
      <c r="N806" s="3"/>
      <c r="O806" s="3"/>
      <c r="P806" s="3"/>
      <c r="Q806" s="3"/>
      <c r="R806" s="3"/>
      <c r="S806" s="3"/>
      <c r="T806" s="38"/>
      <c r="U806" s="38"/>
      <c r="V806" s="3"/>
      <c r="W806" s="3"/>
      <c r="X806" s="3"/>
      <c r="Y806" s="3"/>
      <c r="Z806" s="3"/>
      <c r="AA806" s="3"/>
      <c r="AB806" s="3"/>
      <c r="AC806" s="3"/>
      <c r="AD806" s="3"/>
      <c r="AE806" s="3"/>
      <c r="AF806" s="3"/>
      <c r="AG806" s="3"/>
      <c r="AH806" s="3"/>
    </row>
    <row r="807">
      <c r="A807" s="3"/>
      <c r="B807" s="3"/>
      <c r="C807" s="56"/>
      <c r="D807" s="56"/>
      <c r="E807" s="3"/>
      <c r="F807" s="38"/>
      <c r="G807" s="38"/>
      <c r="H807" s="56"/>
      <c r="I807" s="56"/>
      <c r="J807" s="38"/>
      <c r="K807" s="38"/>
      <c r="L807" s="38"/>
      <c r="M807" s="38"/>
      <c r="N807" s="3"/>
      <c r="O807" s="3"/>
      <c r="P807" s="3"/>
      <c r="Q807" s="3"/>
      <c r="R807" s="3"/>
      <c r="S807" s="3"/>
      <c r="T807" s="38"/>
      <c r="U807" s="38"/>
      <c r="V807" s="3"/>
      <c r="W807" s="3"/>
      <c r="X807" s="3"/>
      <c r="Y807" s="3"/>
      <c r="Z807" s="3"/>
      <c r="AA807" s="3"/>
      <c r="AB807" s="3"/>
      <c r="AC807" s="3"/>
      <c r="AD807" s="3"/>
      <c r="AE807" s="3"/>
      <c r="AF807" s="3"/>
      <c r="AG807" s="3"/>
      <c r="AH807" s="3"/>
    </row>
    <row r="808">
      <c r="A808" s="3"/>
      <c r="B808" s="3"/>
      <c r="C808" s="56"/>
      <c r="D808" s="56"/>
      <c r="E808" s="3"/>
      <c r="F808" s="38"/>
      <c r="G808" s="38"/>
      <c r="H808" s="56"/>
      <c r="I808" s="56"/>
      <c r="J808" s="38"/>
      <c r="K808" s="38"/>
      <c r="L808" s="38"/>
      <c r="M808" s="38"/>
      <c r="N808" s="3"/>
      <c r="O808" s="3"/>
      <c r="P808" s="3"/>
      <c r="Q808" s="3"/>
      <c r="R808" s="3"/>
      <c r="S808" s="3"/>
      <c r="T808" s="38"/>
      <c r="U808" s="38"/>
      <c r="V808" s="3"/>
      <c r="W808" s="3"/>
      <c r="X808" s="3"/>
      <c r="Y808" s="3"/>
      <c r="Z808" s="3"/>
      <c r="AA808" s="3"/>
      <c r="AB808" s="3"/>
      <c r="AC808" s="3"/>
      <c r="AD808" s="3"/>
      <c r="AE808" s="3"/>
      <c r="AF808" s="3"/>
      <c r="AG808" s="3"/>
      <c r="AH808" s="3"/>
    </row>
    <row r="809">
      <c r="A809" s="3"/>
      <c r="B809" s="3"/>
      <c r="C809" s="56"/>
      <c r="D809" s="56"/>
      <c r="E809" s="3"/>
      <c r="F809" s="38"/>
      <c r="G809" s="38"/>
      <c r="H809" s="56"/>
      <c r="I809" s="56"/>
      <c r="J809" s="38"/>
      <c r="K809" s="38"/>
      <c r="L809" s="38"/>
      <c r="M809" s="38"/>
      <c r="N809" s="3"/>
      <c r="O809" s="3"/>
      <c r="P809" s="3"/>
      <c r="Q809" s="3"/>
      <c r="R809" s="3"/>
      <c r="S809" s="3"/>
      <c r="T809" s="38"/>
      <c r="U809" s="38"/>
      <c r="V809" s="3"/>
      <c r="W809" s="3"/>
      <c r="X809" s="3"/>
      <c r="Y809" s="3"/>
      <c r="Z809" s="3"/>
      <c r="AA809" s="3"/>
      <c r="AB809" s="3"/>
      <c r="AC809" s="3"/>
      <c r="AD809" s="3"/>
      <c r="AE809" s="3"/>
      <c r="AF809" s="3"/>
      <c r="AG809" s="3"/>
      <c r="AH809" s="3"/>
    </row>
    <row r="810">
      <c r="A810" s="3"/>
      <c r="B810" s="3"/>
      <c r="C810" s="56"/>
      <c r="D810" s="56"/>
      <c r="E810" s="3"/>
      <c r="F810" s="38"/>
      <c r="G810" s="38"/>
      <c r="H810" s="56"/>
      <c r="I810" s="56"/>
      <c r="J810" s="38"/>
      <c r="K810" s="38"/>
      <c r="L810" s="38"/>
      <c r="M810" s="38"/>
      <c r="N810" s="3"/>
      <c r="O810" s="3"/>
      <c r="P810" s="3"/>
      <c r="Q810" s="3"/>
      <c r="R810" s="3"/>
      <c r="S810" s="3"/>
      <c r="T810" s="38"/>
      <c r="U810" s="38"/>
      <c r="V810" s="3"/>
      <c r="W810" s="3"/>
      <c r="X810" s="3"/>
      <c r="Y810" s="3"/>
      <c r="Z810" s="3"/>
      <c r="AA810" s="3"/>
      <c r="AB810" s="3"/>
      <c r="AC810" s="3"/>
      <c r="AD810" s="3"/>
      <c r="AE810" s="3"/>
      <c r="AF810" s="3"/>
      <c r="AG810" s="3"/>
      <c r="AH810" s="3"/>
    </row>
    <row r="811">
      <c r="A811" s="3"/>
      <c r="B811" s="3"/>
      <c r="C811" s="56"/>
      <c r="D811" s="56"/>
      <c r="E811" s="3"/>
      <c r="F811" s="38"/>
      <c r="G811" s="38"/>
      <c r="H811" s="56"/>
      <c r="I811" s="56"/>
      <c r="J811" s="38"/>
      <c r="K811" s="38"/>
      <c r="L811" s="38"/>
      <c r="M811" s="38"/>
      <c r="N811" s="3"/>
      <c r="O811" s="3"/>
      <c r="P811" s="3"/>
      <c r="Q811" s="3"/>
      <c r="R811" s="3"/>
      <c r="S811" s="3"/>
      <c r="T811" s="38"/>
      <c r="U811" s="38"/>
      <c r="V811" s="3"/>
      <c r="W811" s="3"/>
      <c r="X811" s="3"/>
      <c r="Y811" s="3"/>
      <c r="Z811" s="3"/>
      <c r="AA811" s="3"/>
      <c r="AB811" s="3"/>
      <c r="AC811" s="3"/>
      <c r="AD811" s="3"/>
      <c r="AE811" s="3"/>
      <c r="AF811" s="3"/>
      <c r="AG811" s="3"/>
      <c r="AH811" s="3"/>
    </row>
    <row r="812">
      <c r="A812" s="3"/>
      <c r="B812" s="3"/>
      <c r="C812" s="56"/>
      <c r="D812" s="56"/>
      <c r="E812" s="3"/>
      <c r="F812" s="38"/>
      <c r="G812" s="38"/>
      <c r="H812" s="56"/>
      <c r="I812" s="56"/>
      <c r="J812" s="38"/>
      <c r="K812" s="38"/>
      <c r="L812" s="38"/>
      <c r="M812" s="38"/>
      <c r="N812" s="3"/>
      <c r="O812" s="3"/>
      <c r="P812" s="3"/>
      <c r="Q812" s="3"/>
      <c r="R812" s="3"/>
      <c r="S812" s="3"/>
      <c r="T812" s="38"/>
      <c r="U812" s="38"/>
      <c r="V812" s="3"/>
      <c r="W812" s="3"/>
      <c r="X812" s="3"/>
      <c r="Y812" s="3"/>
      <c r="Z812" s="3"/>
      <c r="AA812" s="3"/>
      <c r="AB812" s="3"/>
      <c r="AC812" s="3"/>
      <c r="AD812" s="3"/>
      <c r="AE812" s="3"/>
      <c r="AF812" s="3"/>
      <c r="AG812" s="3"/>
      <c r="AH812" s="3"/>
    </row>
    <row r="813">
      <c r="A813" s="3"/>
      <c r="B813" s="3"/>
      <c r="C813" s="56"/>
      <c r="D813" s="56"/>
      <c r="E813" s="3"/>
      <c r="F813" s="38"/>
      <c r="G813" s="38"/>
      <c r="H813" s="56"/>
      <c r="I813" s="56"/>
      <c r="J813" s="38"/>
      <c r="K813" s="38"/>
      <c r="L813" s="38"/>
      <c r="M813" s="38"/>
      <c r="N813" s="3"/>
      <c r="O813" s="3"/>
      <c r="P813" s="3"/>
      <c r="Q813" s="3"/>
      <c r="R813" s="3"/>
      <c r="S813" s="3"/>
      <c r="T813" s="38"/>
      <c r="U813" s="38"/>
      <c r="V813" s="3"/>
      <c r="W813" s="3"/>
      <c r="X813" s="3"/>
      <c r="Y813" s="3"/>
      <c r="Z813" s="3"/>
      <c r="AA813" s="3"/>
      <c r="AB813" s="3"/>
      <c r="AC813" s="3"/>
      <c r="AD813" s="3"/>
      <c r="AE813" s="3"/>
      <c r="AF813" s="3"/>
      <c r="AG813" s="3"/>
      <c r="AH813" s="3"/>
    </row>
    <row r="814">
      <c r="A814" s="3"/>
      <c r="B814" s="3"/>
      <c r="C814" s="56"/>
      <c r="D814" s="56"/>
      <c r="E814" s="3"/>
      <c r="F814" s="38"/>
      <c r="G814" s="38"/>
      <c r="H814" s="56"/>
      <c r="I814" s="56"/>
      <c r="J814" s="38"/>
      <c r="K814" s="38"/>
      <c r="L814" s="38"/>
      <c r="M814" s="38"/>
      <c r="N814" s="3"/>
      <c r="O814" s="3"/>
      <c r="P814" s="3"/>
      <c r="Q814" s="3"/>
      <c r="R814" s="3"/>
      <c r="S814" s="3"/>
      <c r="T814" s="38"/>
      <c r="U814" s="38"/>
      <c r="V814" s="3"/>
      <c r="W814" s="3"/>
      <c r="X814" s="3"/>
      <c r="Y814" s="3"/>
      <c r="Z814" s="3"/>
      <c r="AA814" s="3"/>
      <c r="AB814" s="3"/>
      <c r="AC814" s="3"/>
      <c r="AD814" s="3"/>
      <c r="AE814" s="3"/>
      <c r="AF814" s="3"/>
      <c r="AG814" s="3"/>
      <c r="AH814" s="3"/>
    </row>
    <row r="815">
      <c r="A815" s="3"/>
      <c r="B815" s="3"/>
      <c r="C815" s="56"/>
      <c r="D815" s="56"/>
      <c r="E815" s="3"/>
      <c r="F815" s="38"/>
      <c r="G815" s="38"/>
      <c r="H815" s="56"/>
      <c r="I815" s="56"/>
      <c r="J815" s="38"/>
      <c r="K815" s="38"/>
      <c r="L815" s="38"/>
      <c r="M815" s="38"/>
      <c r="N815" s="3"/>
      <c r="O815" s="3"/>
      <c r="P815" s="3"/>
      <c r="Q815" s="3"/>
      <c r="R815" s="3"/>
      <c r="S815" s="3"/>
      <c r="T815" s="38"/>
      <c r="U815" s="38"/>
      <c r="V815" s="3"/>
      <c r="W815" s="3"/>
      <c r="X815" s="3"/>
      <c r="Y815" s="3"/>
      <c r="Z815" s="3"/>
      <c r="AA815" s="3"/>
      <c r="AB815" s="3"/>
      <c r="AC815" s="3"/>
      <c r="AD815" s="3"/>
      <c r="AE815" s="3"/>
      <c r="AF815" s="3"/>
      <c r="AG815" s="3"/>
      <c r="AH815" s="3"/>
    </row>
    <row r="816">
      <c r="A816" s="3"/>
      <c r="B816" s="3"/>
      <c r="C816" s="56"/>
      <c r="D816" s="56"/>
      <c r="E816" s="3"/>
      <c r="F816" s="38"/>
      <c r="G816" s="38"/>
      <c r="H816" s="56"/>
      <c r="I816" s="56"/>
      <c r="J816" s="38"/>
      <c r="K816" s="38"/>
      <c r="L816" s="38"/>
      <c r="M816" s="38"/>
      <c r="N816" s="3"/>
      <c r="O816" s="3"/>
      <c r="P816" s="3"/>
      <c r="Q816" s="3"/>
      <c r="R816" s="3"/>
      <c r="S816" s="3"/>
      <c r="T816" s="38"/>
      <c r="U816" s="38"/>
      <c r="V816" s="3"/>
      <c r="W816" s="3"/>
      <c r="X816" s="3"/>
      <c r="Y816" s="3"/>
      <c r="Z816" s="3"/>
      <c r="AA816" s="3"/>
      <c r="AB816" s="3"/>
      <c r="AC816" s="3"/>
      <c r="AD816" s="3"/>
      <c r="AE816" s="3"/>
      <c r="AF816" s="3"/>
      <c r="AG816" s="3"/>
      <c r="AH816" s="3"/>
    </row>
    <row r="817">
      <c r="A817" s="3"/>
      <c r="B817" s="3"/>
      <c r="C817" s="56"/>
      <c r="D817" s="56"/>
      <c r="E817" s="3"/>
      <c r="F817" s="38"/>
      <c r="G817" s="38"/>
      <c r="H817" s="56"/>
      <c r="I817" s="56"/>
      <c r="J817" s="38"/>
      <c r="K817" s="38"/>
      <c r="L817" s="38"/>
      <c r="M817" s="38"/>
      <c r="N817" s="3"/>
      <c r="O817" s="3"/>
      <c r="P817" s="3"/>
      <c r="Q817" s="3"/>
      <c r="R817" s="3"/>
      <c r="S817" s="3"/>
      <c r="T817" s="38"/>
      <c r="U817" s="38"/>
      <c r="V817" s="3"/>
      <c r="W817" s="3"/>
      <c r="X817" s="3"/>
      <c r="Y817" s="3"/>
      <c r="Z817" s="3"/>
      <c r="AA817" s="3"/>
      <c r="AB817" s="3"/>
      <c r="AC817" s="3"/>
      <c r="AD817" s="3"/>
      <c r="AE817" s="3"/>
      <c r="AF817" s="3"/>
      <c r="AG817" s="3"/>
      <c r="AH817" s="3"/>
    </row>
    <row r="818">
      <c r="A818" s="3"/>
      <c r="B818" s="3"/>
      <c r="C818" s="56"/>
      <c r="D818" s="56"/>
      <c r="E818" s="3"/>
      <c r="F818" s="38"/>
      <c r="G818" s="38"/>
      <c r="H818" s="56"/>
      <c r="I818" s="56"/>
      <c r="J818" s="38"/>
      <c r="K818" s="38"/>
      <c r="L818" s="38"/>
      <c r="M818" s="38"/>
      <c r="N818" s="3"/>
      <c r="O818" s="3"/>
      <c r="P818" s="3"/>
      <c r="Q818" s="3"/>
      <c r="R818" s="3"/>
      <c r="S818" s="3"/>
      <c r="T818" s="38"/>
      <c r="U818" s="38"/>
      <c r="V818" s="3"/>
      <c r="W818" s="3"/>
      <c r="X818" s="3"/>
      <c r="Y818" s="3"/>
      <c r="Z818" s="3"/>
      <c r="AA818" s="3"/>
      <c r="AB818" s="3"/>
      <c r="AC818" s="3"/>
      <c r="AD818" s="3"/>
      <c r="AE818" s="3"/>
      <c r="AF818" s="3"/>
      <c r="AG818" s="3"/>
      <c r="AH818" s="3"/>
    </row>
    <row r="819">
      <c r="A819" s="3"/>
      <c r="B819" s="3"/>
      <c r="C819" s="56"/>
      <c r="D819" s="56"/>
      <c r="E819" s="3"/>
      <c r="F819" s="38"/>
      <c r="G819" s="38"/>
      <c r="H819" s="56"/>
      <c r="I819" s="56"/>
      <c r="J819" s="38"/>
      <c r="K819" s="38"/>
      <c r="L819" s="38"/>
      <c r="M819" s="38"/>
      <c r="N819" s="3"/>
      <c r="O819" s="3"/>
      <c r="P819" s="3"/>
      <c r="Q819" s="3"/>
      <c r="R819" s="3"/>
      <c r="S819" s="3"/>
      <c r="T819" s="38"/>
      <c r="U819" s="38"/>
      <c r="V819" s="3"/>
      <c r="W819" s="3"/>
      <c r="X819" s="3"/>
      <c r="Y819" s="3"/>
      <c r="Z819" s="3"/>
      <c r="AA819" s="3"/>
      <c r="AB819" s="3"/>
      <c r="AC819" s="3"/>
      <c r="AD819" s="3"/>
      <c r="AE819" s="3"/>
      <c r="AF819" s="3"/>
      <c r="AG819" s="3"/>
      <c r="AH819" s="3"/>
    </row>
    <row r="820">
      <c r="A820" s="3"/>
      <c r="B820" s="3"/>
      <c r="C820" s="56"/>
      <c r="D820" s="56"/>
      <c r="E820" s="3"/>
      <c r="F820" s="38"/>
      <c r="G820" s="38"/>
      <c r="H820" s="56"/>
      <c r="I820" s="56"/>
      <c r="J820" s="38"/>
      <c r="K820" s="38"/>
      <c r="L820" s="38"/>
      <c r="M820" s="38"/>
      <c r="N820" s="3"/>
      <c r="O820" s="3"/>
      <c r="P820" s="3"/>
      <c r="Q820" s="3"/>
      <c r="R820" s="3"/>
      <c r="S820" s="3"/>
      <c r="T820" s="38"/>
      <c r="U820" s="38"/>
      <c r="V820" s="3"/>
      <c r="W820" s="3"/>
      <c r="X820" s="3"/>
      <c r="Y820" s="3"/>
      <c r="Z820" s="3"/>
      <c r="AA820" s="3"/>
      <c r="AB820" s="3"/>
      <c r="AC820" s="3"/>
      <c r="AD820" s="3"/>
      <c r="AE820" s="3"/>
      <c r="AF820" s="3"/>
      <c r="AG820" s="3"/>
      <c r="AH820" s="3"/>
    </row>
    <row r="821">
      <c r="A821" s="3"/>
      <c r="B821" s="3"/>
      <c r="C821" s="56"/>
      <c r="D821" s="56"/>
      <c r="E821" s="3"/>
      <c r="F821" s="38"/>
      <c r="G821" s="38"/>
      <c r="H821" s="56"/>
      <c r="I821" s="56"/>
      <c r="J821" s="38"/>
      <c r="K821" s="38"/>
      <c r="L821" s="38"/>
      <c r="M821" s="38"/>
      <c r="N821" s="3"/>
      <c r="O821" s="3"/>
      <c r="P821" s="3"/>
      <c r="Q821" s="3"/>
      <c r="R821" s="3"/>
      <c r="S821" s="3"/>
      <c r="T821" s="38"/>
      <c r="U821" s="38"/>
      <c r="V821" s="3"/>
      <c r="W821" s="3"/>
      <c r="X821" s="3"/>
      <c r="Y821" s="3"/>
      <c r="Z821" s="3"/>
      <c r="AA821" s="3"/>
      <c r="AB821" s="3"/>
      <c r="AC821" s="3"/>
      <c r="AD821" s="3"/>
      <c r="AE821" s="3"/>
      <c r="AF821" s="3"/>
      <c r="AG821" s="3"/>
      <c r="AH821" s="3"/>
    </row>
    <row r="822">
      <c r="A822" s="3"/>
      <c r="B822" s="3"/>
      <c r="C822" s="56"/>
      <c r="D822" s="56"/>
      <c r="E822" s="3"/>
      <c r="F822" s="38"/>
      <c r="G822" s="38"/>
      <c r="H822" s="56"/>
      <c r="I822" s="56"/>
      <c r="J822" s="38"/>
      <c r="K822" s="38"/>
      <c r="L822" s="38"/>
      <c r="M822" s="38"/>
      <c r="N822" s="3"/>
      <c r="O822" s="3"/>
      <c r="P822" s="3"/>
      <c r="Q822" s="3"/>
      <c r="R822" s="3"/>
      <c r="S822" s="3"/>
      <c r="T822" s="38"/>
      <c r="U822" s="38"/>
      <c r="V822" s="3"/>
      <c r="W822" s="3"/>
      <c r="X822" s="3"/>
      <c r="Y822" s="3"/>
      <c r="Z822" s="3"/>
      <c r="AA822" s="3"/>
      <c r="AB822" s="3"/>
      <c r="AC822" s="3"/>
      <c r="AD822" s="3"/>
      <c r="AE822" s="3"/>
      <c r="AF822" s="3"/>
      <c r="AG822" s="3"/>
      <c r="AH822" s="3"/>
    </row>
    <row r="823">
      <c r="A823" s="3"/>
      <c r="B823" s="3"/>
      <c r="C823" s="56"/>
      <c r="D823" s="56"/>
      <c r="E823" s="3"/>
      <c r="F823" s="38"/>
      <c r="G823" s="38"/>
      <c r="H823" s="56"/>
      <c r="I823" s="56"/>
      <c r="J823" s="38"/>
      <c r="K823" s="38"/>
      <c r="L823" s="38"/>
      <c r="M823" s="38"/>
      <c r="N823" s="3"/>
      <c r="O823" s="3"/>
      <c r="P823" s="3"/>
      <c r="Q823" s="3"/>
      <c r="R823" s="3"/>
      <c r="S823" s="3"/>
      <c r="T823" s="38"/>
      <c r="U823" s="38"/>
      <c r="V823" s="3"/>
      <c r="W823" s="3"/>
      <c r="X823" s="3"/>
      <c r="Y823" s="3"/>
      <c r="Z823" s="3"/>
      <c r="AA823" s="3"/>
      <c r="AB823" s="3"/>
      <c r="AC823" s="3"/>
      <c r="AD823" s="3"/>
      <c r="AE823" s="3"/>
      <c r="AF823" s="3"/>
      <c r="AG823" s="3"/>
      <c r="AH823" s="3"/>
    </row>
    <row r="824">
      <c r="A824" s="3"/>
      <c r="B824" s="3"/>
      <c r="C824" s="56"/>
      <c r="D824" s="56"/>
      <c r="E824" s="3"/>
      <c r="F824" s="38"/>
      <c r="G824" s="38"/>
      <c r="H824" s="56"/>
      <c r="I824" s="56"/>
      <c r="J824" s="38"/>
      <c r="K824" s="38"/>
      <c r="L824" s="38"/>
      <c r="M824" s="38"/>
      <c r="N824" s="3"/>
      <c r="O824" s="3"/>
      <c r="P824" s="3"/>
      <c r="Q824" s="3"/>
      <c r="R824" s="3"/>
      <c r="S824" s="3"/>
      <c r="T824" s="38"/>
      <c r="U824" s="38"/>
      <c r="V824" s="3"/>
      <c r="W824" s="3"/>
      <c r="X824" s="3"/>
      <c r="Y824" s="3"/>
      <c r="Z824" s="3"/>
      <c r="AA824" s="3"/>
      <c r="AB824" s="3"/>
      <c r="AC824" s="3"/>
      <c r="AD824" s="3"/>
      <c r="AE824" s="3"/>
      <c r="AF824" s="3"/>
      <c r="AG824" s="3"/>
      <c r="AH824" s="3"/>
    </row>
    <row r="825">
      <c r="A825" s="3"/>
      <c r="B825" s="3"/>
      <c r="C825" s="56"/>
      <c r="D825" s="56"/>
      <c r="E825" s="3"/>
      <c r="F825" s="38"/>
      <c r="G825" s="38"/>
      <c r="H825" s="56"/>
      <c r="I825" s="56"/>
      <c r="J825" s="38"/>
      <c r="K825" s="38"/>
      <c r="L825" s="38"/>
      <c r="M825" s="38"/>
      <c r="N825" s="3"/>
      <c r="O825" s="3"/>
      <c r="P825" s="3"/>
      <c r="Q825" s="3"/>
      <c r="R825" s="3"/>
      <c r="S825" s="3"/>
      <c r="T825" s="38"/>
      <c r="U825" s="38"/>
      <c r="V825" s="3"/>
      <c r="W825" s="3"/>
      <c r="X825" s="3"/>
      <c r="Y825" s="3"/>
      <c r="Z825" s="3"/>
      <c r="AA825" s="3"/>
      <c r="AB825" s="3"/>
      <c r="AC825" s="3"/>
      <c r="AD825" s="3"/>
      <c r="AE825" s="3"/>
      <c r="AF825" s="3"/>
      <c r="AG825" s="3"/>
      <c r="AH825" s="3"/>
    </row>
    <row r="826">
      <c r="A826" s="3"/>
      <c r="B826" s="3"/>
      <c r="C826" s="56"/>
      <c r="D826" s="56"/>
      <c r="E826" s="3"/>
      <c r="F826" s="38"/>
      <c r="G826" s="38"/>
      <c r="H826" s="56"/>
      <c r="I826" s="56"/>
      <c r="J826" s="38"/>
      <c r="K826" s="38"/>
      <c r="L826" s="38"/>
      <c r="M826" s="38"/>
      <c r="N826" s="3"/>
      <c r="O826" s="3"/>
      <c r="P826" s="3"/>
      <c r="Q826" s="3"/>
      <c r="R826" s="3"/>
      <c r="S826" s="3"/>
      <c r="T826" s="38"/>
      <c r="U826" s="38"/>
      <c r="V826" s="3"/>
      <c r="W826" s="3"/>
      <c r="X826" s="3"/>
      <c r="Y826" s="3"/>
      <c r="Z826" s="3"/>
      <c r="AA826" s="3"/>
      <c r="AB826" s="3"/>
      <c r="AC826" s="3"/>
      <c r="AD826" s="3"/>
      <c r="AE826" s="3"/>
      <c r="AF826" s="3"/>
      <c r="AG826" s="3"/>
      <c r="AH826" s="3"/>
    </row>
    <row r="827">
      <c r="A827" s="3"/>
      <c r="B827" s="3"/>
      <c r="C827" s="56"/>
      <c r="D827" s="56"/>
      <c r="E827" s="3"/>
      <c r="F827" s="38"/>
      <c r="G827" s="38"/>
      <c r="H827" s="56"/>
      <c r="I827" s="56"/>
      <c r="J827" s="38"/>
      <c r="K827" s="38"/>
      <c r="L827" s="38"/>
      <c r="M827" s="38"/>
      <c r="N827" s="3"/>
      <c r="O827" s="3"/>
      <c r="P827" s="3"/>
      <c r="Q827" s="3"/>
      <c r="R827" s="3"/>
      <c r="S827" s="3"/>
      <c r="T827" s="38"/>
      <c r="U827" s="38"/>
      <c r="V827" s="3"/>
      <c r="W827" s="3"/>
      <c r="X827" s="3"/>
      <c r="Y827" s="3"/>
      <c r="Z827" s="3"/>
      <c r="AA827" s="3"/>
      <c r="AB827" s="3"/>
      <c r="AC827" s="3"/>
      <c r="AD827" s="3"/>
      <c r="AE827" s="3"/>
      <c r="AF827" s="3"/>
      <c r="AG827" s="3"/>
      <c r="AH827" s="3"/>
    </row>
    <row r="828">
      <c r="A828" s="3"/>
      <c r="B828" s="3"/>
      <c r="C828" s="56"/>
      <c r="D828" s="56"/>
      <c r="E828" s="3"/>
      <c r="F828" s="38"/>
      <c r="G828" s="38"/>
      <c r="H828" s="56"/>
      <c r="I828" s="56"/>
      <c r="J828" s="38"/>
      <c r="K828" s="38"/>
      <c r="L828" s="38"/>
      <c r="M828" s="38"/>
      <c r="N828" s="3"/>
      <c r="O828" s="3"/>
      <c r="P828" s="3"/>
      <c r="Q828" s="3"/>
      <c r="R828" s="3"/>
      <c r="S828" s="3"/>
      <c r="T828" s="38"/>
      <c r="U828" s="38"/>
      <c r="V828" s="3"/>
      <c r="W828" s="3"/>
      <c r="X828" s="3"/>
      <c r="Y828" s="3"/>
      <c r="Z828" s="3"/>
      <c r="AA828" s="3"/>
      <c r="AB828" s="3"/>
      <c r="AC828" s="3"/>
      <c r="AD828" s="3"/>
      <c r="AE828" s="3"/>
      <c r="AF828" s="3"/>
      <c r="AG828" s="3"/>
      <c r="AH828" s="3"/>
    </row>
    <row r="829">
      <c r="A829" s="3"/>
      <c r="B829" s="3"/>
      <c r="C829" s="56"/>
      <c r="D829" s="56"/>
      <c r="E829" s="3"/>
      <c r="F829" s="38"/>
      <c r="G829" s="38"/>
      <c r="H829" s="56"/>
      <c r="I829" s="56"/>
      <c r="J829" s="38"/>
      <c r="K829" s="38"/>
      <c r="L829" s="38"/>
      <c r="M829" s="38"/>
      <c r="N829" s="3"/>
      <c r="O829" s="3"/>
      <c r="P829" s="3"/>
      <c r="Q829" s="3"/>
      <c r="R829" s="3"/>
      <c r="S829" s="3"/>
      <c r="T829" s="38"/>
      <c r="U829" s="38"/>
      <c r="V829" s="3"/>
      <c r="W829" s="3"/>
      <c r="X829" s="3"/>
      <c r="Y829" s="3"/>
      <c r="Z829" s="3"/>
      <c r="AA829" s="3"/>
      <c r="AB829" s="3"/>
      <c r="AC829" s="3"/>
      <c r="AD829" s="3"/>
      <c r="AE829" s="3"/>
      <c r="AF829" s="3"/>
      <c r="AG829" s="3"/>
      <c r="AH829" s="3"/>
    </row>
    <row r="830">
      <c r="A830" s="3"/>
      <c r="B830" s="3"/>
      <c r="C830" s="56"/>
      <c r="D830" s="56"/>
      <c r="E830" s="3"/>
      <c r="F830" s="38"/>
      <c r="G830" s="38"/>
      <c r="H830" s="56"/>
      <c r="I830" s="56"/>
      <c r="J830" s="38"/>
      <c r="K830" s="38"/>
      <c r="L830" s="38"/>
      <c r="M830" s="38"/>
      <c r="N830" s="3"/>
      <c r="O830" s="3"/>
      <c r="P830" s="3"/>
      <c r="Q830" s="3"/>
      <c r="R830" s="3"/>
      <c r="S830" s="3"/>
      <c r="T830" s="38"/>
      <c r="U830" s="38"/>
      <c r="V830" s="3"/>
      <c r="W830" s="3"/>
      <c r="X830" s="3"/>
      <c r="Y830" s="3"/>
      <c r="Z830" s="3"/>
      <c r="AA830" s="3"/>
      <c r="AB830" s="3"/>
      <c r="AC830" s="3"/>
      <c r="AD830" s="3"/>
      <c r="AE830" s="3"/>
      <c r="AF830" s="3"/>
      <c r="AG830" s="3"/>
      <c r="AH830" s="3"/>
    </row>
    <row r="831">
      <c r="A831" s="3"/>
      <c r="B831" s="3"/>
      <c r="C831" s="56"/>
      <c r="D831" s="56"/>
      <c r="E831" s="3"/>
      <c r="F831" s="38"/>
      <c r="G831" s="38"/>
      <c r="H831" s="56"/>
      <c r="I831" s="56"/>
      <c r="J831" s="38"/>
      <c r="K831" s="38"/>
      <c r="L831" s="38"/>
      <c r="M831" s="38"/>
      <c r="N831" s="3"/>
      <c r="O831" s="3"/>
      <c r="P831" s="3"/>
      <c r="Q831" s="3"/>
      <c r="R831" s="3"/>
      <c r="S831" s="3"/>
      <c r="T831" s="38"/>
      <c r="U831" s="38"/>
      <c r="V831" s="3"/>
      <c r="W831" s="3"/>
      <c r="X831" s="3"/>
      <c r="Y831" s="3"/>
      <c r="Z831" s="3"/>
      <c r="AA831" s="3"/>
      <c r="AB831" s="3"/>
      <c r="AC831" s="3"/>
      <c r="AD831" s="3"/>
      <c r="AE831" s="3"/>
      <c r="AF831" s="3"/>
      <c r="AG831" s="3"/>
      <c r="AH831" s="3"/>
    </row>
    <row r="832">
      <c r="A832" s="3"/>
      <c r="B832" s="3"/>
      <c r="C832" s="56"/>
      <c r="D832" s="56"/>
      <c r="E832" s="3"/>
      <c r="F832" s="38"/>
      <c r="G832" s="38"/>
      <c r="H832" s="56"/>
      <c r="I832" s="56"/>
      <c r="J832" s="38"/>
      <c r="K832" s="38"/>
      <c r="L832" s="38"/>
      <c r="M832" s="38"/>
      <c r="N832" s="3"/>
      <c r="O832" s="3"/>
      <c r="P832" s="3"/>
      <c r="Q832" s="3"/>
      <c r="R832" s="3"/>
      <c r="S832" s="3"/>
      <c r="T832" s="38"/>
      <c r="U832" s="38"/>
      <c r="V832" s="3"/>
      <c r="W832" s="3"/>
      <c r="X832" s="3"/>
      <c r="Y832" s="3"/>
      <c r="Z832" s="3"/>
      <c r="AA832" s="3"/>
      <c r="AB832" s="3"/>
      <c r="AC832" s="3"/>
      <c r="AD832" s="3"/>
      <c r="AE832" s="3"/>
      <c r="AF832" s="3"/>
      <c r="AG832" s="3"/>
      <c r="AH832" s="3"/>
    </row>
    <row r="833">
      <c r="A833" s="3"/>
      <c r="B833" s="3"/>
      <c r="C833" s="56"/>
      <c r="D833" s="56"/>
      <c r="E833" s="3"/>
      <c r="F833" s="38"/>
      <c r="G833" s="38"/>
      <c r="H833" s="56"/>
      <c r="I833" s="56"/>
      <c r="J833" s="38"/>
      <c r="K833" s="38"/>
      <c r="L833" s="38"/>
      <c r="M833" s="38"/>
      <c r="N833" s="3"/>
      <c r="O833" s="3"/>
      <c r="P833" s="3"/>
      <c r="Q833" s="3"/>
      <c r="R833" s="3"/>
      <c r="S833" s="3"/>
      <c r="T833" s="38"/>
      <c r="U833" s="38"/>
      <c r="V833" s="3"/>
      <c r="W833" s="3"/>
      <c r="X833" s="3"/>
      <c r="Y833" s="3"/>
      <c r="Z833" s="3"/>
      <c r="AA833" s="3"/>
      <c r="AB833" s="3"/>
      <c r="AC833" s="3"/>
      <c r="AD833" s="3"/>
      <c r="AE833" s="3"/>
      <c r="AF833" s="3"/>
      <c r="AG833" s="3"/>
      <c r="AH833" s="3"/>
    </row>
    <row r="834">
      <c r="A834" s="3"/>
      <c r="B834" s="3"/>
      <c r="C834" s="56"/>
      <c r="D834" s="56"/>
      <c r="E834" s="3"/>
      <c r="F834" s="38"/>
      <c r="G834" s="38"/>
      <c r="H834" s="56"/>
      <c r="I834" s="56"/>
      <c r="J834" s="38"/>
      <c r="K834" s="38"/>
      <c r="L834" s="38"/>
      <c r="M834" s="38"/>
      <c r="N834" s="3"/>
      <c r="O834" s="3"/>
      <c r="P834" s="3"/>
      <c r="Q834" s="3"/>
      <c r="R834" s="3"/>
      <c r="S834" s="3"/>
      <c r="T834" s="38"/>
      <c r="U834" s="38"/>
      <c r="V834" s="3"/>
      <c r="W834" s="3"/>
      <c r="X834" s="3"/>
      <c r="Y834" s="3"/>
      <c r="Z834" s="3"/>
      <c r="AA834" s="3"/>
      <c r="AB834" s="3"/>
      <c r="AC834" s="3"/>
      <c r="AD834" s="3"/>
      <c r="AE834" s="3"/>
      <c r="AF834" s="3"/>
      <c r="AG834" s="3"/>
      <c r="AH834" s="3"/>
    </row>
    <row r="835">
      <c r="A835" s="3"/>
      <c r="B835" s="3"/>
      <c r="C835" s="56"/>
      <c r="D835" s="56"/>
      <c r="E835" s="3"/>
      <c r="F835" s="38"/>
      <c r="G835" s="38"/>
      <c r="H835" s="56"/>
      <c r="I835" s="56"/>
      <c r="J835" s="38"/>
      <c r="K835" s="38"/>
      <c r="L835" s="38"/>
      <c r="M835" s="38"/>
      <c r="N835" s="3"/>
      <c r="O835" s="3"/>
      <c r="P835" s="3"/>
      <c r="Q835" s="3"/>
      <c r="R835" s="3"/>
      <c r="S835" s="3"/>
      <c r="T835" s="38"/>
      <c r="U835" s="38"/>
      <c r="V835" s="3"/>
      <c r="W835" s="3"/>
      <c r="X835" s="3"/>
      <c r="Y835" s="3"/>
      <c r="Z835" s="3"/>
      <c r="AA835" s="3"/>
      <c r="AB835" s="3"/>
      <c r="AC835" s="3"/>
      <c r="AD835" s="3"/>
      <c r="AE835" s="3"/>
      <c r="AF835" s="3"/>
      <c r="AG835" s="3"/>
      <c r="AH835" s="3"/>
    </row>
    <row r="836">
      <c r="A836" s="3"/>
      <c r="B836" s="3"/>
      <c r="C836" s="56"/>
      <c r="D836" s="56"/>
      <c r="E836" s="3"/>
      <c r="F836" s="38"/>
      <c r="G836" s="38"/>
      <c r="H836" s="56"/>
      <c r="I836" s="56"/>
      <c r="J836" s="38"/>
      <c r="K836" s="38"/>
      <c r="L836" s="38"/>
      <c r="M836" s="38"/>
      <c r="N836" s="3"/>
      <c r="O836" s="3"/>
      <c r="P836" s="3"/>
      <c r="Q836" s="3"/>
      <c r="R836" s="3"/>
      <c r="S836" s="3"/>
      <c r="T836" s="38"/>
      <c r="U836" s="38"/>
      <c r="V836" s="3"/>
      <c r="W836" s="3"/>
      <c r="X836" s="3"/>
      <c r="Y836" s="3"/>
      <c r="Z836" s="3"/>
      <c r="AA836" s="3"/>
      <c r="AB836" s="3"/>
      <c r="AC836" s="3"/>
      <c r="AD836" s="3"/>
      <c r="AE836" s="3"/>
      <c r="AF836" s="3"/>
      <c r="AG836" s="3"/>
      <c r="AH836" s="3"/>
    </row>
    <row r="837">
      <c r="A837" s="3"/>
      <c r="B837" s="3"/>
      <c r="C837" s="56"/>
      <c r="D837" s="56"/>
      <c r="E837" s="3"/>
      <c r="F837" s="38"/>
      <c r="G837" s="38"/>
      <c r="H837" s="56"/>
      <c r="I837" s="56"/>
      <c r="J837" s="38"/>
      <c r="K837" s="38"/>
      <c r="L837" s="38"/>
      <c r="M837" s="38"/>
      <c r="N837" s="3"/>
      <c r="O837" s="3"/>
      <c r="P837" s="3"/>
      <c r="Q837" s="3"/>
      <c r="R837" s="3"/>
      <c r="S837" s="3"/>
      <c r="T837" s="38"/>
      <c r="U837" s="38"/>
      <c r="V837" s="3"/>
      <c r="W837" s="3"/>
      <c r="X837" s="3"/>
      <c r="Y837" s="3"/>
      <c r="Z837" s="3"/>
      <c r="AA837" s="3"/>
      <c r="AB837" s="3"/>
      <c r="AC837" s="3"/>
      <c r="AD837" s="3"/>
      <c r="AE837" s="3"/>
      <c r="AF837" s="3"/>
      <c r="AG837" s="3"/>
      <c r="AH837" s="3"/>
    </row>
    <row r="838">
      <c r="A838" s="3"/>
      <c r="B838" s="3"/>
      <c r="C838" s="56"/>
      <c r="D838" s="56"/>
      <c r="E838" s="3"/>
      <c r="F838" s="38"/>
      <c r="G838" s="38"/>
      <c r="H838" s="56"/>
      <c r="I838" s="56"/>
      <c r="J838" s="38"/>
      <c r="K838" s="38"/>
      <c r="L838" s="38"/>
      <c r="M838" s="38"/>
      <c r="N838" s="3"/>
      <c r="O838" s="3"/>
      <c r="P838" s="3"/>
      <c r="Q838" s="3"/>
      <c r="R838" s="3"/>
      <c r="S838" s="3"/>
      <c r="T838" s="38"/>
      <c r="U838" s="38"/>
      <c r="V838" s="3"/>
      <c r="W838" s="3"/>
      <c r="X838" s="3"/>
      <c r="Y838" s="3"/>
      <c r="Z838" s="3"/>
      <c r="AA838" s="3"/>
      <c r="AB838" s="3"/>
      <c r="AC838" s="3"/>
      <c r="AD838" s="3"/>
      <c r="AE838" s="3"/>
      <c r="AF838" s="3"/>
      <c r="AG838" s="3"/>
      <c r="AH838" s="3"/>
    </row>
    <row r="839">
      <c r="A839" s="3"/>
      <c r="B839" s="3"/>
      <c r="C839" s="56"/>
      <c r="D839" s="56"/>
      <c r="E839" s="3"/>
      <c r="F839" s="38"/>
      <c r="G839" s="38"/>
      <c r="H839" s="56"/>
      <c r="I839" s="56"/>
      <c r="J839" s="38"/>
      <c r="K839" s="38"/>
      <c r="L839" s="38"/>
      <c r="M839" s="38"/>
      <c r="N839" s="3"/>
      <c r="O839" s="3"/>
      <c r="P839" s="3"/>
      <c r="Q839" s="3"/>
      <c r="R839" s="3"/>
      <c r="S839" s="3"/>
      <c r="T839" s="38"/>
      <c r="U839" s="38"/>
      <c r="V839" s="3"/>
      <c r="W839" s="3"/>
      <c r="X839" s="3"/>
      <c r="Y839" s="3"/>
      <c r="Z839" s="3"/>
      <c r="AA839" s="3"/>
      <c r="AB839" s="3"/>
      <c r="AC839" s="3"/>
      <c r="AD839" s="3"/>
      <c r="AE839" s="3"/>
      <c r="AF839" s="3"/>
      <c r="AG839" s="3"/>
      <c r="AH839" s="3"/>
    </row>
    <row r="840">
      <c r="A840" s="3"/>
      <c r="B840" s="3"/>
      <c r="C840" s="56"/>
      <c r="D840" s="56"/>
      <c r="E840" s="3"/>
      <c r="F840" s="38"/>
      <c r="G840" s="38"/>
      <c r="H840" s="56"/>
      <c r="I840" s="56"/>
      <c r="J840" s="38"/>
      <c r="K840" s="38"/>
      <c r="L840" s="38"/>
      <c r="M840" s="38"/>
      <c r="N840" s="3"/>
      <c r="O840" s="3"/>
      <c r="P840" s="3"/>
      <c r="Q840" s="3"/>
      <c r="R840" s="3"/>
      <c r="S840" s="3"/>
      <c r="T840" s="38"/>
      <c r="U840" s="38"/>
      <c r="V840" s="3"/>
      <c r="W840" s="3"/>
      <c r="X840" s="3"/>
      <c r="Y840" s="3"/>
      <c r="Z840" s="3"/>
      <c r="AA840" s="3"/>
      <c r="AB840" s="3"/>
      <c r="AC840" s="3"/>
      <c r="AD840" s="3"/>
      <c r="AE840" s="3"/>
      <c r="AF840" s="3"/>
      <c r="AG840" s="3"/>
      <c r="AH840" s="3"/>
    </row>
    <row r="841">
      <c r="A841" s="3"/>
      <c r="B841" s="3"/>
      <c r="C841" s="56"/>
      <c r="D841" s="56"/>
      <c r="E841" s="3"/>
      <c r="F841" s="38"/>
      <c r="G841" s="38"/>
      <c r="H841" s="56"/>
      <c r="I841" s="56"/>
      <c r="J841" s="38"/>
      <c r="K841" s="38"/>
      <c r="L841" s="38"/>
      <c r="M841" s="38"/>
      <c r="N841" s="3"/>
      <c r="O841" s="3"/>
      <c r="P841" s="3"/>
      <c r="Q841" s="3"/>
      <c r="R841" s="3"/>
      <c r="S841" s="3"/>
      <c r="T841" s="38"/>
      <c r="U841" s="38"/>
      <c r="V841" s="3"/>
      <c r="W841" s="3"/>
      <c r="X841" s="3"/>
      <c r="Y841" s="3"/>
      <c r="Z841" s="3"/>
      <c r="AA841" s="3"/>
      <c r="AB841" s="3"/>
      <c r="AC841" s="3"/>
      <c r="AD841" s="3"/>
      <c r="AE841" s="3"/>
      <c r="AF841" s="3"/>
      <c r="AG841" s="3"/>
      <c r="AH841" s="3"/>
    </row>
    <row r="842">
      <c r="A842" s="3"/>
      <c r="B842" s="3"/>
      <c r="C842" s="56"/>
      <c r="D842" s="56"/>
      <c r="E842" s="3"/>
      <c r="F842" s="38"/>
      <c r="G842" s="38"/>
      <c r="H842" s="56"/>
      <c r="I842" s="56"/>
      <c r="J842" s="38"/>
      <c r="K842" s="38"/>
      <c r="L842" s="38"/>
      <c r="M842" s="38"/>
      <c r="N842" s="3"/>
      <c r="O842" s="3"/>
      <c r="P842" s="3"/>
      <c r="Q842" s="3"/>
      <c r="R842" s="3"/>
      <c r="S842" s="3"/>
      <c r="T842" s="38"/>
      <c r="U842" s="38"/>
      <c r="V842" s="3"/>
      <c r="W842" s="3"/>
      <c r="X842" s="3"/>
      <c r="Y842" s="3"/>
      <c r="Z842" s="3"/>
      <c r="AA842" s="3"/>
      <c r="AB842" s="3"/>
      <c r="AC842" s="3"/>
      <c r="AD842" s="3"/>
      <c r="AE842" s="3"/>
      <c r="AF842" s="3"/>
      <c r="AG842" s="3"/>
      <c r="AH842" s="3"/>
    </row>
    <row r="843">
      <c r="A843" s="3"/>
      <c r="B843" s="3"/>
      <c r="C843" s="56"/>
      <c r="D843" s="56"/>
      <c r="E843" s="3"/>
      <c r="F843" s="38"/>
      <c r="G843" s="38"/>
      <c r="H843" s="56"/>
      <c r="I843" s="56"/>
      <c r="J843" s="38"/>
      <c r="K843" s="38"/>
      <c r="L843" s="38"/>
      <c r="M843" s="38"/>
      <c r="N843" s="3"/>
      <c r="O843" s="3"/>
      <c r="P843" s="3"/>
      <c r="Q843" s="3"/>
      <c r="R843" s="3"/>
      <c r="S843" s="3"/>
      <c r="T843" s="38"/>
      <c r="U843" s="38"/>
      <c r="V843" s="3"/>
      <c r="W843" s="3"/>
      <c r="X843" s="3"/>
      <c r="Y843" s="3"/>
      <c r="Z843" s="3"/>
      <c r="AA843" s="3"/>
      <c r="AB843" s="3"/>
      <c r="AC843" s="3"/>
      <c r="AD843" s="3"/>
      <c r="AE843" s="3"/>
      <c r="AF843" s="3"/>
      <c r="AG843" s="3"/>
      <c r="AH843" s="3"/>
    </row>
    <row r="844">
      <c r="A844" s="3"/>
      <c r="B844" s="3"/>
      <c r="C844" s="56"/>
      <c r="D844" s="56"/>
      <c r="E844" s="3"/>
      <c r="F844" s="38"/>
      <c r="G844" s="38"/>
      <c r="H844" s="56"/>
      <c r="I844" s="56"/>
      <c r="J844" s="38"/>
      <c r="K844" s="38"/>
      <c r="L844" s="38"/>
      <c r="M844" s="38"/>
      <c r="N844" s="3"/>
      <c r="O844" s="3"/>
      <c r="P844" s="3"/>
      <c r="Q844" s="3"/>
      <c r="R844" s="3"/>
      <c r="S844" s="3"/>
      <c r="T844" s="38"/>
      <c r="U844" s="38"/>
      <c r="V844" s="3"/>
      <c r="W844" s="3"/>
      <c r="X844" s="3"/>
      <c r="Y844" s="3"/>
      <c r="Z844" s="3"/>
      <c r="AA844" s="3"/>
      <c r="AB844" s="3"/>
      <c r="AC844" s="3"/>
      <c r="AD844" s="3"/>
      <c r="AE844" s="3"/>
      <c r="AF844" s="3"/>
      <c r="AG844" s="3"/>
      <c r="AH844" s="3"/>
    </row>
    <row r="845">
      <c r="A845" s="3"/>
      <c r="B845" s="3"/>
      <c r="C845" s="56"/>
      <c r="D845" s="56"/>
      <c r="E845" s="3"/>
      <c r="F845" s="38"/>
      <c r="G845" s="38"/>
      <c r="H845" s="56"/>
      <c r="I845" s="56"/>
      <c r="J845" s="38"/>
      <c r="K845" s="38"/>
      <c r="L845" s="38"/>
      <c r="M845" s="38"/>
      <c r="N845" s="3"/>
      <c r="O845" s="3"/>
      <c r="P845" s="3"/>
      <c r="Q845" s="3"/>
      <c r="R845" s="3"/>
      <c r="S845" s="3"/>
      <c r="T845" s="38"/>
      <c r="U845" s="38"/>
      <c r="V845" s="3"/>
      <c r="W845" s="3"/>
      <c r="X845" s="3"/>
      <c r="Y845" s="3"/>
      <c r="Z845" s="3"/>
      <c r="AA845" s="3"/>
      <c r="AB845" s="3"/>
      <c r="AC845" s="3"/>
      <c r="AD845" s="3"/>
      <c r="AE845" s="3"/>
      <c r="AF845" s="3"/>
      <c r="AG845" s="3"/>
      <c r="AH845" s="3"/>
    </row>
    <row r="846">
      <c r="A846" s="3"/>
      <c r="B846" s="3"/>
      <c r="C846" s="56"/>
      <c r="D846" s="56"/>
      <c r="E846" s="3"/>
      <c r="F846" s="38"/>
      <c r="G846" s="38"/>
      <c r="H846" s="56"/>
      <c r="I846" s="56"/>
      <c r="J846" s="38"/>
      <c r="K846" s="38"/>
      <c r="L846" s="38"/>
      <c r="M846" s="38"/>
      <c r="N846" s="3"/>
      <c r="O846" s="3"/>
      <c r="P846" s="3"/>
      <c r="Q846" s="3"/>
      <c r="R846" s="3"/>
      <c r="S846" s="3"/>
      <c r="T846" s="38"/>
      <c r="U846" s="38"/>
      <c r="V846" s="3"/>
      <c r="W846" s="3"/>
      <c r="X846" s="3"/>
      <c r="Y846" s="3"/>
      <c r="Z846" s="3"/>
      <c r="AA846" s="3"/>
      <c r="AB846" s="3"/>
      <c r="AC846" s="3"/>
      <c r="AD846" s="3"/>
      <c r="AE846" s="3"/>
      <c r="AF846" s="3"/>
      <c r="AG846" s="3"/>
      <c r="AH846" s="3"/>
    </row>
    <row r="847">
      <c r="A847" s="3"/>
      <c r="B847" s="3"/>
      <c r="C847" s="56"/>
      <c r="D847" s="56"/>
      <c r="E847" s="3"/>
      <c r="F847" s="38"/>
      <c r="G847" s="38"/>
      <c r="H847" s="56"/>
      <c r="I847" s="56"/>
      <c r="J847" s="38"/>
      <c r="K847" s="38"/>
      <c r="L847" s="38"/>
      <c r="M847" s="38"/>
      <c r="N847" s="3"/>
      <c r="O847" s="3"/>
      <c r="P847" s="3"/>
      <c r="Q847" s="3"/>
      <c r="R847" s="3"/>
      <c r="S847" s="3"/>
      <c r="T847" s="38"/>
      <c r="U847" s="38"/>
      <c r="V847" s="3"/>
      <c r="W847" s="3"/>
      <c r="X847" s="3"/>
      <c r="Y847" s="3"/>
      <c r="Z847" s="3"/>
      <c r="AA847" s="3"/>
      <c r="AB847" s="3"/>
      <c r="AC847" s="3"/>
      <c r="AD847" s="3"/>
      <c r="AE847" s="3"/>
      <c r="AF847" s="3"/>
      <c r="AG847" s="3"/>
      <c r="AH847" s="3"/>
    </row>
    <row r="848">
      <c r="A848" s="3"/>
      <c r="B848" s="3"/>
      <c r="C848" s="56"/>
      <c r="D848" s="56"/>
      <c r="E848" s="3"/>
      <c r="F848" s="38"/>
      <c r="G848" s="38"/>
      <c r="H848" s="56"/>
      <c r="I848" s="56"/>
      <c r="J848" s="38"/>
      <c r="K848" s="38"/>
      <c r="L848" s="38"/>
      <c r="M848" s="38"/>
      <c r="N848" s="3"/>
      <c r="O848" s="3"/>
      <c r="P848" s="3"/>
      <c r="Q848" s="3"/>
      <c r="R848" s="3"/>
      <c r="S848" s="3"/>
      <c r="T848" s="38"/>
      <c r="U848" s="38"/>
      <c r="V848" s="3"/>
      <c r="W848" s="3"/>
      <c r="X848" s="3"/>
      <c r="Y848" s="3"/>
      <c r="Z848" s="3"/>
      <c r="AA848" s="3"/>
      <c r="AB848" s="3"/>
      <c r="AC848" s="3"/>
      <c r="AD848" s="3"/>
      <c r="AE848" s="3"/>
      <c r="AF848" s="3"/>
      <c r="AG848" s="3"/>
      <c r="AH848" s="3"/>
    </row>
    <row r="849">
      <c r="A849" s="3"/>
      <c r="B849" s="3"/>
      <c r="C849" s="56"/>
      <c r="D849" s="56"/>
      <c r="E849" s="3"/>
      <c r="F849" s="38"/>
      <c r="G849" s="38"/>
      <c r="H849" s="56"/>
      <c r="I849" s="56"/>
      <c r="J849" s="38"/>
      <c r="K849" s="38"/>
      <c r="L849" s="38"/>
      <c r="M849" s="38"/>
      <c r="N849" s="3"/>
      <c r="O849" s="3"/>
      <c r="P849" s="3"/>
      <c r="Q849" s="3"/>
      <c r="R849" s="3"/>
      <c r="S849" s="3"/>
      <c r="T849" s="38"/>
      <c r="U849" s="38"/>
      <c r="V849" s="3"/>
      <c r="W849" s="3"/>
      <c r="X849" s="3"/>
      <c r="Y849" s="3"/>
      <c r="Z849" s="3"/>
      <c r="AA849" s="3"/>
      <c r="AB849" s="3"/>
      <c r="AC849" s="3"/>
      <c r="AD849" s="3"/>
      <c r="AE849" s="3"/>
      <c r="AF849" s="3"/>
      <c r="AG849" s="3"/>
      <c r="AH849" s="3"/>
    </row>
    <row r="850">
      <c r="A850" s="3"/>
      <c r="B850" s="3"/>
      <c r="C850" s="56"/>
      <c r="D850" s="56"/>
      <c r="E850" s="3"/>
      <c r="F850" s="38"/>
      <c r="G850" s="38"/>
      <c r="H850" s="56"/>
      <c r="I850" s="56"/>
      <c r="J850" s="38"/>
      <c r="K850" s="38"/>
      <c r="L850" s="38"/>
      <c r="M850" s="38"/>
      <c r="N850" s="3"/>
      <c r="O850" s="3"/>
      <c r="P850" s="3"/>
      <c r="Q850" s="3"/>
      <c r="R850" s="3"/>
      <c r="S850" s="3"/>
      <c r="T850" s="38"/>
      <c r="U850" s="38"/>
      <c r="V850" s="3"/>
      <c r="W850" s="3"/>
      <c r="X850" s="3"/>
      <c r="Y850" s="3"/>
      <c r="Z850" s="3"/>
      <c r="AA850" s="3"/>
      <c r="AB850" s="3"/>
      <c r="AC850" s="3"/>
      <c r="AD850" s="3"/>
      <c r="AE850" s="3"/>
      <c r="AF850" s="3"/>
      <c r="AG850" s="3"/>
      <c r="AH850" s="3"/>
    </row>
    <row r="851">
      <c r="A851" s="3"/>
      <c r="B851" s="3"/>
      <c r="C851" s="56"/>
      <c r="D851" s="56"/>
      <c r="E851" s="3"/>
      <c r="F851" s="38"/>
      <c r="G851" s="38"/>
      <c r="H851" s="56"/>
      <c r="I851" s="56"/>
      <c r="J851" s="38"/>
      <c r="K851" s="38"/>
      <c r="L851" s="38"/>
      <c r="M851" s="38"/>
      <c r="N851" s="3"/>
      <c r="O851" s="3"/>
      <c r="P851" s="3"/>
      <c r="Q851" s="3"/>
      <c r="R851" s="3"/>
      <c r="S851" s="3"/>
      <c r="T851" s="38"/>
      <c r="U851" s="38"/>
      <c r="V851" s="3"/>
      <c r="W851" s="3"/>
      <c r="X851" s="3"/>
      <c r="Y851" s="3"/>
      <c r="Z851" s="3"/>
      <c r="AA851" s="3"/>
      <c r="AB851" s="3"/>
      <c r="AC851" s="3"/>
      <c r="AD851" s="3"/>
      <c r="AE851" s="3"/>
      <c r="AF851" s="3"/>
      <c r="AG851" s="3"/>
      <c r="AH851" s="3"/>
    </row>
    <row r="852">
      <c r="A852" s="3"/>
      <c r="B852" s="3"/>
      <c r="C852" s="56"/>
      <c r="D852" s="56"/>
      <c r="E852" s="3"/>
      <c r="F852" s="38"/>
      <c r="G852" s="38"/>
      <c r="H852" s="56"/>
      <c r="I852" s="56"/>
      <c r="J852" s="38"/>
      <c r="K852" s="38"/>
      <c r="L852" s="38"/>
      <c r="M852" s="38"/>
      <c r="N852" s="3"/>
      <c r="O852" s="3"/>
      <c r="P852" s="3"/>
      <c r="Q852" s="3"/>
      <c r="R852" s="3"/>
      <c r="S852" s="3"/>
      <c r="T852" s="38"/>
      <c r="U852" s="38"/>
      <c r="V852" s="3"/>
      <c r="W852" s="3"/>
      <c r="X852" s="3"/>
      <c r="Y852" s="3"/>
      <c r="Z852" s="3"/>
      <c r="AA852" s="3"/>
      <c r="AB852" s="3"/>
      <c r="AC852" s="3"/>
      <c r="AD852" s="3"/>
      <c r="AE852" s="3"/>
      <c r="AF852" s="3"/>
      <c r="AG852" s="3"/>
      <c r="AH852" s="3"/>
    </row>
    <row r="853">
      <c r="A853" s="3"/>
      <c r="B853" s="3"/>
      <c r="C853" s="56"/>
      <c r="D853" s="56"/>
      <c r="E853" s="3"/>
      <c r="F853" s="38"/>
      <c r="G853" s="38"/>
      <c r="H853" s="56"/>
      <c r="I853" s="56"/>
      <c r="J853" s="38"/>
      <c r="K853" s="38"/>
      <c r="L853" s="38"/>
      <c r="M853" s="38"/>
      <c r="N853" s="3"/>
      <c r="O853" s="3"/>
      <c r="P853" s="3"/>
      <c r="Q853" s="3"/>
      <c r="R853" s="3"/>
      <c r="S853" s="3"/>
      <c r="T853" s="38"/>
      <c r="U853" s="38"/>
      <c r="V853" s="3"/>
      <c r="W853" s="3"/>
      <c r="X853" s="3"/>
      <c r="Y853" s="3"/>
      <c r="Z853" s="3"/>
      <c r="AA853" s="3"/>
      <c r="AB853" s="3"/>
      <c r="AC853" s="3"/>
      <c r="AD853" s="3"/>
      <c r="AE853" s="3"/>
      <c r="AF853" s="3"/>
      <c r="AG853" s="3"/>
      <c r="AH853" s="3"/>
    </row>
    <row r="854">
      <c r="A854" s="3"/>
      <c r="B854" s="3"/>
      <c r="C854" s="56"/>
      <c r="D854" s="56"/>
      <c r="E854" s="3"/>
      <c r="F854" s="38"/>
      <c r="G854" s="38"/>
      <c r="H854" s="56"/>
      <c r="I854" s="56"/>
      <c r="J854" s="38"/>
      <c r="K854" s="38"/>
      <c r="L854" s="38"/>
      <c r="M854" s="38"/>
      <c r="N854" s="3"/>
      <c r="O854" s="3"/>
      <c r="P854" s="3"/>
      <c r="Q854" s="3"/>
      <c r="R854" s="3"/>
      <c r="S854" s="3"/>
      <c r="T854" s="38"/>
      <c r="U854" s="38"/>
      <c r="V854" s="3"/>
      <c r="W854" s="3"/>
      <c r="X854" s="3"/>
      <c r="Y854" s="3"/>
      <c r="Z854" s="3"/>
      <c r="AA854" s="3"/>
      <c r="AB854" s="3"/>
      <c r="AC854" s="3"/>
      <c r="AD854" s="3"/>
      <c r="AE854" s="3"/>
      <c r="AF854" s="3"/>
      <c r="AG854" s="3"/>
      <c r="AH854" s="3"/>
    </row>
    <row r="855">
      <c r="A855" s="3"/>
      <c r="B855" s="3"/>
      <c r="C855" s="56"/>
      <c r="D855" s="56"/>
      <c r="E855" s="3"/>
      <c r="F855" s="38"/>
      <c r="G855" s="38"/>
      <c r="H855" s="56"/>
      <c r="I855" s="56"/>
      <c r="J855" s="38"/>
      <c r="K855" s="38"/>
      <c r="L855" s="38"/>
      <c r="M855" s="38"/>
      <c r="N855" s="3"/>
      <c r="O855" s="3"/>
      <c r="P855" s="3"/>
      <c r="Q855" s="3"/>
      <c r="R855" s="3"/>
      <c r="S855" s="3"/>
      <c r="T855" s="38"/>
      <c r="U855" s="38"/>
      <c r="V855" s="3"/>
      <c r="W855" s="3"/>
      <c r="X855" s="3"/>
      <c r="Y855" s="3"/>
      <c r="Z855" s="3"/>
      <c r="AA855" s="3"/>
      <c r="AB855" s="3"/>
      <c r="AC855" s="3"/>
      <c r="AD855" s="3"/>
      <c r="AE855" s="3"/>
      <c r="AF855" s="3"/>
      <c r="AG855" s="3"/>
      <c r="AH855" s="3"/>
    </row>
    <row r="856">
      <c r="A856" s="3"/>
      <c r="B856" s="3"/>
      <c r="C856" s="56"/>
      <c r="D856" s="56"/>
      <c r="E856" s="3"/>
      <c r="F856" s="38"/>
      <c r="G856" s="38"/>
      <c r="H856" s="56"/>
      <c r="I856" s="56"/>
      <c r="J856" s="38"/>
      <c r="K856" s="38"/>
      <c r="L856" s="38"/>
      <c r="M856" s="38"/>
      <c r="N856" s="3"/>
      <c r="O856" s="3"/>
      <c r="P856" s="3"/>
      <c r="Q856" s="3"/>
      <c r="R856" s="3"/>
      <c r="S856" s="3"/>
      <c r="T856" s="38"/>
      <c r="U856" s="38"/>
      <c r="V856" s="3"/>
      <c r="W856" s="3"/>
      <c r="X856" s="3"/>
      <c r="Y856" s="3"/>
      <c r="Z856" s="3"/>
      <c r="AA856" s="3"/>
      <c r="AB856" s="3"/>
      <c r="AC856" s="3"/>
      <c r="AD856" s="3"/>
      <c r="AE856" s="3"/>
      <c r="AF856" s="3"/>
      <c r="AG856" s="3"/>
      <c r="AH856" s="3"/>
    </row>
    <row r="857">
      <c r="A857" s="3"/>
      <c r="B857" s="3"/>
      <c r="C857" s="56"/>
      <c r="D857" s="56"/>
      <c r="E857" s="3"/>
      <c r="F857" s="38"/>
      <c r="G857" s="38"/>
      <c r="H857" s="56"/>
      <c r="I857" s="56"/>
      <c r="J857" s="38"/>
      <c r="K857" s="38"/>
      <c r="L857" s="38"/>
      <c r="M857" s="38"/>
      <c r="N857" s="3"/>
      <c r="O857" s="3"/>
      <c r="P857" s="3"/>
      <c r="Q857" s="3"/>
      <c r="R857" s="3"/>
      <c r="S857" s="3"/>
      <c r="T857" s="38"/>
      <c r="U857" s="38"/>
      <c r="V857" s="3"/>
      <c r="W857" s="3"/>
      <c r="X857" s="3"/>
      <c r="Y857" s="3"/>
      <c r="Z857" s="3"/>
      <c r="AA857" s="3"/>
      <c r="AB857" s="3"/>
      <c r="AC857" s="3"/>
      <c r="AD857" s="3"/>
      <c r="AE857" s="3"/>
      <c r="AF857" s="3"/>
      <c r="AG857" s="3"/>
      <c r="AH857" s="3"/>
    </row>
    <row r="858">
      <c r="A858" s="3"/>
      <c r="B858" s="3"/>
      <c r="C858" s="56"/>
      <c r="D858" s="56"/>
      <c r="E858" s="3"/>
      <c r="F858" s="38"/>
      <c r="G858" s="38"/>
      <c r="H858" s="56"/>
      <c r="I858" s="56"/>
      <c r="J858" s="38"/>
      <c r="K858" s="38"/>
      <c r="L858" s="38"/>
      <c r="M858" s="38"/>
      <c r="N858" s="3"/>
      <c r="O858" s="3"/>
      <c r="P858" s="3"/>
      <c r="Q858" s="3"/>
      <c r="R858" s="3"/>
      <c r="S858" s="3"/>
      <c r="T858" s="38"/>
      <c r="U858" s="38"/>
      <c r="V858" s="3"/>
      <c r="W858" s="3"/>
      <c r="X858" s="3"/>
      <c r="Y858" s="3"/>
      <c r="Z858" s="3"/>
      <c r="AA858" s="3"/>
      <c r="AB858" s="3"/>
      <c r="AC858" s="3"/>
      <c r="AD858" s="3"/>
      <c r="AE858" s="3"/>
      <c r="AF858" s="3"/>
      <c r="AG858" s="3"/>
      <c r="AH858" s="3"/>
    </row>
    <row r="859">
      <c r="A859" s="3"/>
      <c r="B859" s="3"/>
      <c r="C859" s="56"/>
      <c r="D859" s="56"/>
      <c r="E859" s="3"/>
      <c r="F859" s="38"/>
      <c r="G859" s="38"/>
      <c r="H859" s="56"/>
      <c r="I859" s="56"/>
      <c r="J859" s="38"/>
      <c r="K859" s="38"/>
      <c r="L859" s="38"/>
      <c r="M859" s="38"/>
      <c r="N859" s="3"/>
      <c r="O859" s="3"/>
      <c r="P859" s="3"/>
      <c r="Q859" s="3"/>
      <c r="R859" s="3"/>
      <c r="S859" s="3"/>
      <c r="T859" s="38"/>
      <c r="U859" s="38"/>
      <c r="V859" s="3"/>
      <c r="W859" s="3"/>
      <c r="X859" s="3"/>
      <c r="Y859" s="3"/>
      <c r="Z859" s="3"/>
      <c r="AA859" s="3"/>
      <c r="AB859" s="3"/>
      <c r="AC859" s="3"/>
      <c r="AD859" s="3"/>
      <c r="AE859" s="3"/>
      <c r="AF859" s="3"/>
      <c r="AG859" s="3"/>
      <c r="AH859" s="3"/>
    </row>
    <row r="860">
      <c r="A860" s="3"/>
      <c r="B860" s="3"/>
      <c r="C860" s="56"/>
      <c r="D860" s="56"/>
      <c r="E860" s="3"/>
      <c r="F860" s="38"/>
      <c r="G860" s="38"/>
      <c r="H860" s="56"/>
      <c r="I860" s="56"/>
      <c r="J860" s="38"/>
      <c r="K860" s="38"/>
      <c r="L860" s="38"/>
      <c r="M860" s="38"/>
      <c r="N860" s="3"/>
      <c r="O860" s="3"/>
      <c r="P860" s="3"/>
      <c r="Q860" s="3"/>
      <c r="R860" s="3"/>
      <c r="S860" s="3"/>
      <c r="T860" s="38"/>
      <c r="U860" s="38"/>
      <c r="V860" s="3"/>
      <c r="W860" s="3"/>
      <c r="X860" s="3"/>
      <c r="Y860" s="3"/>
      <c r="Z860" s="3"/>
      <c r="AA860" s="3"/>
      <c r="AB860" s="3"/>
      <c r="AC860" s="3"/>
      <c r="AD860" s="3"/>
      <c r="AE860" s="3"/>
      <c r="AF860" s="3"/>
      <c r="AG860" s="3"/>
      <c r="AH860" s="3"/>
    </row>
    <row r="861">
      <c r="A861" s="3"/>
      <c r="B861" s="3"/>
      <c r="C861" s="56"/>
      <c r="D861" s="56"/>
      <c r="E861" s="3"/>
      <c r="F861" s="38"/>
      <c r="G861" s="38"/>
      <c r="H861" s="56"/>
      <c r="I861" s="56"/>
      <c r="J861" s="38"/>
      <c r="K861" s="38"/>
      <c r="L861" s="38"/>
      <c r="M861" s="38"/>
      <c r="N861" s="3"/>
      <c r="O861" s="3"/>
      <c r="P861" s="3"/>
      <c r="Q861" s="3"/>
      <c r="R861" s="3"/>
      <c r="S861" s="3"/>
      <c r="T861" s="38"/>
      <c r="U861" s="38"/>
      <c r="V861" s="3"/>
      <c r="W861" s="3"/>
      <c r="X861" s="3"/>
      <c r="Y861" s="3"/>
      <c r="Z861" s="3"/>
      <c r="AA861" s="3"/>
      <c r="AB861" s="3"/>
      <c r="AC861" s="3"/>
      <c r="AD861" s="3"/>
      <c r="AE861" s="3"/>
      <c r="AF861" s="3"/>
      <c r="AG861" s="3"/>
      <c r="AH861" s="3"/>
    </row>
    <row r="862">
      <c r="A862" s="3"/>
      <c r="B862" s="3"/>
      <c r="C862" s="56"/>
      <c r="D862" s="56"/>
      <c r="E862" s="3"/>
      <c r="F862" s="38"/>
      <c r="G862" s="38"/>
      <c r="H862" s="56"/>
      <c r="I862" s="56"/>
      <c r="J862" s="38"/>
      <c r="K862" s="38"/>
      <c r="L862" s="38"/>
      <c r="M862" s="38"/>
      <c r="N862" s="3"/>
      <c r="O862" s="3"/>
      <c r="P862" s="3"/>
      <c r="Q862" s="3"/>
      <c r="R862" s="3"/>
      <c r="S862" s="3"/>
      <c r="T862" s="38"/>
      <c r="U862" s="38"/>
      <c r="V862" s="3"/>
      <c r="W862" s="3"/>
      <c r="X862" s="3"/>
      <c r="Y862" s="3"/>
      <c r="Z862" s="3"/>
      <c r="AA862" s="3"/>
      <c r="AB862" s="3"/>
      <c r="AC862" s="3"/>
      <c r="AD862" s="3"/>
      <c r="AE862" s="3"/>
      <c r="AF862" s="3"/>
      <c r="AG862" s="3"/>
      <c r="AH862" s="3"/>
    </row>
    <row r="863">
      <c r="A863" s="3"/>
      <c r="B863" s="3"/>
      <c r="C863" s="56"/>
      <c r="D863" s="56"/>
      <c r="E863" s="3"/>
      <c r="F863" s="38"/>
      <c r="G863" s="38"/>
      <c r="H863" s="56"/>
      <c r="I863" s="56"/>
      <c r="J863" s="38"/>
      <c r="K863" s="38"/>
      <c r="L863" s="38"/>
      <c r="M863" s="38"/>
      <c r="N863" s="3"/>
      <c r="O863" s="3"/>
      <c r="P863" s="3"/>
      <c r="Q863" s="3"/>
      <c r="R863" s="3"/>
      <c r="S863" s="3"/>
      <c r="T863" s="38"/>
      <c r="U863" s="38"/>
      <c r="V863" s="3"/>
      <c r="W863" s="3"/>
      <c r="X863" s="3"/>
      <c r="Y863" s="3"/>
      <c r="Z863" s="3"/>
      <c r="AA863" s="3"/>
      <c r="AB863" s="3"/>
      <c r="AC863" s="3"/>
      <c r="AD863" s="3"/>
      <c r="AE863" s="3"/>
      <c r="AF863" s="3"/>
      <c r="AG863" s="3"/>
      <c r="AH863" s="3"/>
    </row>
    <row r="864">
      <c r="A864" s="3"/>
      <c r="B864" s="3"/>
      <c r="C864" s="56"/>
      <c r="D864" s="56"/>
      <c r="E864" s="3"/>
      <c r="F864" s="38"/>
      <c r="G864" s="38"/>
      <c r="H864" s="56"/>
      <c r="I864" s="56"/>
      <c r="J864" s="38"/>
      <c r="K864" s="38"/>
      <c r="L864" s="38"/>
      <c r="M864" s="38"/>
      <c r="N864" s="3"/>
      <c r="O864" s="3"/>
      <c r="P864" s="3"/>
      <c r="Q864" s="3"/>
      <c r="R864" s="3"/>
      <c r="S864" s="3"/>
      <c r="T864" s="38"/>
      <c r="U864" s="38"/>
      <c r="V864" s="3"/>
      <c r="W864" s="3"/>
      <c r="X864" s="3"/>
      <c r="Y864" s="3"/>
      <c r="Z864" s="3"/>
      <c r="AA864" s="3"/>
      <c r="AB864" s="3"/>
      <c r="AC864" s="3"/>
      <c r="AD864" s="3"/>
      <c r="AE864" s="3"/>
      <c r="AF864" s="3"/>
      <c r="AG864" s="3"/>
      <c r="AH864" s="3"/>
    </row>
    <row r="865">
      <c r="A865" s="3"/>
      <c r="B865" s="3"/>
      <c r="C865" s="56"/>
      <c r="D865" s="56"/>
      <c r="E865" s="3"/>
      <c r="F865" s="38"/>
      <c r="G865" s="38"/>
      <c r="H865" s="56"/>
      <c r="I865" s="56"/>
      <c r="J865" s="38"/>
      <c r="K865" s="38"/>
      <c r="L865" s="38"/>
      <c r="M865" s="38"/>
      <c r="N865" s="3"/>
      <c r="O865" s="3"/>
      <c r="P865" s="3"/>
      <c r="Q865" s="3"/>
      <c r="R865" s="3"/>
      <c r="S865" s="3"/>
      <c r="T865" s="38"/>
      <c r="U865" s="38"/>
      <c r="V865" s="3"/>
      <c r="W865" s="3"/>
      <c r="X865" s="3"/>
      <c r="Y865" s="3"/>
      <c r="Z865" s="3"/>
      <c r="AA865" s="3"/>
      <c r="AB865" s="3"/>
      <c r="AC865" s="3"/>
      <c r="AD865" s="3"/>
      <c r="AE865" s="3"/>
      <c r="AF865" s="3"/>
      <c r="AG865" s="3"/>
      <c r="AH865" s="3"/>
    </row>
    <row r="866">
      <c r="A866" s="3"/>
      <c r="B866" s="3"/>
      <c r="C866" s="56"/>
      <c r="D866" s="56"/>
      <c r="E866" s="3"/>
      <c r="F866" s="38"/>
      <c r="G866" s="38"/>
      <c r="H866" s="56"/>
      <c r="I866" s="56"/>
      <c r="J866" s="38"/>
      <c r="K866" s="38"/>
      <c r="L866" s="38"/>
      <c r="M866" s="38"/>
      <c r="N866" s="3"/>
      <c r="O866" s="3"/>
      <c r="P866" s="3"/>
      <c r="Q866" s="3"/>
      <c r="R866" s="3"/>
      <c r="S866" s="3"/>
      <c r="T866" s="38"/>
      <c r="U866" s="38"/>
      <c r="V866" s="3"/>
      <c r="W866" s="3"/>
      <c r="X866" s="3"/>
      <c r="Y866" s="3"/>
      <c r="Z866" s="3"/>
      <c r="AA866" s="3"/>
      <c r="AB866" s="3"/>
      <c r="AC866" s="3"/>
      <c r="AD866" s="3"/>
      <c r="AE866" s="3"/>
      <c r="AF866" s="3"/>
      <c r="AG866" s="3"/>
      <c r="AH866" s="3"/>
    </row>
    <row r="867">
      <c r="A867" s="3"/>
      <c r="B867" s="3"/>
      <c r="C867" s="56"/>
      <c r="D867" s="56"/>
      <c r="E867" s="3"/>
      <c r="F867" s="38"/>
      <c r="G867" s="38"/>
      <c r="H867" s="56"/>
      <c r="I867" s="56"/>
      <c r="J867" s="38"/>
      <c r="K867" s="38"/>
      <c r="L867" s="38"/>
      <c r="M867" s="38"/>
      <c r="N867" s="3"/>
      <c r="O867" s="3"/>
      <c r="P867" s="3"/>
      <c r="Q867" s="3"/>
      <c r="R867" s="3"/>
      <c r="S867" s="3"/>
      <c r="T867" s="38"/>
      <c r="U867" s="38"/>
      <c r="V867" s="3"/>
      <c r="W867" s="3"/>
      <c r="X867" s="3"/>
      <c r="Y867" s="3"/>
      <c r="Z867" s="3"/>
      <c r="AA867" s="3"/>
      <c r="AB867" s="3"/>
      <c r="AC867" s="3"/>
      <c r="AD867" s="3"/>
      <c r="AE867" s="3"/>
      <c r="AF867" s="3"/>
      <c r="AG867" s="3"/>
      <c r="AH867" s="3"/>
    </row>
    <row r="868">
      <c r="A868" s="3"/>
      <c r="B868" s="3"/>
      <c r="C868" s="56"/>
      <c r="D868" s="56"/>
      <c r="E868" s="3"/>
      <c r="F868" s="38"/>
      <c r="G868" s="38"/>
      <c r="H868" s="56"/>
      <c r="I868" s="56"/>
      <c r="J868" s="38"/>
      <c r="K868" s="38"/>
      <c r="L868" s="38"/>
      <c r="M868" s="38"/>
      <c r="N868" s="3"/>
      <c r="O868" s="3"/>
      <c r="P868" s="3"/>
      <c r="Q868" s="3"/>
      <c r="R868" s="3"/>
      <c r="S868" s="3"/>
      <c r="T868" s="38"/>
      <c r="U868" s="38"/>
      <c r="V868" s="3"/>
      <c r="W868" s="3"/>
      <c r="X868" s="3"/>
      <c r="Y868" s="3"/>
      <c r="Z868" s="3"/>
      <c r="AA868" s="3"/>
      <c r="AB868" s="3"/>
      <c r="AC868" s="3"/>
      <c r="AD868" s="3"/>
      <c r="AE868" s="3"/>
      <c r="AF868" s="3"/>
      <c r="AG868" s="3"/>
      <c r="AH868" s="3"/>
    </row>
    <row r="869">
      <c r="A869" s="3"/>
      <c r="B869" s="3"/>
      <c r="C869" s="56"/>
      <c r="D869" s="56"/>
      <c r="E869" s="3"/>
      <c r="F869" s="38"/>
      <c r="G869" s="38"/>
      <c r="H869" s="56"/>
      <c r="I869" s="56"/>
      <c r="J869" s="38"/>
      <c r="K869" s="38"/>
      <c r="L869" s="38"/>
      <c r="M869" s="38"/>
      <c r="N869" s="3"/>
      <c r="O869" s="3"/>
      <c r="P869" s="3"/>
      <c r="Q869" s="3"/>
      <c r="R869" s="3"/>
      <c r="S869" s="3"/>
      <c r="T869" s="38"/>
      <c r="U869" s="38"/>
      <c r="V869" s="3"/>
      <c r="W869" s="3"/>
      <c r="X869" s="3"/>
      <c r="Y869" s="3"/>
      <c r="Z869" s="3"/>
      <c r="AA869" s="3"/>
      <c r="AB869" s="3"/>
      <c r="AC869" s="3"/>
      <c r="AD869" s="3"/>
      <c r="AE869" s="3"/>
      <c r="AF869" s="3"/>
      <c r="AG869" s="3"/>
      <c r="AH869" s="3"/>
    </row>
    <row r="870">
      <c r="A870" s="3"/>
      <c r="B870" s="3"/>
      <c r="C870" s="56"/>
      <c r="D870" s="56"/>
      <c r="E870" s="3"/>
      <c r="F870" s="38"/>
      <c r="G870" s="38"/>
      <c r="H870" s="56"/>
      <c r="I870" s="56"/>
      <c r="J870" s="38"/>
      <c r="K870" s="38"/>
      <c r="L870" s="38"/>
      <c r="M870" s="38"/>
      <c r="N870" s="3"/>
      <c r="O870" s="3"/>
      <c r="P870" s="3"/>
      <c r="Q870" s="3"/>
      <c r="R870" s="3"/>
      <c r="S870" s="3"/>
      <c r="T870" s="38"/>
      <c r="U870" s="38"/>
      <c r="V870" s="3"/>
      <c r="W870" s="3"/>
      <c r="X870" s="3"/>
      <c r="Y870" s="3"/>
      <c r="Z870" s="3"/>
      <c r="AA870" s="3"/>
      <c r="AB870" s="3"/>
      <c r="AC870" s="3"/>
      <c r="AD870" s="3"/>
      <c r="AE870" s="3"/>
      <c r="AF870" s="3"/>
      <c r="AG870" s="3"/>
      <c r="AH870" s="3"/>
    </row>
    <row r="871">
      <c r="A871" s="3"/>
      <c r="B871" s="3"/>
      <c r="C871" s="56"/>
      <c r="D871" s="56"/>
      <c r="E871" s="3"/>
      <c r="F871" s="38"/>
      <c r="G871" s="38"/>
      <c r="H871" s="56"/>
      <c r="I871" s="56"/>
      <c r="J871" s="38"/>
      <c r="K871" s="38"/>
      <c r="L871" s="38"/>
      <c r="M871" s="38"/>
      <c r="N871" s="3"/>
      <c r="O871" s="3"/>
      <c r="P871" s="3"/>
      <c r="Q871" s="3"/>
      <c r="R871" s="3"/>
      <c r="S871" s="3"/>
      <c r="T871" s="38"/>
      <c r="U871" s="38"/>
      <c r="V871" s="3"/>
      <c r="W871" s="3"/>
      <c r="X871" s="3"/>
      <c r="Y871" s="3"/>
      <c r="Z871" s="3"/>
      <c r="AA871" s="3"/>
      <c r="AB871" s="3"/>
      <c r="AC871" s="3"/>
      <c r="AD871" s="3"/>
      <c r="AE871" s="3"/>
      <c r="AF871" s="3"/>
      <c r="AG871" s="3"/>
      <c r="AH871" s="3"/>
    </row>
    <row r="872">
      <c r="A872" s="3"/>
      <c r="B872" s="3"/>
      <c r="C872" s="56"/>
      <c r="D872" s="56"/>
      <c r="E872" s="3"/>
      <c r="F872" s="38"/>
      <c r="G872" s="38"/>
      <c r="H872" s="56"/>
      <c r="I872" s="56"/>
      <c r="J872" s="38"/>
      <c r="K872" s="38"/>
      <c r="L872" s="38"/>
      <c r="M872" s="38"/>
      <c r="N872" s="3"/>
      <c r="O872" s="3"/>
      <c r="P872" s="3"/>
      <c r="Q872" s="3"/>
      <c r="R872" s="3"/>
      <c r="S872" s="3"/>
      <c r="T872" s="38"/>
      <c r="U872" s="38"/>
      <c r="V872" s="3"/>
      <c r="W872" s="3"/>
      <c r="X872" s="3"/>
      <c r="Y872" s="3"/>
      <c r="Z872" s="3"/>
      <c r="AA872" s="3"/>
      <c r="AB872" s="3"/>
      <c r="AC872" s="3"/>
      <c r="AD872" s="3"/>
      <c r="AE872" s="3"/>
      <c r="AF872" s="3"/>
      <c r="AG872" s="3"/>
      <c r="AH872" s="3"/>
    </row>
    <row r="873">
      <c r="A873" s="3"/>
      <c r="B873" s="3"/>
      <c r="C873" s="56"/>
      <c r="D873" s="56"/>
      <c r="E873" s="3"/>
      <c r="F873" s="38"/>
      <c r="G873" s="38"/>
      <c r="H873" s="56"/>
      <c r="I873" s="56"/>
      <c r="J873" s="38"/>
      <c r="K873" s="38"/>
      <c r="L873" s="38"/>
      <c r="M873" s="38"/>
      <c r="N873" s="3"/>
      <c r="O873" s="3"/>
      <c r="P873" s="3"/>
      <c r="Q873" s="3"/>
      <c r="R873" s="3"/>
      <c r="S873" s="3"/>
      <c r="T873" s="38"/>
      <c r="U873" s="38"/>
      <c r="V873" s="3"/>
      <c r="W873" s="3"/>
      <c r="X873" s="3"/>
      <c r="Y873" s="3"/>
      <c r="Z873" s="3"/>
      <c r="AA873" s="3"/>
      <c r="AB873" s="3"/>
      <c r="AC873" s="3"/>
      <c r="AD873" s="3"/>
      <c r="AE873" s="3"/>
      <c r="AF873" s="3"/>
      <c r="AG873" s="3"/>
      <c r="AH873" s="3"/>
    </row>
    <row r="874">
      <c r="A874" s="3"/>
      <c r="B874" s="3"/>
      <c r="C874" s="56"/>
      <c r="D874" s="56"/>
      <c r="E874" s="3"/>
      <c r="F874" s="38"/>
      <c r="G874" s="38"/>
      <c r="H874" s="56"/>
      <c r="I874" s="56"/>
      <c r="J874" s="38"/>
      <c r="K874" s="38"/>
      <c r="L874" s="38"/>
      <c r="M874" s="38"/>
      <c r="N874" s="3"/>
      <c r="O874" s="3"/>
      <c r="P874" s="3"/>
      <c r="Q874" s="3"/>
      <c r="R874" s="3"/>
      <c r="S874" s="3"/>
      <c r="T874" s="38"/>
      <c r="U874" s="38"/>
      <c r="V874" s="3"/>
      <c r="W874" s="3"/>
      <c r="X874" s="3"/>
      <c r="Y874" s="3"/>
      <c r="Z874" s="3"/>
      <c r="AA874" s="3"/>
      <c r="AB874" s="3"/>
      <c r="AC874" s="3"/>
      <c r="AD874" s="3"/>
      <c r="AE874" s="3"/>
      <c r="AF874" s="3"/>
      <c r="AG874" s="3"/>
      <c r="AH874" s="3"/>
    </row>
    <row r="875">
      <c r="A875" s="3"/>
      <c r="B875" s="3"/>
      <c r="C875" s="56"/>
      <c r="D875" s="56"/>
      <c r="E875" s="3"/>
      <c r="F875" s="38"/>
      <c r="G875" s="38"/>
      <c r="H875" s="56"/>
      <c r="I875" s="56"/>
      <c r="J875" s="38"/>
      <c r="K875" s="38"/>
      <c r="L875" s="38"/>
      <c r="M875" s="38"/>
      <c r="N875" s="3"/>
      <c r="O875" s="3"/>
      <c r="P875" s="3"/>
      <c r="Q875" s="3"/>
      <c r="R875" s="3"/>
      <c r="S875" s="3"/>
      <c r="T875" s="38"/>
      <c r="U875" s="38"/>
      <c r="V875" s="3"/>
      <c r="W875" s="3"/>
      <c r="X875" s="3"/>
      <c r="Y875" s="3"/>
      <c r="Z875" s="3"/>
      <c r="AA875" s="3"/>
      <c r="AB875" s="3"/>
      <c r="AC875" s="3"/>
      <c r="AD875" s="3"/>
      <c r="AE875" s="3"/>
      <c r="AF875" s="3"/>
      <c r="AG875" s="3"/>
      <c r="AH875" s="3"/>
    </row>
    <row r="876">
      <c r="A876" s="3"/>
      <c r="B876" s="3"/>
      <c r="C876" s="56"/>
      <c r="D876" s="56"/>
      <c r="E876" s="3"/>
      <c r="F876" s="38"/>
      <c r="G876" s="38"/>
      <c r="H876" s="56"/>
      <c r="I876" s="56"/>
      <c r="J876" s="38"/>
      <c r="K876" s="38"/>
      <c r="L876" s="38"/>
      <c r="M876" s="38"/>
      <c r="N876" s="3"/>
      <c r="O876" s="3"/>
      <c r="P876" s="3"/>
      <c r="Q876" s="3"/>
      <c r="R876" s="3"/>
      <c r="S876" s="3"/>
      <c r="T876" s="38"/>
      <c r="U876" s="38"/>
      <c r="V876" s="3"/>
      <c r="W876" s="3"/>
      <c r="X876" s="3"/>
      <c r="Y876" s="3"/>
      <c r="Z876" s="3"/>
      <c r="AA876" s="3"/>
      <c r="AB876" s="3"/>
      <c r="AC876" s="3"/>
      <c r="AD876" s="3"/>
      <c r="AE876" s="3"/>
      <c r="AF876" s="3"/>
      <c r="AG876" s="3"/>
      <c r="AH876" s="3"/>
    </row>
    <row r="877">
      <c r="A877" s="3"/>
      <c r="B877" s="3"/>
      <c r="C877" s="56"/>
      <c r="D877" s="56"/>
      <c r="E877" s="3"/>
      <c r="F877" s="38"/>
      <c r="G877" s="38"/>
      <c r="H877" s="56"/>
      <c r="I877" s="56"/>
      <c r="J877" s="38"/>
      <c r="K877" s="38"/>
      <c r="L877" s="38"/>
      <c r="M877" s="38"/>
      <c r="N877" s="3"/>
      <c r="O877" s="3"/>
      <c r="P877" s="3"/>
      <c r="Q877" s="3"/>
      <c r="R877" s="3"/>
      <c r="S877" s="3"/>
      <c r="T877" s="38"/>
      <c r="U877" s="38"/>
      <c r="V877" s="3"/>
      <c r="W877" s="3"/>
      <c r="X877" s="3"/>
      <c r="Y877" s="3"/>
      <c r="Z877" s="3"/>
      <c r="AA877" s="3"/>
      <c r="AB877" s="3"/>
      <c r="AC877" s="3"/>
      <c r="AD877" s="3"/>
      <c r="AE877" s="3"/>
      <c r="AF877" s="3"/>
      <c r="AG877" s="3"/>
      <c r="AH877" s="3"/>
    </row>
    <row r="878">
      <c r="A878" s="3"/>
      <c r="B878" s="3"/>
      <c r="C878" s="56"/>
      <c r="D878" s="56"/>
      <c r="E878" s="3"/>
      <c r="F878" s="38"/>
      <c r="G878" s="38"/>
      <c r="H878" s="56"/>
      <c r="I878" s="56"/>
      <c r="J878" s="38"/>
      <c r="K878" s="38"/>
      <c r="L878" s="38"/>
      <c r="M878" s="38"/>
      <c r="N878" s="3"/>
      <c r="O878" s="3"/>
      <c r="P878" s="3"/>
      <c r="Q878" s="3"/>
      <c r="R878" s="3"/>
      <c r="S878" s="3"/>
      <c r="T878" s="38"/>
      <c r="U878" s="38"/>
      <c r="V878" s="3"/>
      <c r="W878" s="3"/>
      <c r="X878" s="3"/>
      <c r="Y878" s="3"/>
      <c r="Z878" s="3"/>
      <c r="AA878" s="3"/>
      <c r="AB878" s="3"/>
      <c r="AC878" s="3"/>
      <c r="AD878" s="3"/>
      <c r="AE878" s="3"/>
      <c r="AF878" s="3"/>
      <c r="AG878" s="3"/>
      <c r="AH878" s="3"/>
    </row>
    <row r="879">
      <c r="A879" s="3"/>
      <c r="B879" s="3"/>
      <c r="C879" s="56"/>
      <c r="D879" s="56"/>
      <c r="E879" s="3"/>
      <c r="F879" s="38"/>
      <c r="G879" s="38"/>
      <c r="H879" s="56"/>
      <c r="I879" s="56"/>
      <c r="J879" s="38"/>
      <c r="K879" s="38"/>
      <c r="L879" s="38"/>
      <c r="M879" s="38"/>
      <c r="N879" s="3"/>
      <c r="O879" s="3"/>
      <c r="P879" s="3"/>
      <c r="Q879" s="3"/>
      <c r="R879" s="3"/>
      <c r="S879" s="3"/>
      <c r="T879" s="38"/>
      <c r="U879" s="38"/>
      <c r="V879" s="3"/>
      <c r="W879" s="3"/>
      <c r="X879" s="3"/>
      <c r="Y879" s="3"/>
      <c r="Z879" s="3"/>
      <c r="AA879" s="3"/>
      <c r="AB879" s="3"/>
      <c r="AC879" s="3"/>
      <c r="AD879" s="3"/>
      <c r="AE879" s="3"/>
      <c r="AF879" s="3"/>
      <c r="AG879" s="3"/>
      <c r="AH879" s="3"/>
    </row>
    <row r="880">
      <c r="A880" s="3"/>
      <c r="B880" s="3"/>
      <c r="C880" s="56"/>
      <c r="D880" s="56"/>
      <c r="E880" s="3"/>
      <c r="F880" s="38"/>
      <c r="G880" s="38"/>
      <c r="H880" s="56"/>
      <c r="I880" s="56"/>
      <c r="J880" s="38"/>
      <c r="K880" s="38"/>
      <c r="L880" s="38"/>
      <c r="M880" s="38"/>
      <c r="N880" s="3"/>
      <c r="O880" s="3"/>
      <c r="P880" s="3"/>
      <c r="Q880" s="3"/>
      <c r="R880" s="3"/>
      <c r="S880" s="3"/>
      <c r="T880" s="38"/>
      <c r="U880" s="38"/>
      <c r="V880" s="3"/>
      <c r="W880" s="3"/>
      <c r="X880" s="3"/>
      <c r="Y880" s="3"/>
      <c r="Z880" s="3"/>
      <c r="AA880" s="3"/>
      <c r="AB880" s="3"/>
      <c r="AC880" s="3"/>
      <c r="AD880" s="3"/>
      <c r="AE880" s="3"/>
      <c r="AF880" s="3"/>
      <c r="AG880" s="3"/>
      <c r="AH880" s="3"/>
    </row>
    <row r="881">
      <c r="A881" s="3"/>
      <c r="B881" s="3"/>
      <c r="C881" s="56"/>
      <c r="D881" s="56"/>
      <c r="E881" s="3"/>
      <c r="F881" s="38"/>
      <c r="G881" s="38"/>
      <c r="H881" s="56"/>
      <c r="I881" s="56"/>
      <c r="J881" s="38"/>
      <c r="K881" s="38"/>
      <c r="L881" s="38"/>
      <c r="M881" s="38"/>
      <c r="N881" s="3"/>
      <c r="O881" s="3"/>
      <c r="P881" s="3"/>
      <c r="Q881" s="3"/>
      <c r="R881" s="3"/>
      <c r="S881" s="3"/>
      <c r="T881" s="38"/>
      <c r="U881" s="38"/>
      <c r="V881" s="3"/>
      <c r="W881" s="3"/>
      <c r="X881" s="3"/>
      <c r="Y881" s="3"/>
      <c r="Z881" s="3"/>
      <c r="AA881" s="3"/>
      <c r="AB881" s="3"/>
      <c r="AC881" s="3"/>
      <c r="AD881" s="3"/>
      <c r="AE881" s="3"/>
      <c r="AF881" s="3"/>
      <c r="AG881" s="3"/>
      <c r="AH881" s="3"/>
    </row>
    <row r="882">
      <c r="A882" s="3"/>
      <c r="B882" s="3"/>
      <c r="C882" s="56"/>
      <c r="D882" s="56"/>
      <c r="E882" s="3"/>
      <c r="F882" s="38"/>
      <c r="G882" s="38"/>
      <c r="H882" s="56"/>
      <c r="I882" s="56"/>
      <c r="J882" s="38"/>
      <c r="K882" s="38"/>
      <c r="L882" s="38"/>
      <c r="M882" s="38"/>
      <c r="N882" s="3"/>
      <c r="O882" s="3"/>
      <c r="P882" s="3"/>
      <c r="Q882" s="3"/>
      <c r="R882" s="3"/>
      <c r="S882" s="3"/>
      <c r="T882" s="38"/>
      <c r="U882" s="38"/>
      <c r="V882" s="3"/>
      <c r="W882" s="3"/>
      <c r="X882" s="3"/>
      <c r="Y882" s="3"/>
      <c r="Z882" s="3"/>
      <c r="AA882" s="3"/>
      <c r="AB882" s="3"/>
      <c r="AC882" s="3"/>
      <c r="AD882" s="3"/>
      <c r="AE882" s="3"/>
      <c r="AF882" s="3"/>
      <c r="AG882" s="3"/>
      <c r="AH882" s="3"/>
    </row>
    <row r="883">
      <c r="A883" s="3"/>
      <c r="B883" s="3"/>
      <c r="C883" s="56"/>
      <c r="D883" s="56"/>
      <c r="E883" s="3"/>
      <c r="F883" s="38"/>
      <c r="G883" s="38"/>
      <c r="H883" s="56"/>
      <c r="I883" s="56"/>
      <c r="J883" s="38"/>
      <c r="K883" s="38"/>
      <c r="L883" s="38"/>
      <c r="M883" s="38"/>
      <c r="N883" s="3"/>
      <c r="O883" s="3"/>
      <c r="P883" s="3"/>
      <c r="Q883" s="3"/>
      <c r="R883" s="3"/>
      <c r="S883" s="3"/>
      <c r="T883" s="38"/>
      <c r="U883" s="38"/>
      <c r="V883" s="3"/>
      <c r="W883" s="3"/>
      <c r="X883" s="3"/>
      <c r="Y883" s="3"/>
      <c r="Z883" s="3"/>
      <c r="AA883" s="3"/>
      <c r="AB883" s="3"/>
      <c r="AC883" s="3"/>
      <c r="AD883" s="3"/>
      <c r="AE883" s="3"/>
      <c r="AF883" s="3"/>
      <c r="AG883" s="3"/>
      <c r="AH883" s="3"/>
    </row>
    <row r="884">
      <c r="A884" s="3"/>
      <c r="B884" s="3"/>
      <c r="C884" s="56"/>
      <c r="D884" s="56"/>
      <c r="E884" s="3"/>
      <c r="F884" s="38"/>
      <c r="G884" s="38"/>
      <c r="H884" s="56"/>
      <c r="I884" s="56"/>
      <c r="J884" s="38"/>
      <c r="K884" s="38"/>
      <c r="L884" s="38"/>
      <c r="M884" s="38"/>
      <c r="N884" s="3"/>
      <c r="O884" s="3"/>
      <c r="P884" s="3"/>
      <c r="Q884" s="3"/>
      <c r="R884" s="3"/>
      <c r="S884" s="3"/>
      <c r="T884" s="38"/>
      <c r="U884" s="38"/>
      <c r="V884" s="3"/>
      <c r="W884" s="3"/>
      <c r="X884" s="3"/>
      <c r="Y884" s="3"/>
      <c r="Z884" s="3"/>
      <c r="AA884" s="3"/>
      <c r="AB884" s="3"/>
      <c r="AC884" s="3"/>
      <c r="AD884" s="3"/>
      <c r="AE884" s="3"/>
      <c r="AF884" s="3"/>
      <c r="AG884" s="3"/>
      <c r="AH884" s="3"/>
    </row>
    <row r="885">
      <c r="A885" s="3"/>
      <c r="B885" s="3"/>
      <c r="C885" s="56"/>
      <c r="D885" s="56"/>
      <c r="E885" s="3"/>
      <c r="F885" s="38"/>
      <c r="G885" s="38"/>
      <c r="H885" s="56"/>
      <c r="I885" s="56"/>
      <c r="J885" s="38"/>
      <c r="K885" s="38"/>
      <c r="L885" s="38"/>
      <c r="M885" s="38"/>
      <c r="N885" s="3"/>
      <c r="O885" s="3"/>
      <c r="P885" s="3"/>
      <c r="Q885" s="3"/>
      <c r="R885" s="3"/>
      <c r="S885" s="3"/>
      <c r="T885" s="38"/>
      <c r="U885" s="38"/>
      <c r="V885" s="3"/>
      <c r="W885" s="3"/>
      <c r="X885" s="3"/>
      <c r="Y885" s="3"/>
      <c r="Z885" s="3"/>
      <c r="AA885" s="3"/>
      <c r="AB885" s="3"/>
      <c r="AC885" s="3"/>
      <c r="AD885" s="3"/>
      <c r="AE885" s="3"/>
      <c r="AF885" s="3"/>
      <c r="AG885" s="3"/>
      <c r="AH885" s="3"/>
    </row>
    <row r="886">
      <c r="A886" s="3"/>
      <c r="B886" s="3"/>
      <c r="C886" s="56"/>
      <c r="D886" s="56"/>
      <c r="E886" s="3"/>
      <c r="F886" s="38"/>
      <c r="G886" s="38"/>
      <c r="H886" s="56"/>
      <c r="I886" s="56"/>
      <c r="J886" s="38"/>
      <c r="K886" s="38"/>
      <c r="L886" s="38"/>
      <c r="M886" s="38"/>
      <c r="N886" s="3"/>
      <c r="O886" s="3"/>
      <c r="P886" s="3"/>
      <c r="Q886" s="3"/>
      <c r="R886" s="3"/>
      <c r="S886" s="3"/>
      <c r="T886" s="38"/>
      <c r="U886" s="38"/>
      <c r="V886" s="3"/>
      <c r="W886" s="3"/>
      <c r="X886" s="3"/>
      <c r="Y886" s="3"/>
      <c r="Z886" s="3"/>
      <c r="AA886" s="3"/>
      <c r="AB886" s="3"/>
      <c r="AC886" s="3"/>
      <c r="AD886" s="3"/>
      <c r="AE886" s="3"/>
      <c r="AF886" s="3"/>
      <c r="AG886" s="3"/>
      <c r="AH886" s="3"/>
    </row>
    <row r="887">
      <c r="A887" s="3"/>
      <c r="B887" s="3"/>
      <c r="C887" s="56"/>
      <c r="D887" s="56"/>
      <c r="E887" s="3"/>
      <c r="F887" s="38"/>
      <c r="G887" s="38"/>
      <c r="H887" s="56"/>
      <c r="I887" s="56"/>
      <c r="J887" s="38"/>
      <c r="K887" s="38"/>
      <c r="L887" s="38"/>
      <c r="M887" s="38"/>
      <c r="N887" s="3"/>
      <c r="O887" s="3"/>
      <c r="P887" s="3"/>
      <c r="Q887" s="3"/>
      <c r="R887" s="3"/>
      <c r="S887" s="3"/>
      <c r="T887" s="38"/>
      <c r="U887" s="38"/>
      <c r="V887" s="3"/>
      <c r="W887" s="3"/>
      <c r="X887" s="3"/>
      <c r="Y887" s="3"/>
      <c r="Z887" s="3"/>
      <c r="AA887" s="3"/>
      <c r="AB887" s="3"/>
      <c r="AC887" s="3"/>
      <c r="AD887" s="3"/>
      <c r="AE887" s="3"/>
      <c r="AF887" s="3"/>
      <c r="AG887" s="3"/>
      <c r="AH887" s="3"/>
    </row>
    <row r="888">
      <c r="A888" s="3"/>
      <c r="B888" s="3"/>
      <c r="C888" s="56"/>
      <c r="D888" s="56"/>
      <c r="E888" s="3"/>
      <c r="F888" s="38"/>
      <c r="G888" s="38"/>
      <c r="H888" s="56"/>
      <c r="I888" s="56"/>
      <c r="J888" s="38"/>
      <c r="K888" s="38"/>
      <c r="L888" s="38"/>
      <c r="M888" s="38"/>
      <c r="N888" s="3"/>
      <c r="O888" s="3"/>
      <c r="P888" s="3"/>
      <c r="Q888" s="3"/>
      <c r="R888" s="3"/>
      <c r="S888" s="3"/>
      <c r="T888" s="38"/>
      <c r="U888" s="38"/>
      <c r="V888" s="3"/>
      <c r="W888" s="3"/>
      <c r="X888" s="3"/>
      <c r="Y888" s="3"/>
      <c r="Z888" s="3"/>
      <c r="AA888" s="3"/>
      <c r="AB888" s="3"/>
      <c r="AC888" s="3"/>
      <c r="AD888" s="3"/>
      <c r="AE888" s="3"/>
      <c r="AF888" s="3"/>
      <c r="AG888" s="3"/>
      <c r="AH888" s="3"/>
    </row>
    <row r="889">
      <c r="A889" s="3"/>
      <c r="B889" s="3"/>
      <c r="C889" s="56"/>
      <c r="D889" s="56"/>
      <c r="E889" s="3"/>
      <c r="F889" s="38"/>
      <c r="G889" s="38"/>
      <c r="H889" s="56"/>
      <c r="I889" s="56"/>
      <c r="J889" s="38"/>
      <c r="K889" s="38"/>
      <c r="L889" s="38"/>
      <c r="M889" s="38"/>
      <c r="N889" s="3"/>
      <c r="O889" s="3"/>
      <c r="P889" s="3"/>
      <c r="Q889" s="3"/>
      <c r="R889" s="3"/>
      <c r="S889" s="3"/>
      <c r="T889" s="38"/>
      <c r="U889" s="38"/>
      <c r="V889" s="3"/>
      <c r="W889" s="3"/>
      <c r="X889" s="3"/>
      <c r="Y889" s="3"/>
      <c r="Z889" s="3"/>
      <c r="AA889" s="3"/>
      <c r="AB889" s="3"/>
      <c r="AC889" s="3"/>
      <c r="AD889" s="3"/>
      <c r="AE889" s="3"/>
      <c r="AF889" s="3"/>
      <c r="AG889" s="3"/>
      <c r="AH889" s="3"/>
    </row>
    <row r="890">
      <c r="A890" s="3"/>
      <c r="B890" s="3"/>
      <c r="C890" s="56"/>
      <c r="D890" s="56"/>
      <c r="E890" s="3"/>
      <c r="F890" s="38"/>
      <c r="G890" s="38"/>
      <c r="H890" s="56"/>
      <c r="I890" s="56"/>
      <c r="J890" s="38"/>
      <c r="K890" s="38"/>
      <c r="L890" s="38"/>
      <c r="M890" s="38"/>
      <c r="N890" s="3"/>
      <c r="O890" s="3"/>
      <c r="P890" s="3"/>
      <c r="Q890" s="3"/>
      <c r="R890" s="3"/>
      <c r="S890" s="3"/>
      <c r="T890" s="38"/>
      <c r="U890" s="38"/>
      <c r="V890" s="3"/>
      <c r="W890" s="3"/>
      <c r="X890" s="3"/>
      <c r="Y890" s="3"/>
      <c r="Z890" s="3"/>
      <c r="AA890" s="3"/>
      <c r="AB890" s="3"/>
      <c r="AC890" s="3"/>
      <c r="AD890" s="3"/>
      <c r="AE890" s="3"/>
      <c r="AF890" s="3"/>
      <c r="AG890" s="3"/>
      <c r="AH890" s="3"/>
    </row>
    <row r="891">
      <c r="A891" s="3"/>
      <c r="B891" s="3"/>
      <c r="C891" s="56"/>
      <c r="D891" s="56"/>
      <c r="E891" s="3"/>
      <c r="F891" s="38"/>
      <c r="G891" s="38"/>
      <c r="H891" s="56"/>
      <c r="I891" s="56"/>
      <c r="J891" s="38"/>
      <c r="K891" s="38"/>
      <c r="L891" s="38"/>
      <c r="M891" s="38"/>
      <c r="N891" s="3"/>
      <c r="O891" s="3"/>
      <c r="P891" s="3"/>
      <c r="Q891" s="3"/>
      <c r="R891" s="3"/>
      <c r="S891" s="3"/>
      <c r="T891" s="38"/>
      <c r="U891" s="38"/>
      <c r="V891" s="3"/>
      <c r="W891" s="3"/>
      <c r="X891" s="3"/>
      <c r="Y891" s="3"/>
      <c r="Z891" s="3"/>
      <c r="AA891" s="3"/>
      <c r="AB891" s="3"/>
      <c r="AC891" s="3"/>
      <c r="AD891" s="3"/>
      <c r="AE891" s="3"/>
      <c r="AF891" s="3"/>
      <c r="AG891" s="3"/>
      <c r="AH891" s="3"/>
    </row>
    <row r="892">
      <c r="A892" s="3"/>
      <c r="B892" s="3"/>
      <c r="C892" s="56"/>
      <c r="D892" s="56"/>
      <c r="E892" s="3"/>
      <c r="F892" s="38"/>
      <c r="G892" s="38"/>
      <c r="H892" s="56"/>
      <c r="I892" s="56"/>
      <c r="J892" s="38"/>
      <c r="K892" s="38"/>
      <c r="L892" s="38"/>
      <c r="M892" s="38"/>
      <c r="N892" s="3"/>
      <c r="O892" s="3"/>
      <c r="P892" s="3"/>
      <c r="Q892" s="3"/>
      <c r="R892" s="3"/>
      <c r="S892" s="3"/>
      <c r="T892" s="38"/>
      <c r="U892" s="38"/>
      <c r="V892" s="3"/>
      <c r="W892" s="3"/>
      <c r="X892" s="3"/>
      <c r="Y892" s="3"/>
      <c r="Z892" s="3"/>
      <c r="AA892" s="3"/>
      <c r="AB892" s="3"/>
      <c r="AC892" s="3"/>
      <c r="AD892" s="3"/>
      <c r="AE892" s="3"/>
      <c r="AF892" s="3"/>
      <c r="AG892" s="3"/>
      <c r="AH892" s="3"/>
    </row>
    <row r="893">
      <c r="A893" s="3"/>
      <c r="B893" s="3"/>
      <c r="C893" s="56"/>
      <c r="D893" s="56"/>
      <c r="E893" s="3"/>
      <c r="F893" s="38"/>
      <c r="G893" s="38"/>
      <c r="H893" s="56"/>
      <c r="I893" s="56"/>
      <c r="J893" s="38"/>
      <c r="K893" s="38"/>
      <c r="L893" s="38"/>
      <c r="M893" s="38"/>
      <c r="N893" s="3"/>
      <c r="O893" s="3"/>
      <c r="P893" s="3"/>
      <c r="Q893" s="3"/>
      <c r="R893" s="3"/>
      <c r="S893" s="3"/>
      <c r="T893" s="38"/>
      <c r="U893" s="38"/>
      <c r="V893" s="3"/>
      <c r="W893" s="3"/>
      <c r="X893" s="3"/>
      <c r="Y893" s="3"/>
      <c r="Z893" s="3"/>
      <c r="AA893" s="3"/>
      <c r="AB893" s="3"/>
      <c r="AC893" s="3"/>
      <c r="AD893" s="3"/>
      <c r="AE893" s="3"/>
      <c r="AF893" s="3"/>
      <c r="AG893" s="3"/>
      <c r="AH893" s="3"/>
    </row>
    <row r="894">
      <c r="A894" s="3"/>
      <c r="B894" s="3"/>
      <c r="C894" s="56"/>
      <c r="D894" s="56"/>
      <c r="E894" s="3"/>
      <c r="F894" s="38"/>
      <c r="G894" s="38"/>
      <c r="H894" s="56"/>
      <c r="I894" s="56"/>
      <c r="J894" s="38"/>
      <c r="K894" s="38"/>
      <c r="L894" s="38"/>
      <c r="M894" s="38"/>
      <c r="N894" s="3"/>
      <c r="O894" s="3"/>
      <c r="P894" s="3"/>
      <c r="Q894" s="3"/>
      <c r="R894" s="3"/>
      <c r="S894" s="3"/>
      <c r="T894" s="38"/>
      <c r="U894" s="38"/>
      <c r="V894" s="3"/>
      <c r="W894" s="3"/>
      <c r="X894" s="3"/>
      <c r="Y894" s="3"/>
      <c r="Z894" s="3"/>
      <c r="AA894" s="3"/>
      <c r="AB894" s="3"/>
      <c r="AC894" s="3"/>
      <c r="AD894" s="3"/>
      <c r="AE894" s="3"/>
      <c r="AF894" s="3"/>
      <c r="AG894" s="3"/>
      <c r="AH894" s="3"/>
    </row>
    <row r="895">
      <c r="A895" s="3"/>
      <c r="B895" s="3"/>
      <c r="C895" s="56"/>
      <c r="D895" s="56"/>
      <c r="E895" s="3"/>
      <c r="F895" s="38"/>
      <c r="G895" s="38"/>
      <c r="H895" s="56"/>
      <c r="I895" s="56"/>
      <c r="J895" s="38"/>
      <c r="K895" s="38"/>
      <c r="L895" s="38"/>
      <c r="M895" s="38"/>
      <c r="N895" s="3"/>
      <c r="O895" s="3"/>
      <c r="P895" s="3"/>
      <c r="Q895" s="3"/>
      <c r="R895" s="3"/>
      <c r="S895" s="3"/>
      <c r="T895" s="38"/>
      <c r="U895" s="38"/>
      <c r="V895" s="3"/>
      <c r="W895" s="3"/>
      <c r="X895" s="3"/>
      <c r="Y895" s="3"/>
      <c r="Z895" s="3"/>
      <c r="AA895" s="3"/>
      <c r="AB895" s="3"/>
      <c r="AC895" s="3"/>
      <c r="AD895" s="3"/>
      <c r="AE895" s="3"/>
      <c r="AF895" s="3"/>
      <c r="AG895" s="3"/>
      <c r="AH895" s="3"/>
    </row>
    <row r="896">
      <c r="A896" s="3"/>
      <c r="B896" s="3"/>
      <c r="C896" s="56"/>
      <c r="D896" s="56"/>
      <c r="E896" s="3"/>
      <c r="F896" s="38"/>
      <c r="G896" s="38"/>
      <c r="H896" s="56"/>
      <c r="I896" s="56"/>
      <c r="J896" s="38"/>
      <c r="K896" s="38"/>
      <c r="L896" s="38"/>
      <c r="M896" s="38"/>
      <c r="N896" s="3"/>
      <c r="O896" s="3"/>
      <c r="P896" s="3"/>
      <c r="Q896" s="3"/>
      <c r="R896" s="3"/>
      <c r="S896" s="3"/>
      <c r="T896" s="38"/>
      <c r="U896" s="38"/>
      <c r="V896" s="3"/>
      <c r="W896" s="3"/>
      <c r="X896" s="3"/>
      <c r="Y896" s="3"/>
      <c r="Z896" s="3"/>
      <c r="AA896" s="3"/>
      <c r="AB896" s="3"/>
      <c r="AC896" s="3"/>
      <c r="AD896" s="3"/>
      <c r="AE896" s="3"/>
      <c r="AF896" s="3"/>
      <c r="AG896" s="3"/>
      <c r="AH896" s="3"/>
    </row>
    <row r="897">
      <c r="A897" s="3"/>
      <c r="B897" s="3"/>
      <c r="C897" s="56"/>
      <c r="D897" s="56"/>
      <c r="E897" s="3"/>
      <c r="F897" s="38"/>
      <c r="G897" s="38"/>
      <c r="H897" s="56"/>
      <c r="I897" s="56"/>
      <c r="J897" s="38"/>
      <c r="K897" s="38"/>
      <c r="L897" s="38"/>
      <c r="M897" s="38"/>
      <c r="N897" s="3"/>
      <c r="O897" s="3"/>
      <c r="P897" s="3"/>
      <c r="Q897" s="3"/>
      <c r="R897" s="3"/>
      <c r="S897" s="3"/>
      <c r="T897" s="38"/>
      <c r="U897" s="38"/>
      <c r="V897" s="3"/>
      <c r="W897" s="3"/>
      <c r="X897" s="3"/>
      <c r="Y897" s="3"/>
      <c r="Z897" s="3"/>
      <c r="AA897" s="3"/>
      <c r="AB897" s="3"/>
      <c r="AC897" s="3"/>
      <c r="AD897" s="3"/>
      <c r="AE897" s="3"/>
      <c r="AF897" s="3"/>
      <c r="AG897" s="3"/>
      <c r="AH897" s="3"/>
    </row>
    <row r="898">
      <c r="A898" s="3"/>
      <c r="B898" s="3"/>
      <c r="C898" s="56"/>
      <c r="D898" s="56"/>
      <c r="E898" s="3"/>
      <c r="F898" s="38"/>
      <c r="G898" s="38"/>
      <c r="H898" s="56"/>
      <c r="I898" s="56"/>
      <c r="J898" s="38"/>
      <c r="K898" s="38"/>
      <c r="L898" s="38"/>
      <c r="M898" s="38"/>
      <c r="N898" s="3"/>
      <c r="O898" s="3"/>
      <c r="P898" s="3"/>
      <c r="Q898" s="3"/>
      <c r="R898" s="3"/>
      <c r="S898" s="3"/>
      <c r="T898" s="38"/>
      <c r="U898" s="38"/>
      <c r="V898" s="3"/>
      <c r="W898" s="3"/>
      <c r="X898" s="3"/>
      <c r="Y898" s="3"/>
      <c r="Z898" s="3"/>
      <c r="AA898" s="3"/>
      <c r="AB898" s="3"/>
      <c r="AC898" s="3"/>
      <c r="AD898" s="3"/>
      <c r="AE898" s="3"/>
      <c r="AF898" s="3"/>
      <c r="AG898" s="3"/>
      <c r="AH898" s="3"/>
    </row>
    <row r="899">
      <c r="A899" s="3"/>
      <c r="B899" s="3"/>
      <c r="C899" s="56"/>
      <c r="D899" s="56"/>
      <c r="E899" s="3"/>
      <c r="F899" s="38"/>
      <c r="G899" s="38"/>
      <c r="H899" s="56"/>
      <c r="I899" s="56"/>
      <c r="J899" s="38"/>
      <c r="K899" s="38"/>
      <c r="L899" s="38"/>
      <c r="M899" s="38"/>
      <c r="N899" s="3"/>
      <c r="O899" s="3"/>
      <c r="P899" s="3"/>
      <c r="Q899" s="3"/>
      <c r="R899" s="3"/>
      <c r="S899" s="3"/>
      <c r="T899" s="38"/>
      <c r="U899" s="38"/>
      <c r="V899" s="3"/>
      <c r="W899" s="3"/>
      <c r="X899" s="3"/>
      <c r="Y899" s="3"/>
      <c r="Z899" s="3"/>
      <c r="AA899" s="3"/>
      <c r="AB899" s="3"/>
      <c r="AC899" s="3"/>
      <c r="AD899" s="3"/>
      <c r="AE899" s="3"/>
      <c r="AF899" s="3"/>
      <c r="AG899" s="3"/>
      <c r="AH899" s="3"/>
    </row>
    <row r="900">
      <c r="A900" s="3"/>
      <c r="B900" s="3"/>
      <c r="C900" s="56"/>
      <c r="D900" s="56"/>
      <c r="E900" s="3"/>
      <c r="F900" s="38"/>
      <c r="G900" s="38"/>
      <c r="H900" s="56"/>
      <c r="I900" s="56"/>
      <c r="J900" s="38"/>
      <c r="K900" s="38"/>
      <c r="L900" s="38"/>
      <c r="M900" s="38"/>
      <c r="N900" s="3"/>
      <c r="O900" s="3"/>
      <c r="P900" s="3"/>
      <c r="Q900" s="3"/>
      <c r="R900" s="3"/>
      <c r="S900" s="3"/>
      <c r="T900" s="38"/>
      <c r="U900" s="38"/>
      <c r="V900" s="3"/>
      <c r="W900" s="3"/>
      <c r="X900" s="3"/>
      <c r="Y900" s="3"/>
      <c r="Z900" s="3"/>
      <c r="AA900" s="3"/>
      <c r="AB900" s="3"/>
      <c r="AC900" s="3"/>
      <c r="AD900" s="3"/>
      <c r="AE900" s="3"/>
      <c r="AF900" s="3"/>
      <c r="AG900" s="3"/>
      <c r="AH900" s="3"/>
    </row>
    <row r="901">
      <c r="A901" s="3"/>
      <c r="B901" s="3"/>
      <c r="C901" s="56"/>
      <c r="D901" s="56"/>
      <c r="E901" s="3"/>
      <c r="F901" s="38"/>
      <c r="G901" s="38"/>
      <c r="H901" s="56"/>
      <c r="I901" s="56"/>
      <c r="J901" s="38"/>
      <c r="K901" s="38"/>
      <c r="L901" s="38"/>
      <c r="M901" s="38"/>
      <c r="N901" s="3"/>
      <c r="O901" s="3"/>
      <c r="P901" s="3"/>
      <c r="Q901" s="3"/>
      <c r="R901" s="3"/>
      <c r="S901" s="3"/>
      <c r="T901" s="38"/>
      <c r="U901" s="38"/>
      <c r="V901" s="3"/>
      <c r="W901" s="3"/>
      <c r="X901" s="3"/>
      <c r="Y901" s="3"/>
      <c r="Z901" s="3"/>
      <c r="AA901" s="3"/>
      <c r="AB901" s="3"/>
      <c r="AC901" s="3"/>
      <c r="AD901" s="3"/>
      <c r="AE901" s="3"/>
      <c r="AF901" s="3"/>
      <c r="AG901" s="3"/>
      <c r="AH901" s="3"/>
    </row>
    <row r="902">
      <c r="A902" s="3"/>
      <c r="B902" s="3"/>
      <c r="C902" s="56"/>
      <c r="D902" s="56"/>
      <c r="E902" s="3"/>
      <c r="F902" s="38"/>
      <c r="G902" s="38"/>
      <c r="H902" s="56"/>
      <c r="I902" s="56"/>
      <c r="J902" s="38"/>
      <c r="K902" s="38"/>
      <c r="L902" s="38"/>
      <c r="M902" s="38"/>
      <c r="N902" s="3"/>
      <c r="O902" s="3"/>
      <c r="P902" s="3"/>
      <c r="Q902" s="3"/>
      <c r="R902" s="3"/>
      <c r="S902" s="3"/>
      <c r="T902" s="38"/>
      <c r="U902" s="38"/>
      <c r="V902" s="3"/>
      <c r="W902" s="3"/>
      <c r="X902" s="3"/>
      <c r="Y902" s="3"/>
      <c r="Z902" s="3"/>
      <c r="AA902" s="3"/>
      <c r="AB902" s="3"/>
      <c r="AC902" s="3"/>
      <c r="AD902" s="3"/>
      <c r="AE902" s="3"/>
      <c r="AF902" s="3"/>
      <c r="AG902" s="3"/>
      <c r="AH902" s="3"/>
    </row>
    <row r="903">
      <c r="A903" s="3"/>
      <c r="B903" s="3"/>
      <c r="C903" s="56"/>
      <c r="D903" s="56"/>
      <c r="E903" s="3"/>
      <c r="F903" s="38"/>
      <c r="G903" s="38"/>
      <c r="H903" s="56"/>
      <c r="I903" s="56"/>
      <c r="J903" s="38"/>
      <c r="K903" s="38"/>
      <c r="L903" s="38"/>
      <c r="M903" s="38"/>
      <c r="N903" s="3"/>
      <c r="O903" s="3"/>
      <c r="P903" s="3"/>
      <c r="Q903" s="3"/>
      <c r="R903" s="3"/>
      <c r="S903" s="3"/>
      <c r="T903" s="38"/>
      <c r="U903" s="38"/>
      <c r="V903" s="3"/>
      <c r="W903" s="3"/>
      <c r="X903" s="3"/>
      <c r="Y903" s="3"/>
      <c r="Z903" s="3"/>
      <c r="AA903" s="3"/>
      <c r="AB903" s="3"/>
      <c r="AC903" s="3"/>
      <c r="AD903" s="3"/>
      <c r="AE903" s="3"/>
      <c r="AF903" s="3"/>
      <c r="AG903" s="3"/>
      <c r="AH903" s="3"/>
    </row>
    <row r="904">
      <c r="A904" s="3"/>
      <c r="B904" s="3"/>
      <c r="C904" s="56"/>
      <c r="D904" s="56"/>
      <c r="E904" s="3"/>
      <c r="F904" s="38"/>
      <c r="G904" s="38"/>
      <c r="H904" s="56"/>
      <c r="I904" s="56"/>
      <c r="J904" s="38"/>
      <c r="K904" s="38"/>
      <c r="L904" s="38"/>
      <c r="M904" s="38"/>
      <c r="N904" s="3"/>
      <c r="O904" s="3"/>
      <c r="P904" s="3"/>
      <c r="Q904" s="3"/>
      <c r="R904" s="3"/>
      <c r="S904" s="3"/>
      <c r="T904" s="38"/>
      <c r="U904" s="38"/>
      <c r="V904" s="3"/>
      <c r="W904" s="3"/>
      <c r="X904" s="3"/>
      <c r="Y904" s="3"/>
      <c r="Z904" s="3"/>
      <c r="AA904" s="3"/>
      <c r="AB904" s="3"/>
      <c r="AC904" s="3"/>
      <c r="AD904" s="3"/>
      <c r="AE904" s="3"/>
      <c r="AF904" s="3"/>
      <c r="AG904" s="3"/>
      <c r="AH904" s="3"/>
    </row>
    <row r="905">
      <c r="A905" s="3"/>
      <c r="B905" s="3"/>
      <c r="C905" s="56"/>
      <c r="D905" s="56"/>
      <c r="E905" s="3"/>
      <c r="F905" s="38"/>
      <c r="G905" s="38"/>
      <c r="H905" s="56"/>
      <c r="I905" s="56"/>
      <c r="J905" s="38"/>
      <c r="K905" s="38"/>
      <c r="L905" s="38"/>
      <c r="M905" s="38"/>
      <c r="N905" s="3"/>
      <c r="O905" s="3"/>
      <c r="P905" s="3"/>
      <c r="Q905" s="3"/>
      <c r="R905" s="3"/>
      <c r="S905" s="3"/>
      <c r="T905" s="38"/>
      <c r="U905" s="38"/>
      <c r="V905" s="3"/>
      <c r="W905" s="3"/>
      <c r="X905" s="3"/>
      <c r="Y905" s="3"/>
      <c r="Z905" s="3"/>
      <c r="AA905" s="3"/>
      <c r="AB905" s="3"/>
      <c r="AC905" s="3"/>
      <c r="AD905" s="3"/>
      <c r="AE905" s="3"/>
      <c r="AF905" s="3"/>
      <c r="AG905" s="3"/>
      <c r="AH905" s="3"/>
    </row>
    <row r="906">
      <c r="A906" s="3"/>
      <c r="B906" s="3"/>
      <c r="C906" s="56"/>
      <c r="D906" s="56"/>
      <c r="E906" s="3"/>
      <c r="F906" s="38"/>
      <c r="G906" s="38"/>
      <c r="H906" s="56"/>
      <c r="I906" s="56"/>
      <c r="J906" s="38"/>
      <c r="K906" s="38"/>
      <c r="L906" s="38"/>
      <c r="M906" s="38"/>
      <c r="N906" s="3"/>
      <c r="O906" s="3"/>
      <c r="P906" s="3"/>
      <c r="Q906" s="3"/>
      <c r="R906" s="3"/>
      <c r="S906" s="3"/>
      <c r="T906" s="38"/>
      <c r="U906" s="38"/>
      <c r="V906" s="3"/>
      <c r="W906" s="3"/>
      <c r="X906" s="3"/>
      <c r="Y906" s="3"/>
      <c r="Z906" s="3"/>
      <c r="AA906" s="3"/>
      <c r="AB906" s="3"/>
      <c r="AC906" s="3"/>
      <c r="AD906" s="3"/>
      <c r="AE906" s="3"/>
      <c r="AF906" s="3"/>
      <c r="AG906" s="3"/>
      <c r="AH906" s="3"/>
    </row>
    <row r="907">
      <c r="A907" s="3"/>
      <c r="B907" s="3"/>
      <c r="C907" s="56"/>
      <c r="D907" s="56"/>
      <c r="E907" s="3"/>
      <c r="F907" s="38"/>
      <c r="G907" s="38"/>
      <c r="H907" s="56"/>
      <c r="I907" s="56"/>
      <c r="J907" s="38"/>
      <c r="K907" s="38"/>
      <c r="L907" s="38"/>
      <c r="M907" s="38"/>
      <c r="N907" s="3"/>
      <c r="O907" s="3"/>
      <c r="P907" s="3"/>
      <c r="Q907" s="3"/>
      <c r="R907" s="3"/>
      <c r="S907" s="3"/>
      <c r="T907" s="38"/>
      <c r="U907" s="38"/>
      <c r="V907" s="3"/>
      <c r="W907" s="3"/>
      <c r="X907" s="3"/>
      <c r="Y907" s="3"/>
      <c r="Z907" s="3"/>
      <c r="AA907" s="3"/>
      <c r="AB907" s="3"/>
      <c r="AC907" s="3"/>
      <c r="AD907" s="3"/>
      <c r="AE907" s="3"/>
      <c r="AF907" s="3"/>
      <c r="AG907" s="3"/>
      <c r="AH907" s="3"/>
    </row>
    <row r="908">
      <c r="A908" s="3"/>
      <c r="B908" s="3"/>
      <c r="C908" s="56"/>
      <c r="D908" s="56"/>
      <c r="E908" s="3"/>
      <c r="F908" s="38"/>
      <c r="G908" s="38"/>
      <c r="H908" s="56"/>
      <c r="I908" s="56"/>
      <c r="J908" s="38"/>
      <c r="K908" s="38"/>
      <c r="L908" s="38"/>
      <c r="M908" s="38"/>
      <c r="N908" s="3"/>
      <c r="O908" s="3"/>
      <c r="P908" s="3"/>
      <c r="Q908" s="3"/>
      <c r="R908" s="3"/>
      <c r="S908" s="3"/>
      <c r="T908" s="38"/>
      <c r="U908" s="38"/>
      <c r="V908" s="3"/>
      <c r="W908" s="3"/>
      <c r="X908" s="3"/>
      <c r="Y908" s="3"/>
      <c r="Z908" s="3"/>
      <c r="AA908" s="3"/>
      <c r="AB908" s="3"/>
      <c r="AC908" s="3"/>
      <c r="AD908" s="3"/>
      <c r="AE908" s="3"/>
      <c r="AF908" s="3"/>
      <c r="AG908" s="3"/>
      <c r="AH908" s="3"/>
    </row>
    <row r="909">
      <c r="A909" s="3"/>
      <c r="B909" s="3"/>
      <c r="C909" s="56"/>
      <c r="D909" s="56"/>
      <c r="E909" s="3"/>
      <c r="F909" s="38"/>
      <c r="G909" s="38"/>
      <c r="H909" s="56"/>
      <c r="I909" s="56"/>
      <c r="J909" s="38"/>
      <c r="K909" s="38"/>
      <c r="L909" s="38"/>
      <c r="M909" s="38"/>
      <c r="N909" s="3"/>
      <c r="O909" s="3"/>
      <c r="P909" s="3"/>
      <c r="Q909" s="3"/>
      <c r="R909" s="3"/>
      <c r="S909" s="3"/>
      <c r="T909" s="38"/>
      <c r="U909" s="38"/>
      <c r="V909" s="3"/>
      <c r="W909" s="3"/>
      <c r="X909" s="3"/>
      <c r="Y909" s="3"/>
      <c r="Z909" s="3"/>
      <c r="AA909" s="3"/>
      <c r="AB909" s="3"/>
      <c r="AC909" s="3"/>
      <c r="AD909" s="3"/>
      <c r="AE909" s="3"/>
      <c r="AF909" s="3"/>
      <c r="AG909" s="3"/>
      <c r="AH909" s="3"/>
    </row>
    <row r="910">
      <c r="A910" s="3"/>
      <c r="B910" s="3"/>
      <c r="C910" s="56"/>
      <c r="D910" s="56"/>
      <c r="E910" s="3"/>
      <c r="F910" s="38"/>
      <c r="G910" s="38"/>
      <c r="H910" s="56"/>
      <c r="I910" s="56"/>
      <c r="J910" s="38"/>
      <c r="K910" s="38"/>
      <c r="L910" s="38"/>
      <c r="M910" s="38"/>
      <c r="N910" s="3"/>
      <c r="O910" s="3"/>
      <c r="P910" s="3"/>
      <c r="Q910" s="3"/>
      <c r="R910" s="3"/>
      <c r="S910" s="3"/>
      <c r="T910" s="38"/>
      <c r="U910" s="38"/>
      <c r="V910" s="3"/>
      <c r="W910" s="3"/>
      <c r="X910" s="3"/>
      <c r="Y910" s="3"/>
      <c r="Z910" s="3"/>
      <c r="AA910" s="3"/>
      <c r="AB910" s="3"/>
      <c r="AC910" s="3"/>
      <c r="AD910" s="3"/>
      <c r="AE910" s="3"/>
      <c r="AF910" s="3"/>
      <c r="AG910" s="3"/>
      <c r="AH910" s="3"/>
    </row>
    <row r="911">
      <c r="A911" s="3"/>
      <c r="B911" s="3"/>
      <c r="C911" s="56"/>
      <c r="D911" s="56"/>
      <c r="E911" s="3"/>
      <c r="F911" s="38"/>
      <c r="G911" s="38"/>
      <c r="H911" s="56"/>
      <c r="I911" s="56"/>
      <c r="J911" s="38"/>
      <c r="K911" s="38"/>
      <c r="L911" s="38"/>
      <c r="M911" s="38"/>
      <c r="N911" s="3"/>
      <c r="O911" s="3"/>
      <c r="P911" s="3"/>
      <c r="Q911" s="3"/>
      <c r="R911" s="3"/>
      <c r="S911" s="3"/>
      <c r="T911" s="38"/>
      <c r="U911" s="38"/>
      <c r="V911" s="3"/>
      <c r="W911" s="3"/>
      <c r="X911" s="3"/>
      <c r="Y911" s="3"/>
      <c r="Z911" s="3"/>
      <c r="AA911" s="3"/>
      <c r="AB911" s="3"/>
      <c r="AC911" s="3"/>
      <c r="AD911" s="3"/>
      <c r="AE911" s="3"/>
      <c r="AF911" s="3"/>
      <c r="AG911" s="3"/>
      <c r="AH911" s="3"/>
    </row>
    <row r="912">
      <c r="A912" s="3"/>
      <c r="B912" s="3"/>
      <c r="C912" s="56"/>
      <c r="D912" s="56"/>
      <c r="E912" s="3"/>
      <c r="F912" s="38"/>
      <c r="G912" s="38"/>
      <c r="H912" s="56"/>
      <c r="I912" s="56"/>
      <c r="J912" s="38"/>
      <c r="K912" s="38"/>
      <c r="L912" s="38"/>
      <c r="M912" s="38"/>
      <c r="N912" s="3"/>
      <c r="O912" s="3"/>
      <c r="P912" s="3"/>
      <c r="Q912" s="3"/>
      <c r="R912" s="3"/>
      <c r="S912" s="3"/>
      <c r="T912" s="38"/>
      <c r="U912" s="38"/>
      <c r="V912" s="3"/>
      <c r="W912" s="3"/>
      <c r="X912" s="3"/>
      <c r="Y912" s="3"/>
      <c r="Z912" s="3"/>
      <c r="AA912" s="3"/>
      <c r="AB912" s="3"/>
      <c r="AC912" s="3"/>
      <c r="AD912" s="3"/>
      <c r="AE912" s="3"/>
      <c r="AF912" s="3"/>
      <c r="AG912" s="3"/>
      <c r="AH912" s="3"/>
    </row>
    <row r="913">
      <c r="A913" s="3"/>
      <c r="B913" s="3"/>
      <c r="C913" s="56"/>
      <c r="D913" s="56"/>
      <c r="E913" s="3"/>
      <c r="F913" s="38"/>
      <c r="G913" s="38"/>
      <c r="H913" s="56"/>
      <c r="I913" s="56"/>
      <c r="J913" s="38"/>
      <c r="K913" s="38"/>
      <c r="L913" s="38"/>
      <c r="M913" s="38"/>
      <c r="N913" s="3"/>
      <c r="O913" s="3"/>
      <c r="P913" s="3"/>
      <c r="Q913" s="3"/>
      <c r="R913" s="3"/>
      <c r="S913" s="3"/>
      <c r="T913" s="38"/>
      <c r="U913" s="38"/>
      <c r="V913" s="3"/>
      <c r="W913" s="3"/>
      <c r="X913" s="3"/>
      <c r="Y913" s="3"/>
      <c r="Z913" s="3"/>
      <c r="AA913" s="3"/>
      <c r="AB913" s="3"/>
      <c r="AC913" s="3"/>
      <c r="AD913" s="3"/>
      <c r="AE913" s="3"/>
      <c r="AF913" s="3"/>
      <c r="AG913" s="3"/>
      <c r="AH913" s="3"/>
    </row>
    <row r="914">
      <c r="A914" s="3"/>
      <c r="B914" s="3"/>
      <c r="C914" s="56"/>
      <c r="D914" s="56"/>
      <c r="E914" s="3"/>
      <c r="F914" s="38"/>
      <c r="G914" s="38"/>
      <c r="H914" s="56"/>
      <c r="I914" s="56"/>
      <c r="J914" s="38"/>
      <c r="K914" s="38"/>
      <c r="L914" s="38"/>
      <c r="M914" s="38"/>
      <c r="N914" s="3"/>
      <c r="O914" s="3"/>
      <c r="P914" s="3"/>
      <c r="Q914" s="3"/>
      <c r="R914" s="3"/>
      <c r="S914" s="3"/>
      <c r="T914" s="38"/>
      <c r="U914" s="38"/>
      <c r="V914" s="3"/>
      <c r="W914" s="3"/>
      <c r="X914" s="3"/>
      <c r="Y914" s="3"/>
      <c r="Z914" s="3"/>
      <c r="AA914" s="3"/>
      <c r="AB914" s="3"/>
      <c r="AC914" s="3"/>
      <c r="AD914" s="3"/>
      <c r="AE914" s="3"/>
      <c r="AF914" s="3"/>
      <c r="AG914" s="3"/>
      <c r="AH914" s="3"/>
    </row>
    <row r="915">
      <c r="A915" s="3"/>
      <c r="B915" s="3"/>
      <c r="C915" s="56"/>
      <c r="D915" s="56"/>
      <c r="E915" s="3"/>
      <c r="F915" s="38"/>
      <c r="G915" s="38"/>
      <c r="H915" s="56"/>
      <c r="I915" s="56"/>
      <c r="J915" s="38"/>
      <c r="K915" s="38"/>
      <c r="L915" s="38"/>
      <c r="M915" s="38"/>
      <c r="N915" s="3"/>
      <c r="O915" s="3"/>
      <c r="P915" s="3"/>
      <c r="Q915" s="3"/>
      <c r="R915" s="3"/>
      <c r="S915" s="3"/>
      <c r="T915" s="38"/>
      <c r="U915" s="38"/>
      <c r="V915" s="3"/>
      <c r="W915" s="3"/>
      <c r="X915" s="3"/>
      <c r="Y915" s="3"/>
      <c r="Z915" s="3"/>
      <c r="AA915" s="3"/>
      <c r="AB915" s="3"/>
      <c r="AC915" s="3"/>
      <c r="AD915" s="3"/>
      <c r="AE915" s="3"/>
      <c r="AF915" s="3"/>
      <c r="AG915" s="3"/>
      <c r="AH915" s="3"/>
    </row>
    <row r="916">
      <c r="A916" s="3"/>
      <c r="B916" s="3"/>
      <c r="C916" s="56"/>
      <c r="D916" s="56"/>
      <c r="E916" s="3"/>
      <c r="F916" s="38"/>
      <c r="G916" s="38"/>
      <c r="H916" s="56"/>
      <c r="I916" s="56"/>
      <c r="J916" s="38"/>
      <c r="K916" s="38"/>
      <c r="L916" s="38"/>
      <c r="M916" s="38"/>
      <c r="N916" s="3"/>
      <c r="O916" s="3"/>
      <c r="P916" s="3"/>
      <c r="Q916" s="3"/>
      <c r="R916" s="3"/>
      <c r="S916" s="3"/>
      <c r="T916" s="38"/>
      <c r="U916" s="38"/>
      <c r="V916" s="3"/>
      <c r="W916" s="3"/>
      <c r="X916" s="3"/>
      <c r="Y916" s="3"/>
      <c r="Z916" s="3"/>
      <c r="AA916" s="3"/>
      <c r="AB916" s="3"/>
      <c r="AC916" s="3"/>
      <c r="AD916" s="3"/>
      <c r="AE916" s="3"/>
      <c r="AF916" s="3"/>
      <c r="AG916" s="3"/>
      <c r="AH916" s="3"/>
    </row>
    <row r="917">
      <c r="A917" s="3"/>
      <c r="B917" s="3"/>
      <c r="C917" s="56"/>
      <c r="D917" s="56"/>
      <c r="E917" s="3"/>
      <c r="F917" s="38"/>
      <c r="G917" s="38"/>
      <c r="H917" s="56"/>
      <c r="I917" s="56"/>
      <c r="J917" s="38"/>
      <c r="K917" s="38"/>
      <c r="L917" s="38"/>
      <c r="M917" s="38"/>
      <c r="N917" s="3"/>
      <c r="O917" s="3"/>
      <c r="P917" s="3"/>
      <c r="Q917" s="3"/>
      <c r="R917" s="3"/>
      <c r="S917" s="3"/>
      <c r="T917" s="38"/>
      <c r="U917" s="38"/>
      <c r="V917" s="3"/>
      <c r="W917" s="3"/>
      <c r="X917" s="3"/>
      <c r="Y917" s="3"/>
      <c r="Z917" s="3"/>
      <c r="AA917" s="3"/>
      <c r="AB917" s="3"/>
      <c r="AC917" s="3"/>
      <c r="AD917" s="3"/>
      <c r="AE917" s="3"/>
      <c r="AF917" s="3"/>
      <c r="AG917" s="3"/>
      <c r="AH917" s="3"/>
    </row>
    <row r="918">
      <c r="A918" s="3"/>
      <c r="B918" s="3"/>
      <c r="C918" s="56"/>
      <c r="D918" s="56"/>
      <c r="E918" s="3"/>
      <c r="F918" s="38"/>
      <c r="G918" s="38"/>
      <c r="H918" s="56"/>
      <c r="I918" s="56"/>
      <c r="J918" s="38"/>
      <c r="K918" s="38"/>
      <c r="L918" s="38"/>
      <c r="M918" s="38"/>
      <c r="N918" s="3"/>
      <c r="O918" s="3"/>
      <c r="P918" s="3"/>
      <c r="Q918" s="3"/>
      <c r="R918" s="3"/>
      <c r="S918" s="3"/>
      <c r="T918" s="38"/>
      <c r="U918" s="38"/>
      <c r="V918" s="3"/>
      <c r="W918" s="3"/>
      <c r="X918" s="3"/>
      <c r="Y918" s="3"/>
      <c r="Z918" s="3"/>
      <c r="AA918" s="3"/>
      <c r="AB918" s="3"/>
      <c r="AC918" s="3"/>
      <c r="AD918" s="3"/>
      <c r="AE918" s="3"/>
      <c r="AF918" s="3"/>
      <c r="AG918" s="3"/>
      <c r="AH918" s="3"/>
    </row>
    <row r="919">
      <c r="A919" s="3"/>
      <c r="B919" s="3"/>
      <c r="C919" s="56"/>
      <c r="D919" s="56"/>
      <c r="E919" s="3"/>
      <c r="F919" s="38"/>
      <c r="G919" s="38"/>
      <c r="H919" s="56"/>
      <c r="I919" s="56"/>
      <c r="J919" s="38"/>
      <c r="K919" s="38"/>
      <c r="L919" s="38"/>
      <c r="M919" s="38"/>
      <c r="N919" s="3"/>
      <c r="O919" s="3"/>
      <c r="P919" s="3"/>
      <c r="Q919" s="3"/>
      <c r="R919" s="3"/>
      <c r="S919" s="3"/>
      <c r="T919" s="38"/>
      <c r="U919" s="38"/>
      <c r="V919" s="3"/>
      <c r="W919" s="3"/>
      <c r="X919" s="3"/>
      <c r="Y919" s="3"/>
      <c r="Z919" s="3"/>
      <c r="AA919" s="3"/>
      <c r="AB919" s="3"/>
      <c r="AC919" s="3"/>
      <c r="AD919" s="3"/>
      <c r="AE919" s="3"/>
      <c r="AF919" s="3"/>
      <c r="AG919" s="3"/>
      <c r="AH919" s="3"/>
    </row>
    <row r="920">
      <c r="A920" s="3"/>
      <c r="B920" s="3"/>
      <c r="C920" s="56"/>
      <c r="D920" s="56"/>
      <c r="E920" s="3"/>
      <c r="F920" s="38"/>
      <c r="G920" s="38"/>
      <c r="H920" s="56"/>
      <c r="I920" s="56"/>
      <c r="J920" s="38"/>
      <c r="K920" s="38"/>
      <c r="L920" s="38"/>
      <c r="M920" s="38"/>
      <c r="N920" s="3"/>
      <c r="O920" s="3"/>
      <c r="P920" s="3"/>
      <c r="Q920" s="3"/>
      <c r="R920" s="3"/>
      <c r="S920" s="3"/>
      <c r="T920" s="38"/>
      <c r="U920" s="38"/>
      <c r="V920" s="3"/>
      <c r="W920" s="3"/>
      <c r="X920" s="3"/>
      <c r="Y920" s="3"/>
      <c r="Z920" s="3"/>
      <c r="AA920" s="3"/>
      <c r="AB920" s="3"/>
      <c r="AC920" s="3"/>
      <c r="AD920" s="3"/>
      <c r="AE920" s="3"/>
      <c r="AF920" s="3"/>
      <c r="AG920" s="3"/>
      <c r="AH920" s="3"/>
    </row>
    <row r="921">
      <c r="A921" s="3"/>
      <c r="B921" s="3"/>
      <c r="C921" s="56"/>
      <c r="D921" s="56"/>
      <c r="E921" s="3"/>
      <c r="F921" s="38"/>
      <c r="G921" s="38"/>
      <c r="H921" s="56"/>
      <c r="I921" s="56"/>
      <c r="J921" s="38"/>
      <c r="K921" s="38"/>
      <c r="L921" s="38"/>
      <c r="M921" s="38"/>
      <c r="N921" s="3"/>
      <c r="O921" s="3"/>
      <c r="P921" s="3"/>
      <c r="Q921" s="3"/>
      <c r="R921" s="3"/>
      <c r="S921" s="3"/>
      <c r="T921" s="38"/>
      <c r="U921" s="38"/>
      <c r="V921" s="3"/>
      <c r="W921" s="3"/>
      <c r="X921" s="3"/>
      <c r="Y921" s="3"/>
      <c r="Z921" s="3"/>
      <c r="AA921" s="3"/>
      <c r="AB921" s="3"/>
      <c r="AC921" s="3"/>
      <c r="AD921" s="3"/>
      <c r="AE921" s="3"/>
      <c r="AF921" s="3"/>
      <c r="AG921" s="3"/>
      <c r="AH921" s="3"/>
    </row>
    <row r="922">
      <c r="A922" s="3"/>
      <c r="B922" s="3"/>
      <c r="C922" s="56"/>
      <c r="D922" s="56"/>
      <c r="E922" s="3"/>
      <c r="F922" s="38"/>
      <c r="G922" s="38"/>
      <c r="H922" s="56"/>
      <c r="I922" s="56"/>
      <c r="J922" s="38"/>
      <c r="K922" s="38"/>
      <c r="L922" s="38"/>
      <c r="M922" s="38"/>
      <c r="N922" s="3"/>
      <c r="O922" s="3"/>
      <c r="P922" s="3"/>
      <c r="Q922" s="3"/>
      <c r="R922" s="3"/>
      <c r="S922" s="3"/>
      <c r="T922" s="38"/>
      <c r="U922" s="38"/>
      <c r="V922" s="3"/>
      <c r="W922" s="3"/>
      <c r="X922" s="3"/>
      <c r="Y922" s="3"/>
      <c r="Z922" s="3"/>
      <c r="AA922" s="3"/>
      <c r="AB922" s="3"/>
      <c r="AC922" s="3"/>
      <c r="AD922" s="3"/>
      <c r="AE922" s="3"/>
      <c r="AF922" s="3"/>
      <c r="AG922" s="3"/>
      <c r="AH922" s="3"/>
    </row>
    <row r="923">
      <c r="A923" s="3"/>
      <c r="B923" s="3"/>
      <c r="C923" s="56"/>
      <c r="D923" s="56"/>
      <c r="E923" s="3"/>
      <c r="F923" s="38"/>
      <c r="G923" s="38"/>
      <c r="H923" s="56"/>
      <c r="I923" s="56"/>
      <c r="J923" s="38"/>
      <c r="K923" s="38"/>
      <c r="L923" s="38"/>
      <c r="M923" s="38"/>
      <c r="N923" s="3"/>
      <c r="O923" s="3"/>
      <c r="P923" s="3"/>
      <c r="Q923" s="3"/>
      <c r="R923" s="3"/>
      <c r="S923" s="3"/>
      <c r="T923" s="38"/>
      <c r="U923" s="38"/>
      <c r="V923" s="3"/>
      <c r="W923" s="3"/>
      <c r="X923" s="3"/>
      <c r="Y923" s="3"/>
      <c r="Z923" s="3"/>
      <c r="AA923" s="3"/>
      <c r="AB923" s="3"/>
      <c r="AC923" s="3"/>
      <c r="AD923" s="3"/>
      <c r="AE923" s="3"/>
      <c r="AF923" s="3"/>
      <c r="AG923" s="3"/>
      <c r="AH923" s="3"/>
    </row>
    <row r="924">
      <c r="A924" s="3"/>
      <c r="B924" s="3"/>
      <c r="C924" s="56"/>
      <c r="D924" s="56"/>
      <c r="E924" s="3"/>
      <c r="F924" s="38"/>
      <c r="G924" s="38"/>
      <c r="H924" s="56"/>
      <c r="I924" s="56"/>
      <c r="J924" s="38"/>
      <c r="K924" s="38"/>
      <c r="L924" s="38"/>
      <c r="M924" s="38"/>
      <c r="N924" s="3"/>
      <c r="O924" s="3"/>
      <c r="P924" s="3"/>
      <c r="Q924" s="3"/>
      <c r="R924" s="3"/>
      <c r="S924" s="3"/>
      <c r="T924" s="38"/>
      <c r="U924" s="38"/>
      <c r="V924" s="3"/>
      <c r="W924" s="3"/>
      <c r="X924" s="3"/>
      <c r="Y924" s="3"/>
      <c r="Z924" s="3"/>
      <c r="AA924" s="3"/>
      <c r="AB924" s="3"/>
      <c r="AC924" s="3"/>
      <c r="AD924" s="3"/>
      <c r="AE924" s="3"/>
      <c r="AF924" s="3"/>
      <c r="AG924" s="3"/>
      <c r="AH924" s="3"/>
    </row>
    <row r="925">
      <c r="A925" s="3"/>
      <c r="B925" s="3"/>
      <c r="C925" s="56"/>
      <c r="D925" s="56"/>
      <c r="E925" s="3"/>
      <c r="F925" s="38"/>
      <c r="G925" s="38"/>
      <c r="H925" s="56"/>
      <c r="I925" s="56"/>
      <c r="J925" s="38"/>
      <c r="K925" s="38"/>
      <c r="L925" s="38"/>
      <c r="M925" s="38"/>
      <c r="N925" s="3"/>
      <c r="O925" s="3"/>
      <c r="P925" s="3"/>
      <c r="Q925" s="3"/>
      <c r="R925" s="3"/>
      <c r="S925" s="3"/>
      <c r="T925" s="38"/>
      <c r="U925" s="38"/>
      <c r="V925" s="3"/>
      <c r="W925" s="3"/>
      <c r="X925" s="3"/>
      <c r="Y925" s="3"/>
      <c r="Z925" s="3"/>
      <c r="AA925" s="3"/>
      <c r="AB925" s="3"/>
      <c r="AC925" s="3"/>
      <c r="AD925" s="3"/>
      <c r="AE925" s="3"/>
      <c r="AF925" s="3"/>
      <c r="AG925" s="3"/>
      <c r="AH925" s="3"/>
    </row>
    <row r="926">
      <c r="A926" s="3"/>
      <c r="B926" s="3"/>
      <c r="C926" s="56"/>
      <c r="D926" s="56"/>
      <c r="E926" s="3"/>
      <c r="F926" s="38"/>
      <c r="G926" s="38"/>
      <c r="H926" s="56"/>
      <c r="I926" s="56"/>
      <c r="J926" s="38"/>
      <c r="K926" s="38"/>
      <c r="L926" s="38"/>
      <c r="M926" s="38"/>
      <c r="N926" s="3"/>
      <c r="O926" s="3"/>
      <c r="P926" s="3"/>
      <c r="Q926" s="3"/>
      <c r="R926" s="3"/>
      <c r="S926" s="3"/>
      <c r="T926" s="38"/>
      <c r="U926" s="38"/>
      <c r="V926" s="3"/>
      <c r="W926" s="3"/>
      <c r="X926" s="3"/>
      <c r="Y926" s="3"/>
      <c r="Z926" s="3"/>
      <c r="AA926" s="3"/>
      <c r="AB926" s="3"/>
      <c r="AC926" s="3"/>
      <c r="AD926" s="3"/>
      <c r="AE926" s="3"/>
      <c r="AF926" s="3"/>
      <c r="AG926" s="3"/>
      <c r="AH926" s="3"/>
    </row>
    <row r="927">
      <c r="A927" s="3"/>
      <c r="B927" s="3"/>
      <c r="C927" s="56"/>
      <c r="D927" s="56"/>
      <c r="E927" s="3"/>
      <c r="F927" s="38"/>
      <c r="G927" s="38"/>
      <c r="H927" s="56"/>
      <c r="I927" s="56"/>
      <c r="J927" s="38"/>
      <c r="K927" s="38"/>
      <c r="L927" s="38"/>
      <c r="M927" s="38"/>
      <c r="N927" s="3"/>
      <c r="O927" s="3"/>
      <c r="P927" s="3"/>
      <c r="Q927" s="3"/>
      <c r="R927" s="3"/>
      <c r="S927" s="3"/>
      <c r="T927" s="38"/>
      <c r="U927" s="38"/>
      <c r="V927" s="3"/>
      <c r="W927" s="3"/>
      <c r="X927" s="3"/>
      <c r="Y927" s="3"/>
      <c r="Z927" s="3"/>
      <c r="AA927" s="3"/>
      <c r="AB927" s="3"/>
      <c r="AC927" s="3"/>
      <c r="AD927" s="3"/>
      <c r="AE927" s="3"/>
      <c r="AF927" s="3"/>
      <c r="AG927" s="3"/>
      <c r="AH927" s="3"/>
    </row>
    <row r="928">
      <c r="A928" s="3"/>
      <c r="B928" s="3"/>
      <c r="C928" s="56"/>
      <c r="D928" s="56"/>
      <c r="E928" s="3"/>
      <c r="F928" s="38"/>
      <c r="G928" s="38"/>
      <c r="H928" s="56"/>
      <c r="I928" s="56"/>
      <c r="J928" s="38"/>
      <c r="K928" s="38"/>
      <c r="L928" s="38"/>
      <c r="M928" s="38"/>
      <c r="N928" s="3"/>
      <c r="O928" s="3"/>
      <c r="P928" s="3"/>
      <c r="Q928" s="3"/>
      <c r="R928" s="3"/>
      <c r="S928" s="3"/>
      <c r="T928" s="38"/>
      <c r="U928" s="38"/>
      <c r="V928" s="3"/>
      <c r="W928" s="3"/>
      <c r="X928" s="3"/>
      <c r="Y928" s="3"/>
      <c r="Z928" s="3"/>
      <c r="AA928" s="3"/>
      <c r="AB928" s="3"/>
      <c r="AC928" s="3"/>
      <c r="AD928" s="3"/>
      <c r="AE928" s="3"/>
      <c r="AF928" s="3"/>
      <c r="AG928" s="3"/>
      <c r="AH928" s="3"/>
    </row>
    <row r="929">
      <c r="A929" s="3"/>
      <c r="B929" s="3"/>
      <c r="C929" s="56"/>
      <c r="D929" s="56"/>
      <c r="E929" s="3"/>
      <c r="F929" s="38"/>
      <c r="G929" s="38"/>
      <c r="H929" s="56"/>
      <c r="I929" s="56"/>
      <c r="J929" s="38"/>
      <c r="K929" s="38"/>
      <c r="L929" s="38"/>
      <c r="M929" s="38"/>
      <c r="N929" s="3"/>
      <c r="O929" s="3"/>
      <c r="P929" s="3"/>
      <c r="Q929" s="3"/>
      <c r="R929" s="3"/>
      <c r="S929" s="3"/>
      <c r="T929" s="38"/>
      <c r="U929" s="38"/>
      <c r="V929" s="3"/>
      <c r="W929" s="3"/>
      <c r="X929" s="3"/>
      <c r="Y929" s="3"/>
      <c r="Z929" s="3"/>
      <c r="AA929" s="3"/>
      <c r="AB929" s="3"/>
      <c r="AC929" s="3"/>
      <c r="AD929" s="3"/>
      <c r="AE929" s="3"/>
      <c r="AF929" s="3"/>
      <c r="AG929" s="3"/>
      <c r="AH929" s="3"/>
    </row>
    <row r="930">
      <c r="A930" s="3"/>
      <c r="B930" s="3"/>
      <c r="C930" s="56"/>
      <c r="D930" s="56"/>
      <c r="E930" s="3"/>
      <c r="F930" s="38"/>
      <c r="G930" s="38"/>
      <c r="H930" s="56"/>
      <c r="I930" s="56"/>
      <c r="J930" s="38"/>
      <c r="K930" s="38"/>
      <c r="L930" s="38"/>
      <c r="M930" s="38"/>
      <c r="N930" s="3"/>
      <c r="O930" s="3"/>
      <c r="P930" s="3"/>
      <c r="Q930" s="3"/>
      <c r="R930" s="3"/>
      <c r="S930" s="3"/>
      <c r="T930" s="38"/>
      <c r="U930" s="38"/>
      <c r="V930" s="3"/>
      <c r="W930" s="3"/>
      <c r="X930" s="3"/>
      <c r="Y930" s="3"/>
      <c r="Z930" s="3"/>
      <c r="AA930" s="3"/>
      <c r="AB930" s="3"/>
      <c r="AC930" s="3"/>
      <c r="AD930" s="3"/>
      <c r="AE930" s="3"/>
      <c r="AF930" s="3"/>
      <c r="AG930" s="3"/>
      <c r="AH930" s="3"/>
    </row>
    <row r="931">
      <c r="A931" s="3"/>
      <c r="B931" s="3"/>
      <c r="C931" s="56"/>
      <c r="D931" s="56"/>
      <c r="E931" s="3"/>
      <c r="F931" s="38"/>
      <c r="G931" s="38"/>
      <c r="H931" s="56"/>
      <c r="I931" s="56"/>
      <c r="J931" s="38"/>
      <c r="K931" s="38"/>
      <c r="L931" s="38"/>
      <c r="M931" s="38"/>
      <c r="N931" s="3"/>
      <c r="O931" s="3"/>
      <c r="P931" s="3"/>
      <c r="Q931" s="3"/>
      <c r="R931" s="3"/>
      <c r="S931" s="3"/>
      <c r="T931" s="38"/>
      <c r="U931" s="38"/>
      <c r="V931" s="3"/>
      <c r="W931" s="3"/>
      <c r="X931" s="3"/>
      <c r="Y931" s="3"/>
      <c r="Z931" s="3"/>
      <c r="AA931" s="3"/>
      <c r="AB931" s="3"/>
      <c r="AC931" s="3"/>
      <c r="AD931" s="3"/>
      <c r="AE931" s="3"/>
      <c r="AF931" s="3"/>
      <c r="AG931" s="3"/>
      <c r="AH931" s="3"/>
    </row>
    <row r="932">
      <c r="A932" s="3"/>
      <c r="B932" s="3"/>
      <c r="C932" s="56"/>
      <c r="D932" s="56"/>
      <c r="E932" s="3"/>
      <c r="F932" s="38"/>
      <c r="G932" s="38"/>
      <c r="H932" s="56"/>
      <c r="I932" s="56"/>
      <c r="J932" s="38"/>
      <c r="K932" s="38"/>
      <c r="L932" s="38"/>
      <c r="M932" s="38"/>
      <c r="N932" s="3"/>
      <c r="O932" s="3"/>
      <c r="P932" s="3"/>
      <c r="Q932" s="3"/>
      <c r="R932" s="3"/>
      <c r="S932" s="3"/>
      <c r="T932" s="38"/>
      <c r="U932" s="38"/>
      <c r="V932" s="3"/>
      <c r="W932" s="3"/>
      <c r="X932" s="3"/>
      <c r="Y932" s="3"/>
      <c r="Z932" s="3"/>
      <c r="AA932" s="3"/>
      <c r="AB932" s="3"/>
      <c r="AC932" s="3"/>
      <c r="AD932" s="3"/>
      <c r="AE932" s="3"/>
      <c r="AF932" s="3"/>
      <c r="AG932" s="3"/>
      <c r="AH932" s="3"/>
    </row>
    <row r="933">
      <c r="A933" s="3"/>
      <c r="B933" s="3"/>
      <c r="C933" s="56"/>
      <c r="D933" s="56"/>
      <c r="E933" s="3"/>
      <c r="F933" s="38"/>
      <c r="G933" s="38"/>
      <c r="H933" s="56"/>
      <c r="I933" s="56"/>
      <c r="J933" s="38"/>
      <c r="K933" s="38"/>
      <c r="L933" s="38"/>
      <c r="M933" s="38"/>
      <c r="N933" s="3"/>
      <c r="O933" s="3"/>
      <c r="P933" s="3"/>
      <c r="Q933" s="3"/>
      <c r="R933" s="3"/>
      <c r="S933" s="3"/>
      <c r="T933" s="38"/>
      <c r="U933" s="38"/>
      <c r="V933" s="3"/>
      <c r="W933" s="3"/>
      <c r="X933" s="3"/>
      <c r="Y933" s="3"/>
      <c r="Z933" s="3"/>
      <c r="AA933" s="3"/>
      <c r="AB933" s="3"/>
      <c r="AC933" s="3"/>
      <c r="AD933" s="3"/>
      <c r="AE933" s="3"/>
      <c r="AF933" s="3"/>
      <c r="AG933" s="3"/>
      <c r="AH933" s="3"/>
    </row>
    <row r="934">
      <c r="A934" s="3"/>
      <c r="B934" s="3"/>
      <c r="C934" s="56"/>
      <c r="D934" s="56"/>
      <c r="E934" s="3"/>
      <c r="F934" s="38"/>
      <c r="G934" s="38"/>
      <c r="H934" s="56"/>
      <c r="I934" s="56"/>
      <c r="J934" s="38"/>
      <c r="K934" s="38"/>
      <c r="L934" s="38"/>
      <c r="M934" s="38"/>
      <c r="N934" s="3"/>
      <c r="O934" s="3"/>
      <c r="P934" s="3"/>
      <c r="Q934" s="3"/>
      <c r="R934" s="3"/>
      <c r="S934" s="3"/>
      <c r="T934" s="38"/>
      <c r="U934" s="38"/>
      <c r="V934" s="3"/>
      <c r="W934" s="3"/>
      <c r="X934" s="3"/>
      <c r="Y934" s="3"/>
      <c r="Z934" s="3"/>
      <c r="AA934" s="3"/>
      <c r="AB934" s="3"/>
      <c r="AC934" s="3"/>
      <c r="AD934" s="3"/>
      <c r="AE934" s="3"/>
      <c r="AF934" s="3"/>
      <c r="AG934" s="3"/>
      <c r="AH934" s="3"/>
    </row>
    <row r="935">
      <c r="A935" s="3"/>
      <c r="B935" s="3"/>
      <c r="C935" s="56"/>
      <c r="D935" s="56"/>
      <c r="E935" s="3"/>
      <c r="F935" s="38"/>
      <c r="G935" s="38"/>
      <c r="H935" s="56"/>
      <c r="I935" s="56"/>
      <c r="J935" s="38"/>
      <c r="K935" s="38"/>
      <c r="L935" s="38"/>
      <c r="M935" s="38"/>
      <c r="N935" s="3"/>
      <c r="O935" s="3"/>
      <c r="P935" s="3"/>
      <c r="Q935" s="3"/>
      <c r="R935" s="3"/>
      <c r="S935" s="3"/>
      <c r="T935" s="38"/>
      <c r="U935" s="38"/>
      <c r="V935" s="3"/>
      <c r="W935" s="3"/>
      <c r="X935" s="3"/>
      <c r="Y935" s="3"/>
      <c r="Z935" s="3"/>
      <c r="AA935" s="3"/>
      <c r="AB935" s="3"/>
      <c r="AC935" s="3"/>
      <c r="AD935" s="3"/>
      <c r="AE935" s="3"/>
      <c r="AF935" s="3"/>
      <c r="AG935" s="3"/>
      <c r="AH935" s="3"/>
    </row>
    <row r="936">
      <c r="A936" s="3"/>
      <c r="B936" s="3"/>
      <c r="C936" s="56"/>
      <c r="D936" s="56"/>
      <c r="E936" s="3"/>
      <c r="F936" s="38"/>
      <c r="G936" s="38"/>
      <c r="H936" s="56"/>
      <c r="I936" s="56"/>
      <c r="J936" s="38"/>
      <c r="K936" s="38"/>
      <c r="L936" s="38"/>
      <c r="M936" s="38"/>
      <c r="N936" s="3"/>
      <c r="O936" s="3"/>
      <c r="P936" s="3"/>
      <c r="Q936" s="3"/>
      <c r="R936" s="3"/>
      <c r="S936" s="3"/>
      <c r="T936" s="38"/>
      <c r="U936" s="38"/>
      <c r="V936" s="3"/>
      <c r="W936" s="3"/>
      <c r="X936" s="3"/>
      <c r="Y936" s="3"/>
      <c r="Z936" s="3"/>
      <c r="AA936" s="3"/>
      <c r="AB936" s="3"/>
      <c r="AC936" s="3"/>
      <c r="AD936" s="3"/>
      <c r="AE936" s="3"/>
      <c r="AF936" s="3"/>
      <c r="AG936" s="3"/>
      <c r="AH936" s="3"/>
    </row>
    <row r="937">
      <c r="A937" s="3"/>
      <c r="B937" s="3"/>
      <c r="C937" s="56"/>
      <c r="D937" s="56"/>
      <c r="E937" s="3"/>
      <c r="F937" s="38"/>
      <c r="G937" s="38"/>
      <c r="H937" s="56"/>
      <c r="I937" s="56"/>
      <c r="J937" s="38"/>
      <c r="K937" s="38"/>
      <c r="L937" s="38"/>
      <c r="M937" s="38"/>
      <c r="N937" s="3"/>
      <c r="O937" s="3"/>
      <c r="P937" s="3"/>
      <c r="Q937" s="3"/>
      <c r="R937" s="3"/>
      <c r="S937" s="3"/>
      <c r="T937" s="38"/>
      <c r="U937" s="38"/>
      <c r="V937" s="3"/>
      <c r="W937" s="3"/>
      <c r="X937" s="3"/>
      <c r="Y937" s="3"/>
      <c r="Z937" s="3"/>
      <c r="AA937" s="3"/>
      <c r="AB937" s="3"/>
      <c r="AC937" s="3"/>
      <c r="AD937" s="3"/>
      <c r="AE937" s="3"/>
      <c r="AF937" s="3"/>
      <c r="AG937" s="3"/>
      <c r="AH937" s="3"/>
    </row>
    <row r="938">
      <c r="A938" s="3"/>
      <c r="B938" s="3"/>
      <c r="C938" s="56"/>
      <c r="D938" s="56"/>
      <c r="E938" s="3"/>
      <c r="F938" s="38"/>
      <c r="G938" s="38"/>
      <c r="H938" s="56"/>
      <c r="I938" s="56"/>
      <c r="J938" s="38"/>
      <c r="K938" s="38"/>
      <c r="L938" s="38"/>
      <c r="M938" s="38"/>
      <c r="N938" s="3"/>
      <c r="O938" s="3"/>
      <c r="P938" s="3"/>
      <c r="Q938" s="3"/>
      <c r="R938" s="3"/>
      <c r="S938" s="3"/>
      <c r="T938" s="38"/>
      <c r="U938" s="38"/>
      <c r="V938" s="3"/>
      <c r="W938" s="3"/>
      <c r="X938" s="3"/>
      <c r="Y938" s="3"/>
      <c r="Z938" s="3"/>
      <c r="AA938" s="3"/>
      <c r="AB938" s="3"/>
      <c r="AC938" s="3"/>
      <c r="AD938" s="3"/>
      <c r="AE938" s="3"/>
      <c r="AF938" s="3"/>
      <c r="AG938" s="3"/>
      <c r="AH938" s="3"/>
    </row>
    <row r="939">
      <c r="A939" s="3"/>
      <c r="B939" s="3"/>
      <c r="C939" s="56"/>
      <c r="D939" s="56"/>
      <c r="E939" s="3"/>
      <c r="F939" s="38"/>
      <c r="G939" s="38"/>
      <c r="H939" s="56"/>
      <c r="I939" s="56"/>
      <c r="J939" s="38"/>
      <c r="K939" s="38"/>
      <c r="L939" s="38"/>
      <c r="M939" s="38"/>
      <c r="N939" s="3"/>
      <c r="O939" s="3"/>
      <c r="P939" s="3"/>
      <c r="Q939" s="3"/>
      <c r="R939" s="3"/>
      <c r="S939" s="3"/>
      <c r="T939" s="38"/>
      <c r="U939" s="38"/>
      <c r="V939" s="3"/>
      <c r="W939" s="3"/>
      <c r="X939" s="3"/>
      <c r="Y939" s="3"/>
      <c r="Z939" s="3"/>
      <c r="AA939" s="3"/>
      <c r="AB939" s="3"/>
      <c r="AC939" s="3"/>
      <c r="AD939" s="3"/>
      <c r="AE939" s="3"/>
      <c r="AF939" s="3"/>
      <c r="AG939" s="3"/>
      <c r="AH939" s="3"/>
    </row>
    <row r="940">
      <c r="A940" s="3"/>
      <c r="B940" s="3"/>
      <c r="C940" s="56"/>
      <c r="D940" s="56"/>
      <c r="E940" s="3"/>
      <c r="F940" s="38"/>
      <c r="G940" s="38"/>
      <c r="H940" s="56"/>
      <c r="I940" s="56"/>
      <c r="J940" s="38"/>
      <c r="K940" s="38"/>
      <c r="L940" s="38"/>
      <c r="M940" s="38"/>
      <c r="N940" s="3"/>
      <c r="O940" s="3"/>
      <c r="P940" s="3"/>
      <c r="Q940" s="3"/>
      <c r="R940" s="3"/>
      <c r="S940" s="3"/>
      <c r="T940" s="38"/>
      <c r="U940" s="38"/>
      <c r="V940" s="3"/>
      <c r="W940" s="3"/>
      <c r="X940" s="3"/>
      <c r="Y940" s="3"/>
      <c r="Z940" s="3"/>
      <c r="AA940" s="3"/>
      <c r="AB940" s="3"/>
      <c r="AC940" s="3"/>
      <c r="AD940" s="3"/>
      <c r="AE940" s="3"/>
      <c r="AF940" s="3"/>
      <c r="AG940" s="3"/>
      <c r="AH940" s="3"/>
    </row>
    <row r="941">
      <c r="A941" s="3"/>
      <c r="B941" s="3"/>
      <c r="C941" s="56"/>
      <c r="D941" s="56"/>
      <c r="E941" s="3"/>
      <c r="F941" s="38"/>
      <c r="G941" s="38"/>
      <c r="H941" s="56"/>
      <c r="I941" s="56"/>
      <c r="J941" s="38"/>
      <c r="K941" s="38"/>
      <c r="L941" s="38"/>
      <c r="M941" s="38"/>
      <c r="N941" s="3"/>
      <c r="O941" s="3"/>
      <c r="P941" s="3"/>
      <c r="Q941" s="3"/>
      <c r="R941" s="3"/>
      <c r="S941" s="3"/>
      <c r="T941" s="38"/>
      <c r="U941" s="38"/>
      <c r="V941" s="3"/>
      <c r="W941" s="3"/>
      <c r="X941" s="3"/>
      <c r="Y941" s="3"/>
      <c r="Z941" s="3"/>
      <c r="AA941" s="3"/>
      <c r="AB941" s="3"/>
      <c r="AC941" s="3"/>
      <c r="AD941" s="3"/>
      <c r="AE941" s="3"/>
      <c r="AF941" s="3"/>
      <c r="AG941" s="3"/>
      <c r="AH941" s="3"/>
    </row>
    <row r="942">
      <c r="A942" s="3"/>
      <c r="B942" s="3"/>
      <c r="C942" s="56"/>
      <c r="D942" s="56"/>
      <c r="E942" s="3"/>
      <c r="F942" s="38"/>
      <c r="G942" s="38"/>
      <c r="H942" s="56"/>
      <c r="I942" s="56"/>
      <c r="J942" s="38"/>
      <c r="K942" s="38"/>
      <c r="L942" s="38"/>
      <c r="M942" s="38"/>
      <c r="N942" s="3"/>
      <c r="O942" s="3"/>
      <c r="P942" s="3"/>
      <c r="Q942" s="3"/>
      <c r="R942" s="3"/>
      <c r="S942" s="3"/>
      <c r="T942" s="38"/>
      <c r="U942" s="38"/>
      <c r="V942" s="3"/>
      <c r="W942" s="3"/>
      <c r="X942" s="3"/>
      <c r="Y942" s="3"/>
      <c r="Z942" s="3"/>
      <c r="AA942" s="3"/>
      <c r="AB942" s="3"/>
      <c r="AC942" s="3"/>
      <c r="AD942" s="3"/>
      <c r="AE942" s="3"/>
      <c r="AF942" s="3"/>
      <c r="AG942" s="3"/>
      <c r="AH942" s="3"/>
    </row>
    <row r="943">
      <c r="A943" s="3"/>
      <c r="B943" s="3"/>
      <c r="C943" s="56"/>
      <c r="D943" s="56"/>
      <c r="E943" s="3"/>
      <c r="F943" s="38"/>
      <c r="G943" s="38"/>
      <c r="H943" s="56"/>
      <c r="I943" s="56"/>
      <c r="J943" s="38"/>
      <c r="K943" s="38"/>
      <c r="L943" s="38"/>
      <c r="M943" s="38"/>
      <c r="N943" s="3"/>
      <c r="O943" s="3"/>
      <c r="P943" s="3"/>
      <c r="Q943" s="3"/>
      <c r="R943" s="3"/>
      <c r="S943" s="3"/>
      <c r="T943" s="38"/>
      <c r="U943" s="38"/>
      <c r="V943" s="3"/>
      <c r="W943" s="3"/>
      <c r="X943" s="3"/>
      <c r="Y943" s="3"/>
      <c r="Z943" s="3"/>
      <c r="AA943" s="3"/>
      <c r="AB943" s="3"/>
      <c r="AC943" s="3"/>
      <c r="AD943" s="3"/>
      <c r="AE943" s="3"/>
      <c r="AF943" s="3"/>
      <c r="AG943" s="3"/>
      <c r="AH943" s="3"/>
    </row>
    <row r="944">
      <c r="A944" s="3"/>
      <c r="B944" s="3"/>
      <c r="C944" s="56"/>
      <c r="D944" s="56"/>
      <c r="E944" s="3"/>
      <c r="F944" s="38"/>
      <c r="G944" s="38"/>
      <c r="H944" s="56"/>
      <c r="I944" s="56"/>
      <c r="J944" s="38"/>
      <c r="K944" s="38"/>
      <c r="L944" s="38"/>
      <c r="M944" s="38"/>
      <c r="N944" s="3"/>
      <c r="O944" s="3"/>
      <c r="P944" s="3"/>
      <c r="Q944" s="3"/>
      <c r="R944" s="3"/>
      <c r="S944" s="3"/>
      <c r="T944" s="38"/>
      <c r="U944" s="38"/>
      <c r="V944" s="3"/>
      <c r="W944" s="3"/>
      <c r="X944" s="3"/>
      <c r="Y944" s="3"/>
      <c r="Z944" s="3"/>
      <c r="AA944" s="3"/>
      <c r="AB944" s="3"/>
      <c r="AC944" s="3"/>
      <c r="AD944" s="3"/>
      <c r="AE944" s="3"/>
      <c r="AF944" s="3"/>
      <c r="AG944" s="3"/>
      <c r="AH944" s="3"/>
    </row>
    <row r="945">
      <c r="A945" s="3"/>
      <c r="B945" s="3"/>
      <c r="C945" s="56"/>
      <c r="D945" s="56"/>
      <c r="E945" s="3"/>
      <c r="F945" s="38"/>
      <c r="G945" s="38"/>
      <c r="H945" s="56"/>
      <c r="I945" s="56"/>
      <c r="J945" s="38"/>
      <c r="K945" s="38"/>
      <c r="L945" s="38"/>
      <c r="M945" s="38"/>
      <c r="N945" s="3"/>
      <c r="O945" s="3"/>
      <c r="P945" s="3"/>
      <c r="Q945" s="3"/>
      <c r="R945" s="3"/>
      <c r="S945" s="3"/>
      <c r="T945" s="38"/>
      <c r="U945" s="38"/>
      <c r="V945" s="3"/>
      <c r="W945" s="3"/>
      <c r="X945" s="3"/>
      <c r="Y945" s="3"/>
      <c r="Z945" s="3"/>
      <c r="AA945" s="3"/>
      <c r="AB945" s="3"/>
      <c r="AC945" s="3"/>
      <c r="AD945" s="3"/>
      <c r="AE945" s="3"/>
      <c r="AF945" s="3"/>
      <c r="AG945" s="3"/>
      <c r="AH945" s="3"/>
    </row>
    <row r="946">
      <c r="A946" s="3"/>
      <c r="B946" s="3"/>
      <c r="C946" s="56"/>
      <c r="D946" s="56"/>
      <c r="E946" s="3"/>
      <c r="F946" s="38"/>
      <c r="G946" s="38"/>
      <c r="H946" s="56"/>
      <c r="I946" s="56"/>
      <c r="J946" s="38"/>
      <c r="K946" s="38"/>
      <c r="L946" s="38"/>
      <c r="M946" s="38"/>
      <c r="N946" s="3"/>
      <c r="O946" s="3"/>
      <c r="P946" s="3"/>
      <c r="Q946" s="3"/>
      <c r="R946" s="3"/>
      <c r="S946" s="3"/>
      <c r="T946" s="38"/>
      <c r="U946" s="38"/>
      <c r="V946" s="3"/>
      <c r="W946" s="3"/>
      <c r="X946" s="3"/>
      <c r="Y946" s="3"/>
      <c r="Z946" s="3"/>
      <c r="AA946" s="3"/>
      <c r="AB946" s="3"/>
      <c r="AC946" s="3"/>
      <c r="AD946" s="3"/>
      <c r="AE946" s="3"/>
      <c r="AF946" s="3"/>
      <c r="AG946" s="3"/>
      <c r="AH946" s="3"/>
    </row>
    <row r="947">
      <c r="A947" s="3"/>
      <c r="B947" s="3"/>
      <c r="C947" s="56"/>
      <c r="D947" s="56"/>
      <c r="E947" s="3"/>
      <c r="F947" s="38"/>
      <c r="G947" s="38"/>
      <c r="H947" s="56"/>
      <c r="I947" s="56"/>
      <c r="J947" s="38"/>
      <c r="K947" s="38"/>
      <c r="L947" s="38"/>
      <c r="M947" s="38"/>
      <c r="N947" s="3"/>
      <c r="O947" s="3"/>
      <c r="P947" s="3"/>
      <c r="Q947" s="3"/>
      <c r="R947" s="3"/>
      <c r="S947" s="3"/>
      <c r="T947" s="38"/>
      <c r="U947" s="38"/>
      <c r="V947" s="3"/>
      <c r="W947" s="3"/>
      <c r="X947" s="3"/>
      <c r="Y947" s="3"/>
      <c r="Z947" s="3"/>
      <c r="AA947" s="3"/>
      <c r="AB947" s="3"/>
      <c r="AC947" s="3"/>
      <c r="AD947" s="3"/>
      <c r="AE947" s="3"/>
      <c r="AF947" s="3"/>
      <c r="AG947" s="3"/>
      <c r="AH947" s="3"/>
    </row>
    <row r="948">
      <c r="A948" s="3"/>
      <c r="B948" s="3"/>
      <c r="C948" s="56"/>
      <c r="D948" s="56"/>
      <c r="E948" s="3"/>
      <c r="F948" s="38"/>
      <c r="G948" s="38"/>
      <c r="H948" s="56"/>
      <c r="I948" s="56"/>
      <c r="J948" s="38"/>
      <c r="K948" s="38"/>
      <c r="L948" s="38"/>
      <c r="M948" s="38"/>
      <c r="N948" s="3"/>
      <c r="O948" s="3"/>
      <c r="P948" s="3"/>
      <c r="Q948" s="3"/>
      <c r="R948" s="3"/>
      <c r="S948" s="3"/>
      <c r="T948" s="38"/>
      <c r="U948" s="38"/>
      <c r="V948" s="3"/>
      <c r="W948" s="3"/>
      <c r="X948" s="3"/>
      <c r="Y948" s="3"/>
      <c r="Z948" s="3"/>
      <c r="AA948" s="3"/>
      <c r="AB948" s="3"/>
      <c r="AC948" s="3"/>
      <c r="AD948" s="3"/>
      <c r="AE948" s="3"/>
      <c r="AF948" s="3"/>
      <c r="AG948" s="3"/>
      <c r="AH948" s="3"/>
    </row>
    <row r="949">
      <c r="A949" s="3"/>
      <c r="B949" s="3"/>
      <c r="C949" s="56"/>
      <c r="D949" s="56"/>
      <c r="E949" s="3"/>
      <c r="F949" s="38"/>
      <c r="G949" s="38"/>
      <c r="H949" s="56"/>
      <c r="I949" s="56"/>
      <c r="J949" s="38"/>
      <c r="K949" s="38"/>
      <c r="L949" s="38"/>
      <c r="M949" s="38"/>
      <c r="N949" s="3"/>
      <c r="O949" s="3"/>
      <c r="P949" s="3"/>
      <c r="Q949" s="3"/>
      <c r="R949" s="3"/>
      <c r="S949" s="3"/>
      <c r="T949" s="38"/>
      <c r="U949" s="38"/>
      <c r="V949" s="3"/>
      <c r="W949" s="3"/>
      <c r="X949" s="3"/>
      <c r="Y949" s="3"/>
      <c r="Z949" s="3"/>
      <c r="AA949" s="3"/>
      <c r="AB949" s="3"/>
      <c r="AC949" s="3"/>
      <c r="AD949" s="3"/>
      <c r="AE949" s="3"/>
      <c r="AF949" s="3"/>
      <c r="AG949" s="3"/>
      <c r="AH949" s="3"/>
    </row>
    <row r="950">
      <c r="A950" s="3"/>
      <c r="B950" s="3"/>
      <c r="C950" s="56"/>
      <c r="D950" s="56"/>
      <c r="E950" s="3"/>
      <c r="F950" s="38"/>
      <c r="G950" s="38"/>
      <c r="H950" s="56"/>
      <c r="I950" s="56"/>
      <c r="J950" s="38"/>
      <c r="K950" s="38"/>
      <c r="L950" s="38"/>
      <c r="M950" s="38"/>
      <c r="N950" s="3"/>
      <c r="O950" s="3"/>
      <c r="P950" s="3"/>
      <c r="Q950" s="3"/>
      <c r="R950" s="3"/>
      <c r="S950" s="3"/>
      <c r="T950" s="38"/>
      <c r="U950" s="38"/>
      <c r="V950" s="3"/>
      <c r="W950" s="3"/>
      <c r="X950" s="3"/>
      <c r="Y950" s="3"/>
      <c r="Z950" s="3"/>
      <c r="AA950" s="3"/>
      <c r="AB950" s="3"/>
      <c r="AC950" s="3"/>
      <c r="AD950" s="3"/>
      <c r="AE950" s="3"/>
      <c r="AF950" s="3"/>
      <c r="AG950" s="3"/>
      <c r="AH950" s="3"/>
    </row>
    <row r="951">
      <c r="A951" s="3"/>
      <c r="B951" s="3"/>
      <c r="C951" s="56"/>
      <c r="D951" s="56"/>
      <c r="E951" s="3"/>
      <c r="F951" s="38"/>
      <c r="G951" s="38"/>
      <c r="H951" s="56"/>
      <c r="I951" s="56"/>
      <c r="J951" s="38"/>
      <c r="K951" s="38"/>
      <c r="L951" s="38"/>
      <c r="M951" s="38"/>
      <c r="N951" s="3"/>
      <c r="O951" s="3"/>
      <c r="P951" s="3"/>
      <c r="Q951" s="3"/>
      <c r="R951" s="3"/>
      <c r="S951" s="3"/>
      <c r="T951" s="38"/>
      <c r="U951" s="38"/>
      <c r="V951" s="3"/>
      <c r="W951" s="3"/>
      <c r="X951" s="3"/>
      <c r="Y951" s="3"/>
      <c r="Z951" s="3"/>
      <c r="AA951" s="3"/>
      <c r="AB951" s="3"/>
      <c r="AC951" s="3"/>
      <c r="AD951" s="3"/>
      <c r="AE951" s="3"/>
      <c r="AF951" s="3"/>
      <c r="AG951" s="3"/>
      <c r="AH951" s="3"/>
    </row>
    <row r="952">
      <c r="A952" s="3"/>
      <c r="B952" s="3"/>
      <c r="C952" s="56"/>
      <c r="D952" s="56"/>
      <c r="E952" s="3"/>
      <c r="F952" s="38"/>
      <c r="G952" s="38"/>
      <c r="H952" s="56"/>
      <c r="I952" s="56"/>
      <c r="J952" s="38"/>
      <c r="K952" s="38"/>
      <c r="L952" s="38"/>
      <c r="M952" s="38"/>
      <c r="N952" s="3"/>
      <c r="O952" s="3"/>
      <c r="P952" s="3"/>
      <c r="Q952" s="3"/>
      <c r="R952" s="3"/>
      <c r="S952" s="3"/>
      <c r="T952" s="38"/>
      <c r="U952" s="38"/>
      <c r="V952" s="3"/>
      <c r="W952" s="3"/>
      <c r="X952" s="3"/>
      <c r="Y952" s="3"/>
      <c r="Z952" s="3"/>
      <c r="AA952" s="3"/>
      <c r="AB952" s="3"/>
      <c r="AC952" s="3"/>
      <c r="AD952" s="3"/>
      <c r="AE952" s="3"/>
      <c r="AF952" s="3"/>
      <c r="AG952" s="3"/>
      <c r="AH952" s="3"/>
    </row>
    <row r="953">
      <c r="A953" s="3"/>
      <c r="B953" s="3"/>
      <c r="C953" s="56"/>
      <c r="D953" s="56"/>
      <c r="E953" s="3"/>
      <c r="F953" s="38"/>
      <c r="G953" s="38"/>
      <c r="H953" s="56"/>
      <c r="I953" s="56"/>
      <c r="J953" s="38"/>
      <c r="K953" s="38"/>
      <c r="L953" s="38"/>
      <c r="M953" s="38"/>
      <c r="N953" s="3"/>
      <c r="O953" s="3"/>
      <c r="P953" s="3"/>
      <c r="Q953" s="3"/>
      <c r="R953" s="3"/>
      <c r="S953" s="3"/>
      <c r="T953" s="38"/>
      <c r="U953" s="38"/>
      <c r="V953" s="3"/>
      <c r="W953" s="3"/>
      <c r="X953" s="3"/>
      <c r="Y953" s="3"/>
      <c r="Z953" s="3"/>
      <c r="AA953" s="3"/>
      <c r="AB953" s="3"/>
      <c r="AC953" s="3"/>
      <c r="AD953" s="3"/>
      <c r="AE953" s="3"/>
      <c r="AF953" s="3"/>
      <c r="AG953" s="3"/>
      <c r="AH953" s="3"/>
    </row>
    <row r="954">
      <c r="A954" s="3"/>
      <c r="B954" s="3"/>
      <c r="C954" s="56"/>
      <c r="D954" s="56"/>
      <c r="E954" s="3"/>
      <c r="F954" s="38"/>
      <c r="G954" s="38"/>
      <c r="H954" s="56"/>
      <c r="I954" s="56"/>
      <c r="J954" s="38"/>
      <c r="K954" s="38"/>
      <c r="L954" s="38"/>
      <c r="M954" s="38"/>
      <c r="N954" s="3"/>
      <c r="O954" s="3"/>
      <c r="P954" s="3"/>
      <c r="Q954" s="3"/>
      <c r="R954" s="3"/>
      <c r="S954" s="3"/>
      <c r="T954" s="38"/>
      <c r="U954" s="38"/>
      <c r="V954" s="3"/>
      <c r="W954" s="3"/>
      <c r="X954" s="3"/>
      <c r="Y954" s="3"/>
      <c r="Z954" s="3"/>
      <c r="AA954" s="3"/>
      <c r="AB954" s="3"/>
      <c r="AC954" s="3"/>
      <c r="AD954" s="3"/>
      <c r="AE954" s="3"/>
      <c r="AF954" s="3"/>
      <c r="AG954" s="3"/>
      <c r="AH954" s="3"/>
    </row>
    <row r="955">
      <c r="A955" s="3"/>
      <c r="B955" s="3"/>
      <c r="C955" s="56"/>
      <c r="D955" s="56"/>
      <c r="E955" s="3"/>
      <c r="F955" s="38"/>
      <c r="G955" s="38"/>
      <c r="H955" s="56"/>
      <c r="I955" s="56"/>
      <c r="J955" s="38"/>
      <c r="K955" s="38"/>
      <c r="L955" s="38"/>
      <c r="M955" s="38"/>
      <c r="N955" s="3"/>
      <c r="O955" s="3"/>
      <c r="P955" s="3"/>
      <c r="Q955" s="3"/>
      <c r="R955" s="3"/>
      <c r="S955" s="3"/>
      <c r="T955" s="38"/>
      <c r="U955" s="38"/>
      <c r="V955" s="3"/>
      <c r="W955" s="3"/>
      <c r="X955" s="3"/>
      <c r="Y955" s="3"/>
      <c r="Z955" s="3"/>
      <c r="AA955" s="3"/>
      <c r="AB955" s="3"/>
      <c r="AC955" s="3"/>
      <c r="AD955" s="3"/>
      <c r="AE955" s="3"/>
      <c r="AF955" s="3"/>
      <c r="AG955" s="3"/>
      <c r="AH955" s="3"/>
    </row>
    <row r="956">
      <c r="A956" s="3"/>
      <c r="B956" s="3"/>
      <c r="C956" s="56"/>
      <c r="D956" s="56"/>
      <c r="E956" s="3"/>
      <c r="F956" s="38"/>
      <c r="G956" s="38"/>
      <c r="H956" s="56"/>
      <c r="I956" s="56"/>
      <c r="J956" s="38"/>
      <c r="K956" s="38"/>
      <c r="L956" s="38"/>
      <c r="M956" s="38"/>
      <c r="N956" s="3"/>
      <c r="O956" s="3"/>
      <c r="P956" s="3"/>
      <c r="Q956" s="3"/>
      <c r="R956" s="3"/>
      <c r="S956" s="3"/>
      <c r="T956" s="38"/>
      <c r="U956" s="38"/>
      <c r="V956" s="3"/>
      <c r="W956" s="3"/>
      <c r="X956" s="3"/>
      <c r="Y956" s="3"/>
      <c r="Z956" s="3"/>
      <c r="AA956" s="3"/>
      <c r="AB956" s="3"/>
      <c r="AC956" s="3"/>
      <c r="AD956" s="3"/>
      <c r="AE956" s="3"/>
      <c r="AF956" s="3"/>
      <c r="AG956" s="3"/>
      <c r="AH956" s="3"/>
    </row>
    <row r="957">
      <c r="A957" s="3"/>
      <c r="B957" s="3"/>
      <c r="C957" s="56"/>
      <c r="D957" s="56"/>
      <c r="E957" s="3"/>
      <c r="F957" s="38"/>
      <c r="G957" s="38"/>
      <c r="H957" s="56"/>
      <c r="I957" s="56"/>
      <c r="J957" s="38"/>
      <c r="K957" s="38"/>
      <c r="L957" s="38"/>
      <c r="M957" s="38"/>
      <c r="N957" s="3"/>
      <c r="O957" s="3"/>
      <c r="P957" s="3"/>
      <c r="Q957" s="3"/>
      <c r="R957" s="3"/>
      <c r="S957" s="3"/>
      <c r="T957" s="38"/>
      <c r="U957" s="38"/>
      <c r="V957" s="3"/>
      <c r="W957" s="3"/>
      <c r="X957" s="3"/>
      <c r="Y957" s="3"/>
      <c r="Z957" s="3"/>
      <c r="AA957" s="3"/>
      <c r="AB957" s="3"/>
      <c r="AC957" s="3"/>
      <c r="AD957" s="3"/>
      <c r="AE957" s="3"/>
      <c r="AF957" s="3"/>
      <c r="AG957" s="3"/>
      <c r="AH957" s="3"/>
    </row>
    <row r="958">
      <c r="A958" s="3"/>
      <c r="B958" s="3"/>
      <c r="C958" s="56"/>
      <c r="D958" s="56"/>
      <c r="E958" s="3"/>
      <c r="F958" s="38"/>
      <c r="G958" s="38"/>
      <c r="H958" s="56"/>
      <c r="I958" s="56"/>
      <c r="J958" s="38"/>
      <c r="K958" s="38"/>
      <c r="L958" s="38"/>
      <c r="M958" s="38"/>
      <c r="N958" s="3"/>
      <c r="O958" s="3"/>
      <c r="P958" s="3"/>
      <c r="Q958" s="3"/>
      <c r="R958" s="3"/>
      <c r="S958" s="3"/>
      <c r="T958" s="38"/>
      <c r="U958" s="38"/>
      <c r="V958" s="3"/>
      <c r="W958" s="3"/>
      <c r="X958" s="3"/>
      <c r="Y958" s="3"/>
      <c r="Z958" s="3"/>
      <c r="AA958" s="3"/>
      <c r="AB958" s="3"/>
      <c r="AC958" s="3"/>
      <c r="AD958" s="3"/>
      <c r="AE958" s="3"/>
      <c r="AF958" s="3"/>
      <c r="AG958" s="3"/>
      <c r="AH958" s="3"/>
    </row>
    <row r="959">
      <c r="A959" s="3"/>
      <c r="B959" s="3"/>
      <c r="C959" s="56"/>
      <c r="D959" s="56"/>
      <c r="E959" s="3"/>
      <c r="F959" s="38"/>
      <c r="G959" s="38"/>
      <c r="H959" s="56"/>
      <c r="I959" s="56"/>
      <c r="J959" s="38"/>
      <c r="K959" s="38"/>
      <c r="L959" s="38"/>
      <c r="M959" s="38"/>
      <c r="N959" s="3"/>
      <c r="O959" s="3"/>
      <c r="P959" s="3"/>
      <c r="Q959" s="3"/>
      <c r="R959" s="3"/>
      <c r="S959" s="3"/>
      <c r="T959" s="38"/>
      <c r="U959" s="38"/>
      <c r="V959" s="3"/>
      <c r="W959" s="3"/>
      <c r="X959" s="3"/>
      <c r="Y959" s="3"/>
      <c r="Z959" s="3"/>
      <c r="AA959" s="3"/>
      <c r="AB959" s="3"/>
      <c r="AC959" s="3"/>
      <c r="AD959" s="3"/>
      <c r="AE959" s="3"/>
      <c r="AF959" s="3"/>
      <c r="AG959" s="3"/>
      <c r="AH959" s="3"/>
    </row>
    <row r="960">
      <c r="A960" s="3"/>
      <c r="B960" s="3"/>
      <c r="C960" s="56"/>
      <c r="D960" s="56"/>
      <c r="E960" s="3"/>
      <c r="F960" s="38"/>
      <c r="G960" s="38"/>
      <c r="H960" s="56"/>
      <c r="I960" s="56"/>
      <c r="J960" s="38"/>
      <c r="K960" s="38"/>
      <c r="L960" s="38"/>
      <c r="M960" s="38"/>
      <c r="N960" s="3"/>
      <c r="O960" s="3"/>
      <c r="P960" s="3"/>
      <c r="Q960" s="3"/>
      <c r="R960" s="3"/>
      <c r="S960" s="3"/>
      <c r="T960" s="38"/>
      <c r="U960" s="38"/>
      <c r="V960" s="3"/>
      <c r="W960" s="3"/>
      <c r="X960" s="3"/>
      <c r="Y960" s="3"/>
      <c r="Z960" s="3"/>
      <c r="AA960" s="3"/>
      <c r="AB960" s="3"/>
      <c r="AC960" s="3"/>
      <c r="AD960" s="3"/>
      <c r="AE960" s="3"/>
      <c r="AF960" s="3"/>
      <c r="AG960" s="3"/>
      <c r="AH960" s="3"/>
    </row>
    <row r="961">
      <c r="A961" s="3"/>
      <c r="B961" s="3"/>
      <c r="C961" s="56"/>
      <c r="D961" s="56"/>
      <c r="E961" s="3"/>
      <c r="F961" s="38"/>
      <c r="G961" s="38"/>
      <c r="H961" s="56"/>
      <c r="I961" s="56"/>
      <c r="J961" s="38"/>
      <c r="K961" s="38"/>
      <c r="L961" s="38"/>
      <c r="M961" s="38"/>
      <c r="N961" s="3"/>
      <c r="O961" s="3"/>
      <c r="P961" s="3"/>
      <c r="Q961" s="3"/>
      <c r="R961" s="3"/>
      <c r="S961" s="3"/>
      <c r="T961" s="38"/>
      <c r="U961" s="38"/>
      <c r="V961" s="3"/>
      <c r="W961" s="3"/>
      <c r="X961" s="3"/>
      <c r="Y961" s="3"/>
      <c r="Z961" s="3"/>
      <c r="AA961" s="3"/>
      <c r="AB961" s="3"/>
      <c r="AC961" s="3"/>
      <c r="AD961" s="3"/>
      <c r="AE961" s="3"/>
      <c r="AF961" s="3"/>
      <c r="AG961" s="3"/>
      <c r="AH961" s="3"/>
    </row>
    <row r="962">
      <c r="A962" s="3"/>
      <c r="B962" s="3"/>
      <c r="C962" s="56"/>
      <c r="D962" s="56"/>
      <c r="E962" s="3"/>
      <c r="F962" s="38"/>
      <c r="G962" s="38"/>
      <c r="H962" s="56"/>
      <c r="I962" s="56"/>
      <c r="J962" s="38"/>
      <c r="K962" s="38"/>
      <c r="L962" s="38"/>
      <c r="M962" s="38"/>
      <c r="N962" s="3"/>
      <c r="O962" s="3"/>
      <c r="P962" s="3"/>
      <c r="Q962" s="3"/>
      <c r="R962" s="3"/>
      <c r="S962" s="3"/>
      <c r="T962" s="38"/>
      <c r="U962" s="38"/>
      <c r="V962" s="3"/>
      <c r="W962" s="3"/>
      <c r="X962" s="3"/>
      <c r="Y962" s="3"/>
      <c r="Z962" s="3"/>
      <c r="AA962" s="3"/>
      <c r="AB962" s="3"/>
      <c r="AC962" s="3"/>
      <c r="AD962" s="3"/>
      <c r="AE962" s="3"/>
      <c r="AF962" s="3"/>
      <c r="AG962" s="3"/>
      <c r="AH962" s="3"/>
    </row>
    <row r="963">
      <c r="A963" s="3"/>
      <c r="B963" s="3"/>
      <c r="C963" s="56"/>
      <c r="D963" s="56"/>
      <c r="E963" s="3"/>
      <c r="F963" s="38"/>
      <c r="G963" s="38"/>
      <c r="H963" s="56"/>
      <c r="I963" s="56"/>
      <c r="J963" s="38"/>
      <c r="K963" s="38"/>
      <c r="L963" s="38"/>
      <c r="M963" s="38"/>
      <c r="N963" s="3"/>
      <c r="O963" s="3"/>
      <c r="P963" s="3"/>
      <c r="Q963" s="3"/>
      <c r="R963" s="3"/>
      <c r="S963" s="3"/>
      <c r="T963" s="38"/>
      <c r="U963" s="38"/>
      <c r="V963" s="3"/>
      <c r="W963" s="3"/>
      <c r="X963" s="3"/>
      <c r="Y963" s="3"/>
      <c r="Z963" s="3"/>
      <c r="AA963" s="3"/>
      <c r="AB963" s="3"/>
      <c r="AC963" s="3"/>
      <c r="AD963" s="3"/>
      <c r="AE963" s="3"/>
      <c r="AF963" s="3"/>
      <c r="AG963" s="3"/>
      <c r="AH963" s="3"/>
    </row>
    <row r="964">
      <c r="A964" s="3"/>
      <c r="B964" s="3"/>
      <c r="C964" s="56"/>
      <c r="D964" s="56"/>
      <c r="E964" s="3"/>
      <c r="F964" s="38"/>
      <c r="G964" s="38"/>
      <c r="H964" s="56"/>
      <c r="I964" s="56"/>
      <c r="J964" s="38"/>
      <c r="K964" s="38"/>
      <c r="L964" s="38"/>
      <c r="M964" s="38"/>
      <c r="N964" s="3"/>
      <c r="O964" s="3"/>
      <c r="P964" s="3"/>
      <c r="Q964" s="3"/>
      <c r="R964" s="3"/>
      <c r="S964" s="3"/>
      <c r="T964" s="38"/>
      <c r="U964" s="38"/>
      <c r="V964" s="3"/>
      <c r="W964" s="3"/>
      <c r="X964" s="3"/>
      <c r="Y964" s="3"/>
      <c r="Z964" s="3"/>
      <c r="AA964" s="3"/>
      <c r="AB964" s="3"/>
      <c r="AC964" s="3"/>
      <c r="AD964" s="3"/>
      <c r="AE964" s="3"/>
      <c r="AF964" s="3"/>
      <c r="AG964" s="3"/>
      <c r="AH964" s="3"/>
    </row>
    <row r="965">
      <c r="A965" s="3"/>
      <c r="B965" s="3"/>
      <c r="C965" s="56"/>
      <c r="D965" s="56"/>
      <c r="E965" s="3"/>
      <c r="F965" s="38"/>
      <c r="G965" s="38"/>
      <c r="H965" s="56"/>
      <c r="I965" s="56"/>
      <c r="J965" s="38"/>
      <c r="K965" s="38"/>
      <c r="L965" s="38"/>
      <c r="M965" s="38"/>
      <c r="N965" s="3"/>
      <c r="O965" s="3"/>
      <c r="P965" s="3"/>
      <c r="Q965" s="3"/>
      <c r="R965" s="3"/>
      <c r="S965" s="3"/>
      <c r="T965" s="38"/>
      <c r="U965" s="38"/>
      <c r="V965" s="3"/>
      <c r="W965" s="3"/>
      <c r="X965" s="3"/>
      <c r="Y965" s="3"/>
      <c r="Z965" s="3"/>
      <c r="AA965" s="3"/>
      <c r="AB965" s="3"/>
      <c r="AC965" s="3"/>
      <c r="AD965" s="3"/>
      <c r="AE965" s="3"/>
      <c r="AF965" s="3"/>
      <c r="AG965" s="3"/>
      <c r="AH965" s="3"/>
    </row>
    <row r="966">
      <c r="A966" s="3"/>
      <c r="B966" s="3"/>
      <c r="C966" s="56"/>
      <c r="D966" s="56"/>
      <c r="E966" s="3"/>
      <c r="F966" s="38"/>
      <c r="G966" s="38"/>
      <c r="H966" s="56"/>
      <c r="I966" s="56"/>
      <c r="J966" s="38"/>
      <c r="K966" s="38"/>
      <c r="L966" s="38"/>
      <c r="M966" s="38"/>
      <c r="N966" s="3"/>
      <c r="O966" s="3"/>
      <c r="P966" s="3"/>
      <c r="Q966" s="3"/>
      <c r="R966" s="3"/>
      <c r="S966" s="3"/>
      <c r="T966" s="38"/>
      <c r="U966" s="38"/>
      <c r="V966" s="3"/>
      <c r="W966" s="3"/>
      <c r="X966" s="3"/>
      <c r="Y966" s="3"/>
      <c r="Z966" s="3"/>
      <c r="AA966" s="3"/>
      <c r="AB966" s="3"/>
      <c r="AC966" s="3"/>
      <c r="AD966" s="3"/>
      <c r="AE966" s="3"/>
      <c r="AF966" s="3"/>
      <c r="AG966" s="3"/>
      <c r="AH966" s="3"/>
    </row>
    <row r="967">
      <c r="A967" s="3"/>
      <c r="B967" s="3"/>
      <c r="C967" s="56"/>
      <c r="D967" s="56"/>
      <c r="E967" s="3"/>
      <c r="F967" s="38"/>
      <c r="G967" s="38"/>
      <c r="H967" s="56"/>
      <c r="I967" s="56"/>
      <c r="J967" s="38"/>
      <c r="K967" s="38"/>
      <c r="L967" s="38"/>
      <c r="M967" s="38"/>
      <c r="N967" s="3"/>
      <c r="O967" s="3"/>
      <c r="P967" s="3"/>
      <c r="Q967" s="3"/>
      <c r="R967" s="3"/>
      <c r="S967" s="3"/>
      <c r="T967" s="38"/>
      <c r="U967" s="38"/>
      <c r="V967" s="3"/>
      <c r="W967" s="3"/>
      <c r="X967" s="3"/>
      <c r="Y967" s="3"/>
      <c r="Z967" s="3"/>
      <c r="AA967" s="3"/>
      <c r="AB967" s="3"/>
      <c r="AC967" s="3"/>
      <c r="AD967" s="3"/>
      <c r="AE967" s="3"/>
      <c r="AF967" s="3"/>
      <c r="AG967" s="3"/>
      <c r="AH967" s="3"/>
    </row>
    <row r="968">
      <c r="A968" s="3"/>
      <c r="B968" s="3"/>
      <c r="C968" s="56"/>
      <c r="D968" s="56"/>
      <c r="E968" s="3"/>
      <c r="F968" s="38"/>
      <c r="G968" s="38"/>
      <c r="H968" s="56"/>
      <c r="I968" s="56"/>
      <c r="J968" s="38"/>
      <c r="K968" s="38"/>
      <c r="L968" s="38"/>
      <c r="M968" s="38"/>
      <c r="N968" s="3"/>
      <c r="O968" s="3"/>
      <c r="P968" s="3"/>
      <c r="Q968" s="3"/>
      <c r="R968" s="3"/>
      <c r="S968" s="3"/>
      <c r="T968" s="38"/>
      <c r="U968" s="38"/>
      <c r="V968" s="3"/>
      <c r="W968" s="3"/>
      <c r="X968" s="3"/>
      <c r="Y968" s="3"/>
      <c r="Z968" s="3"/>
      <c r="AA968" s="3"/>
      <c r="AB968" s="3"/>
      <c r="AC968" s="3"/>
      <c r="AD968" s="3"/>
      <c r="AE968" s="3"/>
      <c r="AF968" s="3"/>
      <c r="AG968" s="3"/>
      <c r="AH968" s="3"/>
    </row>
    <row r="969">
      <c r="A969" s="3"/>
      <c r="B969" s="3"/>
      <c r="C969" s="56"/>
      <c r="D969" s="56"/>
      <c r="E969" s="3"/>
      <c r="F969" s="38"/>
      <c r="G969" s="38"/>
      <c r="H969" s="56"/>
      <c r="I969" s="56"/>
      <c r="J969" s="38"/>
      <c r="K969" s="38"/>
      <c r="L969" s="38"/>
      <c r="M969" s="38"/>
      <c r="N969" s="3"/>
      <c r="O969" s="3"/>
      <c r="P969" s="3"/>
      <c r="Q969" s="3"/>
      <c r="R969" s="3"/>
      <c r="S969" s="3"/>
      <c r="T969" s="38"/>
      <c r="U969" s="38"/>
      <c r="V969" s="3"/>
      <c r="W969" s="3"/>
      <c r="X969" s="3"/>
      <c r="Y969" s="3"/>
      <c r="Z969" s="3"/>
      <c r="AA969" s="3"/>
      <c r="AB969" s="3"/>
      <c r="AC969" s="3"/>
      <c r="AD969" s="3"/>
      <c r="AE969" s="3"/>
      <c r="AF969" s="3"/>
      <c r="AG969" s="3"/>
      <c r="AH969" s="3"/>
    </row>
    <row r="970">
      <c r="A970" s="3"/>
      <c r="B970" s="3"/>
      <c r="C970" s="56"/>
      <c r="D970" s="56"/>
      <c r="E970" s="3"/>
      <c r="F970" s="38"/>
      <c r="G970" s="38"/>
      <c r="H970" s="56"/>
      <c r="I970" s="56"/>
      <c r="J970" s="38"/>
      <c r="K970" s="38"/>
      <c r="L970" s="38"/>
      <c r="M970" s="38"/>
      <c r="N970" s="3"/>
      <c r="O970" s="3"/>
      <c r="P970" s="3"/>
      <c r="Q970" s="3"/>
      <c r="R970" s="3"/>
      <c r="S970" s="3"/>
      <c r="T970" s="38"/>
      <c r="U970" s="38"/>
      <c r="V970" s="3"/>
      <c r="W970" s="3"/>
      <c r="X970" s="3"/>
      <c r="Y970" s="3"/>
      <c r="Z970" s="3"/>
      <c r="AA970" s="3"/>
      <c r="AB970" s="3"/>
      <c r="AC970" s="3"/>
      <c r="AD970" s="3"/>
      <c r="AE970" s="3"/>
      <c r="AF970" s="3"/>
      <c r="AG970" s="3"/>
      <c r="AH970" s="3"/>
    </row>
    <row r="971">
      <c r="A971" s="3"/>
      <c r="B971" s="3"/>
      <c r="C971" s="56"/>
      <c r="D971" s="56"/>
      <c r="E971" s="3"/>
      <c r="F971" s="38"/>
      <c r="G971" s="38"/>
      <c r="H971" s="56"/>
      <c r="I971" s="56"/>
      <c r="J971" s="38"/>
      <c r="K971" s="38"/>
      <c r="L971" s="38"/>
      <c r="M971" s="38"/>
      <c r="N971" s="3"/>
      <c r="O971" s="3"/>
      <c r="P971" s="3"/>
      <c r="Q971" s="3"/>
      <c r="R971" s="3"/>
      <c r="S971" s="3"/>
      <c r="T971" s="38"/>
      <c r="U971" s="38"/>
      <c r="V971" s="3"/>
      <c r="W971" s="3"/>
      <c r="X971" s="3"/>
      <c r="Y971" s="3"/>
      <c r="Z971" s="3"/>
      <c r="AA971" s="3"/>
      <c r="AB971" s="3"/>
      <c r="AC971" s="3"/>
      <c r="AD971" s="3"/>
      <c r="AE971" s="3"/>
      <c r="AF971" s="3"/>
      <c r="AG971" s="3"/>
      <c r="AH971" s="3"/>
    </row>
    <row r="972">
      <c r="A972" s="3"/>
      <c r="B972" s="3"/>
      <c r="C972" s="56"/>
      <c r="D972" s="56"/>
      <c r="E972" s="3"/>
      <c r="F972" s="38"/>
      <c r="G972" s="38"/>
      <c r="H972" s="56"/>
      <c r="I972" s="56"/>
      <c r="J972" s="38"/>
      <c r="K972" s="38"/>
      <c r="L972" s="38"/>
      <c r="M972" s="38"/>
      <c r="N972" s="3"/>
      <c r="O972" s="3"/>
      <c r="P972" s="3"/>
      <c r="Q972" s="3"/>
      <c r="R972" s="3"/>
      <c r="S972" s="3"/>
      <c r="T972" s="38"/>
      <c r="U972" s="38"/>
      <c r="V972" s="3"/>
      <c r="W972" s="3"/>
      <c r="X972" s="3"/>
      <c r="Y972" s="3"/>
      <c r="Z972" s="3"/>
      <c r="AA972" s="3"/>
      <c r="AB972" s="3"/>
      <c r="AC972" s="3"/>
      <c r="AD972" s="3"/>
      <c r="AE972" s="3"/>
      <c r="AF972" s="3"/>
      <c r="AG972" s="3"/>
      <c r="AH972" s="3"/>
    </row>
    <row r="973">
      <c r="A973" s="3"/>
      <c r="B973" s="3"/>
      <c r="C973" s="56"/>
      <c r="D973" s="56"/>
      <c r="E973" s="3"/>
      <c r="F973" s="38"/>
      <c r="G973" s="38"/>
      <c r="H973" s="56"/>
      <c r="I973" s="56"/>
      <c r="J973" s="38"/>
      <c r="K973" s="38"/>
      <c r="L973" s="38"/>
      <c r="M973" s="38"/>
      <c r="N973" s="3"/>
      <c r="O973" s="3"/>
      <c r="P973" s="3"/>
      <c r="Q973" s="3"/>
      <c r="R973" s="3"/>
      <c r="S973" s="3"/>
      <c r="T973" s="38"/>
      <c r="U973" s="38"/>
      <c r="V973" s="3"/>
      <c r="W973" s="3"/>
      <c r="X973" s="3"/>
      <c r="Y973" s="3"/>
      <c r="Z973" s="3"/>
      <c r="AA973" s="3"/>
      <c r="AB973" s="3"/>
      <c r="AC973" s="3"/>
      <c r="AD973" s="3"/>
      <c r="AE973" s="3"/>
      <c r="AF973" s="3"/>
      <c r="AG973" s="3"/>
      <c r="AH973" s="3"/>
    </row>
    <row r="974">
      <c r="A974" s="3"/>
      <c r="B974" s="3"/>
      <c r="C974" s="56"/>
      <c r="D974" s="56"/>
      <c r="E974" s="3"/>
      <c r="F974" s="38"/>
      <c r="G974" s="38"/>
      <c r="H974" s="56"/>
      <c r="I974" s="56"/>
      <c r="J974" s="38"/>
      <c r="K974" s="38"/>
      <c r="L974" s="38"/>
      <c r="M974" s="38"/>
      <c r="N974" s="3"/>
      <c r="O974" s="3"/>
      <c r="P974" s="3"/>
      <c r="Q974" s="3"/>
      <c r="R974" s="3"/>
      <c r="S974" s="3"/>
      <c r="T974" s="38"/>
      <c r="U974" s="38"/>
      <c r="V974" s="3"/>
      <c r="W974" s="3"/>
      <c r="X974" s="3"/>
      <c r="Y974" s="3"/>
      <c r="Z974" s="3"/>
      <c r="AA974" s="3"/>
      <c r="AB974" s="3"/>
      <c r="AC974" s="3"/>
      <c r="AD974" s="3"/>
      <c r="AE974" s="3"/>
      <c r="AF974" s="3"/>
      <c r="AG974" s="3"/>
      <c r="AH974" s="3"/>
    </row>
    <row r="975">
      <c r="A975" s="3"/>
      <c r="B975" s="3"/>
      <c r="C975" s="56"/>
      <c r="D975" s="56"/>
      <c r="E975" s="3"/>
      <c r="F975" s="38"/>
      <c r="G975" s="38"/>
      <c r="H975" s="56"/>
      <c r="I975" s="56"/>
      <c r="J975" s="38"/>
      <c r="K975" s="38"/>
      <c r="L975" s="38"/>
      <c r="M975" s="38"/>
      <c r="N975" s="3"/>
      <c r="O975" s="3"/>
      <c r="P975" s="3"/>
      <c r="Q975" s="3"/>
      <c r="R975" s="3"/>
      <c r="S975" s="3"/>
      <c r="T975" s="38"/>
      <c r="U975" s="38"/>
      <c r="V975" s="3"/>
      <c r="W975" s="3"/>
      <c r="X975" s="3"/>
      <c r="Y975" s="3"/>
      <c r="Z975" s="3"/>
      <c r="AA975" s="3"/>
      <c r="AB975" s="3"/>
      <c r="AC975" s="3"/>
      <c r="AD975" s="3"/>
      <c r="AE975" s="3"/>
      <c r="AF975" s="3"/>
      <c r="AG975" s="3"/>
      <c r="AH975" s="3"/>
    </row>
    <row r="976">
      <c r="A976" s="3"/>
      <c r="B976" s="3"/>
      <c r="C976" s="56"/>
      <c r="D976" s="56"/>
      <c r="E976" s="3"/>
      <c r="F976" s="38"/>
      <c r="G976" s="38"/>
      <c r="H976" s="56"/>
      <c r="I976" s="56"/>
      <c r="J976" s="38"/>
      <c r="K976" s="38"/>
      <c r="L976" s="38"/>
      <c r="M976" s="38"/>
      <c r="N976" s="3"/>
      <c r="O976" s="3"/>
      <c r="P976" s="3"/>
      <c r="Q976" s="3"/>
      <c r="R976" s="3"/>
      <c r="S976" s="3"/>
      <c r="T976" s="38"/>
      <c r="U976" s="38"/>
      <c r="V976" s="3"/>
      <c r="W976" s="3"/>
      <c r="X976" s="3"/>
      <c r="Y976" s="3"/>
      <c r="Z976" s="3"/>
      <c r="AA976" s="3"/>
      <c r="AB976" s="3"/>
      <c r="AC976" s="3"/>
      <c r="AD976" s="3"/>
      <c r="AE976" s="3"/>
      <c r="AF976" s="3"/>
      <c r="AG976" s="3"/>
      <c r="AH976" s="3"/>
    </row>
    <row r="977">
      <c r="A977" s="3"/>
      <c r="B977" s="3"/>
      <c r="C977" s="56"/>
      <c r="D977" s="56"/>
      <c r="E977" s="3"/>
      <c r="F977" s="38"/>
      <c r="G977" s="38"/>
      <c r="H977" s="56"/>
      <c r="I977" s="56"/>
      <c r="J977" s="38"/>
      <c r="K977" s="38"/>
      <c r="L977" s="38"/>
      <c r="M977" s="38"/>
      <c r="N977" s="3"/>
      <c r="O977" s="3"/>
      <c r="P977" s="3"/>
      <c r="Q977" s="3"/>
      <c r="R977" s="3"/>
      <c r="S977" s="3"/>
      <c r="T977" s="38"/>
      <c r="U977" s="38"/>
      <c r="V977" s="3"/>
      <c r="W977" s="3"/>
      <c r="X977" s="3"/>
      <c r="Y977" s="3"/>
      <c r="Z977" s="3"/>
      <c r="AA977" s="3"/>
      <c r="AB977" s="3"/>
      <c r="AC977" s="3"/>
      <c r="AD977" s="3"/>
      <c r="AE977" s="3"/>
      <c r="AF977" s="3"/>
      <c r="AG977" s="3"/>
      <c r="AH977" s="3"/>
    </row>
    <row r="978">
      <c r="A978" s="3"/>
      <c r="B978" s="3"/>
      <c r="C978" s="56"/>
      <c r="D978" s="56"/>
      <c r="E978" s="3"/>
      <c r="F978" s="38"/>
      <c r="G978" s="38"/>
      <c r="H978" s="56"/>
      <c r="I978" s="56"/>
      <c r="J978" s="38"/>
      <c r="K978" s="38"/>
      <c r="L978" s="38"/>
      <c r="M978" s="38"/>
      <c r="N978" s="3"/>
      <c r="O978" s="3"/>
      <c r="P978" s="3"/>
      <c r="Q978" s="3"/>
      <c r="R978" s="3"/>
      <c r="S978" s="3"/>
      <c r="T978" s="38"/>
      <c r="U978" s="38"/>
      <c r="V978" s="3"/>
      <c r="W978" s="3"/>
      <c r="X978" s="3"/>
      <c r="Y978" s="3"/>
      <c r="Z978" s="3"/>
      <c r="AA978" s="3"/>
      <c r="AB978" s="3"/>
      <c r="AC978" s="3"/>
      <c r="AD978" s="3"/>
      <c r="AE978" s="3"/>
      <c r="AF978" s="3"/>
      <c r="AG978" s="3"/>
      <c r="AH978" s="3"/>
    </row>
    <row r="979">
      <c r="A979" s="3"/>
      <c r="B979" s="3"/>
      <c r="C979" s="56"/>
      <c r="D979" s="56"/>
      <c r="E979" s="3"/>
      <c r="F979" s="38"/>
      <c r="G979" s="38"/>
      <c r="H979" s="56"/>
      <c r="I979" s="56"/>
      <c r="J979" s="38"/>
      <c r="K979" s="38"/>
      <c r="L979" s="38"/>
      <c r="M979" s="38"/>
      <c r="N979" s="3"/>
      <c r="O979" s="3"/>
      <c r="P979" s="3"/>
      <c r="Q979" s="3"/>
      <c r="R979" s="3"/>
      <c r="S979" s="3"/>
      <c r="T979" s="38"/>
      <c r="U979" s="38"/>
      <c r="V979" s="3"/>
      <c r="W979" s="3"/>
      <c r="X979" s="3"/>
      <c r="Y979" s="3"/>
      <c r="Z979" s="3"/>
      <c r="AA979" s="3"/>
      <c r="AB979" s="3"/>
      <c r="AC979" s="3"/>
      <c r="AD979" s="3"/>
      <c r="AE979" s="3"/>
      <c r="AF979" s="3"/>
      <c r="AG979" s="3"/>
      <c r="AH979" s="3"/>
    </row>
    <row r="980">
      <c r="A980" s="3"/>
      <c r="B980" s="3"/>
      <c r="C980" s="56"/>
      <c r="D980" s="56"/>
      <c r="E980" s="3"/>
      <c r="F980" s="38"/>
      <c r="G980" s="38"/>
      <c r="H980" s="56"/>
      <c r="I980" s="56"/>
      <c r="J980" s="38"/>
      <c r="K980" s="38"/>
      <c r="L980" s="38"/>
      <c r="M980" s="38"/>
      <c r="N980" s="3"/>
      <c r="O980" s="3"/>
      <c r="P980" s="3"/>
      <c r="Q980" s="3"/>
      <c r="R980" s="3"/>
      <c r="S980" s="3"/>
      <c r="T980" s="38"/>
      <c r="U980" s="38"/>
      <c r="V980" s="3"/>
      <c r="W980" s="3"/>
      <c r="X980" s="3"/>
      <c r="Y980" s="3"/>
      <c r="Z980" s="3"/>
      <c r="AA980" s="3"/>
      <c r="AB980" s="3"/>
      <c r="AC980" s="3"/>
      <c r="AD980" s="3"/>
      <c r="AE980" s="3"/>
      <c r="AF980" s="3"/>
      <c r="AG980" s="3"/>
      <c r="AH980" s="3"/>
    </row>
    <row r="981">
      <c r="A981" s="3"/>
      <c r="B981" s="3"/>
      <c r="C981" s="56"/>
      <c r="D981" s="56"/>
      <c r="E981" s="3"/>
      <c r="F981" s="38"/>
      <c r="G981" s="38"/>
      <c r="H981" s="56"/>
      <c r="I981" s="56"/>
      <c r="J981" s="38"/>
      <c r="K981" s="38"/>
      <c r="L981" s="38"/>
      <c r="M981" s="38"/>
      <c r="N981" s="3"/>
      <c r="O981" s="3"/>
      <c r="P981" s="3"/>
      <c r="Q981" s="3"/>
      <c r="R981" s="3"/>
      <c r="S981" s="3"/>
      <c r="T981" s="38"/>
      <c r="U981" s="38"/>
      <c r="V981" s="3"/>
      <c r="W981" s="3"/>
      <c r="X981" s="3"/>
      <c r="Y981" s="3"/>
      <c r="Z981" s="3"/>
      <c r="AA981" s="3"/>
      <c r="AB981" s="3"/>
      <c r="AC981" s="3"/>
      <c r="AD981" s="3"/>
      <c r="AE981" s="3"/>
      <c r="AF981" s="3"/>
      <c r="AG981" s="3"/>
      <c r="AH981" s="3"/>
    </row>
    <row r="982">
      <c r="A982" s="3"/>
      <c r="B982" s="3"/>
      <c r="C982" s="56"/>
      <c r="D982" s="56"/>
      <c r="E982" s="3"/>
      <c r="F982" s="38"/>
      <c r="G982" s="38"/>
      <c r="H982" s="56"/>
      <c r="I982" s="56"/>
      <c r="J982" s="38"/>
      <c r="K982" s="38"/>
      <c r="L982" s="38"/>
      <c r="M982" s="38"/>
      <c r="N982" s="3"/>
      <c r="O982" s="3"/>
      <c r="P982" s="3"/>
      <c r="Q982" s="3"/>
      <c r="R982" s="3"/>
      <c r="S982" s="3"/>
      <c r="T982" s="38"/>
      <c r="U982" s="38"/>
      <c r="V982" s="3"/>
      <c r="W982" s="3"/>
      <c r="X982" s="3"/>
      <c r="Y982" s="3"/>
      <c r="Z982" s="3"/>
      <c r="AA982" s="3"/>
      <c r="AB982" s="3"/>
      <c r="AC982" s="3"/>
      <c r="AD982" s="3"/>
      <c r="AE982" s="3"/>
      <c r="AF982" s="3"/>
      <c r="AG982" s="3"/>
      <c r="AH982" s="3"/>
    </row>
    <row r="983">
      <c r="A983" s="3"/>
      <c r="B983" s="3"/>
      <c r="C983" s="56"/>
      <c r="D983" s="56"/>
      <c r="E983" s="3"/>
      <c r="F983" s="38"/>
      <c r="G983" s="38"/>
      <c r="H983" s="56"/>
      <c r="I983" s="56"/>
      <c r="J983" s="38"/>
      <c r="K983" s="38"/>
      <c r="L983" s="38"/>
      <c r="M983" s="38"/>
      <c r="N983" s="3"/>
      <c r="O983" s="3"/>
      <c r="P983" s="3"/>
      <c r="Q983" s="3"/>
      <c r="R983" s="3"/>
      <c r="S983" s="3"/>
      <c r="T983" s="38"/>
      <c r="U983" s="38"/>
      <c r="V983" s="3"/>
      <c r="W983" s="3"/>
      <c r="X983" s="3"/>
      <c r="Y983" s="3"/>
      <c r="Z983" s="3"/>
      <c r="AA983" s="3"/>
      <c r="AB983" s="3"/>
      <c r="AC983" s="3"/>
      <c r="AD983" s="3"/>
      <c r="AE983" s="3"/>
      <c r="AF983" s="3"/>
      <c r="AG983" s="3"/>
      <c r="AH983" s="3"/>
    </row>
    <row r="984">
      <c r="A984" s="3"/>
      <c r="B984" s="3"/>
      <c r="C984" s="56"/>
      <c r="D984" s="56"/>
      <c r="E984" s="3"/>
      <c r="F984" s="38"/>
      <c r="G984" s="38"/>
      <c r="H984" s="56"/>
      <c r="I984" s="56"/>
      <c r="J984" s="38"/>
      <c r="K984" s="38"/>
      <c r="L984" s="38"/>
      <c r="M984" s="38"/>
      <c r="N984" s="3"/>
      <c r="O984" s="3"/>
      <c r="P984" s="3"/>
      <c r="Q984" s="3"/>
      <c r="R984" s="3"/>
      <c r="S984" s="3"/>
      <c r="T984" s="38"/>
      <c r="U984" s="38"/>
      <c r="V984" s="3"/>
      <c r="W984" s="3"/>
      <c r="X984" s="3"/>
      <c r="Y984" s="3"/>
      <c r="Z984" s="3"/>
      <c r="AA984" s="3"/>
      <c r="AB984" s="3"/>
      <c r="AC984" s="3"/>
      <c r="AD984" s="3"/>
      <c r="AE984" s="3"/>
      <c r="AF984" s="3"/>
      <c r="AG984" s="3"/>
      <c r="AH984" s="3"/>
    </row>
    <row r="985">
      <c r="A985" s="3"/>
      <c r="B985" s="3"/>
      <c r="C985" s="56"/>
      <c r="D985" s="56"/>
      <c r="E985" s="3"/>
      <c r="F985" s="38"/>
      <c r="G985" s="38"/>
      <c r="H985" s="56"/>
      <c r="I985" s="56"/>
      <c r="J985" s="38"/>
      <c r="K985" s="38"/>
      <c r="L985" s="38"/>
      <c r="M985" s="38"/>
      <c r="N985" s="3"/>
      <c r="O985" s="3"/>
      <c r="P985" s="3"/>
      <c r="Q985" s="3"/>
      <c r="R985" s="3"/>
      <c r="S985" s="3"/>
      <c r="T985" s="38"/>
      <c r="U985" s="38"/>
      <c r="V985" s="3"/>
      <c r="W985" s="3"/>
      <c r="X985" s="3"/>
      <c r="Y985" s="3"/>
      <c r="Z985" s="3"/>
      <c r="AA985" s="3"/>
      <c r="AB985" s="3"/>
      <c r="AC985" s="3"/>
      <c r="AD985" s="3"/>
      <c r="AE985" s="3"/>
      <c r="AF985" s="3"/>
      <c r="AG985" s="3"/>
      <c r="AH985" s="3"/>
    </row>
    <row r="986">
      <c r="A986" s="3"/>
      <c r="B986" s="3"/>
      <c r="C986" s="56"/>
      <c r="D986" s="56"/>
      <c r="E986" s="3"/>
      <c r="F986" s="38"/>
      <c r="G986" s="38"/>
      <c r="H986" s="56"/>
      <c r="I986" s="56"/>
      <c r="J986" s="38"/>
      <c r="K986" s="38"/>
      <c r="L986" s="38"/>
      <c r="M986" s="38"/>
      <c r="N986" s="3"/>
      <c r="O986" s="3"/>
      <c r="P986" s="3"/>
      <c r="Q986" s="3"/>
      <c r="R986" s="3"/>
      <c r="S986" s="3"/>
      <c r="T986" s="38"/>
      <c r="U986" s="38"/>
      <c r="V986" s="3"/>
      <c r="W986" s="3"/>
      <c r="X986" s="3"/>
      <c r="Y986" s="3"/>
      <c r="Z986" s="3"/>
      <c r="AA986" s="3"/>
      <c r="AB986" s="3"/>
      <c r="AC986" s="3"/>
      <c r="AD986" s="3"/>
      <c r="AE986" s="3"/>
      <c r="AF986" s="3"/>
      <c r="AG986" s="3"/>
      <c r="AH986" s="3"/>
    </row>
    <row r="987">
      <c r="A987" s="3"/>
      <c r="B987" s="3"/>
      <c r="C987" s="56"/>
      <c r="D987" s="56"/>
      <c r="E987" s="3"/>
      <c r="F987" s="38"/>
      <c r="G987" s="38"/>
      <c r="H987" s="56"/>
      <c r="I987" s="56"/>
      <c r="J987" s="38"/>
      <c r="K987" s="38"/>
      <c r="L987" s="38"/>
      <c r="M987" s="38"/>
      <c r="N987" s="3"/>
      <c r="O987" s="3"/>
      <c r="P987" s="3"/>
      <c r="Q987" s="3"/>
      <c r="R987" s="3"/>
      <c r="S987" s="3"/>
      <c r="T987" s="38"/>
      <c r="U987" s="38"/>
      <c r="V987" s="3"/>
      <c r="W987" s="3"/>
      <c r="X987" s="3"/>
      <c r="Y987" s="3"/>
      <c r="Z987" s="3"/>
      <c r="AA987" s="3"/>
      <c r="AB987" s="3"/>
      <c r="AC987" s="3"/>
      <c r="AD987" s="3"/>
      <c r="AE987" s="3"/>
      <c r="AF987" s="3"/>
      <c r="AG987" s="3"/>
      <c r="AH987" s="3"/>
    </row>
    <row r="988">
      <c r="A988" s="3"/>
      <c r="B988" s="3"/>
      <c r="C988" s="56"/>
      <c r="D988" s="56"/>
      <c r="E988" s="3"/>
      <c r="F988" s="38"/>
      <c r="G988" s="38"/>
      <c r="H988" s="56"/>
      <c r="I988" s="56"/>
      <c r="J988" s="38"/>
      <c r="K988" s="38"/>
      <c r="L988" s="38"/>
      <c r="M988" s="38"/>
      <c r="N988" s="3"/>
      <c r="O988" s="3"/>
      <c r="P988" s="3"/>
      <c r="Q988" s="3"/>
      <c r="R988" s="3"/>
      <c r="S988" s="3"/>
      <c r="T988" s="38"/>
      <c r="U988" s="38"/>
      <c r="V988" s="3"/>
      <c r="W988" s="3"/>
      <c r="X988" s="3"/>
      <c r="Y988" s="3"/>
      <c r="Z988" s="3"/>
      <c r="AA988" s="3"/>
      <c r="AB988" s="3"/>
      <c r="AC988" s="3"/>
      <c r="AD988" s="3"/>
      <c r="AE988" s="3"/>
      <c r="AF988" s="3"/>
      <c r="AG988" s="3"/>
      <c r="AH988" s="3"/>
    </row>
    <row r="989">
      <c r="A989" s="3"/>
      <c r="B989" s="3"/>
      <c r="C989" s="56"/>
      <c r="D989" s="56"/>
      <c r="E989" s="3"/>
      <c r="F989" s="38"/>
      <c r="G989" s="38"/>
      <c r="H989" s="56"/>
      <c r="I989" s="56"/>
      <c r="J989" s="38"/>
      <c r="K989" s="38"/>
      <c r="L989" s="38"/>
      <c r="M989" s="38"/>
      <c r="N989" s="3"/>
      <c r="O989" s="3"/>
      <c r="P989" s="3"/>
      <c r="Q989" s="3"/>
      <c r="R989" s="3"/>
      <c r="S989" s="3"/>
      <c r="T989" s="38"/>
      <c r="U989" s="38"/>
      <c r="V989" s="3"/>
      <c r="W989" s="3"/>
      <c r="X989" s="3"/>
      <c r="Y989" s="3"/>
      <c r="Z989" s="3"/>
      <c r="AA989" s="3"/>
      <c r="AB989" s="3"/>
      <c r="AC989" s="3"/>
      <c r="AD989" s="3"/>
      <c r="AE989" s="3"/>
      <c r="AF989" s="3"/>
      <c r="AG989" s="3"/>
      <c r="AH989" s="3"/>
    </row>
    <row r="990">
      <c r="A990" s="3"/>
      <c r="B990" s="3"/>
      <c r="C990" s="56"/>
      <c r="D990" s="56"/>
      <c r="E990" s="3"/>
      <c r="F990" s="38"/>
      <c r="G990" s="38"/>
      <c r="H990" s="56"/>
      <c r="I990" s="56"/>
      <c r="J990" s="38"/>
      <c r="K990" s="38"/>
      <c r="L990" s="38"/>
      <c r="M990" s="38"/>
      <c r="N990" s="3"/>
      <c r="O990" s="3"/>
      <c r="P990" s="3"/>
      <c r="Q990" s="3"/>
      <c r="R990" s="3"/>
      <c r="S990" s="3"/>
      <c r="T990" s="38"/>
      <c r="U990" s="38"/>
      <c r="V990" s="3"/>
      <c r="W990" s="3"/>
      <c r="X990" s="3"/>
      <c r="Y990" s="3"/>
      <c r="Z990" s="3"/>
      <c r="AA990" s="3"/>
      <c r="AB990" s="3"/>
      <c r="AC990" s="3"/>
      <c r="AD990" s="3"/>
      <c r="AE990" s="3"/>
      <c r="AF990" s="3"/>
      <c r="AG990" s="3"/>
      <c r="AH990" s="3"/>
    </row>
    <row r="991">
      <c r="A991" s="3"/>
      <c r="B991" s="3"/>
      <c r="C991" s="56"/>
      <c r="D991" s="56"/>
      <c r="E991" s="3"/>
      <c r="F991" s="38"/>
      <c r="G991" s="38"/>
      <c r="H991" s="56"/>
      <c r="I991" s="56"/>
      <c r="J991" s="38"/>
      <c r="K991" s="38"/>
      <c r="L991" s="38"/>
      <c r="M991" s="38"/>
      <c r="N991" s="3"/>
      <c r="O991" s="3"/>
      <c r="P991" s="3"/>
      <c r="Q991" s="3"/>
      <c r="R991" s="3"/>
      <c r="S991" s="3"/>
      <c r="T991" s="38"/>
      <c r="U991" s="38"/>
      <c r="V991" s="3"/>
      <c r="W991" s="3"/>
      <c r="X991" s="3"/>
      <c r="Y991" s="3"/>
      <c r="Z991" s="3"/>
      <c r="AA991" s="3"/>
      <c r="AB991" s="3"/>
      <c r="AC991" s="3"/>
      <c r="AD991" s="3"/>
      <c r="AE991" s="3"/>
      <c r="AF991" s="3"/>
      <c r="AG991" s="3"/>
      <c r="AH991" s="3"/>
    </row>
    <row r="992">
      <c r="A992" s="3"/>
      <c r="B992" s="3"/>
      <c r="C992" s="56"/>
      <c r="D992" s="56"/>
      <c r="E992" s="3"/>
      <c r="F992" s="38"/>
      <c r="G992" s="38"/>
      <c r="H992" s="56"/>
      <c r="I992" s="56"/>
      <c r="J992" s="38"/>
      <c r="K992" s="38"/>
      <c r="L992" s="38"/>
      <c r="M992" s="38"/>
      <c r="N992" s="3"/>
      <c r="O992" s="3"/>
      <c r="P992" s="3"/>
      <c r="Q992" s="3"/>
      <c r="R992" s="3"/>
      <c r="S992" s="3"/>
      <c r="T992" s="38"/>
      <c r="U992" s="38"/>
      <c r="V992" s="3"/>
      <c r="W992" s="3"/>
      <c r="X992" s="3"/>
      <c r="Y992" s="3"/>
      <c r="Z992" s="3"/>
      <c r="AA992" s="3"/>
      <c r="AB992" s="3"/>
      <c r="AC992" s="3"/>
      <c r="AD992" s="3"/>
      <c r="AE992" s="3"/>
      <c r="AF992" s="3"/>
      <c r="AG992" s="3"/>
      <c r="AH992" s="3"/>
    </row>
    <row r="993">
      <c r="A993" s="3"/>
      <c r="B993" s="3"/>
      <c r="C993" s="56"/>
      <c r="D993" s="56"/>
      <c r="E993" s="3"/>
      <c r="F993" s="38"/>
      <c r="G993" s="38"/>
      <c r="H993" s="56"/>
      <c r="I993" s="56"/>
      <c r="J993" s="38"/>
      <c r="K993" s="38"/>
      <c r="L993" s="38"/>
      <c r="M993" s="38"/>
      <c r="N993" s="3"/>
      <c r="O993" s="3"/>
      <c r="P993" s="3"/>
      <c r="Q993" s="3"/>
      <c r="R993" s="3"/>
      <c r="S993" s="3"/>
      <c r="T993" s="38"/>
      <c r="U993" s="38"/>
      <c r="V993" s="3"/>
      <c r="W993" s="3"/>
      <c r="X993" s="3"/>
      <c r="Y993" s="3"/>
      <c r="Z993" s="3"/>
      <c r="AA993" s="3"/>
      <c r="AB993" s="3"/>
      <c r="AC993" s="3"/>
      <c r="AD993" s="3"/>
      <c r="AE993" s="3"/>
      <c r="AF993" s="3"/>
      <c r="AG993" s="3"/>
      <c r="AH993" s="3"/>
    </row>
    <row r="994">
      <c r="A994" s="3"/>
      <c r="B994" s="3"/>
      <c r="C994" s="56"/>
      <c r="D994" s="56"/>
      <c r="E994" s="3"/>
      <c r="F994" s="38"/>
      <c r="G994" s="38"/>
      <c r="H994" s="56"/>
      <c r="I994" s="56"/>
      <c r="J994" s="38"/>
      <c r="K994" s="38"/>
      <c r="L994" s="38"/>
      <c r="M994" s="38"/>
      <c r="N994" s="3"/>
      <c r="O994" s="3"/>
      <c r="P994" s="3"/>
      <c r="Q994" s="3"/>
      <c r="R994" s="3"/>
      <c r="S994" s="3"/>
      <c r="T994" s="38"/>
      <c r="U994" s="38"/>
      <c r="V994" s="3"/>
      <c r="W994" s="3"/>
      <c r="X994" s="3"/>
      <c r="Y994" s="3"/>
      <c r="Z994" s="3"/>
      <c r="AA994" s="3"/>
      <c r="AB994" s="3"/>
      <c r="AC994" s="3"/>
      <c r="AD994" s="3"/>
      <c r="AE994" s="3"/>
      <c r="AF994" s="3"/>
      <c r="AG994" s="3"/>
      <c r="AH994" s="3"/>
    </row>
    <row r="995">
      <c r="A995" s="3"/>
      <c r="B995" s="3"/>
      <c r="C995" s="56"/>
      <c r="D995" s="56"/>
      <c r="E995" s="3"/>
      <c r="F995" s="38"/>
      <c r="G995" s="38"/>
      <c r="H995" s="56"/>
      <c r="I995" s="56"/>
      <c r="J995" s="38"/>
      <c r="K995" s="38"/>
      <c r="L995" s="38"/>
      <c r="M995" s="38"/>
      <c r="N995" s="3"/>
      <c r="O995" s="3"/>
      <c r="P995" s="3"/>
      <c r="Q995" s="3"/>
      <c r="R995" s="3"/>
      <c r="S995" s="3"/>
      <c r="T995" s="38"/>
      <c r="U995" s="38"/>
      <c r="V995" s="3"/>
      <c r="W995" s="3"/>
      <c r="X995" s="3"/>
      <c r="Y995" s="3"/>
      <c r="Z995" s="3"/>
      <c r="AA995" s="3"/>
      <c r="AB995" s="3"/>
      <c r="AC995" s="3"/>
      <c r="AD995" s="3"/>
      <c r="AE995" s="3"/>
      <c r="AF995" s="3"/>
      <c r="AG995" s="3"/>
      <c r="AH995" s="3"/>
    </row>
    <row r="996">
      <c r="A996" s="3"/>
      <c r="B996" s="3"/>
      <c r="C996" s="56"/>
      <c r="D996" s="56"/>
      <c r="E996" s="3"/>
      <c r="F996" s="38"/>
      <c r="G996" s="38"/>
      <c r="H996" s="56"/>
      <c r="I996" s="56"/>
      <c r="J996" s="38"/>
      <c r="K996" s="38"/>
      <c r="L996" s="38"/>
      <c r="M996" s="38"/>
      <c r="N996" s="3"/>
      <c r="O996" s="3"/>
      <c r="P996" s="3"/>
      <c r="Q996" s="3"/>
      <c r="R996" s="3"/>
      <c r="S996" s="3"/>
      <c r="T996" s="38"/>
      <c r="U996" s="38"/>
      <c r="V996" s="3"/>
      <c r="W996" s="3"/>
      <c r="X996" s="3"/>
      <c r="Y996" s="3"/>
      <c r="Z996" s="3"/>
      <c r="AA996" s="3"/>
      <c r="AB996" s="3"/>
      <c r="AC996" s="3"/>
      <c r="AD996" s="3"/>
      <c r="AE996" s="3"/>
      <c r="AF996" s="3"/>
      <c r="AG996" s="3"/>
      <c r="AH996" s="3"/>
    </row>
    <row r="997">
      <c r="A997" s="3"/>
      <c r="B997" s="3"/>
      <c r="C997" s="56"/>
      <c r="D997" s="56"/>
      <c r="E997" s="3"/>
      <c r="F997" s="38"/>
      <c r="G997" s="38"/>
      <c r="H997" s="56"/>
      <c r="I997" s="56"/>
      <c r="J997" s="38"/>
      <c r="K997" s="38"/>
      <c r="L997" s="38"/>
      <c r="M997" s="38"/>
      <c r="N997" s="3"/>
      <c r="O997" s="3"/>
      <c r="P997" s="3"/>
      <c r="Q997" s="3"/>
      <c r="R997" s="3"/>
      <c r="S997" s="3"/>
      <c r="T997" s="38"/>
      <c r="U997" s="38"/>
      <c r="V997" s="3"/>
      <c r="W997" s="3"/>
      <c r="X997" s="3"/>
      <c r="Y997" s="3"/>
      <c r="Z997" s="3"/>
      <c r="AA997" s="3"/>
      <c r="AB997" s="3"/>
      <c r="AC997" s="3"/>
      <c r="AD997" s="3"/>
      <c r="AE997" s="3"/>
      <c r="AF997" s="3"/>
      <c r="AG997" s="3"/>
      <c r="AH997" s="3"/>
    </row>
    <row r="998">
      <c r="A998" s="3"/>
      <c r="B998" s="3"/>
      <c r="C998" s="56"/>
      <c r="D998" s="56"/>
      <c r="E998" s="3"/>
      <c r="F998" s="38"/>
      <c r="G998" s="38"/>
      <c r="H998" s="56"/>
      <c r="I998" s="56"/>
      <c r="J998" s="38"/>
      <c r="K998" s="38"/>
      <c r="L998" s="38"/>
      <c r="M998" s="38"/>
      <c r="N998" s="3"/>
      <c r="O998" s="3"/>
      <c r="P998" s="3"/>
      <c r="Q998" s="3"/>
      <c r="R998" s="3"/>
      <c r="S998" s="3"/>
      <c r="T998" s="38"/>
      <c r="U998" s="38"/>
      <c r="V998" s="3"/>
      <c r="W998" s="3"/>
      <c r="X998" s="3"/>
      <c r="Y998" s="3"/>
      <c r="Z998" s="3"/>
      <c r="AA998" s="3"/>
      <c r="AB998" s="3"/>
      <c r="AC998" s="3"/>
      <c r="AD998" s="3"/>
      <c r="AE998" s="3"/>
      <c r="AF998" s="3"/>
      <c r="AG998" s="3"/>
      <c r="AH998" s="3"/>
    </row>
    <row r="999">
      <c r="A999" s="3"/>
      <c r="B999" s="3"/>
      <c r="C999" s="56"/>
      <c r="D999" s="56"/>
      <c r="E999" s="3"/>
      <c r="F999" s="38"/>
      <c r="G999" s="38"/>
      <c r="H999" s="56"/>
      <c r="I999" s="56"/>
      <c r="J999" s="38"/>
      <c r="K999" s="38"/>
      <c r="L999" s="38"/>
      <c r="M999" s="38"/>
      <c r="N999" s="3"/>
      <c r="O999" s="3"/>
      <c r="P999" s="3"/>
      <c r="Q999" s="3"/>
      <c r="R999" s="3"/>
      <c r="S999" s="3"/>
      <c r="T999" s="38"/>
      <c r="U999" s="38"/>
      <c r="V999" s="3"/>
      <c r="W999" s="3"/>
      <c r="X999" s="3"/>
      <c r="Y999" s="3"/>
      <c r="Z999" s="3"/>
      <c r="AA999" s="3"/>
      <c r="AB999" s="3"/>
      <c r="AC999" s="3"/>
      <c r="AD999" s="3"/>
      <c r="AE999" s="3"/>
      <c r="AF999" s="3"/>
      <c r="AG999" s="3"/>
      <c r="AH999" s="3"/>
    </row>
    <row r="1000">
      <c r="A1000" s="3"/>
      <c r="B1000" s="3"/>
      <c r="C1000" s="56"/>
      <c r="D1000" s="56"/>
      <c r="E1000" s="3"/>
      <c r="F1000" s="38"/>
      <c r="G1000" s="38"/>
      <c r="H1000" s="56"/>
      <c r="I1000" s="56"/>
      <c r="J1000" s="38"/>
      <c r="K1000" s="38"/>
      <c r="L1000" s="38"/>
      <c r="M1000" s="38"/>
      <c r="N1000" s="3"/>
      <c r="O1000" s="3"/>
      <c r="P1000" s="3"/>
      <c r="Q1000" s="3"/>
      <c r="R1000" s="3"/>
      <c r="S1000" s="3"/>
      <c r="T1000" s="38"/>
      <c r="U1000" s="38"/>
      <c r="V1000" s="3"/>
      <c r="W1000" s="3"/>
      <c r="X1000" s="3"/>
      <c r="Y1000" s="3"/>
      <c r="Z1000" s="3"/>
      <c r="AA1000" s="3"/>
      <c r="AB1000" s="3"/>
      <c r="AC1000" s="3"/>
      <c r="AD1000" s="3"/>
      <c r="AE1000" s="3"/>
      <c r="AF1000" s="3"/>
      <c r="AG1000" s="3"/>
      <c r="AH1000" s="3"/>
    </row>
    <row r="1001">
      <c r="A1001" s="3"/>
      <c r="B1001" s="3"/>
      <c r="C1001" s="56"/>
      <c r="D1001" s="56"/>
      <c r="E1001" s="3"/>
      <c r="F1001" s="38"/>
      <c r="G1001" s="38"/>
      <c r="H1001" s="56"/>
      <c r="I1001" s="56"/>
      <c r="J1001" s="38"/>
      <c r="K1001" s="38"/>
      <c r="L1001" s="38"/>
      <c r="M1001" s="38"/>
      <c r="N1001" s="3"/>
      <c r="O1001" s="3"/>
      <c r="P1001" s="3"/>
      <c r="Q1001" s="3"/>
      <c r="R1001" s="3"/>
      <c r="S1001" s="3"/>
      <c r="T1001" s="38"/>
      <c r="U1001" s="38"/>
      <c r="V1001" s="3"/>
      <c r="W1001" s="3"/>
      <c r="X1001" s="3"/>
      <c r="Y1001" s="3"/>
      <c r="Z1001" s="3"/>
      <c r="AA1001" s="3"/>
      <c r="AB1001" s="3"/>
      <c r="AC1001" s="3"/>
      <c r="AD1001" s="3"/>
      <c r="AE1001" s="3"/>
      <c r="AF1001" s="3"/>
      <c r="AG1001" s="3"/>
      <c r="AH1001" s="3"/>
    </row>
    <row r="1002">
      <c r="A1002" s="3"/>
      <c r="B1002" s="3"/>
      <c r="C1002" s="56"/>
      <c r="D1002" s="56"/>
      <c r="E1002" s="3"/>
      <c r="F1002" s="38"/>
      <c r="G1002" s="38"/>
      <c r="H1002" s="56"/>
      <c r="I1002" s="56"/>
      <c r="J1002" s="38"/>
      <c r="K1002" s="38"/>
      <c r="L1002" s="38"/>
      <c r="M1002" s="38"/>
      <c r="N1002" s="3"/>
      <c r="O1002" s="3"/>
      <c r="P1002" s="3"/>
      <c r="Q1002" s="3"/>
      <c r="R1002" s="3"/>
      <c r="S1002" s="3"/>
      <c r="T1002" s="38"/>
      <c r="U1002" s="38"/>
      <c r="V1002" s="3"/>
      <c r="W1002" s="3"/>
      <c r="X1002" s="3"/>
      <c r="Y1002" s="3"/>
      <c r="Z1002" s="3"/>
      <c r="AA1002" s="3"/>
      <c r="AB1002" s="3"/>
      <c r="AC1002" s="3"/>
      <c r="AD1002" s="3"/>
      <c r="AE1002" s="3"/>
      <c r="AF1002" s="3"/>
      <c r="AG1002" s="3"/>
      <c r="AH1002" s="3"/>
    </row>
    <row r="1003">
      <c r="A1003" s="3"/>
      <c r="B1003" s="3"/>
      <c r="C1003" s="56"/>
      <c r="D1003" s="56"/>
      <c r="E1003" s="3"/>
      <c r="F1003" s="38"/>
      <c r="G1003" s="38"/>
      <c r="H1003" s="56"/>
      <c r="I1003" s="56"/>
      <c r="J1003" s="38"/>
      <c r="K1003" s="38"/>
      <c r="L1003" s="38"/>
      <c r="M1003" s="38"/>
      <c r="N1003" s="3"/>
      <c r="O1003" s="3"/>
      <c r="P1003" s="3"/>
      <c r="Q1003" s="3"/>
      <c r="R1003" s="3"/>
      <c r="S1003" s="3"/>
      <c r="T1003" s="38"/>
      <c r="U1003" s="38"/>
      <c r="V1003" s="3"/>
      <c r="W1003" s="3"/>
      <c r="X1003" s="3"/>
      <c r="Y1003" s="3"/>
      <c r="Z1003" s="3"/>
      <c r="AA1003" s="3"/>
      <c r="AB1003" s="3"/>
      <c r="AC1003" s="3"/>
      <c r="AD1003" s="3"/>
      <c r="AE1003" s="3"/>
      <c r="AF1003" s="3"/>
      <c r="AG1003" s="3"/>
      <c r="AH1003" s="3"/>
    </row>
    <row r="1004">
      <c r="A1004" s="3"/>
      <c r="B1004" s="3"/>
      <c r="C1004" s="56"/>
      <c r="D1004" s="56"/>
      <c r="E1004" s="3"/>
      <c r="F1004" s="38"/>
      <c r="G1004" s="38"/>
      <c r="H1004" s="56"/>
      <c r="I1004" s="56"/>
      <c r="J1004" s="38"/>
      <c r="K1004" s="38"/>
      <c r="L1004" s="38"/>
      <c r="M1004" s="38"/>
      <c r="N1004" s="3"/>
      <c r="O1004" s="3"/>
      <c r="P1004" s="3"/>
      <c r="Q1004" s="3"/>
      <c r="R1004" s="3"/>
      <c r="S1004" s="3"/>
      <c r="T1004" s="38"/>
      <c r="U1004" s="38"/>
      <c r="V1004" s="3"/>
      <c r="W1004" s="3"/>
      <c r="X1004" s="3"/>
      <c r="Y1004" s="3"/>
      <c r="Z1004" s="3"/>
      <c r="AA1004" s="3"/>
      <c r="AB1004" s="3"/>
      <c r="AC1004" s="3"/>
      <c r="AD1004" s="3"/>
      <c r="AE1004" s="3"/>
      <c r="AF1004" s="3"/>
      <c r="AG1004" s="3"/>
      <c r="AH1004" s="3"/>
    </row>
    <row r="1005">
      <c r="A1005" s="3"/>
      <c r="B1005" s="3"/>
      <c r="C1005" s="56"/>
      <c r="D1005" s="56"/>
      <c r="E1005" s="3"/>
      <c r="F1005" s="38"/>
      <c r="G1005" s="38"/>
      <c r="H1005" s="56"/>
      <c r="I1005" s="56"/>
      <c r="J1005" s="38"/>
      <c r="K1005" s="38"/>
      <c r="L1005" s="38"/>
      <c r="M1005" s="38"/>
      <c r="N1005" s="3"/>
      <c r="O1005" s="3"/>
      <c r="P1005" s="3"/>
      <c r="Q1005" s="3"/>
      <c r="R1005" s="3"/>
      <c r="S1005" s="3"/>
      <c r="T1005" s="38"/>
      <c r="U1005" s="38"/>
      <c r="V1005" s="3"/>
      <c r="W1005" s="3"/>
      <c r="X1005" s="3"/>
      <c r="Y1005" s="3"/>
      <c r="Z1005" s="3"/>
      <c r="AA1005" s="3"/>
      <c r="AB1005" s="3"/>
      <c r="AC1005" s="3"/>
      <c r="AD1005" s="3"/>
      <c r="AE1005" s="3"/>
      <c r="AF1005" s="3"/>
      <c r="AG1005" s="3"/>
      <c r="AH1005" s="3"/>
    </row>
    <row r="1006">
      <c r="A1006" s="3"/>
      <c r="B1006" s="3"/>
      <c r="C1006" s="56"/>
      <c r="D1006" s="56"/>
      <c r="E1006" s="3"/>
      <c r="F1006" s="38"/>
      <c r="G1006" s="38"/>
      <c r="H1006" s="56"/>
      <c r="I1006" s="56"/>
      <c r="J1006" s="38"/>
      <c r="K1006" s="38"/>
      <c r="L1006" s="38"/>
      <c r="M1006" s="38"/>
      <c r="N1006" s="3"/>
      <c r="O1006" s="3"/>
      <c r="P1006" s="3"/>
      <c r="Q1006" s="3"/>
      <c r="R1006" s="3"/>
      <c r="S1006" s="3"/>
      <c r="T1006" s="38"/>
      <c r="U1006" s="38"/>
      <c r="V1006" s="3"/>
      <c r="W1006" s="3"/>
      <c r="X1006" s="3"/>
      <c r="Y1006" s="3"/>
      <c r="Z1006" s="3"/>
      <c r="AA1006" s="3"/>
      <c r="AB1006" s="3"/>
      <c r="AC1006" s="3"/>
      <c r="AD1006" s="3"/>
      <c r="AE1006" s="3"/>
      <c r="AF1006" s="3"/>
      <c r="AG1006" s="3"/>
      <c r="AH1006" s="3"/>
    </row>
    <row r="1007">
      <c r="A1007" s="3"/>
      <c r="B1007" s="3"/>
      <c r="C1007" s="56"/>
      <c r="D1007" s="56"/>
      <c r="E1007" s="3"/>
      <c r="F1007" s="38"/>
      <c r="G1007" s="38"/>
      <c r="H1007" s="56"/>
      <c r="I1007" s="56"/>
      <c r="J1007" s="38"/>
      <c r="K1007" s="38"/>
      <c r="L1007" s="38"/>
      <c r="M1007" s="38"/>
      <c r="N1007" s="3"/>
      <c r="O1007" s="3"/>
      <c r="P1007" s="3"/>
      <c r="Q1007" s="3"/>
      <c r="R1007" s="3"/>
      <c r="S1007" s="3"/>
      <c r="T1007" s="38"/>
      <c r="U1007" s="38"/>
      <c r="V1007" s="3"/>
      <c r="W1007" s="3"/>
      <c r="X1007" s="3"/>
      <c r="Y1007" s="3"/>
      <c r="Z1007" s="3"/>
      <c r="AA1007" s="3"/>
      <c r="AB1007" s="3"/>
      <c r="AC1007" s="3"/>
      <c r="AD1007" s="3"/>
      <c r="AE1007" s="3"/>
      <c r="AF1007" s="3"/>
      <c r="AG1007" s="3"/>
      <c r="AH1007" s="3"/>
    </row>
  </sheetData>
  <mergeCells count="15">
    <mergeCell ref="R1:S1"/>
    <mergeCell ref="T1:U1"/>
    <mergeCell ref="V1:W1"/>
    <mergeCell ref="X1:Y1"/>
    <mergeCell ref="Z1:AA1"/>
    <mergeCell ref="AB1:AC1"/>
    <mergeCell ref="A7:B7"/>
    <mergeCell ref="A13:B13"/>
    <mergeCell ref="C1:D1"/>
    <mergeCell ref="F1:G1"/>
    <mergeCell ref="H1:I1"/>
    <mergeCell ref="J1:K1"/>
    <mergeCell ref="L1:M1"/>
    <mergeCell ref="N1:O1"/>
    <mergeCell ref="P1:Q1"/>
  </mergeCells>
  <dataValidations>
    <dataValidation type="list" allowBlank="1" showErrorMessage="1" sqref="F28:AC29 F33:AC33">
      <formula1>"w4a4,w4a8,w8a8,w4a16,w8a16,w16a16"</formula1>
    </dataValidation>
    <dataValidation type="list" allowBlank="1" showErrorMessage="1" sqref="F24:AC24">
      <formula1>"OptionA. No Overlapping,OptionB. Overlapping Expert Collectives"</formula1>
    </dataValidation>
    <dataValidation type="list" allowBlank="1" showErrorMessage="1" sqref="C1">
      <formula1>'Config and Summary'!$F$1:$AH$1</formula1>
    </dataValidation>
    <dataValidation type="list" allowBlank="1" showErrorMessage="1" sqref="F4:AC4">
      <formula1>DB!$C$1:$M$1</formula1>
    </dataValidation>
    <dataValidation type="list" allowBlank="1" showErrorMessage="1" sqref="F23:AC23">
      <formula1>"Option A: Transposed All-To-All,Option B: Reduce-Scatter,Option C: Hierachical RS"</formula1>
    </dataValidation>
    <dataValidation type="list" allowBlank="1" showErrorMessage="1" sqref="F27:AC27 F30:AC32 F34:AC34">
      <formula1>"fp4,fp8,bf16"</formula1>
    </dataValidation>
    <dataValidation type="list" allowBlank="1" showErrorMessage="1" sqref="F22:AC22">
      <formula1>"Strategy A: All-To-All,Strategy B: All-Gather Tokens with no chiplet involved,Strategy C: Hirarachical All-Gather,No Collectives"</formula1>
    </dataValidation>
  </dataValidations>
  <drawing r:id="rId4"/>
  <legacyDrawing r:id="rId5"/>
  <tableParts count="4">
    <tablePart r:id="rId10"/>
    <tablePart r:id="rId11"/>
    <tablePart r:id="rId12"/>
    <tablePart r:id="rId1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outlinePr summaryBelow="0" summaryRight="0"/>
  </sheetPr>
  <sheetViews>
    <sheetView workbookViewId="0"/>
  </sheetViews>
  <sheetFormatPr customHeight="1" defaultColWidth="12.63" defaultRowHeight="15.75"/>
  <cols>
    <col customWidth="1" min="1" max="1" width="32.75"/>
    <col customWidth="1" min="2" max="2" width="17.88"/>
    <col customWidth="1" min="4" max="4" width="17.63"/>
    <col customWidth="1" min="5" max="5" width="18.25"/>
    <col customWidth="1" min="6" max="6" width="31.63"/>
    <col customWidth="1" min="7" max="7" width="19.5"/>
    <col customWidth="1" min="8" max="8" width="26.5"/>
    <col customWidth="1" min="9" max="9" width="2.5"/>
    <col customWidth="1" min="10" max="10" width="8.75"/>
    <col customWidth="1" min="11" max="12" width="9.25"/>
    <col customWidth="1" min="13" max="13" width="12.38"/>
    <col customWidth="1" min="14" max="14" width="2.38"/>
    <col customWidth="1" min="15" max="15" width="9.13"/>
    <col customWidth="1" min="16" max="16" width="10.88"/>
    <col customWidth="1" min="20" max="20" width="16.25"/>
    <col customWidth="1" min="21" max="21" width="23.13"/>
    <col customWidth="1" min="22" max="22" width="28.0"/>
    <col customWidth="1" min="23" max="23" width="21.0"/>
    <col customWidth="1" min="24" max="24" width="2.0"/>
    <col customWidth="1" min="25" max="28" width="5.63"/>
    <col customWidth="1" min="29" max="29" width="1.38"/>
  </cols>
  <sheetData>
    <row r="1">
      <c r="A1" s="128" t="s">
        <v>115</v>
      </c>
      <c r="B1" s="129"/>
      <c r="C1" s="129"/>
      <c r="D1" s="130"/>
      <c r="E1" s="131"/>
      <c r="F1" s="132"/>
      <c r="G1" s="132"/>
      <c r="H1" s="133"/>
      <c r="I1" s="131"/>
      <c r="J1" s="131"/>
      <c r="K1" s="131"/>
      <c r="L1" s="131"/>
      <c r="M1" s="131"/>
      <c r="N1" s="131"/>
      <c r="O1" s="131"/>
      <c r="P1" s="134"/>
      <c r="Q1" s="135"/>
      <c r="R1" s="131"/>
      <c r="S1" s="131"/>
      <c r="T1" s="135"/>
      <c r="U1" s="131"/>
      <c r="V1" s="131"/>
      <c r="W1" s="131"/>
      <c r="X1" s="131"/>
      <c r="Y1" s="131"/>
      <c r="Z1" s="131"/>
      <c r="AA1" s="131"/>
      <c r="AB1" s="131"/>
      <c r="AC1" s="131"/>
      <c r="AD1" s="131"/>
      <c r="AE1" s="131"/>
      <c r="AF1" s="131"/>
      <c r="AG1" s="131"/>
      <c r="AH1" s="131"/>
      <c r="AI1" s="131"/>
      <c r="AJ1" s="131"/>
      <c r="AK1" s="131"/>
      <c r="AL1" s="131"/>
      <c r="AM1" s="131"/>
      <c r="AN1" s="131"/>
      <c r="AO1" s="131"/>
      <c r="AP1" s="131"/>
      <c r="AQ1" s="131"/>
      <c r="AR1" s="131"/>
      <c r="AS1" s="131"/>
      <c r="AT1" s="131"/>
    </row>
    <row r="2">
      <c r="A2" s="136" t="s">
        <v>116</v>
      </c>
      <c r="B2" s="136" t="s">
        <v>117</v>
      </c>
      <c r="C2" s="136" t="s">
        <v>118</v>
      </c>
      <c r="D2" s="137"/>
      <c r="E2" s="138"/>
      <c r="F2" s="139" t="s">
        <v>119</v>
      </c>
      <c r="G2" s="139" t="s">
        <v>120</v>
      </c>
      <c r="H2" s="140" t="s">
        <v>121</v>
      </c>
      <c r="I2" s="138"/>
      <c r="J2" s="138"/>
      <c r="K2" s="138"/>
      <c r="L2" s="138"/>
      <c r="M2" s="138"/>
      <c r="N2" s="138"/>
      <c r="O2" s="138"/>
      <c r="P2" s="141"/>
      <c r="Q2" s="142" t="s">
        <v>122</v>
      </c>
      <c r="R2" s="138"/>
      <c r="S2" s="138"/>
      <c r="T2" s="142" t="s">
        <v>123</v>
      </c>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row>
    <row r="3">
      <c r="A3" s="143" t="s">
        <v>124</v>
      </c>
      <c r="B3" s="143" t="s">
        <v>125</v>
      </c>
      <c r="C3" s="143">
        <v>7168.0</v>
      </c>
      <c r="D3" s="144"/>
      <c r="F3" s="139" t="s">
        <v>126</v>
      </c>
      <c r="G3" s="145"/>
      <c r="H3" s="146"/>
      <c r="P3" s="147"/>
      <c r="Q3" s="2" t="s">
        <v>127</v>
      </c>
      <c r="R3" s="2">
        <v>0.5</v>
      </c>
      <c r="T3" s="148" t="str">
        <f t="shared" ref="T3:T7" si="1">U3&amp;","&amp;V3</f>
        <v>fp4,fp4</v>
      </c>
      <c r="U3" s="2" t="s">
        <v>127</v>
      </c>
      <c r="V3" s="2" t="s">
        <v>127</v>
      </c>
      <c r="W3" s="2" t="s">
        <v>127</v>
      </c>
      <c r="AR3" s="149"/>
      <c r="AS3" s="149"/>
      <c r="AT3" s="149"/>
    </row>
    <row r="4">
      <c r="A4" s="143" t="s">
        <v>128</v>
      </c>
      <c r="B4" s="143" t="s">
        <v>129</v>
      </c>
      <c r="C4" s="143">
        <v>2048.0</v>
      </c>
      <c r="D4" s="144"/>
      <c r="F4" s="150" t="s">
        <v>32</v>
      </c>
      <c r="G4" s="145">
        <f>'Config and Summary'!$C8</f>
        <v>1</v>
      </c>
      <c r="H4" s="146"/>
      <c r="P4" s="147"/>
      <c r="Q4" s="2" t="s">
        <v>63</v>
      </c>
      <c r="R4" s="2">
        <v>1.0</v>
      </c>
      <c r="T4" s="148" t="str">
        <f t="shared" si="1"/>
        <v>fp4,fp8</v>
      </c>
      <c r="U4" s="2" t="s">
        <v>127</v>
      </c>
      <c r="V4" s="2" t="s">
        <v>63</v>
      </c>
      <c r="W4" s="2" t="s">
        <v>63</v>
      </c>
    </row>
    <row r="5">
      <c r="A5" s="143" t="s">
        <v>130</v>
      </c>
      <c r="B5" s="143" t="s">
        <v>131</v>
      </c>
      <c r="C5" s="143">
        <v>256.0</v>
      </c>
      <c r="D5" s="144"/>
      <c r="F5" s="150" t="s">
        <v>33</v>
      </c>
      <c r="G5" s="145">
        <f>'Config and Summary'!$C9</f>
        <v>16</v>
      </c>
      <c r="H5" s="146" t="s">
        <v>132</v>
      </c>
      <c r="P5" s="147"/>
      <c r="Q5" s="2" t="s">
        <v>82</v>
      </c>
      <c r="R5" s="2">
        <v>2.0</v>
      </c>
      <c r="T5" s="148" t="str">
        <f t="shared" si="1"/>
        <v>fp4,bf16</v>
      </c>
      <c r="U5" s="2" t="s">
        <v>127</v>
      </c>
      <c r="V5" s="2" t="s">
        <v>82</v>
      </c>
      <c r="W5" s="2" t="s">
        <v>82</v>
      </c>
      <c r="AR5" s="149"/>
      <c r="AS5" s="149"/>
      <c r="AT5" s="149"/>
    </row>
    <row r="6">
      <c r="A6" s="143" t="s">
        <v>133</v>
      </c>
      <c r="B6" s="143" t="s">
        <v>134</v>
      </c>
      <c r="C6" s="143">
        <v>61.0</v>
      </c>
      <c r="D6" s="144"/>
      <c r="F6" s="150" t="s">
        <v>34</v>
      </c>
      <c r="G6" s="145">
        <f>'Config and Summary'!$C10</f>
        <v>1</v>
      </c>
      <c r="H6" s="146"/>
      <c r="P6" s="147"/>
      <c r="T6" s="148" t="str">
        <f t="shared" si="1"/>
        <v>fp8,fp4</v>
      </c>
      <c r="U6" s="2" t="s">
        <v>63</v>
      </c>
      <c r="V6" s="2" t="s">
        <v>127</v>
      </c>
      <c r="W6" s="2" t="s">
        <v>63</v>
      </c>
    </row>
    <row r="7">
      <c r="A7" s="151" t="s">
        <v>135</v>
      </c>
      <c r="B7" s="151" t="s">
        <v>136</v>
      </c>
      <c r="C7" s="151">
        <v>3.0</v>
      </c>
      <c r="D7" s="144"/>
      <c r="F7" s="150" t="s">
        <v>35</v>
      </c>
      <c r="G7" s="145">
        <f>'Config and Summary'!$C11</f>
        <v>1</v>
      </c>
      <c r="H7" s="146" t="s">
        <v>137</v>
      </c>
      <c r="P7" s="147"/>
      <c r="T7" s="148" t="str">
        <f t="shared" si="1"/>
        <v>fp8,fp8</v>
      </c>
      <c r="U7" s="2" t="s">
        <v>63</v>
      </c>
      <c r="V7" s="2" t="s">
        <v>63</v>
      </c>
      <c r="W7" s="2" t="s">
        <v>63</v>
      </c>
      <c r="AR7" s="87"/>
      <c r="AS7" s="87"/>
      <c r="AT7" s="87"/>
    </row>
    <row r="8">
      <c r="A8" s="143" t="s">
        <v>138</v>
      </c>
      <c r="B8" s="143" t="s">
        <v>139</v>
      </c>
      <c r="C8" s="143">
        <v>8.0</v>
      </c>
      <c r="D8" s="144"/>
      <c r="F8" s="139" t="s">
        <v>140</v>
      </c>
      <c r="P8" s="147"/>
      <c r="U8" s="2"/>
      <c r="V8" s="2"/>
      <c r="W8" s="2"/>
      <c r="AB8" s="2"/>
      <c r="AC8" s="2"/>
      <c r="AD8" s="2"/>
      <c r="AE8" s="2"/>
    </row>
    <row r="9">
      <c r="A9" s="152" t="s">
        <v>141</v>
      </c>
      <c r="B9" s="153" t="s">
        <v>142</v>
      </c>
      <c r="C9" s="143">
        <v>1536.0</v>
      </c>
      <c r="D9" s="144"/>
      <c r="F9" s="154" t="s">
        <v>143</v>
      </c>
      <c r="G9" s="155">
        <f>G5*G4</f>
        <v>16</v>
      </c>
      <c r="H9" s="156"/>
      <c r="P9" s="147"/>
      <c r="T9" s="148" t="str">
        <f t="shared" ref="T9:T11" si="2">U9&amp;","&amp;V9</f>
        <v>fp8,bf16</v>
      </c>
      <c r="U9" s="2" t="s">
        <v>63</v>
      </c>
      <c r="V9" s="2" t="s">
        <v>82</v>
      </c>
      <c r="W9" s="2" t="s">
        <v>82</v>
      </c>
      <c r="AB9" s="2"/>
      <c r="AC9" s="2"/>
      <c r="AD9" s="2"/>
      <c r="AE9" s="2"/>
    </row>
    <row r="10">
      <c r="A10" s="152" t="s">
        <v>144</v>
      </c>
      <c r="B10" s="153" t="s">
        <v>145</v>
      </c>
      <c r="C10" s="143">
        <v>512.0</v>
      </c>
      <c r="D10" s="144"/>
      <c r="F10" s="157" t="s">
        <v>146</v>
      </c>
      <c r="G10" s="158">
        <f>PRODUCT(G3:G6)</f>
        <v>16</v>
      </c>
      <c r="H10" s="159"/>
      <c r="P10" s="147"/>
      <c r="T10" s="148" t="str">
        <f t="shared" si="2"/>
        <v>bf16,fp4</v>
      </c>
      <c r="U10" s="2" t="s">
        <v>82</v>
      </c>
      <c r="V10" s="2" t="s">
        <v>127</v>
      </c>
      <c r="W10" s="2" t="s">
        <v>82</v>
      </c>
      <c r="AP10" s="138"/>
      <c r="AQ10" s="138"/>
      <c r="AT10" s="149"/>
    </row>
    <row r="11">
      <c r="A11" s="152" t="s">
        <v>147</v>
      </c>
      <c r="B11" s="153" t="s">
        <v>148</v>
      </c>
      <c r="C11" s="143">
        <v>128.0</v>
      </c>
      <c r="D11" s="144"/>
      <c r="F11" s="157" t="s">
        <v>149</v>
      </c>
      <c r="G11" s="158">
        <f>$G$10/$H$18</f>
        <v>8</v>
      </c>
      <c r="H11" s="159"/>
      <c r="P11" s="147"/>
      <c r="T11" s="148" t="str">
        <f t="shared" si="2"/>
        <v>bf16,fp8</v>
      </c>
      <c r="U11" s="2" t="s">
        <v>82</v>
      </c>
      <c r="V11" s="2" t="s">
        <v>63</v>
      </c>
      <c r="W11" s="2" t="s">
        <v>82</v>
      </c>
      <c r="AP11" s="142"/>
    </row>
    <row r="12">
      <c r="A12" s="152" t="s">
        <v>150</v>
      </c>
      <c r="B12" s="153" t="s">
        <v>151</v>
      </c>
      <c r="C12" s="143">
        <v>64.0</v>
      </c>
      <c r="D12" s="144"/>
      <c r="L12" s="160"/>
      <c r="P12" s="147"/>
      <c r="T12" s="148" t="s">
        <v>152</v>
      </c>
      <c r="U12" s="2" t="s">
        <v>82</v>
      </c>
      <c r="V12" s="2" t="s">
        <v>82</v>
      </c>
      <c r="W12" s="2" t="s">
        <v>82</v>
      </c>
      <c r="AP12" s="138"/>
      <c r="AQ12" s="138"/>
      <c r="AT12" s="149"/>
    </row>
    <row r="13">
      <c r="A13" s="143" t="s">
        <v>153</v>
      </c>
      <c r="B13" s="153" t="s">
        <v>154</v>
      </c>
      <c r="C13" s="143">
        <v>128.0</v>
      </c>
      <c r="D13" s="144"/>
    </row>
    <row r="14">
      <c r="A14" s="161" t="s">
        <v>155</v>
      </c>
      <c r="B14" s="162"/>
      <c r="C14" s="162"/>
      <c r="D14" s="163"/>
      <c r="AG14" s="164"/>
      <c r="AH14" s="164"/>
      <c r="AI14" s="87"/>
      <c r="AJ14" s="38"/>
      <c r="AK14" s="38"/>
      <c r="AL14" s="38"/>
      <c r="AM14" s="38"/>
      <c r="AN14" s="87"/>
      <c r="AO14" s="38"/>
      <c r="AP14" s="164"/>
      <c r="AQ14" s="38"/>
      <c r="AR14" s="38"/>
      <c r="AS14" s="87"/>
      <c r="AT14" s="87"/>
    </row>
    <row r="15">
      <c r="A15" s="165" t="s">
        <v>156</v>
      </c>
      <c r="B15" s="165" t="s">
        <v>156</v>
      </c>
      <c r="C15" s="166">
        <f>$C$11+$C$12</f>
        <v>192</v>
      </c>
      <c r="D15" s="167"/>
      <c r="AG15" s="38"/>
      <c r="AH15" s="38"/>
      <c r="AI15" s="87"/>
      <c r="AJ15" s="38"/>
      <c r="AK15" s="38"/>
      <c r="AL15" s="38"/>
      <c r="AM15" s="38"/>
      <c r="AN15" s="87"/>
      <c r="AO15" s="38"/>
      <c r="AP15" s="168"/>
      <c r="AQ15" s="168"/>
      <c r="AR15" s="38"/>
      <c r="AS15" s="87"/>
      <c r="AT15" s="169"/>
    </row>
    <row r="16">
      <c r="A16" s="165" t="s">
        <v>157</v>
      </c>
      <c r="B16" s="165" t="s">
        <v>157</v>
      </c>
      <c r="C16" s="170">
        <f>$C$10+$C$12</f>
        <v>576</v>
      </c>
      <c r="D16" s="144"/>
      <c r="AG16" s="38"/>
      <c r="AH16" s="38"/>
      <c r="AI16" s="87"/>
      <c r="AJ16" s="38"/>
      <c r="AK16" s="38"/>
      <c r="AL16" s="38"/>
      <c r="AM16" s="38"/>
      <c r="AN16" s="87"/>
      <c r="AO16" s="38"/>
      <c r="AP16" s="168"/>
      <c r="AQ16" s="168"/>
      <c r="AR16" s="38"/>
      <c r="AS16" s="87"/>
      <c r="AT16" s="169"/>
    </row>
    <row r="17">
      <c r="A17" s="170" t="s">
        <v>158</v>
      </c>
      <c r="B17" s="170" t="s">
        <v>159</v>
      </c>
      <c r="C17" s="166">
        <f>C8*$C$25</f>
        <v>8</v>
      </c>
      <c r="D17" s="167"/>
      <c r="F17" s="171" t="s">
        <v>160</v>
      </c>
      <c r="G17" s="172"/>
      <c r="H17" s="173" t="str">
        <f>'Config and Summary'!C4</f>
        <v>GhostFish (P3) Derated</v>
      </c>
      <c r="AG17" s="38"/>
      <c r="AH17" s="38"/>
      <c r="AI17" s="87"/>
      <c r="AJ17" s="38"/>
      <c r="AK17" s="38"/>
      <c r="AL17" s="38"/>
      <c r="AM17" s="38"/>
      <c r="AN17" s="87"/>
      <c r="AO17" s="38"/>
      <c r="AP17" s="168"/>
      <c r="AQ17" s="168"/>
      <c r="AR17" s="38"/>
      <c r="AS17" s="87"/>
      <c r="AT17" s="169"/>
    </row>
    <row r="18">
      <c r="A18" s="174" t="s">
        <v>120</v>
      </c>
      <c r="B18" s="174" t="s">
        <v>161</v>
      </c>
      <c r="C18" s="175">
        <f>$G$10</f>
        <v>16</v>
      </c>
      <c r="D18" s="167"/>
      <c r="F18" s="108" t="str">
        <f t="array" ref="F18:F32">DB!A2:A16</f>
        <v># of TensorCore per Chip</v>
      </c>
      <c r="G18" s="172"/>
      <c r="H18" s="176">
        <f t="array" ref="H18:H32">xlookup($H$17,DB!1:1,DB!2:16)</f>
        <v>2</v>
      </c>
      <c r="AG18" s="38"/>
      <c r="AH18" s="38"/>
      <c r="AI18" s="87"/>
      <c r="AJ18" s="38"/>
      <c r="AK18" s="38"/>
      <c r="AL18" s="38"/>
      <c r="AM18" s="38"/>
      <c r="AN18" s="87"/>
      <c r="AO18" s="38"/>
      <c r="AP18" s="168"/>
      <c r="AQ18" s="38"/>
      <c r="AR18" s="38"/>
      <c r="AS18" s="87"/>
      <c r="AT18" s="87"/>
    </row>
    <row r="19">
      <c r="A19" s="174" t="s">
        <v>162</v>
      </c>
      <c r="B19" s="174" t="s">
        <v>163</v>
      </c>
      <c r="C19" s="175">
        <f>$G$11</f>
        <v>8</v>
      </c>
      <c r="D19" s="167"/>
      <c r="F19" s="108" t="s">
        <v>164</v>
      </c>
      <c r="G19" s="172"/>
      <c r="H19" s="176">
        <v>6729.8</v>
      </c>
      <c r="AG19" s="38"/>
      <c r="AH19" s="38"/>
      <c r="AI19" s="87"/>
      <c r="AJ19" s="38"/>
      <c r="AK19" s="38"/>
      <c r="AL19" s="38"/>
      <c r="AM19" s="38"/>
      <c r="AN19" s="87"/>
      <c r="AO19" s="38"/>
      <c r="AP19" s="168"/>
      <c r="AQ19" s="38"/>
      <c r="AR19" s="38"/>
      <c r="AS19" s="87"/>
      <c r="AT19" s="87"/>
    </row>
    <row r="20">
      <c r="A20" s="177" t="s">
        <v>165</v>
      </c>
      <c r="B20" s="178" t="s">
        <v>166</v>
      </c>
      <c r="C20" s="179" t="str">
        <f>vlookup(C19, DB!$A$26:$F$31, 5, False)</f>
        <v>2x2x2</v>
      </c>
      <c r="D20" s="180"/>
      <c r="F20" s="108" t="s">
        <v>167</v>
      </c>
      <c r="G20" s="172"/>
      <c r="H20" s="176">
        <v>3571.236</v>
      </c>
      <c r="AG20" s="38"/>
      <c r="AH20" s="38"/>
      <c r="AI20" s="87"/>
      <c r="AJ20" s="38"/>
      <c r="AK20" s="38"/>
      <c r="AL20" s="38"/>
      <c r="AM20" s="38"/>
      <c r="AN20" s="87"/>
      <c r="AO20" s="38"/>
      <c r="AP20" s="168"/>
      <c r="AQ20" s="38"/>
      <c r="AR20" s="38"/>
      <c r="AS20" s="87"/>
      <c r="AT20" s="87"/>
    </row>
    <row r="21">
      <c r="A21" s="181" t="s">
        <v>168</v>
      </c>
      <c r="B21" s="182" t="s">
        <v>169</v>
      </c>
      <c r="C21" s="179">
        <f>vlookup(C19, DB!$A$26:$F$31, 6, False)</f>
        <v>12</v>
      </c>
      <c r="D21" s="183"/>
      <c r="F21" s="108" t="s">
        <v>170</v>
      </c>
      <c r="G21" s="172"/>
      <c r="H21" s="176">
        <v>3571.236</v>
      </c>
      <c r="AG21" s="38"/>
      <c r="AH21" s="38"/>
      <c r="AI21" s="87"/>
      <c r="AJ21" s="38"/>
      <c r="AK21" s="38"/>
      <c r="AL21" s="38"/>
      <c r="AM21" s="38"/>
      <c r="AN21" s="87"/>
      <c r="AO21" s="38"/>
      <c r="AP21" s="168"/>
      <c r="AQ21" s="38"/>
      <c r="AR21" s="38"/>
      <c r="AS21" s="87"/>
      <c r="AT21" s="87"/>
    </row>
    <row r="22">
      <c r="A22" s="175"/>
      <c r="B22" s="175"/>
      <c r="C22" s="175"/>
      <c r="D22" s="167"/>
      <c r="F22" s="108" t="s">
        <v>171</v>
      </c>
      <c r="G22" s="172"/>
      <c r="H22" s="176">
        <v>1785.618</v>
      </c>
      <c r="AG22" s="38"/>
      <c r="AH22" s="38"/>
      <c r="AI22" s="87"/>
      <c r="AJ22" s="38"/>
      <c r="AK22" s="38"/>
      <c r="AL22" s="38"/>
      <c r="AM22" s="38"/>
      <c r="AN22" s="87"/>
      <c r="AO22" s="38"/>
      <c r="AP22" s="168"/>
      <c r="AQ22" s="168"/>
      <c r="AR22" s="38"/>
      <c r="AS22" s="87"/>
      <c r="AT22" s="169"/>
    </row>
    <row r="23">
      <c r="A23" s="184" t="s">
        <v>172</v>
      </c>
      <c r="B23" s="185"/>
      <c r="C23" s="186"/>
      <c r="D23" s="187"/>
      <c r="F23" s="108" t="s">
        <v>173</v>
      </c>
      <c r="G23" s="172"/>
      <c r="H23" s="188">
        <v>192.0</v>
      </c>
      <c r="AG23" s="38"/>
      <c r="AH23" s="38"/>
      <c r="AI23" s="87"/>
      <c r="AJ23" s="38"/>
      <c r="AK23" s="38"/>
      <c r="AL23" s="38"/>
      <c r="AM23" s="38"/>
      <c r="AN23" s="87"/>
      <c r="AO23" s="38"/>
      <c r="AP23" s="168"/>
      <c r="AQ23" s="168"/>
      <c r="AR23" s="38"/>
      <c r="AS23" s="87"/>
      <c r="AT23" s="169"/>
    </row>
    <row r="24">
      <c r="A24" s="170" t="s">
        <v>174</v>
      </c>
      <c r="B24" s="170" t="s">
        <v>175</v>
      </c>
      <c r="C24" s="170" t="s">
        <v>24</v>
      </c>
      <c r="D24" s="144"/>
      <c r="F24" s="108" t="s">
        <v>176</v>
      </c>
      <c r="G24" s="172"/>
      <c r="H24" s="188">
        <v>3364.9</v>
      </c>
      <c r="AG24" s="38"/>
      <c r="AH24" s="38"/>
      <c r="AI24" s="87"/>
      <c r="AJ24" s="38"/>
      <c r="AK24" s="38"/>
      <c r="AL24" s="38"/>
      <c r="AM24" s="38"/>
      <c r="AN24" s="87"/>
      <c r="AO24" s="38"/>
      <c r="AP24" s="168"/>
      <c r="AQ24" s="168"/>
      <c r="AR24" s="38"/>
      <c r="AS24" s="87"/>
      <c r="AT24" s="169"/>
    </row>
    <row r="25">
      <c r="A25" s="189" t="s">
        <v>37</v>
      </c>
      <c r="B25" s="189" t="s">
        <v>38</v>
      </c>
      <c r="C25" s="189">
        <f>'Config and Summary'!C14</f>
        <v>1</v>
      </c>
      <c r="D25" s="144"/>
      <c r="F25" s="108" t="s">
        <v>177</v>
      </c>
      <c r="G25" s="172"/>
      <c r="H25" s="176">
        <v>1785.618</v>
      </c>
      <c r="AG25" s="38"/>
      <c r="AH25" s="38"/>
      <c r="AI25" s="87"/>
      <c r="AJ25" s="169"/>
      <c r="AK25" s="38"/>
      <c r="AL25" s="38"/>
      <c r="AM25" s="38"/>
    </row>
    <row r="26">
      <c r="A26" s="170" t="s">
        <v>39</v>
      </c>
      <c r="B26" s="170" t="s">
        <v>40</v>
      </c>
      <c r="C26" s="170">
        <f>'Config and Summary'!C15</f>
        <v>2560</v>
      </c>
      <c r="D26" s="190"/>
      <c r="F26" s="108" t="s">
        <v>178</v>
      </c>
      <c r="G26" s="172"/>
      <c r="H26" s="176">
        <v>1785.618</v>
      </c>
      <c r="AG26" s="164"/>
      <c r="AH26" s="164"/>
      <c r="AI26" s="164"/>
      <c r="AK26" s="38"/>
      <c r="AL26" s="38"/>
      <c r="AM26" s="38"/>
      <c r="AN26" s="87"/>
      <c r="AO26" s="38"/>
      <c r="AP26" s="38"/>
      <c r="AQ26" s="38"/>
      <c r="AR26" s="38"/>
      <c r="AS26" s="87"/>
      <c r="AT26" s="87"/>
    </row>
    <row r="27">
      <c r="A27" s="170" t="s">
        <v>41</v>
      </c>
      <c r="B27" s="174" t="s">
        <v>42</v>
      </c>
      <c r="C27" s="191">
        <f>'Config and Summary'!C17</f>
        <v>1024</v>
      </c>
      <c r="D27" s="192" t="s">
        <v>179</v>
      </c>
      <c r="F27" s="108" t="s">
        <v>180</v>
      </c>
      <c r="G27" s="172"/>
      <c r="H27" s="176">
        <v>892.809</v>
      </c>
      <c r="AG27" s="164"/>
      <c r="AH27" s="164"/>
      <c r="AI27" s="164"/>
      <c r="AK27" s="38"/>
      <c r="AL27" s="38"/>
      <c r="AM27" s="38"/>
      <c r="AN27" s="87"/>
      <c r="AO27" s="38"/>
      <c r="AP27" s="38"/>
      <c r="AQ27" s="38"/>
      <c r="AR27" s="38"/>
      <c r="AS27" s="87"/>
      <c r="AT27" s="87"/>
    </row>
    <row r="28">
      <c r="A28" s="170" t="s">
        <v>46</v>
      </c>
      <c r="B28" s="175"/>
      <c r="C28" s="174">
        <f>'Config and Summary'!C18</f>
        <v>0</v>
      </c>
      <c r="D28" s="144"/>
      <c r="F28" s="108" t="s">
        <v>181</v>
      </c>
      <c r="G28" s="172"/>
      <c r="H28" s="193">
        <v>96.0</v>
      </c>
      <c r="AG28" s="164"/>
      <c r="AH28" s="164"/>
      <c r="AI28" s="164"/>
      <c r="AL28" s="38"/>
      <c r="AM28" s="38"/>
      <c r="AN28" s="87"/>
      <c r="AO28" s="38"/>
      <c r="AP28" s="38"/>
      <c r="AQ28" s="38"/>
      <c r="AR28" s="38"/>
      <c r="AS28" s="87"/>
      <c r="AT28" s="87"/>
    </row>
    <row r="29">
      <c r="A29" s="170" t="s">
        <v>47</v>
      </c>
      <c r="B29" s="175"/>
      <c r="C29" s="174">
        <f>'Config and Summary'!C19</f>
        <v>1</v>
      </c>
      <c r="D29" s="144"/>
      <c r="F29" s="108" t="s">
        <v>182</v>
      </c>
      <c r="G29" s="172"/>
      <c r="H29" s="176">
        <v>600.0</v>
      </c>
      <c r="AB29" s="2"/>
      <c r="AC29" s="2"/>
      <c r="AD29" s="2"/>
      <c r="AE29" s="2"/>
      <c r="AM29" s="142"/>
      <c r="AN29" s="138"/>
      <c r="AO29" s="142"/>
      <c r="AP29" s="142"/>
      <c r="AQ29" s="194"/>
      <c r="AR29" s="142"/>
      <c r="AS29" s="148"/>
    </row>
    <row r="30">
      <c r="A30" s="170" t="s">
        <v>48</v>
      </c>
      <c r="B30" s="174" t="s">
        <v>49</v>
      </c>
      <c r="C30" s="195" t="b">
        <f>'Config and Summary'!C20</f>
        <v>1</v>
      </c>
      <c r="D30" s="196"/>
      <c r="F30" s="172" t="s">
        <v>183</v>
      </c>
      <c r="G30" s="172"/>
      <c r="H30" s="197">
        <v>80.0</v>
      </c>
      <c r="AB30" s="2"/>
      <c r="AC30" s="2"/>
      <c r="AD30" s="2"/>
      <c r="AE30" s="2"/>
      <c r="AM30" s="142"/>
      <c r="AN30" s="138"/>
      <c r="AO30" s="142"/>
      <c r="AP30" s="142"/>
      <c r="AQ30" s="194"/>
      <c r="AR30" s="142"/>
      <c r="AS30" s="148"/>
    </row>
    <row r="31">
      <c r="A31" s="198" t="s">
        <v>50</v>
      </c>
      <c r="B31" s="198" t="s">
        <v>51</v>
      </c>
      <c r="C31" s="195" t="b">
        <f>'Config and Summary'!C21</f>
        <v>1</v>
      </c>
      <c r="D31" s="196"/>
      <c r="F31" s="105" t="s">
        <v>184</v>
      </c>
      <c r="G31" s="172"/>
      <c r="H31" s="105">
        <v>0.0013</v>
      </c>
      <c r="AM31" s="142"/>
      <c r="AN31" s="138"/>
      <c r="AO31" s="138"/>
      <c r="AP31" s="138"/>
      <c r="AQ31" s="138"/>
      <c r="AR31" s="142"/>
      <c r="AT31" s="149"/>
    </row>
    <row r="32">
      <c r="A32" s="184" t="s">
        <v>185</v>
      </c>
      <c r="B32" s="185"/>
      <c r="C32" s="186"/>
      <c r="D32" s="187"/>
      <c r="F32" s="105" t="s">
        <v>186</v>
      </c>
      <c r="G32" s="172"/>
      <c r="H32" s="105">
        <v>256.0</v>
      </c>
      <c r="AM32" s="142"/>
      <c r="AN32" s="138"/>
      <c r="AO32" s="138"/>
      <c r="AP32" s="138"/>
      <c r="AQ32" s="138"/>
      <c r="AR32" s="142"/>
      <c r="AT32" s="149"/>
    </row>
    <row r="33">
      <c r="A33" s="170" t="s">
        <v>61</v>
      </c>
      <c r="B33" s="174" t="s">
        <v>62</v>
      </c>
      <c r="C33" s="195" t="str">
        <f>'Config and Summary'!C27</f>
        <v>fp8</v>
      </c>
      <c r="D33" s="199"/>
      <c r="AM33" s="142"/>
      <c r="AN33" s="138"/>
      <c r="AO33" s="138"/>
      <c r="AP33" s="142"/>
      <c r="AQ33" s="142"/>
      <c r="AR33" s="142"/>
    </row>
    <row r="34">
      <c r="A34" s="170" t="s">
        <v>64</v>
      </c>
      <c r="B34" s="165" t="s">
        <v>65</v>
      </c>
      <c r="C34" s="200" t="str">
        <f>'Config and Summary'!C28</f>
        <v>w8a8</v>
      </c>
      <c r="D34" s="199"/>
      <c r="AM34" s="142"/>
      <c r="AN34" s="138"/>
      <c r="AO34" s="138"/>
      <c r="AP34" s="142"/>
      <c r="AQ34" s="142"/>
      <c r="AR34" s="142"/>
    </row>
    <row r="35">
      <c r="A35" s="170" t="s">
        <v>68</v>
      </c>
      <c r="B35" s="165" t="s">
        <v>69</v>
      </c>
      <c r="C35" s="200" t="str">
        <f>'Config and Summary'!C29</f>
        <v>w8a8</v>
      </c>
      <c r="D35" s="199"/>
      <c r="AM35" s="142"/>
      <c r="AN35" s="138"/>
      <c r="AO35" s="138"/>
      <c r="AP35" s="142"/>
      <c r="AQ35" s="142"/>
      <c r="AR35" s="142"/>
    </row>
    <row r="36">
      <c r="A36" s="170" t="s">
        <v>71</v>
      </c>
      <c r="B36" s="165" t="s">
        <v>72</v>
      </c>
      <c r="C36" s="195" t="str">
        <f>'Config and Summary'!C30</f>
        <v>fp8</v>
      </c>
      <c r="D36" s="199"/>
      <c r="AM36" s="142"/>
      <c r="AN36" s="138"/>
      <c r="AO36" s="138"/>
      <c r="AP36" s="142"/>
      <c r="AQ36" s="142"/>
      <c r="AR36" s="142"/>
    </row>
    <row r="37">
      <c r="A37" s="170" t="s">
        <v>73</v>
      </c>
      <c r="B37" s="165" t="s">
        <v>74</v>
      </c>
      <c r="C37" s="195" t="str">
        <f>'Config and Summary'!C31</f>
        <v>fp8</v>
      </c>
      <c r="D37" s="199"/>
      <c r="AM37" s="142"/>
      <c r="AN37" s="138"/>
      <c r="AO37" s="138"/>
      <c r="AP37" s="142"/>
      <c r="AQ37" s="142"/>
      <c r="AR37" s="142"/>
    </row>
    <row r="38">
      <c r="A38" s="170" t="s">
        <v>75</v>
      </c>
      <c r="B38" s="165" t="s">
        <v>76</v>
      </c>
      <c r="C38" s="195" t="str">
        <f>'Config and Summary'!C32</f>
        <v>fp8</v>
      </c>
      <c r="D38" s="199"/>
      <c r="AM38" s="142"/>
      <c r="AN38" s="138"/>
      <c r="AO38" s="138"/>
      <c r="AP38" s="142"/>
      <c r="AQ38" s="142"/>
      <c r="AR38" s="142"/>
    </row>
    <row r="39">
      <c r="A39" s="198" t="s">
        <v>77</v>
      </c>
      <c r="B39" s="165" t="s">
        <v>78</v>
      </c>
      <c r="C39" s="200" t="str">
        <f>'Config and Summary'!C33</f>
        <v>w4a8</v>
      </c>
      <c r="D39" s="199"/>
      <c r="AM39" s="142"/>
      <c r="AN39" s="138"/>
      <c r="AO39" s="138"/>
      <c r="AP39" s="142"/>
      <c r="AQ39" s="142"/>
      <c r="AR39" s="142"/>
    </row>
    <row r="40">
      <c r="A40" s="170" t="s">
        <v>80</v>
      </c>
      <c r="B40" s="165" t="s">
        <v>81</v>
      </c>
      <c r="C40" s="195" t="str">
        <f>'Config and Summary'!C34</f>
        <v>bf16</v>
      </c>
      <c r="D40" s="199"/>
      <c r="AM40" s="142"/>
      <c r="AN40" s="138"/>
      <c r="AO40" s="138"/>
      <c r="AP40" s="142"/>
      <c r="AQ40" s="142"/>
      <c r="AR40" s="142"/>
    </row>
    <row r="41">
      <c r="A41" s="2"/>
      <c r="B41" s="201"/>
      <c r="C41" s="201"/>
      <c r="D41" s="201"/>
      <c r="AM41" s="142"/>
      <c r="AN41" s="138"/>
      <c r="AO41" s="138"/>
      <c r="AP41" s="142"/>
      <c r="AQ41" s="142"/>
      <c r="AR41" s="142"/>
    </row>
    <row r="42">
      <c r="A42" s="122" t="s">
        <v>30</v>
      </c>
      <c r="B42" s="108" t="s">
        <v>187</v>
      </c>
      <c r="C42" s="105" t="b">
        <f>'Config and Summary'!C5</f>
        <v>0</v>
      </c>
      <c r="AG42" s="38"/>
      <c r="AH42" s="38"/>
      <c r="AI42" s="38"/>
      <c r="AJ42" s="38"/>
      <c r="AK42" s="38"/>
      <c r="AL42" s="38"/>
      <c r="AM42" s="168"/>
      <c r="AN42" s="168"/>
      <c r="AO42" s="202"/>
      <c r="AP42" s="142"/>
      <c r="AQ42" s="168"/>
      <c r="AR42" s="168"/>
      <c r="AT42" s="203"/>
    </row>
    <row r="43" ht="27.0" customHeight="1">
      <c r="A43" s="204"/>
      <c r="AG43" s="38"/>
      <c r="AH43" s="38"/>
      <c r="AI43" s="38"/>
      <c r="AJ43" s="38"/>
      <c r="AK43" s="38"/>
      <c r="AL43" s="38"/>
      <c r="AM43" s="168"/>
      <c r="AN43" s="168"/>
      <c r="AO43" s="202"/>
      <c r="AP43" s="142"/>
      <c r="AQ43" s="168"/>
      <c r="AR43" s="168"/>
      <c r="AT43" s="203"/>
    </row>
    <row r="44" ht="27.0" customHeight="1">
      <c r="A44" s="204" t="s">
        <v>188</v>
      </c>
      <c r="AG44" s="38"/>
      <c r="AH44" s="38"/>
      <c r="AI44" s="38"/>
      <c r="AJ44" s="38"/>
      <c r="AK44" s="38"/>
      <c r="AL44" s="38"/>
      <c r="AM44" s="168"/>
      <c r="AN44" s="168"/>
      <c r="AO44" s="202"/>
      <c r="AP44" s="142"/>
      <c r="AQ44" s="168"/>
      <c r="AR44" s="168"/>
      <c r="AT44" s="203"/>
    </row>
    <row r="45" ht="30.0" customHeight="1">
      <c r="A45" s="205" t="s">
        <v>189</v>
      </c>
      <c r="B45" s="205" t="str">
        <f> "Value (" &amp; H17 &amp; ")"</f>
        <v>Value (GhostFish (P3) Derated)</v>
      </c>
      <c r="D45" s="3"/>
      <c r="E45" s="3"/>
      <c r="F45" s="3"/>
      <c r="G45" s="3"/>
      <c r="H45" s="3"/>
      <c r="I45" s="3"/>
      <c r="J45" s="3"/>
      <c r="K45" s="3"/>
      <c r="L45" s="3"/>
      <c r="M45" s="3"/>
      <c r="N45" s="3"/>
      <c r="O45" s="3"/>
      <c r="P45" s="206"/>
      <c r="Q45" s="3"/>
      <c r="R45" s="3"/>
      <c r="S45" s="3"/>
      <c r="T45" s="3"/>
      <c r="U45" s="3"/>
      <c r="V45" s="3"/>
      <c r="W45" s="3"/>
      <c r="X45" s="3"/>
      <c r="Y45" s="3"/>
      <c r="Z45" s="3"/>
      <c r="AA45" s="3"/>
      <c r="AB45" s="3"/>
      <c r="AC45" s="3"/>
      <c r="AD45" s="3"/>
      <c r="AE45" s="3"/>
      <c r="AF45" s="3"/>
      <c r="AG45" s="207"/>
      <c r="AH45" s="207"/>
      <c r="AI45" s="207"/>
      <c r="AJ45" s="207"/>
      <c r="AK45" s="207"/>
      <c r="AL45" s="207"/>
      <c r="AM45" s="208"/>
      <c r="AN45" s="208"/>
      <c r="AO45" s="209"/>
      <c r="AP45" s="28"/>
      <c r="AQ45" s="208"/>
      <c r="AR45" s="208"/>
      <c r="AS45" s="3"/>
      <c r="AT45" s="210"/>
    </row>
    <row r="46" ht="15.0" customHeight="1">
      <c r="A46" s="108" t="s">
        <v>190</v>
      </c>
      <c r="B46" s="193">
        <f>$C26*$C25</f>
        <v>2560</v>
      </c>
      <c r="P46" s="147"/>
      <c r="AG46" s="38"/>
      <c r="AH46" s="38"/>
      <c r="AI46" s="38"/>
      <c r="AJ46" s="38"/>
      <c r="AK46" s="38"/>
      <c r="AL46" s="38"/>
      <c r="AM46" s="168"/>
      <c r="AN46" s="168"/>
      <c r="AO46" s="202"/>
      <c r="AP46" s="142"/>
      <c r="AQ46" s="168"/>
      <c r="AR46" s="168"/>
      <c r="AT46" s="203"/>
    </row>
    <row r="47" ht="15.0" customHeight="1">
      <c r="A47" s="108" t="s">
        <v>191</v>
      </c>
      <c r="B47" s="211">
        <f>G10</f>
        <v>16</v>
      </c>
      <c r="P47" s="147"/>
      <c r="AG47" s="38"/>
      <c r="AH47" s="38"/>
      <c r="AI47" s="38"/>
      <c r="AJ47" s="38"/>
      <c r="AK47" s="38"/>
      <c r="AL47" s="38"/>
      <c r="AM47" s="168"/>
      <c r="AN47" s="168"/>
      <c r="AO47" s="202"/>
      <c r="AP47" s="142"/>
      <c r="AQ47" s="168"/>
      <c r="AR47" s="168"/>
      <c r="AT47" s="203"/>
    </row>
    <row r="48" ht="15.0" customHeight="1">
      <c r="A48" s="108" t="s">
        <v>87</v>
      </c>
      <c r="B48" s="212">
        <f>$G$76/1000 * $C$6</f>
        <v>0.02451317906</v>
      </c>
      <c r="P48" s="147"/>
      <c r="AG48" s="38"/>
      <c r="AH48" s="38"/>
      <c r="AI48" s="38"/>
      <c r="AJ48" s="38"/>
      <c r="AK48" s="38"/>
      <c r="AL48" s="38"/>
      <c r="AM48" s="168"/>
      <c r="AN48" s="168"/>
      <c r="AO48" s="202"/>
      <c r="AP48" s="142"/>
      <c r="AQ48" s="168"/>
      <c r="AR48" s="168"/>
      <c r="AT48" s="203"/>
    </row>
    <row r="49" ht="15.0" customHeight="1">
      <c r="A49" s="108" t="s">
        <v>88</v>
      </c>
      <c r="B49" s="193">
        <f>$B$46/$B$48</f>
        <v>104433.6189</v>
      </c>
      <c r="P49" s="147"/>
      <c r="AG49" s="38"/>
      <c r="AH49" s="38"/>
      <c r="AI49" s="38"/>
      <c r="AJ49" s="38"/>
      <c r="AK49" s="38"/>
      <c r="AL49" s="38"/>
      <c r="AM49" s="168"/>
      <c r="AN49" s="168"/>
      <c r="AO49" s="202"/>
      <c r="AP49" s="142"/>
      <c r="AQ49" s="168"/>
      <c r="AR49" s="168"/>
      <c r="AT49" s="203"/>
    </row>
    <row r="50" ht="15.0" customHeight="1">
      <c r="A50" s="108" t="s">
        <v>89</v>
      </c>
      <c r="B50" s="116">
        <f>B46/(B48*(1+C28))*C29</f>
        <v>104433.6189</v>
      </c>
      <c r="P50" s="147"/>
      <c r="AG50" s="38"/>
      <c r="AH50" s="38"/>
      <c r="AI50" s="38"/>
      <c r="AJ50" s="38"/>
      <c r="AK50" s="38"/>
      <c r="AL50" s="38"/>
      <c r="AM50" s="168"/>
      <c r="AN50" s="168"/>
      <c r="AO50" s="202"/>
      <c r="AP50" s="142"/>
      <c r="AQ50" s="168"/>
      <c r="AR50" s="168"/>
      <c r="AT50" s="203"/>
    </row>
    <row r="51" ht="15.0" customHeight="1">
      <c r="A51" s="108" t="s">
        <v>90</v>
      </c>
      <c r="B51" s="116">
        <f>B50/$G$11</f>
        <v>13054.20236</v>
      </c>
      <c r="P51" s="147"/>
      <c r="AG51" s="38"/>
      <c r="AH51" s="38"/>
      <c r="AI51" s="38"/>
      <c r="AJ51" s="38"/>
      <c r="AK51" s="38"/>
      <c r="AL51" s="38"/>
      <c r="AM51" s="168"/>
      <c r="AN51" s="168"/>
      <c r="AO51" s="202"/>
      <c r="AP51" s="142"/>
      <c r="AQ51" s="168"/>
      <c r="AR51" s="168"/>
      <c r="AT51" s="203"/>
    </row>
    <row r="52" ht="15.0" customHeight="1">
      <c r="P52" s="147"/>
      <c r="AG52" s="38"/>
      <c r="AH52" s="38"/>
      <c r="AI52" s="38"/>
      <c r="AJ52" s="38"/>
      <c r="AK52" s="38"/>
      <c r="AL52" s="38"/>
      <c r="AM52" s="168"/>
      <c r="AN52" s="168"/>
      <c r="AO52" s="202"/>
      <c r="AP52" s="142"/>
      <c r="AQ52" s="168"/>
      <c r="AR52" s="168"/>
      <c r="AT52" s="203"/>
    </row>
    <row r="53" ht="15.0" customHeight="1">
      <c r="G53" s="213">
        <f>sum(G57:G60)+G67+G69</f>
        <v>0.06709645388</v>
      </c>
      <c r="P53" s="147"/>
      <c r="AG53" s="38"/>
      <c r="AH53" s="38"/>
      <c r="AI53" s="38"/>
      <c r="AJ53" s="38"/>
      <c r="AK53" s="38"/>
      <c r="AL53" s="38"/>
      <c r="AM53" s="168"/>
      <c r="AN53" s="168"/>
      <c r="AO53" s="202"/>
      <c r="AP53" s="142"/>
      <c r="AQ53" s="168"/>
      <c r="AR53" s="168"/>
      <c r="AT53" s="203"/>
    </row>
    <row r="54">
      <c r="A54" s="204"/>
      <c r="B54" s="204"/>
      <c r="D54" s="2"/>
      <c r="E54" s="2"/>
      <c r="F54" s="2"/>
      <c r="G54" s="2"/>
      <c r="AM54" s="142"/>
      <c r="AN54" s="138"/>
      <c r="AO54" s="138"/>
      <c r="AP54" s="138"/>
      <c r="AQ54" s="138"/>
      <c r="AR54" s="142"/>
      <c r="AT54" s="203"/>
    </row>
    <row r="55">
      <c r="A55" s="204" t="s">
        <v>192</v>
      </c>
      <c r="B55" s="204"/>
      <c r="D55" s="2"/>
      <c r="E55" s="2"/>
      <c r="F55" s="2"/>
      <c r="G55" s="2"/>
      <c r="AM55" s="142"/>
      <c r="AN55" s="138"/>
      <c r="AO55" s="138"/>
      <c r="AP55" s="138"/>
      <c r="AQ55" s="138"/>
      <c r="AR55" s="142"/>
      <c r="AT55" s="203"/>
    </row>
    <row r="56">
      <c r="A56" s="214" t="s">
        <v>193</v>
      </c>
      <c r="B56" s="214" t="s">
        <v>194</v>
      </c>
      <c r="C56" s="214" t="s">
        <v>195</v>
      </c>
      <c r="D56" s="214" t="s">
        <v>196</v>
      </c>
      <c r="E56" s="214" t="s">
        <v>197</v>
      </c>
      <c r="F56" s="214" t="s">
        <v>198</v>
      </c>
      <c r="G56" s="214" t="s">
        <v>199</v>
      </c>
      <c r="H56" s="214" t="s">
        <v>200</v>
      </c>
      <c r="I56" s="215"/>
      <c r="J56" s="214" t="s">
        <v>201</v>
      </c>
      <c r="K56" s="214" t="s">
        <v>202</v>
      </c>
      <c r="AG56" s="164"/>
      <c r="AH56" s="164"/>
      <c r="AI56" s="38"/>
      <c r="AJ56" s="38"/>
      <c r="AK56" s="38"/>
      <c r="AL56" s="38"/>
      <c r="AM56" s="168"/>
      <c r="AN56" s="202"/>
      <c r="AO56" s="202"/>
      <c r="AP56" s="216"/>
      <c r="AQ56" s="202"/>
      <c r="AR56" s="168"/>
      <c r="AS56" s="148"/>
      <c r="AT56" s="203"/>
    </row>
    <row r="57">
      <c r="A57" s="217" t="s">
        <v>203</v>
      </c>
      <c r="B57" s="218" t="s">
        <v>204</v>
      </c>
      <c r="C57" s="219">
        <f>$H$141</f>
        <v>0.003500783131</v>
      </c>
      <c r="D57" s="219">
        <f>$H$139</f>
        <v>0.001973106992</v>
      </c>
      <c r="E57" s="220">
        <f>$H$136</f>
        <v>0</v>
      </c>
      <c r="F57" s="219">
        <f>H134</f>
        <v>0</v>
      </c>
      <c r="G57" s="219">
        <f t="shared" ref="G57:G61" si="3">IF(K57,max(C57:F57),
max(C57:D57)+max(E57:F57))</f>
        <v>0.003500783131</v>
      </c>
      <c r="H57" s="221" t="str">
        <f t="shared" ref="H57:H73" si="4">LET(maxtime, MAX(C57:F57),
 IFS(maxtime=0, "", C57=maxtime, "HBM", D57=maxtime, "Compute", E57=maxtime, "ICI Lt", F57=maxtime, "ICI BW"))</f>
        <v>HBM</v>
      </c>
      <c r="I57" s="222"/>
      <c r="J57" s="223">
        <f t="shared" ref="J57:J63" si="5">G57/$G$74</f>
        <v>0.008711549427</v>
      </c>
      <c r="K57" s="224" t="b">
        <v>1</v>
      </c>
      <c r="P57" s="225"/>
      <c r="AG57" s="38"/>
      <c r="AH57" s="38"/>
      <c r="AI57" s="164"/>
      <c r="AJ57" s="38"/>
      <c r="AK57" s="38"/>
      <c r="AL57" s="38"/>
      <c r="AM57" s="168"/>
      <c r="AN57" s="138"/>
      <c r="AO57" s="138"/>
      <c r="AP57" s="138"/>
      <c r="AQ57" s="138"/>
      <c r="AR57" s="168"/>
      <c r="AT57" s="203"/>
    </row>
    <row r="58">
      <c r="A58" s="217" t="s">
        <v>203</v>
      </c>
      <c r="B58" s="218" t="s">
        <v>205</v>
      </c>
      <c r="C58" s="219">
        <f>$H$168</f>
        <v>0.0126926062</v>
      </c>
      <c r="D58" s="219">
        <f>$H$166</f>
        <v>0.006764938257</v>
      </c>
      <c r="E58" s="221"/>
      <c r="F58" s="219">
        <f>H163</f>
        <v>0</v>
      </c>
      <c r="G58" s="219">
        <f t="shared" si="3"/>
        <v>0.0126926062</v>
      </c>
      <c r="H58" s="221" t="str">
        <f t="shared" si="4"/>
        <v>HBM</v>
      </c>
      <c r="I58" s="222"/>
      <c r="J58" s="223">
        <f t="shared" si="5"/>
        <v>0.03158500887</v>
      </c>
      <c r="K58" s="224" t="b">
        <v>1</v>
      </c>
      <c r="P58" s="147"/>
      <c r="AG58" s="38"/>
      <c r="AH58" s="38"/>
      <c r="AI58" s="38"/>
      <c r="AJ58" s="38"/>
      <c r="AK58" s="38"/>
      <c r="AL58" s="38"/>
      <c r="AM58" s="168"/>
      <c r="AN58" s="168"/>
      <c r="AO58" s="202"/>
      <c r="AP58" s="142"/>
      <c r="AQ58" s="168"/>
      <c r="AR58" s="168"/>
      <c r="AT58" s="203"/>
    </row>
    <row r="59">
      <c r="A59" s="217" t="s">
        <v>203</v>
      </c>
      <c r="B59" s="218" t="s">
        <v>206</v>
      </c>
      <c r="C59" s="219">
        <f>$H$187</f>
        <v>0.008851721076</v>
      </c>
      <c r="D59" s="219">
        <f>$H$185</f>
        <v>0.003006639225</v>
      </c>
      <c r="E59" s="221"/>
      <c r="F59" s="219"/>
      <c r="G59" s="219">
        <f t="shared" si="3"/>
        <v>0.008851721076</v>
      </c>
      <c r="H59" s="221" t="str">
        <f t="shared" si="4"/>
        <v>HBM</v>
      </c>
      <c r="I59" s="222"/>
      <c r="J59" s="223">
        <f t="shared" si="5"/>
        <v>0.02202713016</v>
      </c>
      <c r="K59" s="224"/>
      <c r="P59" s="147"/>
      <c r="AG59" s="38"/>
      <c r="AH59" s="38"/>
      <c r="AI59" s="38"/>
      <c r="AJ59" s="38"/>
      <c r="AK59" s="38"/>
      <c r="AL59" s="38"/>
      <c r="AM59" s="168"/>
      <c r="AN59" s="138"/>
      <c r="AO59" s="138"/>
      <c r="AP59" s="138"/>
      <c r="AQ59" s="138"/>
      <c r="AR59" s="168"/>
      <c r="AT59" s="203"/>
    </row>
    <row r="60">
      <c r="A60" s="217" t="s">
        <v>203</v>
      </c>
      <c r="B60" s="218" t="s">
        <v>207</v>
      </c>
      <c r="C60" s="219">
        <f>$H$206</f>
        <v>0.0015111865</v>
      </c>
      <c r="D60" s="219">
        <f>$H$204</f>
        <v>0.0007399151218</v>
      </c>
      <c r="E60" s="221"/>
      <c r="F60" s="219"/>
      <c r="G60" s="219">
        <f t="shared" si="3"/>
        <v>0.0015111865</v>
      </c>
      <c r="H60" s="221" t="str">
        <f t="shared" si="4"/>
        <v>HBM</v>
      </c>
      <c r="I60" s="222"/>
      <c r="J60" s="223">
        <f t="shared" si="5"/>
        <v>0.003760523117</v>
      </c>
      <c r="K60" s="224"/>
      <c r="P60" s="147"/>
      <c r="AM60" s="142"/>
      <c r="AO60" s="142"/>
      <c r="AP60" s="142"/>
      <c r="AQ60" s="142"/>
      <c r="AR60" s="168"/>
      <c r="AS60" s="148"/>
      <c r="AT60" s="203"/>
    </row>
    <row r="61">
      <c r="A61" s="217" t="s">
        <v>203</v>
      </c>
      <c r="B61" s="218" t="s">
        <v>208</v>
      </c>
      <c r="C61" s="219"/>
      <c r="D61" s="219"/>
      <c r="E61" s="221"/>
      <c r="F61" s="219">
        <f>$H$236</f>
        <v>0</v>
      </c>
      <c r="G61" s="219">
        <f t="shared" si="3"/>
        <v>0</v>
      </c>
      <c r="H61" s="221" t="str">
        <f t="shared" si="4"/>
        <v/>
      </c>
      <c r="I61" s="222"/>
      <c r="J61" s="223">
        <f t="shared" si="5"/>
        <v>0</v>
      </c>
      <c r="K61" s="224"/>
      <c r="P61" s="147"/>
      <c r="R61" s="226"/>
      <c r="S61" s="226"/>
      <c r="T61" s="226"/>
      <c r="U61" s="226"/>
      <c r="V61" s="226"/>
      <c r="W61" s="38"/>
      <c r="AM61" s="142"/>
      <c r="AO61" s="138"/>
      <c r="AP61" s="138"/>
      <c r="AQ61" s="138"/>
      <c r="AR61" s="168"/>
      <c r="AT61" s="203"/>
    </row>
    <row r="62">
      <c r="A62" s="217" t="s">
        <v>203</v>
      </c>
      <c r="B62" s="227" t="s">
        <v>209</v>
      </c>
      <c r="C62" s="219">
        <f t="shared" ref="C62:D62" si="6">SUM(C64:C66)</f>
        <v>0.03518921903</v>
      </c>
      <c r="D62" s="219">
        <f t="shared" si="6"/>
        <v>0.03006639225</v>
      </c>
      <c r="E62" s="221"/>
      <c r="F62" s="219"/>
      <c r="G62" s="219">
        <f>IF(PARAMS("flash_attn"),MAX(C62:F62),0)</f>
        <v>0.03518921903</v>
      </c>
      <c r="H62" s="221" t="str">
        <f t="shared" si="4"/>
        <v>HBM</v>
      </c>
      <c r="I62" s="222"/>
      <c r="J62" s="223">
        <f t="shared" si="5"/>
        <v>0.08756686989</v>
      </c>
      <c r="K62" s="224"/>
      <c r="P62" s="147"/>
      <c r="R62" s="226"/>
      <c r="S62" s="226"/>
      <c r="T62" s="226"/>
      <c r="U62" s="226"/>
      <c r="V62" s="226"/>
      <c r="W62" s="38"/>
      <c r="AM62" s="142"/>
      <c r="AO62" s="138"/>
      <c r="AP62" s="138"/>
      <c r="AQ62" s="138"/>
      <c r="AR62" s="168"/>
      <c r="AT62" s="203"/>
    </row>
    <row r="63">
      <c r="A63" s="217" t="s">
        <v>203</v>
      </c>
      <c r="B63" s="227" t="s">
        <v>210</v>
      </c>
      <c r="C63" s="219"/>
      <c r="D63" s="219"/>
      <c r="E63" s="221"/>
      <c r="F63" s="219"/>
      <c r="G63" s="219">
        <f>IF(PARAMS("flash_attn"),0,SUM(G64:G66))</f>
        <v>0</v>
      </c>
      <c r="H63" s="221" t="str">
        <f t="shared" si="4"/>
        <v/>
      </c>
      <c r="I63" s="222"/>
      <c r="J63" s="223">
        <f t="shared" si="5"/>
        <v>0</v>
      </c>
      <c r="K63" s="224"/>
      <c r="P63" s="147"/>
      <c r="R63" s="226"/>
      <c r="S63" s="226"/>
      <c r="T63" s="226"/>
      <c r="U63" s="226"/>
      <c r="V63" s="226"/>
      <c r="W63" s="38"/>
      <c r="AM63" s="142"/>
      <c r="AO63" s="138"/>
      <c r="AP63" s="138"/>
      <c r="AQ63" s="138"/>
      <c r="AR63" s="168"/>
      <c r="AT63" s="203"/>
    </row>
    <row r="64">
      <c r="A64" s="217" t="s">
        <v>203</v>
      </c>
      <c r="B64" s="218" t="s">
        <v>211</v>
      </c>
      <c r="C64" s="219">
        <f>$H$255</f>
        <v>0.02611983268</v>
      </c>
      <c r="D64" s="219">
        <f>$H$253</f>
        <v>0.0120265569</v>
      </c>
      <c r="E64" s="221"/>
      <c r="F64" s="219"/>
      <c r="G64" s="219">
        <f t="shared" ref="G64:G66" si="7">max(C64:F64)</f>
        <v>0.02611983268</v>
      </c>
      <c r="H64" s="221" t="str">
        <f t="shared" si="4"/>
        <v>HBM</v>
      </c>
      <c r="I64" s="222"/>
      <c r="J64" s="223"/>
      <c r="K64" s="224"/>
      <c r="P64" s="147"/>
      <c r="R64" s="226"/>
      <c r="S64" s="226"/>
      <c r="T64" s="226"/>
      <c r="U64" s="226"/>
      <c r="V64" s="226"/>
      <c r="W64" s="38"/>
      <c r="AM64" s="142"/>
      <c r="AO64" s="138"/>
      <c r="AP64" s="138"/>
      <c r="AQ64" s="138"/>
      <c r="AR64" s="168"/>
      <c r="AT64" s="203"/>
    </row>
    <row r="65">
      <c r="A65" s="217" t="s">
        <v>203</v>
      </c>
      <c r="B65" s="218" t="s">
        <v>212</v>
      </c>
      <c r="C65" s="219">
        <f>$H$274</f>
        <v>0.003264979086</v>
      </c>
      <c r="D65" s="219">
        <f>$H$272</f>
        <v>0.00601327845</v>
      </c>
      <c r="E65" s="221"/>
      <c r="F65" s="219"/>
      <c r="G65" s="219">
        <f t="shared" si="7"/>
        <v>0.00601327845</v>
      </c>
      <c r="H65" s="221" t="str">
        <f t="shared" si="4"/>
        <v>Compute</v>
      </c>
      <c r="I65" s="222"/>
      <c r="J65" s="223"/>
      <c r="K65" s="224"/>
      <c r="P65" s="147"/>
      <c r="R65" s="228"/>
      <c r="S65" s="228"/>
      <c r="T65" s="228"/>
      <c r="U65" s="228"/>
      <c r="V65" s="228"/>
      <c r="W65" s="38"/>
      <c r="AM65" s="142"/>
      <c r="AN65" s="138"/>
      <c r="AO65" s="142"/>
      <c r="AP65" s="142"/>
      <c r="AQ65" s="138"/>
      <c r="AR65" s="168"/>
      <c r="AT65" s="203"/>
    </row>
    <row r="66">
      <c r="A66" s="217" t="s">
        <v>203</v>
      </c>
      <c r="B66" s="218" t="s">
        <v>213</v>
      </c>
      <c r="C66" s="219">
        <f>$H$293</f>
        <v>0.005804407263</v>
      </c>
      <c r="D66" s="219">
        <f>$H$291</f>
        <v>0.0120265569</v>
      </c>
      <c r="E66" s="221"/>
      <c r="F66" s="219"/>
      <c r="G66" s="219">
        <f t="shared" si="7"/>
        <v>0.0120265569</v>
      </c>
      <c r="H66" s="221" t="str">
        <f t="shared" si="4"/>
        <v>Compute</v>
      </c>
      <c r="I66" s="222"/>
      <c r="J66" s="223"/>
      <c r="K66" s="224"/>
      <c r="P66" s="147"/>
      <c r="R66" s="228"/>
      <c r="S66" s="228"/>
      <c r="T66" s="228"/>
      <c r="U66" s="228"/>
      <c r="V66" s="228"/>
      <c r="W66" s="38"/>
      <c r="AM66" s="142"/>
      <c r="AN66" s="138"/>
      <c r="AO66" s="138"/>
      <c r="AP66" s="138"/>
      <c r="AQ66" s="138"/>
      <c r="AR66" s="168"/>
      <c r="AT66" s="203"/>
    </row>
    <row r="67">
      <c r="A67" s="217" t="s">
        <v>203</v>
      </c>
      <c r="B67" s="218" t="s">
        <v>214</v>
      </c>
      <c r="C67" s="219">
        <f>H312</f>
        <v>0.006675068353</v>
      </c>
      <c r="D67" s="219">
        <f>H310</f>
        <v>0.001503319613</v>
      </c>
      <c r="E67" s="221"/>
      <c r="F67" s="219"/>
      <c r="G67" s="219">
        <f t="shared" ref="G67:G73" si="8">IF(K67,max(C67:F67),
max(C67:D67)+max(E67:F67))</f>
        <v>0.006675068353</v>
      </c>
      <c r="H67" s="221" t="str">
        <f t="shared" si="4"/>
        <v>HBM</v>
      </c>
      <c r="I67" s="222"/>
      <c r="J67" s="223">
        <f t="shared" ref="J67:J74" si="9">G67/$G$74</f>
        <v>0.01661062274</v>
      </c>
      <c r="K67" s="224" t="b">
        <v>1</v>
      </c>
      <c r="P67" s="147"/>
      <c r="R67" s="228"/>
      <c r="S67" s="228"/>
      <c r="T67" s="228"/>
      <c r="U67" s="228"/>
      <c r="V67" s="228"/>
      <c r="W67" s="229"/>
      <c r="AK67" s="203"/>
      <c r="AM67" s="142"/>
      <c r="AN67" s="138"/>
      <c r="AO67" s="138"/>
      <c r="AP67" s="138"/>
      <c r="AQ67" s="138"/>
      <c r="AR67" s="168"/>
      <c r="AT67" s="203"/>
    </row>
    <row r="68">
      <c r="A68" s="217" t="s">
        <v>203</v>
      </c>
      <c r="B68" s="227" t="s">
        <v>215</v>
      </c>
      <c r="C68" s="219"/>
      <c r="D68" s="219"/>
      <c r="E68" s="221"/>
      <c r="F68" s="219">
        <f>$G$327</f>
        <v>0</v>
      </c>
      <c r="G68" s="219">
        <f t="shared" si="8"/>
        <v>0</v>
      </c>
      <c r="H68" s="221" t="str">
        <f t="shared" si="4"/>
        <v/>
      </c>
      <c r="I68" s="222"/>
      <c r="J68" s="223">
        <f t="shared" si="9"/>
        <v>0</v>
      </c>
      <c r="K68" s="224"/>
      <c r="P68" s="147"/>
      <c r="R68" s="228"/>
      <c r="S68" s="228"/>
      <c r="T68" s="228"/>
      <c r="U68" s="230"/>
      <c r="V68" s="230"/>
      <c r="W68" s="38"/>
      <c r="AK68" s="231"/>
      <c r="AL68" s="232"/>
      <c r="AM68" s="168"/>
      <c r="AN68" s="138"/>
      <c r="AO68" s="138"/>
      <c r="AP68" s="138"/>
      <c r="AQ68" s="138"/>
      <c r="AR68" s="168"/>
      <c r="AT68" s="203"/>
    </row>
    <row r="69">
      <c r="A69" s="217" t="s">
        <v>203</v>
      </c>
      <c r="B69" s="218" t="s">
        <v>216</v>
      </c>
      <c r="C69" s="219">
        <f>H354</f>
        <v>0.03386508863</v>
      </c>
      <c r="D69" s="219">
        <f>H352</f>
        <v>0.02104647458</v>
      </c>
      <c r="E69" s="221"/>
      <c r="F69" s="219">
        <f>$H$349</f>
        <v>0</v>
      </c>
      <c r="G69" s="219">
        <f t="shared" si="8"/>
        <v>0.03386508863</v>
      </c>
      <c r="H69" s="221" t="str">
        <f t="shared" si="4"/>
        <v>HBM</v>
      </c>
      <c r="I69" s="222"/>
      <c r="J69" s="223">
        <f t="shared" si="9"/>
        <v>0.08427182788</v>
      </c>
      <c r="K69" s="224" t="b">
        <v>1</v>
      </c>
      <c r="P69" s="147"/>
      <c r="R69" s="228"/>
      <c r="S69" s="228"/>
      <c r="T69" s="228"/>
      <c r="U69" s="230"/>
      <c r="V69" s="230"/>
      <c r="W69" s="38"/>
      <c r="AK69" s="231"/>
      <c r="AL69" s="232"/>
      <c r="AM69" s="168"/>
      <c r="AN69" s="138"/>
      <c r="AO69" s="138"/>
      <c r="AP69" s="138"/>
      <c r="AQ69" s="138"/>
      <c r="AR69" s="168"/>
      <c r="AT69" s="203"/>
    </row>
    <row r="70">
      <c r="A70" s="217" t="s">
        <v>217</v>
      </c>
      <c r="B70" s="233" t="s">
        <v>218</v>
      </c>
      <c r="C70" s="219"/>
      <c r="D70" s="219"/>
      <c r="E70" s="220">
        <f>$H$406</f>
        <v>0.0039</v>
      </c>
      <c r="F70" s="219">
        <f>$H$404</f>
        <v>0.06408691406</v>
      </c>
      <c r="G70" s="219">
        <f t="shared" si="8"/>
        <v>0.06408691406</v>
      </c>
      <c r="H70" s="221" t="str">
        <f t="shared" si="4"/>
        <v>ICI BW</v>
      </c>
      <c r="I70" s="222"/>
      <c r="J70" s="223">
        <f t="shared" si="9"/>
        <v>0.1594775508</v>
      </c>
      <c r="K70" s="224"/>
      <c r="P70" s="147"/>
      <c r="R70" s="38"/>
      <c r="S70" s="38"/>
      <c r="T70" s="38"/>
      <c r="U70" s="38"/>
      <c r="V70" s="38"/>
      <c r="W70" s="38"/>
      <c r="AM70" s="142"/>
      <c r="AN70" s="138"/>
      <c r="AO70" s="142"/>
      <c r="AP70" s="142"/>
      <c r="AQ70" s="194"/>
      <c r="AR70" s="142"/>
    </row>
    <row r="71">
      <c r="A71" s="217" t="s">
        <v>217</v>
      </c>
      <c r="B71" s="233" t="s">
        <v>219</v>
      </c>
      <c r="C71" s="219">
        <f>$H$454</f>
        <v>0.06899989134</v>
      </c>
      <c r="D71" s="219">
        <f>$H$452</f>
        <v>0.04209294915</v>
      </c>
      <c r="E71" s="221"/>
      <c r="F71" s="219">
        <f>$H$444</f>
        <v>0</v>
      </c>
      <c r="G71" s="219">
        <f t="shared" si="8"/>
        <v>0.06899989134</v>
      </c>
      <c r="H71" s="221" t="str">
        <f t="shared" si="4"/>
        <v>HBM</v>
      </c>
      <c r="I71" s="222"/>
      <c r="J71" s="223">
        <f t="shared" si="9"/>
        <v>0.1717032851</v>
      </c>
      <c r="K71" s="224" t="b">
        <v>1</v>
      </c>
      <c r="P71" s="147"/>
      <c r="R71" s="38"/>
      <c r="S71" s="38"/>
      <c r="T71" s="38"/>
      <c r="U71" s="38"/>
      <c r="V71" s="38"/>
      <c r="W71" s="234"/>
      <c r="AM71" s="142"/>
      <c r="AN71" s="138"/>
      <c r="AO71" s="138"/>
      <c r="AP71" s="138"/>
      <c r="AQ71" s="138"/>
      <c r="AR71" s="142"/>
      <c r="AT71" s="149"/>
    </row>
    <row r="72">
      <c r="A72" s="217" t="s">
        <v>217</v>
      </c>
      <c r="B72" s="233" t="s">
        <v>220</v>
      </c>
      <c r="C72" s="219">
        <f>$H$490</f>
        <v>0.03830908794</v>
      </c>
      <c r="D72" s="219">
        <f>$H$488</f>
        <v>0.02104647458</v>
      </c>
      <c r="E72" s="221"/>
      <c r="F72" s="219">
        <f>$H$479</f>
        <v>0</v>
      </c>
      <c r="G72" s="219">
        <f t="shared" si="8"/>
        <v>0.03830908794</v>
      </c>
      <c r="H72" s="221" t="str">
        <f t="shared" si="4"/>
        <v>HBM</v>
      </c>
      <c r="I72" s="222"/>
      <c r="J72" s="223">
        <f t="shared" si="9"/>
        <v>0.09533053052</v>
      </c>
      <c r="K72" s="224" t="b">
        <v>1</v>
      </c>
      <c r="P72" s="147"/>
      <c r="R72" s="38"/>
      <c r="S72" s="38"/>
      <c r="T72" s="38"/>
      <c r="U72" s="38"/>
      <c r="V72" s="38"/>
      <c r="W72" s="234"/>
      <c r="AM72" s="142"/>
      <c r="AN72" s="138"/>
      <c r="AO72" s="138"/>
      <c r="AP72" s="142"/>
      <c r="AQ72" s="142"/>
      <c r="AR72" s="142"/>
    </row>
    <row r="73">
      <c r="A73" s="217" t="s">
        <v>217</v>
      </c>
      <c r="B73" s="233" t="s">
        <v>221</v>
      </c>
      <c r="C73" s="219"/>
      <c r="D73" s="219"/>
      <c r="E73" s="220">
        <f>$H$538</f>
        <v>0.0039</v>
      </c>
      <c r="F73" s="219">
        <f>$H$536</f>
        <v>0.1281738281</v>
      </c>
      <c r="G73" s="219">
        <f t="shared" si="8"/>
        <v>0.1281738281</v>
      </c>
      <c r="H73" s="221" t="str">
        <f t="shared" si="4"/>
        <v>ICI BW</v>
      </c>
      <c r="I73" s="222"/>
      <c r="J73" s="223">
        <f t="shared" si="9"/>
        <v>0.3189551016</v>
      </c>
      <c r="K73" s="224"/>
      <c r="P73" s="147"/>
      <c r="AM73" s="142"/>
      <c r="AN73" s="138"/>
      <c r="AO73" s="138"/>
      <c r="AP73" s="138"/>
      <c r="AQ73" s="138"/>
      <c r="AR73" s="142"/>
      <c r="AT73" s="203"/>
    </row>
    <row r="74">
      <c r="A74" s="235"/>
      <c r="B74" s="236"/>
      <c r="C74" s="236"/>
      <c r="D74" s="236"/>
      <c r="E74" s="235" t="s">
        <v>222</v>
      </c>
      <c r="F74" s="237" t="s">
        <v>59</v>
      </c>
      <c r="G74" s="238">
        <f>SUM(G57:G63,G67:G73)</f>
        <v>0.4018553944</v>
      </c>
      <c r="H74" s="236"/>
      <c r="I74" s="239"/>
      <c r="J74" s="240">
        <f t="shared" si="9"/>
        <v>1</v>
      </c>
      <c r="K74" s="222"/>
      <c r="P74" s="147"/>
      <c r="AG74" s="164"/>
      <c r="AH74" s="164"/>
      <c r="AI74" s="38"/>
      <c r="AJ74" s="38"/>
      <c r="AK74" s="38"/>
      <c r="AL74" s="38"/>
      <c r="AM74" s="168"/>
      <c r="AN74" s="202"/>
      <c r="AO74" s="202"/>
      <c r="AP74" s="216"/>
      <c r="AQ74" s="202"/>
      <c r="AR74" s="168"/>
      <c r="AT74" s="203"/>
    </row>
    <row r="75">
      <c r="A75" s="241"/>
      <c r="B75" s="236"/>
      <c r="C75" s="236"/>
      <c r="D75" s="236"/>
      <c r="E75" s="241"/>
      <c r="F75" s="237" t="s">
        <v>223</v>
      </c>
      <c r="G75" s="242">
        <f>SUM(G57:G63,G67:G69)+MAX(G70:G71)+MAX(G72:G73)</f>
        <v>0.2994593924</v>
      </c>
      <c r="H75" s="236"/>
      <c r="I75" s="239"/>
      <c r="J75" s="240"/>
      <c r="K75" s="222"/>
      <c r="P75" s="147"/>
      <c r="AG75" s="164"/>
      <c r="AH75" s="164"/>
      <c r="AI75" s="38"/>
      <c r="AJ75" s="38"/>
      <c r="AK75" s="38"/>
      <c r="AL75" s="38"/>
      <c r="AM75" s="168"/>
      <c r="AN75" s="202"/>
      <c r="AO75" s="202"/>
      <c r="AP75" s="216"/>
      <c r="AQ75" s="202"/>
      <c r="AR75" s="168"/>
      <c r="AT75" s="203"/>
    </row>
    <row r="76">
      <c r="A76" s="243" t="s">
        <v>224</v>
      </c>
      <c r="B76" s="244"/>
      <c r="C76" s="244"/>
      <c r="D76" s="244"/>
      <c r="E76" s="243" t="s">
        <v>225</v>
      </c>
      <c r="F76" s="245" t="str">
        <f>'Config and Summary'!C24</f>
        <v>OptionA. No Overlapping</v>
      </c>
      <c r="G76" s="246">
        <f>IF(F76=F74,G74,G75)</f>
        <v>0.4018553944</v>
      </c>
      <c r="H76" s="244"/>
      <c r="I76" s="247"/>
      <c r="J76" s="247"/>
      <c r="K76" s="247"/>
      <c r="P76" s="147"/>
      <c r="AG76" s="38"/>
      <c r="AH76" s="38"/>
      <c r="AI76" s="38"/>
      <c r="AJ76" s="38"/>
      <c r="AK76" s="38"/>
      <c r="AL76" s="38"/>
      <c r="AM76" s="168"/>
      <c r="AN76" s="168"/>
      <c r="AO76" s="202"/>
      <c r="AP76" s="142"/>
      <c r="AQ76" s="168"/>
      <c r="AR76" s="168"/>
      <c r="AT76" s="203"/>
    </row>
    <row r="77" ht="15.0" customHeight="1">
      <c r="P77" s="147"/>
      <c r="AG77" s="38"/>
      <c r="AH77" s="38"/>
      <c r="AI77" s="38"/>
      <c r="AJ77" s="38"/>
      <c r="AK77" s="38"/>
      <c r="AL77" s="38"/>
      <c r="AM77" s="168"/>
      <c r="AN77" s="168"/>
      <c r="AO77" s="202"/>
      <c r="AP77" s="142"/>
      <c r="AQ77" s="168"/>
      <c r="AR77" s="168"/>
      <c r="AT77" s="203"/>
    </row>
    <row r="78">
      <c r="P78" s="147"/>
      <c r="AG78" s="38"/>
      <c r="AH78" s="38"/>
      <c r="AI78" s="38"/>
      <c r="AJ78" s="38"/>
      <c r="AK78" s="38"/>
      <c r="AL78" s="38"/>
      <c r="AM78" s="168"/>
      <c r="AN78" s="168"/>
      <c r="AO78" s="202"/>
      <c r="AP78" s="142"/>
      <c r="AQ78" s="168"/>
      <c r="AR78" s="168"/>
      <c r="AT78" s="203"/>
    </row>
    <row r="79">
      <c r="A79" s="248" t="s">
        <v>226</v>
      </c>
      <c r="E79" s="204" t="s">
        <v>227</v>
      </c>
      <c r="P79" s="147"/>
      <c r="AG79" s="38"/>
      <c r="AH79" s="38"/>
      <c r="AI79" s="38"/>
      <c r="AJ79" s="38"/>
      <c r="AK79" s="38"/>
      <c r="AL79" s="38"/>
      <c r="AM79" s="168"/>
      <c r="AN79" s="138"/>
      <c r="AO79" s="138"/>
      <c r="AP79" s="138"/>
      <c r="AQ79" s="138"/>
      <c r="AR79" s="168"/>
      <c r="AT79" s="203"/>
    </row>
    <row r="80">
      <c r="A80" s="106" t="s">
        <v>228</v>
      </c>
      <c r="B80" s="106" t="s">
        <v>118</v>
      </c>
      <c r="C80" s="106" t="s">
        <v>121</v>
      </c>
      <c r="E80" s="249" t="s">
        <v>229</v>
      </c>
      <c r="F80" s="250" t="s">
        <v>230</v>
      </c>
      <c r="G80" s="251"/>
      <c r="H80" s="252"/>
      <c r="I80" s="250" t="s">
        <v>231</v>
      </c>
      <c r="J80" s="251"/>
      <c r="K80" s="251"/>
      <c r="L80" s="251"/>
      <c r="M80" s="251"/>
      <c r="N80" s="252"/>
      <c r="O80" s="253" t="s">
        <v>232</v>
      </c>
      <c r="P80" s="254" t="s">
        <v>233</v>
      </c>
      <c r="Q80" s="255" t="s">
        <v>234</v>
      </c>
      <c r="AM80" s="142"/>
      <c r="AO80" s="142"/>
      <c r="AP80" s="142"/>
      <c r="AQ80" s="142"/>
      <c r="AR80" s="168"/>
      <c r="AT80" s="203"/>
    </row>
    <row r="81">
      <c r="A81" s="108" t="s">
        <v>235</v>
      </c>
      <c r="B81" s="256">
        <f>SUM(P90,P147,P174,P193,P299,P333) * PARAMS("L") / 1024</f>
        <v>10.62957764</v>
      </c>
      <c r="C81" s="257"/>
      <c r="D81" s="38"/>
      <c r="E81" s="258" t="s">
        <v>236</v>
      </c>
      <c r="F81" s="259" t="s">
        <v>237</v>
      </c>
      <c r="G81" s="260"/>
      <c r="H81" s="261" t="s">
        <v>238</v>
      </c>
      <c r="I81" s="261" t="s">
        <v>239</v>
      </c>
      <c r="J81" s="261"/>
      <c r="K81" s="262" t="s">
        <v>40</v>
      </c>
      <c r="L81" s="262" t="s">
        <v>38</v>
      </c>
      <c r="M81" s="261" t="s">
        <v>125</v>
      </c>
      <c r="N81" s="261" t="s">
        <v>240</v>
      </c>
      <c r="O81" s="263" t="s">
        <v>63</v>
      </c>
      <c r="P81" s="264"/>
      <c r="Q81" s="262"/>
      <c r="AM81" s="142"/>
      <c r="AO81" s="138"/>
      <c r="AP81" s="138"/>
      <c r="AQ81" s="138"/>
      <c r="AR81" s="168"/>
      <c r="AT81" s="203"/>
    </row>
    <row r="82">
      <c r="A82" s="108" t="s">
        <v>241</v>
      </c>
      <c r="B82" s="265">
        <f>SUM($P$362,$P$460) * PARAMS("L") / 1024</f>
        <v>115.0898438</v>
      </c>
      <c r="C82" s="172"/>
      <c r="D82" s="38"/>
      <c r="E82" s="266"/>
      <c r="F82" s="267"/>
      <c r="G82" s="268"/>
      <c r="H82" s="269" t="s">
        <v>242</v>
      </c>
      <c r="I82" s="270" t="s">
        <v>239</v>
      </c>
      <c r="J82" s="271"/>
      <c r="K82" s="270">
        <f t="shared" ref="K82:M82" si="10">PARAMS(K81)</f>
        <v>2560</v>
      </c>
      <c r="L82" s="270">
        <f t="shared" si="10"/>
        <v>1</v>
      </c>
      <c r="M82" s="270">
        <f t="shared" si="10"/>
        <v>7168</v>
      </c>
      <c r="N82" s="270" t="s">
        <v>240</v>
      </c>
      <c r="O82" s="272"/>
      <c r="P82" s="273">
        <f>SIZEOF_IN_MIB(J82:M82, $O81)</f>
        <v>17.5</v>
      </c>
      <c r="Q82" s="269"/>
      <c r="AM82" s="142"/>
      <c r="AN82" s="138"/>
      <c r="AO82" s="142"/>
      <c r="AP82" s="142"/>
      <c r="AQ82" s="138"/>
      <c r="AR82" s="168"/>
      <c r="AT82" s="203"/>
    </row>
    <row r="83">
      <c r="A83" s="198" t="s">
        <v>243</v>
      </c>
      <c r="B83" s="172"/>
      <c r="C83" s="172"/>
      <c r="D83" s="38"/>
      <c r="E83" s="266"/>
      <c r="F83" s="267"/>
      <c r="G83" s="268"/>
      <c r="H83" s="274" t="s">
        <v>244</v>
      </c>
      <c r="I83" s="274" t="s">
        <v>239</v>
      </c>
      <c r="J83" s="261"/>
      <c r="K83" s="262" t="s">
        <v>143</v>
      </c>
      <c r="L83" s="262"/>
      <c r="M83" s="262"/>
      <c r="N83" s="274" t="s">
        <v>240</v>
      </c>
      <c r="O83" s="275"/>
      <c r="P83" s="276"/>
      <c r="Q83" s="262"/>
      <c r="AM83" s="142"/>
      <c r="AN83" s="138"/>
      <c r="AO83" s="138"/>
      <c r="AP83" s="138"/>
      <c r="AQ83" s="138"/>
      <c r="AR83" s="168"/>
      <c r="AT83" s="203"/>
    </row>
    <row r="84">
      <c r="A84" s="108" t="s">
        <v>245</v>
      </c>
      <c r="B84" s="265">
        <f>SIZEOF_IN_MIB(PARAMS("B")*PARAMS("S")*PARAMS("L")*(PARAMS("c_kv")+PARAMS("h_rope")), PARAMS("kv_dtype"))/1024</f>
        <v>85.78125</v>
      </c>
      <c r="C84" s="172"/>
      <c r="D84" s="38"/>
      <c r="E84" s="277"/>
      <c r="F84" s="278"/>
      <c r="G84" s="279"/>
      <c r="H84" s="269" t="s">
        <v>246</v>
      </c>
      <c r="I84" s="271" t="s">
        <v>239</v>
      </c>
      <c r="J84" s="270"/>
      <c r="K84" s="271">
        <f t="shared" ref="K84:M84" si="11">K82/SHARDING(K83)</f>
        <v>160</v>
      </c>
      <c r="L84" s="271">
        <f t="shared" si="11"/>
        <v>1</v>
      </c>
      <c r="M84" s="271">
        <f t="shared" si="11"/>
        <v>7168</v>
      </c>
      <c r="N84" s="271" t="s">
        <v>240</v>
      </c>
      <c r="O84" s="280"/>
      <c r="P84" s="273">
        <f>SIZEOF_IN_MIB(J84:M84, $O81)</f>
        <v>1.09375</v>
      </c>
      <c r="Q84" s="269"/>
      <c r="AG84" s="2"/>
      <c r="AK84" s="203"/>
      <c r="AM84" s="142"/>
      <c r="AN84" s="138"/>
      <c r="AO84" s="138"/>
      <c r="AP84" s="138"/>
      <c r="AQ84" s="138"/>
      <c r="AR84" s="168"/>
      <c r="AT84" s="203"/>
    </row>
    <row r="85">
      <c r="A85" s="198" t="s">
        <v>247</v>
      </c>
      <c r="B85" s="281">
        <f>MAX(P90,P109,P139,P166,P185,P204,P253,P272,P291,P307,P369,P419,P504,P524)/1024</f>
        <v>0.01025390625</v>
      </c>
      <c r="C85" s="198"/>
      <c r="D85" s="38"/>
      <c r="E85" s="258" t="s">
        <v>248</v>
      </c>
      <c r="F85" s="282" t="s">
        <v>249</v>
      </c>
      <c r="G85" s="260"/>
      <c r="H85" s="261" t="s">
        <v>238</v>
      </c>
      <c r="I85" s="261" t="s">
        <v>239</v>
      </c>
      <c r="J85" s="261"/>
      <c r="K85" s="262" t="s">
        <v>40</v>
      </c>
      <c r="L85" s="262" t="s">
        <v>38</v>
      </c>
      <c r="M85" s="283" t="s">
        <v>125</v>
      </c>
      <c r="N85" s="261" t="s">
        <v>240</v>
      </c>
      <c r="O85" s="263" t="str">
        <f>EXTRACT_ACTIVATION_DTYPE(PARAMS("attn_proj_dtype"))</f>
        <v>fp8</v>
      </c>
      <c r="P85" s="264"/>
      <c r="Q85" s="263" t="b">
        <v>0</v>
      </c>
      <c r="AG85" s="2"/>
      <c r="AK85" s="231"/>
      <c r="AL85" s="232"/>
      <c r="AM85" s="168"/>
      <c r="AN85" s="138"/>
      <c r="AO85" s="138"/>
      <c r="AP85" s="138"/>
      <c r="AQ85" s="138"/>
      <c r="AR85" s="168"/>
      <c r="AT85" s="203"/>
    </row>
    <row r="86">
      <c r="A86" s="284" t="s">
        <v>250</v>
      </c>
      <c r="B86" s="285">
        <f>SUM(B81:B84)</f>
        <v>211.5006714</v>
      </c>
      <c r="C86" s="284" t="str">
        <f>"&lt;=" &amp; ($H$28 * PARAMS("num_devices")) &amp; " (Capacity)?"</f>
        <v>&lt;=1536 (Capacity)?</v>
      </c>
      <c r="D86" s="38"/>
      <c r="E86" s="266"/>
      <c r="F86" s="267"/>
      <c r="G86" s="268"/>
      <c r="H86" s="269" t="s">
        <v>242</v>
      </c>
      <c r="I86" s="270" t="s">
        <v>239</v>
      </c>
      <c r="J86" s="271"/>
      <c r="K86" s="270">
        <f t="shared" ref="K86:M86" si="12">PARAMS(K85)</f>
        <v>2560</v>
      </c>
      <c r="L86" s="270">
        <f t="shared" si="12"/>
        <v>1</v>
      </c>
      <c r="M86" s="270">
        <f t="shared" si="12"/>
        <v>7168</v>
      </c>
      <c r="N86" s="270" t="s">
        <v>240</v>
      </c>
      <c r="O86" s="272"/>
      <c r="P86" s="273">
        <f>SIZEOF_IN_MIB(J86:M86, $O85)</f>
        <v>17.5</v>
      </c>
      <c r="Q86" s="272"/>
      <c r="AG86" s="2"/>
      <c r="AM86" s="38"/>
      <c r="AR86" s="38"/>
    </row>
    <row r="87">
      <c r="A87" s="172"/>
      <c r="B87" s="172"/>
      <c r="C87" s="172"/>
      <c r="D87" s="87"/>
      <c r="E87" s="266"/>
      <c r="F87" s="267"/>
      <c r="G87" s="268"/>
      <c r="H87" s="274" t="s">
        <v>244</v>
      </c>
      <c r="I87" s="274" t="s">
        <v>239</v>
      </c>
      <c r="J87" s="261"/>
      <c r="K87" s="262" t="s">
        <v>143</v>
      </c>
      <c r="L87" s="262"/>
      <c r="M87" s="274"/>
      <c r="N87" s="274" t="s">
        <v>240</v>
      </c>
      <c r="O87" s="275"/>
      <c r="P87" s="276"/>
      <c r="Q87" s="275"/>
    </row>
    <row r="88">
      <c r="A88" s="108" t="s">
        <v>251</v>
      </c>
      <c r="B88" s="256">
        <f>SUM(P92,P149,P176,P195,P301,P335) * PARAMS("L") / 1024</f>
        <v>10.62957764</v>
      </c>
      <c r="C88" s="257"/>
      <c r="D88" s="87"/>
      <c r="E88" s="266"/>
      <c r="F88" s="278"/>
      <c r="G88" s="279"/>
      <c r="H88" s="269" t="s">
        <v>246</v>
      </c>
      <c r="I88" s="271" t="s">
        <v>239</v>
      </c>
      <c r="J88" s="270"/>
      <c r="K88" s="271">
        <f t="shared" ref="K88:M88" si="13">K86/SHARDING(K87)</f>
        <v>160</v>
      </c>
      <c r="L88" s="271">
        <f t="shared" si="13"/>
        <v>1</v>
      </c>
      <c r="M88" s="271">
        <f t="shared" si="13"/>
        <v>7168</v>
      </c>
      <c r="N88" s="271" t="s">
        <v>240</v>
      </c>
      <c r="O88" s="280"/>
      <c r="P88" s="273">
        <f>SIZEOF_IN_MIB(J88:M88, $O85)</f>
        <v>1.09375</v>
      </c>
      <c r="Q88" s="280"/>
      <c r="AG88" s="2"/>
    </row>
    <row r="89">
      <c r="A89" s="108" t="s">
        <v>252</v>
      </c>
      <c r="B89" s="265">
        <f>SUM(P414,P462) * PARAMS("L") / 1024</f>
        <v>20.015625</v>
      </c>
      <c r="C89" s="257"/>
      <c r="D89" s="87"/>
      <c r="E89" s="266"/>
      <c r="F89" s="259" t="s">
        <v>253</v>
      </c>
      <c r="G89" s="260"/>
      <c r="H89" s="274" t="s">
        <v>238</v>
      </c>
      <c r="I89" s="274" t="s">
        <v>239</v>
      </c>
      <c r="J89" s="261"/>
      <c r="K89" s="261"/>
      <c r="L89" s="286" t="s">
        <v>125</v>
      </c>
      <c r="M89" s="262" t="s">
        <v>142</v>
      </c>
      <c r="N89" s="274" t="s">
        <v>240</v>
      </c>
      <c r="O89" s="263" t="str">
        <f>EXTRACT_WEIGHT_DTYPE(PARAMS("attn_proj_dtype"))</f>
        <v>fp8</v>
      </c>
      <c r="P89" s="276"/>
      <c r="Q89" s="263" t="b">
        <v>0</v>
      </c>
      <c r="AP89" s="138"/>
      <c r="AQ89" s="138"/>
      <c r="AT89" s="149"/>
    </row>
    <row r="90">
      <c r="A90" s="198" t="s">
        <v>243</v>
      </c>
      <c r="B90" s="172"/>
      <c r="C90" s="257"/>
      <c r="D90" s="87"/>
      <c r="E90" s="266"/>
      <c r="F90" s="267"/>
      <c r="G90" s="268"/>
      <c r="H90" s="269" t="s">
        <v>242</v>
      </c>
      <c r="I90" s="271" t="s">
        <v>239</v>
      </c>
      <c r="J90" s="270"/>
      <c r="K90" s="270"/>
      <c r="L90" s="271">
        <f t="shared" ref="L90:M90" si="14">PARAMS(L89)</f>
        <v>7168</v>
      </c>
      <c r="M90" s="271">
        <f t="shared" si="14"/>
        <v>1536</v>
      </c>
      <c r="N90" s="271" t="s">
        <v>240</v>
      </c>
      <c r="O90" s="272"/>
      <c r="P90" s="273">
        <f>SIZEOF_IN_MIB(J90:M90, $O89)</f>
        <v>10.5</v>
      </c>
      <c r="Q90" s="272"/>
      <c r="AP90" s="142"/>
    </row>
    <row r="91">
      <c r="A91" s="108" t="s">
        <v>254</v>
      </c>
      <c r="B91" s="265">
        <f>B84/PARAMS("num_devices")</f>
        <v>5.361328125</v>
      </c>
      <c r="C91" s="257"/>
      <c r="D91" s="87"/>
      <c r="E91" s="266"/>
      <c r="F91" s="267"/>
      <c r="G91" s="268"/>
      <c r="H91" s="274" t="s">
        <v>244</v>
      </c>
      <c r="I91" s="274" t="s">
        <v>239</v>
      </c>
      <c r="J91" s="261"/>
      <c r="K91" s="261"/>
      <c r="L91" s="274"/>
      <c r="M91" s="274"/>
      <c r="N91" s="274" t="s">
        <v>240</v>
      </c>
      <c r="O91" s="275"/>
      <c r="P91" s="276"/>
      <c r="Q91" s="275"/>
      <c r="AP91" s="138"/>
      <c r="AQ91" s="138"/>
      <c r="AT91" s="149"/>
    </row>
    <row r="92">
      <c r="A92" s="108" t="s">
        <v>255</v>
      </c>
      <c r="B92" s="265">
        <f>MAX(P92,P111,P141,P168,P187,P206,P255,P274,P293,P309,P371,P421,P506,P526)/1024</f>
        <v>0.01025390625</v>
      </c>
      <c r="C92" s="257"/>
      <c r="D92" s="87"/>
      <c r="E92" s="266"/>
      <c r="F92" s="278"/>
      <c r="G92" s="279"/>
      <c r="H92" s="271" t="s">
        <v>246</v>
      </c>
      <c r="I92" s="271" t="s">
        <v>239</v>
      </c>
      <c r="J92" s="270"/>
      <c r="K92" s="270"/>
      <c r="L92" s="271">
        <f t="shared" ref="L92:M92" si="15">L90/SHARDING(L91)</f>
        <v>7168</v>
      </c>
      <c r="M92" s="271">
        <f t="shared" si="15"/>
        <v>1536</v>
      </c>
      <c r="N92" s="271" t="s">
        <v>240</v>
      </c>
      <c r="O92" s="280"/>
      <c r="P92" s="273">
        <f>SIZEOF_IN_MIB(J92:M92, $O89)</f>
        <v>10.5</v>
      </c>
      <c r="Q92" s="280"/>
    </row>
    <row r="93">
      <c r="A93" s="122" t="s">
        <v>256</v>
      </c>
      <c r="B93" s="287">
        <f>SUM(B88:B91)</f>
        <v>36.00653076</v>
      </c>
      <c r="C93" s="288" t="str">
        <f>"&lt;=" &amp; ($H$28) &amp; " (Capacity)?"</f>
        <v>&lt;=96 (Capacity)?</v>
      </c>
      <c r="D93" s="87"/>
      <c r="E93" s="266"/>
      <c r="F93" s="259" t="s">
        <v>257</v>
      </c>
      <c r="G93" s="260"/>
      <c r="H93" s="289" t="s">
        <v>238</v>
      </c>
      <c r="I93" s="289" t="s">
        <v>239</v>
      </c>
      <c r="J93" s="290"/>
      <c r="K93" s="195" t="s">
        <v>40</v>
      </c>
      <c r="L93" s="195" t="s">
        <v>38</v>
      </c>
      <c r="M93" s="195" t="s">
        <v>142</v>
      </c>
      <c r="N93" s="289" t="s">
        <v>240</v>
      </c>
      <c r="O93" s="291" t="s">
        <v>82</v>
      </c>
      <c r="P93" s="292"/>
      <c r="Q93" s="291" t="b">
        <v>0</v>
      </c>
    </row>
    <row r="94">
      <c r="A94" s="293" t="s">
        <v>86</v>
      </c>
      <c r="B94" s="294" t="b">
        <f>if(B93 &lt;= HW_SPEC("Per-Core HBM Capacity (GiB)"), TRUE, FALSE)</f>
        <v>1</v>
      </c>
      <c r="C94" s="295"/>
      <c r="D94" s="87"/>
      <c r="E94" s="266"/>
      <c r="F94" s="267"/>
      <c r="G94" s="268"/>
      <c r="H94" s="195" t="s">
        <v>242</v>
      </c>
      <c r="I94" s="289" t="s">
        <v>239</v>
      </c>
      <c r="J94" s="290"/>
      <c r="K94" s="289">
        <f t="shared" ref="K94:M94" si="16">PARAMS(K93)</f>
        <v>2560</v>
      </c>
      <c r="L94" s="290">
        <f t="shared" si="16"/>
        <v>1</v>
      </c>
      <c r="M94" s="289">
        <f t="shared" si="16"/>
        <v>1536</v>
      </c>
      <c r="N94" s="289" t="s">
        <v>240</v>
      </c>
      <c r="O94" s="266"/>
      <c r="P94" s="292">
        <f>SIZEOF_IN_MIB(K94:M94, $O93)</f>
        <v>7.5</v>
      </c>
      <c r="Q94" s="266"/>
    </row>
    <row r="95">
      <c r="A95" s="87"/>
      <c r="B95" s="87"/>
      <c r="C95" s="87"/>
      <c r="D95" s="87"/>
      <c r="E95" s="266"/>
      <c r="F95" s="267"/>
      <c r="G95" s="268"/>
      <c r="H95" s="289" t="s">
        <v>244</v>
      </c>
      <c r="I95" s="289" t="s">
        <v>239</v>
      </c>
      <c r="J95" s="290"/>
      <c r="K95" s="195" t="s">
        <v>143</v>
      </c>
      <c r="L95" s="195"/>
      <c r="M95" s="289"/>
      <c r="N95" s="289" t="s">
        <v>240</v>
      </c>
      <c r="O95" s="266"/>
      <c r="P95" s="292"/>
      <c r="Q95" s="266"/>
    </row>
    <row r="96">
      <c r="A96" s="87"/>
      <c r="B96" s="87"/>
      <c r="C96" s="87"/>
      <c r="D96" s="87"/>
      <c r="E96" s="266"/>
      <c r="F96" s="278"/>
      <c r="G96" s="279"/>
      <c r="H96" s="289" t="s">
        <v>246</v>
      </c>
      <c r="I96" s="289" t="s">
        <v>239</v>
      </c>
      <c r="J96" s="290"/>
      <c r="K96" s="289">
        <f t="shared" ref="K96:M96" si="17">K94/SHARDING(K95)</f>
        <v>160</v>
      </c>
      <c r="L96" s="289">
        <f t="shared" si="17"/>
        <v>1</v>
      </c>
      <c r="M96" s="289">
        <f t="shared" si="17"/>
        <v>1536</v>
      </c>
      <c r="N96" s="289" t="s">
        <v>240</v>
      </c>
      <c r="O96" s="277"/>
      <c r="P96" s="292">
        <f>SIZEOF_IN_MIB(K96:M96, $O93)</f>
        <v>0.46875</v>
      </c>
      <c r="Q96" s="277"/>
    </row>
    <row r="97">
      <c r="A97" s="87"/>
      <c r="B97" s="87"/>
      <c r="C97" s="87"/>
      <c r="E97" s="266"/>
      <c r="F97" s="296" t="s">
        <v>258</v>
      </c>
      <c r="G97" s="297" t="s">
        <v>259</v>
      </c>
      <c r="H97" s="298" t="s">
        <v>238</v>
      </c>
      <c r="I97" s="290" t="s">
        <v>239</v>
      </c>
      <c r="J97" s="290" t="str">
        <f t="array" ref="J97:M100">J81:M84</f>
        <v/>
      </c>
      <c r="K97" s="195" t="s">
        <v>40</v>
      </c>
      <c r="L97" s="195" t="s">
        <v>38</v>
      </c>
      <c r="M97" s="299" t="s">
        <v>125</v>
      </c>
      <c r="N97" s="290" t="s">
        <v>240</v>
      </c>
      <c r="O97" s="291" t="str">
        <f>O85</f>
        <v>fp8</v>
      </c>
      <c r="P97" s="290"/>
      <c r="Q97" s="291"/>
    </row>
    <row r="98">
      <c r="A98" s="87"/>
      <c r="B98" s="87"/>
      <c r="C98" s="87"/>
      <c r="E98" s="266"/>
      <c r="F98" s="266"/>
      <c r="G98" s="266"/>
      <c r="H98" s="300" t="s">
        <v>242</v>
      </c>
      <c r="I98" s="290" t="s">
        <v>239</v>
      </c>
      <c r="J98" s="289"/>
      <c r="K98" s="290">
        <v>2560.0</v>
      </c>
      <c r="L98" s="290">
        <v>1.0</v>
      </c>
      <c r="M98" s="290">
        <v>7168.0</v>
      </c>
      <c r="N98" s="290" t="s">
        <v>240</v>
      </c>
      <c r="O98" s="266"/>
      <c r="P98" s="301">
        <f>SIZEOF_IN_MIB(J98:M98, O97)</f>
        <v>17.5</v>
      </c>
      <c r="Q98" s="266"/>
    </row>
    <row r="99">
      <c r="A99" s="87"/>
      <c r="B99" s="87"/>
      <c r="C99" s="87"/>
      <c r="E99" s="266"/>
      <c r="F99" s="266"/>
      <c r="G99" s="266"/>
      <c r="H99" s="300" t="s">
        <v>260</v>
      </c>
      <c r="I99" s="289" t="s">
        <v>239</v>
      </c>
      <c r="J99" s="290"/>
      <c r="K99" s="195" t="s">
        <v>143</v>
      </c>
      <c r="L99" s="195"/>
      <c r="M99" s="195"/>
      <c r="N99" s="289" t="s">
        <v>240</v>
      </c>
      <c r="O99" s="266"/>
      <c r="P99" s="301"/>
      <c r="Q99" s="266"/>
    </row>
    <row r="100">
      <c r="A100" s="87"/>
      <c r="B100" s="87"/>
      <c r="C100" s="87"/>
      <c r="E100" s="266"/>
      <c r="F100" s="266"/>
      <c r="G100" s="266"/>
      <c r="H100" s="302" t="s">
        <v>261</v>
      </c>
      <c r="I100" s="274" t="s">
        <v>239</v>
      </c>
      <c r="J100" s="261"/>
      <c r="K100" s="274">
        <v>160.0</v>
      </c>
      <c r="L100" s="274">
        <v>1.0</v>
      </c>
      <c r="M100" s="274">
        <v>7168.0</v>
      </c>
      <c r="N100" s="262" t="s">
        <v>240</v>
      </c>
      <c r="O100" s="275"/>
      <c r="P100" s="303">
        <f>SIZEOF_IN_MIB(J100:M100, O97)</f>
        <v>1.09375</v>
      </c>
      <c r="Q100" s="275"/>
    </row>
    <row r="101">
      <c r="A101" s="87"/>
      <c r="B101" s="87"/>
      <c r="C101" s="87"/>
      <c r="E101" s="266"/>
      <c r="F101" s="266"/>
      <c r="G101" s="277"/>
      <c r="H101" s="304" t="s">
        <v>262</v>
      </c>
      <c r="I101" s="271" t="s">
        <v>239</v>
      </c>
      <c r="J101" s="270"/>
      <c r="K101" s="269"/>
      <c r="L101" s="269"/>
      <c r="M101" s="269"/>
      <c r="N101" s="271" t="s">
        <v>240</v>
      </c>
      <c r="O101" s="280"/>
      <c r="P101" s="305"/>
      <c r="Q101" s="280"/>
      <c r="R101" s="38"/>
      <c r="S101" s="38"/>
      <c r="AG101" s="38"/>
      <c r="AH101" s="38"/>
      <c r="AI101" s="38"/>
      <c r="AJ101" s="38"/>
      <c r="AK101" s="38"/>
      <c r="AL101" s="38"/>
      <c r="AM101" s="38"/>
      <c r="AN101" s="38"/>
      <c r="AO101" s="38"/>
      <c r="AP101" s="38"/>
      <c r="AQ101" s="38"/>
      <c r="AR101" s="38"/>
      <c r="AS101" s="38"/>
      <c r="AT101" s="38"/>
    </row>
    <row r="102">
      <c r="A102" s="87"/>
      <c r="B102" s="87"/>
      <c r="C102" s="87"/>
      <c r="E102" s="266"/>
      <c r="F102" s="266"/>
      <c r="G102" s="306" t="s">
        <v>263</v>
      </c>
      <c r="H102" s="307"/>
      <c r="I102" s="308"/>
      <c r="J102" s="308"/>
      <c r="K102" s="308"/>
      <c r="L102" s="309"/>
      <c r="M102" s="309"/>
      <c r="N102" s="309"/>
      <c r="O102" s="308"/>
      <c r="P102" s="310"/>
      <c r="Q102" s="308"/>
      <c r="R102" s="38"/>
      <c r="S102" s="38"/>
      <c r="AG102" s="38"/>
      <c r="AH102" s="38"/>
      <c r="AI102" s="38"/>
      <c r="AJ102" s="38"/>
      <c r="AK102" s="38"/>
      <c r="AL102" s="38"/>
      <c r="AM102" s="38"/>
      <c r="AN102" s="38"/>
      <c r="AO102" s="38"/>
      <c r="AP102" s="38"/>
      <c r="AQ102" s="38"/>
      <c r="AR102" s="38"/>
      <c r="AS102" s="38"/>
      <c r="AT102" s="38"/>
    </row>
    <row r="103">
      <c r="A103" s="87"/>
      <c r="B103" s="87"/>
      <c r="C103" s="87"/>
      <c r="E103" s="266"/>
      <c r="F103" s="266"/>
      <c r="G103" s="311" t="s">
        <v>264</v>
      </c>
      <c r="H103" s="312">
        <f>SHARDING(K99)*SHARDING(L99)*SHARDING(M99)</f>
        <v>16</v>
      </c>
      <c r="I103" s="313"/>
      <c r="J103" s="313"/>
      <c r="K103" s="313"/>
      <c r="L103" s="314"/>
      <c r="M103" s="314"/>
      <c r="N103" s="314"/>
      <c r="O103" s="313"/>
      <c r="P103" s="315"/>
      <c r="Q103" s="313"/>
      <c r="R103" s="38"/>
      <c r="S103" s="38"/>
      <c r="AG103" s="38"/>
      <c r="AH103" s="38"/>
      <c r="AI103" s="38"/>
      <c r="AJ103" s="38"/>
      <c r="AK103" s="38"/>
      <c r="AL103" s="38"/>
      <c r="AM103" s="38"/>
      <c r="AN103" s="38"/>
      <c r="AO103" s="38"/>
      <c r="AP103" s="38"/>
      <c r="AQ103" s="38"/>
      <c r="AR103" s="38"/>
      <c r="AS103" s="38"/>
      <c r="AT103" s="38"/>
    </row>
    <row r="104">
      <c r="A104" s="87"/>
      <c r="B104" s="87"/>
      <c r="C104" s="87"/>
      <c r="E104" s="266"/>
      <c r="F104" s="266"/>
      <c r="G104" s="311" t="s">
        <v>265</v>
      </c>
      <c r="H104" s="316">
        <f>P100 * (H103-1)</f>
        <v>16.40625</v>
      </c>
      <c r="I104" s="222"/>
      <c r="J104" s="317"/>
      <c r="K104" s="317"/>
      <c r="L104" s="318"/>
      <c r="M104" s="318"/>
      <c r="N104" s="318"/>
      <c r="O104" s="317"/>
      <c r="P104" s="319"/>
      <c r="Q104" s="317"/>
      <c r="R104" s="38"/>
      <c r="S104" s="38"/>
      <c r="AG104" s="38"/>
      <c r="AH104" s="38"/>
      <c r="AI104" s="38"/>
      <c r="AJ104" s="38"/>
      <c r="AK104" s="38"/>
      <c r="AL104" s="38"/>
      <c r="AM104" s="38"/>
      <c r="AN104" s="38"/>
      <c r="AO104" s="38"/>
      <c r="AP104" s="38"/>
      <c r="AQ104" s="38"/>
      <c r="AR104" s="38"/>
      <c r="AS104" s="38"/>
      <c r="AT104" s="38"/>
    </row>
    <row r="105">
      <c r="A105" s="87"/>
      <c r="B105" s="87"/>
      <c r="C105" s="87"/>
      <c r="E105" s="266"/>
      <c r="F105" s="266"/>
      <c r="G105" s="320" t="s">
        <v>266</v>
      </c>
      <c r="H105" s="321">
        <f>H104*H103</f>
        <v>262.5</v>
      </c>
      <c r="I105" s="313"/>
      <c r="J105" s="305"/>
      <c r="K105" s="305"/>
      <c r="L105" s="314"/>
      <c r="M105" s="314"/>
      <c r="N105" s="314"/>
      <c r="O105" s="313"/>
      <c r="P105" s="315"/>
      <c r="Q105" s="313"/>
      <c r="R105" s="38"/>
      <c r="S105" s="38"/>
      <c r="AG105" s="38"/>
      <c r="AH105" s="38"/>
      <c r="AI105" s="38"/>
      <c r="AJ105" s="38"/>
      <c r="AK105" s="38"/>
      <c r="AL105" s="38"/>
      <c r="AM105" s="38"/>
      <c r="AN105" s="38"/>
      <c r="AO105" s="38"/>
      <c r="AP105" s="38"/>
      <c r="AQ105" s="38"/>
      <c r="AR105" s="38"/>
      <c r="AS105" s="38"/>
      <c r="AT105" s="38"/>
    </row>
    <row r="106">
      <c r="A106" s="87"/>
      <c r="B106" s="87"/>
      <c r="C106" s="87"/>
      <c r="E106" s="266"/>
      <c r="F106" s="266"/>
      <c r="G106" s="322" t="s">
        <v>267</v>
      </c>
      <c r="H106" s="323" t="str">
        <f>IFS(H103=8,12,
H103=4,4,
H103=2,1,
H103=1,0,
TRUE,NA())</f>
        <v>#N/A</v>
      </c>
      <c r="I106" s="317"/>
      <c r="J106" s="317"/>
      <c r="K106" s="317"/>
      <c r="L106" s="318"/>
      <c r="M106" s="318"/>
      <c r="N106" s="318"/>
      <c r="O106" s="317"/>
      <c r="P106" s="319"/>
      <c r="Q106" s="317"/>
      <c r="R106" s="38"/>
      <c r="S106" s="38"/>
      <c r="AG106" s="38"/>
      <c r="AH106" s="38"/>
      <c r="AI106" s="38"/>
      <c r="AJ106" s="38"/>
      <c r="AK106" s="38"/>
      <c r="AL106" s="38"/>
      <c r="AM106" s="38"/>
      <c r="AN106" s="38"/>
      <c r="AO106" s="38"/>
      <c r="AP106" s="38"/>
      <c r="AQ106" s="38"/>
      <c r="AR106" s="38"/>
      <c r="AS106" s="38"/>
      <c r="AT106" s="38"/>
    </row>
    <row r="107">
      <c r="A107" s="87"/>
      <c r="B107" s="87"/>
      <c r="C107" s="87"/>
      <c r="E107" s="266"/>
      <c r="F107" s="266"/>
      <c r="G107" s="198" t="s">
        <v>268</v>
      </c>
      <c r="H107" s="324">
        <v>1.0</v>
      </c>
      <c r="I107" s="325"/>
      <c r="J107" s="325"/>
      <c r="K107" s="325"/>
      <c r="L107" s="326"/>
      <c r="M107" s="326"/>
      <c r="N107" s="326"/>
      <c r="O107" s="325"/>
      <c r="P107" s="327"/>
      <c r="Q107" s="325"/>
      <c r="R107" s="38"/>
      <c r="S107" s="38"/>
      <c r="AG107" s="38"/>
      <c r="AH107" s="38"/>
      <c r="AI107" s="38"/>
      <c r="AJ107" s="38"/>
      <c r="AK107" s="38"/>
      <c r="AL107" s="38"/>
      <c r="AM107" s="38"/>
      <c r="AN107" s="38"/>
      <c r="AO107" s="38"/>
      <c r="AP107" s="38"/>
      <c r="AQ107" s="38"/>
      <c r="AR107" s="38"/>
      <c r="AS107" s="38"/>
      <c r="AT107" s="38"/>
    </row>
    <row r="108">
      <c r="A108" s="87"/>
      <c r="B108" s="87"/>
      <c r="C108" s="87"/>
      <c r="E108" s="266"/>
      <c r="F108" s="266"/>
      <c r="G108" s="328" t="s">
        <v>269</v>
      </c>
      <c r="H108" s="329" t="str">
        <f>ALL_GATHER_CHIP2CHIP_TIME_MS2(H105 * H107, H106)</f>
        <v>#N/A</v>
      </c>
      <c r="I108" s="330"/>
      <c r="J108" s="330"/>
      <c r="K108" s="330"/>
      <c r="L108" s="331"/>
      <c r="M108" s="331"/>
      <c r="N108" s="331"/>
      <c r="O108" s="330"/>
      <c r="P108" s="332"/>
      <c r="Q108" s="330"/>
      <c r="R108" s="38"/>
      <c r="S108" s="38"/>
      <c r="AG108" s="38"/>
      <c r="AH108" s="38"/>
      <c r="AI108" s="38"/>
      <c r="AJ108" s="38"/>
      <c r="AK108" s="38"/>
      <c r="AL108" s="38"/>
      <c r="AM108" s="38"/>
      <c r="AN108" s="38"/>
      <c r="AO108" s="38"/>
      <c r="AP108" s="38"/>
      <c r="AQ108" s="38"/>
      <c r="AR108" s="38"/>
      <c r="AS108" s="38"/>
      <c r="AT108" s="38"/>
    </row>
    <row r="109">
      <c r="A109" s="87"/>
      <c r="B109" s="87"/>
      <c r="C109" s="87"/>
      <c r="E109" s="266"/>
      <c r="F109" s="266"/>
      <c r="G109" s="320"/>
      <c r="H109" s="333"/>
      <c r="I109" s="325"/>
      <c r="J109" s="325"/>
      <c r="K109" s="325"/>
      <c r="L109" s="326"/>
      <c r="M109" s="326"/>
      <c r="N109" s="326"/>
      <c r="O109" s="325"/>
      <c r="P109" s="327"/>
      <c r="Q109" s="325"/>
      <c r="R109" s="38"/>
      <c r="S109" s="38"/>
      <c r="AG109" s="38"/>
      <c r="AH109" s="38"/>
      <c r="AI109" s="38"/>
      <c r="AJ109" s="38"/>
      <c r="AK109" s="38"/>
      <c r="AL109" s="38"/>
      <c r="AM109" s="38"/>
      <c r="AN109" s="38"/>
      <c r="AO109" s="38"/>
      <c r="AP109" s="38"/>
      <c r="AQ109" s="38"/>
      <c r="AR109" s="38"/>
      <c r="AS109" s="38"/>
      <c r="AT109" s="38"/>
    </row>
    <row r="110">
      <c r="A110" s="87"/>
      <c r="B110" s="87"/>
      <c r="C110" s="87"/>
      <c r="E110" s="266"/>
      <c r="F110" s="266"/>
      <c r="G110" s="306" t="s">
        <v>270</v>
      </c>
      <c r="H110" s="307"/>
      <c r="I110" s="308"/>
      <c r="J110" s="308"/>
      <c r="K110" s="308"/>
      <c r="L110" s="309"/>
      <c r="M110" s="309"/>
      <c r="N110" s="309"/>
      <c r="O110" s="308"/>
      <c r="P110" s="310"/>
      <c r="Q110" s="308"/>
      <c r="R110" s="38"/>
      <c r="S110" s="38"/>
      <c r="AG110" s="38"/>
      <c r="AH110" s="38"/>
      <c r="AI110" s="38"/>
      <c r="AJ110" s="38"/>
      <c r="AK110" s="38"/>
      <c r="AL110" s="38"/>
      <c r="AM110" s="38"/>
      <c r="AN110" s="38"/>
      <c r="AO110" s="38"/>
      <c r="AP110" s="38"/>
      <c r="AQ110" s="38"/>
      <c r="AR110" s="38"/>
      <c r="AS110" s="38"/>
      <c r="AT110" s="38"/>
    </row>
    <row r="111">
      <c r="A111" s="87"/>
      <c r="B111" s="87"/>
      <c r="C111" s="87"/>
      <c r="E111" s="266"/>
      <c r="F111" s="266"/>
      <c r="G111" s="334" t="s">
        <v>271</v>
      </c>
      <c r="H111" s="335" t="s">
        <v>264</v>
      </c>
      <c r="I111" s="305"/>
      <c r="J111" s="336">
        <f>SHARDING(K99)*SHARDING(L99)*SHARDING(M99)/HW_SPEC("# of TensorCore per Chip")</f>
        <v>8</v>
      </c>
      <c r="K111" s="325"/>
      <c r="L111" s="326"/>
      <c r="M111" s="326"/>
      <c r="N111" s="326"/>
      <c r="O111" s="325"/>
      <c r="P111" s="327"/>
      <c r="Q111" s="325"/>
      <c r="R111" s="38"/>
      <c r="S111" s="38"/>
      <c r="AG111" s="38"/>
      <c r="AH111" s="38"/>
      <c r="AI111" s="38"/>
      <c r="AJ111" s="38"/>
      <c r="AK111" s="38"/>
      <c r="AL111" s="38"/>
      <c r="AM111" s="38"/>
      <c r="AN111" s="38"/>
      <c r="AO111" s="38"/>
      <c r="AP111" s="38"/>
      <c r="AQ111" s="38"/>
      <c r="AR111" s="38"/>
      <c r="AS111" s="38"/>
      <c r="AT111" s="38"/>
    </row>
    <row r="112">
      <c r="A112" s="87"/>
      <c r="B112" s="87"/>
      <c r="C112" s="87"/>
      <c r="E112" s="266"/>
      <c r="F112" s="266"/>
      <c r="G112" s="266"/>
      <c r="H112" s="311" t="s">
        <v>265</v>
      </c>
      <c r="I112" s="172"/>
      <c r="J112" s="337">
        <f>P100 * HW_SPEC("# of TensorCore per Chip") * (J111-1)</f>
        <v>15.3125</v>
      </c>
      <c r="K112" s="338"/>
      <c r="L112" s="339"/>
      <c r="M112" s="339"/>
      <c r="N112" s="339"/>
      <c r="O112" s="338"/>
      <c r="P112" s="340"/>
      <c r="Q112" s="338"/>
      <c r="R112" s="38"/>
      <c r="S112" s="38"/>
      <c r="AG112" s="38"/>
      <c r="AH112" s="38"/>
      <c r="AI112" s="38"/>
      <c r="AJ112" s="38"/>
      <c r="AK112" s="38"/>
      <c r="AL112" s="38"/>
      <c r="AM112" s="38"/>
      <c r="AN112" s="38"/>
      <c r="AO112" s="38"/>
      <c r="AP112" s="38"/>
      <c r="AQ112" s="38"/>
      <c r="AR112" s="38"/>
      <c r="AS112" s="38"/>
      <c r="AT112" s="38"/>
    </row>
    <row r="113">
      <c r="A113" s="87"/>
      <c r="B113" s="87"/>
      <c r="C113" s="87"/>
      <c r="E113" s="266"/>
      <c r="F113" s="266"/>
      <c r="G113" s="266"/>
      <c r="H113" s="320" t="s">
        <v>266</v>
      </c>
      <c r="I113" s="172"/>
      <c r="J113" s="337">
        <f>J112*J111</f>
        <v>122.5</v>
      </c>
      <c r="K113" s="338"/>
      <c r="L113" s="339"/>
      <c r="M113" s="339"/>
      <c r="N113" s="339"/>
      <c r="O113" s="338"/>
      <c r="P113" s="340"/>
      <c r="Q113" s="338"/>
      <c r="R113" s="38"/>
      <c r="S113" s="38"/>
      <c r="AG113" s="38"/>
      <c r="AH113" s="38"/>
      <c r="AI113" s="38"/>
      <c r="AJ113" s="38"/>
      <c r="AK113" s="38"/>
      <c r="AL113" s="38"/>
      <c r="AM113" s="38"/>
      <c r="AN113" s="38"/>
      <c r="AO113" s="38"/>
      <c r="AP113" s="38"/>
      <c r="AQ113" s="38"/>
      <c r="AR113" s="38"/>
      <c r="AS113" s="38"/>
      <c r="AT113" s="38"/>
    </row>
    <row r="114">
      <c r="A114" s="87"/>
      <c r="B114" s="87"/>
      <c r="C114" s="87"/>
      <c r="E114" s="266"/>
      <c r="F114" s="266"/>
      <c r="G114" s="266"/>
      <c r="H114" s="322" t="s">
        <v>267</v>
      </c>
      <c r="I114" s="172"/>
      <c r="J114" s="341">
        <f>IFS(J111=8,12,
J111=4,4,
J111=2,1,
J111=1,0,
TRUE,NA())</f>
        <v>12</v>
      </c>
      <c r="K114" s="338"/>
      <c r="L114" s="339"/>
      <c r="M114" s="339"/>
      <c r="N114" s="339"/>
      <c r="O114" s="338"/>
      <c r="P114" s="340"/>
      <c r="Q114" s="338"/>
      <c r="R114" s="38"/>
      <c r="S114" s="38"/>
      <c r="AG114" s="38"/>
      <c r="AH114" s="38"/>
      <c r="AI114" s="38"/>
      <c r="AJ114" s="38"/>
      <c r="AK114" s="38"/>
      <c r="AL114" s="38"/>
      <c r="AM114" s="38"/>
      <c r="AN114" s="38"/>
      <c r="AO114" s="38"/>
      <c r="AP114" s="38"/>
      <c r="AQ114" s="38"/>
      <c r="AR114" s="38"/>
      <c r="AS114" s="38"/>
      <c r="AT114" s="38"/>
    </row>
    <row r="115">
      <c r="A115" s="87"/>
      <c r="B115" s="87"/>
      <c r="C115" s="87"/>
      <c r="E115" s="266"/>
      <c r="F115" s="266"/>
      <c r="G115" s="266"/>
      <c r="H115" s="198" t="s">
        <v>268</v>
      </c>
      <c r="I115" s="172"/>
      <c r="J115" s="342">
        <v>2.0</v>
      </c>
      <c r="K115" s="338"/>
      <c r="L115" s="339"/>
      <c r="M115" s="339"/>
      <c r="N115" s="339"/>
      <c r="O115" s="338"/>
      <c r="P115" s="340"/>
      <c r="Q115" s="338"/>
      <c r="R115" s="38"/>
      <c r="S115" s="38"/>
      <c r="AG115" s="38"/>
      <c r="AH115" s="38"/>
      <c r="AI115" s="38"/>
      <c r="AJ115" s="38"/>
      <c r="AK115" s="38"/>
      <c r="AL115" s="38"/>
      <c r="AM115" s="38"/>
      <c r="AN115" s="38"/>
      <c r="AO115" s="38"/>
      <c r="AP115" s="38"/>
      <c r="AQ115" s="38"/>
      <c r="AR115" s="38"/>
      <c r="AS115" s="38"/>
      <c r="AT115" s="38"/>
    </row>
    <row r="116">
      <c r="A116" s="87"/>
      <c r="B116" s="87"/>
      <c r="C116" s="87"/>
      <c r="E116" s="266"/>
      <c r="F116" s="266"/>
      <c r="G116" s="277"/>
      <c r="H116" s="311" t="s">
        <v>269</v>
      </c>
      <c r="I116" s="172"/>
      <c r="J116" s="343">
        <f>ALL_GATHER_CHIP2CHIP_TIME_MS2(J113 * J115, J114)</f>
        <v>0.124613444</v>
      </c>
      <c r="K116" s="338"/>
      <c r="L116" s="339"/>
      <c r="M116" s="339"/>
      <c r="N116" s="339"/>
      <c r="O116" s="338"/>
      <c r="P116" s="340"/>
      <c r="Q116" s="338"/>
      <c r="R116" s="38"/>
      <c r="S116" s="38"/>
      <c r="AG116" s="38"/>
      <c r="AH116" s="38"/>
      <c r="AI116" s="38"/>
      <c r="AJ116" s="38"/>
      <c r="AK116" s="38"/>
      <c r="AL116" s="38"/>
      <c r="AM116" s="38"/>
      <c r="AN116" s="38"/>
      <c r="AO116" s="38"/>
      <c r="AP116" s="38"/>
      <c r="AQ116" s="38"/>
      <c r="AR116" s="38"/>
      <c r="AS116" s="38"/>
      <c r="AT116" s="38"/>
    </row>
    <row r="117">
      <c r="A117" s="87"/>
      <c r="B117" s="87"/>
      <c r="C117" s="87"/>
      <c r="E117" s="266"/>
      <c r="F117" s="266"/>
      <c r="G117" s="334" t="s">
        <v>272</v>
      </c>
      <c r="H117" s="322" t="s">
        <v>264</v>
      </c>
      <c r="I117" s="344"/>
      <c r="J117" s="345">
        <f>HW_SPEC("# of TensorCore per Chip")</f>
        <v>2</v>
      </c>
      <c r="K117" s="338"/>
      <c r="L117" s="339"/>
      <c r="M117" s="339"/>
      <c r="N117" s="339"/>
      <c r="O117" s="338"/>
      <c r="P117" s="340"/>
      <c r="Q117" s="338"/>
      <c r="R117" s="38"/>
      <c r="S117" s="38"/>
      <c r="AG117" s="38"/>
      <c r="AH117" s="38"/>
      <c r="AI117" s="38"/>
      <c r="AJ117" s="38"/>
      <c r="AK117" s="38"/>
      <c r="AL117" s="38"/>
      <c r="AM117" s="38"/>
      <c r="AN117" s="38"/>
      <c r="AO117" s="38"/>
      <c r="AP117" s="38"/>
      <c r="AQ117" s="38"/>
      <c r="AR117" s="38"/>
      <c r="AS117" s="38"/>
      <c r="AT117" s="38"/>
    </row>
    <row r="118">
      <c r="A118" s="87"/>
      <c r="B118" s="87"/>
      <c r="C118" s="87"/>
      <c r="E118" s="266"/>
      <c r="F118" s="266"/>
      <c r="G118" s="266"/>
      <c r="H118" s="322" t="s">
        <v>265</v>
      </c>
      <c r="I118" s="344"/>
      <c r="J118" s="337">
        <f>P84 / J117 * (J117-1)</f>
        <v>0.546875</v>
      </c>
      <c r="K118" s="338"/>
      <c r="L118" s="339"/>
      <c r="M118" s="339"/>
      <c r="N118" s="339"/>
      <c r="O118" s="338"/>
      <c r="P118" s="340"/>
      <c r="Q118" s="338"/>
      <c r="R118" s="38"/>
      <c r="S118" s="38"/>
      <c r="AG118" s="38"/>
      <c r="AH118" s="38"/>
      <c r="AI118" s="38"/>
      <c r="AJ118" s="38"/>
      <c r="AK118" s="38"/>
      <c r="AL118" s="38"/>
      <c r="AM118" s="38"/>
      <c r="AN118" s="38"/>
      <c r="AO118" s="38"/>
      <c r="AP118" s="38"/>
      <c r="AQ118" s="38"/>
      <c r="AR118" s="38"/>
      <c r="AS118" s="38"/>
      <c r="AT118" s="38"/>
    </row>
    <row r="119">
      <c r="A119" s="87"/>
      <c r="B119" s="87"/>
      <c r="C119" s="87"/>
      <c r="E119" s="266"/>
      <c r="F119" s="266"/>
      <c r="G119" s="266"/>
      <c r="H119" s="322" t="s">
        <v>266</v>
      </c>
      <c r="I119" s="344"/>
      <c r="J119" s="337">
        <f>J118*J117</f>
        <v>1.09375</v>
      </c>
      <c r="K119" s="338"/>
      <c r="L119" s="339"/>
      <c r="M119" s="339"/>
      <c r="N119" s="339"/>
      <c r="O119" s="338"/>
      <c r="P119" s="340"/>
      <c r="Q119" s="338"/>
      <c r="R119" s="346"/>
      <c r="S119" s="346"/>
      <c r="AG119" s="38"/>
      <c r="AH119" s="38"/>
      <c r="AI119" s="38"/>
      <c r="AJ119" s="38"/>
      <c r="AK119" s="38"/>
      <c r="AL119" s="38"/>
      <c r="AM119" s="38"/>
      <c r="AN119" s="38"/>
      <c r="AO119" s="38"/>
      <c r="AP119" s="38"/>
      <c r="AQ119" s="38"/>
      <c r="AR119" s="38"/>
      <c r="AS119" s="38"/>
      <c r="AT119" s="38"/>
    </row>
    <row r="120">
      <c r="A120" s="87"/>
      <c r="B120" s="87"/>
      <c r="C120" s="87"/>
      <c r="E120" s="266"/>
      <c r="F120" s="266"/>
      <c r="G120" s="266"/>
      <c r="H120" s="322" t="s">
        <v>269</v>
      </c>
      <c r="I120" s="344"/>
      <c r="J120" s="347">
        <f>ALL_GATHER_CORE2CORE_TIME_MS(J119)</f>
        <v>0.0008900960286</v>
      </c>
      <c r="K120" s="338"/>
      <c r="L120" s="339"/>
      <c r="M120" s="339"/>
      <c r="N120" s="339"/>
      <c r="O120" s="338"/>
      <c r="P120" s="340"/>
      <c r="Q120" s="338"/>
      <c r="R120" s="346"/>
      <c r="S120" s="346"/>
      <c r="AG120" s="38"/>
      <c r="AH120" s="38"/>
      <c r="AI120" s="38"/>
      <c r="AJ120" s="38"/>
      <c r="AK120" s="38"/>
      <c r="AL120" s="38"/>
      <c r="AM120" s="38"/>
      <c r="AN120" s="38"/>
      <c r="AO120" s="38"/>
      <c r="AP120" s="38"/>
      <c r="AQ120" s="38"/>
      <c r="AR120" s="38"/>
      <c r="AS120" s="38"/>
      <c r="AT120" s="38"/>
    </row>
    <row r="121">
      <c r="A121" s="87"/>
      <c r="B121" s="87"/>
      <c r="C121" s="87"/>
      <c r="E121" s="266"/>
      <c r="F121" s="266"/>
      <c r="G121" s="277"/>
      <c r="H121" s="320" t="s">
        <v>273</v>
      </c>
      <c r="I121" s="172"/>
      <c r="J121" s="347">
        <f>J120/J111</f>
        <v>0.0001112620036</v>
      </c>
      <c r="K121" s="338"/>
      <c r="L121" s="339"/>
      <c r="M121" s="339"/>
      <c r="N121" s="339"/>
      <c r="O121" s="338"/>
      <c r="P121" s="340"/>
      <c r="Q121" s="338"/>
      <c r="R121" s="346"/>
      <c r="S121" s="346"/>
      <c r="AG121" s="38"/>
      <c r="AH121" s="38"/>
      <c r="AI121" s="38"/>
      <c r="AJ121" s="38"/>
      <c r="AK121" s="38"/>
      <c r="AL121" s="38"/>
      <c r="AM121" s="38"/>
      <c r="AN121" s="38"/>
      <c r="AO121" s="38"/>
      <c r="AP121" s="38"/>
      <c r="AQ121" s="38"/>
      <c r="AR121" s="38"/>
      <c r="AS121" s="38"/>
      <c r="AT121" s="38"/>
    </row>
    <row r="122">
      <c r="A122" s="87"/>
      <c r="B122" s="87"/>
      <c r="C122" s="87"/>
      <c r="E122" s="266"/>
      <c r="F122" s="266"/>
      <c r="G122" s="328" t="s">
        <v>274</v>
      </c>
      <c r="H122" s="348">
        <f>J116+J121</f>
        <v>0.124724706</v>
      </c>
      <c r="I122" s="172"/>
      <c r="J122" s="343"/>
      <c r="K122" s="338"/>
      <c r="L122" s="339"/>
      <c r="M122" s="339"/>
      <c r="N122" s="339"/>
      <c r="O122" s="338"/>
      <c r="P122" s="340"/>
      <c r="Q122" s="338"/>
      <c r="R122" s="346"/>
      <c r="S122" s="346"/>
      <c r="AG122" s="38"/>
      <c r="AH122" s="38"/>
      <c r="AI122" s="38"/>
      <c r="AJ122" s="38"/>
      <c r="AK122" s="38"/>
      <c r="AL122" s="38"/>
      <c r="AM122" s="38"/>
      <c r="AN122" s="38"/>
      <c r="AO122" s="38"/>
      <c r="AP122" s="38"/>
      <c r="AQ122" s="38"/>
      <c r="AR122" s="38"/>
      <c r="AS122" s="38"/>
      <c r="AT122" s="38"/>
    </row>
    <row r="123">
      <c r="A123" s="87"/>
      <c r="B123" s="87"/>
      <c r="C123" s="87"/>
      <c r="E123" s="266"/>
      <c r="F123" s="266"/>
      <c r="G123" s="320"/>
      <c r="H123" s="348"/>
      <c r="I123" s="172"/>
      <c r="J123" s="343"/>
      <c r="K123" s="338"/>
      <c r="L123" s="339"/>
      <c r="M123" s="339"/>
      <c r="N123" s="339"/>
      <c r="O123" s="338"/>
      <c r="P123" s="340"/>
      <c r="Q123" s="338"/>
      <c r="R123" s="346"/>
      <c r="S123" s="346"/>
      <c r="AG123" s="38"/>
      <c r="AH123" s="38"/>
      <c r="AI123" s="38"/>
      <c r="AJ123" s="38"/>
      <c r="AK123" s="38"/>
      <c r="AL123" s="38"/>
      <c r="AM123" s="38"/>
      <c r="AN123" s="38"/>
      <c r="AO123" s="38"/>
      <c r="AP123" s="38"/>
      <c r="AQ123" s="38"/>
      <c r="AR123" s="38"/>
      <c r="AS123" s="38"/>
      <c r="AT123" s="38"/>
    </row>
    <row r="124">
      <c r="A124" s="87"/>
      <c r="B124" s="87"/>
      <c r="C124" s="87"/>
      <c r="E124" s="266"/>
      <c r="F124" s="266"/>
      <c r="G124" s="349" t="s">
        <v>275</v>
      </c>
      <c r="H124" s="350"/>
      <c r="I124" s="308"/>
      <c r="J124" s="351" t="s">
        <v>276</v>
      </c>
      <c r="K124" s="308"/>
      <c r="L124" s="309"/>
      <c r="M124" s="309"/>
      <c r="N124" s="309"/>
      <c r="O124" s="308"/>
      <c r="P124" s="310"/>
      <c r="Q124" s="308"/>
      <c r="R124" s="346"/>
      <c r="S124" s="346"/>
      <c r="AG124" s="38"/>
      <c r="AH124" s="38"/>
      <c r="AI124" s="38"/>
      <c r="AJ124" s="38"/>
      <c r="AK124" s="38"/>
      <c r="AL124" s="38"/>
      <c r="AM124" s="38"/>
      <c r="AN124" s="38"/>
      <c r="AO124" s="38"/>
      <c r="AP124" s="38"/>
      <c r="AQ124" s="38"/>
      <c r="AR124" s="38"/>
      <c r="AS124" s="38"/>
      <c r="AT124" s="38"/>
    </row>
    <row r="125">
      <c r="A125" s="87"/>
      <c r="B125" s="87"/>
      <c r="C125" s="87"/>
      <c r="E125" s="266"/>
      <c r="F125" s="266"/>
      <c r="G125" s="352" t="s">
        <v>277</v>
      </c>
      <c r="H125" s="353" t="s">
        <v>33</v>
      </c>
      <c r="I125" s="354"/>
      <c r="J125" s="355"/>
      <c r="K125" s="354"/>
      <c r="L125" s="356"/>
      <c r="M125" s="356"/>
      <c r="N125" s="356"/>
      <c r="O125" s="354"/>
      <c r="P125" s="357"/>
      <c r="Q125" s="354"/>
      <c r="R125" s="346"/>
      <c r="S125" s="346"/>
      <c r="AG125" s="38"/>
      <c r="AH125" s="38"/>
      <c r="AI125" s="38"/>
      <c r="AJ125" s="38"/>
      <c r="AK125" s="38"/>
      <c r="AL125" s="38"/>
      <c r="AM125" s="38"/>
      <c r="AN125" s="38"/>
      <c r="AO125" s="38"/>
      <c r="AP125" s="38"/>
      <c r="AQ125" s="38"/>
      <c r="AR125" s="38"/>
      <c r="AS125" s="38"/>
      <c r="AT125" s="38"/>
    </row>
    <row r="126">
      <c r="A126" s="87"/>
      <c r="B126" s="87"/>
      <c r="C126" s="87"/>
      <c r="E126" s="266"/>
      <c r="F126" s="266"/>
      <c r="G126" s="358" t="s">
        <v>278</v>
      </c>
      <c r="H126" s="359" t="s">
        <v>279</v>
      </c>
      <c r="I126" s="360"/>
      <c r="J126" s="361">
        <f>SHARDING(H125)</f>
        <v>16</v>
      </c>
      <c r="K126" s="360"/>
      <c r="L126" s="362"/>
      <c r="M126" s="362"/>
      <c r="N126" s="362"/>
      <c r="O126" s="360"/>
      <c r="P126" s="363"/>
      <c r="Q126" s="360"/>
      <c r="R126" s="346"/>
      <c r="S126" s="346"/>
      <c r="AG126" s="38"/>
      <c r="AH126" s="38"/>
      <c r="AI126" s="38"/>
      <c r="AJ126" s="38"/>
      <c r="AK126" s="38"/>
      <c r="AL126" s="38"/>
      <c r="AM126" s="38"/>
      <c r="AN126" s="38"/>
      <c r="AO126" s="38"/>
      <c r="AP126" s="38"/>
      <c r="AQ126" s="38"/>
      <c r="AR126" s="38"/>
      <c r="AS126" s="38"/>
      <c r="AT126" s="38"/>
    </row>
    <row r="127">
      <c r="A127" s="87"/>
      <c r="B127" s="87"/>
      <c r="C127" s="87"/>
      <c r="E127" s="266"/>
      <c r="F127" s="266"/>
      <c r="G127" s="266"/>
      <c r="H127" s="364" t="s">
        <v>265</v>
      </c>
      <c r="I127" s="354"/>
      <c r="J127" s="365">
        <f>P100 * (J126-1)</f>
        <v>16.40625</v>
      </c>
      <c r="K127" s="354"/>
      <c r="L127" s="356"/>
      <c r="M127" s="356"/>
      <c r="N127" s="356"/>
      <c r="O127" s="354"/>
      <c r="P127" s="357"/>
      <c r="Q127" s="354"/>
      <c r="R127" s="346"/>
      <c r="S127" s="346"/>
      <c r="AG127" s="38"/>
      <c r="AH127" s="38"/>
      <c r="AI127" s="38"/>
      <c r="AJ127" s="38"/>
      <c r="AK127" s="38"/>
      <c r="AL127" s="38"/>
      <c r="AM127" s="38"/>
      <c r="AN127" s="38"/>
      <c r="AO127" s="38"/>
      <c r="AP127" s="38"/>
      <c r="AQ127" s="38"/>
      <c r="AR127" s="38"/>
      <c r="AS127" s="38"/>
      <c r="AT127" s="38"/>
    </row>
    <row r="128">
      <c r="A128" s="87"/>
      <c r="B128" s="87"/>
      <c r="C128" s="87"/>
      <c r="E128" s="266"/>
      <c r="F128" s="266"/>
      <c r="G128" s="266"/>
      <c r="H128" s="366" t="s">
        <v>266</v>
      </c>
      <c r="I128" s="360"/>
      <c r="J128" s="367">
        <f>J127*J126</f>
        <v>262.5</v>
      </c>
      <c r="K128" s="360"/>
      <c r="L128" s="362"/>
      <c r="M128" s="362"/>
      <c r="N128" s="362"/>
      <c r="O128" s="360"/>
      <c r="P128" s="363"/>
      <c r="Q128" s="360"/>
      <c r="R128" s="346"/>
      <c r="S128" s="346"/>
      <c r="AG128" s="38"/>
      <c r="AH128" s="38"/>
      <c r="AI128" s="38"/>
      <c r="AJ128" s="38"/>
      <c r="AK128" s="38"/>
      <c r="AL128" s="38"/>
      <c r="AM128" s="38"/>
      <c r="AN128" s="38"/>
      <c r="AO128" s="38"/>
      <c r="AP128" s="38"/>
      <c r="AQ128" s="38"/>
      <c r="AR128" s="38"/>
      <c r="AS128" s="38"/>
      <c r="AT128" s="38"/>
    </row>
    <row r="129">
      <c r="A129" s="87"/>
      <c r="B129" s="87"/>
      <c r="C129" s="87"/>
      <c r="E129" s="266"/>
      <c r="F129" s="266"/>
      <c r="G129" s="277"/>
      <c r="H129" s="364" t="s">
        <v>269</v>
      </c>
      <c r="I129" s="354"/>
      <c r="J129" s="368">
        <f>ALL_GATHER_CORE2CORE_TIME_MS(J128)</f>
        <v>0.2136230469</v>
      </c>
      <c r="K129" s="354"/>
      <c r="L129" s="356"/>
      <c r="M129" s="356"/>
      <c r="N129" s="356"/>
      <c r="O129" s="354"/>
      <c r="P129" s="357"/>
      <c r="Q129" s="354"/>
      <c r="R129" s="346"/>
      <c r="S129" s="346"/>
      <c r="AG129" s="38"/>
      <c r="AH129" s="38"/>
      <c r="AI129" s="38"/>
      <c r="AJ129" s="38"/>
      <c r="AK129" s="38"/>
      <c r="AL129" s="38"/>
      <c r="AM129" s="38"/>
      <c r="AN129" s="38"/>
      <c r="AO129" s="38"/>
      <c r="AP129" s="38"/>
      <c r="AQ129" s="38"/>
      <c r="AR129" s="38"/>
      <c r="AS129" s="38"/>
      <c r="AT129" s="38"/>
    </row>
    <row r="130">
      <c r="A130" s="87"/>
      <c r="B130" s="87"/>
      <c r="C130" s="87"/>
      <c r="E130" s="266"/>
      <c r="F130" s="266"/>
      <c r="G130" s="320"/>
      <c r="H130" s="348"/>
      <c r="I130" s="172"/>
      <c r="J130" s="343"/>
      <c r="K130" s="338"/>
      <c r="L130" s="339"/>
      <c r="M130" s="339"/>
      <c r="N130" s="339"/>
      <c r="O130" s="338"/>
      <c r="P130" s="340"/>
      <c r="Q130" s="338"/>
      <c r="R130" s="346"/>
      <c r="S130" s="346"/>
      <c r="AG130" s="38"/>
      <c r="AH130" s="38"/>
      <c r="AI130" s="38"/>
      <c r="AJ130" s="38"/>
      <c r="AK130" s="38"/>
      <c r="AL130" s="38"/>
      <c r="AM130" s="38"/>
      <c r="AN130" s="38"/>
      <c r="AO130" s="38"/>
      <c r="AP130" s="38"/>
      <c r="AQ130" s="38"/>
      <c r="AR130" s="38"/>
      <c r="AS130" s="38"/>
      <c r="AT130" s="38"/>
    </row>
    <row r="131">
      <c r="A131" s="87"/>
      <c r="B131" s="87"/>
      <c r="C131" s="87"/>
      <c r="E131" s="266"/>
      <c r="F131" s="266"/>
      <c r="G131" s="320"/>
      <c r="H131" s="348"/>
      <c r="I131" s="172"/>
      <c r="J131" s="343"/>
      <c r="K131" s="338"/>
      <c r="L131" s="339"/>
      <c r="M131" s="339"/>
      <c r="N131" s="339"/>
      <c r="O131" s="338"/>
      <c r="P131" s="340"/>
      <c r="Q131" s="338"/>
      <c r="R131" s="346"/>
      <c r="S131" s="346"/>
      <c r="AG131" s="38"/>
      <c r="AH131" s="38"/>
      <c r="AI131" s="38"/>
      <c r="AJ131" s="38"/>
      <c r="AK131" s="38"/>
      <c r="AL131" s="38"/>
      <c r="AM131" s="38"/>
      <c r="AN131" s="38"/>
      <c r="AO131" s="38"/>
      <c r="AP131" s="38"/>
      <c r="AQ131" s="38"/>
      <c r="AR131" s="38"/>
      <c r="AS131" s="38"/>
      <c r="AT131" s="38"/>
    </row>
    <row r="132">
      <c r="A132" s="87"/>
      <c r="B132" s="87"/>
      <c r="C132" s="87"/>
      <c r="E132" s="266"/>
      <c r="F132" s="266"/>
      <c r="G132" s="320"/>
      <c r="H132" s="348"/>
      <c r="I132" s="172"/>
      <c r="J132" s="343"/>
      <c r="K132" s="338"/>
      <c r="L132" s="339"/>
      <c r="M132" s="339"/>
      <c r="N132" s="339"/>
      <c r="O132" s="338"/>
      <c r="P132" s="340"/>
      <c r="Q132" s="338"/>
      <c r="R132" s="346"/>
      <c r="S132" s="346"/>
      <c r="AG132" s="38"/>
      <c r="AH132" s="38"/>
      <c r="AI132" s="38"/>
      <c r="AJ132" s="38"/>
      <c r="AK132" s="38"/>
      <c r="AL132" s="38"/>
      <c r="AM132" s="38"/>
      <c r="AN132" s="38"/>
      <c r="AO132" s="38"/>
      <c r="AP132" s="38"/>
      <c r="AQ132" s="38"/>
      <c r="AR132" s="38"/>
      <c r="AS132" s="38"/>
      <c r="AT132" s="38"/>
    </row>
    <row r="133">
      <c r="A133" s="87"/>
      <c r="B133" s="87"/>
      <c r="C133" s="87"/>
      <c r="E133" s="266"/>
      <c r="F133" s="266"/>
      <c r="G133" s="369" t="s">
        <v>280</v>
      </c>
      <c r="H133" s="370" t="s">
        <v>281</v>
      </c>
      <c r="I133" s="371"/>
      <c r="J133" s="371"/>
      <c r="K133" s="308"/>
      <c r="L133" s="309"/>
      <c r="M133" s="309"/>
      <c r="N133" s="309"/>
      <c r="O133" s="308"/>
      <c r="P133" s="310"/>
      <c r="Q133" s="308"/>
      <c r="R133" s="346"/>
      <c r="S133" s="346"/>
      <c r="AG133" s="38"/>
      <c r="AH133" s="38"/>
      <c r="AI133" s="38"/>
      <c r="AJ133" s="38"/>
      <c r="AK133" s="38"/>
      <c r="AL133" s="38"/>
      <c r="AM133" s="38"/>
      <c r="AN133" s="38"/>
      <c r="AO133" s="38"/>
      <c r="AP133" s="38"/>
      <c r="AQ133" s="38"/>
      <c r="AR133" s="38"/>
      <c r="AS133" s="38"/>
      <c r="AT133" s="38"/>
    </row>
    <row r="134">
      <c r="A134" s="87"/>
      <c r="B134" s="164"/>
      <c r="C134" s="87"/>
      <c r="E134" s="266"/>
      <c r="F134" s="266"/>
      <c r="G134" s="372" t="s">
        <v>282</v>
      </c>
      <c r="H134" s="373">
        <f>IFS(H133=G102,H108,
H133=G110,H122 ,
H133=G124,J129,
TRUE,0)</f>
        <v>0</v>
      </c>
      <c r="I134" s="374"/>
      <c r="J134" s="374"/>
      <c r="K134" s="374"/>
      <c r="L134" s="375"/>
      <c r="M134" s="375"/>
      <c r="N134" s="375"/>
      <c r="O134" s="376"/>
      <c r="P134" s="377"/>
      <c r="Q134" s="376"/>
      <c r="AG134" s="38"/>
      <c r="AH134" s="38"/>
      <c r="AI134" s="38"/>
      <c r="AJ134" s="38"/>
      <c r="AK134" s="38"/>
      <c r="AL134" s="38"/>
      <c r="AM134" s="38"/>
      <c r="AN134" s="38"/>
      <c r="AO134" s="38"/>
      <c r="AP134" s="38"/>
      <c r="AQ134" s="38"/>
      <c r="AR134" s="38"/>
      <c r="AS134" s="38"/>
      <c r="AT134" s="38"/>
    </row>
    <row r="135">
      <c r="A135" s="87"/>
      <c r="B135" s="87"/>
      <c r="C135" s="87"/>
      <c r="E135" s="266"/>
      <c r="F135" s="266"/>
      <c r="G135" s="378" t="s">
        <v>283</v>
      </c>
      <c r="H135" s="379">
        <f>IFS(PARAMS("topo")="2x2x2", (2+2+2)/2,
PARAMS("topo")="2x2", (2+2)/2,
TRUE, NA())</f>
        <v>3</v>
      </c>
      <c r="I135" s="380"/>
      <c r="J135" s="380"/>
      <c r="K135" s="380"/>
      <c r="L135" s="381"/>
      <c r="M135" s="381"/>
      <c r="N135" s="381"/>
      <c r="O135" s="382"/>
      <c r="P135" s="383"/>
      <c r="Q135" s="382"/>
      <c r="AG135" s="38"/>
      <c r="AH135" s="38"/>
      <c r="AI135" s="38"/>
      <c r="AJ135" s="38"/>
      <c r="AK135" s="38"/>
      <c r="AL135" s="38"/>
      <c r="AM135" s="38"/>
      <c r="AN135" s="38"/>
      <c r="AO135" s="38"/>
      <c r="AP135" s="38"/>
      <c r="AQ135" s="38"/>
      <c r="AR135" s="38"/>
      <c r="AS135" s="38"/>
      <c r="AT135" s="38"/>
    </row>
    <row r="136">
      <c r="A136" s="87"/>
      <c r="B136" s="87"/>
      <c r="C136" s="87"/>
      <c r="E136" s="266"/>
      <c r="F136" s="277"/>
      <c r="G136" s="372" t="s">
        <v>284</v>
      </c>
      <c r="H136" s="373">
        <f>IF(H133="No Collectives", 0, H135 * HW_SPEC("Chip-to-Chip ICI Latency (ms)"))</f>
        <v>0</v>
      </c>
      <c r="I136" s="374"/>
      <c r="J136" s="374"/>
      <c r="K136" s="374"/>
      <c r="L136" s="375"/>
      <c r="M136" s="375"/>
      <c r="N136" s="375"/>
      <c r="O136" s="376"/>
      <c r="P136" s="377"/>
      <c r="Q136" s="376"/>
      <c r="AG136" s="38"/>
      <c r="AH136" s="38"/>
      <c r="AI136" s="38"/>
      <c r="AJ136" s="38"/>
      <c r="AK136" s="38"/>
      <c r="AL136" s="38"/>
      <c r="AM136" s="38"/>
      <c r="AN136" s="38"/>
      <c r="AO136" s="38"/>
      <c r="AP136" s="38"/>
      <c r="AQ136" s="38"/>
      <c r="AR136" s="38"/>
      <c r="AS136" s="38"/>
      <c r="AT136" s="38"/>
    </row>
    <row r="137">
      <c r="A137" s="87"/>
      <c r="B137" s="87"/>
      <c r="C137" s="87"/>
      <c r="E137" s="266"/>
      <c r="F137" s="384" t="s">
        <v>285</v>
      </c>
      <c r="G137" s="385" t="s">
        <v>286</v>
      </c>
      <c r="H137" s="381" t="str">
        <f>VLOOKUP(O85&amp;","&amp;O89,$T$3:$W$12,4, FALSE)</f>
        <v>fp8</v>
      </c>
      <c r="I137" s="386"/>
      <c r="J137" s="380"/>
      <c r="K137" s="380"/>
      <c r="L137" s="381"/>
      <c r="M137" s="381"/>
      <c r="N137" s="381"/>
      <c r="O137" s="380"/>
      <c r="P137" s="383"/>
      <c r="Q137" s="172"/>
      <c r="AG137" s="38"/>
      <c r="AH137" s="38"/>
      <c r="AI137" s="38"/>
      <c r="AJ137" s="38"/>
      <c r="AK137" s="38"/>
      <c r="AL137" s="38"/>
      <c r="AM137" s="38"/>
      <c r="AN137" s="38"/>
      <c r="AO137" s="38"/>
      <c r="AP137" s="38"/>
      <c r="AQ137" s="38"/>
      <c r="AR137" s="38"/>
      <c r="AS137" s="38"/>
      <c r="AT137" s="38"/>
    </row>
    <row r="138">
      <c r="A138" s="87"/>
      <c r="B138" s="87"/>
      <c r="C138" s="87"/>
      <c r="E138" s="266"/>
      <c r="F138" s="266"/>
      <c r="G138" s="385" t="s">
        <v>287</v>
      </c>
      <c r="H138" s="387">
        <f>CALCULATE_FLOPS(J88:M88,J92:M92,L92,1,H137)</f>
        <v>3523215360</v>
      </c>
      <c r="I138" s="386"/>
      <c r="J138" s="380"/>
      <c r="K138" s="380"/>
      <c r="L138" s="381"/>
      <c r="M138" s="381"/>
      <c r="N138" s="381"/>
      <c r="O138" s="380"/>
      <c r="P138" s="383"/>
      <c r="Q138" s="172"/>
      <c r="AG138" s="38"/>
      <c r="AH138" s="38"/>
      <c r="AI138" s="38"/>
      <c r="AJ138" s="38"/>
      <c r="AK138" s="38"/>
      <c r="AL138" s="38"/>
      <c r="AM138" s="38"/>
      <c r="AN138" s="38"/>
      <c r="AO138" s="38"/>
      <c r="AP138" s="38"/>
      <c r="AQ138" s="38"/>
      <c r="AR138" s="38"/>
      <c r="AS138" s="38"/>
      <c r="AT138" s="38"/>
    </row>
    <row r="139">
      <c r="A139" s="87"/>
      <c r="B139" s="87"/>
      <c r="C139" s="87"/>
      <c r="E139" s="266"/>
      <c r="F139" s="277"/>
      <c r="G139" s="388" t="s">
        <v>288</v>
      </c>
      <c r="H139" s="389">
        <f>COMPUTE_TIME_MS(H138, H137)</f>
        <v>0.001973106992</v>
      </c>
      <c r="I139" s="390"/>
      <c r="J139" s="391"/>
      <c r="K139" s="391"/>
      <c r="L139" s="392"/>
      <c r="M139" s="392"/>
      <c r="N139" s="392"/>
      <c r="O139" s="391"/>
      <c r="P139" s="393"/>
      <c r="Q139" s="172"/>
      <c r="AG139" s="38"/>
      <c r="AH139" s="38"/>
      <c r="AI139" s="38"/>
      <c r="AJ139" s="38"/>
      <c r="AK139" s="38"/>
      <c r="AL139" s="38"/>
      <c r="AM139" s="38"/>
      <c r="AN139" s="38"/>
      <c r="AO139" s="38"/>
      <c r="AP139" s="38"/>
      <c r="AQ139" s="38"/>
      <c r="AR139" s="38"/>
      <c r="AS139" s="38"/>
      <c r="AT139" s="38"/>
    </row>
    <row r="140">
      <c r="A140" s="87"/>
      <c r="B140" s="87"/>
      <c r="C140" s="87"/>
      <c r="E140" s="266"/>
      <c r="F140" s="384" t="s">
        <v>289</v>
      </c>
      <c r="G140" s="381" t="s">
        <v>290</v>
      </c>
      <c r="H140" s="394">
        <f>IF(Q85,0,P88)+IF(Q89,0,P92)+IF(Q93,0,P96)</f>
        <v>12.0625</v>
      </c>
      <c r="I140" s="380"/>
      <c r="J140" s="380"/>
      <c r="K140" s="380"/>
      <c r="L140" s="381"/>
      <c r="M140" s="381"/>
      <c r="N140" s="381"/>
      <c r="O140" s="380"/>
      <c r="P140" s="383"/>
      <c r="Q140" s="172"/>
      <c r="AG140" s="38"/>
      <c r="AH140" s="38"/>
      <c r="AI140" s="38"/>
      <c r="AJ140" s="38"/>
      <c r="AK140" s="38"/>
      <c r="AL140" s="38"/>
      <c r="AM140" s="38"/>
      <c r="AN140" s="38"/>
      <c r="AO140" s="38"/>
      <c r="AP140" s="38"/>
      <c r="AQ140" s="38"/>
      <c r="AR140" s="38"/>
      <c r="AS140" s="38"/>
      <c r="AT140" s="38"/>
    </row>
    <row r="141">
      <c r="A141" s="87"/>
      <c r="B141" s="87"/>
      <c r="C141" s="87"/>
      <c r="E141" s="277"/>
      <c r="F141" s="277"/>
      <c r="G141" s="395" t="s">
        <v>291</v>
      </c>
      <c r="H141" s="396">
        <f>HBM_TIME_MS(H140)</f>
        <v>0.003500783131</v>
      </c>
      <c r="I141" s="391"/>
      <c r="J141" s="391"/>
      <c r="K141" s="391"/>
      <c r="L141" s="392"/>
      <c r="M141" s="392"/>
      <c r="N141" s="392"/>
      <c r="O141" s="391"/>
      <c r="P141" s="393"/>
      <c r="Q141" s="172"/>
      <c r="AH141" s="397"/>
      <c r="AI141" s="397"/>
      <c r="AJ141" s="397"/>
      <c r="AK141" s="38"/>
      <c r="AL141" s="38"/>
      <c r="AM141" s="38"/>
      <c r="AN141" s="38"/>
      <c r="AO141" s="38"/>
      <c r="AP141" s="38"/>
      <c r="AQ141" s="38"/>
      <c r="AR141" s="38"/>
      <c r="AS141" s="38"/>
      <c r="AT141" s="38"/>
    </row>
    <row r="142">
      <c r="E142" s="258" t="s">
        <v>292</v>
      </c>
      <c r="F142" s="282" t="s">
        <v>249</v>
      </c>
      <c r="G142" s="260"/>
      <c r="H142" s="290" t="s">
        <v>238</v>
      </c>
      <c r="I142" s="290" t="s">
        <v>239</v>
      </c>
      <c r="J142" s="290"/>
      <c r="K142" s="195" t="s">
        <v>40</v>
      </c>
      <c r="L142" s="195" t="s">
        <v>38</v>
      </c>
      <c r="M142" s="398" t="s">
        <v>142</v>
      </c>
      <c r="N142" s="290" t="s">
        <v>240</v>
      </c>
      <c r="O142" s="291" t="str">
        <f>EXTRACT_ACTIVATION_DTYPE(PARAMS("attn_proj_dtype"))</f>
        <v>fp8</v>
      </c>
      <c r="P142" s="292"/>
      <c r="Q142" s="291" t="b">
        <v>0</v>
      </c>
      <c r="R142" s="38"/>
      <c r="S142" s="38"/>
      <c r="AH142" s="397"/>
      <c r="AI142" s="397"/>
      <c r="AJ142" s="397"/>
      <c r="AK142" s="38"/>
      <c r="AL142" s="38"/>
      <c r="AM142" s="38"/>
      <c r="AN142" s="38"/>
      <c r="AO142" s="38"/>
      <c r="AP142" s="38"/>
      <c r="AQ142" s="38"/>
      <c r="AR142" s="38"/>
      <c r="AS142" s="38"/>
      <c r="AT142" s="38"/>
    </row>
    <row r="143">
      <c r="E143" s="266"/>
      <c r="F143" s="267"/>
      <c r="G143" s="268"/>
      <c r="H143" s="195" t="s">
        <v>242</v>
      </c>
      <c r="I143" s="290" t="s">
        <v>239</v>
      </c>
      <c r="J143" s="289"/>
      <c r="K143" s="289">
        <f t="shared" ref="K143:M143" si="18">PARAMS(K142)</f>
        <v>2560</v>
      </c>
      <c r="L143" s="290">
        <f t="shared" si="18"/>
        <v>1</v>
      </c>
      <c r="M143" s="290">
        <f t="shared" si="18"/>
        <v>1536</v>
      </c>
      <c r="N143" s="290" t="s">
        <v>240</v>
      </c>
      <c r="O143" s="266"/>
      <c r="P143" s="292">
        <f>SIZEOF_IN_MIB(J143:M143, $O142)</f>
        <v>3.75</v>
      </c>
      <c r="Q143" s="266"/>
      <c r="R143" s="38"/>
      <c r="S143" s="38"/>
      <c r="AH143" s="397"/>
      <c r="AI143" s="397"/>
      <c r="AJ143" s="397"/>
      <c r="AK143" s="38"/>
      <c r="AL143" s="38"/>
      <c r="AM143" s="38"/>
      <c r="AN143" s="38"/>
      <c r="AO143" s="38"/>
      <c r="AP143" s="38"/>
      <c r="AQ143" s="38"/>
      <c r="AR143" s="38"/>
      <c r="AS143" s="38"/>
      <c r="AT143" s="38"/>
    </row>
    <row r="144">
      <c r="E144" s="266"/>
      <c r="F144" s="267"/>
      <c r="G144" s="268"/>
      <c r="H144" s="289" t="s">
        <v>244</v>
      </c>
      <c r="I144" s="289" t="s">
        <v>239</v>
      </c>
      <c r="J144" s="290"/>
      <c r="K144" s="195" t="s">
        <v>143</v>
      </c>
      <c r="L144" s="195"/>
      <c r="M144" s="289"/>
      <c r="N144" s="289" t="s">
        <v>240</v>
      </c>
      <c r="O144" s="266"/>
      <c r="P144" s="292"/>
      <c r="Q144" s="266"/>
      <c r="R144" s="38"/>
      <c r="S144" s="38"/>
      <c r="AH144" s="397"/>
      <c r="AI144" s="397"/>
      <c r="AJ144" s="397"/>
      <c r="AK144" s="38"/>
      <c r="AL144" s="38"/>
      <c r="AM144" s="38"/>
      <c r="AN144" s="38"/>
      <c r="AO144" s="38"/>
      <c r="AP144" s="38"/>
      <c r="AQ144" s="38"/>
      <c r="AR144" s="38"/>
      <c r="AS144" s="38"/>
      <c r="AT144" s="38"/>
    </row>
    <row r="145">
      <c r="E145" s="266"/>
      <c r="F145" s="278"/>
      <c r="G145" s="279"/>
      <c r="H145" s="195" t="s">
        <v>246</v>
      </c>
      <c r="I145" s="289" t="s">
        <v>239</v>
      </c>
      <c r="J145" s="290"/>
      <c r="K145" s="289">
        <f t="shared" ref="K145:M145" si="19">K143/SHARDING(K144)</f>
        <v>160</v>
      </c>
      <c r="L145" s="289">
        <f t="shared" si="19"/>
        <v>1</v>
      </c>
      <c r="M145" s="289">
        <f t="shared" si="19"/>
        <v>1536</v>
      </c>
      <c r="N145" s="289" t="s">
        <v>240</v>
      </c>
      <c r="O145" s="277"/>
      <c r="P145" s="292">
        <f>SIZEOF_IN_MIB(J145:M145, $O142)</f>
        <v>0.234375</v>
      </c>
      <c r="Q145" s="277"/>
      <c r="R145" s="38"/>
      <c r="S145" s="38"/>
      <c r="AK145" s="38"/>
      <c r="AL145" s="38"/>
      <c r="AM145" s="38"/>
      <c r="AN145" s="38"/>
      <c r="AO145" s="38"/>
      <c r="AP145" s="38"/>
      <c r="AQ145" s="38"/>
      <c r="AR145" s="38"/>
      <c r="AS145" s="38"/>
      <c r="AT145" s="38"/>
    </row>
    <row r="146">
      <c r="E146" s="266"/>
      <c r="F146" s="259" t="s">
        <v>253</v>
      </c>
      <c r="G146" s="260"/>
      <c r="H146" s="289" t="s">
        <v>238</v>
      </c>
      <c r="I146" s="289" t="s">
        <v>239</v>
      </c>
      <c r="J146" s="290"/>
      <c r="K146" s="398" t="s">
        <v>142</v>
      </c>
      <c r="L146" s="195" t="s">
        <v>154</v>
      </c>
      <c r="M146" s="195" t="s">
        <v>156</v>
      </c>
      <c r="N146" s="289" t="s">
        <v>240</v>
      </c>
      <c r="O146" s="291" t="str">
        <f>EXTRACT_WEIGHT_DTYPE(PARAMS("attn_proj_dtype"))</f>
        <v>fp8</v>
      </c>
      <c r="P146" s="292"/>
      <c r="Q146" s="291" t="b">
        <v>0</v>
      </c>
      <c r="R146" s="38"/>
      <c r="S146" s="38"/>
      <c r="AK146" s="38"/>
      <c r="AL146" s="38"/>
      <c r="AM146" s="38"/>
      <c r="AN146" s="38"/>
      <c r="AO146" s="38"/>
      <c r="AP146" s="38"/>
      <c r="AQ146" s="38"/>
      <c r="AR146" s="38"/>
      <c r="AS146" s="38"/>
      <c r="AT146" s="38"/>
    </row>
    <row r="147">
      <c r="E147" s="266"/>
      <c r="F147" s="267"/>
      <c r="G147" s="268"/>
      <c r="H147" s="195" t="s">
        <v>242</v>
      </c>
      <c r="I147" s="289" t="s">
        <v>239</v>
      </c>
      <c r="J147" s="290"/>
      <c r="K147" s="289">
        <f t="shared" ref="K147:M147" si="20">PARAMS(K146)</f>
        <v>1536</v>
      </c>
      <c r="L147" s="289">
        <f t="shared" si="20"/>
        <v>128</v>
      </c>
      <c r="M147" s="289">
        <f t="shared" si="20"/>
        <v>192</v>
      </c>
      <c r="N147" s="289" t="s">
        <v>240</v>
      </c>
      <c r="O147" s="266"/>
      <c r="P147" s="292">
        <f>SIZEOF_IN_MIB(J147:M147, $O146)</f>
        <v>36</v>
      </c>
      <c r="Q147" s="266"/>
      <c r="R147" s="38"/>
      <c r="S147" s="38"/>
      <c r="AK147" s="38"/>
      <c r="AL147" s="38"/>
      <c r="AM147" s="38"/>
      <c r="AN147" s="38"/>
      <c r="AO147" s="38"/>
      <c r="AP147" s="38"/>
      <c r="AQ147" s="38"/>
      <c r="AR147" s="38"/>
      <c r="AS147" s="38"/>
      <c r="AT147" s="38"/>
    </row>
    <row r="148">
      <c r="E148" s="266"/>
      <c r="F148" s="267"/>
      <c r="G148" s="268"/>
      <c r="H148" s="289" t="s">
        <v>244</v>
      </c>
      <c r="I148" s="289" t="s">
        <v>239</v>
      </c>
      <c r="J148" s="290"/>
      <c r="K148" s="290"/>
      <c r="L148" s="289"/>
      <c r="M148" s="289"/>
      <c r="N148" s="289" t="s">
        <v>240</v>
      </c>
      <c r="O148" s="266"/>
      <c r="P148" s="292"/>
      <c r="Q148" s="266"/>
      <c r="R148" s="38"/>
      <c r="S148" s="38"/>
      <c r="AK148" s="38"/>
      <c r="AL148" s="38"/>
      <c r="AM148" s="38"/>
      <c r="AN148" s="38"/>
      <c r="AO148" s="38"/>
      <c r="AP148" s="38"/>
      <c r="AQ148" s="38"/>
      <c r="AR148" s="38"/>
      <c r="AS148" s="38"/>
      <c r="AT148" s="38"/>
    </row>
    <row r="149">
      <c r="E149" s="266"/>
      <c r="F149" s="278"/>
      <c r="G149" s="279"/>
      <c r="H149" s="274" t="s">
        <v>246</v>
      </c>
      <c r="I149" s="274" t="s">
        <v>239</v>
      </c>
      <c r="J149" s="261"/>
      <c r="K149" s="274">
        <f t="shared" ref="K149:M149" si="21">K147/SHARDING(K148)</f>
        <v>1536</v>
      </c>
      <c r="L149" s="274">
        <f t="shared" si="21"/>
        <v>128</v>
      </c>
      <c r="M149" s="274">
        <f t="shared" si="21"/>
        <v>192</v>
      </c>
      <c r="N149" s="274" t="s">
        <v>240</v>
      </c>
      <c r="O149" s="241"/>
      <c r="P149" s="276">
        <f>SIZEOF_IN_MIB(J149:M149, $O146)</f>
        <v>36</v>
      </c>
      <c r="Q149" s="241"/>
      <c r="R149" s="38"/>
      <c r="S149" s="38"/>
      <c r="AK149" s="38"/>
      <c r="AL149" s="38"/>
      <c r="AM149" s="38"/>
      <c r="AN149" s="38"/>
      <c r="AO149" s="38"/>
      <c r="AP149" s="38"/>
      <c r="AQ149" s="38"/>
      <c r="AR149" s="38"/>
      <c r="AS149" s="38"/>
      <c r="AT149" s="38"/>
    </row>
    <row r="150">
      <c r="E150" s="266"/>
      <c r="F150" s="259" t="s">
        <v>257</v>
      </c>
      <c r="G150" s="260"/>
      <c r="H150" s="271" t="s">
        <v>238</v>
      </c>
      <c r="I150" s="271" t="s">
        <v>239</v>
      </c>
      <c r="J150" s="269" t="s">
        <v>40</v>
      </c>
      <c r="K150" s="269" t="s">
        <v>38</v>
      </c>
      <c r="L150" s="269" t="s">
        <v>154</v>
      </c>
      <c r="M150" s="269" t="s">
        <v>156</v>
      </c>
      <c r="N150" s="271" t="s">
        <v>240</v>
      </c>
      <c r="O150" s="399" t="s">
        <v>82</v>
      </c>
      <c r="P150" s="273"/>
      <c r="Q150" s="399" t="b">
        <v>0</v>
      </c>
      <c r="R150" s="38"/>
      <c r="S150" s="38"/>
      <c r="AK150" s="38"/>
      <c r="AL150" s="38"/>
      <c r="AM150" s="38"/>
      <c r="AN150" s="38"/>
      <c r="AO150" s="38"/>
      <c r="AP150" s="38"/>
      <c r="AQ150" s="38"/>
      <c r="AR150" s="38"/>
      <c r="AS150" s="38"/>
      <c r="AT150" s="38"/>
    </row>
    <row r="151">
      <c r="E151" s="266"/>
      <c r="F151" s="267"/>
      <c r="G151" s="268"/>
      <c r="H151" s="262" t="s">
        <v>242</v>
      </c>
      <c r="I151" s="274" t="s">
        <v>239</v>
      </c>
      <c r="J151" s="274">
        <f t="shared" ref="J151:M151" si="22">PARAMS(J150)</f>
        <v>2560</v>
      </c>
      <c r="K151" s="274">
        <f t="shared" si="22"/>
        <v>1</v>
      </c>
      <c r="L151" s="274">
        <f t="shared" si="22"/>
        <v>128</v>
      </c>
      <c r="M151" s="274">
        <f t="shared" si="22"/>
        <v>192</v>
      </c>
      <c r="N151" s="274" t="s">
        <v>240</v>
      </c>
      <c r="O151" s="275"/>
      <c r="P151" s="276">
        <f>SIZEOF_IN_MIB(J151:M151, $O150)</f>
        <v>120</v>
      </c>
      <c r="Q151" s="275"/>
      <c r="R151" s="38"/>
      <c r="S151" s="38"/>
      <c r="AK151" s="38"/>
      <c r="AL151" s="38"/>
      <c r="AM151" s="38"/>
      <c r="AN151" s="38"/>
      <c r="AO151" s="38"/>
      <c r="AP151" s="38"/>
      <c r="AQ151" s="38"/>
      <c r="AR151" s="38"/>
      <c r="AS151" s="38"/>
      <c r="AT151" s="38"/>
    </row>
    <row r="152">
      <c r="E152" s="266"/>
      <c r="F152" s="267"/>
      <c r="G152" s="268"/>
      <c r="H152" s="271" t="s">
        <v>244</v>
      </c>
      <c r="I152" s="271" t="s">
        <v>239</v>
      </c>
      <c r="J152" s="269" t="s">
        <v>143</v>
      </c>
      <c r="K152" s="269"/>
      <c r="L152" s="269"/>
      <c r="M152" s="271"/>
      <c r="N152" s="271" t="s">
        <v>240</v>
      </c>
      <c r="O152" s="272"/>
      <c r="P152" s="273"/>
      <c r="Q152" s="272"/>
      <c r="R152" s="38"/>
      <c r="S152" s="38"/>
      <c r="AK152" s="38"/>
      <c r="AL152" s="38"/>
      <c r="AM152" s="38"/>
      <c r="AN152" s="38"/>
      <c r="AO152" s="38"/>
      <c r="AP152" s="38"/>
      <c r="AQ152" s="38"/>
      <c r="AR152" s="38"/>
      <c r="AS152" s="38"/>
      <c r="AT152" s="38"/>
    </row>
    <row r="153">
      <c r="E153" s="266"/>
      <c r="F153" s="278"/>
      <c r="G153" s="279"/>
      <c r="H153" s="274" t="s">
        <v>246</v>
      </c>
      <c r="I153" s="274" t="s">
        <v>239</v>
      </c>
      <c r="J153" s="274">
        <f t="shared" ref="J153:M153" si="23">J151/SHARDING(J152)</f>
        <v>160</v>
      </c>
      <c r="K153" s="274">
        <f t="shared" si="23"/>
        <v>1</v>
      </c>
      <c r="L153" s="274">
        <f t="shared" si="23"/>
        <v>128</v>
      </c>
      <c r="M153" s="274">
        <f t="shared" si="23"/>
        <v>192</v>
      </c>
      <c r="N153" s="274" t="s">
        <v>240</v>
      </c>
      <c r="O153" s="241"/>
      <c r="P153" s="276">
        <f>SIZEOF_IN_MIB(J153:M153, $O150)</f>
        <v>7.5</v>
      </c>
      <c r="Q153" s="241"/>
      <c r="R153" s="38"/>
      <c r="S153" s="38"/>
      <c r="AK153" s="38"/>
      <c r="AL153" s="38"/>
      <c r="AM153" s="38"/>
      <c r="AN153" s="38"/>
      <c r="AO153" s="38"/>
      <c r="AP153" s="38"/>
      <c r="AQ153" s="38"/>
      <c r="AR153" s="38"/>
      <c r="AS153" s="38"/>
      <c r="AT153" s="38"/>
    </row>
    <row r="154">
      <c r="E154" s="266"/>
      <c r="F154" s="400" t="s">
        <v>293</v>
      </c>
      <c r="G154" s="349" t="s">
        <v>294</v>
      </c>
      <c r="H154" s="401"/>
      <c r="I154" s="402" t="s">
        <v>295</v>
      </c>
      <c r="J154" s="403"/>
      <c r="K154" s="308"/>
      <c r="L154" s="309"/>
      <c r="M154" s="309"/>
      <c r="N154" s="309"/>
      <c r="O154" s="308"/>
      <c r="P154" s="310"/>
      <c r="Q154" s="308"/>
      <c r="R154" s="38"/>
      <c r="S154" s="38"/>
      <c r="AK154" s="38"/>
      <c r="AL154" s="38"/>
      <c r="AM154" s="38"/>
      <c r="AN154" s="38"/>
      <c r="AO154" s="38"/>
      <c r="AP154" s="38"/>
      <c r="AQ154" s="38"/>
      <c r="AR154" s="38"/>
      <c r="AS154" s="38"/>
      <c r="AT154" s="38"/>
    </row>
    <row r="155">
      <c r="E155" s="266"/>
      <c r="F155" s="266"/>
      <c r="G155" s="358" t="s">
        <v>296</v>
      </c>
      <c r="H155" s="404" t="str">
        <f>K148</f>
        <v/>
      </c>
      <c r="I155" s="405"/>
      <c r="J155" s="317"/>
      <c r="K155" s="330"/>
      <c r="L155" s="331"/>
      <c r="M155" s="331"/>
      <c r="N155" s="331"/>
      <c r="O155" s="330"/>
      <c r="P155" s="406"/>
      <c r="Q155" s="317"/>
      <c r="R155" s="38"/>
      <c r="S155" s="38"/>
      <c r="AK155" s="38"/>
      <c r="AL155" s="38"/>
      <c r="AM155" s="38"/>
      <c r="AN155" s="38"/>
      <c r="AO155" s="38"/>
      <c r="AP155" s="38"/>
      <c r="AQ155" s="38"/>
      <c r="AR155" s="38"/>
      <c r="AS155" s="38"/>
      <c r="AT155" s="38"/>
    </row>
    <row r="156">
      <c r="E156" s="266"/>
      <c r="F156" s="266"/>
      <c r="G156" s="358" t="s">
        <v>297</v>
      </c>
      <c r="H156" s="407" t="s">
        <v>264</v>
      </c>
      <c r="I156" s="408"/>
      <c r="J156" s="409">
        <v>2.0</v>
      </c>
      <c r="K156" s="325"/>
      <c r="L156" s="326"/>
      <c r="M156" s="326"/>
      <c r="N156" s="326"/>
      <c r="O156" s="325"/>
      <c r="P156" s="410"/>
      <c r="Q156" s="313"/>
      <c r="R156" s="38"/>
      <c r="S156" s="38"/>
      <c r="AK156" s="38"/>
      <c r="AL156" s="38"/>
      <c r="AM156" s="38"/>
      <c r="AN156" s="38"/>
      <c r="AO156" s="38"/>
      <c r="AP156" s="38"/>
      <c r="AQ156" s="38"/>
      <c r="AR156" s="38"/>
      <c r="AS156" s="38"/>
      <c r="AT156" s="38"/>
    </row>
    <row r="157">
      <c r="E157" s="266"/>
      <c r="F157" s="266"/>
      <c r="G157" s="266"/>
      <c r="H157" s="411" t="s">
        <v>265</v>
      </c>
      <c r="I157" s="405"/>
      <c r="J157" s="316">
        <f>P153/J156 * (J156-1)</f>
        <v>3.75</v>
      </c>
      <c r="K157" s="330"/>
      <c r="L157" s="331"/>
      <c r="M157" s="331"/>
      <c r="N157" s="331"/>
      <c r="O157" s="330"/>
      <c r="P157" s="406"/>
      <c r="Q157" s="317"/>
      <c r="R157" s="38"/>
      <c r="S157" s="38"/>
      <c r="AK157" s="38"/>
      <c r="AL157" s="38"/>
      <c r="AM157" s="38"/>
      <c r="AN157" s="38"/>
      <c r="AO157" s="38"/>
      <c r="AP157" s="38"/>
      <c r="AQ157" s="38"/>
      <c r="AR157" s="38"/>
      <c r="AS157" s="38"/>
      <c r="AT157" s="38"/>
    </row>
    <row r="158">
      <c r="E158" s="266"/>
      <c r="F158" s="266"/>
      <c r="G158" s="266"/>
      <c r="H158" s="407" t="s">
        <v>266</v>
      </c>
      <c r="I158" s="408"/>
      <c r="J158" s="321">
        <f>J157*J156</f>
        <v>7.5</v>
      </c>
      <c r="K158" s="325"/>
      <c r="L158" s="326"/>
      <c r="M158" s="326"/>
      <c r="N158" s="326"/>
      <c r="O158" s="325"/>
      <c r="P158" s="410"/>
      <c r="Q158" s="313"/>
      <c r="R158" s="38"/>
      <c r="S158" s="38"/>
      <c r="AK158" s="38"/>
      <c r="AL158" s="38"/>
      <c r="AM158" s="38"/>
      <c r="AN158" s="38"/>
      <c r="AO158" s="38"/>
      <c r="AP158" s="38"/>
      <c r="AQ158" s="38"/>
      <c r="AR158" s="38"/>
      <c r="AS158" s="38"/>
      <c r="AT158" s="38"/>
    </row>
    <row r="159">
      <c r="E159" s="266"/>
      <c r="F159" s="266"/>
      <c r="G159" s="277"/>
      <c r="H159" s="411" t="s">
        <v>269</v>
      </c>
      <c r="I159" s="405"/>
      <c r="J159" s="412">
        <f>ALL_GATHER_CORE2CORE_TIME_MS(J158)</f>
        <v>0.006103515625</v>
      </c>
      <c r="K159" s="330"/>
      <c r="L159" s="331"/>
      <c r="M159" s="331"/>
      <c r="N159" s="331"/>
      <c r="O159" s="330"/>
      <c r="P159" s="406"/>
      <c r="Q159" s="317"/>
      <c r="R159" s="38"/>
      <c r="S159" s="38"/>
      <c r="AK159" s="38"/>
      <c r="AL159" s="38"/>
      <c r="AM159" s="38"/>
      <c r="AN159" s="38"/>
      <c r="AO159" s="38"/>
      <c r="AP159" s="38"/>
      <c r="AQ159" s="38"/>
      <c r="AR159" s="38"/>
      <c r="AS159" s="38"/>
      <c r="AT159" s="38"/>
    </row>
    <row r="160">
      <c r="E160" s="266"/>
      <c r="F160" s="266"/>
      <c r="G160" s="413" t="s">
        <v>298</v>
      </c>
      <c r="H160" s="414">
        <f>J159</f>
        <v>0.006103515625</v>
      </c>
      <c r="I160" s="415"/>
      <c r="J160" s="325"/>
      <c r="K160" s="325"/>
      <c r="L160" s="326"/>
      <c r="M160" s="326"/>
      <c r="N160" s="326"/>
      <c r="O160" s="325"/>
      <c r="P160" s="410"/>
      <c r="Q160" s="313"/>
      <c r="R160" s="38"/>
      <c r="S160" s="38"/>
      <c r="AK160" s="38"/>
      <c r="AL160" s="38"/>
      <c r="AM160" s="38"/>
      <c r="AN160" s="38"/>
      <c r="AO160" s="38"/>
      <c r="AP160" s="38"/>
      <c r="AQ160" s="38"/>
      <c r="AR160" s="38"/>
      <c r="AS160" s="38"/>
      <c r="AT160" s="38"/>
    </row>
    <row r="161">
      <c r="E161" s="266"/>
      <c r="F161" s="266"/>
      <c r="G161" s="416"/>
      <c r="H161" s="417"/>
      <c r="I161" s="418"/>
      <c r="J161" s="261"/>
      <c r="K161" s="261"/>
      <c r="L161" s="274"/>
      <c r="M161" s="274"/>
      <c r="N161" s="274"/>
      <c r="O161" s="261"/>
      <c r="P161" s="276"/>
      <c r="Q161" s="222"/>
      <c r="R161" s="38"/>
      <c r="S161" s="38"/>
      <c r="AK161" s="38"/>
      <c r="AL161" s="38"/>
      <c r="AM161" s="38"/>
      <c r="AN161" s="38"/>
      <c r="AO161" s="38"/>
      <c r="AP161" s="38"/>
      <c r="AQ161" s="38"/>
      <c r="AR161" s="38"/>
      <c r="AS161" s="38"/>
      <c r="AT161" s="38"/>
    </row>
    <row r="162">
      <c r="E162" s="266"/>
      <c r="F162" s="266"/>
      <c r="G162" s="369" t="s">
        <v>280</v>
      </c>
      <c r="H162" s="370" t="s">
        <v>281</v>
      </c>
      <c r="I162" s="419"/>
      <c r="J162" s="270"/>
      <c r="K162" s="270"/>
      <c r="L162" s="271"/>
      <c r="M162" s="271"/>
      <c r="N162" s="271"/>
      <c r="O162" s="270"/>
      <c r="P162" s="273"/>
      <c r="Q162" s="305"/>
      <c r="R162" s="38"/>
      <c r="S162" s="38"/>
      <c r="AK162" s="38"/>
      <c r="AL162" s="38"/>
      <c r="AM162" s="38"/>
      <c r="AN162" s="38"/>
      <c r="AO162" s="38"/>
      <c r="AP162" s="38"/>
      <c r="AQ162" s="38"/>
      <c r="AR162" s="38"/>
      <c r="AS162" s="38"/>
      <c r="AT162" s="38"/>
    </row>
    <row r="163">
      <c r="E163" s="266"/>
      <c r="F163" s="277"/>
      <c r="G163" s="372" t="s">
        <v>282</v>
      </c>
      <c r="H163" s="373">
        <f>IF(H162=G154,H160,0)</f>
        <v>0</v>
      </c>
      <c r="I163" s="418"/>
      <c r="J163" s="261"/>
      <c r="K163" s="261"/>
      <c r="L163" s="274"/>
      <c r="M163" s="274"/>
      <c r="N163" s="274"/>
      <c r="O163" s="261"/>
      <c r="P163" s="276"/>
      <c r="Q163" s="222"/>
      <c r="R163" s="38"/>
      <c r="S163" s="38"/>
      <c r="AK163" s="38"/>
      <c r="AL163" s="38"/>
      <c r="AM163" s="38"/>
      <c r="AN163" s="38"/>
      <c r="AO163" s="38"/>
      <c r="AP163" s="38"/>
      <c r="AQ163" s="38"/>
      <c r="AR163" s="38"/>
      <c r="AS163" s="38"/>
      <c r="AT163" s="38"/>
    </row>
    <row r="164">
      <c r="E164" s="266"/>
      <c r="F164" s="384" t="s">
        <v>285</v>
      </c>
      <c r="G164" s="385" t="s">
        <v>286</v>
      </c>
      <c r="H164" s="271" t="str">
        <f>VLOOKUP(O142&amp;","&amp;O146,$T$3:$W$12,4, FALSE)</f>
        <v>fp8</v>
      </c>
      <c r="I164" s="419"/>
      <c r="J164" s="270"/>
      <c r="K164" s="270"/>
      <c r="L164" s="271"/>
      <c r="M164" s="271"/>
      <c r="N164" s="271"/>
      <c r="O164" s="270"/>
      <c r="P164" s="273"/>
      <c r="Q164" s="305"/>
      <c r="R164" s="38"/>
      <c r="S164" s="38"/>
      <c r="AK164" s="38"/>
      <c r="AL164" s="38"/>
      <c r="AM164" s="38"/>
      <c r="AN164" s="38"/>
      <c r="AO164" s="38"/>
      <c r="AP164" s="38"/>
      <c r="AQ164" s="38"/>
      <c r="AR164" s="38"/>
      <c r="AS164" s="38"/>
      <c r="AT164" s="38"/>
    </row>
    <row r="165">
      <c r="E165" s="266"/>
      <c r="F165" s="266"/>
      <c r="G165" s="381" t="s">
        <v>299</v>
      </c>
      <c r="H165" s="420">
        <f>CALCULATE_FLOPS(K145:M145,K149:M149,K149,1,H164)</f>
        <v>12079595520</v>
      </c>
      <c r="I165" s="418"/>
      <c r="J165" s="261"/>
      <c r="K165" s="261"/>
      <c r="L165" s="274"/>
      <c r="M165" s="274"/>
      <c r="N165" s="274"/>
      <c r="O165" s="261"/>
      <c r="P165" s="276"/>
      <c r="Q165" s="222"/>
      <c r="R165" s="38"/>
      <c r="S165" s="38"/>
      <c r="AK165" s="38"/>
      <c r="AL165" s="38"/>
      <c r="AM165" s="38"/>
      <c r="AN165" s="38"/>
      <c r="AO165" s="38"/>
      <c r="AP165" s="38"/>
      <c r="AQ165" s="38"/>
      <c r="AR165" s="38"/>
      <c r="AS165" s="38"/>
      <c r="AT165" s="38"/>
    </row>
    <row r="166">
      <c r="A166" s="164"/>
      <c r="B166" s="38"/>
      <c r="C166" s="38"/>
      <c r="D166" s="38"/>
      <c r="E166" s="266"/>
      <c r="F166" s="277"/>
      <c r="G166" s="388" t="s">
        <v>288</v>
      </c>
      <c r="H166" s="421">
        <f>COMPUTE_TIME_MS(H165, H164)</f>
        <v>0.006764938257</v>
      </c>
      <c r="I166" s="390"/>
      <c r="J166" s="391"/>
      <c r="K166" s="391"/>
      <c r="L166" s="392"/>
      <c r="M166" s="392"/>
      <c r="N166" s="392"/>
      <c r="O166" s="391"/>
      <c r="P166" s="393"/>
      <c r="Q166" s="305"/>
      <c r="R166" s="38"/>
      <c r="S166" s="38"/>
      <c r="AK166" s="38"/>
      <c r="AL166" s="38"/>
      <c r="AM166" s="38"/>
      <c r="AN166" s="38"/>
      <c r="AO166" s="38"/>
      <c r="AP166" s="38"/>
      <c r="AQ166" s="38"/>
      <c r="AR166" s="38"/>
      <c r="AS166" s="38"/>
      <c r="AT166" s="38"/>
    </row>
    <row r="167">
      <c r="A167" s="164"/>
      <c r="B167" s="38"/>
      <c r="C167" s="38"/>
      <c r="D167" s="38"/>
      <c r="E167" s="266"/>
      <c r="F167" s="384" t="s">
        <v>289</v>
      </c>
      <c r="G167" s="381" t="s">
        <v>290</v>
      </c>
      <c r="H167" s="303">
        <f>IF(Q142,0,P145)+IF(Q146,0,P149)+IF(Q150,0,P153)</f>
        <v>43.734375</v>
      </c>
      <c r="I167" s="261"/>
      <c r="J167" s="261"/>
      <c r="K167" s="261"/>
      <c r="L167" s="274"/>
      <c r="M167" s="274"/>
      <c r="N167" s="274"/>
      <c r="O167" s="261"/>
      <c r="P167" s="276"/>
      <c r="Q167" s="222"/>
      <c r="R167" s="38"/>
      <c r="S167" s="38"/>
      <c r="AK167" s="38"/>
      <c r="AL167" s="38"/>
      <c r="AM167" s="38"/>
      <c r="AN167" s="38"/>
      <c r="AO167" s="38"/>
      <c r="AP167" s="38"/>
      <c r="AQ167" s="38"/>
      <c r="AR167" s="38"/>
      <c r="AS167" s="38"/>
      <c r="AT167" s="38"/>
    </row>
    <row r="168">
      <c r="A168" s="38"/>
      <c r="B168" s="38"/>
      <c r="C168" s="38"/>
      <c r="D168" s="38"/>
      <c r="E168" s="277"/>
      <c r="F168" s="277"/>
      <c r="G168" s="395" t="s">
        <v>291</v>
      </c>
      <c r="H168" s="422">
        <f>HBM_TIME_MS(H167)</f>
        <v>0.0126926062</v>
      </c>
      <c r="I168" s="391"/>
      <c r="J168" s="391"/>
      <c r="K168" s="391"/>
      <c r="L168" s="392"/>
      <c r="M168" s="392"/>
      <c r="N168" s="392"/>
      <c r="O168" s="391"/>
      <c r="P168" s="393"/>
      <c r="Q168" s="305"/>
      <c r="R168" s="38"/>
      <c r="S168" s="38"/>
      <c r="AK168" s="38"/>
      <c r="AL168" s="38"/>
      <c r="AM168" s="38"/>
      <c r="AN168" s="38"/>
      <c r="AO168" s="38"/>
      <c r="AP168" s="38"/>
      <c r="AQ168" s="38"/>
      <c r="AR168" s="38"/>
      <c r="AS168" s="38"/>
      <c r="AT168" s="38"/>
    </row>
    <row r="169">
      <c r="A169" s="87"/>
      <c r="B169" s="87"/>
      <c r="C169" s="87"/>
      <c r="D169" s="87"/>
      <c r="E169" s="258" t="s">
        <v>300</v>
      </c>
      <c r="F169" s="282" t="s">
        <v>249</v>
      </c>
      <c r="G169" s="260"/>
      <c r="H169" s="290" t="s">
        <v>238</v>
      </c>
      <c r="I169" s="290" t="s">
        <v>239</v>
      </c>
      <c r="J169" s="195" t="s">
        <v>40</v>
      </c>
      <c r="K169" s="195" t="s">
        <v>38</v>
      </c>
      <c r="L169" s="195" t="s">
        <v>154</v>
      </c>
      <c r="M169" s="398" t="s">
        <v>148</v>
      </c>
      <c r="N169" s="290" t="s">
        <v>240</v>
      </c>
      <c r="O169" s="291" t="str">
        <f>EXTRACT_ACTIVATION_DTYPE(PARAMS("attn_proj_dtype"))</f>
        <v>fp8</v>
      </c>
      <c r="P169" s="292"/>
      <c r="Q169" s="291" t="b">
        <v>0</v>
      </c>
      <c r="R169" s="38"/>
      <c r="S169" s="38"/>
      <c r="AK169" s="38"/>
      <c r="AL169" s="38"/>
      <c r="AM169" s="38"/>
      <c r="AN169" s="38"/>
      <c r="AO169" s="38"/>
      <c r="AP169" s="38"/>
      <c r="AQ169" s="38"/>
      <c r="AR169" s="38"/>
      <c r="AS169" s="38"/>
      <c r="AT169" s="38"/>
    </row>
    <row r="170">
      <c r="A170" s="87"/>
      <c r="B170" s="87"/>
      <c r="C170" s="87"/>
      <c r="D170" s="87"/>
      <c r="E170" s="266"/>
      <c r="F170" s="267"/>
      <c r="G170" s="268"/>
      <c r="H170" s="195" t="s">
        <v>242</v>
      </c>
      <c r="I170" s="290" t="s">
        <v>239</v>
      </c>
      <c r="J170" s="289">
        <f t="shared" ref="J170:M170" si="24">PARAMS(J169)</f>
        <v>2560</v>
      </c>
      <c r="K170" s="290">
        <f t="shared" si="24"/>
        <v>1</v>
      </c>
      <c r="L170" s="290">
        <f t="shared" si="24"/>
        <v>128</v>
      </c>
      <c r="M170" s="290">
        <f t="shared" si="24"/>
        <v>128</v>
      </c>
      <c r="N170" s="290" t="s">
        <v>240</v>
      </c>
      <c r="O170" s="266"/>
      <c r="P170" s="292">
        <f>SIZEOF_IN_MIB(J170:M170, $O169)</f>
        <v>40</v>
      </c>
      <c r="Q170" s="266"/>
      <c r="R170" s="38"/>
      <c r="S170" s="38"/>
      <c r="AK170" s="38"/>
      <c r="AL170" s="38"/>
      <c r="AM170" s="38"/>
      <c r="AN170" s="38"/>
      <c r="AO170" s="38"/>
      <c r="AP170" s="38"/>
      <c r="AQ170" s="38"/>
      <c r="AR170" s="38"/>
      <c r="AS170" s="38"/>
      <c r="AT170" s="38"/>
    </row>
    <row r="171">
      <c r="A171" s="87"/>
      <c r="B171" s="87"/>
      <c r="C171" s="87"/>
      <c r="D171" s="87"/>
      <c r="E171" s="266"/>
      <c r="F171" s="267"/>
      <c r="G171" s="268"/>
      <c r="H171" s="289" t="s">
        <v>244</v>
      </c>
      <c r="I171" s="289" t="s">
        <v>239</v>
      </c>
      <c r="J171" s="195" t="s">
        <v>143</v>
      </c>
      <c r="K171" s="195"/>
      <c r="L171" s="195"/>
      <c r="M171" s="289"/>
      <c r="N171" s="289" t="s">
        <v>240</v>
      </c>
      <c r="O171" s="266"/>
      <c r="P171" s="292"/>
      <c r="Q171" s="266"/>
      <c r="R171" s="38"/>
      <c r="S171" s="38"/>
      <c r="AG171" s="38"/>
      <c r="AH171" s="38"/>
      <c r="AI171" s="38"/>
      <c r="AJ171" s="38"/>
      <c r="AK171" s="38"/>
      <c r="AL171" s="38"/>
      <c r="AM171" s="38"/>
      <c r="AN171" s="38"/>
      <c r="AO171" s="38"/>
      <c r="AP171" s="38"/>
      <c r="AQ171" s="38"/>
      <c r="AR171" s="38"/>
      <c r="AS171" s="38"/>
      <c r="AT171" s="38"/>
    </row>
    <row r="172">
      <c r="A172" s="87"/>
      <c r="B172" s="87"/>
      <c r="C172" s="87"/>
      <c r="D172" s="87"/>
      <c r="E172" s="266"/>
      <c r="F172" s="278"/>
      <c r="G172" s="279"/>
      <c r="H172" s="195" t="s">
        <v>246</v>
      </c>
      <c r="I172" s="289" t="s">
        <v>239</v>
      </c>
      <c r="J172" s="289">
        <f t="shared" ref="J172:M172" si="25">J170/SHARDING(J171)</f>
        <v>160</v>
      </c>
      <c r="K172" s="289">
        <f t="shared" si="25"/>
        <v>1</v>
      </c>
      <c r="L172" s="289">
        <f t="shared" si="25"/>
        <v>128</v>
      </c>
      <c r="M172" s="289">
        <f t="shared" si="25"/>
        <v>128</v>
      </c>
      <c r="N172" s="289" t="s">
        <v>240</v>
      </c>
      <c r="O172" s="277"/>
      <c r="P172" s="292">
        <f>SIZEOF_IN_MIB(J172:M172, $O169)</f>
        <v>2.5</v>
      </c>
      <c r="Q172" s="277"/>
      <c r="R172" s="38"/>
      <c r="S172" s="38"/>
      <c r="AG172" s="38"/>
      <c r="AH172" s="38"/>
      <c r="AI172" s="38"/>
      <c r="AJ172" s="38"/>
      <c r="AK172" s="38"/>
      <c r="AL172" s="38"/>
      <c r="AM172" s="38"/>
      <c r="AN172" s="38"/>
      <c r="AO172" s="38"/>
      <c r="AP172" s="38"/>
      <c r="AQ172" s="38"/>
      <c r="AR172" s="38"/>
      <c r="AS172" s="38"/>
      <c r="AT172" s="38"/>
    </row>
    <row r="173">
      <c r="A173" s="87"/>
      <c r="B173" s="87"/>
      <c r="C173" s="87"/>
      <c r="D173" s="87"/>
      <c r="E173" s="266"/>
      <c r="F173" s="259" t="s">
        <v>253</v>
      </c>
      <c r="G173" s="260"/>
      <c r="H173" s="289" t="s">
        <v>238</v>
      </c>
      <c r="I173" s="289" t="s">
        <v>239</v>
      </c>
      <c r="J173" s="290"/>
      <c r="K173" s="195" t="s">
        <v>154</v>
      </c>
      <c r="L173" s="398" t="s">
        <v>148</v>
      </c>
      <c r="M173" s="195" t="s">
        <v>145</v>
      </c>
      <c r="N173" s="289" t="s">
        <v>240</v>
      </c>
      <c r="O173" s="291" t="str">
        <f>EXTRACT_WEIGHT_DTYPE(PARAMS("attn_proj_dtype"))</f>
        <v>fp8</v>
      </c>
      <c r="P173" s="292"/>
      <c r="Q173" s="291" t="b">
        <v>0</v>
      </c>
      <c r="R173" s="38"/>
      <c r="S173" s="38"/>
      <c r="AG173" s="38"/>
      <c r="AH173" s="38"/>
      <c r="AI173" s="38"/>
      <c r="AJ173" s="38"/>
      <c r="AK173" s="38"/>
      <c r="AL173" s="38"/>
      <c r="AM173" s="38"/>
      <c r="AN173" s="38"/>
      <c r="AO173" s="38"/>
      <c r="AP173" s="38"/>
      <c r="AQ173" s="38"/>
      <c r="AR173" s="38"/>
      <c r="AS173" s="38"/>
      <c r="AT173" s="38"/>
    </row>
    <row r="174">
      <c r="A174" s="87"/>
      <c r="B174" s="87"/>
      <c r="C174" s="87"/>
      <c r="D174" s="87"/>
      <c r="E174" s="266"/>
      <c r="F174" s="267"/>
      <c r="G174" s="268"/>
      <c r="H174" s="195" t="s">
        <v>242</v>
      </c>
      <c r="I174" s="289" t="s">
        <v>239</v>
      </c>
      <c r="J174" s="290"/>
      <c r="K174" s="289">
        <f t="shared" ref="K174:M174" si="26">PARAMS(K173)</f>
        <v>128</v>
      </c>
      <c r="L174" s="289">
        <f t="shared" si="26"/>
        <v>128</v>
      </c>
      <c r="M174" s="289">
        <f t="shared" si="26"/>
        <v>512</v>
      </c>
      <c r="N174" s="289" t="s">
        <v>240</v>
      </c>
      <c r="O174" s="266"/>
      <c r="P174" s="292">
        <f>SIZEOF_IN_MIB(J174:M174, $O173)</f>
        <v>8</v>
      </c>
      <c r="Q174" s="266"/>
      <c r="R174" s="38"/>
      <c r="S174" s="38"/>
      <c r="AG174" s="38"/>
      <c r="AH174" s="38"/>
      <c r="AI174" s="38"/>
      <c r="AJ174" s="38"/>
      <c r="AK174" s="38"/>
      <c r="AL174" s="38"/>
      <c r="AM174" s="38"/>
      <c r="AN174" s="38"/>
      <c r="AO174" s="38"/>
      <c r="AP174" s="38"/>
      <c r="AQ174" s="38"/>
      <c r="AR174" s="38"/>
      <c r="AS174" s="38"/>
      <c r="AT174" s="38"/>
    </row>
    <row r="175">
      <c r="A175" s="87"/>
      <c r="B175" s="87"/>
      <c r="C175" s="87"/>
      <c r="D175" s="87"/>
      <c r="E175" s="266"/>
      <c r="F175" s="267"/>
      <c r="G175" s="268"/>
      <c r="H175" s="289" t="s">
        <v>244</v>
      </c>
      <c r="I175" s="289" t="s">
        <v>239</v>
      </c>
      <c r="J175" s="290"/>
      <c r="K175" s="290"/>
      <c r="L175" s="289"/>
      <c r="M175" s="289"/>
      <c r="N175" s="289" t="s">
        <v>240</v>
      </c>
      <c r="O175" s="266"/>
      <c r="P175" s="292"/>
      <c r="Q175" s="266"/>
      <c r="R175" s="38"/>
      <c r="S175" s="38"/>
      <c r="AG175" s="38"/>
      <c r="AH175" s="38"/>
      <c r="AI175" s="38"/>
      <c r="AJ175" s="38"/>
      <c r="AK175" s="38"/>
      <c r="AL175" s="38"/>
      <c r="AM175" s="38"/>
      <c r="AN175" s="38"/>
      <c r="AO175" s="38"/>
      <c r="AP175" s="38"/>
      <c r="AQ175" s="38"/>
      <c r="AR175" s="38"/>
      <c r="AS175" s="38"/>
      <c r="AT175" s="38"/>
    </row>
    <row r="176">
      <c r="A176" s="87"/>
      <c r="B176" s="87"/>
      <c r="C176" s="87"/>
      <c r="D176" s="87"/>
      <c r="E176" s="266"/>
      <c r="F176" s="278"/>
      <c r="G176" s="279"/>
      <c r="H176" s="274" t="s">
        <v>246</v>
      </c>
      <c r="I176" s="274" t="s">
        <v>239</v>
      </c>
      <c r="J176" s="261"/>
      <c r="K176" s="274">
        <f t="shared" ref="K176:M176" si="27">K174/SHARDING(K175)</f>
        <v>128</v>
      </c>
      <c r="L176" s="274">
        <f t="shared" si="27"/>
        <v>128</v>
      </c>
      <c r="M176" s="274">
        <f t="shared" si="27"/>
        <v>512</v>
      </c>
      <c r="N176" s="274" t="s">
        <v>240</v>
      </c>
      <c r="O176" s="241"/>
      <c r="P176" s="276">
        <f>SIZEOF_IN_MIB(J176:M176, $O173)</f>
        <v>8</v>
      </c>
      <c r="Q176" s="241"/>
      <c r="R176" s="38"/>
      <c r="S176" s="38"/>
      <c r="T176" s="207"/>
      <c r="U176" s="207"/>
      <c r="V176" s="207"/>
      <c r="W176" s="207"/>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row>
    <row r="177">
      <c r="A177" s="87"/>
      <c r="B177" s="87"/>
      <c r="C177" s="87"/>
      <c r="D177" s="87"/>
      <c r="E177" s="266"/>
      <c r="F177" s="259" t="s">
        <v>257</v>
      </c>
      <c r="G177" s="260"/>
      <c r="H177" s="271" t="s">
        <v>238</v>
      </c>
      <c r="I177" s="271" t="s">
        <v>239</v>
      </c>
      <c r="J177" s="269" t="s">
        <v>40</v>
      </c>
      <c r="K177" s="269" t="s">
        <v>38</v>
      </c>
      <c r="L177" s="269" t="s">
        <v>154</v>
      </c>
      <c r="M177" s="269" t="s">
        <v>145</v>
      </c>
      <c r="N177" s="271" t="s">
        <v>240</v>
      </c>
      <c r="O177" s="399" t="s">
        <v>82</v>
      </c>
      <c r="P177" s="273"/>
      <c r="Q177" s="399" t="b">
        <v>0</v>
      </c>
      <c r="R177" s="38"/>
      <c r="S177" s="38"/>
      <c r="T177" s="207"/>
      <c r="U177" s="207"/>
      <c r="V177" s="207"/>
      <c r="W177" s="207"/>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38"/>
    </row>
    <row r="178">
      <c r="A178" s="87"/>
      <c r="B178" s="87"/>
      <c r="C178" s="87"/>
      <c r="D178" s="87"/>
      <c r="E178" s="266"/>
      <c r="F178" s="267"/>
      <c r="G178" s="268"/>
      <c r="H178" s="262" t="s">
        <v>242</v>
      </c>
      <c r="I178" s="274" t="s">
        <v>239</v>
      </c>
      <c r="J178" s="274">
        <f t="shared" ref="J178:M178" si="28">PARAMS(J177)</f>
        <v>2560</v>
      </c>
      <c r="K178" s="274">
        <f t="shared" si="28"/>
        <v>1</v>
      </c>
      <c r="L178" s="274">
        <f t="shared" si="28"/>
        <v>128</v>
      </c>
      <c r="M178" s="274">
        <f t="shared" si="28"/>
        <v>512</v>
      </c>
      <c r="N178" s="274" t="s">
        <v>240</v>
      </c>
      <c r="O178" s="275"/>
      <c r="P178" s="276">
        <f>SIZEOF_IN_MIB(J178:M178, $O177)</f>
        <v>320</v>
      </c>
      <c r="Q178" s="275"/>
      <c r="R178" s="38"/>
      <c r="S178" s="38"/>
      <c r="T178" s="207"/>
      <c r="U178" s="207"/>
      <c r="V178" s="207"/>
      <c r="W178" s="207"/>
      <c r="X178" s="38"/>
      <c r="Y178" s="38"/>
      <c r="Z178" s="38"/>
      <c r="AA178" s="38"/>
      <c r="AB178" s="38"/>
      <c r="AC178" s="38"/>
      <c r="AD178" s="38"/>
      <c r="AE178" s="38"/>
      <c r="AF178" s="38"/>
      <c r="AG178" s="38"/>
      <c r="AH178" s="38"/>
      <c r="AI178" s="38"/>
      <c r="AJ178" s="38"/>
      <c r="AK178" s="38"/>
      <c r="AL178" s="38"/>
      <c r="AM178" s="38"/>
      <c r="AN178" s="38"/>
      <c r="AO178" s="38"/>
      <c r="AP178" s="38"/>
      <c r="AQ178" s="38"/>
      <c r="AR178" s="38"/>
      <c r="AS178" s="38"/>
      <c r="AT178" s="38"/>
    </row>
    <row r="179">
      <c r="A179" s="87"/>
      <c r="B179" s="87"/>
      <c r="C179" s="87"/>
      <c r="D179" s="87"/>
      <c r="E179" s="266"/>
      <c r="F179" s="267"/>
      <c r="G179" s="268"/>
      <c r="H179" s="271" t="s">
        <v>244</v>
      </c>
      <c r="I179" s="271" t="s">
        <v>239</v>
      </c>
      <c r="J179" s="269" t="s">
        <v>143</v>
      </c>
      <c r="K179" s="269"/>
      <c r="L179" s="269"/>
      <c r="M179" s="271"/>
      <c r="N179" s="271" t="s">
        <v>240</v>
      </c>
      <c r="O179" s="272"/>
      <c r="P179" s="273"/>
      <c r="Q179" s="272"/>
      <c r="R179" s="38"/>
      <c r="S179" s="38"/>
      <c r="T179" s="207"/>
      <c r="U179" s="207"/>
      <c r="V179" s="207"/>
      <c r="W179" s="207"/>
      <c r="X179" s="38"/>
      <c r="Y179" s="38"/>
      <c r="Z179" s="38"/>
      <c r="AA179" s="38"/>
      <c r="AB179" s="38"/>
      <c r="AC179" s="38"/>
      <c r="AD179" s="38"/>
      <c r="AE179" s="38"/>
      <c r="AF179" s="38"/>
      <c r="AG179" s="38"/>
      <c r="AH179" s="38"/>
      <c r="AI179" s="38"/>
      <c r="AJ179" s="38"/>
      <c r="AK179" s="38"/>
      <c r="AL179" s="38"/>
      <c r="AM179" s="38"/>
      <c r="AN179" s="38"/>
      <c r="AO179" s="38"/>
      <c r="AP179" s="38"/>
      <c r="AQ179" s="38"/>
      <c r="AR179" s="38"/>
      <c r="AS179" s="38"/>
      <c r="AT179" s="38"/>
    </row>
    <row r="180">
      <c r="A180" s="87"/>
      <c r="B180" s="87"/>
      <c r="C180" s="87"/>
      <c r="D180" s="87"/>
      <c r="E180" s="266"/>
      <c r="F180" s="278"/>
      <c r="G180" s="279"/>
      <c r="H180" s="274" t="s">
        <v>246</v>
      </c>
      <c r="I180" s="274" t="s">
        <v>239</v>
      </c>
      <c r="J180" s="274">
        <f t="shared" ref="J180:M180" si="29">J178/SHARDING(J179)</f>
        <v>160</v>
      </c>
      <c r="K180" s="274">
        <f t="shared" si="29"/>
        <v>1</v>
      </c>
      <c r="L180" s="274">
        <f t="shared" si="29"/>
        <v>128</v>
      </c>
      <c r="M180" s="274">
        <f t="shared" si="29"/>
        <v>512</v>
      </c>
      <c r="N180" s="274" t="s">
        <v>240</v>
      </c>
      <c r="O180" s="241"/>
      <c r="P180" s="276">
        <f>SIZEOF_IN_MIB(J180:M180, $O177)</f>
        <v>20</v>
      </c>
      <c r="Q180" s="241"/>
      <c r="R180" s="38"/>
      <c r="S180" s="38"/>
      <c r="T180" s="207"/>
      <c r="U180" s="207"/>
      <c r="V180" s="207"/>
      <c r="W180" s="207"/>
      <c r="X180" s="38"/>
      <c r="Y180" s="38"/>
      <c r="Z180" s="38"/>
      <c r="AA180" s="38"/>
      <c r="AB180" s="38"/>
      <c r="AC180" s="38"/>
      <c r="AD180" s="38"/>
      <c r="AE180" s="38"/>
      <c r="AF180" s="38"/>
      <c r="AG180" s="38"/>
      <c r="AH180" s="38"/>
      <c r="AI180" s="38"/>
      <c r="AJ180" s="38"/>
      <c r="AK180" s="38"/>
      <c r="AL180" s="38"/>
      <c r="AM180" s="38"/>
      <c r="AN180" s="38"/>
      <c r="AO180" s="38"/>
      <c r="AP180" s="38"/>
      <c r="AQ180" s="38"/>
      <c r="AR180" s="38"/>
      <c r="AS180" s="38"/>
      <c r="AT180" s="38"/>
    </row>
    <row r="181">
      <c r="A181" s="87"/>
      <c r="B181" s="87"/>
      <c r="C181" s="87"/>
      <c r="D181" s="87"/>
      <c r="E181" s="266"/>
      <c r="F181" s="400" t="s">
        <v>293</v>
      </c>
      <c r="G181" s="385" t="s">
        <v>45</v>
      </c>
      <c r="H181" s="423"/>
      <c r="I181" s="424"/>
      <c r="J181" s="270"/>
      <c r="K181" s="270"/>
      <c r="L181" s="271"/>
      <c r="M181" s="271"/>
      <c r="N181" s="271"/>
      <c r="O181" s="270"/>
      <c r="P181" s="273"/>
      <c r="Q181" s="305"/>
      <c r="T181" s="3"/>
      <c r="U181" s="3"/>
      <c r="V181" s="3"/>
      <c r="W181" s="3"/>
    </row>
    <row r="182">
      <c r="A182" s="87"/>
      <c r="B182" s="38"/>
      <c r="C182" s="38"/>
      <c r="D182" s="38"/>
      <c r="E182" s="266"/>
      <c r="F182" s="277"/>
      <c r="G182" s="385"/>
      <c r="H182" s="274"/>
      <c r="I182" s="418"/>
      <c r="J182" s="261"/>
      <c r="K182" s="261"/>
      <c r="L182" s="274"/>
      <c r="M182" s="274"/>
      <c r="N182" s="274"/>
      <c r="O182" s="261"/>
      <c r="P182" s="276"/>
      <c r="Q182" s="222"/>
      <c r="T182" s="3"/>
      <c r="U182" s="3"/>
      <c r="V182" s="3"/>
      <c r="W182" s="3"/>
    </row>
    <row r="183">
      <c r="A183" s="38"/>
      <c r="B183" s="38"/>
      <c r="C183" s="38"/>
      <c r="D183" s="38"/>
      <c r="E183" s="266"/>
      <c r="F183" s="384" t="s">
        <v>285</v>
      </c>
      <c r="G183" s="385" t="s">
        <v>286</v>
      </c>
      <c r="H183" s="271" t="str">
        <f>VLOOKUP(O169&amp;","&amp;O173,$T$3:$W$12,4, FALSE)</f>
        <v>fp8</v>
      </c>
      <c r="I183" s="419"/>
      <c r="J183" s="270"/>
      <c r="K183" s="270"/>
      <c r="L183" s="271"/>
      <c r="M183" s="271"/>
      <c r="N183" s="271"/>
      <c r="O183" s="270"/>
      <c r="P183" s="273"/>
      <c r="Q183" s="305"/>
      <c r="T183" s="3"/>
      <c r="U183" s="3"/>
      <c r="V183" s="3"/>
      <c r="W183" s="3"/>
    </row>
    <row r="184">
      <c r="A184" s="87"/>
      <c r="B184" s="87"/>
      <c r="C184" s="87"/>
      <c r="D184" s="87"/>
      <c r="E184" s="266"/>
      <c r="F184" s="266"/>
      <c r="G184" s="381" t="s">
        <v>299</v>
      </c>
      <c r="H184" s="420">
        <f>CALCULATE_FLOPS(J172:M172,J176:M176,L176,K176,H183)</f>
        <v>5368709120</v>
      </c>
      <c r="I184" s="418"/>
      <c r="J184" s="261"/>
      <c r="K184" s="261"/>
      <c r="L184" s="274"/>
      <c r="M184" s="274"/>
      <c r="N184" s="274"/>
      <c r="O184" s="261"/>
      <c r="P184" s="276"/>
      <c r="Q184" s="222"/>
      <c r="T184" s="3"/>
      <c r="U184" s="3"/>
      <c r="V184" s="3"/>
      <c r="W184" s="3"/>
    </row>
    <row r="185">
      <c r="A185" s="87"/>
      <c r="B185" s="87"/>
      <c r="C185" s="87"/>
      <c r="D185" s="87"/>
      <c r="E185" s="266"/>
      <c r="F185" s="277"/>
      <c r="G185" s="388" t="s">
        <v>288</v>
      </c>
      <c r="H185" s="389">
        <f>COMPUTE_TIME_MS(H184, H183)</f>
        <v>0.003006639225</v>
      </c>
      <c r="I185" s="390"/>
      <c r="J185" s="391"/>
      <c r="K185" s="391"/>
      <c r="L185" s="392"/>
      <c r="M185" s="392"/>
      <c r="N185" s="392"/>
      <c r="O185" s="391"/>
      <c r="P185" s="393"/>
      <c r="Q185" s="305"/>
      <c r="T185" s="3"/>
      <c r="U185" s="3"/>
      <c r="V185" s="3"/>
      <c r="W185" s="3"/>
    </row>
    <row r="186">
      <c r="A186" s="87"/>
      <c r="B186" s="87"/>
      <c r="C186" s="87"/>
      <c r="D186" s="87"/>
      <c r="E186" s="266"/>
      <c r="F186" s="384" t="s">
        <v>289</v>
      </c>
      <c r="G186" s="381" t="s">
        <v>290</v>
      </c>
      <c r="H186" s="303">
        <f>IF(Q169,0,P172)+IF(Q173,0,P176)+IF(Q177,0,P180)</f>
        <v>30.5</v>
      </c>
      <c r="I186" s="261"/>
      <c r="J186" s="261"/>
      <c r="K186" s="261"/>
      <c r="L186" s="274"/>
      <c r="M186" s="274"/>
      <c r="N186" s="274"/>
      <c r="O186" s="261"/>
      <c r="P186" s="276"/>
      <c r="Q186" s="222"/>
      <c r="R186" s="38"/>
      <c r="S186" s="38"/>
      <c r="T186" s="207"/>
      <c r="U186" s="207"/>
      <c r="V186" s="207"/>
      <c r="W186" s="207"/>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c r="AT186" s="38"/>
    </row>
    <row r="187">
      <c r="A187" s="87"/>
      <c r="B187" s="87"/>
      <c r="C187" s="87"/>
      <c r="D187" s="87"/>
      <c r="E187" s="277"/>
      <c r="F187" s="277"/>
      <c r="G187" s="395" t="s">
        <v>291</v>
      </c>
      <c r="H187" s="422">
        <f>HBM_TIME_MS(H186)</f>
        <v>0.008851721076</v>
      </c>
      <c r="I187" s="391"/>
      <c r="J187" s="391"/>
      <c r="K187" s="391"/>
      <c r="L187" s="392"/>
      <c r="M187" s="392"/>
      <c r="N187" s="392"/>
      <c r="O187" s="391"/>
      <c r="P187" s="393"/>
      <c r="Q187" s="305"/>
      <c r="R187" s="38"/>
      <c r="S187" s="38"/>
      <c r="T187" s="207"/>
      <c r="U187" s="207"/>
      <c r="V187" s="207"/>
      <c r="W187" s="207"/>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c r="AT187" s="38"/>
    </row>
    <row r="188">
      <c r="A188" s="87"/>
      <c r="B188" s="87"/>
      <c r="C188" s="87"/>
      <c r="D188" s="87"/>
      <c r="E188" s="258" t="s">
        <v>301</v>
      </c>
      <c r="F188" s="282" t="s">
        <v>249</v>
      </c>
      <c r="G188" s="260"/>
      <c r="H188" s="261" t="s">
        <v>238</v>
      </c>
      <c r="I188" s="261" t="s">
        <v>239</v>
      </c>
      <c r="J188" s="262"/>
      <c r="K188" s="262" t="s">
        <v>40</v>
      </c>
      <c r="L188" s="262" t="s">
        <v>38</v>
      </c>
      <c r="M188" s="425" t="s">
        <v>125</v>
      </c>
      <c r="N188" s="261" t="s">
        <v>240</v>
      </c>
      <c r="O188" s="263" t="str">
        <f>EXTRACT_ACTIVATION_DTYPE(PARAMS("attn_proj_dtype"))</f>
        <v>fp8</v>
      </c>
      <c r="P188" s="276"/>
      <c r="Q188" s="263" t="b">
        <v>0</v>
      </c>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c r="AT188" s="38"/>
    </row>
    <row r="189">
      <c r="A189" s="87"/>
      <c r="B189" s="87"/>
      <c r="C189" s="87"/>
      <c r="D189" s="87"/>
      <c r="E189" s="266"/>
      <c r="F189" s="267"/>
      <c r="G189" s="268"/>
      <c r="H189" s="195" t="s">
        <v>242</v>
      </c>
      <c r="I189" s="290" t="s">
        <v>239</v>
      </c>
      <c r="J189" s="289"/>
      <c r="K189" s="289">
        <f t="shared" ref="K189:M189" si="30">PARAMS(K188)</f>
        <v>2560</v>
      </c>
      <c r="L189" s="290">
        <f t="shared" si="30"/>
        <v>1</v>
      </c>
      <c r="M189" s="290">
        <f t="shared" si="30"/>
        <v>7168</v>
      </c>
      <c r="N189" s="290" t="s">
        <v>240</v>
      </c>
      <c r="O189" s="266"/>
      <c r="P189" s="292">
        <f>SIZEOF_IN_MIB(J189:M189, $O188)</f>
        <v>17.5</v>
      </c>
      <c r="Q189" s="266"/>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c r="AT189" s="38"/>
    </row>
    <row r="190">
      <c r="A190" s="87"/>
      <c r="B190" s="87"/>
      <c r="C190" s="87"/>
      <c r="D190" s="87"/>
      <c r="E190" s="266"/>
      <c r="F190" s="267"/>
      <c r="G190" s="268"/>
      <c r="H190" s="289" t="s">
        <v>244</v>
      </c>
      <c r="I190" s="289" t="s">
        <v>239</v>
      </c>
      <c r="J190" s="290"/>
      <c r="K190" s="195" t="s">
        <v>143</v>
      </c>
      <c r="L190" s="195"/>
      <c r="M190" s="289"/>
      <c r="N190" s="289" t="s">
        <v>240</v>
      </c>
      <c r="O190" s="266"/>
      <c r="P190" s="292"/>
      <c r="Q190" s="266"/>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c r="AT190" s="38"/>
    </row>
    <row r="191">
      <c r="A191" s="87"/>
      <c r="B191" s="87"/>
      <c r="C191" s="87"/>
      <c r="D191" s="87"/>
      <c r="E191" s="266"/>
      <c r="F191" s="278"/>
      <c r="G191" s="279"/>
      <c r="H191" s="195" t="s">
        <v>246</v>
      </c>
      <c r="I191" s="289" t="s">
        <v>239</v>
      </c>
      <c r="J191" s="290"/>
      <c r="K191" s="289">
        <f t="shared" ref="K191:M191" si="31">K189/SHARDING(K190)</f>
        <v>160</v>
      </c>
      <c r="L191" s="289">
        <f t="shared" si="31"/>
        <v>1</v>
      </c>
      <c r="M191" s="289">
        <f t="shared" si="31"/>
        <v>7168</v>
      </c>
      <c r="N191" s="289" t="s">
        <v>240</v>
      </c>
      <c r="O191" s="277"/>
      <c r="P191" s="292">
        <f>SIZEOF_IN_MIB(J191:M191, $O188)</f>
        <v>1.09375</v>
      </c>
      <c r="Q191" s="277"/>
      <c r="R191" s="38"/>
      <c r="S191" s="38"/>
      <c r="T191" s="38"/>
      <c r="U191" s="38"/>
      <c r="V191" s="38"/>
      <c r="W191" s="38"/>
      <c r="X191" s="38"/>
      <c r="Y191" s="38"/>
      <c r="Z191" s="38"/>
      <c r="AA191" s="38"/>
      <c r="AB191" s="38"/>
      <c r="AC191" s="38"/>
      <c r="AD191" s="38"/>
      <c r="AE191" s="38"/>
      <c r="AF191" s="38"/>
      <c r="AG191" s="38"/>
      <c r="AH191" s="38"/>
      <c r="AI191" s="38"/>
      <c r="AJ191" s="38"/>
      <c r="AK191" s="38"/>
      <c r="AL191" s="38"/>
      <c r="AM191" s="38"/>
      <c r="AN191" s="38"/>
      <c r="AO191" s="38"/>
      <c r="AP191" s="38"/>
      <c r="AQ191" s="38"/>
      <c r="AR191" s="38"/>
      <c r="AS191" s="38"/>
      <c r="AT191" s="38"/>
    </row>
    <row r="192">
      <c r="A192" s="87"/>
      <c r="B192" s="87"/>
      <c r="C192" s="87"/>
      <c r="D192" s="87"/>
      <c r="E192" s="266"/>
      <c r="F192" s="259" t="s">
        <v>253</v>
      </c>
      <c r="G192" s="260"/>
      <c r="H192" s="289" t="s">
        <v>238</v>
      </c>
      <c r="I192" s="289" t="s">
        <v>239</v>
      </c>
      <c r="J192" s="290"/>
      <c r="K192" s="195"/>
      <c r="L192" s="398" t="s">
        <v>125</v>
      </c>
      <c r="M192" s="195" t="s">
        <v>157</v>
      </c>
      <c r="N192" s="289" t="s">
        <v>240</v>
      </c>
      <c r="O192" s="291" t="str">
        <f>EXTRACT_WEIGHT_DTYPE(PARAMS("attn_proj_dtype"))</f>
        <v>fp8</v>
      </c>
      <c r="P192" s="292"/>
      <c r="Q192" s="291" t="b">
        <v>0</v>
      </c>
      <c r="R192" s="38"/>
      <c r="S192" s="38"/>
      <c r="T192" s="38"/>
      <c r="U192" s="38"/>
      <c r="V192" s="38"/>
      <c r="W192" s="38"/>
      <c r="X192" s="38"/>
      <c r="Y192" s="38"/>
      <c r="Z192" s="38"/>
      <c r="AA192" s="38"/>
      <c r="AB192" s="38"/>
      <c r="AC192" s="38"/>
      <c r="AD192" s="38"/>
      <c r="AE192" s="38"/>
      <c r="AF192" s="38"/>
      <c r="AG192" s="38"/>
      <c r="AH192" s="38"/>
      <c r="AI192" s="38"/>
      <c r="AJ192" s="38"/>
      <c r="AK192" s="38"/>
      <c r="AL192" s="38"/>
      <c r="AM192" s="38"/>
      <c r="AN192" s="38"/>
      <c r="AO192" s="38"/>
      <c r="AP192" s="38"/>
      <c r="AQ192" s="38"/>
      <c r="AR192" s="38"/>
      <c r="AS192" s="38"/>
      <c r="AT192" s="38"/>
    </row>
    <row r="193">
      <c r="A193" s="87"/>
      <c r="B193" s="87"/>
      <c r="C193" s="87"/>
      <c r="D193" s="87"/>
      <c r="E193" s="266"/>
      <c r="F193" s="267"/>
      <c r="G193" s="268"/>
      <c r="H193" s="195" t="s">
        <v>242</v>
      </c>
      <c r="I193" s="289" t="s">
        <v>239</v>
      </c>
      <c r="J193" s="290"/>
      <c r="K193" s="289"/>
      <c r="L193" s="289">
        <f t="shared" ref="L193:M193" si="32">PARAMS(L192)</f>
        <v>7168</v>
      </c>
      <c r="M193" s="289">
        <f t="shared" si="32"/>
        <v>576</v>
      </c>
      <c r="N193" s="289" t="s">
        <v>240</v>
      </c>
      <c r="O193" s="266"/>
      <c r="P193" s="292">
        <f>SIZEOF_IN_MIB(J193:M193, $O192)</f>
        <v>3.9375</v>
      </c>
      <c r="Q193" s="266"/>
      <c r="R193" s="38"/>
      <c r="S193" s="38"/>
      <c r="T193" s="38"/>
      <c r="U193" s="38"/>
      <c r="V193" s="38"/>
      <c r="W193" s="38"/>
      <c r="X193" s="38"/>
      <c r="Y193" s="38"/>
      <c r="Z193" s="38"/>
      <c r="AA193" s="38"/>
      <c r="AB193" s="38"/>
      <c r="AC193" s="38"/>
      <c r="AD193" s="38"/>
      <c r="AE193" s="38"/>
      <c r="AF193" s="38"/>
      <c r="AG193" s="38"/>
      <c r="AH193" s="38"/>
      <c r="AI193" s="38"/>
      <c r="AJ193" s="38"/>
      <c r="AK193" s="38"/>
      <c r="AL193" s="38"/>
      <c r="AM193" s="38"/>
      <c r="AN193" s="38"/>
      <c r="AO193" s="38"/>
      <c r="AP193" s="38"/>
      <c r="AQ193" s="38"/>
      <c r="AR193" s="38"/>
      <c r="AS193" s="38"/>
      <c r="AT193" s="38"/>
    </row>
    <row r="194">
      <c r="A194" s="87"/>
      <c r="B194" s="87"/>
      <c r="C194" s="87"/>
      <c r="D194" s="87"/>
      <c r="E194" s="266"/>
      <c r="F194" s="267"/>
      <c r="G194" s="268"/>
      <c r="H194" s="289" t="s">
        <v>244</v>
      </c>
      <c r="I194" s="289" t="s">
        <v>239</v>
      </c>
      <c r="J194" s="290"/>
      <c r="K194" s="290"/>
      <c r="L194" s="289"/>
      <c r="M194" s="289"/>
      <c r="N194" s="289" t="s">
        <v>240</v>
      </c>
      <c r="O194" s="266"/>
      <c r="P194" s="292"/>
      <c r="Q194" s="266"/>
    </row>
    <row r="195">
      <c r="A195" s="87"/>
      <c r="B195" s="87"/>
      <c r="C195" s="87"/>
      <c r="D195" s="87"/>
      <c r="E195" s="266"/>
      <c r="F195" s="278"/>
      <c r="G195" s="279"/>
      <c r="H195" s="274" t="s">
        <v>246</v>
      </c>
      <c r="I195" s="274" t="s">
        <v>239</v>
      </c>
      <c r="J195" s="261"/>
      <c r="K195" s="274"/>
      <c r="L195" s="274">
        <f t="shared" ref="L195:M195" si="33">L193/SHARDING(L194)</f>
        <v>7168</v>
      </c>
      <c r="M195" s="274">
        <f t="shared" si="33"/>
        <v>576</v>
      </c>
      <c r="N195" s="274" t="s">
        <v>240</v>
      </c>
      <c r="O195" s="241"/>
      <c r="P195" s="276">
        <f>SIZEOF_IN_MIB(J195:M195, $O192)</f>
        <v>3.9375</v>
      </c>
      <c r="Q195" s="241"/>
      <c r="R195" s="426"/>
    </row>
    <row r="196">
      <c r="A196" s="87"/>
      <c r="B196" s="87"/>
      <c r="C196" s="87"/>
      <c r="D196" s="87"/>
      <c r="E196" s="266"/>
      <c r="F196" s="259" t="s">
        <v>257</v>
      </c>
      <c r="G196" s="260"/>
      <c r="H196" s="271" t="s">
        <v>238</v>
      </c>
      <c r="I196" s="271" t="s">
        <v>239</v>
      </c>
      <c r="J196" s="270"/>
      <c r="K196" s="269" t="s">
        <v>40</v>
      </c>
      <c r="L196" s="269" t="s">
        <v>38</v>
      </c>
      <c r="M196" s="269" t="s">
        <v>157</v>
      </c>
      <c r="N196" s="271" t="s">
        <v>240</v>
      </c>
      <c r="O196" s="399" t="s">
        <v>82</v>
      </c>
      <c r="P196" s="273"/>
      <c r="Q196" s="399" t="b">
        <v>0</v>
      </c>
      <c r="R196" s="427"/>
    </row>
    <row r="197">
      <c r="A197" s="87"/>
      <c r="B197" s="38"/>
      <c r="C197" s="38"/>
      <c r="D197" s="38"/>
      <c r="E197" s="266"/>
      <c r="F197" s="267"/>
      <c r="G197" s="268"/>
      <c r="H197" s="262" t="s">
        <v>242</v>
      </c>
      <c r="I197" s="274" t="s">
        <v>239</v>
      </c>
      <c r="J197" s="261"/>
      <c r="K197" s="274">
        <f t="shared" ref="K197:M197" si="34">PARAMS(K196)</f>
        <v>2560</v>
      </c>
      <c r="L197" s="274">
        <f t="shared" si="34"/>
        <v>1</v>
      </c>
      <c r="M197" s="274">
        <f t="shared" si="34"/>
        <v>576</v>
      </c>
      <c r="N197" s="274" t="s">
        <v>240</v>
      </c>
      <c r="O197" s="275"/>
      <c r="P197" s="276">
        <f>SIZEOF_IN_MIB(K197:M197, $O196)</f>
        <v>2.8125</v>
      </c>
      <c r="Q197" s="275"/>
      <c r="R197" s="426"/>
    </row>
    <row r="198">
      <c r="A198" s="38"/>
      <c r="B198" s="38"/>
      <c r="C198" s="38"/>
      <c r="D198" s="38"/>
      <c r="E198" s="266"/>
      <c r="F198" s="267"/>
      <c r="G198" s="268"/>
      <c r="H198" s="271" t="s">
        <v>244</v>
      </c>
      <c r="I198" s="271" t="s">
        <v>239</v>
      </c>
      <c r="J198" s="270"/>
      <c r="K198" s="269" t="s">
        <v>143</v>
      </c>
      <c r="L198" s="269"/>
      <c r="M198" s="271"/>
      <c r="N198" s="271" t="s">
        <v>240</v>
      </c>
      <c r="O198" s="272"/>
      <c r="P198" s="273"/>
      <c r="Q198" s="272"/>
      <c r="R198" s="427"/>
    </row>
    <row r="199">
      <c r="A199" s="87"/>
      <c r="B199" s="87"/>
      <c r="C199" s="87"/>
      <c r="D199" s="87"/>
      <c r="E199" s="266"/>
      <c r="F199" s="278"/>
      <c r="G199" s="279"/>
      <c r="H199" s="274" t="s">
        <v>246</v>
      </c>
      <c r="I199" s="274" t="s">
        <v>239</v>
      </c>
      <c r="J199" s="274"/>
      <c r="K199" s="274">
        <f t="shared" ref="K199:M199" si="35">K197/SHARDING(K198)</f>
        <v>160</v>
      </c>
      <c r="L199" s="274">
        <f t="shared" si="35"/>
        <v>1</v>
      </c>
      <c r="M199" s="274">
        <f t="shared" si="35"/>
        <v>576</v>
      </c>
      <c r="N199" s="274" t="s">
        <v>240</v>
      </c>
      <c r="O199" s="241"/>
      <c r="P199" s="276">
        <f>SIZEOF_IN_MIB(K199:M199, $O196)</f>
        <v>0.17578125</v>
      </c>
      <c r="Q199" s="241"/>
      <c r="R199" s="426"/>
    </row>
    <row r="200">
      <c r="A200" s="87"/>
      <c r="B200" s="87"/>
      <c r="C200" s="87"/>
      <c r="D200" s="87"/>
      <c r="E200" s="266"/>
      <c r="F200" s="400" t="s">
        <v>293</v>
      </c>
      <c r="G200" s="385" t="s">
        <v>45</v>
      </c>
      <c r="H200" s="423"/>
      <c r="I200" s="424"/>
      <c r="J200" s="270"/>
      <c r="K200" s="270"/>
      <c r="L200" s="271"/>
      <c r="M200" s="271"/>
      <c r="N200" s="271"/>
      <c r="O200" s="270"/>
      <c r="P200" s="273"/>
      <c r="Q200" s="305"/>
      <c r="R200" s="428"/>
    </row>
    <row r="201">
      <c r="A201" s="87"/>
      <c r="B201" s="87"/>
      <c r="C201" s="87"/>
      <c r="D201" s="87"/>
      <c r="E201" s="266"/>
      <c r="F201" s="277"/>
      <c r="G201" s="385"/>
      <c r="H201" s="274"/>
      <c r="I201" s="418"/>
      <c r="J201" s="261"/>
      <c r="K201" s="261"/>
      <c r="L201" s="274"/>
      <c r="M201" s="274"/>
      <c r="N201" s="274"/>
      <c r="O201" s="261"/>
      <c r="P201" s="276"/>
      <c r="Q201" s="222"/>
      <c r="R201" s="429"/>
    </row>
    <row r="202">
      <c r="A202" s="87"/>
      <c r="B202" s="87"/>
      <c r="C202" s="87"/>
      <c r="D202" s="87"/>
      <c r="E202" s="266"/>
      <c r="F202" s="384" t="s">
        <v>285</v>
      </c>
      <c r="G202" s="385" t="s">
        <v>286</v>
      </c>
      <c r="H202" s="271" t="str">
        <f>VLOOKUP(O188&amp;","&amp;O192,$T$3:$W$12,4, FALSE)</f>
        <v>fp8</v>
      </c>
      <c r="I202" s="419"/>
      <c r="J202" s="270"/>
      <c r="K202" s="270"/>
      <c r="L202" s="271"/>
      <c r="M202" s="271"/>
      <c r="N202" s="271"/>
      <c r="O202" s="270"/>
      <c r="P202" s="273"/>
      <c r="Q202" s="305"/>
      <c r="R202" s="428"/>
    </row>
    <row r="203">
      <c r="A203" s="87"/>
      <c r="B203" s="87"/>
      <c r="C203" s="87"/>
      <c r="D203" s="87"/>
      <c r="E203" s="266"/>
      <c r="F203" s="266"/>
      <c r="G203" s="381" t="s">
        <v>299</v>
      </c>
      <c r="H203" s="420">
        <f>CALCULATE_FLOPS(J191:M191,J195:M195,L195,1,H202)</f>
        <v>1321205760</v>
      </c>
      <c r="I203" s="418"/>
      <c r="J203" s="261"/>
      <c r="K203" s="261"/>
      <c r="L203" s="274"/>
      <c r="M203" s="274"/>
      <c r="N203" s="274"/>
      <c r="O203" s="261"/>
      <c r="P203" s="276"/>
      <c r="Q203" s="222"/>
      <c r="R203" s="429"/>
    </row>
    <row r="204">
      <c r="A204" s="87"/>
      <c r="B204" s="87"/>
      <c r="C204" s="87"/>
      <c r="D204" s="87"/>
      <c r="E204" s="266"/>
      <c r="F204" s="277"/>
      <c r="G204" s="388" t="s">
        <v>288</v>
      </c>
      <c r="H204" s="421">
        <f>COMPUTE_TIME_MS(H203, H202)</f>
        <v>0.0007399151218</v>
      </c>
      <c r="I204" s="390"/>
      <c r="J204" s="391"/>
      <c r="K204" s="391"/>
      <c r="L204" s="392"/>
      <c r="M204" s="392"/>
      <c r="N204" s="392"/>
      <c r="O204" s="391"/>
      <c r="P204" s="393"/>
      <c r="Q204" s="305"/>
      <c r="R204" s="428"/>
    </row>
    <row r="205">
      <c r="A205" s="87"/>
      <c r="B205" s="87"/>
      <c r="C205" s="87"/>
      <c r="D205" s="87"/>
      <c r="E205" s="266"/>
      <c r="F205" s="384" t="s">
        <v>289</v>
      </c>
      <c r="G205" s="381" t="s">
        <v>290</v>
      </c>
      <c r="H205" s="303">
        <f>IF(Q188,0,P191)+IF(Q192,0,P195)+IF(Q196,0,P199)</f>
        <v>5.20703125</v>
      </c>
      <c r="I205" s="261"/>
      <c r="J205" s="261"/>
      <c r="K205" s="261"/>
      <c r="L205" s="274"/>
      <c r="M205" s="274"/>
      <c r="N205" s="274"/>
      <c r="O205" s="261"/>
      <c r="P205" s="276"/>
      <c r="Q205" s="222"/>
      <c r="R205" s="429"/>
    </row>
    <row r="206">
      <c r="A206" s="87"/>
      <c r="B206" s="87"/>
      <c r="C206" s="87"/>
      <c r="D206" s="87"/>
      <c r="E206" s="277"/>
      <c r="F206" s="277"/>
      <c r="G206" s="395" t="s">
        <v>291</v>
      </c>
      <c r="H206" s="430">
        <f>HBM_TIME_MS(H205)</f>
        <v>0.0015111865</v>
      </c>
      <c r="I206" s="391"/>
      <c r="J206" s="391"/>
      <c r="K206" s="391"/>
      <c r="L206" s="392"/>
      <c r="M206" s="392"/>
      <c r="N206" s="392"/>
      <c r="O206" s="391"/>
      <c r="P206" s="393"/>
      <c r="Q206" s="305"/>
      <c r="R206" s="428"/>
    </row>
    <row r="207">
      <c r="A207" s="87"/>
      <c r="B207" s="87"/>
      <c r="C207" s="87"/>
      <c r="D207" s="87"/>
      <c r="E207" s="431" t="s">
        <v>302</v>
      </c>
      <c r="F207" s="400" t="s">
        <v>303</v>
      </c>
      <c r="G207" s="432" t="s">
        <v>259</v>
      </c>
      <c r="H207" s="433" t="s">
        <v>238</v>
      </c>
      <c r="I207" s="261" t="s">
        <v>239</v>
      </c>
      <c r="J207" s="434" t="str">
        <f t="array" ref="J207:M210">J196:M199</f>
        <v/>
      </c>
      <c r="K207" s="262" t="s">
        <v>40</v>
      </c>
      <c r="L207" s="262" t="s">
        <v>38</v>
      </c>
      <c r="M207" s="262" t="s">
        <v>157</v>
      </c>
      <c r="N207" s="274" t="s">
        <v>240</v>
      </c>
      <c r="O207" s="263" t="s">
        <v>63</v>
      </c>
      <c r="P207" s="435"/>
      <c r="Q207" s="436"/>
      <c r="R207" s="437"/>
    </row>
    <row r="208">
      <c r="A208" s="87"/>
      <c r="B208" s="87"/>
      <c r="C208" s="87"/>
      <c r="D208" s="87"/>
      <c r="E208" s="266"/>
      <c r="F208" s="266"/>
      <c r="G208" s="266"/>
      <c r="H208" s="438" t="s">
        <v>242</v>
      </c>
      <c r="I208" s="270" t="s">
        <v>239</v>
      </c>
      <c r="J208" s="439"/>
      <c r="K208" s="270">
        <v>2560.0</v>
      </c>
      <c r="L208" s="271">
        <v>1.0</v>
      </c>
      <c r="M208" s="271">
        <v>576.0</v>
      </c>
      <c r="N208" s="271" t="s">
        <v>240</v>
      </c>
      <c r="O208" s="272"/>
      <c r="P208" s="440">
        <f>SIZEOF_IN_MIB(J208:M208, O207)</f>
        <v>1.40625</v>
      </c>
      <c r="Q208" s="272"/>
      <c r="R208" s="441"/>
    </row>
    <row r="209">
      <c r="A209" s="87"/>
      <c r="B209" s="87"/>
      <c r="C209" s="87"/>
      <c r="D209" s="87"/>
      <c r="E209" s="266"/>
      <c r="F209" s="266"/>
      <c r="G209" s="266"/>
      <c r="H209" s="433" t="s">
        <v>260</v>
      </c>
      <c r="I209" s="261" t="s">
        <v>239</v>
      </c>
      <c r="J209" s="434"/>
      <c r="K209" s="434" t="s">
        <v>143</v>
      </c>
      <c r="L209" s="274"/>
      <c r="M209" s="442"/>
      <c r="N209" s="274" t="s">
        <v>240</v>
      </c>
      <c r="O209" s="275"/>
      <c r="P209" s="443"/>
      <c r="Q209" s="275"/>
      <c r="R209" s="437"/>
    </row>
    <row r="210">
      <c r="A210" s="87"/>
      <c r="B210" s="87"/>
      <c r="C210" s="87"/>
      <c r="D210" s="87"/>
      <c r="E210" s="266"/>
      <c r="F210" s="266"/>
      <c r="G210" s="266"/>
      <c r="H210" s="438" t="s">
        <v>261</v>
      </c>
      <c r="I210" s="270" t="s">
        <v>239</v>
      </c>
      <c r="J210" s="439"/>
      <c r="K210" s="271">
        <v>160.0</v>
      </c>
      <c r="L210" s="271">
        <v>1.0</v>
      </c>
      <c r="M210" s="271">
        <v>576.0</v>
      </c>
      <c r="N210" s="271" t="s">
        <v>240</v>
      </c>
      <c r="O210" s="272"/>
      <c r="P210" s="440">
        <f>SIZEOF_IN_MIB(J210:M210, O207)</f>
        <v>0.087890625</v>
      </c>
      <c r="Q210" s="272"/>
      <c r="R210" s="441"/>
    </row>
    <row r="211">
      <c r="A211" s="87"/>
      <c r="B211" s="87"/>
      <c r="C211" s="87"/>
      <c r="D211" s="87"/>
      <c r="E211" s="266"/>
      <c r="F211" s="266"/>
      <c r="G211" s="266"/>
      <c r="H211" s="433" t="s">
        <v>262</v>
      </c>
      <c r="I211" s="261" t="s">
        <v>239</v>
      </c>
      <c r="J211" s="434"/>
      <c r="K211" s="434"/>
      <c r="L211" s="442"/>
      <c r="M211" s="442"/>
      <c r="N211" s="274" t="s">
        <v>240</v>
      </c>
      <c r="O211" s="275"/>
      <c r="P211" s="435"/>
      <c r="Q211" s="275"/>
      <c r="R211" s="437"/>
    </row>
    <row r="212">
      <c r="A212" s="87"/>
      <c r="B212" s="87"/>
      <c r="C212" s="87"/>
      <c r="D212" s="87"/>
      <c r="E212" s="266"/>
      <c r="F212" s="266"/>
      <c r="G212" s="277"/>
      <c r="H212" s="438" t="s">
        <v>261</v>
      </c>
      <c r="I212" s="270" t="s">
        <v>239</v>
      </c>
      <c r="J212" s="439"/>
      <c r="K212" s="271">
        <f t="shared" ref="K212:M212" si="36">K208/SHARDING(K211)</f>
        <v>2560</v>
      </c>
      <c r="L212" s="271">
        <f t="shared" si="36"/>
        <v>1</v>
      </c>
      <c r="M212" s="271">
        <f t="shared" si="36"/>
        <v>576</v>
      </c>
      <c r="N212" s="271" t="s">
        <v>240</v>
      </c>
      <c r="O212" s="280"/>
      <c r="P212" s="440">
        <f>SIZEOF_IN_MIB(J212:M212, O207)</f>
        <v>1.40625</v>
      </c>
      <c r="Q212" s="280"/>
      <c r="R212" s="441"/>
    </row>
    <row r="213">
      <c r="A213" s="87"/>
      <c r="B213" s="87"/>
      <c r="C213" s="87"/>
      <c r="D213" s="87"/>
      <c r="E213" s="266"/>
      <c r="F213" s="266"/>
      <c r="G213" s="444" t="s">
        <v>263</v>
      </c>
      <c r="H213" s="445"/>
      <c r="I213" s="371"/>
      <c r="J213" s="371"/>
      <c r="K213" s="371"/>
      <c r="L213" s="446"/>
      <c r="M213" s="446"/>
      <c r="N213" s="446"/>
      <c r="O213" s="371"/>
      <c r="P213" s="447"/>
      <c r="Q213" s="371"/>
      <c r="R213" s="437"/>
    </row>
    <row r="214">
      <c r="A214" s="87"/>
      <c r="B214" s="87"/>
      <c r="C214" s="87"/>
      <c r="D214" s="87"/>
      <c r="E214" s="266"/>
      <c r="F214" s="266"/>
      <c r="G214" s="448" t="s">
        <v>264</v>
      </c>
      <c r="H214" s="449">
        <f>SHARDING(K209)*SHARDING(L209)*SHARDING(M209)</f>
        <v>16</v>
      </c>
      <c r="I214" s="439"/>
      <c r="J214" s="439"/>
      <c r="K214" s="439"/>
      <c r="L214" s="450"/>
      <c r="M214" s="450"/>
      <c r="N214" s="450"/>
      <c r="O214" s="439"/>
      <c r="P214" s="451"/>
      <c r="Q214" s="439"/>
      <c r="R214" s="441"/>
    </row>
    <row r="215">
      <c r="A215" s="87"/>
      <c r="B215" s="87"/>
      <c r="C215" s="87"/>
      <c r="D215" s="87"/>
      <c r="E215" s="266"/>
      <c r="F215" s="266"/>
      <c r="G215" s="448" t="s">
        <v>265</v>
      </c>
      <c r="H215" s="452">
        <f>P210 * (H214-1)</f>
        <v>1.318359375</v>
      </c>
      <c r="I215" s="434"/>
      <c r="J215" s="434"/>
      <c r="K215" s="434"/>
      <c r="L215" s="442"/>
      <c r="M215" s="442"/>
      <c r="N215" s="442"/>
      <c r="O215" s="434"/>
      <c r="P215" s="443"/>
      <c r="Q215" s="434"/>
      <c r="R215" s="437"/>
    </row>
    <row r="216">
      <c r="A216" s="87"/>
      <c r="B216" s="87"/>
      <c r="C216" s="87"/>
      <c r="D216" s="87"/>
      <c r="E216" s="266"/>
      <c r="F216" s="266"/>
      <c r="G216" s="448" t="s">
        <v>266</v>
      </c>
      <c r="H216" s="453">
        <f>H215*H214</f>
        <v>21.09375</v>
      </c>
      <c r="I216" s="439"/>
      <c r="J216" s="439"/>
      <c r="K216" s="439"/>
      <c r="L216" s="450"/>
      <c r="M216" s="450"/>
      <c r="N216" s="450"/>
      <c r="O216" s="439"/>
      <c r="P216" s="451"/>
      <c r="Q216" s="439"/>
      <c r="R216" s="441"/>
    </row>
    <row r="217">
      <c r="A217" s="87"/>
      <c r="B217" s="87"/>
      <c r="C217" s="87"/>
      <c r="D217" s="87"/>
      <c r="E217" s="266"/>
      <c r="F217" s="266"/>
      <c r="G217" s="448" t="s">
        <v>267</v>
      </c>
      <c r="H217" s="433" t="str">
        <f>IFS(H214=8,12,
H214=4,4,
H214=2,1,
H214=1,0,
TRUE,NA())</f>
        <v>#N/A</v>
      </c>
      <c r="I217" s="434"/>
      <c r="J217" s="434"/>
      <c r="K217" s="434"/>
      <c r="L217" s="442"/>
      <c r="M217" s="442"/>
      <c r="N217" s="442"/>
      <c r="O217" s="434"/>
      <c r="P217" s="443"/>
      <c r="Q217" s="434"/>
      <c r="R217" s="437"/>
    </row>
    <row r="218">
      <c r="A218" s="87"/>
      <c r="B218" s="87"/>
      <c r="C218" s="87"/>
      <c r="D218" s="87"/>
      <c r="E218" s="266"/>
      <c r="F218" s="266"/>
      <c r="G218" s="454" t="s">
        <v>268</v>
      </c>
      <c r="H218" s="455">
        <v>1.0</v>
      </c>
      <c r="I218" s="439"/>
      <c r="J218" s="439"/>
      <c r="K218" s="439"/>
      <c r="L218" s="450"/>
      <c r="M218" s="450"/>
      <c r="N218" s="450"/>
      <c r="O218" s="439"/>
      <c r="P218" s="451"/>
      <c r="Q218" s="439"/>
      <c r="R218" s="441"/>
    </row>
    <row r="219">
      <c r="A219" s="87"/>
      <c r="B219" s="87"/>
      <c r="C219" s="87"/>
      <c r="D219" s="87"/>
      <c r="E219" s="266"/>
      <c r="F219" s="266"/>
      <c r="G219" s="456" t="s">
        <v>269</v>
      </c>
      <c r="H219" s="457" t="str">
        <f>ALL_GATHER_CHIP2CHIP_TIME_MS2(H216 * H218, H217)</f>
        <v>#N/A</v>
      </c>
      <c r="I219" s="434"/>
      <c r="J219" s="434"/>
      <c r="K219" s="434"/>
      <c r="L219" s="442"/>
      <c r="M219" s="442"/>
      <c r="N219" s="442"/>
      <c r="O219" s="434"/>
      <c r="P219" s="443"/>
      <c r="Q219" s="434"/>
      <c r="R219" s="437"/>
    </row>
    <row r="220">
      <c r="A220" s="87"/>
      <c r="B220" s="87"/>
      <c r="C220" s="87"/>
      <c r="D220" s="87"/>
      <c r="E220" s="266"/>
      <c r="F220" s="266"/>
      <c r="G220" s="454"/>
      <c r="H220" s="458"/>
      <c r="I220" s="439"/>
      <c r="J220" s="439"/>
      <c r="K220" s="439"/>
      <c r="L220" s="450"/>
      <c r="M220" s="450"/>
      <c r="N220" s="450"/>
      <c r="O220" s="439"/>
      <c r="P220" s="451"/>
      <c r="Q220" s="439"/>
      <c r="R220" s="441"/>
    </row>
    <row r="221">
      <c r="A221" s="87"/>
      <c r="B221" s="87"/>
      <c r="C221" s="87"/>
      <c r="D221" s="87"/>
      <c r="E221" s="266"/>
      <c r="F221" s="266"/>
      <c r="G221" s="444" t="s">
        <v>270</v>
      </c>
      <c r="H221" s="445"/>
      <c r="I221" s="371"/>
      <c r="J221" s="371"/>
      <c r="K221" s="371"/>
      <c r="L221" s="446"/>
      <c r="M221" s="446"/>
      <c r="N221" s="446"/>
      <c r="O221" s="371"/>
      <c r="P221" s="447"/>
      <c r="Q221" s="371"/>
      <c r="R221" s="437"/>
    </row>
    <row r="222">
      <c r="A222" s="87"/>
      <c r="B222" s="87"/>
      <c r="C222" s="87"/>
      <c r="D222" s="87"/>
      <c r="E222" s="266"/>
      <c r="F222" s="266"/>
      <c r="G222" s="459" t="s">
        <v>271</v>
      </c>
      <c r="H222" s="460" t="s">
        <v>264</v>
      </c>
      <c r="I222" s="439"/>
      <c r="J222" s="461">
        <f>SHARDING(K209)*SHARDING(L209)*SHARDING(M209)/HW_SPEC("# of TensorCore per Chip")</f>
        <v>8</v>
      </c>
      <c r="K222" s="439"/>
      <c r="L222" s="450"/>
      <c r="M222" s="450"/>
      <c r="N222" s="450"/>
      <c r="O222" s="439"/>
      <c r="P222" s="451"/>
      <c r="Q222" s="439"/>
      <c r="R222" s="441"/>
    </row>
    <row r="223">
      <c r="A223" s="87"/>
      <c r="B223" s="87"/>
      <c r="C223" s="87"/>
      <c r="D223" s="87"/>
      <c r="E223" s="266"/>
      <c r="F223" s="266"/>
      <c r="G223" s="266"/>
      <c r="H223" s="462" t="s">
        <v>265</v>
      </c>
      <c r="I223" s="434"/>
      <c r="J223" s="452">
        <f>P210 * HW_SPEC("# of TensorCore per Chip") * (J222-1)</f>
        <v>1.23046875</v>
      </c>
      <c r="K223" s="434"/>
      <c r="L223" s="442"/>
      <c r="M223" s="442"/>
      <c r="N223" s="442"/>
      <c r="O223" s="434"/>
      <c r="P223" s="443"/>
      <c r="Q223" s="434"/>
      <c r="R223" s="437"/>
    </row>
    <row r="224">
      <c r="A224" s="87"/>
      <c r="B224" s="87"/>
      <c r="C224" s="87"/>
      <c r="D224" s="87"/>
      <c r="E224" s="266"/>
      <c r="F224" s="266"/>
      <c r="G224" s="266"/>
      <c r="H224" s="460" t="s">
        <v>266</v>
      </c>
      <c r="I224" s="439"/>
      <c r="J224" s="453">
        <f>J223*J222</f>
        <v>9.84375</v>
      </c>
      <c r="K224" s="439"/>
      <c r="L224" s="450"/>
      <c r="M224" s="450"/>
      <c r="N224" s="450"/>
      <c r="O224" s="439"/>
      <c r="P224" s="451"/>
      <c r="Q224" s="439"/>
      <c r="R224" s="441"/>
    </row>
    <row r="225">
      <c r="A225" s="87"/>
      <c r="B225" s="87"/>
      <c r="C225" s="87"/>
      <c r="D225" s="87"/>
      <c r="E225" s="266"/>
      <c r="F225" s="266"/>
      <c r="G225" s="266"/>
      <c r="H225" s="462" t="s">
        <v>267</v>
      </c>
      <c r="I225" s="434"/>
      <c r="J225" s="463">
        <f>IFS(J222=8,12,
J222=4,4,
J222=2,1,
J222=1,0,
TRUE,NA())</f>
        <v>12</v>
      </c>
      <c r="K225" s="434"/>
      <c r="L225" s="442"/>
      <c r="M225" s="442"/>
      <c r="N225" s="442"/>
      <c r="O225" s="434"/>
      <c r="P225" s="443"/>
      <c r="Q225" s="434"/>
      <c r="R225" s="437"/>
    </row>
    <row r="226">
      <c r="A226" s="87"/>
      <c r="B226" s="87"/>
      <c r="C226" s="87"/>
      <c r="D226" s="87"/>
      <c r="E226" s="266"/>
      <c r="F226" s="266"/>
      <c r="G226" s="266"/>
      <c r="H226" s="458" t="s">
        <v>268</v>
      </c>
      <c r="I226" s="439"/>
      <c r="J226" s="270">
        <v>2.0</v>
      </c>
      <c r="K226" s="439"/>
      <c r="L226" s="450"/>
      <c r="M226" s="450"/>
      <c r="N226" s="450"/>
      <c r="O226" s="439"/>
      <c r="P226" s="451"/>
      <c r="Q226" s="439"/>
      <c r="R226" s="441"/>
    </row>
    <row r="227">
      <c r="A227" s="87"/>
      <c r="B227" s="87"/>
      <c r="C227" s="87"/>
      <c r="D227" s="87"/>
      <c r="E227" s="266"/>
      <c r="F227" s="266"/>
      <c r="G227" s="277"/>
      <c r="H227" s="462" t="s">
        <v>269</v>
      </c>
      <c r="I227" s="434"/>
      <c r="J227" s="464">
        <f>ALL_GATHER_CHIP2CHIP_TIME_MS2(J224 * J226, J225)</f>
        <v>0.01001358032</v>
      </c>
      <c r="K227" s="434"/>
      <c r="L227" s="442"/>
      <c r="M227" s="442"/>
      <c r="N227" s="442"/>
      <c r="O227" s="434"/>
      <c r="P227" s="443"/>
      <c r="Q227" s="434"/>
      <c r="R227" s="437"/>
    </row>
    <row r="228">
      <c r="A228" s="87"/>
      <c r="B228" s="87"/>
      <c r="C228" s="87"/>
      <c r="D228" s="87"/>
      <c r="E228" s="266"/>
      <c r="F228" s="266"/>
      <c r="G228" s="459" t="s">
        <v>272</v>
      </c>
      <c r="H228" s="460" t="s">
        <v>264</v>
      </c>
      <c r="I228" s="439"/>
      <c r="J228" s="465">
        <f>HW_SPEC("# of TensorCore per Chip")</f>
        <v>2</v>
      </c>
      <c r="K228" s="439"/>
      <c r="L228" s="450"/>
      <c r="M228" s="450"/>
      <c r="N228" s="450"/>
      <c r="O228" s="439"/>
      <c r="P228" s="451"/>
      <c r="Q228" s="439"/>
      <c r="R228" s="441"/>
    </row>
    <row r="229">
      <c r="A229" s="87"/>
      <c r="B229" s="87"/>
      <c r="C229" s="87"/>
      <c r="D229" s="87"/>
      <c r="E229" s="266"/>
      <c r="F229" s="266"/>
      <c r="G229" s="266"/>
      <c r="H229" s="462" t="s">
        <v>265</v>
      </c>
      <c r="I229" s="434"/>
      <c r="J229" s="452">
        <f>P210*J222 * (J228-1)</f>
        <v>0.703125</v>
      </c>
      <c r="K229" s="434"/>
      <c r="L229" s="442"/>
      <c r="M229" s="442"/>
      <c r="N229" s="442"/>
      <c r="O229" s="434"/>
      <c r="P229" s="443"/>
      <c r="Q229" s="434"/>
      <c r="R229" s="437"/>
    </row>
    <row r="230">
      <c r="A230" s="87"/>
      <c r="B230" s="87"/>
      <c r="C230" s="87"/>
      <c r="D230" s="87"/>
      <c r="E230" s="266"/>
      <c r="F230" s="266"/>
      <c r="G230" s="266"/>
      <c r="H230" s="460" t="s">
        <v>266</v>
      </c>
      <c r="I230" s="439"/>
      <c r="J230" s="453">
        <f>J229*J228</f>
        <v>1.40625</v>
      </c>
      <c r="K230" s="439"/>
      <c r="L230" s="450"/>
      <c r="M230" s="450"/>
      <c r="N230" s="450"/>
      <c r="O230" s="439"/>
      <c r="P230" s="451"/>
      <c r="Q230" s="439"/>
      <c r="R230" s="441"/>
    </row>
    <row r="231">
      <c r="A231" s="87"/>
      <c r="B231" s="87"/>
      <c r="C231" s="87"/>
      <c r="D231" s="87"/>
      <c r="E231" s="266"/>
      <c r="F231" s="266"/>
      <c r="G231" s="266"/>
      <c r="H231" s="462" t="s">
        <v>269</v>
      </c>
      <c r="I231" s="434"/>
      <c r="J231" s="466">
        <f>ALL_GATHER_CORE2CORE_TIME_MS(J230)</f>
        <v>0.00114440918</v>
      </c>
      <c r="K231" s="434"/>
      <c r="L231" s="442"/>
      <c r="M231" s="442"/>
      <c r="N231" s="442"/>
      <c r="O231" s="434"/>
      <c r="P231" s="443"/>
      <c r="Q231" s="434"/>
      <c r="R231" s="437"/>
    </row>
    <row r="232">
      <c r="A232" s="87"/>
      <c r="B232" s="87"/>
      <c r="C232" s="87"/>
      <c r="D232" s="87"/>
      <c r="E232" s="266"/>
      <c r="F232" s="266"/>
      <c r="G232" s="277"/>
      <c r="H232" s="467" t="s">
        <v>304</v>
      </c>
      <c r="I232" s="439"/>
      <c r="J232" s="468">
        <f>J231/J222</f>
        <v>0.0001430511475</v>
      </c>
      <c r="K232" s="439"/>
      <c r="L232" s="450"/>
      <c r="M232" s="450"/>
      <c r="N232" s="450"/>
      <c r="O232" s="439"/>
      <c r="P232" s="451"/>
      <c r="Q232" s="439"/>
      <c r="R232" s="441"/>
    </row>
    <row r="233">
      <c r="A233" s="87"/>
      <c r="B233" s="87"/>
      <c r="C233" s="87"/>
      <c r="D233" s="87"/>
      <c r="E233" s="266"/>
      <c r="F233" s="266"/>
      <c r="G233" s="456" t="s">
        <v>274</v>
      </c>
      <c r="H233" s="469">
        <f>J227+J232</f>
        <v>0.01015663147</v>
      </c>
      <c r="I233" s="434"/>
      <c r="J233" s="470"/>
      <c r="K233" s="434"/>
      <c r="L233" s="442"/>
      <c r="M233" s="442"/>
      <c r="N233" s="442"/>
      <c r="O233" s="434"/>
      <c r="P233" s="443"/>
      <c r="Q233" s="434"/>
      <c r="R233" s="437"/>
    </row>
    <row r="234">
      <c r="A234" s="87"/>
      <c r="B234" s="87"/>
      <c r="C234" s="87"/>
      <c r="D234" s="87"/>
      <c r="E234" s="266"/>
      <c r="F234" s="266"/>
      <c r="G234" s="454"/>
      <c r="H234" s="471"/>
      <c r="I234" s="439"/>
      <c r="J234" s="472"/>
      <c r="K234" s="439"/>
      <c r="L234" s="450"/>
      <c r="M234" s="450"/>
      <c r="N234" s="450"/>
      <c r="O234" s="439"/>
      <c r="P234" s="451"/>
      <c r="Q234" s="439"/>
      <c r="R234" s="441"/>
    </row>
    <row r="235">
      <c r="A235" s="87"/>
      <c r="B235" s="87"/>
      <c r="C235" s="87"/>
      <c r="D235" s="87"/>
      <c r="E235" s="266"/>
      <c r="F235" s="266"/>
      <c r="G235" s="473" t="s">
        <v>280</v>
      </c>
      <c r="H235" s="370" t="s">
        <v>281</v>
      </c>
      <c r="I235" s="371"/>
      <c r="J235" s="371"/>
      <c r="K235" s="371"/>
      <c r="L235" s="446"/>
      <c r="M235" s="446"/>
      <c r="N235" s="446"/>
      <c r="O235" s="371"/>
      <c r="P235" s="447"/>
      <c r="Q235" s="371"/>
      <c r="R235" s="437"/>
    </row>
    <row r="236">
      <c r="A236" s="87"/>
      <c r="B236" s="87"/>
      <c r="C236" s="87"/>
      <c r="D236" s="87"/>
      <c r="E236" s="266"/>
      <c r="F236" s="266"/>
      <c r="G236" s="473" t="s">
        <v>298</v>
      </c>
      <c r="H236" s="474">
        <f>IFS(H235=G213,H219,
H235=G221,H233 ,
TRUE,0)</f>
        <v>0</v>
      </c>
      <c r="I236" s="371"/>
      <c r="J236" s="371"/>
      <c r="K236" s="371"/>
      <c r="L236" s="446"/>
      <c r="M236" s="446"/>
      <c r="N236" s="446"/>
      <c r="O236" s="371"/>
      <c r="P236" s="475"/>
      <c r="Q236" s="371"/>
      <c r="R236" s="441"/>
    </row>
    <row r="237">
      <c r="A237" s="87"/>
      <c r="B237" s="87"/>
      <c r="C237" s="87"/>
      <c r="D237" s="87"/>
      <c r="E237" s="258" t="s">
        <v>305</v>
      </c>
      <c r="F237" s="282" t="s">
        <v>249</v>
      </c>
      <c r="G237" s="260"/>
      <c r="H237" s="290" t="s">
        <v>238</v>
      </c>
      <c r="I237" s="290" t="s">
        <v>239</v>
      </c>
      <c r="J237" s="195" t="s">
        <v>40</v>
      </c>
      <c r="K237" s="195" t="s">
        <v>38</v>
      </c>
      <c r="L237" s="195" t="s">
        <v>154</v>
      </c>
      <c r="M237" s="398" t="s">
        <v>145</v>
      </c>
      <c r="N237" s="290" t="s">
        <v>240</v>
      </c>
      <c r="O237" s="291" t="str">
        <f>PARAMS("attn_kv_k_dtype")</f>
        <v>fp8</v>
      </c>
      <c r="P237" s="292"/>
      <c r="Q237" s="291" t="b">
        <v>0</v>
      </c>
    </row>
    <row r="238">
      <c r="A238" s="87"/>
      <c r="B238" s="87"/>
      <c r="C238" s="87"/>
      <c r="D238" s="87"/>
      <c r="E238" s="266"/>
      <c r="F238" s="267"/>
      <c r="G238" s="268"/>
      <c r="H238" s="195" t="s">
        <v>242</v>
      </c>
      <c r="I238" s="290" t="s">
        <v>239</v>
      </c>
      <c r="J238" s="289">
        <f t="shared" ref="J238:M238" si="37">PARAMS(J237)</f>
        <v>2560</v>
      </c>
      <c r="K238" s="290">
        <f t="shared" si="37"/>
        <v>1</v>
      </c>
      <c r="L238" s="290">
        <f t="shared" si="37"/>
        <v>128</v>
      </c>
      <c r="M238" s="290">
        <f t="shared" si="37"/>
        <v>512</v>
      </c>
      <c r="N238" s="290" t="s">
        <v>240</v>
      </c>
      <c r="O238" s="266"/>
      <c r="P238" s="292">
        <f>SIZEOF_IN_MIB(J238:M238, $O237)</f>
        <v>160</v>
      </c>
      <c r="Q238" s="266"/>
    </row>
    <row r="239">
      <c r="A239" s="87"/>
      <c r="B239" s="87"/>
      <c r="C239" s="87"/>
      <c r="D239" s="87"/>
      <c r="E239" s="266"/>
      <c r="F239" s="267"/>
      <c r="G239" s="268"/>
      <c r="H239" s="289" t="s">
        <v>244</v>
      </c>
      <c r="I239" s="289" t="s">
        <v>239</v>
      </c>
      <c r="J239" s="195" t="s">
        <v>143</v>
      </c>
      <c r="K239" s="195"/>
      <c r="L239" s="195"/>
      <c r="M239" s="289"/>
      <c r="N239" s="289" t="s">
        <v>240</v>
      </c>
      <c r="O239" s="266"/>
      <c r="P239" s="292"/>
      <c r="Q239" s="266"/>
    </row>
    <row r="240">
      <c r="A240" s="87"/>
      <c r="B240" s="87"/>
      <c r="C240" s="87"/>
      <c r="D240" s="87"/>
      <c r="E240" s="266"/>
      <c r="F240" s="278"/>
      <c r="G240" s="279"/>
      <c r="H240" s="195" t="s">
        <v>246</v>
      </c>
      <c r="I240" s="289" t="s">
        <v>239</v>
      </c>
      <c r="J240" s="289">
        <f t="shared" ref="J240:M240" si="38">J238/SHARDING(J239)</f>
        <v>160</v>
      </c>
      <c r="K240" s="289">
        <f t="shared" si="38"/>
        <v>1</v>
      </c>
      <c r="L240" s="289">
        <f t="shared" si="38"/>
        <v>128</v>
      </c>
      <c r="M240" s="289">
        <f t="shared" si="38"/>
        <v>512</v>
      </c>
      <c r="N240" s="289" t="s">
        <v>240</v>
      </c>
      <c r="O240" s="277"/>
      <c r="P240" s="292">
        <f>SIZEOF_IN_MIB(J240:M240, $O237)</f>
        <v>10</v>
      </c>
      <c r="Q240" s="277"/>
    </row>
    <row r="241">
      <c r="A241" s="87"/>
      <c r="B241" s="87"/>
      <c r="C241" s="87"/>
      <c r="D241" s="87"/>
      <c r="E241" s="266"/>
      <c r="F241" s="259" t="s">
        <v>253</v>
      </c>
      <c r="G241" s="260"/>
      <c r="H241" s="289" t="s">
        <v>238</v>
      </c>
      <c r="I241" s="289" t="s">
        <v>239</v>
      </c>
      <c r="J241" s="290"/>
      <c r="K241" s="195" t="s">
        <v>40</v>
      </c>
      <c r="L241" s="195" t="s">
        <v>42</v>
      </c>
      <c r="M241" s="398" t="s">
        <v>145</v>
      </c>
      <c r="N241" s="289" t="s">
        <v>240</v>
      </c>
      <c r="O241" s="291" t="str">
        <f>PARAMS("kv_dtype")</f>
        <v>fp8</v>
      </c>
      <c r="P241" s="292"/>
      <c r="Q241" s="291" t="b">
        <v>0</v>
      </c>
    </row>
    <row r="242">
      <c r="E242" s="266"/>
      <c r="F242" s="267"/>
      <c r="G242" s="268"/>
      <c r="H242" s="195" t="s">
        <v>242</v>
      </c>
      <c r="I242" s="289" t="s">
        <v>239</v>
      </c>
      <c r="J242" s="290"/>
      <c r="K242" s="289">
        <f t="shared" ref="K242:M242" si="39">PARAMS(K241)</f>
        <v>2560</v>
      </c>
      <c r="L242" s="289">
        <f t="shared" si="39"/>
        <v>1024</v>
      </c>
      <c r="M242" s="289">
        <f t="shared" si="39"/>
        <v>512</v>
      </c>
      <c r="N242" s="289" t="s">
        <v>240</v>
      </c>
      <c r="O242" s="266"/>
      <c r="P242" s="292">
        <f>SIZEOF_IN_MIB(J242:M242, $O241)</f>
        <v>1280</v>
      </c>
      <c r="Q242" s="266"/>
    </row>
    <row r="243">
      <c r="E243" s="266"/>
      <c r="F243" s="267"/>
      <c r="G243" s="268"/>
      <c r="H243" s="289" t="s">
        <v>244</v>
      </c>
      <c r="I243" s="289" t="s">
        <v>239</v>
      </c>
      <c r="J243" s="290"/>
      <c r="K243" s="195" t="s">
        <v>143</v>
      </c>
      <c r="L243" s="289"/>
      <c r="M243" s="289"/>
      <c r="N243" s="289" t="s">
        <v>240</v>
      </c>
      <c r="O243" s="266"/>
      <c r="P243" s="292"/>
      <c r="Q243" s="266"/>
    </row>
    <row r="244">
      <c r="E244" s="266"/>
      <c r="F244" s="278"/>
      <c r="G244" s="279"/>
      <c r="H244" s="274" t="s">
        <v>246</v>
      </c>
      <c r="I244" s="274" t="s">
        <v>239</v>
      </c>
      <c r="J244" s="261"/>
      <c r="K244" s="274">
        <f t="shared" ref="K244:M244" si="40">K242/SHARDING(K243)</f>
        <v>160</v>
      </c>
      <c r="L244" s="274">
        <f t="shared" si="40"/>
        <v>1024</v>
      </c>
      <c r="M244" s="274">
        <f t="shared" si="40"/>
        <v>512</v>
      </c>
      <c r="N244" s="274" t="s">
        <v>240</v>
      </c>
      <c r="O244" s="241"/>
      <c r="P244" s="276">
        <f>SIZEOF_IN_MIB(J244:M244, $O241)</f>
        <v>80</v>
      </c>
      <c r="Q244" s="241"/>
    </row>
    <row r="245">
      <c r="E245" s="266"/>
      <c r="F245" s="259" t="s">
        <v>257</v>
      </c>
      <c r="G245" s="260"/>
      <c r="H245" s="271" t="s">
        <v>238</v>
      </c>
      <c r="I245" s="271" t="s">
        <v>239</v>
      </c>
      <c r="J245" s="269" t="s">
        <v>40</v>
      </c>
      <c r="K245" s="269" t="s">
        <v>38</v>
      </c>
      <c r="L245" s="269" t="s">
        <v>42</v>
      </c>
      <c r="M245" s="269" t="s">
        <v>154</v>
      </c>
      <c r="N245" s="271" t="s">
        <v>240</v>
      </c>
      <c r="O245" s="399" t="s">
        <v>82</v>
      </c>
      <c r="P245" s="273"/>
      <c r="Q245" s="399" t="b">
        <v>1</v>
      </c>
    </row>
    <row r="246">
      <c r="E246" s="266"/>
      <c r="F246" s="267"/>
      <c r="G246" s="268"/>
      <c r="H246" s="262" t="s">
        <v>242</v>
      </c>
      <c r="I246" s="274" t="s">
        <v>239</v>
      </c>
      <c r="J246" s="274">
        <f t="shared" ref="J246:M246" si="41">PARAMS(J245)</f>
        <v>2560</v>
      </c>
      <c r="K246" s="274">
        <f t="shared" si="41"/>
        <v>1</v>
      </c>
      <c r="L246" s="274">
        <f t="shared" si="41"/>
        <v>1024</v>
      </c>
      <c r="M246" s="274">
        <f t="shared" si="41"/>
        <v>128</v>
      </c>
      <c r="N246" s="274" t="s">
        <v>240</v>
      </c>
      <c r="O246" s="275"/>
      <c r="P246" s="276">
        <f>SIZEOF_IN_MIB(J246:M246, $O245)</f>
        <v>640</v>
      </c>
      <c r="Q246" s="275"/>
    </row>
    <row r="247">
      <c r="E247" s="266"/>
      <c r="F247" s="267"/>
      <c r="G247" s="268"/>
      <c r="H247" s="271" t="s">
        <v>244</v>
      </c>
      <c r="I247" s="271" t="s">
        <v>239</v>
      </c>
      <c r="J247" s="269" t="s">
        <v>143</v>
      </c>
      <c r="K247" s="269"/>
      <c r="L247" s="269"/>
      <c r="M247" s="271"/>
      <c r="N247" s="271" t="s">
        <v>240</v>
      </c>
      <c r="O247" s="272"/>
      <c r="P247" s="273"/>
      <c r="Q247" s="272"/>
    </row>
    <row r="248">
      <c r="E248" s="266"/>
      <c r="F248" s="278"/>
      <c r="G248" s="279"/>
      <c r="H248" s="274" t="s">
        <v>246</v>
      </c>
      <c r="I248" s="274" t="s">
        <v>239</v>
      </c>
      <c r="J248" s="274">
        <f t="shared" ref="J248:M248" si="42">J246/SHARDING(J247)</f>
        <v>160</v>
      </c>
      <c r="K248" s="274">
        <f t="shared" si="42"/>
        <v>1</v>
      </c>
      <c r="L248" s="274">
        <f t="shared" si="42"/>
        <v>1024</v>
      </c>
      <c r="M248" s="274">
        <f t="shared" si="42"/>
        <v>128</v>
      </c>
      <c r="N248" s="274" t="s">
        <v>240</v>
      </c>
      <c r="O248" s="241"/>
      <c r="P248" s="276">
        <f>SIZEOF_IN_MIB(J248:M248, $O245)</f>
        <v>40</v>
      </c>
      <c r="Q248" s="241"/>
    </row>
    <row r="249">
      <c r="E249" s="266"/>
      <c r="F249" s="400" t="s">
        <v>293</v>
      </c>
      <c r="G249" s="385" t="s">
        <v>45</v>
      </c>
      <c r="H249" s="476" t="s">
        <v>306</v>
      </c>
      <c r="I249" s="270"/>
      <c r="J249" s="270"/>
      <c r="K249" s="270"/>
      <c r="L249" s="271"/>
      <c r="M249" s="271"/>
      <c r="N249" s="271"/>
      <c r="O249" s="477"/>
      <c r="P249" s="273"/>
      <c r="Q249" s="477"/>
    </row>
    <row r="250">
      <c r="E250" s="266"/>
      <c r="F250" s="277"/>
      <c r="G250" s="385"/>
      <c r="H250" s="274"/>
      <c r="I250" s="418"/>
      <c r="J250" s="261"/>
      <c r="K250" s="261"/>
      <c r="L250" s="274"/>
      <c r="M250" s="274"/>
      <c r="N250" s="274"/>
      <c r="O250" s="261"/>
      <c r="P250" s="276"/>
      <c r="Q250" s="222"/>
    </row>
    <row r="251">
      <c r="E251" s="266"/>
      <c r="F251" s="384" t="s">
        <v>285</v>
      </c>
      <c r="G251" s="385" t="s">
        <v>286</v>
      </c>
      <c r="H251" s="271" t="str">
        <f>VLOOKUP(O237&amp;","&amp;O241,$T$3:$W$12,4, FALSE)</f>
        <v>fp8</v>
      </c>
      <c r="I251" s="419"/>
      <c r="J251" s="270"/>
      <c r="K251" s="270"/>
      <c r="L251" s="271"/>
      <c r="M251" s="271"/>
      <c r="N251" s="271"/>
      <c r="O251" s="270"/>
      <c r="P251" s="273"/>
      <c r="Q251" s="305"/>
    </row>
    <row r="252">
      <c r="E252" s="266"/>
      <c r="F252" s="266"/>
      <c r="G252" s="381" t="s">
        <v>299</v>
      </c>
      <c r="H252" s="420">
        <f>CALCULATE_FLOPS(J240:M240,J244:M244,M244,K244,H251)</f>
        <v>21474836480</v>
      </c>
      <c r="I252" s="418"/>
      <c r="J252" s="261"/>
      <c r="K252" s="261"/>
      <c r="L252" s="274"/>
      <c r="M252" s="274"/>
      <c r="N252" s="274"/>
      <c r="O252" s="261"/>
      <c r="P252" s="276"/>
      <c r="Q252" s="222"/>
    </row>
    <row r="253">
      <c r="E253" s="266"/>
      <c r="F253" s="277"/>
      <c r="G253" s="388" t="s">
        <v>288</v>
      </c>
      <c r="H253" s="389">
        <f>COMPUTE_TIME_MS(H252, H251)</f>
        <v>0.0120265569</v>
      </c>
      <c r="I253" s="390"/>
      <c r="J253" s="391"/>
      <c r="K253" s="391"/>
      <c r="L253" s="392"/>
      <c r="M253" s="392"/>
      <c r="N253" s="392"/>
      <c r="O253" s="391"/>
      <c r="P253" s="393"/>
      <c r="Q253" s="305"/>
    </row>
    <row r="254">
      <c r="E254" s="266"/>
      <c r="F254" s="384" t="s">
        <v>289</v>
      </c>
      <c r="G254" s="381" t="s">
        <v>290</v>
      </c>
      <c r="H254" s="303">
        <f>IF(Q237,0,P240)+IF(Q241,0,P244)+IF(Q245,0,P248)</f>
        <v>90</v>
      </c>
      <c r="I254" s="261"/>
      <c r="J254" s="261"/>
      <c r="K254" s="261"/>
      <c r="L254" s="274"/>
      <c r="M254" s="274"/>
      <c r="N254" s="274"/>
      <c r="O254" s="261"/>
      <c r="P254" s="276"/>
      <c r="Q254" s="222"/>
    </row>
    <row r="255">
      <c r="E255" s="277"/>
      <c r="F255" s="277"/>
      <c r="G255" s="395" t="s">
        <v>291</v>
      </c>
      <c r="H255" s="430">
        <f>HBM_TIME_MS(H254)</f>
        <v>0.02611983268</v>
      </c>
      <c r="I255" s="391"/>
      <c r="J255" s="391"/>
      <c r="K255" s="391"/>
      <c r="L255" s="392"/>
      <c r="M255" s="392"/>
      <c r="N255" s="392"/>
      <c r="O255" s="391"/>
      <c r="P255" s="393"/>
      <c r="Q255" s="305"/>
    </row>
    <row r="256">
      <c r="E256" s="258" t="s">
        <v>307</v>
      </c>
      <c r="F256" s="282" t="s">
        <v>249</v>
      </c>
      <c r="G256" s="260"/>
      <c r="H256" s="290" t="s">
        <v>238</v>
      </c>
      <c r="I256" s="290" t="s">
        <v>239</v>
      </c>
      <c r="J256" s="195" t="s">
        <v>40</v>
      </c>
      <c r="K256" s="195" t="s">
        <v>38</v>
      </c>
      <c r="L256" s="195" t="s">
        <v>154</v>
      </c>
      <c r="M256" s="398" t="s">
        <v>151</v>
      </c>
      <c r="N256" s="290" t="s">
        <v>240</v>
      </c>
      <c r="O256" s="291" t="str">
        <f>PARAMS("attn_kv_k_dtype")</f>
        <v>fp8</v>
      </c>
      <c r="P256" s="292"/>
      <c r="Q256" s="291" t="b">
        <v>0</v>
      </c>
    </row>
    <row r="257">
      <c r="E257" s="266"/>
      <c r="F257" s="267"/>
      <c r="G257" s="268"/>
      <c r="H257" s="195" t="s">
        <v>242</v>
      </c>
      <c r="I257" s="290" t="s">
        <v>239</v>
      </c>
      <c r="J257" s="289">
        <f t="shared" ref="J257:M257" si="43">PARAMS(J256)</f>
        <v>2560</v>
      </c>
      <c r="K257" s="290">
        <f t="shared" si="43"/>
        <v>1</v>
      </c>
      <c r="L257" s="290">
        <f t="shared" si="43"/>
        <v>128</v>
      </c>
      <c r="M257" s="290">
        <f t="shared" si="43"/>
        <v>64</v>
      </c>
      <c r="N257" s="290" t="s">
        <v>240</v>
      </c>
      <c r="O257" s="266"/>
      <c r="P257" s="292">
        <f>SIZEOF_IN_MIB(J257:M257, $O256)</f>
        <v>20</v>
      </c>
      <c r="Q257" s="266"/>
    </row>
    <row r="258">
      <c r="E258" s="266"/>
      <c r="F258" s="267"/>
      <c r="G258" s="268"/>
      <c r="H258" s="289" t="s">
        <v>244</v>
      </c>
      <c r="I258" s="289" t="s">
        <v>239</v>
      </c>
      <c r="J258" s="195" t="s">
        <v>143</v>
      </c>
      <c r="K258" s="195"/>
      <c r="L258" s="195"/>
      <c r="M258" s="289"/>
      <c r="N258" s="289" t="s">
        <v>240</v>
      </c>
      <c r="O258" s="266"/>
      <c r="P258" s="292"/>
      <c r="Q258" s="266"/>
    </row>
    <row r="259">
      <c r="E259" s="266"/>
      <c r="F259" s="278"/>
      <c r="G259" s="279"/>
      <c r="H259" s="195" t="s">
        <v>246</v>
      </c>
      <c r="I259" s="289" t="s">
        <v>239</v>
      </c>
      <c r="J259" s="289">
        <f t="shared" ref="J259:M259" si="44">J257/SHARDING(J258)</f>
        <v>160</v>
      </c>
      <c r="K259" s="289">
        <f t="shared" si="44"/>
        <v>1</v>
      </c>
      <c r="L259" s="289">
        <f t="shared" si="44"/>
        <v>128</v>
      </c>
      <c r="M259" s="289">
        <f t="shared" si="44"/>
        <v>64</v>
      </c>
      <c r="N259" s="289" t="s">
        <v>240</v>
      </c>
      <c r="O259" s="277"/>
      <c r="P259" s="292">
        <f>SIZEOF_IN_MIB(J259:M259, $O256)</f>
        <v>1.25</v>
      </c>
      <c r="Q259" s="277"/>
    </row>
    <row r="260">
      <c r="E260" s="266"/>
      <c r="F260" s="259" t="s">
        <v>253</v>
      </c>
      <c r="G260" s="260"/>
      <c r="H260" s="289" t="s">
        <v>238</v>
      </c>
      <c r="I260" s="289" t="s">
        <v>239</v>
      </c>
      <c r="J260" s="290"/>
      <c r="K260" s="195" t="s">
        <v>40</v>
      </c>
      <c r="L260" s="195" t="s">
        <v>42</v>
      </c>
      <c r="M260" s="398" t="s">
        <v>151</v>
      </c>
      <c r="N260" s="289" t="s">
        <v>240</v>
      </c>
      <c r="O260" s="291" t="str">
        <f>PARAMS("kv_dtype")</f>
        <v>fp8</v>
      </c>
      <c r="P260" s="292"/>
      <c r="Q260" s="291" t="b">
        <v>0</v>
      </c>
    </row>
    <row r="261">
      <c r="E261" s="266"/>
      <c r="F261" s="267"/>
      <c r="G261" s="268"/>
      <c r="H261" s="195" t="s">
        <v>242</v>
      </c>
      <c r="I261" s="289" t="s">
        <v>239</v>
      </c>
      <c r="J261" s="290"/>
      <c r="K261" s="289">
        <f t="shared" ref="K261:M261" si="45">PARAMS(K260)</f>
        <v>2560</v>
      </c>
      <c r="L261" s="289">
        <f t="shared" si="45"/>
        <v>1024</v>
      </c>
      <c r="M261" s="289">
        <f t="shared" si="45"/>
        <v>64</v>
      </c>
      <c r="N261" s="289" t="s">
        <v>240</v>
      </c>
      <c r="O261" s="266"/>
      <c r="P261" s="292">
        <f>SIZEOF_IN_MIB(J261:M261, $O260)</f>
        <v>160</v>
      </c>
      <c r="Q261" s="266"/>
    </row>
    <row r="262">
      <c r="E262" s="266"/>
      <c r="F262" s="267"/>
      <c r="G262" s="268"/>
      <c r="H262" s="289" t="s">
        <v>244</v>
      </c>
      <c r="I262" s="289" t="s">
        <v>239</v>
      </c>
      <c r="J262" s="290"/>
      <c r="K262" s="195" t="s">
        <v>143</v>
      </c>
      <c r="L262" s="289"/>
      <c r="M262" s="289"/>
      <c r="N262" s="289" t="s">
        <v>240</v>
      </c>
      <c r="O262" s="266"/>
      <c r="P262" s="292"/>
      <c r="Q262" s="266"/>
    </row>
    <row r="263">
      <c r="E263" s="266"/>
      <c r="F263" s="278"/>
      <c r="G263" s="279"/>
      <c r="H263" s="274" t="s">
        <v>246</v>
      </c>
      <c r="I263" s="274" t="s">
        <v>239</v>
      </c>
      <c r="J263" s="261"/>
      <c r="K263" s="274">
        <f t="shared" ref="K263:M263" si="46">K261/SHARDING(K262)</f>
        <v>160</v>
      </c>
      <c r="L263" s="274">
        <f t="shared" si="46"/>
        <v>1024</v>
      </c>
      <c r="M263" s="274">
        <f t="shared" si="46"/>
        <v>64</v>
      </c>
      <c r="N263" s="274" t="s">
        <v>240</v>
      </c>
      <c r="O263" s="241"/>
      <c r="P263" s="276">
        <f>SIZEOF_IN_MIB(J263:M263, $O260)</f>
        <v>10</v>
      </c>
      <c r="Q263" s="241"/>
    </row>
    <row r="264">
      <c r="E264" s="266"/>
      <c r="F264" s="259" t="s">
        <v>257</v>
      </c>
      <c r="G264" s="260"/>
      <c r="H264" s="271" t="s">
        <v>238</v>
      </c>
      <c r="I264" s="271" t="s">
        <v>239</v>
      </c>
      <c r="J264" s="269" t="s">
        <v>40</v>
      </c>
      <c r="K264" s="269" t="s">
        <v>38</v>
      </c>
      <c r="L264" s="269" t="s">
        <v>42</v>
      </c>
      <c r="M264" s="269" t="s">
        <v>154</v>
      </c>
      <c r="N264" s="271" t="s">
        <v>240</v>
      </c>
      <c r="O264" s="478" t="s">
        <v>82</v>
      </c>
      <c r="P264" s="273"/>
      <c r="Q264" s="399" t="b">
        <v>1</v>
      </c>
    </row>
    <row r="265">
      <c r="E265" s="266"/>
      <c r="F265" s="267"/>
      <c r="G265" s="268"/>
      <c r="H265" s="262" t="s">
        <v>242</v>
      </c>
      <c r="I265" s="274" t="s">
        <v>239</v>
      </c>
      <c r="J265" s="274">
        <f t="shared" ref="J265:M265" si="47">PARAMS(J264)</f>
        <v>2560</v>
      </c>
      <c r="K265" s="274">
        <f t="shared" si="47"/>
        <v>1</v>
      </c>
      <c r="L265" s="274">
        <f t="shared" si="47"/>
        <v>1024</v>
      </c>
      <c r="M265" s="274">
        <f t="shared" si="47"/>
        <v>128</v>
      </c>
      <c r="N265" s="274" t="s">
        <v>240</v>
      </c>
      <c r="O265" s="275"/>
      <c r="P265" s="276">
        <f>SIZEOF_IN_MIB(J265:M265, $O264)</f>
        <v>640</v>
      </c>
      <c r="Q265" s="275"/>
    </row>
    <row r="266">
      <c r="E266" s="266"/>
      <c r="F266" s="267"/>
      <c r="G266" s="268"/>
      <c r="H266" s="271" t="s">
        <v>244</v>
      </c>
      <c r="I266" s="271" t="s">
        <v>239</v>
      </c>
      <c r="J266" s="269" t="s">
        <v>143</v>
      </c>
      <c r="K266" s="269"/>
      <c r="L266" s="269"/>
      <c r="M266" s="271"/>
      <c r="N266" s="271" t="s">
        <v>240</v>
      </c>
      <c r="O266" s="272"/>
      <c r="P266" s="273"/>
      <c r="Q266" s="272"/>
    </row>
    <row r="267">
      <c r="E267" s="266"/>
      <c r="F267" s="278"/>
      <c r="G267" s="279"/>
      <c r="H267" s="274" t="s">
        <v>246</v>
      </c>
      <c r="I267" s="274" t="s">
        <v>239</v>
      </c>
      <c r="J267" s="274">
        <f t="shared" ref="J267:M267" si="48">J265/SHARDING(J266)</f>
        <v>160</v>
      </c>
      <c r="K267" s="274">
        <f t="shared" si="48"/>
        <v>1</v>
      </c>
      <c r="L267" s="274">
        <f t="shared" si="48"/>
        <v>1024</v>
      </c>
      <c r="M267" s="274">
        <f t="shared" si="48"/>
        <v>128</v>
      </c>
      <c r="N267" s="274" t="s">
        <v>240</v>
      </c>
      <c r="O267" s="241"/>
      <c r="P267" s="276">
        <f>SIZEOF_IN_MIB(J267:M267, $O264)</f>
        <v>40</v>
      </c>
      <c r="Q267" s="241"/>
    </row>
    <row r="268">
      <c r="E268" s="266"/>
      <c r="F268" s="400" t="s">
        <v>293</v>
      </c>
      <c r="G268" s="385" t="s">
        <v>45</v>
      </c>
      <c r="H268" s="423"/>
      <c r="I268" s="424"/>
      <c r="J268" s="270"/>
      <c r="K268" s="270"/>
      <c r="L268" s="271"/>
      <c r="M268" s="271"/>
      <c r="N268" s="271"/>
      <c r="O268" s="270"/>
      <c r="P268" s="273"/>
      <c r="Q268" s="305"/>
    </row>
    <row r="269">
      <c r="E269" s="266"/>
      <c r="F269" s="277"/>
      <c r="G269" s="385"/>
      <c r="H269" s="274"/>
      <c r="I269" s="418"/>
      <c r="J269" s="261"/>
      <c r="K269" s="261"/>
      <c r="L269" s="274"/>
      <c r="M269" s="274"/>
      <c r="N269" s="274"/>
      <c r="O269" s="261"/>
      <c r="P269" s="276"/>
      <c r="Q269" s="222"/>
    </row>
    <row r="270">
      <c r="E270" s="266"/>
      <c r="F270" s="384" t="s">
        <v>285</v>
      </c>
      <c r="G270" s="385" t="s">
        <v>286</v>
      </c>
      <c r="H270" s="271" t="str">
        <f>VLOOKUP(O256&amp;","&amp;O260,$T$3:$W$12,4, FALSE)</f>
        <v>fp8</v>
      </c>
      <c r="I270" s="419"/>
      <c r="J270" s="270"/>
      <c r="K270" s="270"/>
      <c r="L270" s="271"/>
      <c r="M270" s="271"/>
      <c r="N270" s="271"/>
      <c r="O270" s="270"/>
      <c r="P270" s="273"/>
      <c r="Q270" s="305"/>
    </row>
    <row r="271">
      <c r="E271" s="266"/>
      <c r="F271" s="266"/>
      <c r="G271" s="381" t="s">
        <v>299</v>
      </c>
      <c r="H271" s="420">
        <f>CALCULATE_FLOPS(J259:M259,J263:M263,M263,K263,H270)</f>
        <v>10737418240</v>
      </c>
      <c r="I271" s="418"/>
      <c r="J271" s="261"/>
      <c r="K271" s="261"/>
      <c r="L271" s="274"/>
      <c r="M271" s="274"/>
      <c r="N271" s="274"/>
      <c r="O271" s="261"/>
      <c r="P271" s="276"/>
      <c r="Q271" s="222"/>
    </row>
    <row r="272">
      <c r="E272" s="266"/>
      <c r="F272" s="277"/>
      <c r="G272" s="388" t="s">
        <v>288</v>
      </c>
      <c r="H272" s="421">
        <f>COMPUTE_TIME_MS(H271, H270)</f>
        <v>0.00601327845</v>
      </c>
      <c r="I272" s="390"/>
      <c r="J272" s="391"/>
      <c r="K272" s="391"/>
      <c r="L272" s="392"/>
      <c r="M272" s="392"/>
      <c r="N272" s="392"/>
      <c r="O272" s="391"/>
      <c r="P272" s="393"/>
      <c r="Q272" s="305"/>
    </row>
    <row r="273">
      <c r="E273" s="266"/>
      <c r="F273" s="384" t="s">
        <v>289</v>
      </c>
      <c r="G273" s="381" t="s">
        <v>290</v>
      </c>
      <c r="H273" s="303">
        <f>IF(Q256,0,P259)+IF(Q260,0,P263)+IF(Q264,0,P267)</f>
        <v>11.25</v>
      </c>
      <c r="I273" s="261"/>
      <c r="J273" s="261"/>
      <c r="K273" s="261"/>
      <c r="L273" s="274"/>
      <c r="M273" s="274"/>
      <c r="N273" s="274"/>
      <c r="O273" s="261"/>
      <c r="P273" s="276"/>
      <c r="Q273" s="222"/>
    </row>
    <row r="274">
      <c r="E274" s="277"/>
      <c r="F274" s="277"/>
      <c r="G274" s="395" t="s">
        <v>291</v>
      </c>
      <c r="H274" s="430">
        <f>HBM_TIME_MS(H273)</f>
        <v>0.003264979086</v>
      </c>
      <c r="I274" s="391"/>
      <c r="J274" s="391"/>
      <c r="K274" s="391"/>
      <c r="L274" s="392"/>
      <c r="M274" s="392"/>
      <c r="N274" s="392"/>
      <c r="O274" s="391"/>
      <c r="P274" s="393"/>
      <c r="Q274" s="305"/>
    </row>
    <row r="275">
      <c r="E275" s="258" t="s">
        <v>308</v>
      </c>
      <c r="F275" s="282" t="s">
        <v>249</v>
      </c>
      <c r="G275" s="260"/>
      <c r="H275" s="290" t="s">
        <v>238</v>
      </c>
      <c r="I275" s="290" t="s">
        <v>239</v>
      </c>
      <c r="J275" s="195" t="s">
        <v>40</v>
      </c>
      <c r="K275" s="195" t="s">
        <v>38</v>
      </c>
      <c r="L275" s="398" t="s">
        <v>42</v>
      </c>
      <c r="M275" s="195" t="s">
        <v>154</v>
      </c>
      <c r="N275" s="290" t="s">
        <v>240</v>
      </c>
      <c r="O275" s="291" t="str">
        <f>PARAMS("attn_av_a_dtype")</f>
        <v>fp8</v>
      </c>
      <c r="P275" s="292"/>
      <c r="Q275" s="291" t="b">
        <v>1</v>
      </c>
    </row>
    <row r="276">
      <c r="E276" s="266"/>
      <c r="F276" s="267"/>
      <c r="G276" s="268"/>
      <c r="H276" s="195" t="s">
        <v>242</v>
      </c>
      <c r="I276" s="290" t="s">
        <v>239</v>
      </c>
      <c r="J276" s="289">
        <f t="shared" ref="J276:M276" si="49">PARAMS(J275)</f>
        <v>2560</v>
      </c>
      <c r="K276" s="290">
        <f t="shared" si="49"/>
        <v>1</v>
      </c>
      <c r="L276" s="290">
        <f t="shared" si="49"/>
        <v>1024</v>
      </c>
      <c r="M276" s="290">
        <f t="shared" si="49"/>
        <v>128</v>
      </c>
      <c r="N276" s="290" t="s">
        <v>240</v>
      </c>
      <c r="O276" s="266"/>
      <c r="P276" s="292">
        <f>SIZEOF_IN_MIB(J276:M276, $O275)</f>
        <v>320</v>
      </c>
      <c r="Q276" s="266"/>
    </row>
    <row r="277">
      <c r="E277" s="266"/>
      <c r="F277" s="267"/>
      <c r="G277" s="268"/>
      <c r="H277" s="289" t="s">
        <v>244</v>
      </c>
      <c r="I277" s="289" t="s">
        <v>239</v>
      </c>
      <c r="J277" s="195" t="s">
        <v>143</v>
      </c>
      <c r="K277" s="195"/>
      <c r="L277" s="195"/>
      <c r="M277" s="289"/>
      <c r="N277" s="289" t="s">
        <v>240</v>
      </c>
      <c r="O277" s="266"/>
      <c r="P277" s="292"/>
      <c r="Q277" s="266"/>
    </row>
    <row r="278">
      <c r="E278" s="266"/>
      <c r="F278" s="278"/>
      <c r="G278" s="279"/>
      <c r="H278" s="195" t="s">
        <v>246</v>
      </c>
      <c r="I278" s="289" t="s">
        <v>239</v>
      </c>
      <c r="J278" s="289">
        <f t="shared" ref="J278:M278" si="50">J276/SHARDING(J277)</f>
        <v>160</v>
      </c>
      <c r="K278" s="289">
        <f t="shared" si="50"/>
        <v>1</v>
      </c>
      <c r="L278" s="289">
        <f t="shared" si="50"/>
        <v>1024</v>
      </c>
      <c r="M278" s="289">
        <f t="shared" si="50"/>
        <v>128</v>
      </c>
      <c r="N278" s="289" t="s">
        <v>240</v>
      </c>
      <c r="O278" s="277"/>
      <c r="P278" s="292">
        <f>SIZEOF_IN_MIB(J278:M278, $O275)</f>
        <v>20</v>
      </c>
      <c r="Q278" s="277"/>
    </row>
    <row r="279">
      <c r="E279" s="266"/>
      <c r="F279" s="259" t="s">
        <v>253</v>
      </c>
      <c r="G279" s="260"/>
      <c r="H279" s="289" t="s">
        <v>238</v>
      </c>
      <c r="I279" s="289" t="s">
        <v>239</v>
      </c>
      <c r="J279" s="195" t="s">
        <v>40</v>
      </c>
      <c r="K279" s="195"/>
      <c r="L279" s="398" t="s">
        <v>42</v>
      </c>
      <c r="M279" s="195" t="s">
        <v>145</v>
      </c>
      <c r="N279" s="289" t="s">
        <v>240</v>
      </c>
      <c r="O279" s="291" t="str">
        <f>PARAMS("kv_dtype")</f>
        <v>fp8</v>
      </c>
      <c r="P279" s="292"/>
      <c r="Q279" s="291" t="b">
        <v>1</v>
      </c>
    </row>
    <row r="280">
      <c r="E280" s="266"/>
      <c r="F280" s="267"/>
      <c r="G280" s="268"/>
      <c r="H280" s="195" t="s">
        <v>242</v>
      </c>
      <c r="I280" s="289" t="s">
        <v>239</v>
      </c>
      <c r="J280" s="289">
        <f>PARAMS(J279)</f>
        <v>2560</v>
      </c>
      <c r="K280" s="289"/>
      <c r="L280" s="289">
        <f t="shared" ref="L280:M280" si="51">PARAMS(L279)</f>
        <v>1024</v>
      </c>
      <c r="M280" s="289">
        <f t="shared" si="51"/>
        <v>512</v>
      </c>
      <c r="N280" s="289" t="s">
        <v>240</v>
      </c>
      <c r="O280" s="266"/>
      <c r="P280" s="292">
        <f>SIZEOF_IN_MIB(J280:M280, $O279)</f>
        <v>1280</v>
      </c>
      <c r="Q280" s="266"/>
    </row>
    <row r="281">
      <c r="E281" s="266"/>
      <c r="F281" s="267"/>
      <c r="G281" s="268"/>
      <c r="H281" s="289" t="s">
        <v>244</v>
      </c>
      <c r="I281" s="289" t="s">
        <v>239</v>
      </c>
      <c r="J281" s="195" t="s">
        <v>143</v>
      </c>
      <c r="K281" s="290"/>
      <c r="L281" s="289"/>
      <c r="M281" s="289"/>
      <c r="N281" s="289" t="s">
        <v>240</v>
      </c>
      <c r="O281" s="266"/>
      <c r="P281" s="292"/>
      <c r="Q281" s="266"/>
    </row>
    <row r="282">
      <c r="E282" s="266"/>
      <c r="F282" s="278"/>
      <c r="G282" s="279"/>
      <c r="H282" s="274" t="s">
        <v>246</v>
      </c>
      <c r="I282" s="274" t="s">
        <v>239</v>
      </c>
      <c r="J282" s="274">
        <f>J280/SHARDING(J281)</f>
        <v>160</v>
      </c>
      <c r="K282" s="274"/>
      <c r="L282" s="274">
        <f t="shared" ref="L282:M282" si="52">L280/SHARDING(L281)</f>
        <v>1024</v>
      </c>
      <c r="M282" s="274">
        <f t="shared" si="52"/>
        <v>512</v>
      </c>
      <c r="N282" s="274" t="s">
        <v>240</v>
      </c>
      <c r="O282" s="241"/>
      <c r="P282" s="276">
        <f>SIZEOF_IN_MIB(J282:M282, $O279)</f>
        <v>80</v>
      </c>
      <c r="Q282" s="241"/>
    </row>
    <row r="283">
      <c r="E283" s="266"/>
      <c r="F283" s="259" t="s">
        <v>257</v>
      </c>
      <c r="G283" s="260"/>
      <c r="H283" s="271" t="s">
        <v>238</v>
      </c>
      <c r="I283" s="271" t="s">
        <v>239</v>
      </c>
      <c r="J283" s="269" t="s">
        <v>40</v>
      </c>
      <c r="K283" s="269" t="s">
        <v>38</v>
      </c>
      <c r="L283" s="269" t="s">
        <v>154</v>
      </c>
      <c r="M283" s="269" t="s">
        <v>145</v>
      </c>
      <c r="N283" s="271" t="s">
        <v>240</v>
      </c>
      <c r="O283" s="478" t="s">
        <v>82</v>
      </c>
      <c r="P283" s="273"/>
      <c r="Q283" s="399" t="b">
        <v>0</v>
      </c>
    </row>
    <row r="284">
      <c r="E284" s="266"/>
      <c r="F284" s="267"/>
      <c r="G284" s="268"/>
      <c r="H284" s="262" t="s">
        <v>242</v>
      </c>
      <c r="I284" s="274" t="s">
        <v>239</v>
      </c>
      <c r="J284" s="274">
        <f t="shared" ref="J284:M284" si="53">PARAMS(J283)</f>
        <v>2560</v>
      </c>
      <c r="K284" s="274">
        <f t="shared" si="53"/>
        <v>1</v>
      </c>
      <c r="L284" s="274">
        <f t="shared" si="53"/>
        <v>128</v>
      </c>
      <c r="M284" s="274">
        <f t="shared" si="53"/>
        <v>512</v>
      </c>
      <c r="N284" s="274" t="s">
        <v>240</v>
      </c>
      <c r="O284" s="275"/>
      <c r="P284" s="276">
        <f>SIZEOF_IN_MIB(J284:M284, $O283)</f>
        <v>320</v>
      </c>
      <c r="Q284" s="275"/>
    </row>
    <row r="285">
      <c r="E285" s="266"/>
      <c r="F285" s="267"/>
      <c r="G285" s="268"/>
      <c r="H285" s="271" t="s">
        <v>244</v>
      </c>
      <c r="I285" s="271" t="s">
        <v>239</v>
      </c>
      <c r="J285" s="269" t="s">
        <v>143</v>
      </c>
      <c r="K285" s="269"/>
      <c r="L285" s="269"/>
      <c r="M285" s="271"/>
      <c r="N285" s="271" t="s">
        <v>240</v>
      </c>
      <c r="O285" s="272"/>
      <c r="P285" s="273"/>
      <c r="Q285" s="272"/>
    </row>
    <row r="286">
      <c r="E286" s="266"/>
      <c r="F286" s="278"/>
      <c r="G286" s="279"/>
      <c r="H286" s="274" t="s">
        <v>246</v>
      </c>
      <c r="I286" s="274" t="s">
        <v>239</v>
      </c>
      <c r="J286" s="274">
        <f t="shared" ref="J286:M286" si="54">J284/SHARDING(J285)</f>
        <v>160</v>
      </c>
      <c r="K286" s="274">
        <f t="shared" si="54"/>
        <v>1</v>
      </c>
      <c r="L286" s="274">
        <f t="shared" si="54"/>
        <v>128</v>
      </c>
      <c r="M286" s="274">
        <f t="shared" si="54"/>
        <v>512</v>
      </c>
      <c r="N286" s="274" t="s">
        <v>240</v>
      </c>
      <c r="O286" s="241"/>
      <c r="P286" s="276">
        <f>SIZEOF_IN_MIB(J286:M286, $O283)</f>
        <v>20</v>
      </c>
      <c r="Q286" s="241"/>
    </row>
    <row r="287">
      <c r="E287" s="266"/>
      <c r="F287" s="400" t="s">
        <v>293</v>
      </c>
      <c r="G287" s="385" t="s">
        <v>45</v>
      </c>
      <c r="H287" s="423"/>
      <c r="I287" s="424"/>
      <c r="J287" s="270"/>
      <c r="K287" s="270"/>
      <c r="L287" s="271"/>
      <c r="M287" s="271"/>
      <c r="N287" s="271"/>
      <c r="O287" s="270"/>
      <c r="P287" s="273"/>
      <c r="Q287" s="305"/>
    </row>
    <row r="288">
      <c r="E288" s="266"/>
      <c r="F288" s="277"/>
      <c r="G288" s="385"/>
      <c r="H288" s="274"/>
      <c r="I288" s="418"/>
      <c r="J288" s="261"/>
      <c r="K288" s="261"/>
      <c r="L288" s="274"/>
      <c r="M288" s="274"/>
      <c r="N288" s="274"/>
      <c r="O288" s="261"/>
      <c r="P288" s="276"/>
      <c r="Q288" s="222"/>
    </row>
    <row r="289">
      <c r="E289" s="266"/>
      <c r="F289" s="384" t="s">
        <v>285</v>
      </c>
      <c r="G289" s="385" t="s">
        <v>286</v>
      </c>
      <c r="H289" s="271" t="str">
        <f>VLOOKUP(O275&amp;","&amp;O279,$T$3:$W$12,4, FALSE)</f>
        <v>fp8</v>
      </c>
      <c r="I289" s="419"/>
      <c r="J289" s="270"/>
      <c r="K289" s="270"/>
      <c r="L289" s="271"/>
      <c r="M289" s="271"/>
      <c r="N289" s="271"/>
      <c r="O289" s="270"/>
      <c r="P289" s="273"/>
      <c r="Q289" s="305"/>
    </row>
    <row r="290">
      <c r="E290" s="266"/>
      <c r="F290" s="266"/>
      <c r="G290" s="381" t="s">
        <v>299</v>
      </c>
      <c r="H290" s="420">
        <f>CALCULATE_FLOPS(J278:M278,J282:M282,L282,J282,H289)</f>
        <v>21474836480</v>
      </c>
      <c r="I290" s="418"/>
      <c r="J290" s="261"/>
      <c r="K290" s="261"/>
      <c r="L290" s="274"/>
      <c r="M290" s="274"/>
      <c r="N290" s="274"/>
      <c r="O290" s="261"/>
      <c r="P290" s="276"/>
      <c r="Q290" s="222"/>
    </row>
    <row r="291">
      <c r="E291" s="266"/>
      <c r="F291" s="277"/>
      <c r="G291" s="388" t="s">
        <v>288</v>
      </c>
      <c r="H291" s="421">
        <f>COMPUTE_TIME_MS(H290, H289)</f>
        <v>0.0120265569</v>
      </c>
      <c r="I291" s="390"/>
      <c r="J291" s="391"/>
      <c r="K291" s="391"/>
      <c r="L291" s="392"/>
      <c r="M291" s="392"/>
      <c r="N291" s="392"/>
      <c r="O291" s="391"/>
      <c r="P291" s="393"/>
      <c r="Q291" s="305"/>
    </row>
    <row r="292">
      <c r="E292" s="266"/>
      <c r="F292" s="384" t="s">
        <v>289</v>
      </c>
      <c r="G292" s="381" t="s">
        <v>290</v>
      </c>
      <c r="H292" s="303">
        <f>IF(Q275,0,P278)+IF(Q279,0,P282)+IF(Q283,0,P286)</f>
        <v>20</v>
      </c>
      <c r="I292" s="261"/>
      <c r="J292" s="261"/>
      <c r="K292" s="261"/>
      <c r="L292" s="274"/>
      <c r="M292" s="274"/>
      <c r="N292" s="274"/>
      <c r="O292" s="261"/>
      <c r="P292" s="276"/>
      <c r="Q292" s="222"/>
    </row>
    <row r="293">
      <c r="E293" s="277"/>
      <c r="F293" s="277"/>
      <c r="G293" s="395" t="s">
        <v>291</v>
      </c>
      <c r="H293" s="479">
        <f>HBM_TIME_MS(H292)</f>
        <v>0.005804407263</v>
      </c>
      <c r="I293" s="391"/>
      <c r="J293" s="391"/>
      <c r="K293" s="391"/>
      <c r="L293" s="392"/>
      <c r="M293" s="392"/>
      <c r="N293" s="392"/>
      <c r="O293" s="391"/>
      <c r="P293" s="393"/>
      <c r="Q293" s="305"/>
    </row>
    <row r="294">
      <c r="E294" s="258" t="s">
        <v>309</v>
      </c>
      <c r="F294" s="282" t="s">
        <v>249</v>
      </c>
      <c r="G294" s="260"/>
      <c r="H294" s="261" t="s">
        <v>238</v>
      </c>
      <c r="I294" s="261" t="s">
        <v>239</v>
      </c>
      <c r="J294" s="262" t="s">
        <v>40</v>
      </c>
      <c r="K294" s="262" t="s">
        <v>38</v>
      </c>
      <c r="L294" s="262" t="s">
        <v>154</v>
      </c>
      <c r="M294" s="425" t="s">
        <v>145</v>
      </c>
      <c r="N294" s="261" t="s">
        <v>240</v>
      </c>
      <c r="O294" s="263" t="str">
        <f>EXTRACT_ACTIVATION_DTYPE(PARAMS("attn_proj_dtype"))</f>
        <v>fp8</v>
      </c>
      <c r="P294" s="276"/>
      <c r="Q294" s="263" t="b">
        <v>0</v>
      </c>
    </row>
    <row r="295">
      <c r="E295" s="266"/>
      <c r="F295" s="267"/>
      <c r="G295" s="268"/>
      <c r="H295" s="269" t="s">
        <v>242</v>
      </c>
      <c r="I295" s="270" t="s">
        <v>239</v>
      </c>
      <c r="J295" s="271">
        <f t="shared" ref="J295:M295" si="55">PARAMS(J294)</f>
        <v>2560</v>
      </c>
      <c r="K295" s="270">
        <f t="shared" si="55"/>
        <v>1</v>
      </c>
      <c r="L295" s="270">
        <f t="shared" si="55"/>
        <v>128</v>
      </c>
      <c r="M295" s="270">
        <f t="shared" si="55"/>
        <v>512</v>
      </c>
      <c r="N295" s="270" t="s">
        <v>240</v>
      </c>
      <c r="O295" s="272"/>
      <c r="P295" s="273">
        <f>SIZEOF_IN_MIB(J295:M295, $O294)</f>
        <v>160</v>
      </c>
      <c r="Q295" s="272"/>
    </row>
    <row r="296">
      <c r="E296" s="266"/>
      <c r="F296" s="267"/>
      <c r="G296" s="268"/>
      <c r="H296" s="274" t="s">
        <v>244</v>
      </c>
      <c r="I296" s="274" t="s">
        <v>239</v>
      </c>
      <c r="J296" s="262" t="s">
        <v>143</v>
      </c>
      <c r="K296" s="262"/>
      <c r="L296" s="262"/>
      <c r="M296" s="274"/>
      <c r="N296" s="274" t="s">
        <v>240</v>
      </c>
      <c r="O296" s="275"/>
      <c r="P296" s="276"/>
      <c r="Q296" s="275"/>
    </row>
    <row r="297">
      <c r="E297" s="266"/>
      <c r="F297" s="278"/>
      <c r="G297" s="279"/>
      <c r="H297" s="269" t="s">
        <v>246</v>
      </c>
      <c r="I297" s="271" t="s">
        <v>239</v>
      </c>
      <c r="J297" s="271">
        <f t="shared" ref="J297:M297" si="56">J295/SHARDING(J296)</f>
        <v>160</v>
      </c>
      <c r="K297" s="271">
        <f t="shared" si="56"/>
        <v>1</v>
      </c>
      <c r="L297" s="271">
        <f t="shared" si="56"/>
        <v>128</v>
      </c>
      <c r="M297" s="271">
        <f t="shared" si="56"/>
        <v>512</v>
      </c>
      <c r="N297" s="271" t="s">
        <v>240</v>
      </c>
      <c r="O297" s="280"/>
      <c r="P297" s="273">
        <f>SIZEOF_IN_MIB(J297:M297, $O294)</f>
        <v>10</v>
      </c>
      <c r="Q297" s="280"/>
    </row>
    <row r="298">
      <c r="E298" s="266"/>
      <c r="F298" s="259" t="s">
        <v>253</v>
      </c>
      <c r="G298" s="260"/>
      <c r="H298" s="274" t="s">
        <v>238</v>
      </c>
      <c r="I298" s="274" t="s">
        <v>239</v>
      </c>
      <c r="J298" s="261"/>
      <c r="K298" s="262" t="s">
        <v>154</v>
      </c>
      <c r="L298" s="262" t="s">
        <v>148</v>
      </c>
      <c r="M298" s="425" t="s">
        <v>145</v>
      </c>
      <c r="N298" s="274" t="s">
        <v>240</v>
      </c>
      <c r="O298" s="263" t="str">
        <f>EXTRACT_WEIGHT_DTYPE(PARAMS("attn_proj_dtype"))</f>
        <v>fp8</v>
      </c>
      <c r="P298" s="276"/>
      <c r="Q298" s="263" t="b">
        <v>0</v>
      </c>
    </row>
    <row r="299">
      <c r="E299" s="266"/>
      <c r="F299" s="267"/>
      <c r="G299" s="268"/>
      <c r="H299" s="269" t="s">
        <v>242</v>
      </c>
      <c r="I299" s="271" t="s">
        <v>239</v>
      </c>
      <c r="J299" s="270"/>
      <c r="K299" s="271">
        <f t="shared" ref="K299:M299" si="57">PARAMS(K298)</f>
        <v>128</v>
      </c>
      <c r="L299" s="271">
        <f t="shared" si="57"/>
        <v>128</v>
      </c>
      <c r="M299" s="271">
        <f t="shared" si="57"/>
        <v>512</v>
      </c>
      <c r="N299" s="271" t="s">
        <v>240</v>
      </c>
      <c r="O299" s="272"/>
      <c r="P299" s="273">
        <f>SIZEOF_IN_MIB(J299:M299, $O298)</f>
        <v>8</v>
      </c>
      <c r="Q299" s="272"/>
    </row>
    <row r="300">
      <c r="E300" s="266"/>
      <c r="F300" s="267"/>
      <c r="G300" s="268"/>
      <c r="H300" s="274" t="s">
        <v>244</v>
      </c>
      <c r="I300" s="274" t="s">
        <v>239</v>
      </c>
      <c r="J300" s="261"/>
      <c r="K300" s="261"/>
      <c r="L300" s="274"/>
      <c r="M300" s="274"/>
      <c r="N300" s="274" t="s">
        <v>240</v>
      </c>
      <c r="O300" s="275"/>
      <c r="P300" s="276"/>
      <c r="Q300" s="275"/>
    </row>
    <row r="301">
      <c r="E301" s="266"/>
      <c r="F301" s="278"/>
      <c r="G301" s="279"/>
      <c r="H301" s="271" t="s">
        <v>246</v>
      </c>
      <c r="I301" s="271" t="s">
        <v>239</v>
      </c>
      <c r="J301" s="270"/>
      <c r="K301" s="271">
        <f t="shared" ref="K301:M301" si="58">K299/SHARDING(K300)</f>
        <v>128</v>
      </c>
      <c r="L301" s="271">
        <f t="shared" si="58"/>
        <v>128</v>
      </c>
      <c r="M301" s="271">
        <f t="shared" si="58"/>
        <v>512</v>
      </c>
      <c r="N301" s="271" t="s">
        <v>240</v>
      </c>
      <c r="O301" s="280"/>
      <c r="P301" s="273">
        <f>SIZEOF_IN_MIB(J301:M301, $O298)</f>
        <v>8</v>
      </c>
      <c r="Q301" s="280"/>
    </row>
    <row r="302">
      <c r="E302" s="266"/>
      <c r="F302" s="259" t="s">
        <v>257</v>
      </c>
      <c r="G302" s="260"/>
      <c r="H302" s="274" t="s">
        <v>238</v>
      </c>
      <c r="I302" s="274" t="s">
        <v>239</v>
      </c>
      <c r="J302" s="262" t="s">
        <v>40</v>
      </c>
      <c r="K302" s="262" t="s">
        <v>38</v>
      </c>
      <c r="L302" s="262" t="s">
        <v>154</v>
      </c>
      <c r="M302" s="262" t="s">
        <v>148</v>
      </c>
      <c r="N302" s="274" t="s">
        <v>240</v>
      </c>
      <c r="O302" s="263" t="s">
        <v>82</v>
      </c>
      <c r="P302" s="276"/>
      <c r="Q302" s="263" t="b">
        <v>0</v>
      </c>
    </row>
    <row r="303">
      <c r="E303" s="266"/>
      <c r="F303" s="267"/>
      <c r="G303" s="268"/>
      <c r="H303" s="269" t="s">
        <v>242</v>
      </c>
      <c r="I303" s="271" t="s">
        <v>239</v>
      </c>
      <c r="J303" s="271">
        <f t="shared" ref="J303:M303" si="59">PARAMS(J302)</f>
        <v>2560</v>
      </c>
      <c r="K303" s="271">
        <f t="shared" si="59"/>
        <v>1</v>
      </c>
      <c r="L303" s="271">
        <f t="shared" si="59"/>
        <v>128</v>
      </c>
      <c r="M303" s="271">
        <f t="shared" si="59"/>
        <v>128</v>
      </c>
      <c r="N303" s="271" t="s">
        <v>240</v>
      </c>
      <c r="O303" s="272"/>
      <c r="P303" s="273">
        <f>SIZEOF_IN_MIB(J303:M303, $O302)</f>
        <v>80</v>
      </c>
      <c r="Q303" s="272"/>
    </row>
    <row r="304">
      <c r="E304" s="266"/>
      <c r="F304" s="267"/>
      <c r="G304" s="268"/>
      <c r="H304" s="274" t="s">
        <v>244</v>
      </c>
      <c r="I304" s="274" t="s">
        <v>239</v>
      </c>
      <c r="J304" s="262" t="s">
        <v>143</v>
      </c>
      <c r="K304" s="262"/>
      <c r="L304" s="262"/>
      <c r="M304" s="274"/>
      <c r="N304" s="274" t="s">
        <v>240</v>
      </c>
      <c r="O304" s="275"/>
      <c r="P304" s="276"/>
      <c r="Q304" s="275"/>
    </row>
    <row r="305">
      <c r="E305" s="266"/>
      <c r="F305" s="278"/>
      <c r="G305" s="279"/>
      <c r="H305" s="271" t="s">
        <v>246</v>
      </c>
      <c r="I305" s="271" t="s">
        <v>239</v>
      </c>
      <c r="J305" s="271">
        <f t="shared" ref="J305:M305" si="60">J303/SHARDING(J304)</f>
        <v>160</v>
      </c>
      <c r="K305" s="271">
        <f t="shared" si="60"/>
        <v>1</v>
      </c>
      <c r="L305" s="271">
        <f t="shared" si="60"/>
        <v>128</v>
      </c>
      <c r="M305" s="271">
        <f t="shared" si="60"/>
        <v>128</v>
      </c>
      <c r="N305" s="271" t="s">
        <v>240</v>
      </c>
      <c r="O305" s="280"/>
      <c r="P305" s="273">
        <f>SIZEOF_IN_MIB(J305:M305, $O302)</f>
        <v>5</v>
      </c>
      <c r="Q305" s="280"/>
    </row>
    <row r="306">
      <c r="E306" s="266"/>
      <c r="F306" s="400" t="s">
        <v>293</v>
      </c>
      <c r="G306" s="385" t="s">
        <v>45</v>
      </c>
      <c r="H306" s="480"/>
      <c r="I306" s="481"/>
      <c r="J306" s="261"/>
      <c r="K306" s="261"/>
      <c r="L306" s="274"/>
      <c r="M306" s="274"/>
      <c r="N306" s="274"/>
      <c r="O306" s="261"/>
      <c r="P306" s="276"/>
      <c r="Q306" s="222"/>
    </row>
    <row r="307">
      <c r="E307" s="266"/>
      <c r="F307" s="277"/>
      <c r="G307" s="385"/>
      <c r="H307" s="271"/>
      <c r="I307" s="419"/>
      <c r="J307" s="270"/>
      <c r="K307" s="270"/>
      <c r="L307" s="271"/>
      <c r="M307" s="271"/>
      <c r="N307" s="271"/>
      <c r="O307" s="270"/>
      <c r="P307" s="273"/>
      <c r="Q307" s="305"/>
    </row>
    <row r="308">
      <c r="E308" s="266"/>
      <c r="F308" s="384" t="s">
        <v>285</v>
      </c>
      <c r="G308" s="385" t="s">
        <v>286</v>
      </c>
      <c r="H308" s="274" t="str">
        <f>VLOOKUP(O294&amp;","&amp;O298,$T$3:$W$12,4, FALSE)</f>
        <v>fp8</v>
      </c>
      <c r="I308" s="418"/>
      <c r="J308" s="261"/>
      <c r="K308" s="261"/>
      <c r="L308" s="274"/>
      <c r="M308" s="274"/>
      <c r="N308" s="274"/>
      <c r="O308" s="261"/>
      <c r="P308" s="276"/>
      <c r="Q308" s="222"/>
    </row>
    <row r="309">
      <c r="E309" s="266"/>
      <c r="F309" s="266"/>
      <c r="G309" s="381" t="s">
        <v>299</v>
      </c>
      <c r="H309" s="482">
        <f>CALCULATE_FLOPS(J297:M297,J301:M301,M301,K301,H308)</f>
        <v>2684354560</v>
      </c>
      <c r="I309" s="419"/>
      <c r="J309" s="270"/>
      <c r="K309" s="270"/>
      <c r="L309" s="271"/>
      <c r="M309" s="271"/>
      <c r="N309" s="271"/>
      <c r="O309" s="270"/>
      <c r="P309" s="273"/>
      <c r="Q309" s="305"/>
    </row>
    <row r="310">
      <c r="E310" s="266"/>
      <c r="F310" s="277"/>
      <c r="G310" s="388" t="s">
        <v>288</v>
      </c>
      <c r="H310" s="421">
        <f>COMPUTE_TIME_MS(H309, H308)</f>
        <v>0.001503319613</v>
      </c>
      <c r="I310" s="390"/>
      <c r="J310" s="391"/>
      <c r="K310" s="391"/>
      <c r="L310" s="392"/>
      <c r="M310" s="392"/>
      <c r="N310" s="392"/>
      <c r="O310" s="391"/>
      <c r="P310" s="393"/>
      <c r="Q310" s="222"/>
    </row>
    <row r="311">
      <c r="E311" s="266"/>
      <c r="F311" s="384" t="s">
        <v>289</v>
      </c>
      <c r="G311" s="381" t="s">
        <v>290</v>
      </c>
      <c r="H311" s="440">
        <f>IF(Q294,0,P297)+IF(Q298,0,P301)+IF(Q302,0,P305)</f>
        <v>23</v>
      </c>
      <c r="I311" s="270"/>
      <c r="J311" s="270"/>
      <c r="K311" s="270"/>
      <c r="L311" s="271"/>
      <c r="M311" s="271"/>
      <c r="N311" s="271"/>
      <c r="O311" s="270"/>
      <c r="P311" s="273"/>
      <c r="Q311" s="305"/>
    </row>
    <row r="312">
      <c r="E312" s="277"/>
      <c r="F312" s="277"/>
      <c r="G312" s="395" t="s">
        <v>291</v>
      </c>
      <c r="H312" s="430">
        <f>HBM_TIME_MS(H311)</f>
        <v>0.006675068353</v>
      </c>
      <c r="I312" s="391"/>
      <c r="J312" s="391"/>
      <c r="K312" s="391"/>
      <c r="L312" s="392"/>
      <c r="M312" s="392"/>
      <c r="N312" s="392"/>
      <c r="O312" s="391"/>
      <c r="P312" s="393"/>
      <c r="Q312" s="222"/>
    </row>
    <row r="313">
      <c r="E313" s="258" t="s">
        <v>310</v>
      </c>
      <c r="F313" s="483" t="s">
        <v>311</v>
      </c>
      <c r="G313" s="350"/>
      <c r="H313" s="484" t="s">
        <v>312</v>
      </c>
      <c r="I313" s="374"/>
      <c r="J313" s="485"/>
      <c r="K313" s="485"/>
      <c r="L313" s="485"/>
      <c r="M313" s="372"/>
      <c r="N313" s="374"/>
      <c r="O313" s="485"/>
      <c r="P313" s="377"/>
      <c r="Q313" s="485"/>
    </row>
    <row r="314">
      <c r="E314" s="266"/>
      <c r="F314" s="259" t="s">
        <v>259</v>
      </c>
      <c r="G314" s="260"/>
      <c r="H314" s="261" t="s">
        <v>238</v>
      </c>
      <c r="I314" s="261" t="s">
        <v>239</v>
      </c>
      <c r="J314" s="262" t="s">
        <v>40</v>
      </c>
      <c r="K314" s="262" t="s">
        <v>38</v>
      </c>
      <c r="L314" s="262" t="s">
        <v>154</v>
      </c>
      <c r="M314" s="425" t="s">
        <v>145</v>
      </c>
      <c r="N314" s="261" t="s">
        <v>240</v>
      </c>
      <c r="O314" s="263" t="str">
        <f>EXTRACT_ACTIVATION_DTYPE(PARAMS("attn_proj_dtype"))</f>
        <v>fp8</v>
      </c>
      <c r="P314" s="276"/>
      <c r="Q314" s="263"/>
    </row>
    <row r="315">
      <c r="E315" s="266"/>
      <c r="F315" s="267"/>
      <c r="G315" s="268"/>
      <c r="H315" s="269" t="s">
        <v>242</v>
      </c>
      <c r="I315" s="270" t="s">
        <v>239</v>
      </c>
      <c r="J315" s="271">
        <f t="shared" ref="J315:M315" si="61">PARAMS(J314)</f>
        <v>2560</v>
      </c>
      <c r="K315" s="270">
        <f t="shared" si="61"/>
        <v>1</v>
      </c>
      <c r="L315" s="270">
        <f t="shared" si="61"/>
        <v>128</v>
      </c>
      <c r="M315" s="270">
        <f t="shared" si="61"/>
        <v>512</v>
      </c>
      <c r="N315" s="270" t="s">
        <v>240</v>
      </c>
      <c r="O315" s="272"/>
      <c r="P315" s="273">
        <f>SIZEOF_IN_MIB(J315:M315, $O314)</f>
        <v>160</v>
      </c>
      <c r="Q315" s="272"/>
    </row>
    <row r="316">
      <c r="E316" s="266"/>
      <c r="F316" s="267"/>
      <c r="G316" s="268"/>
      <c r="H316" s="274" t="s">
        <v>244</v>
      </c>
      <c r="I316" s="274" t="s">
        <v>239</v>
      </c>
      <c r="J316" s="262" t="s">
        <v>143</v>
      </c>
      <c r="K316" s="262"/>
      <c r="L316" s="262"/>
      <c r="M316" s="274"/>
      <c r="N316" s="274" t="s">
        <v>240</v>
      </c>
      <c r="O316" s="275"/>
      <c r="P316" s="276"/>
      <c r="Q316" s="275"/>
    </row>
    <row r="317">
      <c r="E317" s="266"/>
      <c r="F317" s="267"/>
      <c r="G317" s="268"/>
      <c r="H317" s="269" t="s">
        <v>246</v>
      </c>
      <c r="I317" s="271" t="s">
        <v>239</v>
      </c>
      <c r="J317" s="271">
        <f t="shared" ref="J317:M317" si="62">J315/SHARDING(J316)</f>
        <v>160</v>
      </c>
      <c r="K317" s="271">
        <f t="shared" si="62"/>
        <v>1</v>
      </c>
      <c r="L317" s="271">
        <f t="shared" si="62"/>
        <v>128</v>
      </c>
      <c r="M317" s="271">
        <f t="shared" si="62"/>
        <v>512</v>
      </c>
      <c r="N317" s="271" t="s">
        <v>240</v>
      </c>
      <c r="O317" s="280"/>
      <c r="P317" s="273">
        <f>SIZEOF_IN_MIB(J317:M317, $O314)</f>
        <v>10</v>
      </c>
      <c r="Q317" s="280"/>
    </row>
    <row r="318">
      <c r="E318" s="266"/>
      <c r="F318" s="278"/>
      <c r="G318" s="279"/>
      <c r="H318" s="262" t="s">
        <v>262</v>
      </c>
      <c r="I318" s="274"/>
      <c r="J318" s="262" t="s">
        <v>32</v>
      </c>
      <c r="K318" s="262"/>
      <c r="L318" s="262"/>
      <c r="M318" s="425"/>
      <c r="N318" s="274"/>
      <c r="O318" s="262"/>
      <c r="P318" s="276"/>
      <c r="Q318" s="262"/>
    </row>
    <row r="319">
      <c r="E319" s="266"/>
      <c r="F319" s="352" t="s">
        <v>277</v>
      </c>
      <c r="G319" s="486" t="s">
        <v>33</v>
      </c>
      <c r="H319" s="314"/>
      <c r="I319" s="487"/>
      <c r="J319" s="270"/>
      <c r="K319" s="269"/>
      <c r="L319" s="269"/>
      <c r="M319" s="488"/>
      <c r="N319" s="271"/>
      <c r="O319" s="399"/>
      <c r="P319" s="273"/>
      <c r="Q319" s="399"/>
    </row>
    <row r="320">
      <c r="E320" s="266"/>
      <c r="F320" s="358" t="s">
        <v>278</v>
      </c>
      <c r="G320" s="489" t="s">
        <v>264</v>
      </c>
      <c r="H320" s="490">
        <f>HW_SPEC("# of TensorCore per Chip")</f>
        <v>2</v>
      </c>
      <c r="J320" s="261"/>
      <c r="K320" s="274"/>
      <c r="L320" s="274"/>
      <c r="M320" s="274"/>
      <c r="N320" s="274"/>
      <c r="O320" s="275"/>
      <c r="P320" s="276"/>
      <c r="Q320" s="275"/>
    </row>
    <row r="321">
      <c r="E321" s="266"/>
      <c r="F321" s="266"/>
      <c r="G321" s="491" t="s">
        <v>265</v>
      </c>
      <c r="H321" s="321">
        <f>P317*(H320-1)</f>
        <v>10</v>
      </c>
      <c r="J321" s="270"/>
      <c r="K321" s="270"/>
      <c r="L321" s="271"/>
      <c r="M321" s="271"/>
      <c r="N321" s="271"/>
      <c r="O321" s="272"/>
      <c r="P321" s="273"/>
      <c r="Q321" s="272"/>
    </row>
    <row r="322">
      <c r="E322" s="266"/>
      <c r="F322" s="266"/>
      <c r="G322" s="489" t="s">
        <v>266</v>
      </c>
      <c r="H322" s="316">
        <f>H321*H320</f>
        <v>20</v>
      </c>
      <c r="J322" s="261"/>
      <c r="K322" s="274"/>
      <c r="L322" s="274"/>
      <c r="M322" s="274"/>
      <c r="N322" s="274"/>
      <c r="O322" s="241"/>
      <c r="P322" s="276"/>
      <c r="Q322" s="241"/>
    </row>
    <row r="323">
      <c r="E323" s="266"/>
      <c r="F323" s="277"/>
      <c r="G323" s="491" t="s">
        <v>269</v>
      </c>
      <c r="H323" s="492">
        <f>ALL_GATHER_CORE2CORE_TIME_MS(H322)</f>
        <v>0.01627604167</v>
      </c>
      <c r="J323" s="269"/>
      <c r="K323" s="269"/>
      <c r="L323" s="269"/>
      <c r="M323" s="269"/>
      <c r="N323" s="271"/>
      <c r="O323" s="399"/>
      <c r="P323" s="273"/>
      <c r="Q323" s="399"/>
    </row>
    <row r="324">
      <c r="E324" s="266"/>
      <c r="F324" s="413" t="s">
        <v>298</v>
      </c>
      <c r="G324" s="493">
        <f>H323</f>
        <v>0.01627604167</v>
      </c>
      <c r="H324" s="494"/>
      <c r="I324" s="331"/>
      <c r="J324" s="274"/>
      <c r="K324" s="274"/>
      <c r="L324" s="274"/>
      <c r="M324" s="274"/>
      <c r="N324" s="274"/>
      <c r="O324" s="495"/>
      <c r="P324" s="276"/>
      <c r="Q324" s="241"/>
    </row>
    <row r="325">
      <c r="E325" s="266"/>
      <c r="F325" s="496"/>
      <c r="G325" s="497"/>
      <c r="H325" s="498"/>
      <c r="I325" s="391"/>
      <c r="J325" s="391"/>
      <c r="K325" s="391"/>
      <c r="L325" s="392"/>
      <c r="M325" s="392"/>
      <c r="N325" s="392"/>
      <c r="O325" s="499"/>
      <c r="P325" s="393"/>
      <c r="Q325" s="305"/>
    </row>
    <row r="326">
      <c r="E326" s="266"/>
      <c r="F326" s="500" t="s">
        <v>280</v>
      </c>
      <c r="G326" s="501" t="s">
        <v>281</v>
      </c>
      <c r="H326" s="502"/>
      <c r="I326" s="374"/>
      <c r="J326" s="374"/>
      <c r="K326" s="374"/>
      <c r="L326" s="375"/>
      <c r="M326" s="375"/>
      <c r="N326" s="375"/>
      <c r="O326" s="503"/>
      <c r="P326" s="377"/>
      <c r="Q326" s="504"/>
    </row>
    <row r="327">
      <c r="E327" s="277"/>
      <c r="F327" s="500" t="s">
        <v>298</v>
      </c>
      <c r="G327" s="505">
        <f>IF(G326=F313,G324,0)</f>
        <v>0</v>
      </c>
      <c r="H327" s="502"/>
      <c r="I327" s="374"/>
      <c r="J327" s="374"/>
      <c r="K327" s="374"/>
      <c r="L327" s="375"/>
      <c r="M327" s="375"/>
      <c r="N327" s="375"/>
      <c r="O327" s="374"/>
      <c r="P327" s="377"/>
      <c r="Q327" s="504"/>
    </row>
    <row r="328">
      <c r="E328" s="258" t="s">
        <v>313</v>
      </c>
      <c r="F328" s="282" t="s">
        <v>249</v>
      </c>
      <c r="G328" s="260"/>
      <c r="H328" s="261" t="s">
        <v>238</v>
      </c>
      <c r="I328" s="261" t="s">
        <v>239</v>
      </c>
      <c r="J328" s="262" t="s">
        <v>40</v>
      </c>
      <c r="K328" s="262" t="s">
        <v>38</v>
      </c>
      <c r="L328" s="425" t="s">
        <v>154</v>
      </c>
      <c r="M328" s="425" t="s">
        <v>148</v>
      </c>
      <c r="N328" s="261" t="s">
        <v>240</v>
      </c>
      <c r="O328" s="263" t="str">
        <f>EXTRACT_ACTIVATION_DTYPE(PARAMS("attn_oproj_dtype"))</f>
        <v>fp8</v>
      </c>
      <c r="P328" s="276"/>
      <c r="Q328" s="263" t="b">
        <v>0</v>
      </c>
    </row>
    <row r="329">
      <c r="E329" s="266"/>
      <c r="F329" s="267"/>
      <c r="G329" s="268"/>
      <c r="H329" s="269" t="s">
        <v>242</v>
      </c>
      <c r="I329" s="270" t="s">
        <v>239</v>
      </c>
      <c r="J329" s="271">
        <f t="shared" ref="J329:M329" si="63">PARAMS(J328)</f>
        <v>2560</v>
      </c>
      <c r="K329" s="270">
        <f t="shared" si="63"/>
        <v>1</v>
      </c>
      <c r="L329" s="270">
        <f t="shared" si="63"/>
        <v>128</v>
      </c>
      <c r="M329" s="270">
        <f t="shared" si="63"/>
        <v>128</v>
      </c>
      <c r="N329" s="270" t="s">
        <v>240</v>
      </c>
      <c r="O329" s="272"/>
      <c r="P329" s="273">
        <f>SIZEOF_IN_MIB(J329:M329, $O328)</f>
        <v>40</v>
      </c>
      <c r="Q329" s="272"/>
    </row>
    <row r="330">
      <c r="E330" s="266"/>
      <c r="F330" s="267"/>
      <c r="G330" s="268"/>
      <c r="H330" s="274" t="s">
        <v>244</v>
      </c>
      <c r="I330" s="274" t="s">
        <v>239</v>
      </c>
      <c r="J330" s="262" t="s">
        <v>143</v>
      </c>
      <c r="K330" s="262"/>
      <c r="L330" s="262"/>
      <c r="M330" s="274"/>
      <c r="N330" s="274" t="s">
        <v>240</v>
      </c>
      <c r="O330" s="275"/>
      <c r="P330" s="276"/>
      <c r="Q330" s="275"/>
    </row>
    <row r="331">
      <c r="E331" s="266"/>
      <c r="F331" s="278"/>
      <c r="G331" s="279"/>
      <c r="H331" s="269" t="s">
        <v>246</v>
      </c>
      <c r="I331" s="271" t="s">
        <v>239</v>
      </c>
      <c r="J331" s="271">
        <f t="shared" ref="J331:M331" si="64">J329/SHARDING(J330)</f>
        <v>160</v>
      </c>
      <c r="K331" s="271">
        <f t="shared" si="64"/>
        <v>1</v>
      </c>
      <c r="L331" s="271">
        <f t="shared" si="64"/>
        <v>128</v>
      </c>
      <c r="M331" s="271">
        <f t="shared" si="64"/>
        <v>128</v>
      </c>
      <c r="N331" s="271" t="s">
        <v>240</v>
      </c>
      <c r="O331" s="280"/>
      <c r="P331" s="273">
        <f>SIZEOF_IN_MIB(J331:M331, $O328)</f>
        <v>2.5</v>
      </c>
      <c r="Q331" s="280"/>
    </row>
    <row r="332">
      <c r="E332" s="266"/>
      <c r="F332" s="259" t="s">
        <v>253</v>
      </c>
      <c r="G332" s="260"/>
      <c r="H332" s="274" t="s">
        <v>238</v>
      </c>
      <c r="I332" s="274" t="s">
        <v>239</v>
      </c>
      <c r="J332" s="261"/>
      <c r="K332" s="425" t="s">
        <v>154</v>
      </c>
      <c r="L332" s="425" t="s">
        <v>148</v>
      </c>
      <c r="M332" s="262" t="s">
        <v>125</v>
      </c>
      <c r="N332" s="274" t="s">
        <v>240</v>
      </c>
      <c r="O332" s="263" t="str">
        <f>EXTRACT_WEIGHT_DTYPE(PARAMS("attn_oproj_dtype"))</f>
        <v>fp8</v>
      </c>
      <c r="P332" s="276"/>
      <c r="Q332" s="263" t="b">
        <v>0</v>
      </c>
    </row>
    <row r="333">
      <c r="E333" s="266"/>
      <c r="F333" s="267"/>
      <c r="G333" s="268"/>
      <c r="H333" s="269" t="s">
        <v>242</v>
      </c>
      <c r="I333" s="271" t="s">
        <v>239</v>
      </c>
      <c r="J333" s="270"/>
      <c r="K333" s="271">
        <f t="shared" ref="K333:M333" si="65">PARAMS(K332)</f>
        <v>128</v>
      </c>
      <c r="L333" s="271">
        <f t="shared" si="65"/>
        <v>128</v>
      </c>
      <c r="M333" s="271">
        <f t="shared" si="65"/>
        <v>7168</v>
      </c>
      <c r="N333" s="271" t="s">
        <v>240</v>
      </c>
      <c r="O333" s="272"/>
      <c r="P333" s="273">
        <f>SIZEOF_IN_MIB(J333:M333, $O332)</f>
        <v>112</v>
      </c>
      <c r="Q333" s="272"/>
    </row>
    <row r="334">
      <c r="E334" s="266"/>
      <c r="F334" s="267"/>
      <c r="G334" s="268"/>
      <c r="H334" s="274" t="s">
        <v>244</v>
      </c>
      <c r="I334" s="274" t="s">
        <v>239</v>
      </c>
      <c r="J334" s="261"/>
      <c r="K334" s="261"/>
      <c r="L334" s="274"/>
      <c r="M334" s="274"/>
      <c r="N334" s="274" t="s">
        <v>240</v>
      </c>
      <c r="O334" s="275"/>
      <c r="P334" s="276"/>
      <c r="Q334" s="275"/>
    </row>
    <row r="335">
      <c r="E335" s="266"/>
      <c r="F335" s="278"/>
      <c r="G335" s="279"/>
      <c r="H335" s="271" t="s">
        <v>246</v>
      </c>
      <c r="I335" s="271" t="s">
        <v>239</v>
      </c>
      <c r="J335" s="270"/>
      <c r="K335" s="271">
        <f t="shared" ref="K335:M335" si="66">K333/SHARDING(K334)</f>
        <v>128</v>
      </c>
      <c r="L335" s="271">
        <f t="shared" si="66"/>
        <v>128</v>
      </c>
      <c r="M335" s="271">
        <f t="shared" si="66"/>
        <v>7168</v>
      </c>
      <c r="N335" s="271" t="s">
        <v>240</v>
      </c>
      <c r="O335" s="280"/>
      <c r="P335" s="273">
        <f>SIZEOF_IN_MIB(J335:M335, $O332)</f>
        <v>112</v>
      </c>
      <c r="Q335" s="280"/>
    </row>
    <row r="336">
      <c r="E336" s="266"/>
      <c r="F336" s="259" t="s">
        <v>257</v>
      </c>
      <c r="G336" s="260"/>
      <c r="H336" s="274" t="s">
        <v>238</v>
      </c>
      <c r="I336" s="274" t="s">
        <v>239</v>
      </c>
      <c r="J336" s="261"/>
      <c r="K336" s="262" t="s">
        <v>40</v>
      </c>
      <c r="L336" s="262" t="s">
        <v>38</v>
      </c>
      <c r="M336" s="262" t="s">
        <v>125</v>
      </c>
      <c r="N336" s="274" t="s">
        <v>240</v>
      </c>
      <c r="O336" s="263" t="s">
        <v>82</v>
      </c>
      <c r="P336" s="276"/>
      <c r="Q336" s="263" t="b">
        <v>0</v>
      </c>
    </row>
    <row r="337">
      <c r="E337" s="266"/>
      <c r="F337" s="267"/>
      <c r="G337" s="268"/>
      <c r="H337" s="269" t="s">
        <v>242</v>
      </c>
      <c r="I337" s="271" t="s">
        <v>239</v>
      </c>
      <c r="J337" s="270"/>
      <c r="K337" s="271">
        <f t="shared" ref="K337:M337" si="67">PARAMS(K336)</f>
        <v>2560</v>
      </c>
      <c r="L337" s="271">
        <f t="shared" si="67"/>
        <v>1</v>
      </c>
      <c r="M337" s="271">
        <f t="shared" si="67"/>
        <v>7168</v>
      </c>
      <c r="N337" s="271" t="s">
        <v>240</v>
      </c>
      <c r="O337" s="272"/>
      <c r="P337" s="273">
        <f>SIZEOF_IN_MIB(K337:M337, $O336)</f>
        <v>35</v>
      </c>
      <c r="Q337" s="272"/>
    </row>
    <row r="338">
      <c r="E338" s="266"/>
      <c r="F338" s="267"/>
      <c r="G338" s="268"/>
      <c r="H338" s="274" t="s">
        <v>244</v>
      </c>
      <c r="I338" s="274" t="s">
        <v>239</v>
      </c>
      <c r="J338" s="261"/>
      <c r="K338" s="262" t="s">
        <v>143</v>
      </c>
      <c r="L338" s="262"/>
      <c r="M338" s="274"/>
      <c r="N338" s="274" t="s">
        <v>240</v>
      </c>
      <c r="O338" s="275"/>
      <c r="P338" s="276"/>
      <c r="Q338" s="275"/>
    </row>
    <row r="339">
      <c r="E339" s="266"/>
      <c r="F339" s="278"/>
      <c r="G339" s="279"/>
      <c r="H339" s="271" t="s">
        <v>246</v>
      </c>
      <c r="I339" s="271" t="s">
        <v>239</v>
      </c>
      <c r="J339" s="271"/>
      <c r="K339" s="271">
        <f t="shared" ref="K339:M339" si="68">K337/SHARDING(K338)</f>
        <v>160</v>
      </c>
      <c r="L339" s="271">
        <f t="shared" si="68"/>
        <v>1</v>
      </c>
      <c r="M339" s="271">
        <f t="shared" si="68"/>
        <v>7168</v>
      </c>
      <c r="N339" s="271" t="s">
        <v>240</v>
      </c>
      <c r="O339" s="280"/>
      <c r="P339" s="273">
        <f>SIZEOF_IN_MIB(K339:M339, $O336)</f>
        <v>2.1875</v>
      </c>
      <c r="Q339" s="280"/>
    </row>
    <row r="340">
      <c r="E340" s="266"/>
      <c r="F340" s="400" t="s">
        <v>293</v>
      </c>
      <c r="G340" s="349" t="s">
        <v>314</v>
      </c>
      <c r="H340" s="350"/>
      <c r="I340" s="308"/>
      <c r="J340" s="506" t="s">
        <v>315</v>
      </c>
      <c r="K340" s="308"/>
      <c r="L340" s="309"/>
      <c r="M340" s="309"/>
      <c r="N340" s="309"/>
      <c r="O340" s="308"/>
      <c r="P340" s="310"/>
      <c r="Q340" s="308"/>
    </row>
    <row r="341">
      <c r="E341" s="266"/>
      <c r="F341" s="266"/>
      <c r="G341" s="352" t="s">
        <v>277</v>
      </c>
      <c r="H341" s="507" t="s">
        <v>33</v>
      </c>
      <c r="I341" s="408"/>
      <c r="J341" s="487"/>
      <c r="K341" s="313"/>
      <c r="L341" s="314"/>
      <c r="M341" s="314"/>
      <c r="N341" s="314"/>
      <c r="O341" s="313"/>
      <c r="P341" s="315"/>
      <c r="Q341" s="313"/>
    </row>
    <row r="342">
      <c r="E342" s="266"/>
      <c r="F342" s="266"/>
      <c r="G342" s="358" t="s">
        <v>278</v>
      </c>
      <c r="H342" s="508" t="s">
        <v>316</v>
      </c>
      <c r="I342" s="405"/>
      <c r="J342" s="490">
        <f>SHARDING(H341)</f>
        <v>16</v>
      </c>
      <c r="K342" s="317"/>
      <c r="L342" s="318"/>
      <c r="M342" s="318"/>
      <c r="N342" s="318"/>
      <c r="O342" s="317"/>
      <c r="P342" s="319"/>
      <c r="Q342" s="317"/>
    </row>
    <row r="343">
      <c r="E343" s="266"/>
      <c r="F343" s="266"/>
      <c r="G343" s="266"/>
      <c r="H343" s="407" t="s">
        <v>265</v>
      </c>
      <c r="I343" s="408"/>
      <c r="J343" s="321">
        <f>P331 * (J342-1)</f>
        <v>37.5</v>
      </c>
      <c r="K343" s="313"/>
      <c r="L343" s="314"/>
      <c r="M343" s="314"/>
      <c r="N343" s="314"/>
      <c r="O343" s="313"/>
      <c r="P343" s="315"/>
      <c r="Q343" s="313"/>
    </row>
    <row r="344">
      <c r="E344" s="266"/>
      <c r="F344" s="266"/>
      <c r="G344" s="266"/>
      <c r="H344" s="411" t="s">
        <v>266</v>
      </c>
      <c r="I344" s="405"/>
      <c r="J344" s="316">
        <f>J343*J342</f>
        <v>600</v>
      </c>
      <c r="K344" s="317"/>
      <c r="L344" s="318"/>
      <c r="M344" s="318"/>
      <c r="N344" s="318"/>
      <c r="O344" s="317"/>
      <c r="P344" s="319"/>
      <c r="Q344" s="317"/>
    </row>
    <row r="345">
      <c r="E345" s="266"/>
      <c r="F345" s="266"/>
      <c r="G345" s="277"/>
      <c r="H345" s="407" t="s">
        <v>269</v>
      </c>
      <c r="I345" s="408"/>
      <c r="J345" s="492">
        <f>ALL_GATHER_CORE2CORE_TIME_MS(J344)</f>
        <v>0.48828125</v>
      </c>
      <c r="K345" s="313"/>
      <c r="L345" s="314"/>
      <c r="M345" s="314"/>
      <c r="N345" s="314"/>
      <c r="O345" s="313"/>
      <c r="P345" s="315"/>
      <c r="Q345" s="313"/>
    </row>
    <row r="346">
      <c r="E346" s="266"/>
      <c r="F346" s="266"/>
      <c r="G346" s="413" t="s">
        <v>298</v>
      </c>
      <c r="H346" s="509">
        <f>J345</f>
        <v>0.48828125</v>
      </c>
      <c r="I346" s="494"/>
      <c r="J346" s="330"/>
      <c r="K346" s="330"/>
      <c r="L346" s="331"/>
      <c r="M346" s="331"/>
      <c r="N346" s="331"/>
      <c r="O346" s="330"/>
      <c r="P346" s="406"/>
      <c r="Q346" s="317"/>
    </row>
    <row r="347">
      <c r="E347" s="266"/>
      <c r="F347" s="266"/>
      <c r="G347" s="385"/>
      <c r="H347" s="271"/>
      <c r="I347" s="419"/>
      <c r="J347" s="270"/>
      <c r="K347" s="270"/>
      <c r="L347" s="271"/>
      <c r="M347" s="271"/>
      <c r="N347" s="271"/>
      <c r="O347" s="270"/>
      <c r="P347" s="510"/>
      <c r="Q347" s="305"/>
    </row>
    <row r="348">
      <c r="E348" s="266"/>
      <c r="F348" s="266"/>
      <c r="G348" s="511" t="s">
        <v>280</v>
      </c>
      <c r="H348" s="512" t="s">
        <v>281</v>
      </c>
      <c r="I348" s="513"/>
      <c r="J348" s="374"/>
      <c r="K348" s="374"/>
      <c r="L348" s="375"/>
      <c r="M348" s="375"/>
      <c r="N348" s="375"/>
      <c r="O348" s="374"/>
      <c r="P348" s="514"/>
      <c r="Q348" s="504"/>
    </row>
    <row r="349">
      <c r="E349" s="266"/>
      <c r="F349" s="277"/>
      <c r="G349" s="511" t="s">
        <v>298</v>
      </c>
      <c r="H349" s="515">
        <f>IF(G340=H348,H346,0)</f>
        <v>0</v>
      </c>
      <c r="I349" s="513"/>
      <c r="J349" s="374"/>
      <c r="K349" s="374"/>
      <c r="L349" s="375"/>
      <c r="M349" s="375"/>
      <c r="N349" s="375"/>
      <c r="O349" s="374"/>
      <c r="P349" s="514"/>
      <c r="Q349" s="504"/>
    </row>
    <row r="350">
      <c r="E350" s="266"/>
      <c r="F350" s="384" t="s">
        <v>285</v>
      </c>
      <c r="G350" s="385" t="s">
        <v>286</v>
      </c>
      <c r="H350" s="274" t="str">
        <f>VLOOKUP(O328&amp;","&amp;O332,$T$3:$W$12,4, FALSE)</f>
        <v>fp8</v>
      </c>
      <c r="I350" s="418"/>
      <c r="J350" s="261"/>
      <c r="K350" s="261"/>
      <c r="L350" s="274"/>
      <c r="M350" s="274"/>
      <c r="N350" s="274"/>
      <c r="O350" s="261"/>
      <c r="P350" s="264"/>
      <c r="Q350" s="222"/>
    </row>
    <row r="351">
      <c r="E351" s="266"/>
      <c r="F351" s="266"/>
      <c r="G351" s="381" t="s">
        <v>299</v>
      </c>
      <c r="H351" s="482">
        <f>CALCULATE_FLOPS(J331:M331,J335:M335,K335:L335,1,H350)</f>
        <v>37580963840</v>
      </c>
      <c r="I351" s="516" t="s">
        <v>317</v>
      </c>
      <c r="J351" s="270"/>
      <c r="K351" s="270"/>
      <c r="L351" s="271"/>
      <c r="M351" s="271"/>
      <c r="N351" s="271"/>
      <c r="O351" s="270"/>
      <c r="P351" s="510"/>
      <c r="Q351" s="305"/>
    </row>
    <row r="352">
      <c r="E352" s="266"/>
      <c r="F352" s="277"/>
      <c r="G352" s="388" t="s">
        <v>288</v>
      </c>
      <c r="H352" s="517">
        <f>COMPUTE_TIME_MS(H351, H350)</f>
        <v>0.02104647458</v>
      </c>
      <c r="I352" s="390"/>
      <c r="J352" s="391"/>
      <c r="K352" s="391"/>
      <c r="L352" s="392"/>
      <c r="M352" s="392"/>
      <c r="N352" s="392"/>
      <c r="O352" s="391"/>
      <c r="P352" s="518"/>
      <c r="Q352" s="222"/>
    </row>
    <row r="353">
      <c r="E353" s="266"/>
      <c r="F353" s="384" t="s">
        <v>289</v>
      </c>
      <c r="G353" s="381" t="s">
        <v>290</v>
      </c>
      <c r="H353" s="440">
        <f>IF(Q328,0,P331)+IF(Q332,0,P335)+IF(Q336,0,P339)</f>
        <v>116.6875</v>
      </c>
      <c r="I353" s="270"/>
      <c r="J353" s="270"/>
      <c r="K353" s="270"/>
      <c r="L353" s="271"/>
      <c r="M353" s="271"/>
      <c r="N353" s="271"/>
      <c r="O353" s="270"/>
      <c r="P353" s="510"/>
      <c r="Q353" s="305"/>
    </row>
    <row r="354">
      <c r="E354" s="277"/>
      <c r="F354" s="277"/>
      <c r="G354" s="395" t="s">
        <v>291</v>
      </c>
      <c r="H354" s="479">
        <f>HBM_TIME_MS(H353)</f>
        <v>0.03386508863</v>
      </c>
      <c r="I354" s="391"/>
      <c r="J354" s="391"/>
      <c r="K354" s="391"/>
      <c r="L354" s="392"/>
      <c r="M354" s="392"/>
      <c r="N354" s="392"/>
      <c r="O354" s="391"/>
      <c r="P354" s="518"/>
      <c r="Q354" s="172"/>
    </row>
    <row r="358">
      <c r="E358" s="204" t="s">
        <v>318</v>
      </c>
    </row>
    <row r="359">
      <c r="E359" s="249" t="s">
        <v>229</v>
      </c>
      <c r="F359" s="519" t="s">
        <v>230</v>
      </c>
      <c r="G359" s="251"/>
      <c r="H359" s="520"/>
      <c r="I359" s="250" t="s">
        <v>231</v>
      </c>
      <c r="J359" s="521"/>
      <c r="K359" s="521"/>
      <c r="L359" s="521"/>
      <c r="M359" s="521"/>
      <c r="N359" s="520"/>
      <c r="O359" s="253" t="s">
        <v>232</v>
      </c>
      <c r="P359" s="253" t="s">
        <v>319</v>
      </c>
      <c r="Q359" s="255" t="s">
        <v>234</v>
      </c>
    </row>
    <row r="360">
      <c r="E360" s="258" t="s">
        <v>320</v>
      </c>
      <c r="F360" s="522" t="s">
        <v>293</v>
      </c>
      <c r="G360" s="523" t="s">
        <v>54</v>
      </c>
      <c r="H360" s="524" t="s">
        <v>321</v>
      </c>
      <c r="I360" s="374"/>
      <c r="J360" s="374"/>
      <c r="K360" s="485"/>
      <c r="L360" s="485"/>
      <c r="M360" s="525"/>
      <c r="N360" s="374"/>
      <c r="O360" s="485"/>
      <c r="P360" s="374"/>
      <c r="Q360" s="485"/>
    </row>
    <row r="361">
      <c r="E361" s="266"/>
      <c r="F361" s="266"/>
      <c r="G361" s="297" t="s">
        <v>259</v>
      </c>
      <c r="H361" s="463" t="s">
        <v>238</v>
      </c>
      <c r="I361" s="261" t="s">
        <v>239</v>
      </c>
      <c r="J361" s="261"/>
      <c r="K361" s="262" t="s">
        <v>40</v>
      </c>
      <c r="L361" s="262" t="s">
        <v>159</v>
      </c>
      <c r="M361" s="283" t="s">
        <v>125</v>
      </c>
      <c r="N361" s="261" t="s">
        <v>240</v>
      </c>
      <c r="O361" s="263" t="str">
        <f>PARAMS("expert_dispatch_dtype")</f>
        <v>fp8</v>
      </c>
      <c r="P361" s="261"/>
      <c r="Q361" s="263"/>
    </row>
    <row r="362">
      <c r="E362" s="266"/>
      <c r="F362" s="266"/>
      <c r="G362" s="266"/>
      <c r="H362" s="304" t="s">
        <v>242</v>
      </c>
      <c r="I362" s="270" t="s">
        <v>239</v>
      </c>
      <c r="J362" s="271"/>
      <c r="K362" s="270">
        <f t="shared" ref="K362:M362" si="69">PARAMS(K361)</f>
        <v>2560</v>
      </c>
      <c r="L362" s="270">
        <f t="shared" si="69"/>
        <v>8</v>
      </c>
      <c r="M362" s="270">
        <f t="shared" si="69"/>
        <v>7168</v>
      </c>
      <c r="N362" s="270" t="s">
        <v>240</v>
      </c>
      <c r="O362" s="272"/>
      <c r="P362" s="440">
        <f>SIZEOF_IN_MIB(J362:M362, O361)</f>
        <v>140</v>
      </c>
      <c r="Q362" s="272"/>
    </row>
    <row r="363">
      <c r="E363" s="266"/>
      <c r="F363" s="266"/>
      <c r="G363" s="266"/>
      <c r="H363" s="302" t="s">
        <v>260</v>
      </c>
      <c r="I363" s="274" t="s">
        <v>239</v>
      </c>
      <c r="J363" s="261"/>
      <c r="K363" s="262" t="s">
        <v>143</v>
      </c>
      <c r="L363" s="262"/>
      <c r="M363" s="262"/>
      <c r="N363" s="274" t="s">
        <v>240</v>
      </c>
      <c r="O363" s="275"/>
      <c r="P363" s="303"/>
      <c r="Q363" s="275"/>
    </row>
    <row r="364">
      <c r="E364" s="266"/>
      <c r="F364" s="266"/>
      <c r="G364" s="266"/>
      <c r="H364" s="304" t="s">
        <v>261</v>
      </c>
      <c r="I364" s="271" t="s">
        <v>239</v>
      </c>
      <c r="J364" s="270"/>
      <c r="K364" s="271">
        <f t="shared" ref="K364:M364" si="70">K362/SHARDING(K363)</f>
        <v>160</v>
      </c>
      <c r="L364" s="271">
        <f t="shared" si="70"/>
        <v>8</v>
      </c>
      <c r="M364" s="271">
        <f t="shared" si="70"/>
        <v>7168</v>
      </c>
      <c r="N364" s="269" t="s">
        <v>240</v>
      </c>
      <c r="O364" s="272"/>
      <c r="P364" s="440"/>
      <c r="Q364" s="272"/>
    </row>
    <row r="365">
      <c r="E365" s="266"/>
      <c r="F365" s="266"/>
      <c r="G365" s="277"/>
      <c r="H365" s="302" t="s">
        <v>262</v>
      </c>
      <c r="I365" s="274" t="s">
        <v>239</v>
      </c>
      <c r="J365" s="261"/>
      <c r="K365" s="262" t="s">
        <v>143</v>
      </c>
      <c r="L365" s="262"/>
      <c r="M365" s="262"/>
      <c r="N365" s="274" t="s">
        <v>240</v>
      </c>
      <c r="O365" s="241"/>
      <c r="P365" s="303">
        <f>SIZEOF_IN_MIB(J364:M364, O361)</f>
        <v>8.75</v>
      </c>
      <c r="Q365" s="241"/>
    </row>
    <row r="366">
      <c r="E366" s="266"/>
      <c r="F366" s="266"/>
      <c r="G366" s="526" t="s">
        <v>322</v>
      </c>
      <c r="H366" s="527">
        <f>vlookup(SHARDING(K363)*SHARDING(L363)/HW_SPEC("# of TensorCore per Chip"), DB!$A$26:$D$31, 3, FALSE)</f>
        <v>4</v>
      </c>
      <c r="I366" s="305"/>
      <c r="J366" s="305"/>
      <c r="K366" s="305"/>
      <c r="L366" s="305"/>
      <c r="M366" s="305"/>
      <c r="N366" s="305"/>
      <c r="O366" s="305"/>
      <c r="P366" s="528"/>
      <c r="Q366" s="305"/>
    </row>
    <row r="367">
      <c r="E367" s="266"/>
      <c r="F367" s="266"/>
      <c r="G367" s="526" t="s">
        <v>323</v>
      </c>
      <c r="H367" s="529">
        <f>COLLECTIVE_TIME_GPU("GB200", "ALL_TO_ALL", SHARDING(K363)*SHARDING(L363), P365*1024*1024)/1000</f>
        <v>0.0686840625</v>
      </c>
      <c r="I367" s="222"/>
      <c r="J367" s="222"/>
      <c r="K367" s="222"/>
      <c r="L367" s="222"/>
      <c r="M367" s="222"/>
      <c r="N367" s="222"/>
      <c r="O367" s="222"/>
      <c r="P367" s="530"/>
      <c r="Q367" s="222"/>
    </row>
    <row r="368">
      <c r="E368" s="266"/>
      <c r="F368" s="266"/>
      <c r="G368" s="531" t="s">
        <v>324</v>
      </c>
      <c r="H368" s="532">
        <f>IF(PARAMS("use_nccl_lookup")=TRUE, H367, ALL2ALL_CHIP2CHIP_TIME_MS(P362, H366))</f>
        <v>0.114688</v>
      </c>
      <c r="I368" s="305"/>
      <c r="J368" s="305"/>
      <c r="K368" s="305"/>
      <c r="L368" s="305"/>
      <c r="M368" s="305"/>
      <c r="N368" s="305"/>
      <c r="O368" s="305"/>
      <c r="P368" s="528"/>
      <c r="Q368" s="305"/>
    </row>
    <row r="369">
      <c r="E369" s="266"/>
      <c r="F369" s="266"/>
      <c r="G369" s="533"/>
      <c r="H369" s="534"/>
      <c r="I369" s="274"/>
      <c r="J369" s="261"/>
      <c r="K369" s="262"/>
      <c r="L369" s="425"/>
      <c r="M369" s="262"/>
      <c r="N369" s="274"/>
      <c r="O369" s="262"/>
      <c r="P369" s="303"/>
      <c r="Q369" s="262"/>
    </row>
    <row r="370">
      <c r="E370" s="266"/>
      <c r="F370" s="266"/>
      <c r="G370" s="523" t="s">
        <v>325</v>
      </c>
      <c r="H370" s="535" t="s">
        <v>326</v>
      </c>
      <c r="I370" s="375"/>
      <c r="J370" s="374"/>
      <c r="K370" s="485"/>
      <c r="L370" s="372"/>
      <c r="M370" s="485"/>
      <c r="N370" s="375"/>
      <c r="O370" s="485"/>
      <c r="P370" s="536"/>
      <c r="Q370" s="485"/>
    </row>
    <row r="371">
      <c r="E371" s="266"/>
      <c r="F371" s="266"/>
      <c r="G371" s="297" t="s">
        <v>259</v>
      </c>
      <c r="H371" s="534" t="s">
        <v>238</v>
      </c>
      <c r="I371" s="274" t="s">
        <v>239</v>
      </c>
      <c r="J371" s="261"/>
      <c r="K371" s="262" t="s">
        <v>40</v>
      </c>
      <c r="L371" s="425" t="s">
        <v>38</v>
      </c>
      <c r="M371" s="262" t="s">
        <v>125</v>
      </c>
      <c r="N371" s="274" t="s">
        <v>240</v>
      </c>
      <c r="O371" s="263" t="str">
        <f>PARAMS("expert_dispatch_dtype")</f>
        <v>fp8</v>
      </c>
      <c r="P371" s="303"/>
      <c r="Q371" s="263"/>
    </row>
    <row r="372">
      <c r="E372" s="266"/>
      <c r="F372" s="266"/>
      <c r="G372" s="266"/>
      <c r="H372" s="304" t="s">
        <v>242</v>
      </c>
      <c r="I372" s="271" t="s">
        <v>239</v>
      </c>
      <c r="J372" s="270"/>
      <c r="K372" s="271">
        <f t="shared" ref="K372:M372" si="71">PARAMS(K371)</f>
        <v>2560</v>
      </c>
      <c r="L372" s="271">
        <f t="shared" si="71"/>
        <v>1</v>
      </c>
      <c r="M372" s="271">
        <f t="shared" si="71"/>
        <v>7168</v>
      </c>
      <c r="N372" s="271" t="s">
        <v>240</v>
      </c>
      <c r="O372" s="272"/>
      <c r="P372" s="440">
        <f>SIZEOF_IN_MIB(J372:M372, O371)</f>
        <v>17.5</v>
      </c>
      <c r="Q372" s="272"/>
    </row>
    <row r="373">
      <c r="E373" s="266"/>
      <c r="F373" s="266"/>
      <c r="G373" s="266"/>
      <c r="H373" s="302" t="s">
        <v>260</v>
      </c>
      <c r="I373" s="274" t="s">
        <v>239</v>
      </c>
      <c r="J373" s="261"/>
      <c r="K373" s="262" t="s">
        <v>143</v>
      </c>
      <c r="L373" s="262"/>
      <c r="M373" s="262"/>
      <c r="N373" s="274" t="s">
        <v>240</v>
      </c>
      <c r="O373" s="275"/>
      <c r="P373" s="303"/>
      <c r="Q373" s="275"/>
    </row>
    <row r="374">
      <c r="E374" s="266"/>
      <c r="F374" s="266"/>
      <c r="G374" s="266"/>
      <c r="H374" s="449" t="s">
        <v>246</v>
      </c>
      <c r="I374" s="271" t="s">
        <v>239</v>
      </c>
      <c r="J374" s="270"/>
      <c r="K374" s="271">
        <f t="shared" ref="K374:M374" si="72">K372/SHARDING(K373)</f>
        <v>160</v>
      </c>
      <c r="L374" s="271">
        <f t="shared" si="72"/>
        <v>1</v>
      </c>
      <c r="M374" s="271">
        <f t="shared" si="72"/>
        <v>7168</v>
      </c>
      <c r="N374" s="271" t="s">
        <v>240</v>
      </c>
      <c r="O374" s="272"/>
      <c r="P374" s="440">
        <f>SIZEOF_IN_MIB(J374:M374, O371)</f>
        <v>1.09375</v>
      </c>
      <c r="Q374" s="280"/>
    </row>
    <row r="375">
      <c r="E375" s="266"/>
      <c r="F375" s="266"/>
      <c r="G375" s="277"/>
      <c r="H375" s="537" t="s">
        <v>262</v>
      </c>
      <c r="I375" s="274" t="s">
        <v>239</v>
      </c>
      <c r="J375" s="222"/>
      <c r="K375" s="222"/>
      <c r="L375" s="222"/>
      <c r="M375" s="262"/>
      <c r="N375" s="274" t="s">
        <v>240</v>
      </c>
      <c r="O375" s="241"/>
      <c r="P375" s="530"/>
      <c r="Q375" s="222"/>
    </row>
    <row r="376">
      <c r="E376" s="266"/>
      <c r="F376" s="266"/>
      <c r="G376" s="311" t="s">
        <v>264</v>
      </c>
      <c r="H376" s="312">
        <f>SHARDING(K373)*SHARDING(L373)</f>
        <v>16</v>
      </c>
      <c r="I376" s="305"/>
      <c r="J376" s="305"/>
      <c r="K376" s="305"/>
      <c r="L376" s="305"/>
      <c r="M376" s="305"/>
      <c r="N376" s="305"/>
      <c r="O376" s="305"/>
      <c r="P376" s="528"/>
      <c r="Q376" s="305"/>
    </row>
    <row r="377">
      <c r="E377" s="266"/>
      <c r="F377" s="266"/>
      <c r="G377" s="311" t="s">
        <v>265</v>
      </c>
      <c r="H377" s="316">
        <f>P374 * (H376-1)</f>
        <v>16.40625</v>
      </c>
      <c r="I377" s="222"/>
      <c r="J377" s="222"/>
      <c r="K377" s="222"/>
      <c r="L377" s="222"/>
      <c r="M377" s="222"/>
      <c r="N377" s="222"/>
      <c r="O377" s="222"/>
      <c r="P377" s="530"/>
      <c r="Q377" s="222"/>
    </row>
    <row r="378">
      <c r="E378" s="266"/>
      <c r="F378" s="266"/>
      <c r="G378" s="320" t="s">
        <v>266</v>
      </c>
      <c r="H378" s="321">
        <f>H377*H376</f>
        <v>262.5</v>
      </c>
      <c r="I378" s="271"/>
      <c r="J378" s="270"/>
      <c r="K378" s="270"/>
      <c r="L378" s="269"/>
      <c r="M378" s="271"/>
      <c r="N378" s="271"/>
      <c r="O378" s="269"/>
      <c r="P378" s="440"/>
      <c r="Q378" s="269"/>
    </row>
    <row r="379">
      <c r="E379" s="266"/>
      <c r="F379" s="266"/>
      <c r="G379" s="322" t="s">
        <v>267</v>
      </c>
      <c r="H379" s="323" t="str">
        <f>IFS(H376=8,12,
H376=4,4,
H376=2,1,
H376=1,0,
TRUE,NA())</f>
        <v>#N/A</v>
      </c>
      <c r="I379" s="274"/>
      <c r="J379" s="261"/>
      <c r="K379" s="261"/>
      <c r="L379" s="262"/>
      <c r="M379" s="274"/>
      <c r="N379" s="274"/>
      <c r="O379" s="262"/>
      <c r="P379" s="303"/>
      <c r="Q379" s="262"/>
    </row>
    <row r="380">
      <c r="E380" s="266"/>
      <c r="F380" s="266"/>
      <c r="G380" s="198" t="s">
        <v>268</v>
      </c>
      <c r="H380" s="538">
        <v>1.0</v>
      </c>
      <c r="I380" s="271"/>
      <c r="J380" s="270"/>
      <c r="K380" s="270"/>
      <c r="L380" s="269"/>
      <c r="M380" s="271"/>
      <c r="N380" s="271"/>
      <c r="O380" s="269"/>
      <c r="P380" s="440"/>
      <c r="Q380" s="269"/>
    </row>
    <row r="381">
      <c r="E381" s="266"/>
      <c r="F381" s="266"/>
      <c r="G381" s="311" t="s">
        <v>327</v>
      </c>
      <c r="H381" s="539">
        <f>COLLECTIVE_TIME_GPU("GB200", "ALL_GATHER", H376, P372*1024*1024)/1000</f>
        <v>0.08520375</v>
      </c>
      <c r="I381" s="274"/>
      <c r="J381" s="261"/>
      <c r="K381" s="261"/>
      <c r="L381" s="262"/>
      <c r="M381" s="274"/>
      <c r="N381" s="274"/>
      <c r="O381" s="262"/>
      <c r="P381" s="303"/>
      <c r="Q381" s="262"/>
    </row>
    <row r="382">
      <c r="E382" s="266"/>
      <c r="F382" s="266"/>
      <c r="G382" s="328" t="s">
        <v>269</v>
      </c>
      <c r="H382" s="540" t="str">
        <f>IF(PARAMS("use_nccl_lookup")=TRUE, H381, ALL_GATHER_CHIP2CHIP_TIME_MS2(H378 * H380, H379))</f>
        <v>#N/A</v>
      </c>
      <c r="I382" s="271"/>
      <c r="J382" s="270"/>
      <c r="K382" s="270"/>
      <c r="L382" s="269"/>
      <c r="M382" s="271"/>
      <c r="N382" s="271"/>
      <c r="O382" s="269"/>
      <c r="P382" s="440"/>
      <c r="Q382" s="269"/>
    </row>
    <row r="383">
      <c r="E383" s="266"/>
      <c r="F383" s="266"/>
      <c r="G383" s="533"/>
      <c r="H383" s="534"/>
      <c r="I383" s="274"/>
      <c r="J383" s="261"/>
      <c r="K383" s="262"/>
      <c r="L383" s="425"/>
      <c r="M383" s="262"/>
      <c r="N383" s="274"/>
      <c r="O383" s="262"/>
      <c r="P383" s="303"/>
      <c r="Q383" s="262"/>
    </row>
    <row r="384">
      <c r="E384" s="266"/>
      <c r="F384" s="266"/>
      <c r="G384" s="523" t="s">
        <v>53</v>
      </c>
      <c r="H384" s="524" t="s">
        <v>328</v>
      </c>
      <c r="I384" s="375"/>
      <c r="J384" s="374"/>
      <c r="K384" s="485"/>
      <c r="L384" s="372"/>
      <c r="M384" s="485"/>
      <c r="N384" s="375"/>
      <c r="O384" s="485"/>
      <c r="P384" s="536"/>
      <c r="Q384" s="485"/>
    </row>
    <row r="385">
      <c r="E385" s="266"/>
      <c r="F385" s="266"/>
      <c r="G385" s="541" t="s">
        <v>259</v>
      </c>
      <c r="H385" s="534" t="s">
        <v>238</v>
      </c>
      <c r="I385" s="274" t="s">
        <v>239</v>
      </c>
      <c r="J385" s="261"/>
      <c r="K385" s="262" t="s">
        <v>40</v>
      </c>
      <c r="L385" s="425" t="s">
        <v>38</v>
      </c>
      <c r="M385" s="262" t="s">
        <v>125</v>
      </c>
      <c r="N385" s="274" t="s">
        <v>240</v>
      </c>
      <c r="O385" s="263" t="str">
        <f>PARAMS("expert_dispatch_dtype")</f>
        <v>fp8</v>
      </c>
      <c r="P385" s="303"/>
      <c r="Q385" s="262"/>
    </row>
    <row r="386">
      <c r="E386" s="266"/>
      <c r="F386" s="266"/>
      <c r="G386" s="266"/>
      <c r="H386" s="304" t="s">
        <v>242</v>
      </c>
      <c r="I386" s="271" t="s">
        <v>239</v>
      </c>
      <c r="J386" s="270"/>
      <c r="K386" s="271">
        <f t="shared" ref="K386:M386" si="73">PARAMS(K385)</f>
        <v>2560</v>
      </c>
      <c r="L386" s="271">
        <f t="shared" si="73"/>
        <v>1</v>
      </c>
      <c r="M386" s="271">
        <f t="shared" si="73"/>
        <v>7168</v>
      </c>
      <c r="N386" s="271" t="s">
        <v>240</v>
      </c>
      <c r="O386" s="272"/>
      <c r="P386" s="440">
        <f>SIZEOF_IN_MIB(J386:M386, O385)</f>
        <v>17.5</v>
      </c>
      <c r="Q386" s="269"/>
    </row>
    <row r="387">
      <c r="E387" s="266"/>
      <c r="F387" s="266"/>
      <c r="G387" s="266"/>
      <c r="H387" s="302" t="s">
        <v>260</v>
      </c>
      <c r="I387" s="274" t="s">
        <v>239</v>
      </c>
      <c r="J387" s="261"/>
      <c r="K387" s="262" t="s">
        <v>143</v>
      </c>
      <c r="L387" s="262"/>
      <c r="M387" s="262"/>
      <c r="N387" s="274" t="s">
        <v>240</v>
      </c>
      <c r="O387" s="275"/>
      <c r="P387" s="303"/>
      <c r="Q387" s="262"/>
    </row>
    <row r="388">
      <c r="E388" s="266"/>
      <c r="F388" s="266"/>
      <c r="G388" s="266"/>
      <c r="H388" s="304" t="s">
        <v>261</v>
      </c>
      <c r="I388" s="271" t="s">
        <v>239</v>
      </c>
      <c r="J388" s="270"/>
      <c r="K388" s="271">
        <f t="shared" ref="K388:M388" si="74">K386/SHARDING(K387)</f>
        <v>160</v>
      </c>
      <c r="L388" s="271">
        <f t="shared" si="74"/>
        <v>1</v>
      </c>
      <c r="M388" s="271">
        <f t="shared" si="74"/>
        <v>7168</v>
      </c>
      <c r="N388" s="271" t="s">
        <v>240</v>
      </c>
      <c r="O388" s="272"/>
      <c r="P388" s="440">
        <f>SIZEOF_IN_MIB(J388:M388, O385)</f>
        <v>1.09375</v>
      </c>
      <c r="Q388" s="269"/>
    </row>
    <row r="389">
      <c r="E389" s="266"/>
      <c r="F389" s="266"/>
      <c r="G389" s="277"/>
      <c r="H389" s="537" t="s">
        <v>262</v>
      </c>
      <c r="I389" s="274" t="s">
        <v>239</v>
      </c>
      <c r="J389" s="222"/>
      <c r="K389" s="222"/>
      <c r="L389" s="222"/>
      <c r="M389" s="262"/>
      <c r="N389" s="274" t="s">
        <v>240</v>
      </c>
      <c r="O389" s="241"/>
      <c r="P389" s="222"/>
      <c r="Q389" s="262"/>
    </row>
    <row r="390">
      <c r="E390" s="266"/>
      <c r="F390" s="266"/>
      <c r="G390" s="384" t="s">
        <v>329</v>
      </c>
      <c r="H390" s="542" t="s">
        <v>264</v>
      </c>
      <c r="I390" s="305"/>
      <c r="J390" s="336">
        <f>SHARDING(K387) * SHARDING(L387) / HW_SPEC("# of TensorCore per Chip")</f>
        <v>8</v>
      </c>
      <c r="K390" s="270"/>
      <c r="L390" s="269"/>
      <c r="M390" s="271"/>
      <c r="N390" s="271"/>
      <c r="O390" s="269"/>
      <c r="P390" s="440"/>
      <c r="Q390" s="269"/>
    </row>
    <row r="391">
      <c r="E391" s="266"/>
      <c r="F391" s="266"/>
      <c r="G391" s="266"/>
      <c r="H391" s="537" t="s">
        <v>265</v>
      </c>
      <c r="I391" s="222"/>
      <c r="J391" s="316">
        <f>P388 * (J390-1)</f>
        <v>7.65625</v>
      </c>
      <c r="K391" s="261"/>
      <c r="L391" s="262"/>
      <c r="M391" s="274"/>
      <c r="N391" s="274"/>
      <c r="O391" s="262"/>
      <c r="P391" s="303"/>
      <c r="Q391" s="262"/>
    </row>
    <row r="392">
      <c r="E392" s="266"/>
      <c r="F392" s="266"/>
      <c r="G392" s="266"/>
      <c r="H392" s="336" t="s">
        <v>266</v>
      </c>
      <c r="I392" s="305"/>
      <c r="J392" s="321">
        <f>J391*J390</f>
        <v>61.25</v>
      </c>
      <c r="K392" s="270"/>
      <c r="L392" s="269"/>
      <c r="M392" s="271"/>
      <c r="N392" s="271"/>
      <c r="O392" s="269"/>
      <c r="P392" s="440"/>
      <c r="Q392" s="269"/>
    </row>
    <row r="393">
      <c r="E393" s="266"/>
      <c r="F393" s="266"/>
      <c r="G393" s="266"/>
      <c r="H393" s="404" t="s">
        <v>267</v>
      </c>
      <c r="I393" s="222"/>
      <c r="J393" s="323">
        <f>vlookup(J390, DB!$A$26:$G$31, 6, False)</f>
        <v>12</v>
      </c>
      <c r="K393" s="261"/>
      <c r="L393" s="262"/>
      <c r="M393" s="274"/>
      <c r="N393" s="274"/>
      <c r="O393" s="262"/>
      <c r="P393" s="303"/>
      <c r="Q393" s="262"/>
    </row>
    <row r="394">
      <c r="E394" s="266"/>
      <c r="F394" s="266"/>
      <c r="G394" s="266"/>
      <c r="H394" s="538" t="s">
        <v>268</v>
      </c>
      <c r="I394" s="305"/>
      <c r="J394" s="543">
        <f>HW_SPEC("# of TensorCore per Chip")</f>
        <v>2</v>
      </c>
      <c r="K394" s="270"/>
      <c r="L394" s="269"/>
      <c r="M394" s="271"/>
      <c r="N394" s="271"/>
      <c r="O394" s="269"/>
      <c r="P394" s="440"/>
      <c r="Q394" s="269"/>
    </row>
    <row r="395">
      <c r="E395" s="266"/>
      <c r="F395" s="266"/>
      <c r="G395" s="277"/>
      <c r="H395" s="544" t="s">
        <v>269</v>
      </c>
      <c r="I395" s="545"/>
      <c r="J395" s="329">
        <f>ALL_GATHER_CHIP2CHIP_TIME_MS2(J392 * J394, J393)</f>
        <v>0.06230672201</v>
      </c>
      <c r="K395" s="261"/>
      <c r="L395" s="262"/>
      <c r="M395" s="274"/>
      <c r="N395" s="274"/>
      <c r="O395" s="262"/>
      <c r="P395" s="303"/>
      <c r="Q395" s="262"/>
    </row>
    <row r="396">
      <c r="E396" s="266"/>
      <c r="F396" s="266"/>
      <c r="G396" s="384" t="s">
        <v>330</v>
      </c>
      <c r="H396" s="336" t="s">
        <v>264</v>
      </c>
      <c r="I396" s="313"/>
      <c r="J396" s="409">
        <f>HW_SPEC("# of TensorCore per Chip")</f>
        <v>2</v>
      </c>
      <c r="K396" s="270"/>
      <c r="L396" s="269"/>
      <c r="M396" s="271"/>
      <c r="N396" s="271"/>
      <c r="O396" s="269"/>
      <c r="P396" s="440"/>
      <c r="Q396" s="269"/>
    </row>
    <row r="397">
      <c r="E397" s="266"/>
      <c r="F397" s="266"/>
      <c r="G397" s="266"/>
      <c r="H397" s="404" t="s">
        <v>265</v>
      </c>
      <c r="I397" s="317"/>
      <c r="J397" s="316">
        <f> P386 / J396 * (J396-1)</f>
        <v>8.75</v>
      </c>
      <c r="K397" s="261"/>
      <c r="L397" s="262"/>
      <c r="M397" s="274"/>
      <c r="N397" s="274"/>
      <c r="O397" s="262"/>
      <c r="P397" s="303"/>
      <c r="Q397" s="262"/>
    </row>
    <row r="398">
      <c r="E398" s="266"/>
      <c r="F398" s="266"/>
      <c r="G398" s="266"/>
      <c r="H398" s="336" t="s">
        <v>266</v>
      </c>
      <c r="I398" s="313"/>
      <c r="J398" s="321">
        <f>J397*J396</f>
        <v>17.5</v>
      </c>
      <c r="K398" s="270"/>
      <c r="L398" s="269"/>
      <c r="M398" s="271"/>
      <c r="N398" s="271"/>
      <c r="O398" s="269"/>
      <c r="P398" s="440"/>
      <c r="Q398" s="269"/>
    </row>
    <row r="399">
      <c r="E399" s="266"/>
      <c r="F399" s="266"/>
      <c r="G399" s="266"/>
      <c r="H399" s="546" t="s">
        <v>269</v>
      </c>
      <c r="I399" s="547"/>
      <c r="J399" s="548">
        <f>ALL_GATHER_CORE2CORE_TIME_MS(J398)</f>
        <v>0.01424153646</v>
      </c>
      <c r="K399" s="261"/>
      <c r="L399" s="262"/>
      <c r="M399" s="274"/>
      <c r="N399" s="274"/>
      <c r="O399" s="262"/>
      <c r="P399" s="303"/>
      <c r="Q399" s="262"/>
    </row>
    <row r="400">
      <c r="E400" s="266"/>
      <c r="F400" s="266"/>
      <c r="G400" s="277"/>
      <c r="H400" s="549" t="s">
        <v>331</v>
      </c>
      <c r="I400" s="550"/>
      <c r="J400" s="551">
        <f>J399/J390</f>
        <v>0.001780192057</v>
      </c>
      <c r="K400" s="270"/>
      <c r="L400" s="269"/>
      <c r="M400" s="271"/>
      <c r="N400" s="271"/>
      <c r="O400" s="269"/>
      <c r="P400" s="440"/>
      <c r="Q400" s="269"/>
    </row>
    <row r="401">
      <c r="E401" s="266"/>
      <c r="F401" s="266"/>
      <c r="G401" s="328" t="s">
        <v>274</v>
      </c>
      <c r="H401" s="552">
        <f>IF(PARAMS("use_nccl_lookup")=TRUE, "N/A", J395+J400)</f>
        <v>0.06408691406</v>
      </c>
      <c r="I401" s="222"/>
      <c r="J401" s="553"/>
      <c r="K401" s="261"/>
      <c r="L401" s="262"/>
      <c r="M401" s="274"/>
      <c r="N401" s="274"/>
      <c r="O401" s="262"/>
      <c r="P401" s="303"/>
      <c r="Q401" s="262"/>
    </row>
    <row r="402">
      <c r="E402" s="266"/>
      <c r="F402" s="266"/>
      <c r="G402" s="533"/>
      <c r="H402" s="554"/>
      <c r="I402" s="419"/>
      <c r="J402" s="270"/>
      <c r="K402" s="270"/>
      <c r="L402" s="271"/>
      <c r="M402" s="271"/>
      <c r="N402" s="271"/>
      <c r="O402" s="270"/>
      <c r="P402" s="440"/>
      <c r="Q402" s="305"/>
    </row>
    <row r="403">
      <c r="E403" s="266"/>
      <c r="F403" s="266"/>
      <c r="G403" s="555" t="s">
        <v>332</v>
      </c>
      <c r="H403" s="556" t="str">
        <f>'Config and Summary'!C22</f>
        <v>Strategy C: Hirarachical All-Gather</v>
      </c>
      <c r="I403" s="513"/>
      <c r="J403" s="374"/>
      <c r="K403" s="374"/>
      <c r="L403" s="375"/>
      <c r="M403" s="375"/>
      <c r="N403" s="375"/>
      <c r="O403" s="374"/>
      <c r="P403" s="536"/>
      <c r="Q403" s="504"/>
    </row>
    <row r="404">
      <c r="E404" s="266"/>
      <c r="F404" s="266"/>
      <c r="G404" s="523" t="s">
        <v>298</v>
      </c>
      <c r="H404" s="557">
        <f>IFS(H403=G360,H368,H403=G370,H382,H403=G384,H401, TRUE,0)</f>
        <v>0.06408691406</v>
      </c>
      <c r="I404" s="513"/>
      <c r="J404" s="374"/>
      <c r="K404" s="374"/>
      <c r="L404" s="375"/>
      <c r="M404" s="375"/>
      <c r="N404" s="375"/>
      <c r="O404" s="374"/>
      <c r="P404" s="536"/>
      <c r="Q404" s="504"/>
    </row>
    <row r="405">
      <c r="E405" s="266"/>
      <c r="F405" s="266"/>
      <c r="G405" s="378" t="s">
        <v>333</v>
      </c>
      <c r="H405" s="558">
        <f>vlookup(PARAMS("topo"), DB!$E$26:$G$31, 3, FALSE)</f>
        <v>3</v>
      </c>
      <c r="I405" s="386"/>
      <c r="J405" s="380"/>
      <c r="K405" s="380"/>
      <c r="L405" s="381"/>
      <c r="M405" s="381"/>
      <c r="N405" s="381"/>
      <c r="O405" s="380"/>
      <c r="P405" s="394"/>
      <c r="Q405" s="172"/>
    </row>
    <row r="406">
      <c r="E406" s="277"/>
      <c r="F406" s="277"/>
      <c r="G406" s="372" t="s">
        <v>284</v>
      </c>
      <c r="H406" s="373">
        <f>IF(H403="No Collectives", 0, H405 * HW_SPEC("Chip-to-Chip ICI Latency (ms)"))</f>
        <v>0.0039</v>
      </c>
      <c r="I406" s="513"/>
      <c r="J406" s="374"/>
      <c r="K406" s="374"/>
      <c r="L406" s="375"/>
      <c r="M406" s="375"/>
      <c r="N406" s="375"/>
      <c r="O406" s="374"/>
      <c r="P406" s="536"/>
      <c r="Q406" s="504"/>
    </row>
    <row r="407">
      <c r="E407" s="258" t="s">
        <v>334</v>
      </c>
      <c r="F407" s="559" t="s">
        <v>249</v>
      </c>
      <c r="G407" s="260"/>
      <c r="H407" s="298" t="s">
        <v>238</v>
      </c>
      <c r="I407" s="290" t="s">
        <v>239</v>
      </c>
      <c r="J407" s="290"/>
      <c r="K407" s="195" t="s">
        <v>40</v>
      </c>
      <c r="L407" s="195" t="s">
        <v>159</v>
      </c>
      <c r="M407" s="398" t="s">
        <v>125</v>
      </c>
      <c r="N407" s="290" t="s">
        <v>240</v>
      </c>
      <c r="O407" s="560" t="str">
        <f>EXTRACT_ACTIVATION_DTYPE(PARAMS("moe_dtype"))</f>
        <v>fp8</v>
      </c>
      <c r="P407" s="301"/>
      <c r="Q407" s="291" t="b">
        <v>0</v>
      </c>
    </row>
    <row r="408">
      <c r="E408" s="266"/>
      <c r="F408" s="267"/>
      <c r="G408" s="268"/>
      <c r="H408" s="300" t="s">
        <v>242</v>
      </c>
      <c r="I408" s="290" t="s">
        <v>239</v>
      </c>
      <c r="J408" s="289"/>
      <c r="K408" s="290">
        <f t="shared" ref="K408:M408" si="75">PARAMS(K407)</f>
        <v>2560</v>
      </c>
      <c r="L408" s="290">
        <f t="shared" si="75"/>
        <v>8</v>
      </c>
      <c r="M408" s="290">
        <f t="shared" si="75"/>
        <v>7168</v>
      </c>
      <c r="N408" s="290" t="s">
        <v>240</v>
      </c>
      <c r="O408" s="266"/>
      <c r="P408" s="301">
        <f>SIZEOF_IN_MIB(J408:M408, O407)</f>
        <v>140</v>
      </c>
      <c r="Q408" s="266"/>
    </row>
    <row r="409">
      <c r="E409" s="266"/>
      <c r="F409" s="267"/>
      <c r="G409" s="268"/>
      <c r="H409" s="561" t="s">
        <v>244</v>
      </c>
      <c r="I409" s="289" t="s">
        <v>239</v>
      </c>
      <c r="J409" s="290"/>
      <c r="K409" s="195" t="s">
        <v>143</v>
      </c>
      <c r="L409" s="195"/>
      <c r="M409" s="195"/>
      <c r="N409" s="289" t="s">
        <v>240</v>
      </c>
      <c r="O409" s="266"/>
      <c r="P409" s="301"/>
      <c r="Q409" s="266"/>
    </row>
    <row r="410">
      <c r="E410" s="266"/>
      <c r="F410" s="278"/>
      <c r="G410" s="279"/>
      <c r="H410" s="302" t="s">
        <v>246</v>
      </c>
      <c r="I410" s="274" t="s">
        <v>239</v>
      </c>
      <c r="J410" s="261"/>
      <c r="K410" s="274">
        <f t="shared" ref="K410:M410" si="76">K408/SHARDING(K409)</f>
        <v>160</v>
      </c>
      <c r="L410" s="274">
        <f t="shared" si="76"/>
        <v>8</v>
      </c>
      <c r="M410" s="274">
        <f t="shared" si="76"/>
        <v>7168</v>
      </c>
      <c r="N410" s="274" t="s">
        <v>240</v>
      </c>
      <c r="O410" s="241"/>
      <c r="P410" s="303">
        <f>SIZEOF_IN_MIB(J410:M410, O407)</f>
        <v>8.75</v>
      </c>
      <c r="Q410" s="241"/>
    </row>
    <row r="411">
      <c r="E411" s="266"/>
      <c r="F411" s="562" t="s">
        <v>253</v>
      </c>
      <c r="G411" s="260"/>
      <c r="H411" s="449" t="s">
        <v>238</v>
      </c>
      <c r="I411" s="271" t="s">
        <v>239</v>
      </c>
      <c r="J411" s="269">
        <v>2.0</v>
      </c>
      <c r="K411" s="269" t="s">
        <v>131</v>
      </c>
      <c r="L411" s="488" t="s">
        <v>125</v>
      </c>
      <c r="M411" s="269" t="s">
        <v>129</v>
      </c>
      <c r="N411" s="271" t="s">
        <v>240</v>
      </c>
      <c r="O411" s="563" t="str">
        <f>EXTRACT_WEIGHT_DTYPE(PARAMS("moe_dtype"))</f>
        <v>fp4</v>
      </c>
      <c r="P411" s="440"/>
      <c r="Q411" s="399" t="b">
        <v>0</v>
      </c>
    </row>
    <row r="412">
      <c r="E412" s="266"/>
      <c r="F412" s="267"/>
      <c r="G412" s="268"/>
      <c r="H412" s="302" t="s">
        <v>242</v>
      </c>
      <c r="I412" s="274" t="s">
        <v>239</v>
      </c>
      <c r="J412" s="274">
        <f t="shared" ref="J412:M412" si="77">PARAMS(J411)</f>
        <v>2</v>
      </c>
      <c r="K412" s="274">
        <f t="shared" si="77"/>
        <v>256</v>
      </c>
      <c r="L412" s="274">
        <f t="shared" si="77"/>
        <v>7168</v>
      </c>
      <c r="M412" s="274">
        <f t="shared" si="77"/>
        <v>2048</v>
      </c>
      <c r="N412" s="274" t="s">
        <v>240</v>
      </c>
      <c r="O412" s="275"/>
      <c r="P412" s="303">
        <f>SIZEOF_IN_MIB(J412:M412, O411)</f>
        <v>3584</v>
      </c>
      <c r="Q412" s="275"/>
    </row>
    <row r="413">
      <c r="E413" s="266"/>
      <c r="F413" s="267"/>
      <c r="G413" s="268"/>
      <c r="H413" s="449" t="s">
        <v>244</v>
      </c>
      <c r="I413" s="271"/>
      <c r="J413" s="270"/>
      <c r="K413" s="269" t="s">
        <v>143</v>
      </c>
      <c r="L413" s="269"/>
      <c r="M413" s="269"/>
      <c r="N413" s="271" t="s">
        <v>240</v>
      </c>
      <c r="O413" s="272"/>
      <c r="P413" s="440"/>
      <c r="Q413" s="272"/>
    </row>
    <row r="414">
      <c r="E414" s="266"/>
      <c r="F414" s="278"/>
      <c r="G414" s="279"/>
      <c r="H414" s="534" t="s">
        <v>246</v>
      </c>
      <c r="I414" s="274" t="s">
        <v>239</v>
      </c>
      <c r="J414" s="274">
        <f t="shared" ref="J414:M414" si="78">J412/SHARDING(J413)</f>
        <v>2</v>
      </c>
      <c r="K414" s="274">
        <f t="shared" si="78"/>
        <v>16</v>
      </c>
      <c r="L414" s="274">
        <f t="shared" si="78"/>
        <v>7168</v>
      </c>
      <c r="M414" s="274">
        <f t="shared" si="78"/>
        <v>2048</v>
      </c>
      <c r="N414" s="274" t="s">
        <v>240</v>
      </c>
      <c r="O414" s="241"/>
      <c r="P414" s="303">
        <f>SIZEOF_IN_MIB(J414:M414, O411)</f>
        <v>224</v>
      </c>
      <c r="Q414" s="241"/>
    </row>
    <row r="415">
      <c r="E415" s="266"/>
      <c r="F415" s="562" t="s">
        <v>257</v>
      </c>
      <c r="G415" s="260"/>
      <c r="H415" s="449" t="s">
        <v>238</v>
      </c>
      <c r="I415" s="271" t="s">
        <v>239</v>
      </c>
      <c r="J415" s="269">
        <v>2.0</v>
      </c>
      <c r="K415" s="269" t="s">
        <v>40</v>
      </c>
      <c r="L415" s="269" t="s">
        <v>159</v>
      </c>
      <c r="M415" s="269" t="s">
        <v>129</v>
      </c>
      <c r="N415" s="271" t="s">
        <v>240</v>
      </c>
      <c r="O415" s="478" t="s">
        <v>82</v>
      </c>
      <c r="P415" s="440"/>
      <c r="Q415" s="399" t="b">
        <v>0</v>
      </c>
    </row>
    <row r="416">
      <c r="E416" s="266"/>
      <c r="F416" s="267"/>
      <c r="G416" s="268"/>
      <c r="H416" s="302" t="s">
        <v>242</v>
      </c>
      <c r="I416" s="274" t="s">
        <v>239</v>
      </c>
      <c r="J416" s="274">
        <f t="shared" ref="J416:M416" si="79">PARAMS(J415)</f>
        <v>2</v>
      </c>
      <c r="K416" s="274">
        <f t="shared" si="79"/>
        <v>2560</v>
      </c>
      <c r="L416" s="274">
        <f t="shared" si="79"/>
        <v>8</v>
      </c>
      <c r="M416" s="274">
        <f t="shared" si="79"/>
        <v>2048</v>
      </c>
      <c r="N416" s="274" t="s">
        <v>240</v>
      </c>
      <c r="O416" s="275"/>
      <c r="P416" s="303">
        <f>SIZEOF_IN_MIB(J416:M416, O415)</f>
        <v>160</v>
      </c>
      <c r="Q416" s="275"/>
    </row>
    <row r="417">
      <c r="E417" s="266"/>
      <c r="F417" s="267"/>
      <c r="G417" s="268"/>
      <c r="H417" s="449" t="s">
        <v>244</v>
      </c>
      <c r="I417" s="271" t="s">
        <v>239</v>
      </c>
      <c r="J417" s="270"/>
      <c r="K417" s="269" t="s">
        <v>143</v>
      </c>
      <c r="L417" s="269"/>
      <c r="M417" s="269"/>
      <c r="N417" s="271" t="s">
        <v>240</v>
      </c>
      <c r="O417" s="272"/>
      <c r="P417" s="440"/>
      <c r="Q417" s="272"/>
    </row>
    <row r="418">
      <c r="E418" s="266"/>
      <c r="F418" s="278"/>
      <c r="G418" s="279"/>
      <c r="H418" s="534" t="s">
        <v>246</v>
      </c>
      <c r="I418" s="274" t="s">
        <v>239</v>
      </c>
      <c r="J418" s="274">
        <f t="shared" ref="J418:M418" si="80">J416/SHARDING(J417)</f>
        <v>2</v>
      </c>
      <c r="K418" s="274">
        <f t="shared" si="80"/>
        <v>160</v>
      </c>
      <c r="L418" s="274">
        <f t="shared" si="80"/>
        <v>8</v>
      </c>
      <c r="M418" s="274">
        <f t="shared" si="80"/>
        <v>2048</v>
      </c>
      <c r="N418" s="274" t="s">
        <v>240</v>
      </c>
      <c r="O418" s="241"/>
      <c r="P418" s="303">
        <f>SIZEOF_IN_MIB(J418:M418, O415)</f>
        <v>10</v>
      </c>
      <c r="Q418" s="241"/>
    </row>
    <row r="419">
      <c r="E419" s="266"/>
      <c r="F419" s="296" t="s">
        <v>335</v>
      </c>
      <c r="G419" s="533" t="s">
        <v>336</v>
      </c>
      <c r="H419" s="424" t="str">
        <f>L413</f>
        <v/>
      </c>
      <c r="I419" s="564" t="s">
        <v>337</v>
      </c>
      <c r="J419" s="270"/>
      <c r="K419" s="270"/>
      <c r="L419" s="271"/>
      <c r="M419" s="271"/>
      <c r="N419" s="271"/>
      <c r="O419" s="270"/>
      <c r="P419" s="440"/>
      <c r="Q419" s="305"/>
    </row>
    <row r="420">
      <c r="E420" s="266"/>
      <c r="F420" s="266"/>
      <c r="G420" s="523" t="s">
        <v>338</v>
      </c>
      <c r="H420" s="565" t="s">
        <v>339</v>
      </c>
      <c r="I420" s="565"/>
      <c r="J420" s="374"/>
      <c r="K420" s="374"/>
      <c r="L420" s="375"/>
      <c r="M420" s="375"/>
      <c r="N420" s="375"/>
      <c r="O420" s="374"/>
      <c r="P420" s="536"/>
      <c r="Q420" s="504"/>
    </row>
    <row r="421">
      <c r="E421" s="266"/>
      <c r="F421" s="266"/>
      <c r="G421" s="526" t="s">
        <v>264</v>
      </c>
      <c r="H421" s="566">
        <f>SHARDING(H419)</f>
        <v>1</v>
      </c>
      <c r="I421" s="424"/>
      <c r="J421" s="270"/>
      <c r="K421" s="270"/>
      <c r="L421" s="271"/>
      <c r="M421" s="271"/>
      <c r="N421" s="271"/>
      <c r="O421" s="270"/>
      <c r="P421" s="440"/>
      <c r="Q421" s="305"/>
    </row>
    <row r="422">
      <c r="E422" s="266"/>
      <c r="F422" s="266"/>
      <c r="G422" s="526" t="s">
        <v>340</v>
      </c>
      <c r="H422" s="567">
        <f>P418/H421*(H421-1)</f>
        <v>0</v>
      </c>
      <c r="I422" s="481"/>
      <c r="J422" s="261"/>
      <c r="K422" s="261"/>
      <c r="L422" s="274"/>
      <c r="M422" s="274"/>
      <c r="N422" s="274"/>
      <c r="O422" s="261"/>
      <c r="P422" s="303"/>
      <c r="Q422" s="222"/>
    </row>
    <row r="423">
      <c r="E423" s="266"/>
      <c r="F423" s="266"/>
      <c r="G423" s="526" t="s">
        <v>341</v>
      </c>
      <c r="H423" s="568">
        <f>H422*H421</f>
        <v>0</v>
      </c>
      <c r="I423" s="424"/>
      <c r="J423" s="270"/>
      <c r="K423" s="270"/>
      <c r="L423" s="271"/>
      <c r="M423" s="271"/>
      <c r="N423" s="271"/>
      <c r="O423" s="270"/>
      <c r="P423" s="440"/>
      <c r="Q423" s="305"/>
    </row>
    <row r="424">
      <c r="E424" s="266"/>
      <c r="F424" s="266"/>
      <c r="G424" s="569" t="s">
        <v>342</v>
      </c>
      <c r="H424" s="570" t="s">
        <v>267</v>
      </c>
      <c r="I424" s="481"/>
      <c r="J424" s="571">
        <f>IFS(H421=8,12,
H421=4,4,
H421=2,1,
H421=1,0,
TRUE,NA())</f>
        <v>0</v>
      </c>
      <c r="K424" s="261"/>
      <c r="L424" s="274"/>
      <c r="M424" s="274"/>
      <c r="N424" s="274"/>
      <c r="O424" s="261"/>
      <c r="P424" s="303"/>
      <c r="Q424" s="222"/>
    </row>
    <row r="425">
      <c r="E425" s="266"/>
      <c r="F425" s="266"/>
      <c r="G425" s="266"/>
      <c r="H425" s="572" t="s">
        <v>343</v>
      </c>
      <c r="I425" s="305"/>
      <c r="J425" s="573">
        <f>HW_SPEC("# of TensorCore per Chip")</f>
        <v>2</v>
      </c>
      <c r="K425" s="270"/>
      <c r="L425" s="271"/>
      <c r="M425" s="271"/>
      <c r="N425" s="271"/>
      <c r="O425" s="270"/>
      <c r="P425" s="440"/>
      <c r="Q425" s="305"/>
    </row>
    <row r="426">
      <c r="E426" s="266"/>
      <c r="F426" s="266"/>
      <c r="G426" s="277"/>
      <c r="H426" s="574" t="s">
        <v>269</v>
      </c>
      <c r="I426" s="481"/>
      <c r="J426" s="575">
        <f>REDUCE_SCATTER_CHIP2CHIP_TIME_MS2(H423*J425,J424)</f>
        <v>0</v>
      </c>
      <c r="K426" s="261"/>
      <c r="L426" s="274"/>
      <c r="M426" s="274"/>
      <c r="N426" s="274"/>
      <c r="O426" s="261"/>
      <c r="P426" s="303"/>
      <c r="Q426" s="222"/>
    </row>
    <row r="427">
      <c r="E427" s="266"/>
      <c r="F427" s="266"/>
      <c r="G427" s="576" t="s">
        <v>344</v>
      </c>
      <c r="H427" s="577" t="s">
        <v>269</v>
      </c>
      <c r="I427" s="305"/>
      <c r="J427" s="578">
        <f>REDUCE_SCATTER_CORE2CORE_TIME_MS(H423)</f>
        <v>0</v>
      </c>
      <c r="K427" s="270"/>
      <c r="L427" s="271"/>
      <c r="M427" s="271"/>
      <c r="N427" s="271"/>
      <c r="O427" s="270"/>
      <c r="P427" s="440"/>
      <c r="Q427" s="305"/>
    </row>
    <row r="428">
      <c r="E428" s="266"/>
      <c r="F428" s="266"/>
      <c r="G428" s="172"/>
      <c r="H428" s="222"/>
      <c r="I428" s="481"/>
      <c r="J428" s="261"/>
      <c r="K428" s="261"/>
      <c r="L428" s="274"/>
      <c r="M428" s="274"/>
      <c r="N428" s="274"/>
      <c r="O428" s="261"/>
      <c r="P428" s="303"/>
      <c r="Q428" s="222"/>
    </row>
    <row r="429">
      <c r="E429" s="266"/>
      <c r="F429" s="266"/>
      <c r="G429" s="523" t="s">
        <v>345</v>
      </c>
      <c r="H429" s="579" t="s">
        <v>346</v>
      </c>
      <c r="I429" s="580"/>
      <c r="J429" s="374"/>
      <c r="K429" s="374"/>
      <c r="L429" s="375"/>
      <c r="M429" s="375"/>
      <c r="N429" s="375"/>
      <c r="O429" s="374"/>
      <c r="P429" s="536"/>
      <c r="Q429" s="504"/>
    </row>
    <row r="430">
      <c r="E430" s="266"/>
      <c r="F430" s="266"/>
      <c r="G430" s="533" t="s">
        <v>347</v>
      </c>
      <c r="H430" s="581">
        <f>P418/2</f>
        <v>5</v>
      </c>
      <c r="I430" s="582"/>
      <c r="J430" s="380"/>
      <c r="K430" s="380"/>
      <c r="L430" s="381"/>
      <c r="M430" s="381"/>
      <c r="N430" s="381"/>
      <c r="O430" s="380"/>
      <c r="P430" s="394"/>
      <c r="Q430" s="172"/>
    </row>
    <row r="431">
      <c r="E431" s="266"/>
      <c r="F431" s="266"/>
      <c r="G431" s="172"/>
      <c r="H431" s="172"/>
      <c r="I431" s="582"/>
      <c r="J431" s="380"/>
      <c r="K431" s="380"/>
      <c r="L431" s="381"/>
      <c r="M431" s="381"/>
      <c r="N431" s="381"/>
      <c r="O431" s="380"/>
      <c r="P431" s="394"/>
      <c r="Q431" s="172"/>
    </row>
    <row r="432">
      <c r="E432" s="266"/>
      <c r="F432" s="266"/>
      <c r="G432" s="523" t="s">
        <v>215</v>
      </c>
      <c r="H432" s="579" t="s">
        <v>348</v>
      </c>
      <c r="I432" s="580"/>
      <c r="J432" s="374"/>
      <c r="K432" s="374"/>
      <c r="L432" s="375"/>
      <c r="M432" s="375"/>
      <c r="N432" s="375"/>
      <c r="O432" s="374"/>
      <c r="P432" s="536"/>
      <c r="Q432" s="504"/>
    </row>
    <row r="433">
      <c r="E433" s="266"/>
      <c r="F433" s="266"/>
      <c r="G433" s="526" t="s">
        <v>264</v>
      </c>
      <c r="H433" s="583">
        <f>H421</f>
        <v>1</v>
      </c>
      <c r="I433" s="582"/>
      <c r="J433" s="380"/>
      <c r="K433" s="380"/>
      <c r="L433" s="381"/>
      <c r="M433" s="381"/>
      <c r="N433" s="381"/>
      <c r="O433" s="380"/>
      <c r="P433" s="394"/>
      <c r="Q433" s="172"/>
    </row>
    <row r="434">
      <c r="E434" s="266"/>
      <c r="F434" s="266"/>
      <c r="G434" s="526" t="s">
        <v>349</v>
      </c>
      <c r="H434" s="584">
        <f>H430/H433 * (H433-1)</f>
        <v>0</v>
      </c>
      <c r="I434" s="582"/>
      <c r="J434" s="380"/>
      <c r="K434" s="380"/>
      <c r="L434" s="381"/>
      <c r="M434" s="381"/>
      <c r="N434" s="381"/>
      <c r="O434" s="380"/>
      <c r="P434" s="394"/>
      <c r="Q434" s="172"/>
    </row>
    <row r="435">
      <c r="E435" s="266"/>
      <c r="F435" s="266"/>
      <c r="G435" s="526" t="s">
        <v>266</v>
      </c>
      <c r="H435" s="584">
        <f>H434*H433</f>
        <v>0</v>
      </c>
      <c r="I435" s="582"/>
      <c r="J435" s="380"/>
      <c r="K435" s="380"/>
      <c r="L435" s="381"/>
      <c r="M435" s="381"/>
      <c r="N435" s="381"/>
      <c r="O435" s="380"/>
      <c r="P435" s="394"/>
      <c r="Q435" s="172"/>
    </row>
    <row r="436">
      <c r="E436" s="266"/>
      <c r="F436" s="266"/>
      <c r="G436" s="585" t="s">
        <v>342</v>
      </c>
      <c r="H436" s="311" t="s">
        <v>267</v>
      </c>
      <c r="I436" s="172"/>
      <c r="J436" s="586" t="str">
        <f>IFS(H433=8,12,
H433=4,4,
H433=2,1,
TRUE,NA())</f>
        <v>#N/A</v>
      </c>
      <c r="K436" s="380"/>
      <c r="L436" s="381"/>
      <c r="M436" s="381"/>
      <c r="N436" s="381"/>
      <c r="O436" s="380"/>
      <c r="P436" s="394"/>
      <c r="Q436" s="172"/>
      <c r="S436" s="587"/>
    </row>
    <row r="437">
      <c r="E437" s="266"/>
      <c r="F437" s="266"/>
      <c r="G437" s="266"/>
      <c r="H437" s="311" t="s">
        <v>343</v>
      </c>
      <c r="I437" s="172"/>
      <c r="J437" s="588">
        <f>HW_SPEC("# of TensorCore per Chip")</f>
        <v>2</v>
      </c>
      <c r="K437" s="380"/>
      <c r="L437" s="381"/>
      <c r="M437" s="381"/>
      <c r="N437" s="381"/>
      <c r="O437" s="380"/>
      <c r="P437" s="394"/>
      <c r="Q437" s="172"/>
    </row>
    <row r="438">
      <c r="E438" s="266"/>
      <c r="F438" s="266"/>
      <c r="G438" s="277"/>
      <c r="H438" s="328" t="s">
        <v>269</v>
      </c>
      <c r="I438" s="582"/>
      <c r="J438" s="589">
        <f>REDUCE_SCATTER_CHIP2CHIP_TIME_MS2(H435*J437,J436)</f>
        <v>0</v>
      </c>
      <c r="K438" s="380"/>
      <c r="L438" s="381"/>
      <c r="M438" s="381"/>
      <c r="N438" s="381"/>
      <c r="O438" s="380"/>
      <c r="P438" s="394"/>
      <c r="Q438" s="172"/>
    </row>
    <row r="439">
      <c r="E439" s="266"/>
      <c r="F439" s="266"/>
      <c r="G439" s="590" t="s">
        <v>344</v>
      </c>
      <c r="H439" s="328" t="s">
        <v>269</v>
      </c>
      <c r="I439" s="582"/>
      <c r="J439" s="589">
        <f>REDUCE_SCATTER_CORE2CORE_TIME_MS(H435)</f>
        <v>0</v>
      </c>
      <c r="K439" s="380"/>
      <c r="L439" s="381"/>
      <c r="M439" s="381"/>
      <c r="N439" s="381"/>
      <c r="O439" s="380"/>
      <c r="P439" s="394"/>
      <c r="Q439" s="172"/>
    </row>
    <row r="440">
      <c r="E440" s="266"/>
      <c r="F440" s="266"/>
      <c r="G440" s="526"/>
      <c r="H440" s="591"/>
      <c r="I440" s="582"/>
      <c r="J440" s="380"/>
      <c r="K440" s="380"/>
      <c r="L440" s="381"/>
      <c r="M440" s="381"/>
      <c r="N440" s="381"/>
      <c r="O440" s="380"/>
      <c r="P440" s="394"/>
      <c r="Q440" s="172"/>
    </row>
    <row r="441">
      <c r="E441" s="266"/>
      <c r="F441" s="266"/>
      <c r="G441" s="523" t="s">
        <v>350</v>
      </c>
      <c r="H441" s="592" t="s">
        <v>351</v>
      </c>
      <c r="I441" s="580"/>
      <c r="J441" s="374"/>
      <c r="K441" s="374"/>
      <c r="L441" s="375"/>
      <c r="M441" s="375"/>
      <c r="N441" s="375"/>
      <c r="O441" s="374"/>
      <c r="P441" s="536"/>
      <c r="Q441" s="504"/>
    </row>
    <row r="442">
      <c r="E442" s="266"/>
      <c r="F442" s="266"/>
      <c r="G442" s="593" t="s">
        <v>352</v>
      </c>
      <c r="H442" s="594">
        <f>IFS(H441=G424,J426,
H441=G427,J427 ,
TRUE,0)</f>
        <v>0</v>
      </c>
      <c r="I442" s="582"/>
      <c r="J442" s="380"/>
      <c r="K442" s="380"/>
      <c r="L442" s="381"/>
      <c r="M442" s="381"/>
      <c r="N442" s="381"/>
      <c r="O442" s="380"/>
      <c r="P442" s="394"/>
      <c r="Q442" s="172"/>
    </row>
    <row r="443">
      <c r="E443" s="266"/>
      <c r="F443" s="266"/>
      <c r="G443" s="593" t="s">
        <v>353</v>
      </c>
      <c r="H443" s="594">
        <f>IFS(H441=G436,J438,
H441=G439,J439 ,
TRUE,0)</f>
        <v>0</v>
      </c>
      <c r="I443" s="582"/>
      <c r="J443" s="380"/>
      <c r="K443" s="380"/>
      <c r="L443" s="381"/>
      <c r="M443" s="381"/>
      <c r="N443" s="381"/>
      <c r="O443" s="380"/>
      <c r="P443" s="394"/>
      <c r="Q443" s="172"/>
    </row>
    <row r="444">
      <c r="E444" s="266"/>
      <c r="F444" s="277"/>
      <c r="G444" s="523" t="s">
        <v>298</v>
      </c>
      <c r="H444" s="557">
        <f>SUM(H442:H443)</f>
        <v>0</v>
      </c>
      <c r="I444" s="513"/>
      <c r="J444" s="374"/>
      <c r="K444" s="374"/>
      <c r="L444" s="375"/>
      <c r="M444" s="375"/>
      <c r="N444" s="375"/>
      <c r="O444" s="374"/>
      <c r="P444" s="536"/>
      <c r="Q444" s="504"/>
    </row>
    <row r="445">
      <c r="E445" s="266"/>
      <c r="F445" s="541" t="s">
        <v>285</v>
      </c>
      <c r="G445" s="533" t="s">
        <v>286</v>
      </c>
      <c r="H445" s="595" t="str">
        <f>VLOOKUP(O407&amp;","&amp;O411,$T$3:$W$12,4, FALSE)</f>
        <v>fp8</v>
      </c>
      <c r="I445" s="386"/>
      <c r="J445" s="380"/>
      <c r="K445" s="380"/>
      <c r="L445" s="381"/>
      <c r="M445" s="381"/>
      <c r="N445" s="381"/>
      <c r="O445" s="380"/>
      <c r="P445" s="394"/>
      <c r="Q445" s="172"/>
    </row>
    <row r="446">
      <c r="E446" s="266"/>
      <c r="F446" s="266"/>
      <c r="G446" s="596" t="s">
        <v>354</v>
      </c>
      <c r="H446" s="596">
        <v>128.0</v>
      </c>
      <c r="I446" s="386"/>
      <c r="J446" s="380"/>
      <c r="K446" s="380"/>
      <c r="L446" s="381"/>
      <c r="M446" s="381"/>
      <c r="N446" s="381"/>
      <c r="O446" s="380"/>
      <c r="P446" s="394"/>
      <c r="Q446" s="172"/>
    </row>
    <row r="447">
      <c r="E447" s="266"/>
      <c r="F447" s="266"/>
      <c r="G447" s="596" t="s">
        <v>355</v>
      </c>
      <c r="H447" s="597">
        <f t="array" ref="H447">CALCULATE_FLOPS(HSTACK(H446,M410),J414:M414,L414,K414,H445)</f>
        <v>7516192768</v>
      </c>
      <c r="I447" s="386"/>
      <c r="J447" s="380"/>
      <c r="K447" s="380"/>
      <c r="L447" s="381"/>
      <c r="M447" s="381"/>
      <c r="N447" s="381"/>
      <c r="O447" s="380"/>
      <c r="P447" s="394"/>
      <c r="Q447" s="172"/>
    </row>
    <row r="448">
      <c r="E448" s="266"/>
      <c r="F448" s="266"/>
      <c r="G448" s="596" t="s">
        <v>356</v>
      </c>
      <c r="H448" s="596">
        <f>CEILING(PRODUCT(K410:L410)/H446,1)</f>
        <v>10</v>
      </c>
      <c r="I448" s="386"/>
      <c r="J448" s="380"/>
      <c r="K448" s="380"/>
      <c r="L448" s="381"/>
      <c r="M448" s="381"/>
      <c r="N448" s="381"/>
      <c r="O448" s="380"/>
      <c r="P448" s="394"/>
      <c r="Q448" s="172"/>
    </row>
    <row r="449">
      <c r="E449" s="266"/>
      <c r="F449" s="266"/>
      <c r="G449" s="596" t="s">
        <v>357</v>
      </c>
      <c r="H449" s="596">
        <f>PARAMS("E")/SHARDING(K413)</f>
        <v>16</v>
      </c>
      <c r="I449" s="386"/>
      <c r="J449" s="380"/>
      <c r="K449" s="380"/>
      <c r="L449" s="381"/>
      <c r="M449" s="381"/>
      <c r="N449" s="381"/>
      <c r="O449" s="380"/>
      <c r="P449" s="394"/>
      <c r="Q449" s="172"/>
    </row>
    <row r="450">
      <c r="E450" s="266"/>
      <c r="F450" s="266"/>
      <c r="G450" s="596" t="s">
        <v>358</v>
      </c>
      <c r="H450" s="595">
        <f>H448 + IF(PARAMS("enforce_perfect_expert_routing"),0,H449-1)</f>
        <v>10</v>
      </c>
      <c r="I450" s="598" t="s">
        <v>359</v>
      </c>
      <c r="J450" s="380"/>
      <c r="K450" s="380"/>
      <c r="L450" s="381"/>
      <c r="M450" s="381"/>
      <c r="N450" s="381"/>
      <c r="O450" s="380"/>
      <c r="P450" s="394"/>
      <c r="Q450" s="172"/>
    </row>
    <row r="451">
      <c r="E451" s="266"/>
      <c r="F451" s="266"/>
      <c r="G451" s="533" t="s">
        <v>360</v>
      </c>
      <c r="H451" s="599">
        <f>H450*H447</f>
        <v>75161927680</v>
      </c>
      <c r="I451" s="386"/>
      <c r="J451" s="380"/>
      <c r="K451" s="380"/>
      <c r="L451" s="381"/>
      <c r="M451" s="381"/>
      <c r="N451" s="381"/>
      <c r="O451" s="380"/>
      <c r="P451" s="394"/>
      <c r="Q451" s="172"/>
    </row>
    <row r="452">
      <c r="E452" s="266"/>
      <c r="F452" s="277"/>
      <c r="G452" s="600" t="s">
        <v>288</v>
      </c>
      <c r="H452" s="601">
        <f>COMPUTE_TIME_MS(H451, H445)</f>
        <v>0.04209294915</v>
      </c>
      <c r="I452" s="390"/>
      <c r="J452" s="391"/>
      <c r="K452" s="391"/>
      <c r="L452" s="392"/>
      <c r="M452" s="392"/>
      <c r="N452" s="392"/>
      <c r="O452" s="391"/>
      <c r="P452" s="602"/>
      <c r="Q452" s="172"/>
    </row>
    <row r="453">
      <c r="E453" s="266"/>
      <c r="F453" s="541" t="s">
        <v>289</v>
      </c>
      <c r="G453" s="595" t="s">
        <v>290</v>
      </c>
      <c r="H453" s="603">
        <f>IF(Q407,0,P410)+IF(Q411,0,P414)+IF(Q415,0,P418 / 2)</f>
        <v>237.75</v>
      </c>
      <c r="I453" s="380"/>
      <c r="J453" s="380"/>
      <c r="K453" s="380"/>
      <c r="L453" s="381"/>
      <c r="M453" s="381"/>
      <c r="N453" s="381"/>
      <c r="O453" s="380"/>
      <c r="P453" s="394"/>
      <c r="Q453" s="172"/>
    </row>
    <row r="454">
      <c r="E454" s="277"/>
      <c r="F454" s="277"/>
      <c r="G454" s="604" t="s">
        <v>291</v>
      </c>
      <c r="H454" s="601">
        <f>HBM_TIME_MS(H453)</f>
        <v>0.06899989134</v>
      </c>
      <c r="I454" s="391"/>
      <c r="J454" s="391"/>
      <c r="K454" s="391"/>
      <c r="L454" s="392"/>
      <c r="M454" s="392"/>
      <c r="N454" s="392"/>
      <c r="O454" s="391"/>
      <c r="P454" s="602"/>
      <c r="Q454" s="172"/>
    </row>
    <row r="455">
      <c r="E455" s="258" t="s">
        <v>361</v>
      </c>
      <c r="F455" s="559" t="s">
        <v>249</v>
      </c>
      <c r="G455" s="260"/>
      <c r="H455" s="298" t="s">
        <v>238</v>
      </c>
      <c r="I455" s="290" t="s">
        <v>239</v>
      </c>
      <c r="J455" s="195"/>
      <c r="K455" s="195" t="s">
        <v>40</v>
      </c>
      <c r="L455" s="195" t="s">
        <v>159</v>
      </c>
      <c r="M455" s="398" t="s">
        <v>129</v>
      </c>
      <c r="N455" s="290" t="s">
        <v>240</v>
      </c>
      <c r="O455" s="560" t="str">
        <f>EXTRACT_ACTIVATION_DTYPE(PARAMS("moe_dtype"))</f>
        <v>fp8</v>
      </c>
      <c r="P455" s="301"/>
      <c r="Q455" s="291" t="b">
        <v>0</v>
      </c>
    </row>
    <row r="456">
      <c r="E456" s="266"/>
      <c r="F456" s="267"/>
      <c r="G456" s="268"/>
      <c r="H456" s="300" t="s">
        <v>242</v>
      </c>
      <c r="I456" s="290" t="s">
        <v>239</v>
      </c>
      <c r="J456" s="289"/>
      <c r="K456" s="290">
        <f t="shared" ref="K456:M456" si="81">PARAMS(K455)</f>
        <v>2560</v>
      </c>
      <c r="L456" s="290">
        <f t="shared" si="81"/>
        <v>8</v>
      </c>
      <c r="M456" s="290">
        <f t="shared" si="81"/>
        <v>2048</v>
      </c>
      <c r="N456" s="290" t="s">
        <v>240</v>
      </c>
      <c r="O456" s="266"/>
      <c r="P456" s="301">
        <f>SIZEOF_IN_MIB(J456:M456, O455)</f>
        <v>40</v>
      </c>
      <c r="Q456" s="266"/>
    </row>
    <row r="457">
      <c r="E457" s="266"/>
      <c r="F457" s="267"/>
      <c r="G457" s="268"/>
      <c r="H457" s="561" t="s">
        <v>244</v>
      </c>
      <c r="I457" s="289" t="s">
        <v>239</v>
      </c>
      <c r="J457" s="290"/>
      <c r="K457" s="195" t="s">
        <v>143</v>
      </c>
      <c r="L457" s="195"/>
      <c r="M457" s="195"/>
      <c r="N457" s="289" t="s">
        <v>240</v>
      </c>
      <c r="O457" s="266"/>
      <c r="P457" s="301"/>
      <c r="Q457" s="266"/>
    </row>
    <row r="458">
      <c r="E458" s="266"/>
      <c r="F458" s="278"/>
      <c r="G458" s="279"/>
      <c r="H458" s="300" t="s">
        <v>246</v>
      </c>
      <c r="I458" s="289" t="s">
        <v>239</v>
      </c>
      <c r="J458" s="290"/>
      <c r="K458" s="289">
        <f t="shared" ref="K458:M458" si="82">K456/SHARDING(K457)</f>
        <v>160</v>
      </c>
      <c r="L458" s="289">
        <f t="shared" si="82"/>
        <v>8</v>
      </c>
      <c r="M458" s="289">
        <f t="shared" si="82"/>
        <v>2048</v>
      </c>
      <c r="N458" s="289" t="s">
        <v>240</v>
      </c>
      <c r="O458" s="241"/>
      <c r="P458" s="301">
        <f>SIZEOF_IN_MIB(J458:M458, O455)</f>
        <v>2.5</v>
      </c>
      <c r="Q458" s="277"/>
    </row>
    <row r="459">
      <c r="E459" s="266"/>
      <c r="F459" s="562" t="s">
        <v>253</v>
      </c>
      <c r="G459" s="260"/>
      <c r="H459" s="561" t="s">
        <v>238</v>
      </c>
      <c r="I459" s="289" t="s">
        <v>239</v>
      </c>
      <c r="J459" s="290"/>
      <c r="K459" s="195" t="s">
        <v>131</v>
      </c>
      <c r="L459" s="398" t="s">
        <v>129</v>
      </c>
      <c r="M459" s="195" t="s">
        <v>125</v>
      </c>
      <c r="N459" s="289" t="s">
        <v>240</v>
      </c>
      <c r="O459" s="563" t="str">
        <f>EXTRACT_WEIGHT_DTYPE(PARAMS("moe_dtype"))</f>
        <v>fp4</v>
      </c>
      <c r="P459" s="301"/>
      <c r="Q459" s="291" t="b">
        <v>0</v>
      </c>
    </row>
    <row r="460">
      <c r="E460" s="266"/>
      <c r="F460" s="267"/>
      <c r="G460" s="268"/>
      <c r="H460" s="300" t="s">
        <v>242</v>
      </c>
      <c r="I460" s="289" t="s">
        <v>239</v>
      </c>
      <c r="J460" s="290"/>
      <c r="K460" s="289">
        <f t="shared" ref="K460:M460" si="83">PARAMS(K459)</f>
        <v>256</v>
      </c>
      <c r="L460" s="289">
        <f t="shared" si="83"/>
        <v>2048</v>
      </c>
      <c r="M460" s="289">
        <f t="shared" si="83"/>
        <v>7168</v>
      </c>
      <c r="N460" s="289" t="s">
        <v>240</v>
      </c>
      <c r="O460" s="275"/>
      <c r="P460" s="301">
        <f>SIZEOF_IN_MIB(J460:M460, O459)</f>
        <v>1792</v>
      </c>
      <c r="Q460" s="266"/>
    </row>
    <row r="461">
      <c r="E461" s="266"/>
      <c r="F461" s="267"/>
      <c r="G461" s="268"/>
      <c r="H461" s="561" t="s">
        <v>244</v>
      </c>
      <c r="I461" s="289" t="s">
        <v>239</v>
      </c>
      <c r="J461" s="290"/>
      <c r="K461" s="195" t="s">
        <v>143</v>
      </c>
      <c r="L461" s="195"/>
      <c r="M461" s="195"/>
      <c r="N461" s="289" t="s">
        <v>240</v>
      </c>
      <c r="O461" s="272"/>
      <c r="P461" s="301"/>
      <c r="Q461" s="266"/>
    </row>
    <row r="462">
      <c r="E462" s="266"/>
      <c r="F462" s="278"/>
      <c r="G462" s="279"/>
      <c r="H462" s="561" t="s">
        <v>246</v>
      </c>
      <c r="I462" s="289" t="s">
        <v>239</v>
      </c>
      <c r="J462" s="290"/>
      <c r="K462" s="289">
        <f t="shared" ref="K462:M462" si="84">K460/SHARDING(K461)</f>
        <v>16</v>
      </c>
      <c r="L462" s="289">
        <f t="shared" si="84"/>
        <v>2048</v>
      </c>
      <c r="M462" s="289">
        <f t="shared" si="84"/>
        <v>7168</v>
      </c>
      <c r="N462" s="289" t="s">
        <v>240</v>
      </c>
      <c r="O462" s="241"/>
      <c r="P462" s="301">
        <f>SIZEOF_IN_MIB(J462:M462, O459)</f>
        <v>112</v>
      </c>
      <c r="Q462" s="277"/>
    </row>
    <row r="463">
      <c r="E463" s="266"/>
      <c r="F463" s="562" t="s">
        <v>257</v>
      </c>
      <c r="G463" s="260"/>
      <c r="H463" s="561" t="s">
        <v>238</v>
      </c>
      <c r="I463" s="289" t="s">
        <v>239</v>
      </c>
      <c r="J463" s="290"/>
      <c r="K463" s="195" t="s">
        <v>40</v>
      </c>
      <c r="L463" s="195" t="s">
        <v>159</v>
      </c>
      <c r="M463" s="195" t="s">
        <v>125</v>
      </c>
      <c r="N463" s="289" t="s">
        <v>240</v>
      </c>
      <c r="O463" s="605" t="s">
        <v>82</v>
      </c>
      <c r="P463" s="301"/>
      <c r="Q463" s="291" t="b">
        <v>0</v>
      </c>
    </row>
    <row r="464">
      <c r="E464" s="266"/>
      <c r="F464" s="267"/>
      <c r="G464" s="268"/>
      <c r="H464" s="300" t="s">
        <v>242</v>
      </c>
      <c r="I464" s="289" t="s">
        <v>239</v>
      </c>
      <c r="J464" s="290"/>
      <c r="K464" s="289">
        <f t="shared" ref="K464:M464" si="85">PARAMS(K463)</f>
        <v>2560</v>
      </c>
      <c r="L464" s="289">
        <f t="shared" si="85"/>
        <v>8</v>
      </c>
      <c r="M464" s="289">
        <f t="shared" si="85"/>
        <v>7168</v>
      </c>
      <c r="N464" s="289" t="s">
        <v>240</v>
      </c>
      <c r="O464" s="266"/>
      <c r="P464" s="301">
        <f>SIZEOF_IN_MIB(J464:M464, O463)</f>
        <v>280</v>
      </c>
      <c r="Q464" s="266"/>
    </row>
    <row r="465">
      <c r="E465" s="266"/>
      <c r="F465" s="267"/>
      <c r="G465" s="268"/>
      <c r="H465" s="561" t="s">
        <v>244</v>
      </c>
      <c r="I465" s="289" t="s">
        <v>239</v>
      </c>
      <c r="J465" s="290"/>
      <c r="K465" s="195" t="s">
        <v>143</v>
      </c>
      <c r="L465" s="195"/>
      <c r="M465" s="195"/>
      <c r="N465" s="289" t="s">
        <v>240</v>
      </c>
      <c r="O465" s="266"/>
      <c r="P465" s="301"/>
      <c r="Q465" s="266"/>
    </row>
    <row r="466">
      <c r="E466" s="266"/>
      <c r="F466" s="278"/>
      <c r="G466" s="279"/>
      <c r="H466" s="561" t="s">
        <v>246</v>
      </c>
      <c r="I466" s="289" t="s">
        <v>239</v>
      </c>
      <c r="J466" s="289"/>
      <c r="K466" s="289">
        <f t="shared" ref="K466:M466" si="86">K464/SHARDING(K465)</f>
        <v>160</v>
      </c>
      <c r="L466" s="289">
        <f t="shared" si="86"/>
        <v>8</v>
      </c>
      <c r="M466" s="289">
        <f t="shared" si="86"/>
        <v>7168</v>
      </c>
      <c r="N466" s="289" t="s">
        <v>240</v>
      </c>
      <c r="O466" s="277"/>
      <c r="P466" s="301">
        <f>SIZEOF_IN_MIB(J466:M466, O463)</f>
        <v>17.5</v>
      </c>
      <c r="Q466" s="277"/>
    </row>
    <row r="467">
      <c r="E467" s="266"/>
      <c r="F467" s="296" t="s">
        <v>335</v>
      </c>
      <c r="G467" s="606" t="s">
        <v>362</v>
      </c>
      <c r="H467" s="607" t="str">
        <f>L461</f>
        <v/>
      </c>
      <c r="I467" s="290"/>
      <c r="J467" s="172"/>
      <c r="K467" s="290"/>
      <c r="L467" s="289"/>
      <c r="M467" s="289"/>
      <c r="N467" s="289"/>
      <c r="O467" s="290"/>
      <c r="P467" s="301"/>
      <c r="Q467" s="608"/>
    </row>
    <row r="468">
      <c r="E468" s="266"/>
      <c r="F468" s="266"/>
      <c r="G468" s="609" t="s">
        <v>363</v>
      </c>
      <c r="H468" s="610" t="s">
        <v>364</v>
      </c>
      <c r="I468" s="374"/>
      <c r="J468" s="374"/>
      <c r="K468" s="374"/>
      <c r="L468" s="375"/>
      <c r="M468" s="375"/>
      <c r="N468" s="375"/>
      <c r="O468" s="374"/>
      <c r="P468" s="536"/>
      <c r="Q468" s="376"/>
    </row>
    <row r="469">
      <c r="E469" s="266"/>
      <c r="F469" s="266"/>
      <c r="G469" s="611" t="s">
        <v>264</v>
      </c>
      <c r="H469" s="300">
        <f>SHARDING(H467)</f>
        <v>1</v>
      </c>
      <c r="I469" s="290"/>
      <c r="J469" s="290"/>
      <c r="K469" s="290"/>
      <c r="L469" s="289"/>
      <c r="M469" s="289"/>
      <c r="N469" s="289"/>
      <c r="O469" s="290"/>
      <c r="P469" s="301"/>
      <c r="Q469" s="608"/>
    </row>
    <row r="470">
      <c r="E470" s="266"/>
      <c r="F470" s="266"/>
      <c r="G470" s="611" t="s">
        <v>349</v>
      </c>
      <c r="H470" s="612">
        <f>P466 / H469 * (H469-1)</f>
        <v>0</v>
      </c>
      <c r="I470" s="290"/>
      <c r="J470" s="290"/>
      <c r="K470" s="290"/>
      <c r="L470" s="289"/>
      <c r="M470" s="289"/>
      <c r="N470" s="289"/>
      <c r="O470" s="290"/>
      <c r="P470" s="301"/>
      <c r="Q470" s="608"/>
    </row>
    <row r="471">
      <c r="E471" s="266"/>
      <c r="F471" s="266"/>
      <c r="G471" s="611" t="s">
        <v>266</v>
      </c>
      <c r="H471" s="612">
        <f>H470*H469</f>
        <v>0</v>
      </c>
      <c r="I471" s="290"/>
      <c r="J471" s="290"/>
      <c r="K471" s="290"/>
      <c r="L471" s="289"/>
      <c r="M471" s="289"/>
      <c r="N471" s="289"/>
      <c r="O471" s="290"/>
      <c r="P471" s="301"/>
      <c r="Q471" s="608"/>
    </row>
    <row r="472">
      <c r="E472" s="266"/>
      <c r="F472" s="266"/>
      <c r="G472" s="311" t="s">
        <v>267</v>
      </c>
      <c r="H472" s="586" t="str">
        <f>IFS(H469=8,12,
H469=4,4,
H469=2,1,
TRUE,NA())</f>
        <v>#N/A</v>
      </c>
      <c r="I472" s="172"/>
      <c r="J472" s="290"/>
      <c r="K472" s="290"/>
      <c r="L472" s="289"/>
      <c r="M472" s="289"/>
      <c r="N472" s="289"/>
      <c r="O472" s="290"/>
      <c r="P472" s="301"/>
      <c r="Q472" s="608"/>
    </row>
    <row r="473">
      <c r="E473" s="266"/>
      <c r="F473" s="266"/>
      <c r="G473" s="613" t="s">
        <v>298</v>
      </c>
      <c r="H473" s="614">
        <f>ALL_REDUCE_CHIP2CHIP_TIME_MS(H471,H472)</f>
        <v>0</v>
      </c>
      <c r="I473" s="290"/>
      <c r="J473" s="290"/>
      <c r="K473" s="290"/>
      <c r="L473" s="289"/>
      <c r="M473" s="289"/>
      <c r="N473" s="289"/>
      <c r="O473" s="290"/>
      <c r="P473" s="301"/>
      <c r="Q473" s="608"/>
    </row>
    <row r="474">
      <c r="E474" s="266"/>
      <c r="F474" s="266"/>
      <c r="G474" s="613"/>
      <c r="H474" s="614"/>
      <c r="I474" s="290"/>
      <c r="J474" s="290"/>
      <c r="K474" s="290"/>
      <c r="L474" s="289"/>
      <c r="M474" s="289"/>
      <c r="N474" s="289"/>
      <c r="O474" s="290"/>
      <c r="P474" s="301"/>
      <c r="Q474" s="608"/>
    </row>
    <row r="475">
      <c r="E475" s="266"/>
      <c r="F475" s="266"/>
      <c r="G475" s="609" t="s">
        <v>365</v>
      </c>
      <c r="H475" s="615" t="s">
        <v>366</v>
      </c>
      <c r="I475" s="374"/>
      <c r="J475" s="374"/>
      <c r="K475" s="374"/>
      <c r="L475" s="375"/>
      <c r="M475" s="375"/>
      <c r="N475" s="375"/>
      <c r="O475" s="374"/>
      <c r="P475" s="536"/>
      <c r="Q475" s="376"/>
    </row>
    <row r="476">
      <c r="E476" s="266"/>
      <c r="F476" s="266"/>
      <c r="G476" s="284" t="s">
        <v>298</v>
      </c>
      <c r="H476" s="601">
        <f>0</f>
        <v>0</v>
      </c>
      <c r="I476" s="290"/>
      <c r="J476" s="290"/>
      <c r="K476" s="290"/>
      <c r="L476" s="289"/>
      <c r="M476" s="289"/>
      <c r="N476" s="289"/>
      <c r="O476" s="290"/>
      <c r="P476" s="301"/>
      <c r="Q476" s="608"/>
    </row>
    <row r="477">
      <c r="E477" s="266"/>
      <c r="F477" s="266"/>
      <c r="G477" s="284"/>
      <c r="H477" s="601"/>
      <c r="I477" s="290"/>
      <c r="J477" s="290"/>
      <c r="K477" s="290"/>
      <c r="L477" s="289"/>
      <c r="M477" s="289"/>
      <c r="N477" s="289"/>
      <c r="O477" s="290"/>
      <c r="P477" s="301"/>
      <c r="Q477" s="608"/>
    </row>
    <row r="478">
      <c r="E478" s="266"/>
      <c r="F478" s="266"/>
      <c r="G478" s="523" t="s">
        <v>350</v>
      </c>
      <c r="H478" s="616" t="s">
        <v>367</v>
      </c>
      <c r="I478" s="374"/>
      <c r="J478" s="374"/>
      <c r="K478" s="374"/>
      <c r="L478" s="375"/>
      <c r="M478" s="375"/>
      <c r="N478" s="375"/>
      <c r="O478" s="374"/>
      <c r="P478" s="536"/>
      <c r="Q478" s="376"/>
    </row>
    <row r="479">
      <c r="E479" s="266"/>
      <c r="F479" s="277"/>
      <c r="G479" s="600" t="s">
        <v>298</v>
      </c>
      <c r="H479" s="601">
        <f>IFS(H478=G468,H473,H478=G475,H476,TRUE,0)</f>
        <v>0</v>
      </c>
      <c r="I479" s="617"/>
      <c r="J479" s="290"/>
      <c r="K479" s="290"/>
      <c r="L479" s="289"/>
      <c r="M479" s="289"/>
      <c r="N479" s="289"/>
      <c r="O479" s="290"/>
      <c r="P479" s="301"/>
      <c r="Q479" s="608"/>
    </row>
    <row r="480">
      <c r="E480" s="266"/>
      <c r="F480" s="541" t="s">
        <v>285</v>
      </c>
      <c r="G480" s="533" t="s">
        <v>286</v>
      </c>
      <c r="H480" s="595" t="str">
        <f>VLOOKUP(O455&amp;","&amp;O459,$T$3:$W$12,4, FALSE)</f>
        <v>fp8</v>
      </c>
      <c r="I480" s="386"/>
      <c r="J480" s="380"/>
      <c r="K480" s="380"/>
      <c r="L480" s="381"/>
      <c r="M480" s="381"/>
      <c r="N480" s="381"/>
      <c r="O480" s="380"/>
      <c r="P480" s="394"/>
      <c r="Q480" s="172"/>
    </row>
    <row r="481">
      <c r="E481" s="266"/>
      <c r="F481" s="266"/>
      <c r="G481" s="533" t="s">
        <v>354</v>
      </c>
      <c r="H481" s="533">
        <v>128.0</v>
      </c>
      <c r="I481" s="386"/>
      <c r="J481" s="380"/>
      <c r="K481" s="380"/>
      <c r="L481" s="381"/>
      <c r="M481" s="381"/>
      <c r="N481" s="381"/>
      <c r="O481" s="380"/>
      <c r="P481" s="394"/>
      <c r="Q481" s="172"/>
    </row>
    <row r="482">
      <c r="E482" s="266"/>
      <c r="F482" s="266"/>
      <c r="G482" s="533" t="s">
        <v>355</v>
      </c>
      <c r="H482" s="599">
        <f t="array" ref="H482">CALCULATE_FLOPS(HSTACK(H481,M458),J462:M462,L462,K462,H480)</f>
        <v>3758096384</v>
      </c>
      <c r="I482" s="386"/>
      <c r="J482" s="380"/>
      <c r="K482" s="380"/>
      <c r="L482" s="381"/>
      <c r="M482" s="381"/>
      <c r="N482" s="381"/>
      <c r="O482" s="380"/>
      <c r="P482" s="394"/>
      <c r="Q482" s="172"/>
    </row>
    <row r="483">
      <c r="E483" s="266"/>
      <c r="F483" s="266"/>
      <c r="G483" s="533" t="s">
        <v>356</v>
      </c>
      <c r="H483" s="533">
        <f>CEILING(PRODUCT(K458:L458)/H481,1)</f>
        <v>10</v>
      </c>
      <c r="I483" s="386"/>
      <c r="J483" s="380"/>
      <c r="K483" s="380"/>
      <c r="L483" s="381"/>
      <c r="M483" s="381"/>
      <c r="N483" s="381"/>
      <c r="O483" s="380"/>
      <c r="P483" s="394"/>
      <c r="Q483" s="172"/>
    </row>
    <row r="484">
      <c r="E484" s="266"/>
      <c r="F484" s="266"/>
      <c r="G484" s="533" t="s">
        <v>357</v>
      </c>
      <c r="H484" s="533">
        <f>PARAMS("E")/SHARDING(K461)</f>
        <v>16</v>
      </c>
      <c r="I484" s="386"/>
      <c r="J484" s="380"/>
      <c r="K484" s="380"/>
      <c r="L484" s="381"/>
      <c r="M484" s="381"/>
      <c r="N484" s="381"/>
      <c r="O484" s="380"/>
      <c r="P484" s="394"/>
      <c r="Q484" s="172"/>
    </row>
    <row r="485">
      <c r="E485" s="266"/>
      <c r="F485" s="266"/>
      <c r="G485" s="533" t="s">
        <v>368</v>
      </c>
      <c r="H485" s="595">
        <f>H483 + IF(PARAMS("enforce_perfect_expert_routing"),0,H484-1)</f>
        <v>10</v>
      </c>
      <c r="I485" s="598" t="s">
        <v>359</v>
      </c>
      <c r="J485" s="380"/>
      <c r="K485" s="380"/>
      <c r="L485" s="381"/>
      <c r="M485" s="381"/>
      <c r="N485" s="381"/>
      <c r="O485" s="380"/>
      <c r="P485" s="394"/>
      <c r="Q485" s="172"/>
    </row>
    <row r="486">
      <c r="E486" s="266"/>
      <c r="F486" s="266"/>
      <c r="G486" s="533" t="s">
        <v>299</v>
      </c>
      <c r="H486" s="599">
        <f>H482*H485</f>
        <v>37580963840</v>
      </c>
      <c r="I486" s="386"/>
      <c r="J486" s="380"/>
      <c r="K486" s="380"/>
      <c r="L486" s="381"/>
      <c r="M486" s="381"/>
      <c r="N486" s="381"/>
      <c r="O486" s="380"/>
      <c r="P486" s="394"/>
      <c r="Q486" s="172"/>
    </row>
    <row r="487">
      <c r="E487" s="266"/>
      <c r="F487" s="266"/>
      <c r="G487" s="595" t="s">
        <v>299</v>
      </c>
      <c r="H487" s="618">
        <f>H482*H485</f>
        <v>37580963840</v>
      </c>
      <c r="I487" s="418"/>
      <c r="J487" s="261"/>
      <c r="K487" s="261"/>
      <c r="L487" s="274"/>
      <c r="M487" s="274"/>
      <c r="N487" s="274"/>
      <c r="O487" s="261"/>
      <c r="P487" s="303"/>
      <c r="Q487" s="222"/>
    </row>
    <row r="488">
      <c r="E488" s="266"/>
      <c r="F488" s="277"/>
      <c r="G488" s="600" t="s">
        <v>288</v>
      </c>
      <c r="H488" s="619">
        <f>COMPUTE_TIME_MS(H487, H480)</f>
        <v>0.02104647458</v>
      </c>
      <c r="I488" s="390"/>
      <c r="J488" s="391"/>
      <c r="K488" s="391"/>
      <c r="L488" s="392"/>
      <c r="M488" s="392"/>
      <c r="N488" s="392"/>
      <c r="O488" s="391"/>
      <c r="P488" s="602"/>
      <c r="Q488" s="305"/>
    </row>
    <row r="489">
      <c r="E489" s="266"/>
      <c r="F489" s="541" t="s">
        <v>289</v>
      </c>
      <c r="G489" s="595" t="s">
        <v>290</v>
      </c>
      <c r="H489" s="620">
        <f>IF(Q455,0,P458)+IF(Q459,0,P462)+IF(Q463,0,P466)</f>
        <v>132</v>
      </c>
      <c r="I489" s="261"/>
      <c r="J489" s="261"/>
      <c r="K489" s="261"/>
      <c r="L489" s="274"/>
      <c r="M489" s="274"/>
      <c r="N489" s="274"/>
      <c r="O489" s="261"/>
      <c r="P489" s="303"/>
      <c r="Q489" s="222"/>
    </row>
    <row r="490">
      <c r="E490" s="277"/>
      <c r="F490" s="277"/>
      <c r="G490" s="604" t="s">
        <v>291</v>
      </c>
      <c r="H490" s="621">
        <f>HBM_TIME_MS(H489)</f>
        <v>0.03830908794</v>
      </c>
      <c r="I490" s="391"/>
      <c r="J490" s="391"/>
      <c r="K490" s="391"/>
      <c r="L490" s="392"/>
      <c r="M490" s="392"/>
      <c r="N490" s="392"/>
      <c r="O490" s="391"/>
      <c r="P490" s="602"/>
      <c r="Q490" s="305"/>
    </row>
    <row r="491">
      <c r="E491" s="258" t="s">
        <v>369</v>
      </c>
      <c r="F491" s="622" t="s">
        <v>57</v>
      </c>
      <c r="G491" s="297" t="s">
        <v>259</v>
      </c>
      <c r="H491" s="463" t="s">
        <v>238</v>
      </c>
      <c r="I491" s="261" t="s">
        <v>239</v>
      </c>
      <c r="J491" s="262"/>
      <c r="K491" s="262" t="s">
        <v>40</v>
      </c>
      <c r="L491" s="262" t="s">
        <v>159</v>
      </c>
      <c r="M491" s="425" t="s">
        <v>125</v>
      </c>
      <c r="N491" s="261" t="s">
        <v>240</v>
      </c>
      <c r="O491" s="263" t="str">
        <f>PARAMS("expert_collect_dtype")</f>
        <v>bf16</v>
      </c>
      <c r="P491" s="303"/>
      <c r="Q491" s="262"/>
    </row>
    <row r="492">
      <c r="E492" s="266"/>
      <c r="F492" s="266"/>
      <c r="G492" s="266"/>
      <c r="H492" s="304" t="s">
        <v>242</v>
      </c>
      <c r="I492" s="270" t="s">
        <v>239</v>
      </c>
      <c r="J492" s="271"/>
      <c r="K492" s="270">
        <f t="shared" ref="K492:M492" si="87">PARAMS(K491)</f>
        <v>2560</v>
      </c>
      <c r="L492" s="270">
        <f t="shared" si="87"/>
        <v>8</v>
      </c>
      <c r="M492" s="270">
        <f t="shared" si="87"/>
        <v>7168</v>
      </c>
      <c r="N492" s="270" t="s">
        <v>240</v>
      </c>
      <c r="O492" s="272"/>
      <c r="P492" s="440">
        <f>SIZEOF_IN_MIB(J492:M492, O491)</f>
        <v>280</v>
      </c>
      <c r="Q492" s="269"/>
    </row>
    <row r="493">
      <c r="E493" s="266"/>
      <c r="F493" s="266"/>
      <c r="G493" s="266"/>
      <c r="H493" s="302" t="s">
        <v>244</v>
      </c>
      <c r="I493" s="274" t="s">
        <v>239</v>
      </c>
      <c r="J493" s="261"/>
      <c r="K493" s="262" t="s">
        <v>143</v>
      </c>
      <c r="L493" s="262"/>
      <c r="M493" s="262"/>
      <c r="N493" s="274" t="s">
        <v>240</v>
      </c>
      <c r="O493" s="275"/>
      <c r="P493" s="303"/>
      <c r="Q493" s="262"/>
    </row>
    <row r="494">
      <c r="E494" s="266"/>
      <c r="F494" s="266"/>
      <c r="G494" s="266"/>
      <c r="H494" s="304" t="s">
        <v>246</v>
      </c>
      <c r="I494" s="271" t="s">
        <v>239</v>
      </c>
      <c r="J494" s="270"/>
      <c r="K494" s="271">
        <f t="shared" ref="K494:M494" si="88">K492/SHARDING(K493)</f>
        <v>160</v>
      </c>
      <c r="L494" s="271">
        <f t="shared" si="88"/>
        <v>8</v>
      </c>
      <c r="M494" s="271">
        <f t="shared" si="88"/>
        <v>7168</v>
      </c>
      <c r="N494" s="271" t="s">
        <v>240</v>
      </c>
      <c r="O494" s="280"/>
      <c r="P494" s="440">
        <f>SIZEOF_IN_MIB(J494:M494, O491)</f>
        <v>17.5</v>
      </c>
      <c r="Q494" s="269"/>
    </row>
    <row r="495">
      <c r="E495" s="266"/>
      <c r="F495" s="266"/>
      <c r="G495" s="277"/>
      <c r="H495" s="302" t="s">
        <v>262</v>
      </c>
      <c r="I495" s="274"/>
      <c r="J495" s="261"/>
      <c r="K495" s="262" t="s">
        <v>143</v>
      </c>
      <c r="L495" s="274"/>
      <c r="M495" s="274"/>
      <c r="N495" s="274"/>
      <c r="O495" s="262"/>
      <c r="P495" s="303"/>
      <c r="Q495" s="262"/>
    </row>
    <row r="496">
      <c r="E496" s="266"/>
      <c r="F496" s="266"/>
      <c r="G496" s="623" t="s">
        <v>370</v>
      </c>
      <c r="H496" s="624" t="s">
        <v>371</v>
      </c>
      <c r="I496" s="305"/>
      <c r="J496" s="566">
        <f>SHARDING(K493)*SHARDING(L493)/HW_SPEC("# of TensorCore per Chip")</f>
        <v>8</v>
      </c>
      <c r="K496" s="271"/>
      <c r="L496" s="271"/>
      <c r="M496" s="271"/>
      <c r="N496" s="271"/>
      <c r="O496" s="269"/>
      <c r="P496" s="440"/>
      <c r="Q496" s="269"/>
    </row>
    <row r="497">
      <c r="E497" s="266"/>
      <c r="F497" s="266"/>
      <c r="H497" s="625" t="s">
        <v>322</v>
      </c>
      <c r="I497" s="222"/>
      <c r="J497" s="626">
        <f>vlookup(J496, DB!$A$26:$D$31, 3, FALSE)</f>
        <v>4</v>
      </c>
      <c r="K497" s="274"/>
      <c r="L497" s="274"/>
      <c r="M497" s="274"/>
      <c r="N497" s="274"/>
      <c r="O497" s="262"/>
      <c r="P497" s="303"/>
      <c r="Q497" s="262"/>
    </row>
    <row r="498">
      <c r="E498" s="266"/>
      <c r="F498" s="266"/>
      <c r="H498" s="627" t="s">
        <v>323</v>
      </c>
      <c r="I498" s="428"/>
      <c r="J498" s="628">
        <f>COLLECTIVE_TIME_GPU("GB200", "ALL_TO_ALL", J496, P494*1024*1024)/1000</f>
        <v>0.0582703125</v>
      </c>
      <c r="K498" s="271"/>
      <c r="L498" s="271"/>
      <c r="M498" s="271"/>
      <c r="N498" s="271"/>
      <c r="O498" s="269"/>
      <c r="P498" s="440"/>
      <c r="Q498" s="269"/>
    </row>
    <row r="499">
      <c r="E499" s="266"/>
      <c r="F499" s="266"/>
      <c r="H499" s="224" t="s">
        <v>269</v>
      </c>
      <c r="I499" s="222"/>
      <c r="J499" s="629">
        <f>IF(PARAMS("use_nccl_lookup")=TRUE, J498, ALL2ALL_CHIP2CHIP_TIME_MS(P492,J497))</f>
        <v>0.229376</v>
      </c>
      <c r="K499" s="274"/>
      <c r="L499" s="274"/>
      <c r="M499" s="274"/>
      <c r="N499" s="274"/>
      <c r="O499" s="262"/>
      <c r="P499" s="303"/>
      <c r="Q499" s="262"/>
      <c r="T499" s="630"/>
    </row>
    <row r="500">
      <c r="E500" s="266"/>
      <c r="F500" s="266"/>
      <c r="G500" s="334" t="s">
        <v>372</v>
      </c>
      <c r="H500" s="324" t="s">
        <v>264</v>
      </c>
      <c r="I500" s="305"/>
      <c r="J500" s="631">
        <f>HW_SPEC("# of TensorCore per Chip")</f>
        <v>2</v>
      </c>
      <c r="K500" s="271"/>
      <c r="L500" s="271"/>
      <c r="M500" s="271"/>
      <c r="N500" s="271"/>
      <c r="O500" s="269"/>
      <c r="P500" s="440"/>
      <c r="Q500" s="269"/>
    </row>
    <row r="501">
      <c r="E501" s="266"/>
      <c r="F501" s="266"/>
      <c r="G501" s="266"/>
      <c r="H501" s="224" t="s">
        <v>373</v>
      </c>
      <c r="I501" s="222"/>
      <c r="J501" s="530">
        <f>P494 /J496 * (J500-1)</f>
        <v>2.1875</v>
      </c>
      <c r="K501" s="274"/>
      <c r="L501" s="274"/>
      <c r="M501" s="274"/>
      <c r="N501" s="274"/>
      <c r="O501" s="262"/>
      <c r="P501" s="303"/>
      <c r="Q501" s="262"/>
    </row>
    <row r="502">
      <c r="E502" s="266"/>
      <c r="F502" s="266"/>
      <c r="G502" s="266"/>
      <c r="H502" s="324" t="s">
        <v>341</v>
      </c>
      <c r="I502" s="305"/>
      <c r="J502" s="528">
        <f>J501*J500</f>
        <v>4.375</v>
      </c>
      <c r="K502" s="271"/>
      <c r="L502" s="271"/>
      <c r="M502" s="271"/>
      <c r="N502" s="271"/>
      <c r="O502" s="269"/>
      <c r="P502" s="440"/>
      <c r="Q502" s="269"/>
    </row>
    <row r="503">
      <c r="E503" s="266"/>
      <c r="F503" s="266"/>
      <c r="G503" s="277"/>
      <c r="H503" s="224" t="s">
        <v>269</v>
      </c>
      <c r="I503" s="222"/>
      <c r="J503" s="222">
        <f>ALL2ALL_CORE2CORE_TIME_MS(J502)</f>
        <v>0.003560384115</v>
      </c>
      <c r="K503" s="274"/>
      <c r="L503" s="274"/>
      <c r="M503" s="274"/>
      <c r="N503" s="274"/>
      <c r="O503" s="262"/>
      <c r="P503" s="303"/>
      <c r="Q503" s="262"/>
    </row>
    <row r="504">
      <c r="E504" s="266"/>
      <c r="F504" s="277"/>
      <c r="G504" s="526" t="s">
        <v>269</v>
      </c>
      <c r="H504" s="578">
        <f>J499+J503</f>
        <v>0.2329363841</v>
      </c>
      <c r="I504" s="271"/>
      <c r="J504" s="270"/>
      <c r="K504" s="271"/>
      <c r="L504" s="271"/>
      <c r="M504" s="271"/>
      <c r="N504" s="271"/>
      <c r="O504" s="269"/>
      <c r="P504" s="440"/>
      <c r="Q504" s="269"/>
    </row>
    <row r="505">
      <c r="E505" s="266"/>
      <c r="F505" s="632" t="s">
        <v>374</v>
      </c>
      <c r="G505" s="593" t="s">
        <v>116</v>
      </c>
      <c r="H505" s="633" t="s">
        <v>375</v>
      </c>
      <c r="I505" s="261"/>
      <c r="J505" s="262"/>
      <c r="K505" s="262"/>
      <c r="L505" s="262"/>
      <c r="M505" s="262"/>
      <c r="N505" s="274"/>
      <c r="O505" s="262"/>
      <c r="P505" s="303"/>
      <c r="Q505" s="262"/>
    </row>
    <row r="506">
      <c r="E506" s="266"/>
      <c r="F506" s="266"/>
      <c r="G506" s="297" t="s">
        <v>259</v>
      </c>
      <c r="H506" s="461" t="s">
        <v>238</v>
      </c>
      <c r="I506" s="270" t="s">
        <v>239</v>
      </c>
      <c r="J506" s="269"/>
      <c r="K506" s="269" t="s">
        <v>40</v>
      </c>
      <c r="L506" s="269" t="s">
        <v>38</v>
      </c>
      <c r="M506" s="269" t="s">
        <v>125</v>
      </c>
      <c r="N506" s="271"/>
      <c r="O506" s="399" t="str">
        <f>PARAMS("expert_collect_dtype")</f>
        <v>bf16</v>
      </c>
      <c r="P506" s="440"/>
      <c r="Q506" s="269"/>
    </row>
    <row r="507">
      <c r="E507" s="266"/>
      <c r="F507" s="266"/>
      <c r="G507" s="266"/>
      <c r="H507" s="302" t="s">
        <v>242</v>
      </c>
      <c r="I507" s="261" t="s">
        <v>239</v>
      </c>
      <c r="J507" s="274"/>
      <c r="K507" s="261">
        <f t="shared" ref="K507:M507" si="89">PARAMS(K506)</f>
        <v>2560</v>
      </c>
      <c r="L507" s="261">
        <f t="shared" si="89"/>
        <v>1</v>
      </c>
      <c r="M507" s="261">
        <f t="shared" si="89"/>
        <v>7168</v>
      </c>
      <c r="N507" s="274"/>
      <c r="O507" s="275"/>
      <c r="P507" s="303">
        <f>SIZEOF_IN_MIB(J507:M507, O506)</f>
        <v>35</v>
      </c>
      <c r="Q507" s="262"/>
    </row>
    <row r="508">
      <c r="E508" s="266"/>
      <c r="F508" s="266"/>
      <c r="G508" s="266"/>
      <c r="H508" s="449" t="s">
        <v>244</v>
      </c>
      <c r="I508" s="271" t="s">
        <v>239</v>
      </c>
      <c r="J508" s="270"/>
      <c r="K508" s="269"/>
      <c r="L508" s="269"/>
      <c r="M508" s="269" t="s">
        <v>33</v>
      </c>
      <c r="N508" s="271"/>
      <c r="O508" s="272"/>
      <c r="P508" s="440"/>
      <c r="Q508" s="269"/>
    </row>
    <row r="509">
      <c r="E509" s="266"/>
      <c r="F509" s="266"/>
      <c r="G509" s="266"/>
      <c r="H509" s="300" t="s">
        <v>246</v>
      </c>
      <c r="I509" s="289" t="s">
        <v>239</v>
      </c>
      <c r="J509" s="290"/>
      <c r="K509" s="289">
        <f t="shared" ref="K509:M509" si="90">K507/SHARDING(K508)</f>
        <v>2560</v>
      </c>
      <c r="L509" s="289">
        <f t="shared" si="90"/>
        <v>1</v>
      </c>
      <c r="M509" s="289">
        <f t="shared" si="90"/>
        <v>448</v>
      </c>
      <c r="N509" s="289"/>
      <c r="O509" s="277"/>
      <c r="P509" s="301">
        <f>SIZEOF_IN_MIB(J509:M509, O506)</f>
        <v>2.1875</v>
      </c>
      <c r="Q509" s="195"/>
    </row>
    <row r="510">
      <c r="E510" s="266"/>
      <c r="F510" s="266"/>
      <c r="G510" s="277"/>
      <c r="H510" s="634" t="s">
        <v>376</v>
      </c>
      <c r="I510" s="635"/>
      <c r="J510" s="195" t="s">
        <v>143</v>
      </c>
      <c r="K510" s="289"/>
      <c r="L510" s="289"/>
      <c r="M510" s="289"/>
      <c r="N510" s="289"/>
      <c r="O510" s="195"/>
      <c r="P510" s="636"/>
      <c r="Q510" s="195"/>
    </row>
    <row r="511">
      <c r="E511" s="266"/>
      <c r="F511" s="266"/>
      <c r="G511" s="311" t="s">
        <v>264</v>
      </c>
      <c r="H511" s="637">
        <f>SHARDING(J510) * SHARDING(H467)</f>
        <v>16</v>
      </c>
      <c r="I511" s="289"/>
      <c r="J511" s="290"/>
      <c r="K511" s="289"/>
      <c r="L511" s="289"/>
      <c r="M511" s="289"/>
      <c r="N511" s="289"/>
      <c r="O511" s="195"/>
      <c r="P511" s="636"/>
      <c r="Q511" s="195"/>
    </row>
    <row r="512">
      <c r="E512" s="266"/>
      <c r="F512" s="266"/>
      <c r="G512" s="526" t="s">
        <v>340</v>
      </c>
      <c r="H512" s="584">
        <f>P509 / H511 * (H511-1)</f>
        <v>2.05078125</v>
      </c>
      <c r="I512" s="289"/>
      <c r="J512" s="290"/>
      <c r="K512" s="289"/>
      <c r="L512" s="289"/>
      <c r="M512" s="289"/>
      <c r="N512" s="289"/>
      <c r="O512" s="195"/>
      <c r="P512" s="636"/>
      <c r="Q512" s="195"/>
    </row>
    <row r="513">
      <c r="E513" s="266"/>
      <c r="F513" s="266"/>
      <c r="G513" s="526" t="s">
        <v>341</v>
      </c>
      <c r="H513" s="638">
        <f>H512*H511</f>
        <v>32.8125</v>
      </c>
      <c r="I513" s="533"/>
      <c r="J513" s="290"/>
      <c r="K513" s="289"/>
      <c r="L513" s="289"/>
      <c r="M513" s="289"/>
      <c r="N513" s="289"/>
      <c r="O513" s="195"/>
      <c r="P513" s="636"/>
      <c r="Q513" s="195"/>
    </row>
    <row r="514">
      <c r="E514" s="266"/>
      <c r="F514" s="266"/>
      <c r="G514" s="526" t="s">
        <v>377</v>
      </c>
      <c r="H514" s="639">
        <f>HW_SPEC("# of TensorCore per Chip")</f>
        <v>2</v>
      </c>
      <c r="I514" s="633" t="s">
        <v>378</v>
      </c>
      <c r="J514" s="261"/>
      <c r="K514" s="274"/>
      <c r="L514" s="274"/>
      <c r="M514" s="274"/>
      <c r="N514" s="274"/>
      <c r="O514" s="262"/>
      <c r="P514" s="640"/>
      <c r="Q514" s="262"/>
    </row>
    <row r="515">
      <c r="E515" s="266"/>
      <c r="F515" s="266"/>
      <c r="G515" s="311" t="s">
        <v>267</v>
      </c>
      <c r="H515" s="336" t="str">
        <f>IFS(H511=8,12,
H511=4,4,
H511=2,1,
TRUE,NA())</f>
        <v>#N/A</v>
      </c>
      <c r="I515" s="641"/>
      <c r="J515" s="270"/>
      <c r="K515" s="271"/>
      <c r="L515" s="271"/>
      <c r="M515" s="271"/>
      <c r="N515" s="271"/>
      <c r="O515" s="269"/>
      <c r="P515" s="642"/>
      <c r="Q515" s="269"/>
    </row>
    <row r="516">
      <c r="E516" s="266"/>
      <c r="F516" s="266"/>
      <c r="G516" s="526" t="s">
        <v>379</v>
      </c>
      <c r="H516" s="575">
        <f>COLLECTIVE_TIME_GPU("GB200", "REDUCE_SCATTER", H511, P507*1024*1024)/1000</f>
        <v>0.0925409375</v>
      </c>
      <c r="I516" s="534"/>
      <c r="J516" s="261"/>
      <c r="K516" s="274"/>
      <c r="L516" s="274"/>
      <c r="M516" s="274"/>
      <c r="N516" s="274"/>
      <c r="O516" s="262"/>
      <c r="P516" s="640"/>
      <c r="Q516" s="262"/>
    </row>
    <row r="517">
      <c r="E517" s="266"/>
      <c r="F517" s="277"/>
      <c r="G517" s="526" t="s">
        <v>380</v>
      </c>
      <c r="H517" s="578" t="str">
        <f>IF(PARAMS("use_nccl_lookup")=TRUE, H516, REDUCE_SCATTER_CHIP2CHIP_TIME_MS2(H513*H514,H515))</f>
        <v>#N/A</v>
      </c>
      <c r="I517" s="449"/>
      <c r="J517" s="270"/>
      <c r="K517" s="271"/>
      <c r="L517" s="271"/>
      <c r="M517" s="271"/>
      <c r="N517" s="271"/>
      <c r="O517" s="269"/>
      <c r="P517" s="642"/>
      <c r="Q517" s="269"/>
    </row>
    <row r="518">
      <c r="E518" s="266"/>
      <c r="F518" s="632" t="s">
        <v>56</v>
      </c>
      <c r="G518" s="643" t="s">
        <v>116</v>
      </c>
      <c r="H518" s="224" t="s">
        <v>381</v>
      </c>
      <c r="I518" s="262"/>
      <c r="J518" s="261"/>
      <c r="K518" s="262"/>
      <c r="L518" s="425"/>
      <c r="M518" s="262"/>
      <c r="N518" s="274"/>
      <c r="O518" s="262"/>
      <c r="P518" s="303"/>
      <c r="Q518" s="262"/>
    </row>
    <row r="519">
      <c r="E519" s="266"/>
      <c r="F519" s="266"/>
      <c r="G519" s="541" t="s">
        <v>259</v>
      </c>
      <c r="H519" s="449" t="s">
        <v>238</v>
      </c>
      <c r="I519" s="449"/>
      <c r="J519" s="270"/>
      <c r="K519" s="269" t="s">
        <v>40</v>
      </c>
      <c r="L519" s="488" t="s">
        <v>38</v>
      </c>
      <c r="M519" s="269" t="s">
        <v>125</v>
      </c>
      <c r="N519" s="271"/>
      <c r="O519" s="399" t="str">
        <f>PARAMS("expert_collect_dtype")</f>
        <v>bf16</v>
      </c>
      <c r="P519" s="440"/>
      <c r="Q519" s="269"/>
    </row>
    <row r="520">
      <c r="E520" s="266"/>
      <c r="F520" s="266"/>
      <c r="G520" s="266"/>
      <c r="H520" s="302" t="s">
        <v>242</v>
      </c>
      <c r="I520" s="302"/>
      <c r="J520" s="261"/>
      <c r="K520" s="274">
        <f t="shared" ref="K520:M520" si="91">PARAMS(K519)</f>
        <v>2560</v>
      </c>
      <c r="L520" s="274">
        <f t="shared" si="91"/>
        <v>1</v>
      </c>
      <c r="M520" s="274">
        <f t="shared" si="91"/>
        <v>7168</v>
      </c>
      <c r="N520" s="274"/>
      <c r="O520" s="275"/>
      <c r="P520" s="303">
        <f>SIZEOF_IN_MIB(J520:M520, O519)</f>
        <v>35</v>
      </c>
      <c r="Q520" s="262"/>
    </row>
    <row r="521">
      <c r="E521" s="266"/>
      <c r="F521" s="266"/>
      <c r="G521" s="266"/>
      <c r="H521" s="449" t="s">
        <v>244</v>
      </c>
      <c r="I521" s="449"/>
      <c r="J521" s="270"/>
      <c r="K521" s="269"/>
      <c r="L521" s="269"/>
      <c r="M521" s="269"/>
      <c r="N521" s="271"/>
      <c r="O521" s="272"/>
      <c r="P521" s="440"/>
      <c r="Q521" s="269"/>
    </row>
    <row r="522">
      <c r="E522" s="266"/>
      <c r="F522" s="266"/>
      <c r="G522" s="266"/>
      <c r="H522" s="534" t="s">
        <v>246</v>
      </c>
      <c r="I522" s="534"/>
      <c r="J522" s="261"/>
      <c r="K522" s="274">
        <f t="shared" ref="K522:M522" si="92">K520/SHARDING(K521)</f>
        <v>2560</v>
      </c>
      <c r="L522" s="274">
        <f t="shared" si="92"/>
        <v>1</v>
      </c>
      <c r="M522" s="274">
        <f t="shared" si="92"/>
        <v>7168</v>
      </c>
      <c r="N522" s="274"/>
      <c r="O522" s="241"/>
      <c r="P522" s="303">
        <f>SIZEOF_IN_MIB(J522:M522, O519)</f>
        <v>35</v>
      </c>
      <c r="Q522" s="262"/>
    </row>
    <row r="523">
      <c r="E523" s="266"/>
      <c r="F523" s="266"/>
      <c r="G523" s="277"/>
      <c r="H523" s="566" t="s">
        <v>376</v>
      </c>
      <c r="I523" s="304"/>
      <c r="J523" s="566" t="s">
        <v>143</v>
      </c>
      <c r="K523" s="270"/>
      <c r="L523" s="269"/>
      <c r="M523" s="271"/>
      <c r="N523" s="271"/>
      <c r="O523" s="269"/>
      <c r="P523" s="440"/>
      <c r="Q523" s="269"/>
    </row>
    <row r="524">
      <c r="E524" s="266"/>
      <c r="F524" s="266"/>
      <c r="G524" s="384" t="s">
        <v>382</v>
      </c>
      <c r="H524" s="217" t="s">
        <v>264</v>
      </c>
      <c r="I524" s="222"/>
      <c r="J524" s="644">
        <f>SHARDING(J523)*SHARDING(H467)/HW_SPEC("# of TensorCore per Chip")</f>
        <v>8</v>
      </c>
      <c r="K524" s="261"/>
      <c r="L524" s="262"/>
      <c r="M524" s="274"/>
      <c r="N524" s="274"/>
      <c r="O524" s="262"/>
      <c r="P524" s="303"/>
      <c r="Q524" s="262"/>
    </row>
    <row r="525">
      <c r="E525" s="266"/>
      <c r="F525" s="266"/>
      <c r="G525" s="266"/>
      <c r="H525" s="566" t="s">
        <v>383</v>
      </c>
      <c r="I525" s="305"/>
      <c r="J525" s="645">
        <f>P522 / J524 * (J524-1)</f>
        <v>30.625</v>
      </c>
      <c r="K525" s="270"/>
      <c r="L525" s="269"/>
      <c r="M525" s="271"/>
      <c r="N525" s="271"/>
      <c r="O525" s="269"/>
      <c r="P525" s="440"/>
      <c r="Q525" s="269"/>
    </row>
    <row r="526">
      <c r="E526" s="266"/>
      <c r="F526" s="266"/>
      <c r="G526" s="266"/>
      <c r="H526" s="571" t="s">
        <v>341</v>
      </c>
      <c r="I526" s="222"/>
      <c r="J526" s="646">
        <f>J525*J524</f>
        <v>245</v>
      </c>
      <c r="K526" s="261"/>
      <c r="L526" s="262"/>
      <c r="M526" s="274"/>
      <c r="N526" s="274"/>
      <c r="O526" s="262"/>
      <c r="P526" s="303"/>
      <c r="Q526" s="262"/>
    </row>
    <row r="527">
      <c r="E527" s="266"/>
      <c r="F527" s="266"/>
      <c r="G527" s="266"/>
      <c r="H527" s="566" t="s">
        <v>267</v>
      </c>
      <c r="I527" s="305"/>
      <c r="J527" s="527">
        <f>vlookup(J524, DB!$A$26:$G$31, 6, False)</f>
        <v>12</v>
      </c>
      <c r="K527" s="270"/>
      <c r="L527" s="269"/>
      <c r="M527" s="271"/>
      <c r="N527" s="271"/>
      <c r="O527" s="269"/>
      <c r="P527" s="440"/>
      <c r="Q527" s="269"/>
    </row>
    <row r="528">
      <c r="E528" s="266"/>
      <c r="F528" s="266"/>
      <c r="G528" s="277"/>
      <c r="H528" s="571" t="s">
        <v>269</v>
      </c>
      <c r="I528" s="222"/>
      <c r="J528" s="529">
        <f>IF(J526=0,0, REDUCE_SCATTER_CHIP2CHIP_TIME_MS2(J526,J527))</f>
        <v>0.124613444</v>
      </c>
      <c r="K528" s="261"/>
      <c r="L528" s="262"/>
      <c r="M528" s="274"/>
      <c r="N528" s="274"/>
      <c r="O528" s="262"/>
      <c r="P528" s="303"/>
      <c r="Q528" s="262"/>
    </row>
    <row r="529">
      <c r="E529" s="266"/>
      <c r="F529" s="266"/>
      <c r="G529" s="541" t="s">
        <v>384</v>
      </c>
      <c r="H529" s="342" t="s">
        <v>264</v>
      </c>
      <c r="I529" s="533"/>
      <c r="J529" s="647">
        <f>HW_SPEC("# of TensorCore per Chip")</f>
        <v>2</v>
      </c>
      <c r="K529" s="290"/>
      <c r="L529" s="195"/>
      <c r="M529" s="289"/>
      <c r="N529" s="289"/>
      <c r="O529" s="195"/>
      <c r="P529" s="301"/>
      <c r="Q529" s="195"/>
    </row>
    <row r="530">
      <c r="E530" s="266"/>
      <c r="F530" s="266"/>
      <c r="G530" s="266"/>
      <c r="H530" s="634" t="s">
        <v>373</v>
      </c>
      <c r="I530" s="172"/>
      <c r="J530" s="648">
        <f>P522 * (J529-1)/J529</f>
        <v>17.5</v>
      </c>
      <c r="K530" s="290"/>
      <c r="L530" s="195"/>
      <c r="M530" s="289"/>
      <c r="N530" s="289"/>
      <c r="O530" s="195"/>
      <c r="P530" s="301"/>
      <c r="Q530" s="195"/>
    </row>
    <row r="531">
      <c r="E531" s="266"/>
      <c r="F531" s="266"/>
      <c r="G531" s="266"/>
      <c r="H531" s="634" t="s">
        <v>341</v>
      </c>
      <c r="I531" s="172"/>
      <c r="J531" s="648">
        <f>J530*J529</f>
        <v>35</v>
      </c>
      <c r="K531" s="290"/>
      <c r="L531" s="195"/>
      <c r="M531" s="289"/>
      <c r="N531" s="289"/>
      <c r="O531" s="195"/>
      <c r="P531" s="301"/>
      <c r="Q531" s="195"/>
    </row>
    <row r="532">
      <c r="E532" s="266"/>
      <c r="F532" s="266"/>
      <c r="G532" s="266"/>
      <c r="H532" s="634" t="s">
        <v>269</v>
      </c>
      <c r="I532" s="172"/>
      <c r="J532" s="649">
        <f>REDUCE_SCATTER_CORE2CORE_TIME_MS(J531)</f>
        <v>0.02848307292</v>
      </c>
      <c r="K532" s="290"/>
      <c r="L532" s="195"/>
      <c r="M532" s="289"/>
      <c r="N532" s="289"/>
      <c r="O532" s="195"/>
      <c r="P532" s="301"/>
      <c r="Q532" s="195"/>
    </row>
    <row r="533">
      <c r="E533" s="266"/>
      <c r="F533" s="266"/>
      <c r="G533" s="277"/>
      <c r="H533" s="634" t="s">
        <v>385</v>
      </c>
      <c r="I533" s="172"/>
      <c r="J533" s="649">
        <f>J532/J524</f>
        <v>0.003560384115</v>
      </c>
      <c r="K533" s="290"/>
      <c r="L533" s="195"/>
      <c r="M533" s="289"/>
      <c r="N533" s="289"/>
      <c r="O533" s="195"/>
      <c r="P533" s="301"/>
      <c r="Q533" s="195"/>
    </row>
    <row r="534">
      <c r="E534" s="266"/>
      <c r="F534" s="277"/>
      <c r="G534" s="531" t="s">
        <v>386</v>
      </c>
      <c r="H534" s="650">
        <f>IF(PARAMS("use_nccl_lookup")=TRUE, "N/A", SUM(J528+J533))</f>
        <v>0.1281738281</v>
      </c>
      <c r="I534" s="649"/>
      <c r="J534" s="290"/>
      <c r="K534" s="290"/>
      <c r="L534" s="195"/>
      <c r="M534" s="289"/>
      <c r="N534" s="289"/>
      <c r="O534" s="195"/>
      <c r="P534" s="301"/>
      <c r="Q534" s="195"/>
    </row>
    <row r="535">
      <c r="E535" s="266"/>
      <c r="F535" s="296" t="s">
        <v>293</v>
      </c>
      <c r="G535" s="651" t="s">
        <v>280</v>
      </c>
      <c r="H535" s="652" t="str">
        <f>'Config and Summary'!C23</f>
        <v>Option C: Hierachical RS</v>
      </c>
      <c r="I535" s="582"/>
      <c r="J535" s="380"/>
      <c r="K535" s="380"/>
      <c r="L535" s="381"/>
      <c r="M535" s="381"/>
      <c r="N535" s="381"/>
      <c r="O535" s="380"/>
      <c r="P535" s="653"/>
      <c r="Q535" s="172"/>
    </row>
    <row r="536">
      <c r="E536" s="266"/>
      <c r="F536" s="266"/>
      <c r="G536" s="523" t="s">
        <v>298</v>
      </c>
      <c r="H536" s="654">
        <f>IFS(H535=F491,H504,H535=F505,H517,F518=H535,H534, TRUE,0)</f>
        <v>0.1281738281</v>
      </c>
      <c r="I536" s="513"/>
      <c r="J536" s="374"/>
      <c r="K536" s="374"/>
      <c r="L536" s="375"/>
      <c r="M536" s="375"/>
      <c r="N536" s="375"/>
      <c r="O536" s="374"/>
      <c r="P536" s="655"/>
      <c r="Q536" s="376"/>
    </row>
    <row r="537">
      <c r="E537" s="266"/>
      <c r="F537" s="266"/>
      <c r="G537" s="378" t="s">
        <v>333</v>
      </c>
      <c r="H537" s="558">
        <f>vlookup(PARAMS("topo"), DB!$E$26:$G$31, 3, FALSE)</f>
        <v>3</v>
      </c>
      <c r="I537" s="582"/>
      <c r="J537" s="380"/>
      <c r="K537" s="380"/>
      <c r="L537" s="381"/>
      <c r="M537" s="381"/>
      <c r="N537" s="381"/>
      <c r="O537" s="380"/>
      <c r="P537" s="653"/>
      <c r="Q537" s="172"/>
    </row>
    <row r="538">
      <c r="E538" s="277"/>
      <c r="F538" s="277"/>
      <c r="G538" s="372" t="s">
        <v>284</v>
      </c>
      <c r="H538" s="373">
        <f>IF(H535="No Collectives", 0, H537 * HW_SPEC("Chip-to-Chip ICI Latency (ms)"))</f>
        <v>0.0039</v>
      </c>
      <c r="I538" s="580"/>
      <c r="J538" s="374"/>
      <c r="K538" s="374"/>
      <c r="L538" s="375"/>
      <c r="M538" s="375"/>
      <c r="N538" s="375"/>
      <c r="O538" s="374"/>
      <c r="P538" s="655"/>
      <c r="Q538" s="504"/>
    </row>
    <row r="539">
      <c r="E539" s="258" t="s">
        <v>387</v>
      </c>
      <c r="F539" s="656" t="s">
        <v>249</v>
      </c>
      <c r="G539" s="260"/>
      <c r="H539" s="463" t="s">
        <v>238</v>
      </c>
      <c r="I539" s="261" t="s">
        <v>239</v>
      </c>
      <c r="J539" s="262"/>
      <c r="K539" s="262" t="s">
        <v>40</v>
      </c>
      <c r="L539" s="262" t="s">
        <v>38</v>
      </c>
      <c r="M539" s="425" t="s">
        <v>125</v>
      </c>
      <c r="N539" s="261" t="s">
        <v>240</v>
      </c>
      <c r="O539" s="263" t="s">
        <v>63</v>
      </c>
      <c r="P539" s="303"/>
      <c r="Q539" s="263" t="b">
        <v>0</v>
      </c>
    </row>
    <row r="540">
      <c r="E540" s="266"/>
      <c r="F540" s="267"/>
      <c r="G540" s="268"/>
      <c r="H540" s="304" t="s">
        <v>242</v>
      </c>
      <c r="I540" s="270" t="s">
        <v>239</v>
      </c>
      <c r="J540" s="271"/>
      <c r="K540" s="270">
        <f t="shared" ref="K540:M540" si="93">PARAMS(K539)</f>
        <v>2560</v>
      </c>
      <c r="L540" s="270">
        <f t="shared" si="93"/>
        <v>1</v>
      </c>
      <c r="M540" s="270">
        <f t="shared" si="93"/>
        <v>7168</v>
      </c>
      <c r="N540" s="270" t="s">
        <v>240</v>
      </c>
      <c r="O540" s="272"/>
      <c r="P540" s="440">
        <f>SIZEOF_IN_MIB(J540:M540, O539)</f>
        <v>17.5</v>
      </c>
      <c r="Q540" s="272"/>
    </row>
    <row r="541">
      <c r="E541" s="266"/>
      <c r="F541" s="267"/>
      <c r="G541" s="268"/>
      <c r="H541" s="534" t="s">
        <v>244</v>
      </c>
      <c r="I541" s="274" t="s">
        <v>239</v>
      </c>
      <c r="J541" s="261"/>
      <c r="K541" s="262" t="s">
        <v>143</v>
      </c>
      <c r="L541" s="262"/>
      <c r="M541" s="262"/>
      <c r="N541" s="274" t="s">
        <v>240</v>
      </c>
      <c r="O541" s="275"/>
      <c r="P541" s="303"/>
      <c r="Q541" s="275"/>
    </row>
    <row r="542">
      <c r="E542" s="266"/>
      <c r="F542" s="278"/>
      <c r="G542" s="279"/>
      <c r="H542" s="304" t="s">
        <v>246</v>
      </c>
      <c r="I542" s="271" t="s">
        <v>239</v>
      </c>
      <c r="J542" s="270"/>
      <c r="K542" s="271">
        <f t="shared" ref="K542:M542" si="94">K540/SHARDING(K541)</f>
        <v>160</v>
      </c>
      <c r="L542" s="271">
        <f t="shared" si="94"/>
        <v>1</v>
      </c>
      <c r="M542" s="271">
        <f t="shared" si="94"/>
        <v>7168</v>
      </c>
      <c r="N542" s="271" t="s">
        <v>240</v>
      </c>
      <c r="O542" s="280"/>
      <c r="P542" s="440">
        <f>SIZEOF_IN_MIB(J542:M542, O539)</f>
        <v>1.09375</v>
      </c>
      <c r="Q542" s="280"/>
    </row>
    <row r="543">
      <c r="E543" s="266"/>
      <c r="F543" s="657" t="s">
        <v>253</v>
      </c>
      <c r="G543" s="260"/>
      <c r="H543" s="534" t="s">
        <v>238</v>
      </c>
      <c r="I543" s="274" t="s">
        <v>239</v>
      </c>
      <c r="J543" s="261"/>
      <c r="K543" s="425">
        <v>2.0</v>
      </c>
      <c r="L543" s="425" t="s">
        <v>125</v>
      </c>
      <c r="M543" s="262" t="s">
        <v>129</v>
      </c>
      <c r="N543" s="274" t="s">
        <v>240</v>
      </c>
      <c r="O543" s="263" t="s">
        <v>127</v>
      </c>
      <c r="P543" s="303"/>
      <c r="Q543" s="263" t="b">
        <v>0</v>
      </c>
    </row>
    <row r="544">
      <c r="E544" s="266"/>
      <c r="F544" s="267"/>
      <c r="G544" s="268"/>
      <c r="H544" s="304" t="s">
        <v>242</v>
      </c>
      <c r="I544" s="271" t="s">
        <v>239</v>
      </c>
      <c r="J544" s="270"/>
      <c r="K544" s="271">
        <f t="shared" ref="K544:M544" si="95">PARAMS(K543)</f>
        <v>2</v>
      </c>
      <c r="L544" s="271">
        <f t="shared" si="95"/>
        <v>7168</v>
      </c>
      <c r="M544" s="271">
        <f t="shared" si="95"/>
        <v>2048</v>
      </c>
      <c r="N544" s="271" t="s">
        <v>240</v>
      </c>
      <c r="O544" s="272"/>
      <c r="P544" s="440">
        <f>SIZEOF_IN_MIB(J544:M544, O543)</f>
        <v>14</v>
      </c>
      <c r="Q544" s="272"/>
    </row>
    <row r="545">
      <c r="E545" s="266"/>
      <c r="F545" s="267"/>
      <c r="G545" s="268"/>
      <c r="H545" s="534" t="s">
        <v>244</v>
      </c>
      <c r="I545" s="274" t="s">
        <v>239</v>
      </c>
      <c r="J545" s="261"/>
      <c r="K545" s="222"/>
      <c r="L545" s="262"/>
      <c r="M545" s="262"/>
      <c r="N545" s="274" t="s">
        <v>240</v>
      </c>
      <c r="O545" s="275"/>
      <c r="P545" s="303"/>
      <c r="Q545" s="275"/>
    </row>
    <row r="546">
      <c r="E546" s="266"/>
      <c r="F546" s="278"/>
      <c r="G546" s="279"/>
      <c r="H546" s="449" t="s">
        <v>246</v>
      </c>
      <c r="I546" s="271" t="s">
        <v>239</v>
      </c>
      <c r="J546" s="270"/>
      <c r="K546" s="271">
        <f t="shared" ref="K546:M546" si="96">K544/SHARDING(K545)</f>
        <v>2</v>
      </c>
      <c r="L546" s="271">
        <f t="shared" si="96"/>
        <v>7168</v>
      </c>
      <c r="M546" s="271">
        <f t="shared" si="96"/>
        <v>2048</v>
      </c>
      <c r="N546" s="271" t="s">
        <v>240</v>
      </c>
      <c r="O546" s="280"/>
      <c r="P546" s="440">
        <f>SIZEOF_IN_MIB(J546:M546, O543)</f>
        <v>14</v>
      </c>
      <c r="Q546" s="280"/>
    </row>
    <row r="547">
      <c r="E547" s="266"/>
      <c r="F547" s="657" t="s">
        <v>257</v>
      </c>
      <c r="G547" s="260"/>
      <c r="H547" s="534" t="s">
        <v>238</v>
      </c>
      <c r="I547" s="274" t="s">
        <v>239</v>
      </c>
      <c r="J547" s="262">
        <v>2.0</v>
      </c>
      <c r="K547" s="262" t="s">
        <v>40</v>
      </c>
      <c r="L547" s="262" t="s">
        <v>38</v>
      </c>
      <c r="M547" s="262" t="s">
        <v>129</v>
      </c>
      <c r="N547" s="274" t="s">
        <v>240</v>
      </c>
      <c r="O547" s="658" t="s">
        <v>82</v>
      </c>
      <c r="P547" s="303"/>
      <c r="Q547" s="263" t="b">
        <v>0</v>
      </c>
    </row>
    <row r="548">
      <c r="E548" s="266"/>
      <c r="F548" s="267"/>
      <c r="G548" s="268"/>
      <c r="H548" s="304" t="s">
        <v>242</v>
      </c>
      <c r="I548" s="271" t="s">
        <v>239</v>
      </c>
      <c r="J548" s="271">
        <f t="shared" ref="J548:M548" si="97">PARAMS(J547)</f>
        <v>2</v>
      </c>
      <c r="K548" s="271">
        <f t="shared" si="97"/>
        <v>2560</v>
      </c>
      <c r="L548" s="271">
        <f t="shared" si="97"/>
        <v>1</v>
      </c>
      <c r="M548" s="271">
        <f t="shared" si="97"/>
        <v>2048</v>
      </c>
      <c r="N548" s="271" t="s">
        <v>240</v>
      </c>
      <c r="O548" s="272"/>
      <c r="P548" s="440">
        <f>SIZEOF_IN_MIB(J548:M548, O547)</f>
        <v>20</v>
      </c>
      <c r="Q548" s="272"/>
    </row>
    <row r="549">
      <c r="E549" s="266"/>
      <c r="F549" s="267"/>
      <c r="G549" s="268"/>
      <c r="H549" s="534" t="s">
        <v>244</v>
      </c>
      <c r="I549" s="274" t="s">
        <v>239</v>
      </c>
      <c r="J549" s="261"/>
      <c r="K549" s="262" t="s">
        <v>143</v>
      </c>
      <c r="L549" s="262"/>
      <c r="M549" s="274"/>
      <c r="N549" s="274" t="s">
        <v>240</v>
      </c>
      <c r="O549" s="275"/>
      <c r="P549" s="303"/>
      <c r="Q549" s="275"/>
    </row>
    <row r="550">
      <c r="E550" s="266"/>
      <c r="F550" s="278"/>
      <c r="G550" s="279"/>
      <c r="H550" s="449" t="s">
        <v>246</v>
      </c>
      <c r="I550" s="271" t="s">
        <v>239</v>
      </c>
      <c r="J550" s="271">
        <f t="shared" ref="J550:M550" si="98">J548/SHARDING(J549)</f>
        <v>2</v>
      </c>
      <c r="K550" s="271">
        <f t="shared" si="98"/>
        <v>160</v>
      </c>
      <c r="L550" s="271">
        <f t="shared" si="98"/>
        <v>1</v>
      </c>
      <c r="M550" s="271">
        <f t="shared" si="98"/>
        <v>2048</v>
      </c>
      <c r="N550" s="271" t="s">
        <v>240</v>
      </c>
      <c r="O550" s="280"/>
      <c r="P550" s="440">
        <f>SIZEOF_IN_MIB(J550:M550, O547)</f>
        <v>1.25</v>
      </c>
      <c r="Q550" s="280"/>
    </row>
    <row r="551">
      <c r="E551" s="266"/>
      <c r="F551" s="297" t="s">
        <v>293</v>
      </c>
      <c r="G551" s="533"/>
      <c r="H551" s="659"/>
      <c r="I551" s="261"/>
      <c r="J551" s="261"/>
      <c r="K551" s="261"/>
      <c r="L551" s="274"/>
      <c r="M551" s="274"/>
      <c r="N551" s="274"/>
      <c r="O551" s="261"/>
      <c r="P551" s="303"/>
      <c r="Q551" s="660"/>
    </row>
    <row r="552">
      <c r="E552" s="266"/>
      <c r="F552" s="277"/>
      <c r="G552" s="600" t="s">
        <v>298</v>
      </c>
      <c r="H552" s="661"/>
      <c r="I552" s="419"/>
      <c r="J552" s="270"/>
      <c r="K552" s="270"/>
      <c r="L552" s="271"/>
      <c r="M552" s="271"/>
      <c r="N552" s="271"/>
      <c r="O552" s="270"/>
      <c r="P552" s="440"/>
      <c r="Q552" s="477"/>
      <c r="T552" s="148">
        <f>(H554*1000000000)/(H556*1000000)</f>
        <v>287426109675</v>
      </c>
    </row>
    <row r="553">
      <c r="E553" s="266"/>
      <c r="F553" s="662" t="s">
        <v>285</v>
      </c>
      <c r="G553" s="533" t="s">
        <v>286</v>
      </c>
      <c r="H553" s="595" t="str">
        <f>VLOOKUP(O539&amp;","&amp;O543,$T$3:$W$12,4, FALSE)</f>
        <v>fp8</v>
      </c>
      <c r="I553" s="386"/>
      <c r="J553" s="380"/>
      <c r="K553" s="380"/>
      <c r="L553" s="381"/>
      <c r="M553" s="381"/>
      <c r="N553" s="381"/>
      <c r="O553" s="380"/>
      <c r="P553" s="394"/>
      <c r="Q553" s="172"/>
    </row>
    <row r="554">
      <c r="E554" s="266"/>
      <c r="F554" s="266"/>
      <c r="G554" s="595" t="s">
        <v>299</v>
      </c>
      <c r="H554" s="599">
        <f>CALCULATE_FLOPS(J542:M542,J546:M546,L546,K546,H553)</f>
        <v>4697620480</v>
      </c>
      <c r="I554" s="386"/>
      <c r="J554" s="380"/>
      <c r="K554" s="380"/>
      <c r="L554" s="381"/>
      <c r="M554" s="381"/>
      <c r="N554" s="381"/>
      <c r="O554" s="380"/>
      <c r="P554" s="394"/>
      <c r="Q554" s="172"/>
    </row>
    <row r="555">
      <c r="E555" s="266"/>
      <c r="F555" s="277"/>
      <c r="G555" s="600" t="s">
        <v>288</v>
      </c>
      <c r="H555" s="663">
        <f>COMPUTE_TIME_MS(H554, H553)</f>
        <v>0.002630809322</v>
      </c>
      <c r="I555" s="390"/>
      <c r="J555" s="391"/>
      <c r="K555" s="391"/>
      <c r="L555" s="392"/>
      <c r="M555" s="392"/>
      <c r="N555" s="392"/>
      <c r="O555" s="391"/>
      <c r="P555" s="602"/>
      <c r="Q555" s="172"/>
    </row>
    <row r="556">
      <c r="E556" s="266"/>
      <c r="F556" s="662" t="s">
        <v>289</v>
      </c>
      <c r="G556" s="595" t="s">
        <v>290</v>
      </c>
      <c r="H556" s="603">
        <f>IF(Q539,0,P542)+IF(Q543,0,P546)+IF(Q547,0,P550)</f>
        <v>16.34375</v>
      </c>
      <c r="I556" s="380"/>
      <c r="J556" s="380"/>
      <c r="K556" s="380"/>
      <c r="L556" s="381"/>
      <c r="M556" s="381"/>
      <c r="N556" s="381"/>
      <c r="O556" s="380"/>
      <c r="P556" s="394"/>
      <c r="Q556" s="172"/>
    </row>
    <row r="557">
      <c r="E557" s="277"/>
      <c r="F557" s="277"/>
      <c r="G557" s="604" t="s">
        <v>291</v>
      </c>
      <c r="H557" s="664">
        <f>HBM_TIME_MS(H556)</f>
        <v>0.00474328906</v>
      </c>
      <c r="I557" s="391"/>
      <c r="J557" s="391"/>
      <c r="K557" s="391"/>
      <c r="L557" s="392"/>
      <c r="M557" s="392"/>
      <c r="N557" s="392"/>
      <c r="O557" s="391"/>
      <c r="P557" s="602"/>
      <c r="Q557" s="172"/>
    </row>
    <row r="558">
      <c r="E558" s="258" t="s">
        <v>388</v>
      </c>
      <c r="F558" s="656" t="s">
        <v>249</v>
      </c>
      <c r="G558" s="260"/>
      <c r="H558" s="463" t="s">
        <v>238</v>
      </c>
      <c r="I558" s="261" t="s">
        <v>239</v>
      </c>
      <c r="J558" s="331"/>
      <c r="K558" s="665" t="s">
        <v>40</v>
      </c>
      <c r="L558" s="665" t="s">
        <v>38</v>
      </c>
      <c r="M558" s="666" t="s">
        <v>129</v>
      </c>
      <c r="N558" s="261" t="s">
        <v>240</v>
      </c>
      <c r="O558" s="263" t="s">
        <v>63</v>
      </c>
      <c r="P558" s="303"/>
      <c r="Q558" s="263" t="b">
        <v>0</v>
      </c>
    </row>
    <row r="559">
      <c r="E559" s="266"/>
      <c r="F559" s="267"/>
      <c r="G559" s="268"/>
      <c r="H559" s="304" t="s">
        <v>242</v>
      </c>
      <c r="I559" s="270" t="s">
        <v>239</v>
      </c>
      <c r="J559" s="326"/>
      <c r="K559" s="667">
        <f t="shared" ref="K559:M559" si="99">PARAMS(K558)</f>
        <v>2560</v>
      </c>
      <c r="L559" s="668">
        <f t="shared" si="99"/>
        <v>1</v>
      </c>
      <c r="M559" s="668">
        <f t="shared" si="99"/>
        <v>2048</v>
      </c>
      <c r="N559" s="270" t="s">
        <v>240</v>
      </c>
      <c r="O559" s="272"/>
      <c r="P559" s="440">
        <f>SIZEOF_IN_MIB(J559:M559, O558)</f>
        <v>5</v>
      </c>
      <c r="Q559" s="272"/>
    </row>
    <row r="560">
      <c r="E560" s="266"/>
      <c r="F560" s="267"/>
      <c r="G560" s="268"/>
      <c r="H560" s="534" t="s">
        <v>244</v>
      </c>
      <c r="I560" s="274" t="s">
        <v>239</v>
      </c>
      <c r="J560" s="330"/>
      <c r="K560" s="669" t="s">
        <v>143</v>
      </c>
      <c r="L560" s="331"/>
      <c r="M560" s="331"/>
      <c r="N560" s="274" t="s">
        <v>240</v>
      </c>
      <c r="O560" s="275"/>
      <c r="P560" s="303"/>
      <c r="Q560" s="275"/>
    </row>
    <row r="561">
      <c r="E561" s="266"/>
      <c r="F561" s="278"/>
      <c r="G561" s="279"/>
      <c r="H561" s="304" t="s">
        <v>246</v>
      </c>
      <c r="I561" s="271" t="s">
        <v>239</v>
      </c>
      <c r="J561" s="325"/>
      <c r="K561" s="670">
        <f t="shared" ref="K561:M561" si="100">K559/SHARDING(K560)</f>
        <v>160</v>
      </c>
      <c r="L561" s="670">
        <f t="shared" si="100"/>
        <v>1</v>
      </c>
      <c r="M561" s="670">
        <f t="shared" si="100"/>
        <v>2048</v>
      </c>
      <c r="N561" s="271" t="s">
        <v>240</v>
      </c>
      <c r="O561" s="280"/>
      <c r="P561" s="440">
        <f>SIZEOF_IN_MIB(J561:M561, O558)</f>
        <v>0.3125</v>
      </c>
      <c r="Q561" s="280"/>
    </row>
    <row r="562">
      <c r="E562" s="266"/>
      <c r="F562" s="657" t="s">
        <v>253</v>
      </c>
      <c r="G562" s="260"/>
      <c r="H562" s="534" t="s">
        <v>238</v>
      </c>
      <c r="I562" s="274" t="s">
        <v>239</v>
      </c>
      <c r="J562" s="330"/>
      <c r="K562" s="317"/>
      <c r="L562" s="666" t="s">
        <v>129</v>
      </c>
      <c r="M562" s="665" t="s">
        <v>125</v>
      </c>
      <c r="N562" s="274" t="s">
        <v>240</v>
      </c>
      <c r="O562" s="263" t="s">
        <v>127</v>
      </c>
      <c r="P562" s="303"/>
      <c r="Q562" s="263" t="b">
        <v>0</v>
      </c>
    </row>
    <row r="563">
      <c r="E563" s="266"/>
      <c r="F563" s="267"/>
      <c r="G563" s="268"/>
      <c r="H563" s="304" t="s">
        <v>242</v>
      </c>
      <c r="I563" s="271" t="s">
        <v>239</v>
      </c>
      <c r="J563" s="325"/>
      <c r="K563" s="314"/>
      <c r="L563" s="670">
        <f t="shared" ref="L563:M563" si="101">PARAMS(L562)</f>
        <v>2048</v>
      </c>
      <c r="M563" s="670">
        <f t="shared" si="101"/>
        <v>7168</v>
      </c>
      <c r="N563" s="271" t="s">
        <v>240</v>
      </c>
      <c r="O563" s="272"/>
      <c r="P563" s="440">
        <f>SIZEOF_IN_MIB(J563:M563, O562)</f>
        <v>7</v>
      </c>
      <c r="Q563" s="272"/>
    </row>
    <row r="564">
      <c r="E564" s="266"/>
      <c r="F564" s="267"/>
      <c r="G564" s="268"/>
      <c r="H564" s="534" t="s">
        <v>244</v>
      </c>
      <c r="I564" s="274" t="s">
        <v>239</v>
      </c>
      <c r="J564" s="330"/>
      <c r="K564" s="317"/>
      <c r="L564" s="331"/>
      <c r="M564" s="331"/>
      <c r="N564" s="274" t="s">
        <v>240</v>
      </c>
      <c r="O564" s="275"/>
      <c r="P564" s="303"/>
      <c r="Q564" s="275"/>
    </row>
    <row r="565">
      <c r="E565" s="266"/>
      <c r="F565" s="278"/>
      <c r="G565" s="279"/>
      <c r="H565" s="449" t="s">
        <v>246</v>
      </c>
      <c r="I565" s="271" t="s">
        <v>239</v>
      </c>
      <c r="J565" s="325"/>
      <c r="K565" s="314"/>
      <c r="L565" s="670">
        <f t="shared" ref="L565:M565" si="102">L563/SHARDING(L564)</f>
        <v>2048</v>
      </c>
      <c r="M565" s="670">
        <f t="shared" si="102"/>
        <v>7168</v>
      </c>
      <c r="N565" s="271" t="s">
        <v>240</v>
      </c>
      <c r="O565" s="280"/>
      <c r="P565" s="440">
        <f>SIZEOF_IN_MIB(J565:M565, O562)</f>
        <v>7</v>
      </c>
      <c r="Q565" s="280"/>
    </row>
    <row r="566">
      <c r="E566" s="266"/>
      <c r="F566" s="657" t="s">
        <v>257</v>
      </c>
      <c r="G566" s="260"/>
      <c r="H566" s="534" t="s">
        <v>238</v>
      </c>
      <c r="I566" s="274" t="s">
        <v>239</v>
      </c>
      <c r="J566" s="330"/>
      <c r="K566" s="665" t="s">
        <v>40</v>
      </c>
      <c r="L566" s="665" t="s">
        <v>38</v>
      </c>
      <c r="M566" s="665" t="s">
        <v>125</v>
      </c>
      <c r="N566" s="274" t="s">
        <v>240</v>
      </c>
      <c r="O566" s="658" t="s">
        <v>82</v>
      </c>
      <c r="P566" s="303"/>
      <c r="Q566" s="263" t="b">
        <v>0</v>
      </c>
    </row>
    <row r="567">
      <c r="E567" s="266"/>
      <c r="F567" s="267"/>
      <c r="G567" s="268"/>
      <c r="H567" s="304" t="s">
        <v>242</v>
      </c>
      <c r="I567" s="271" t="s">
        <v>239</v>
      </c>
      <c r="J567" s="326"/>
      <c r="K567" s="667">
        <f t="shared" ref="K567:M567" si="103">PARAMS(K566)</f>
        <v>2560</v>
      </c>
      <c r="L567" s="670">
        <f t="shared" si="103"/>
        <v>1</v>
      </c>
      <c r="M567" s="670">
        <f t="shared" si="103"/>
        <v>7168</v>
      </c>
      <c r="N567" s="271" t="s">
        <v>240</v>
      </c>
      <c r="O567" s="272"/>
      <c r="P567" s="440">
        <f>SIZEOF_IN_MIB(J567:M567, O566)</f>
        <v>35</v>
      </c>
      <c r="Q567" s="272"/>
    </row>
    <row r="568">
      <c r="E568" s="266"/>
      <c r="F568" s="267"/>
      <c r="G568" s="268"/>
      <c r="H568" s="534" t="s">
        <v>244</v>
      </c>
      <c r="I568" s="274" t="s">
        <v>239</v>
      </c>
      <c r="J568" s="330"/>
      <c r="K568" s="669" t="s">
        <v>143</v>
      </c>
      <c r="L568" s="331"/>
      <c r="M568" s="331"/>
      <c r="N568" s="274" t="s">
        <v>240</v>
      </c>
      <c r="O568" s="275"/>
      <c r="P568" s="303"/>
      <c r="Q568" s="275"/>
    </row>
    <row r="569">
      <c r="E569" s="266"/>
      <c r="F569" s="278"/>
      <c r="G569" s="279"/>
      <c r="H569" s="449" t="s">
        <v>246</v>
      </c>
      <c r="I569" s="271" t="s">
        <v>239</v>
      </c>
      <c r="J569" s="326"/>
      <c r="K569" s="670">
        <f t="shared" ref="K569:M569" si="104">K567/SHARDING(K568)</f>
        <v>160</v>
      </c>
      <c r="L569" s="670">
        <f t="shared" si="104"/>
        <v>1</v>
      </c>
      <c r="M569" s="670">
        <f t="shared" si="104"/>
        <v>7168</v>
      </c>
      <c r="N569" s="271" t="s">
        <v>240</v>
      </c>
      <c r="O569" s="280"/>
      <c r="P569" s="440">
        <f>SIZEOF_IN_MIB(J569:M569, O566)</f>
        <v>2.1875</v>
      </c>
      <c r="Q569" s="280"/>
    </row>
    <row r="570">
      <c r="E570" s="266"/>
      <c r="F570" s="297" t="s">
        <v>293</v>
      </c>
      <c r="G570" s="533"/>
      <c r="H570" s="659"/>
      <c r="I570" s="261"/>
      <c r="J570" s="261"/>
      <c r="K570" s="261"/>
      <c r="L570" s="274"/>
      <c r="M570" s="274"/>
      <c r="N570" s="274"/>
      <c r="O570" s="261"/>
      <c r="P570" s="303"/>
      <c r="Q570" s="660"/>
    </row>
    <row r="571">
      <c r="E571" s="266"/>
      <c r="F571" s="277"/>
      <c r="G571" s="600" t="s">
        <v>298</v>
      </c>
      <c r="H571" s="661"/>
      <c r="I571" s="419"/>
      <c r="J571" s="270"/>
      <c r="K571" s="270"/>
      <c r="L571" s="271"/>
      <c r="M571" s="271"/>
      <c r="N571" s="271"/>
      <c r="O571" s="270"/>
      <c r="P571" s="440"/>
      <c r="Q571" s="477"/>
    </row>
    <row r="572">
      <c r="E572" s="266"/>
      <c r="F572" s="662" t="s">
        <v>285</v>
      </c>
      <c r="G572" s="533" t="s">
        <v>286</v>
      </c>
      <c r="H572" s="595" t="str">
        <f>VLOOKUP(O558&amp;","&amp;O562,$T$3:$W$12,4, FALSE)</f>
        <v>fp8</v>
      </c>
      <c r="I572" s="386"/>
      <c r="J572" s="380"/>
      <c r="K572" s="380"/>
      <c r="L572" s="381"/>
      <c r="M572" s="381"/>
      <c r="N572" s="381"/>
      <c r="O572" s="380"/>
      <c r="P572" s="394"/>
      <c r="Q572" s="172"/>
    </row>
    <row r="573">
      <c r="E573" s="266"/>
      <c r="F573" s="266"/>
      <c r="G573" s="595" t="s">
        <v>299</v>
      </c>
      <c r="H573" s="599">
        <f>CALCULATE_FLOPS(J561:M561,J565:M565,L565,1,H572)</f>
        <v>4697620480</v>
      </c>
      <c r="I573" s="386"/>
      <c r="J573" s="380"/>
      <c r="K573" s="380"/>
      <c r="L573" s="381"/>
      <c r="M573" s="381"/>
      <c r="N573" s="381"/>
      <c r="O573" s="380"/>
      <c r="P573" s="394"/>
      <c r="Q573" s="172"/>
    </row>
    <row r="574">
      <c r="E574" s="266"/>
      <c r="F574" s="277"/>
      <c r="G574" s="600" t="s">
        <v>288</v>
      </c>
      <c r="H574" s="663">
        <f>COMPUTE_TIME_MS(H573, H572)</f>
        <v>0.002630809322</v>
      </c>
      <c r="I574" s="390"/>
      <c r="J574" s="391"/>
      <c r="K574" s="391"/>
      <c r="L574" s="392"/>
      <c r="M574" s="392"/>
      <c r="N574" s="392"/>
      <c r="O574" s="391"/>
      <c r="P574" s="602"/>
      <c r="Q574" s="172"/>
    </row>
    <row r="575">
      <c r="E575" s="266"/>
      <c r="F575" s="662" t="s">
        <v>289</v>
      </c>
      <c r="G575" s="595" t="s">
        <v>290</v>
      </c>
      <c r="H575" s="603">
        <f>IF(Q558,0,P561)+IF(Q562,0,P565)+IF(Q566,0,P569)</f>
        <v>9.5</v>
      </c>
      <c r="I575" s="380"/>
      <c r="J575" s="380"/>
      <c r="K575" s="380"/>
      <c r="L575" s="381"/>
      <c r="M575" s="381"/>
      <c r="N575" s="381"/>
      <c r="O575" s="380"/>
      <c r="P575" s="394"/>
      <c r="Q575" s="172"/>
    </row>
    <row r="576">
      <c r="E576" s="277"/>
      <c r="F576" s="277"/>
      <c r="G576" s="604" t="s">
        <v>291</v>
      </c>
      <c r="H576" s="664">
        <f>HBM_TIME_MS(H575)</f>
        <v>0.00275709345</v>
      </c>
      <c r="I576" s="391"/>
      <c r="J576" s="391"/>
      <c r="K576" s="391"/>
      <c r="L576" s="392"/>
      <c r="M576" s="392"/>
      <c r="N576" s="392"/>
      <c r="O576" s="391"/>
      <c r="P576" s="602"/>
      <c r="Q576" s="172"/>
    </row>
    <row r="577">
      <c r="P577" s="147"/>
    </row>
    <row r="578">
      <c r="P578" s="147"/>
    </row>
    <row r="579">
      <c r="P579" s="147"/>
    </row>
    <row r="580">
      <c r="P580" s="147"/>
    </row>
    <row r="581">
      <c r="P581" s="147"/>
    </row>
    <row r="582">
      <c r="P582" s="147"/>
    </row>
    <row r="583">
      <c r="P583" s="147"/>
    </row>
    <row r="584">
      <c r="P584" s="147"/>
    </row>
    <row r="585">
      <c r="P585" s="147"/>
    </row>
    <row r="586">
      <c r="P586" s="147"/>
    </row>
    <row r="587">
      <c r="P587" s="147"/>
    </row>
    <row r="588">
      <c r="P588" s="147"/>
    </row>
    <row r="589">
      <c r="P589" s="147"/>
    </row>
    <row r="590">
      <c r="P590" s="147"/>
    </row>
    <row r="591">
      <c r="P591" s="147"/>
    </row>
    <row r="592">
      <c r="P592" s="147"/>
    </row>
    <row r="593">
      <c r="P593" s="147"/>
    </row>
    <row r="594">
      <c r="P594" s="147"/>
    </row>
    <row r="595">
      <c r="P595" s="147"/>
    </row>
    <row r="596">
      <c r="P596" s="147"/>
    </row>
    <row r="597">
      <c r="P597" s="147"/>
    </row>
    <row r="598">
      <c r="P598" s="147"/>
    </row>
    <row r="599">
      <c r="P599" s="147"/>
    </row>
    <row r="600">
      <c r="P600" s="147"/>
    </row>
    <row r="601">
      <c r="P601" s="147"/>
    </row>
    <row r="602">
      <c r="P602" s="147"/>
    </row>
    <row r="603">
      <c r="P603" s="147"/>
    </row>
    <row r="604">
      <c r="P604" s="147"/>
    </row>
    <row r="605">
      <c r="P605" s="147"/>
    </row>
    <row r="606">
      <c r="P606" s="147"/>
    </row>
    <row r="607">
      <c r="P607" s="147"/>
    </row>
    <row r="608">
      <c r="P608" s="147"/>
    </row>
    <row r="609">
      <c r="P609" s="147"/>
    </row>
    <row r="610">
      <c r="P610" s="147"/>
    </row>
    <row r="611">
      <c r="P611" s="147"/>
    </row>
    <row r="612">
      <c r="P612" s="147"/>
    </row>
    <row r="613">
      <c r="P613" s="147"/>
    </row>
    <row r="614">
      <c r="P614" s="147"/>
    </row>
    <row r="615">
      <c r="P615" s="147"/>
    </row>
    <row r="616">
      <c r="P616" s="147"/>
    </row>
    <row r="617">
      <c r="P617" s="147"/>
    </row>
    <row r="618">
      <c r="P618" s="147"/>
    </row>
    <row r="619">
      <c r="P619" s="147"/>
    </row>
    <row r="620">
      <c r="P620" s="147"/>
    </row>
    <row r="621">
      <c r="P621" s="147"/>
    </row>
    <row r="622">
      <c r="P622" s="147"/>
    </row>
    <row r="623">
      <c r="P623" s="147"/>
    </row>
    <row r="624">
      <c r="P624" s="147"/>
    </row>
    <row r="625">
      <c r="P625" s="147"/>
    </row>
    <row r="626">
      <c r="P626" s="147"/>
    </row>
    <row r="627">
      <c r="P627" s="147"/>
    </row>
    <row r="628">
      <c r="P628" s="147"/>
    </row>
    <row r="629">
      <c r="P629" s="147"/>
    </row>
    <row r="630">
      <c r="P630" s="147"/>
    </row>
    <row r="631">
      <c r="P631" s="147"/>
    </row>
    <row r="632">
      <c r="P632" s="147"/>
    </row>
    <row r="633">
      <c r="P633" s="147"/>
    </row>
    <row r="634">
      <c r="P634" s="147"/>
    </row>
    <row r="635">
      <c r="P635" s="147"/>
    </row>
    <row r="636">
      <c r="P636" s="147"/>
    </row>
    <row r="637">
      <c r="P637" s="147"/>
    </row>
    <row r="638">
      <c r="P638" s="147"/>
    </row>
    <row r="639">
      <c r="P639" s="147"/>
    </row>
    <row r="640">
      <c r="P640" s="147"/>
    </row>
    <row r="641">
      <c r="P641" s="147"/>
    </row>
    <row r="642">
      <c r="P642" s="147"/>
    </row>
    <row r="643">
      <c r="P643" s="147"/>
    </row>
    <row r="644">
      <c r="P644" s="147"/>
    </row>
    <row r="645">
      <c r="P645" s="147"/>
    </row>
    <row r="646">
      <c r="P646" s="147"/>
    </row>
    <row r="647">
      <c r="P647" s="147"/>
    </row>
    <row r="648">
      <c r="P648" s="147"/>
    </row>
    <row r="649">
      <c r="P649" s="147"/>
    </row>
    <row r="650">
      <c r="P650" s="147"/>
    </row>
    <row r="651">
      <c r="P651" s="147"/>
    </row>
    <row r="652">
      <c r="P652" s="147"/>
    </row>
    <row r="653">
      <c r="P653" s="147"/>
    </row>
    <row r="654">
      <c r="P654" s="147"/>
    </row>
    <row r="655">
      <c r="P655" s="147"/>
    </row>
    <row r="656">
      <c r="P656" s="147"/>
    </row>
    <row r="657">
      <c r="P657" s="147"/>
    </row>
    <row r="658">
      <c r="P658" s="147"/>
    </row>
    <row r="659">
      <c r="P659" s="147"/>
    </row>
    <row r="660">
      <c r="P660" s="147"/>
    </row>
    <row r="661">
      <c r="P661" s="147"/>
    </row>
    <row r="662">
      <c r="P662" s="147"/>
    </row>
    <row r="663">
      <c r="P663" s="147"/>
    </row>
    <row r="664">
      <c r="P664" s="147"/>
    </row>
    <row r="665">
      <c r="P665" s="147"/>
    </row>
    <row r="666">
      <c r="P666" s="147"/>
    </row>
    <row r="667">
      <c r="P667" s="147"/>
    </row>
    <row r="668">
      <c r="P668" s="147"/>
    </row>
    <row r="669">
      <c r="P669" s="147"/>
    </row>
    <row r="670">
      <c r="P670" s="147"/>
    </row>
    <row r="671">
      <c r="P671" s="147"/>
    </row>
    <row r="672">
      <c r="P672" s="147"/>
    </row>
    <row r="673">
      <c r="P673" s="147"/>
    </row>
    <row r="674">
      <c r="P674" s="147"/>
    </row>
    <row r="675">
      <c r="P675" s="147"/>
    </row>
    <row r="676">
      <c r="P676" s="147"/>
    </row>
    <row r="677">
      <c r="P677" s="147"/>
    </row>
    <row r="678">
      <c r="P678" s="147"/>
    </row>
    <row r="679">
      <c r="P679" s="147"/>
    </row>
    <row r="680">
      <c r="P680" s="147"/>
    </row>
    <row r="681">
      <c r="P681" s="147"/>
    </row>
    <row r="682">
      <c r="P682" s="147"/>
    </row>
    <row r="683">
      <c r="P683" s="147"/>
    </row>
    <row r="684">
      <c r="P684" s="147"/>
    </row>
    <row r="685">
      <c r="P685" s="147"/>
    </row>
    <row r="686">
      <c r="P686" s="147"/>
    </row>
    <row r="687">
      <c r="P687" s="147"/>
    </row>
    <row r="688">
      <c r="P688" s="147"/>
    </row>
    <row r="689">
      <c r="P689" s="147"/>
    </row>
    <row r="690">
      <c r="P690" s="147"/>
    </row>
    <row r="691">
      <c r="P691" s="147"/>
    </row>
    <row r="692">
      <c r="P692" s="147"/>
    </row>
    <row r="693">
      <c r="P693" s="147"/>
    </row>
    <row r="694">
      <c r="P694" s="147"/>
    </row>
    <row r="695">
      <c r="P695" s="147"/>
    </row>
    <row r="696">
      <c r="P696" s="147"/>
    </row>
    <row r="697">
      <c r="P697" s="147"/>
    </row>
    <row r="698">
      <c r="P698" s="147"/>
    </row>
    <row r="699">
      <c r="P699" s="147"/>
    </row>
    <row r="700">
      <c r="P700" s="147"/>
    </row>
    <row r="701">
      <c r="P701" s="147"/>
    </row>
    <row r="702">
      <c r="P702" s="147"/>
    </row>
    <row r="703">
      <c r="P703" s="147"/>
    </row>
    <row r="704">
      <c r="P704" s="147"/>
    </row>
    <row r="705">
      <c r="P705" s="147"/>
    </row>
    <row r="706">
      <c r="P706" s="147"/>
    </row>
    <row r="707">
      <c r="P707" s="147"/>
    </row>
    <row r="708">
      <c r="P708" s="147"/>
    </row>
    <row r="709">
      <c r="P709" s="147"/>
    </row>
    <row r="710">
      <c r="P710" s="147"/>
    </row>
    <row r="711">
      <c r="P711" s="147"/>
    </row>
    <row r="712">
      <c r="P712" s="147"/>
    </row>
    <row r="713">
      <c r="P713" s="147"/>
    </row>
    <row r="714">
      <c r="P714" s="147"/>
    </row>
    <row r="715">
      <c r="P715" s="147"/>
    </row>
    <row r="716">
      <c r="P716" s="147"/>
    </row>
    <row r="717">
      <c r="P717" s="147"/>
    </row>
    <row r="718">
      <c r="P718" s="147"/>
    </row>
    <row r="719">
      <c r="P719" s="147"/>
    </row>
    <row r="720">
      <c r="P720" s="147"/>
    </row>
    <row r="721">
      <c r="P721" s="147"/>
    </row>
    <row r="722">
      <c r="P722" s="147"/>
    </row>
    <row r="723">
      <c r="P723" s="147"/>
    </row>
    <row r="724">
      <c r="P724" s="147"/>
    </row>
    <row r="725">
      <c r="P725" s="147"/>
    </row>
    <row r="726">
      <c r="P726" s="147"/>
    </row>
    <row r="727">
      <c r="P727" s="147"/>
    </row>
    <row r="728">
      <c r="P728" s="147"/>
    </row>
    <row r="729">
      <c r="P729" s="147"/>
    </row>
    <row r="730">
      <c r="P730" s="147"/>
    </row>
    <row r="731">
      <c r="P731" s="147"/>
    </row>
    <row r="732">
      <c r="P732" s="147"/>
    </row>
    <row r="733">
      <c r="P733" s="147"/>
    </row>
    <row r="734">
      <c r="P734" s="147"/>
    </row>
    <row r="735">
      <c r="P735" s="147"/>
    </row>
    <row r="736">
      <c r="P736" s="147"/>
    </row>
    <row r="737">
      <c r="P737" s="147"/>
    </row>
    <row r="738">
      <c r="P738" s="147"/>
    </row>
    <row r="739">
      <c r="P739" s="147"/>
    </row>
    <row r="740">
      <c r="P740" s="147"/>
    </row>
    <row r="741">
      <c r="P741" s="147"/>
    </row>
    <row r="742">
      <c r="P742" s="147"/>
    </row>
    <row r="743">
      <c r="P743" s="147"/>
    </row>
    <row r="744">
      <c r="P744" s="147"/>
    </row>
    <row r="745">
      <c r="P745" s="147"/>
    </row>
    <row r="746">
      <c r="P746" s="147"/>
    </row>
    <row r="747">
      <c r="P747" s="147"/>
    </row>
    <row r="748">
      <c r="P748" s="147"/>
    </row>
    <row r="749">
      <c r="P749" s="147"/>
    </row>
    <row r="750">
      <c r="P750" s="147"/>
    </row>
    <row r="751">
      <c r="P751" s="147"/>
    </row>
    <row r="752">
      <c r="P752" s="147"/>
    </row>
    <row r="753">
      <c r="P753" s="147"/>
    </row>
    <row r="754">
      <c r="P754" s="147"/>
    </row>
    <row r="755">
      <c r="P755" s="147"/>
    </row>
    <row r="756">
      <c r="P756" s="147"/>
    </row>
    <row r="757">
      <c r="P757" s="147"/>
    </row>
    <row r="758">
      <c r="P758" s="147"/>
    </row>
    <row r="759">
      <c r="P759" s="147"/>
    </row>
    <row r="760">
      <c r="P760" s="147"/>
    </row>
    <row r="761">
      <c r="P761" s="147"/>
    </row>
    <row r="762">
      <c r="P762" s="147"/>
    </row>
    <row r="763">
      <c r="P763" s="147"/>
    </row>
    <row r="764">
      <c r="P764" s="147"/>
    </row>
    <row r="765">
      <c r="P765" s="147"/>
    </row>
    <row r="766">
      <c r="P766" s="147"/>
    </row>
    <row r="767">
      <c r="P767" s="147"/>
    </row>
    <row r="768">
      <c r="P768" s="147"/>
    </row>
    <row r="769">
      <c r="P769" s="147"/>
    </row>
    <row r="770">
      <c r="P770" s="147"/>
    </row>
    <row r="771">
      <c r="P771" s="147"/>
    </row>
    <row r="772">
      <c r="P772" s="147"/>
    </row>
    <row r="773">
      <c r="P773" s="147"/>
    </row>
    <row r="774">
      <c r="P774" s="147"/>
    </row>
    <row r="775">
      <c r="P775" s="147"/>
    </row>
    <row r="776">
      <c r="P776" s="147"/>
    </row>
    <row r="777">
      <c r="P777" s="147"/>
    </row>
    <row r="778">
      <c r="P778" s="147"/>
    </row>
    <row r="779">
      <c r="P779" s="147"/>
    </row>
    <row r="780">
      <c r="P780" s="147"/>
    </row>
    <row r="781">
      <c r="P781" s="147"/>
    </row>
    <row r="782">
      <c r="P782" s="147"/>
    </row>
    <row r="783">
      <c r="P783" s="147"/>
    </row>
    <row r="784">
      <c r="P784" s="147"/>
    </row>
    <row r="785">
      <c r="P785" s="147"/>
    </row>
    <row r="786">
      <c r="P786" s="147"/>
    </row>
    <row r="787">
      <c r="P787" s="147"/>
    </row>
    <row r="788">
      <c r="P788" s="147"/>
    </row>
    <row r="789">
      <c r="P789" s="147"/>
    </row>
    <row r="790">
      <c r="P790" s="147"/>
    </row>
    <row r="791">
      <c r="P791" s="147"/>
    </row>
    <row r="792">
      <c r="P792" s="147"/>
    </row>
    <row r="793">
      <c r="P793" s="147"/>
    </row>
    <row r="794">
      <c r="P794" s="147"/>
    </row>
    <row r="795">
      <c r="P795" s="147"/>
    </row>
    <row r="796">
      <c r="P796" s="147"/>
    </row>
    <row r="797">
      <c r="P797" s="147"/>
    </row>
    <row r="798">
      <c r="P798" s="147"/>
    </row>
    <row r="799">
      <c r="P799" s="147"/>
    </row>
    <row r="800">
      <c r="P800" s="147"/>
    </row>
    <row r="801">
      <c r="P801" s="147"/>
    </row>
    <row r="802">
      <c r="P802" s="147"/>
    </row>
    <row r="803">
      <c r="P803" s="147"/>
    </row>
    <row r="804">
      <c r="P804" s="147"/>
    </row>
    <row r="805">
      <c r="P805" s="147"/>
    </row>
    <row r="806">
      <c r="P806" s="147"/>
    </row>
    <row r="807">
      <c r="P807" s="147"/>
    </row>
    <row r="808">
      <c r="P808" s="147"/>
    </row>
    <row r="809">
      <c r="P809" s="147"/>
    </row>
    <row r="810">
      <c r="P810" s="147"/>
    </row>
    <row r="811">
      <c r="P811" s="147"/>
    </row>
    <row r="812">
      <c r="P812" s="147"/>
    </row>
    <row r="813">
      <c r="P813" s="147"/>
    </row>
    <row r="814">
      <c r="P814" s="147"/>
    </row>
    <row r="815">
      <c r="P815" s="147"/>
    </row>
    <row r="816">
      <c r="P816" s="147"/>
    </row>
    <row r="817">
      <c r="P817" s="147"/>
    </row>
    <row r="818">
      <c r="P818" s="147"/>
    </row>
    <row r="819">
      <c r="P819" s="147"/>
    </row>
    <row r="820">
      <c r="P820" s="147"/>
    </row>
    <row r="821">
      <c r="P821" s="147"/>
    </row>
    <row r="822">
      <c r="P822" s="147"/>
    </row>
    <row r="823">
      <c r="P823" s="147"/>
    </row>
    <row r="824">
      <c r="P824" s="147"/>
    </row>
    <row r="825">
      <c r="P825" s="147"/>
    </row>
    <row r="826">
      <c r="P826" s="147"/>
    </row>
    <row r="827">
      <c r="P827" s="147"/>
    </row>
    <row r="828">
      <c r="P828" s="147"/>
    </row>
    <row r="829">
      <c r="P829" s="147"/>
    </row>
    <row r="830">
      <c r="P830" s="147"/>
    </row>
    <row r="831">
      <c r="P831" s="147"/>
    </row>
    <row r="832">
      <c r="P832" s="147"/>
    </row>
    <row r="833">
      <c r="P833" s="147"/>
    </row>
    <row r="834">
      <c r="P834" s="147"/>
    </row>
    <row r="835">
      <c r="P835" s="147"/>
    </row>
    <row r="836">
      <c r="P836" s="147"/>
    </row>
    <row r="837">
      <c r="P837" s="147"/>
    </row>
    <row r="838">
      <c r="P838" s="147"/>
    </row>
    <row r="839">
      <c r="P839" s="147"/>
    </row>
    <row r="840">
      <c r="P840" s="147"/>
    </row>
    <row r="841">
      <c r="P841" s="147"/>
    </row>
    <row r="842">
      <c r="P842" s="147"/>
    </row>
    <row r="843">
      <c r="P843" s="147"/>
    </row>
    <row r="844">
      <c r="P844" s="147"/>
    </row>
    <row r="845">
      <c r="P845" s="147"/>
    </row>
    <row r="846">
      <c r="P846" s="147"/>
    </row>
    <row r="847">
      <c r="P847" s="147"/>
    </row>
    <row r="848">
      <c r="P848" s="147"/>
    </row>
    <row r="849">
      <c r="P849" s="147"/>
    </row>
    <row r="850">
      <c r="P850" s="147"/>
    </row>
    <row r="851">
      <c r="P851" s="147"/>
    </row>
    <row r="852">
      <c r="P852" s="147"/>
    </row>
    <row r="853">
      <c r="P853" s="147"/>
    </row>
    <row r="854">
      <c r="P854" s="147"/>
    </row>
    <row r="855">
      <c r="P855" s="147"/>
    </row>
    <row r="856">
      <c r="P856" s="147"/>
    </row>
    <row r="857">
      <c r="P857" s="147"/>
    </row>
    <row r="858">
      <c r="P858" s="147"/>
    </row>
    <row r="859">
      <c r="P859" s="147"/>
    </row>
    <row r="860">
      <c r="P860" s="147"/>
    </row>
    <row r="861">
      <c r="P861" s="147"/>
    </row>
    <row r="862">
      <c r="P862" s="147"/>
    </row>
    <row r="863">
      <c r="P863" s="147"/>
    </row>
    <row r="864">
      <c r="P864" s="147"/>
    </row>
    <row r="865">
      <c r="P865" s="147"/>
    </row>
    <row r="866">
      <c r="P866" s="147"/>
    </row>
    <row r="867">
      <c r="P867" s="147"/>
    </row>
    <row r="868">
      <c r="P868" s="147"/>
    </row>
    <row r="869">
      <c r="P869" s="147"/>
    </row>
    <row r="870">
      <c r="P870" s="147"/>
    </row>
    <row r="871">
      <c r="P871" s="147"/>
    </row>
    <row r="872">
      <c r="P872" s="147"/>
    </row>
    <row r="873">
      <c r="P873" s="147"/>
    </row>
    <row r="874">
      <c r="P874" s="147"/>
    </row>
    <row r="875">
      <c r="P875" s="147"/>
    </row>
    <row r="876">
      <c r="P876" s="147"/>
    </row>
    <row r="877">
      <c r="P877" s="147"/>
    </row>
    <row r="878">
      <c r="P878" s="147"/>
    </row>
    <row r="879">
      <c r="P879" s="147"/>
    </row>
    <row r="880">
      <c r="P880" s="147"/>
    </row>
    <row r="881">
      <c r="P881" s="147"/>
    </row>
    <row r="882">
      <c r="P882" s="147"/>
    </row>
    <row r="883">
      <c r="P883" s="147"/>
    </row>
    <row r="884">
      <c r="P884" s="147"/>
    </row>
    <row r="885">
      <c r="P885" s="147"/>
    </row>
    <row r="886">
      <c r="P886" s="147"/>
    </row>
    <row r="887">
      <c r="P887" s="147"/>
    </row>
    <row r="888">
      <c r="P888" s="147"/>
    </row>
    <row r="889">
      <c r="P889" s="147"/>
    </row>
    <row r="890">
      <c r="P890" s="147"/>
    </row>
    <row r="891">
      <c r="P891" s="147"/>
    </row>
    <row r="892">
      <c r="P892" s="147"/>
    </row>
    <row r="893">
      <c r="P893" s="147"/>
    </row>
    <row r="894">
      <c r="P894" s="147"/>
    </row>
    <row r="895">
      <c r="P895" s="147"/>
    </row>
    <row r="896">
      <c r="P896" s="147"/>
    </row>
    <row r="897">
      <c r="P897" s="147"/>
    </row>
    <row r="898">
      <c r="P898" s="147"/>
    </row>
    <row r="899">
      <c r="P899" s="147"/>
    </row>
    <row r="900">
      <c r="P900" s="147"/>
    </row>
    <row r="901">
      <c r="P901" s="147"/>
    </row>
    <row r="902">
      <c r="P902" s="147"/>
    </row>
    <row r="903">
      <c r="P903" s="147"/>
    </row>
    <row r="904">
      <c r="P904" s="147"/>
    </row>
    <row r="905">
      <c r="P905" s="147"/>
    </row>
    <row r="906">
      <c r="P906" s="147"/>
    </row>
    <row r="907">
      <c r="P907" s="147"/>
    </row>
    <row r="908">
      <c r="P908" s="147"/>
    </row>
    <row r="909">
      <c r="P909" s="147"/>
    </row>
    <row r="910">
      <c r="P910" s="147"/>
    </row>
    <row r="911">
      <c r="P911" s="147"/>
    </row>
    <row r="912">
      <c r="P912" s="147"/>
    </row>
    <row r="913">
      <c r="P913" s="147"/>
    </row>
    <row r="914">
      <c r="P914" s="147"/>
    </row>
    <row r="915">
      <c r="P915" s="147"/>
    </row>
    <row r="916">
      <c r="P916" s="147"/>
    </row>
    <row r="917">
      <c r="P917" s="147"/>
    </row>
    <row r="918">
      <c r="P918" s="147"/>
    </row>
    <row r="919">
      <c r="P919" s="147"/>
    </row>
    <row r="920">
      <c r="P920" s="147"/>
    </row>
    <row r="921">
      <c r="P921" s="147"/>
    </row>
    <row r="922">
      <c r="P922" s="147"/>
    </row>
    <row r="923">
      <c r="P923" s="147"/>
    </row>
    <row r="924">
      <c r="P924" s="147"/>
    </row>
    <row r="925">
      <c r="P925" s="147"/>
    </row>
    <row r="926">
      <c r="P926" s="147"/>
    </row>
    <row r="927">
      <c r="P927" s="147"/>
    </row>
    <row r="928">
      <c r="P928" s="147"/>
    </row>
    <row r="929">
      <c r="P929" s="147"/>
    </row>
    <row r="930">
      <c r="P930" s="147"/>
    </row>
    <row r="931">
      <c r="P931" s="147"/>
    </row>
    <row r="932">
      <c r="P932" s="147"/>
    </row>
    <row r="933">
      <c r="P933" s="147"/>
    </row>
    <row r="934">
      <c r="P934" s="147"/>
    </row>
    <row r="935">
      <c r="P935" s="147"/>
    </row>
    <row r="936">
      <c r="P936" s="147"/>
    </row>
    <row r="937">
      <c r="P937" s="147"/>
    </row>
    <row r="938">
      <c r="P938" s="147"/>
    </row>
    <row r="939">
      <c r="P939" s="147"/>
    </row>
    <row r="940">
      <c r="P940" s="147"/>
    </row>
    <row r="941">
      <c r="P941" s="147"/>
    </row>
    <row r="942">
      <c r="P942" s="147"/>
    </row>
    <row r="943">
      <c r="P943" s="147"/>
    </row>
    <row r="944">
      <c r="P944" s="147"/>
    </row>
    <row r="945">
      <c r="P945" s="147"/>
    </row>
    <row r="946">
      <c r="P946" s="147"/>
    </row>
    <row r="947">
      <c r="P947" s="147"/>
    </row>
    <row r="948">
      <c r="P948" s="147"/>
    </row>
    <row r="949">
      <c r="P949" s="147"/>
    </row>
    <row r="950">
      <c r="P950" s="147"/>
    </row>
    <row r="951">
      <c r="P951" s="147"/>
    </row>
    <row r="952">
      <c r="P952" s="147"/>
    </row>
    <row r="953">
      <c r="P953" s="147"/>
    </row>
    <row r="954">
      <c r="P954" s="147"/>
    </row>
    <row r="955">
      <c r="P955" s="147"/>
    </row>
    <row r="956">
      <c r="P956" s="147"/>
    </row>
    <row r="957">
      <c r="P957" s="147"/>
    </row>
    <row r="958">
      <c r="P958" s="147"/>
    </row>
    <row r="959">
      <c r="P959" s="147"/>
    </row>
    <row r="960">
      <c r="P960" s="147"/>
    </row>
    <row r="961">
      <c r="P961" s="147"/>
    </row>
    <row r="962">
      <c r="P962" s="147"/>
    </row>
    <row r="963">
      <c r="P963" s="147"/>
    </row>
    <row r="964">
      <c r="P964" s="147"/>
    </row>
    <row r="965">
      <c r="P965" s="147"/>
    </row>
    <row r="966">
      <c r="P966" s="147"/>
    </row>
    <row r="967">
      <c r="P967" s="147"/>
    </row>
    <row r="968">
      <c r="P968" s="147"/>
    </row>
    <row r="969">
      <c r="P969" s="147"/>
    </row>
    <row r="970">
      <c r="P970" s="147"/>
    </row>
    <row r="971">
      <c r="P971" s="147"/>
    </row>
    <row r="972">
      <c r="P972" s="147"/>
    </row>
    <row r="973">
      <c r="P973" s="147"/>
    </row>
    <row r="974">
      <c r="P974" s="147"/>
    </row>
    <row r="975">
      <c r="P975" s="147"/>
    </row>
    <row r="976">
      <c r="P976" s="147"/>
    </row>
    <row r="977">
      <c r="P977" s="147"/>
    </row>
    <row r="978">
      <c r="P978" s="147"/>
    </row>
    <row r="979">
      <c r="P979" s="147"/>
    </row>
    <row r="980">
      <c r="P980" s="147"/>
    </row>
    <row r="981">
      <c r="P981" s="147"/>
    </row>
    <row r="982">
      <c r="P982" s="147"/>
    </row>
    <row r="983">
      <c r="P983" s="147"/>
    </row>
    <row r="984">
      <c r="P984" s="147"/>
    </row>
    <row r="985">
      <c r="P985" s="147"/>
    </row>
    <row r="986">
      <c r="P986" s="147"/>
    </row>
    <row r="987">
      <c r="P987" s="147"/>
    </row>
    <row r="988">
      <c r="P988" s="147"/>
    </row>
    <row r="989">
      <c r="P989" s="147"/>
    </row>
    <row r="990">
      <c r="P990" s="147"/>
    </row>
    <row r="991">
      <c r="P991" s="147"/>
    </row>
    <row r="992">
      <c r="P992" s="147"/>
    </row>
    <row r="993">
      <c r="P993" s="147"/>
    </row>
    <row r="994">
      <c r="P994" s="147"/>
    </row>
    <row r="995">
      <c r="P995" s="147"/>
    </row>
    <row r="996">
      <c r="P996" s="147"/>
    </row>
    <row r="997">
      <c r="P997" s="147"/>
    </row>
    <row r="998">
      <c r="P998" s="147"/>
    </row>
    <row r="999">
      <c r="P999" s="147"/>
    </row>
    <row r="1000">
      <c r="P1000" s="147"/>
    </row>
    <row r="1001">
      <c r="P1001" s="147"/>
    </row>
    <row r="1002">
      <c r="P1002" s="147"/>
    </row>
    <row r="1003">
      <c r="P1003" s="147"/>
    </row>
    <row r="1004">
      <c r="P1004" s="147"/>
    </row>
    <row r="1005">
      <c r="P1005" s="147"/>
    </row>
    <row r="1006">
      <c r="P1006" s="147"/>
    </row>
    <row r="1007">
      <c r="P1007" s="147"/>
    </row>
    <row r="1008">
      <c r="P1008" s="147"/>
    </row>
    <row r="1009">
      <c r="P1009" s="147"/>
    </row>
    <row r="1010">
      <c r="P1010" s="147"/>
    </row>
    <row r="1011">
      <c r="P1011" s="147"/>
    </row>
    <row r="1012">
      <c r="P1012" s="147"/>
    </row>
    <row r="1013">
      <c r="P1013" s="147"/>
    </row>
    <row r="1014">
      <c r="P1014" s="147"/>
    </row>
    <row r="1015">
      <c r="P1015" s="147"/>
    </row>
    <row r="1016">
      <c r="P1016" s="147"/>
    </row>
    <row r="1017">
      <c r="P1017" s="147"/>
    </row>
    <row r="1018">
      <c r="P1018" s="147"/>
    </row>
    <row r="1019">
      <c r="P1019" s="147"/>
    </row>
    <row r="1020">
      <c r="P1020" s="147"/>
    </row>
    <row r="1021">
      <c r="P1021" s="147"/>
    </row>
    <row r="1022">
      <c r="P1022" s="147"/>
    </row>
    <row r="1023">
      <c r="P1023" s="147"/>
    </row>
    <row r="1024">
      <c r="P1024" s="147"/>
    </row>
    <row r="1025">
      <c r="P1025" s="147"/>
    </row>
    <row r="1026">
      <c r="P1026" s="147"/>
    </row>
    <row r="1027">
      <c r="P1027" s="147"/>
    </row>
    <row r="1028">
      <c r="P1028" s="147"/>
    </row>
    <row r="1029">
      <c r="P1029" s="147"/>
    </row>
    <row r="1030">
      <c r="P1030" s="147"/>
    </row>
    <row r="1031">
      <c r="P1031" s="147"/>
    </row>
    <row r="1032">
      <c r="P1032" s="147"/>
    </row>
    <row r="1033">
      <c r="P1033" s="147"/>
    </row>
    <row r="1034">
      <c r="P1034" s="147"/>
    </row>
    <row r="1035">
      <c r="P1035" s="147"/>
    </row>
    <row r="1036">
      <c r="P1036" s="147"/>
    </row>
    <row r="1037">
      <c r="P1037" s="147"/>
    </row>
    <row r="1038">
      <c r="P1038" s="147"/>
    </row>
    <row r="1039">
      <c r="P1039" s="147"/>
    </row>
    <row r="1040">
      <c r="P1040" s="147"/>
    </row>
    <row r="1041">
      <c r="P1041" s="147"/>
    </row>
    <row r="1042">
      <c r="P1042" s="147"/>
    </row>
    <row r="1043">
      <c r="P1043" s="147"/>
    </row>
    <row r="1044">
      <c r="P1044" s="147"/>
    </row>
    <row r="1045">
      <c r="P1045" s="147"/>
    </row>
    <row r="1046">
      <c r="P1046" s="147"/>
    </row>
    <row r="1047">
      <c r="P1047" s="147"/>
    </row>
    <row r="1048">
      <c r="P1048" s="147"/>
    </row>
    <row r="1049">
      <c r="P1049" s="147"/>
    </row>
    <row r="1050">
      <c r="P1050" s="147"/>
    </row>
    <row r="1051">
      <c r="P1051" s="147"/>
    </row>
    <row r="1052">
      <c r="P1052" s="147"/>
    </row>
    <row r="1053">
      <c r="P1053" s="147"/>
    </row>
    <row r="1054">
      <c r="P1054" s="147"/>
    </row>
    <row r="1055">
      <c r="P1055" s="147"/>
    </row>
    <row r="1056">
      <c r="P1056" s="147"/>
    </row>
    <row r="1057">
      <c r="P1057" s="147"/>
    </row>
    <row r="1058">
      <c r="P1058" s="147"/>
    </row>
    <row r="1059">
      <c r="P1059" s="147"/>
    </row>
    <row r="1060">
      <c r="P1060" s="147"/>
    </row>
    <row r="1061">
      <c r="P1061" s="147"/>
    </row>
    <row r="1062">
      <c r="P1062" s="147"/>
    </row>
    <row r="1063">
      <c r="P1063" s="147"/>
    </row>
    <row r="1064">
      <c r="P1064" s="147"/>
    </row>
    <row r="1065">
      <c r="P1065" s="147"/>
    </row>
    <row r="1066">
      <c r="P1066" s="147"/>
    </row>
    <row r="1067">
      <c r="P1067" s="147"/>
    </row>
    <row r="1068">
      <c r="P1068" s="147"/>
    </row>
    <row r="1069">
      <c r="P1069" s="147"/>
    </row>
    <row r="1070">
      <c r="P1070" s="147"/>
    </row>
    <row r="1071">
      <c r="P1071" s="147"/>
    </row>
    <row r="1072">
      <c r="P1072" s="147"/>
    </row>
    <row r="1073">
      <c r="P1073" s="147"/>
    </row>
    <row r="1074">
      <c r="P1074" s="147"/>
    </row>
    <row r="1075">
      <c r="P1075" s="147"/>
    </row>
    <row r="1076">
      <c r="P1076" s="147"/>
    </row>
    <row r="1077">
      <c r="P1077" s="147"/>
    </row>
    <row r="1078">
      <c r="P1078" s="147"/>
    </row>
    <row r="1079">
      <c r="P1079" s="147"/>
    </row>
    <row r="1080">
      <c r="P1080" s="147"/>
    </row>
    <row r="1081">
      <c r="P1081" s="147"/>
    </row>
    <row r="1082">
      <c r="P1082" s="147"/>
    </row>
    <row r="1083">
      <c r="P1083" s="147"/>
    </row>
    <row r="1084">
      <c r="P1084" s="147"/>
    </row>
    <row r="1085">
      <c r="P1085" s="147"/>
    </row>
    <row r="1086">
      <c r="P1086" s="147"/>
    </row>
    <row r="1087">
      <c r="P1087" s="147"/>
    </row>
    <row r="1088">
      <c r="P1088" s="147"/>
    </row>
    <row r="1089">
      <c r="P1089" s="147"/>
    </row>
    <row r="1090">
      <c r="P1090" s="147"/>
    </row>
    <row r="1091">
      <c r="P1091" s="147"/>
    </row>
    <row r="1092">
      <c r="P1092" s="147"/>
    </row>
    <row r="1093">
      <c r="P1093" s="147"/>
    </row>
    <row r="1094">
      <c r="P1094" s="147"/>
    </row>
    <row r="1095">
      <c r="P1095" s="147"/>
    </row>
    <row r="1096">
      <c r="P1096" s="147"/>
    </row>
    <row r="1097">
      <c r="P1097" s="147"/>
    </row>
    <row r="1098">
      <c r="P1098" s="147"/>
    </row>
    <row r="1099">
      <c r="P1099" s="147"/>
    </row>
    <row r="1100">
      <c r="P1100" s="147"/>
    </row>
    <row r="1101">
      <c r="P1101" s="147"/>
    </row>
    <row r="1102">
      <c r="P1102" s="147"/>
    </row>
    <row r="1103">
      <c r="P1103" s="147"/>
    </row>
    <row r="1104">
      <c r="P1104" s="147"/>
    </row>
    <row r="1105">
      <c r="P1105" s="147"/>
    </row>
    <row r="1106">
      <c r="P1106" s="147"/>
    </row>
    <row r="1107">
      <c r="P1107" s="147"/>
    </row>
    <row r="1108">
      <c r="P1108" s="147"/>
    </row>
    <row r="1109">
      <c r="P1109" s="147"/>
    </row>
    <row r="1110">
      <c r="P1110" s="147"/>
    </row>
    <row r="1111">
      <c r="P1111" s="147"/>
    </row>
    <row r="1112">
      <c r="P1112" s="147"/>
    </row>
    <row r="1113">
      <c r="P1113" s="147"/>
    </row>
    <row r="1114">
      <c r="P1114" s="147"/>
    </row>
    <row r="1115">
      <c r="P1115" s="147"/>
    </row>
    <row r="1116">
      <c r="P1116" s="147"/>
    </row>
    <row r="1117">
      <c r="P1117" s="147"/>
    </row>
    <row r="1118">
      <c r="P1118" s="147"/>
    </row>
    <row r="1119">
      <c r="P1119" s="147"/>
    </row>
    <row r="1120">
      <c r="P1120" s="147"/>
    </row>
    <row r="1121">
      <c r="P1121" s="147"/>
    </row>
    <row r="1122">
      <c r="P1122" s="147"/>
    </row>
    <row r="1123">
      <c r="P1123" s="147"/>
    </row>
    <row r="1124">
      <c r="P1124" s="147"/>
    </row>
    <row r="1125">
      <c r="P1125" s="147"/>
    </row>
    <row r="1126">
      <c r="P1126" s="147"/>
    </row>
    <row r="1127">
      <c r="P1127" s="147"/>
    </row>
    <row r="1128">
      <c r="P1128" s="147"/>
    </row>
    <row r="1129">
      <c r="P1129" s="147"/>
    </row>
    <row r="1130">
      <c r="P1130" s="147"/>
    </row>
    <row r="1131">
      <c r="P1131" s="147"/>
    </row>
    <row r="1132">
      <c r="P1132" s="147"/>
    </row>
    <row r="1133">
      <c r="P1133" s="147"/>
    </row>
    <row r="1134">
      <c r="P1134" s="147"/>
    </row>
    <row r="1135">
      <c r="P1135" s="147"/>
    </row>
    <row r="1136">
      <c r="P1136" s="147"/>
    </row>
    <row r="1137">
      <c r="P1137" s="147"/>
    </row>
    <row r="1138">
      <c r="P1138" s="147"/>
    </row>
    <row r="1139">
      <c r="P1139" s="147"/>
    </row>
    <row r="1140">
      <c r="P1140" s="147"/>
    </row>
    <row r="1141">
      <c r="P1141" s="147"/>
    </row>
    <row r="1142">
      <c r="P1142" s="147"/>
    </row>
    <row r="1143">
      <c r="P1143" s="147"/>
    </row>
    <row r="1144">
      <c r="P1144" s="147"/>
    </row>
    <row r="1145">
      <c r="P1145" s="147"/>
    </row>
    <row r="1146">
      <c r="P1146" s="147"/>
    </row>
    <row r="1147">
      <c r="P1147" s="147"/>
    </row>
    <row r="1148">
      <c r="P1148" s="147"/>
    </row>
    <row r="1149">
      <c r="P1149" s="147"/>
    </row>
    <row r="1150">
      <c r="P1150" s="147"/>
    </row>
    <row r="1151">
      <c r="P1151" s="147"/>
    </row>
    <row r="1152">
      <c r="P1152" s="147"/>
    </row>
    <row r="1153">
      <c r="P1153" s="147"/>
    </row>
    <row r="1154">
      <c r="P1154" s="147"/>
    </row>
    <row r="1155">
      <c r="P1155" s="147"/>
    </row>
    <row r="1156">
      <c r="P1156" s="147"/>
    </row>
    <row r="1157">
      <c r="P1157" s="147"/>
    </row>
    <row r="1158">
      <c r="P1158" s="147"/>
    </row>
    <row r="1159">
      <c r="P1159" s="147"/>
    </row>
    <row r="1160">
      <c r="P1160" s="147"/>
    </row>
    <row r="1161">
      <c r="P1161" s="147"/>
    </row>
    <row r="1162">
      <c r="P1162" s="147"/>
    </row>
    <row r="1163">
      <c r="P1163" s="147"/>
    </row>
    <row r="1164">
      <c r="P1164" s="147"/>
    </row>
    <row r="1165">
      <c r="P1165" s="147"/>
    </row>
    <row r="1166">
      <c r="P1166" s="147"/>
    </row>
    <row r="1167">
      <c r="P1167" s="147"/>
    </row>
    <row r="1168">
      <c r="P1168" s="147"/>
    </row>
    <row r="1169">
      <c r="P1169" s="147"/>
    </row>
    <row r="1170">
      <c r="P1170" s="147"/>
    </row>
    <row r="1171">
      <c r="P1171" s="147"/>
    </row>
    <row r="1172">
      <c r="P1172" s="147"/>
    </row>
    <row r="1173">
      <c r="P1173" s="147"/>
    </row>
    <row r="1174">
      <c r="P1174" s="147"/>
    </row>
    <row r="1175">
      <c r="P1175" s="147"/>
    </row>
    <row r="1176">
      <c r="P1176" s="147"/>
    </row>
    <row r="1177">
      <c r="P1177" s="147"/>
    </row>
    <row r="1178">
      <c r="P1178" s="147"/>
    </row>
    <row r="1179">
      <c r="P1179" s="147"/>
    </row>
    <row r="1180">
      <c r="P1180" s="147"/>
    </row>
    <row r="1181">
      <c r="P1181" s="147"/>
    </row>
    <row r="1182">
      <c r="P1182" s="147"/>
    </row>
    <row r="1183">
      <c r="P1183" s="147"/>
    </row>
    <row r="1184">
      <c r="P1184" s="147"/>
    </row>
    <row r="1185">
      <c r="P1185" s="147"/>
    </row>
    <row r="1186">
      <c r="P1186" s="147"/>
    </row>
    <row r="1187">
      <c r="P1187" s="147"/>
    </row>
    <row r="1188">
      <c r="P1188" s="147"/>
    </row>
    <row r="1189">
      <c r="P1189" s="147"/>
    </row>
    <row r="1190">
      <c r="P1190" s="147"/>
    </row>
    <row r="1191">
      <c r="P1191" s="147"/>
    </row>
    <row r="1192">
      <c r="P1192" s="147"/>
    </row>
    <row r="1193">
      <c r="P1193" s="147"/>
    </row>
    <row r="1194">
      <c r="P1194" s="147"/>
    </row>
    <row r="1195">
      <c r="P1195" s="147"/>
    </row>
    <row r="1196">
      <c r="P1196" s="147"/>
    </row>
    <row r="1197">
      <c r="P1197" s="147"/>
    </row>
    <row r="1198">
      <c r="P1198" s="147"/>
    </row>
    <row r="1199">
      <c r="P1199" s="147"/>
    </row>
    <row r="1200">
      <c r="P1200" s="147"/>
    </row>
    <row r="1201">
      <c r="P1201" s="147"/>
    </row>
    <row r="1202">
      <c r="P1202" s="147"/>
    </row>
    <row r="1203">
      <c r="P1203" s="147"/>
    </row>
    <row r="1204">
      <c r="P1204" s="147"/>
    </row>
    <row r="1205">
      <c r="P1205" s="147"/>
    </row>
    <row r="1206">
      <c r="P1206" s="147"/>
    </row>
    <row r="1207">
      <c r="P1207" s="147"/>
    </row>
    <row r="1208">
      <c r="P1208" s="147"/>
    </row>
    <row r="1209">
      <c r="P1209" s="147"/>
    </row>
    <row r="1210">
      <c r="P1210" s="147"/>
    </row>
    <row r="1211">
      <c r="P1211" s="147"/>
    </row>
    <row r="1212">
      <c r="P1212" s="147"/>
    </row>
    <row r="1213">
      <c r="P1213" s="147"/>
    </row>
    <row r="1214">
      <c r="P1214" s="147"/>
    </row>
    <row r="1215">
      <c r="P1215" s="147"/>
    </row>
    <row r="1216">
      <c r="P1216" s="147"/>
    </row>
    <row r="1217">
      <c r="P1217" s="147"/>
    </row>
    <row r="1218">
      <c r="P1218" s="147"/>
    </row>
    <row r="1219">
      <c r="P1219" s="147"/>
    </row>
    <row r="1220">
      <c r="P1220" s="147"/>
    </row>
    <row r="1221">
      <c r="P1221" s="147"/>
    </row>
    <row r="1222">
      <c r="P1222" s="147"/>
    </row>
    <row r="1223">
      <c r="P1223" s="147"/>
    </row>
    <row r="1224">
      <c r="P1224" s="147"/>
    </row>
    <row r="1225">
      <c r="P1225" s="147"/>
    </row>
    <row r="1226">
      <c r="P1226" s="147"/>
    </row>
    <row r="1227">
      <c r="P1227" s="147"/>
    </row>
    <row r="1228">
      <c r="P1228" s="147"/>
    </row>
    <row r="1229">
      <c r="P1229" s="147"/>
    </row>
    <row r="1230">
      <c r="P1230" s="147"/>
    </row>
    <row r="1231">
      <c r="P1231" s="147"/>
    </row>
    <row r="1232">
      <c r="P1232" s="147"/>
    </row>
    <row r="1233">
      <c r="P1233" s="147"/>
    </row>
    <row r="1234">
      <c r="P1234" s="147"/>
    </row>
    <row r="1235">
      <c r="P1235" s="147"/>
    </row>
    <row r="1236">
      <c r="P1236" s="147"/>
    </row>
    <row r="1237">
      <c r="P1237" s="147"/>
    </row>
    <row r="1238">
      <c r="P1238" s="147"/>
    </row>
    <row r="1239">
      <c r="P1239" s="147"/>
    </row>
    <row r="1240">
      <c r="P1240" s="147"/>
    </row>
    <row r="1241">
      <c r="P1241" s="147"/>
    </row>
    <row r="1242">
      <c r="P1242" s="147"/>
    </row>
    <row r="1243">
      <c r="P1243" s="147"/>
    </row>
    <row r="1244">
      <c r="P1244" s="147"/>
    </row>
    <row r="1245">
      <c r="P1245" s="147"/>
    </row>
    <row r="1246">
      <c r="P1246" s="147"/>
    </row>
    <row r="1247">
      <c r="P1247" s="147"/>
    </row>
    <row r="1248">
      <c r="P1248" s="147"/>
    </row>
    <row r="1249">
      <c r="P1249" s="147"/>
    </row>
    <row r="1250">
      <c r="P1250" s="147"/>
    </row>
    <row r="1251">
      <c r="P1251" s="147"/>
    </row>
    <row r="1252">
      <c r="P1252" s="147"/>
    </row>
    <row r="1253">
      <c r="P1253" s="147"/>
    </row>
    <row r="1254">
      <c r="P1254" s="147"/>
    </row>
    <row r="1255">
      <c r="P1255" s="147"/>
    </row>
    <row r="1256">
      <c r="P1256" s="147"/>
    </row>
    <row r="1257">
      <c r="P1257" s="147"/>
    </row>
    <row r="1258">
      <c r="P1258" s="147"/>
    </row>
    <row r="1259">
      <c r="P1259" s="147"/>
    </row>
    <row r="1260">
      <c r="P1260" s="147"/>
    </row>
    <row r="1261">
      <c r="P1261" s="147"/>
    </row>
    <row r="1262">
      <c r="P1262" s="147"/>
    </row>
    <row r="1263">
      <c r="P1263" s="147"/>
    </row>
    <row r="1264">
      <c r="P1264" s="147"/>
    </row>
    <row r="1265">
      <c r="P1265" s="147"/>
    </row>
    <row r="1266">
      <c r="P1266" s="147"/>
    </row>
    <row r="1267">
      <c r="P1267" s="147"/>
    </row>
    <row r="1268">
      <c r="P1268" s="147"/>
    </row>
    <row r="1269">
      <c r="P1269" s="147"/>
    </row>
    <row r="1270">
      <c r="P1270" s="147"/>
    </row>
    <row r="1271">
      <c r="P1271" s="147"/>
    </row>
    <row r="1272">
      <c r="P1272" s="147"/>
    </row>
    <row r="1273">
      <c r="P1273" s="147"/>
    </row>
    <row r="1274">
      <c r="P1274" s="147"/>
    </row>
    <row r="1275">
      <c r="P1275" s="147"/>
    </row>
    <row r="1276">
      <c r="P1276" s="147"/>
    </row>
    <row r="1277">
      <c r="P1277" s="147"/>
    </row>
    <row r="1278">
      <c r="P1278" s="147"/>
    </row>
    <row r="1279">
      <c r="P1279" s="147"/>
    </row>
    <row r="1280">
      <c r="P1280" s="147"/>
    </row>
    <row r="1281">
      <c r="P1281" s="147"/>
    </row>
    <row r="1282">
      <c r="P1282" s="147"/>
    </row>
    <row r="1283">
      <c r="P1283" s="147"/>
    </row>
    <row r="1284">
      <c r="P1284" s="147"/>
    </row>
    <row r="1285">
      <c r="P1285" s="147"/>
    </row>
    <row r="1286">
      <c r="P1286" s="147"/>
    </row>
    <row r="1287">
      <c r="P1287" s="147"/>
    </row>
    <row r="1288">
      <c r="P1288" s="147"/>
    </row>
    <row r="1289">
      <c r="P1289" s="147"/>
    </row>
    <row r="1290">
      <c r="P1290" s="147"/>
    </row>
    <row r="1291">
      <c r="P1291" s="147"/>
    </row>
    <row r="1292">
      <c r="P1292" s="147"/>
    </row>
    <row r="1293">
      <c r="P1293" s="147"/>
    </row>
    <row r="1294">
      <c r="P1294" s="147"/>
    </row>
    <row r="1295">
      <c r="P1295" s="147"/>
    </row>
    <row r="1296">
      <c r="P1296" s="147"/>
    </row>
    <row r="1297">
      <c r="P1297" s="147"/>
    </row>
    <row r="1298">
      <c r="P1298" s="147"/>
    </row>
    <row r="1299">
      <c r="P1299" s="147"/>
    </row>
    <row r="1300">
      <c r="P1300" s="147"/>
    </row>
    <row r="1301">
      <c r="P1301" s="147"/>
    </row>
    <row r="1302">
      <c r="P1302" s="147"/>
    </row>
    <row r="1303">
      <c r="P1303" s="147"/>
    </row>
    <row r="1304">
      <c r="P1304" s="147"/>
    </row>
    <row r="1305">
      <c r="P1305" s="147"/>
    </row>
    <row r="1306">
      <c r="P1306" s="147"/>
    </row>
    <row r="1307">
      <c r="P1307" s="147"/>
    </row>
    <row r="1308">
      <c r="P1308" s="147"/>
    </row>
    <row r="1309">
      <c r="P1309" s="147"/>
    </row>
    <row r="1310">
      <c r="P1310" s="147"/>
    </row>
    <row r="1311">
      <c r="P1311" s="147"/>
    </row>
    <row r="1312">
      <c r="P1312" s="147"/>
    </row>
    <row r="1313">
      <c r="P1313" s="147"/>
    </row>
    <row r="1314">
      <c r="P1314" s="147"/>
    </row>
    <row r="1315">
      <c r="P1315" s="147"/>
    </row>
    <row r="1316">
      <c r="P1316" s="147"/>
    </row>
    <row r="1317">
      <c r="P1317" s="147"/>
    </row>
    <row r="1318">
      <c r="P1318" s="147"/>
    </row>
    <row r="1319">
      <c r="P1319" s="147"/>
    </row>
    <row r="1320">
      <c r="P1320" s="147"/>
    </row>
    <row r="1321">
      <c r="P1321" s="147"/>
    </row>
    <row r="1322">
      <c r="P1322" s="147"/>
    </row>
    <row r="1323">
      <c r="P1323" s="147"/>
    </row>
    <row r="1324">
      <c r="P1324" s="147"/>
    </row>
    <row r="1325">
      <c r="P1325" s="147"/>
    </row>
    <row r="1326">
      <c r="P1326" s="147"/>
    </row>
    <row r="1327">
      <c r="P1327" s="147"/>
    </row>
    <row r="1328">
      <c r="P1328" s="147"/>
    </row>
    <row r="1329">
      <c r="P1329" s="147"/>
    </row>
    <row r="1330">
      <c r="P1330" s="147"/>
    </row>
    <row r="1331">
      <c r="P1331" s="147"/>
    </row>
    <row r="1332">
      <c r="P1332" s="147"/>
    </row>
  </sheetData>
  <mergeCells count="230">
    <mergeCell ref="E491:E538"/>
    <mergeCell ref="E539:E557"/>
    <mergeCell ref="E558:E576"/>
    <mergeCell ref="E275:E293"/>
    <mergeCell ref="E294:E312"/>
    <mergeCell ref="E313:E327"/>
    <mergeCell ref="E328:E354"/>
    <mergeCell ref="E360:E406"/>
    <mergeCell ref="E407:E454"/>
    <mergeCell ref="E455:E490"/>
    <mergeCell ref="F562:G565"/>
    <mergeCell ref="F566:G569"/>
    <mergeCell ref="F570:F571"/>
    <mergeCell ref="F572:F574"/>
    <mergeCell ref="F575:F576"/>
    <mergeCell ref="F539:G542"/>
    <mergeCell ref="F543:G546"/>
    <mergeCell ref="F547:G550"/>
    <mergeCell ref="F551:F552"/>
    <mergeCell ref="F553:F555"/>
    <mergeCell ref="F556:F557"/>
    <mergeCell ref="F558:G561"/>
    <mergeCell ref="G228:G232"/>
    <mergeCell ref="F237:G240"/>
    <mergeCell ref="F241:G244"/>
    <mergeCell ref="F245:G248"/>
    <mergeCell ref="F254:F255"/>
    <mergeCell ref="F256:G259"/>
    <mergeCell ref="F260:G263"/>
    <mergeCell ref="F264:G267"/>
    <mergeCell ref="F275:G278"/>
    <mergeCell ref="F279:G282"/>
    <mergeCell ref="F283:G286"/>
    <mergeCell ref="E142:E168"/>
    <mergeCell ref="E169:E187"/>
    <mergeCell ref="E188:E206"/>
    <mergeCell ref="E207:E236"/>
    <mergeCell ref="F207:F236"/>
    <mergeCell ref="G222:G227"/>
    <mergeCell ref="E237:E255"/>
    <mergeCell ref="F249:F250"/>
    <mergeCell ref="F251:F253"/>
    <mergeCell ref="E256:E274"/>
    <mergeCell ref="F268:F269"/>
    <mergeCell ref="F270:F272"/>
    <mergeCell ref="F273:F274"/>
    <mergeCell ref="F292:F293"/>
    <mergeCell ref="F407:G410"/>
    <mergeCell ref="F411:G414"/>
    <mergeCell ref="F415:G418"/>
    <mergeCell ref="F419:F444"/>
    <mergeCell ref="G424:G426"/>
    <mergeCell ref="G436:G438"/>
    <mergeCell ref="F445:F452"/>
    <mergeCell ref="F505:F517"/>
    <mergeCell ref="G506:G510"/>
    <mergeCell ref="F518:F534"/>
    <mergeCell ref="G519:G523"/>
    <mergeCell ref="G524:G528"/>
    <mergeCell ref="G529:G533"/>
    <mergeCell ref="F535:F538"/>
    <mergeCell ref="F146:G149"/>
    <mergeCell ref="F150:G153"/>
    <mergeCell ref="G156:G159"/>
    <mergeCell ref="F169:G172"/>
    <mergeCell ref="F173:G176"/>
    <mergeCell ref="O177:O180"/>
    <mergeCell ref="Q177:Q180"/>
    <mergeCell ref="F177:G180"/>
    <mergeCell ref="F181:F182"/>
    <mergeCell ref="F183:F185"/>
    <mergeCell ref="F186:F187"/>
    <mergeCell ref="F188:G191"/>
    <mergeCell ref="Q188:Q191"/>
    <mergeCell ref="F192:G195"/>
    <mergeCell ref="Q192:Q195"/>
    <mergeCell ref="F81:G84"/>
    <mergeCell ref="F85:G88"/>
    <mergeCell ref="Q85:Q88"/>
    <mergeCell ref="Q89:Q92"/>
    <mergeCell ref="Q93:Q96"/>
    <mergeCell ref="O97:O101"/>
    <mergeCell ref="Q97:Q101"/>
    <mergeCell ref="E81:E84"/>
    <mergeCell ref="F89:G92"/>
    <mergeCell ref="A74:A75"/>
    <mergeCell ref="E74:E75"/>
    <mergeCell ref="I80:N80"/>
    <mergeCell ref="O81:O84"/>
    <mergeCell ref="O85:O88"/>
    <mergeCell ref="O89:O92"/>
    <mergeCell ref="O93:O96"/>
    <mergeCell ref="F80:H80"/>
    <mergeCell ref="F93:G96"/>
    <mergeCell ref="G97:G101"/>
    <mergeCell ref="G111:G116"/>
    <mergeCell ref="G117:G121"/>
    <mergeCell ref="G126:G129"/>
    <mergeCell ref="F142:G145"/>
    <mergeCell ref="E85:E141"/>
    <mergeCell ref="F97:F136"/>
    <mergeCell ref="F137:F139"/>
    <mergeCell ref="F140:F141"/>
    <mergeCell ref="F154:F163"/>
    <mergeCell ref="F164:F166"/>
    <mergeCell ref="F167:F168"/>
    <mergeCell ref="F205:F206"/>
    <mergeCell ref="G207:G212"/>
    <mergeCell ref="O207:O212"/>
    <mergeCell ref="Q207:Q212"/>
    <mergeCell ref="O188:O191"/>
    <mergeCell ref="O192:O195"/>
    <mergeCell ref="F196:G199"/>
    <mergeCell ref="O196:O199"/>
    <mergeCell ref="Q196:Q199"/>
    <mergeCell ref="F200:F201"/>
    <mergeCell ref="F202:F204"/>
    <mergeCell ref="F287:F288"/>
    <mergeCell ref="F289:F291"/>
    <mergeCell ref="F294:G297"/>
    <mergeCell ref="F298:G301"/>
    <mergeCell ref="F302:G305"/>
    <mergeCell ref="F306:F307"/>
    <mergeCell ref="F308:F310"/>
    <mergeCell ref="F359:H359"/>
    <mergeCell ref="I359:N359"/>
    <mergeCell ref="F311:F312"/>
    <mergeCell ref="F314:G318"/>
    <mergeCell ref="F320:F323"/>
    <mergeCell ref="F328:G331"/>
    <mergeCell ref="F332:G335"/>
    <mergeCell ref="F336:G339"/>
    <mergeCell ref="G342:G345"/>
    <mergeCell ref="G390:G395"/>
    <mergeCell ref="G396:G400"/>
    <mergeCell ref="F340:F349"/>
    <mergeCell ref="F350:F352"/>
    <mergeCell ref="F353:F354"/>
    <mergeCell ref="F360:F406"/>
    <mergeCell ref="G361:G365"/>
    <mergeCell ref="G371:G375"/>
    <mergeCell ref="G385:G389"/>
    <mergeCell ref="O294:O297"/>
    <mergeCell ref="O298:O301"/>
    <mergeCell ref="O302:O305"/>
    <mergeCell ref="O314:O317"/>
    <mergeCell ref="O319:O322"/>
    <mergeCell ref="O328:O331"/>
    <mergeCell ref="O332:O335"/>
    <mergeCell ref="O336:O339"/>
    <mergeCell ref="O361:O365"/>
    <mergeCell ref="O371:O375"/>
    <mergeCell ref="O385:O389"/>
    <mergeCell ref="O407:O410"/>
    <mergeCell ref="O411:O414"/>
    <mergeCell ref="O415:O418"/>
    <mergeCell ref="O562:O565"/>
    <mergeCell ref="O566:O569"/>
    <mergeCell ref="O491:O494"/>
    <mergeCell ref="O506:O509"/>
    <mergeCell ref="O519:O522"/>
    <mergeCell ref="O539:O542"/>
    <mergeCell ref="O543:O546"/>
    <mergeCell ref="O547:O550"/>
    <mergeCell ref="O558:O561"/>
    <mergeCell ref="O142:O145"/>
    <mergeCell ref="Q142:Q145"/>
    <mergeCell ref="O146:O149"/>
    <mergeCell ref="Q146:Q149"/>
    <mergeCell ref="O150:O153"/>
    <mergeCell ref="Q150:Q153"/>
    <mergeCell ref="Q169:Q172"/>
    <mergeCell ref="Q173:Q176"/>
    <mergeCell ref="O169:O172"/>
    <mergeCell ref="O173:O176"/>
    <mergeCell ref="O237:O240"/>
    <mergeCell ref="Q237:Q240"/>
    <mergeCell ref="O241:O244"/>
    <mergeCell ref="Q241:Q244"/>
    <mergeCell ref="Q245:Q248"/>
    <mergeCell ref="O245:O248"/>
    <mergeCell ref="O256:O259"/>
    <mergeCell ref="Q256:Q259"/>
    <mergeCell ref="O260:O263"/>
    <mergeCell ref="Q260:Q263"/>
    <mergeCell ref="O264:O267"/>
    <mergeCell ref="Q264:Q267"/>
    <mergeCell ref="O275:O278"/>
    <mergeCell ref="Q275:Q278"/>
    <mergeCell ref="O279:O282"/>
    <mergeCell ref="Q279:Q282"/>
    <mergeCell ref="O283:O286"/>
    <mergeCell ref="Q283:Q286"/>
    <mergeCell ref="Q294:Q297"/>
    <mergeCell ref="Q298:Q301"/>
    <mergeCell ref="Q302:Q305"/>
    <mergeCell ref="Q314:Q317"/>
    <mergeCell ref="Q319:Q322"/>
    <mergeCell ref="Q323:Q324"/>
    <mergeCell ref="Q328:Q331"/>
    <mergeCell ref="Q332:Q335"/>
    <mergeCell ref="O455:O458"/>
    <mergeCell ref="O459:O462"/>
    <mergeCell ref="O463:O466"/>
    <mergeCell ref="Q459:Q462"/>
    <mergeCell ref="Q463:Q466"/>
    <mergeCell ref="Q539:Q542"/>
    <mergeCell ref="Q543:Q546"/>
    <mergeCell ref="Q547:Q550"/>
    <mergeCell ref="Q558:Q561"/>
    <mergeCell ref="Q562:Q565"/>
    <mergeCell ref="Q566:Q569"/>
    <mergeCell ref="Q336:Q339"/>
    <mergeCell ref="Q361:Q365"/>
    <mergeCell ref="Q371:Q374"/>
    <mergeCell ref="Q407:Q410"/>
    <mergeCell ref="Q411:Q414"/>
    <mergeCell ref="Q415:Q418"/>
    <mergeCell ref="Q455:Q458"/>
    <mergeCell ref="F489:F490"/>
    <mergeCell ref="G491:G495"/>
    <mergeCell ref="G496:G499"/>
    <mergeCell ref="G500:G503"/>
    <mergeCell ref="F453:F454"/>
    <mergeCell ref="F455:G458"/>
    <mergeCell ref="F459:G462"/>
    <mergeCell ref="F463:G466"/>
    <mergeCell ref="F467:F479"/>
    <mergeCell ref="F480:F488"/>
    <mergeCell ref="F491:F504"/>
  </mergeCells>
  <conditionalFormatting sqref="G213:Q219">
    <cfRule type="expression" dxfId="19" priority="1">
      <formula>NE($H$235,$G$213)</formula>
    </cfRule>
  </conditionalFormatting>
  <conditionalFormatting sqref="G221:Q233">
    <cfRule type="expression" dxfId="19" priority="2">
      <formula>NE($H$235,$G$221)</formula>
    </cfRule>
  </conditionalFormatting>
  <conditionalFormatting sqref="G424:Q426">
    <cfRule type="expression" dxfId="20" priority="3">
      <formula>NE($H$441,$G$424)</formula>
    </cfRule>
  </conditionalFormatting>
  <conditionalFormatting sqref="G427:Q427">
    <cfRule type="expression" dxfId="20" priority="4">
      <formula>NE($H$441,$G$427)</formula>
    </cfRule>
  </conditionalFormatting>
  <conditionalFormatting sqref="G436:Q438 G515:H515">
    <cfRule type="expression" dxfId="20" priority="5">
      <formula>NE($H$441,$G$436)</formula>
    </cfRule>
  </conditionalFormatting>
  <conditionalFormatting sqref="G439:Q439">
    <cfRule type="expression" dxfId="20" priority="6">
      <formula>NE($H$441,$G$439)</formula>
    </cfRule>
  </conditionalFormatting>
  <conditionalFormatting sqref="F518:Q534">
    <cfRule type="expression" dxfId="19" priority="7">
      <formula>NE($F$518,$H$535)</formula>
    </cfRule>
  </conditionalFormatting>
  <conditionalFormatting sqref="F491:G504 H491:H497 I491:Q504 H499:H504">
    <cfRule type="expression" dxfId="19" priority="8">
      <formula>NE($F$491,$H$535)</formula>
    </cfRule>
  </conditionalFormatting>
  <conditionalFormatting sqref="F505:Q517">
    <cfRule type="expression" dxfId="19" priority="9">
      <formula>NE($F$505,$H$535)</formula>
    </cfRule>
  </conditionalFormatting>
  <conditionalFormatting sqref="G468:Q473">
    <cfRule type="expression" dxfId="19" priority="10">
      <formula>NE($G$468,$H$478)</formula>
    </cfRule>
  </conditionalFormatting>
  <conditionalFormatting sqref="G475:Q476">
    <cfRule type="expression" dxfId="19" priority="11">
      <formula>NE($G$475,$H$478)</formula>
    </cfRule>
  </conditionalFormatting>
  <conditionalFormatting sqref="G102:Q108">
    <cfRule type="expression" dxfId="19" priority="12">
      <formula>NE($H$133,$G$102)</formula>
    </cfRule>
  </conditionalFormatting>
  <conditionalFormatting sqref="G110:Q122">
    <cfRule type="expression" dxfId="19" priority="13">
      <formula>NE($H$133,$G$110)</formula>
    </cfRule>
  </conditionalFormatting>
  <conditionalFormatting sqref="G360:Q368 J498">
    <cfRule type="expression" dxfId="19" priority="14">
      <formula>NE($H$403,$G$360)</formula>
    </cfRule>
  </conditionalFormatting>
  <conditionalFormatting sqref="G370:Q382">
    <cfRule type="expression" dxfId="19" priority="15">
      <formula>NE($H$403,$G$370)</formula>
    </cfRule>
  </conditionalFormatting>
  <conditionalFormatting sqref="G384:Q401">
    <cfRule type="expression" dxfId="19" priority="16">
      <formula>NE($H$403,$G$384)</formula>
    </cfRule>
  </conditionalFormatting>
  <conditionalFormatting sqref="A80:A93 B80:B81 B84:B88 B90:B93">
    <cfRule type="notContainsBlanks" dxfId="21" priority="17">
      <formula>LEN(TRIM(A80))&gt;0</formula>
    </cfRule>
  </conditionalFormatting>
  <conditionalFormatting sqref="C57:F57">
    <cfRule type="colorScale" priority="18">
      <colorScale>
        <cfvo type="formula" val="0"/>
        <cfvo type="max"/>
        <color rgb="FFFFFFFF"/>
        <color rgb="FFE67C73"/>
      </colorScale>
    </cfRule>
  </conditionalFormatting>
  <conditionalFormatting sqref="C58:F58">
    <cfRule type="colorScale" priority="19">
      <colorScale>
        <cfvo type="formula" val="0"/>
        <cfvo type="max"/>
        <color rgb="FFFFFFFF"/>
        <color rgb="FFE67C73"/>
      </colorScale>
    </cfRule>
  </conditionalFormatting>
  <conditionalFormatting sqref="C59:F59">
    <cfRule type="colorScale" priority="20">
      <colorScale>
        <cfvo type="formula" val="0"/>
        <cfvo type="max"/>
        <color rgb="FFFFFFFF"/>
        <color rgb="FFE67C73"/>
      </colorScale>
    </cfRule>
  </conditionalFormatting>
  <conditionalFormatting sqref="C65:F65">
    <cfRule type="colorScale" priority="21">
      <colorScale>
        <cfvo type="formula" val="0"/>
        <cfvo type="max"/>
        <color rgb="FFFFFFFF"/>
        <color rgb="FFE67C73"/>
      </colorScale>
    </cfRule>
  </conditionalFormatting>
  <conditionalFormatting sqref="C66:F66">
    <cfRule type="colorScale" priority="22">
      <colorScale>
        <cfvo type="formula" val="0"/>
        <cfvo type="max"/>
        <color rgb="FFFFFFFF"/>
        <color rgb="FFE67C73"/>
      </colorScale>
    </cfRule>
  </conditionalFormatting>
  <conditionalFormatting sqref="C69:F69">
    <cfRule type="colorScale" priority="23">
      <colorScale>
        <cfvo type="formula" val="0"/>
        <cfvo type="max"/>
        <color rgb="FFFFFFFF"/>
        <color rgb="FFE67C73"/>
      </colorScale>
    </cfRule>
  </conditionalFormatting>
  <conditionalFormatting sqref="C70:F70">
    <cfRule type="colorScale" priority="24">
      <colorScale>
        <cfvo type="formula" val="0"/>
        <cfvo type="max"/>
        <color rgb="FFFFFFFF"/>
        <color rgb="FFE67C73"/>
      </colorScale>
    </cfRule>
  </conditionalFormatting>
  <conditionalFormatting sqref="C71:F71">
    <cfRule type="colorScale" priority="25">
      <colorScale>
        <cfvo type="formula" val="0"/>
        <cfvo type="max"/>
        <color rgb="FFFFFFFF"/>
        <color rgb="FFE67C73"/>
      </colorScale>
    </cfRule>
  </conditionalFormatting>
  <conditionalFormatting sqref="C72:F72">
    <cfRule type="colorScale" priority="26">
      <colorScale>
        <cfvo type="formula" val="0"/>
        <cfvo type="max"/>
        <color rgb="FFFFFFFF"/>
        <color rgb="FFE67C73"/>
      </colorScale>
    </cfRule>
  </conditionalFormatting>
  <conditionalFormatting sqref="C73:F73">
    <cfRule type="colorScale" priority="27">
      <colorScale>
        <cfvo type="formula" val="0"/>
        <cfvo type="max"/>
        <color rgb="FFFFFFFF"/>
        <color rgb="FFE67C73"/>
      </colorScale>
    </cfRule>
  </conditionalFormatting>
  <conditionalFormatting sqref="C67:F67">
    <cfRule type="colorScale" priority="28">
      <colorScale>
        <cfvo type="formula" val="0"/>
        <cfvo type="max"/>
        <color rgb="FFFFFFFF"/>
        <color rgb="FFE67C73"/>
      </colorScale>
    </cfRule>
  </conditionalFormatting>
  <conditionalFormatting sqref="C60:F60">
    <cfRule type="colorScale" priority="29">
      <colorScale>
        <cfvo type="formula" val="0"/>
        <cfvo type="max"/>
        <color rgb="FFFFFFFF"/>
        <color rgb="FFE67C73"/>
      </colorScale>
    </cfRule>
  </conditionalFormatting>
  <conditionalFormatting sqref="D54:D55 E55">
    <cfRule type="notContainsBlanks" dxfId="22" priority="30">
      <formula>LEN(TRIM(D54))&gt;0</formula>
    </cfRule>
  </conditionalFormatting>
  <conditionalFormatting sqref="C64:F64">
    <cfRule type="colorScale" priority="31">
      <colorScale>
        <cfvo type="formula" val="0"/>
        <cfvo type="max"/>
        <color rgb="FFFFFFFF"/>
        <color rgb="FFE67C73"/>
      </colorScale>
    </cfRule>
  </conditionalFormatting>
  <conditionalFormatting sqref="C62:F62">
    <cfRule type="colorScale" priority="32">
      <colorScale>
        <cfvo type="formula" val="0"/>
        <cfvo type="max"/>
        <color rgb="FFFFFFFF"/>
        <color rgb="FFE67C73"/>
      </colorScale>
    </cfRule>
  </conditionalFormatting>
  <conditionalFormatting sqref="O1:O357 O359:O1332">
    <cfRule type="cellIs" dxfId="23" priority="33" operator="equal">
      <formula>"fp8"</formula>
    </cfRule>
  </conditionalFormatting>
  <conditionalFormatting sqref="O1:O357 O359:O1332">
    <cfRule type="cellIs" dxfId="24" priority="34" operator="equal">
      <formula>"bf16"</formula>
    </cfRule>
  </conditionalFormatting>
  <conditionalFormatting sqref="O1:O357 O359:O1332">
    <cfRule type="cellIs" dxfId="25" priority="35" operator="equal">
      <formula>"fp4"</formula>
    </cfRule>
  </conditionalFormatting>
  <conditionalFormatting sqref="C61:F61">
    <cfRule type="colorScale" priority="36">
      <colorScale>
        <cfvo type="formula" val="0"/>
        <cfvo type="max"/>
        <color rgb="FFFFFFFF"/>
        <color rgb="FFE67C73"/>
      </colorScale>
    </cfRule>
  </conditionalFormatting>
  <conditionalFormatting sqref="C68:F68">
    <cfRule type="colorScale" priority="37">
      <colorScale>
        <cfvo type="formula" val="0"/>
        <cfvo type="max"/>
        <color rgb="FFFFFFFF"/>
        <color rgb="FFE67C73"/>
      </colorScale>
    </cfRule>
  </conditionalFormatting>
  <dataValidations>
    <dataValidation type="list" allowBlank="1" showErrorMessage="1" sqref="H441">
      <formula1>"Option 1 (Chip2Chip),Option 2 (Core2Core),No Collective needed"</formula1>
    </dataValidation>
    <dataValidation type="list" allowBlank="1" showErrorMessage="1" sqref="C24">
      <formula1>"Decode,Prefill"</formula1>
    </dataValidation>
    <dataValidation type="list" allowBlank="1" showErrorMessage="1" sqref="C34:C35 C39">
      <formula1>"w4a4,w4a8,w8a8,w4a16,w8a16,w16a16"</formula1>
    </dataValidation>
    <dataValidation type="list" allowBlank="1" showErrorMessage="1" sqref="AS29:AS30 C33 C36:C38 C40 AS56 AS60 O81 O93 O150 O177 O196 O207 O245 O264 O283 O302 O336 O415 O463 O539 O543 O547 O558 O562 O566">
      <formula1>"fp4,fp8,bf16"</formula1>
    </dataValidation>
    <dataValidation type="list" allowBlank="1" showErrorMessage="1" sqref="H403">
      <formula1>"Strategy A: All-To-All,Strategy B: All-Gather Tokens with no chiplet involved,Strategy C: Hirarachical All-Gather,No Collectives"</formula1>
    </dataValidation>
    <dataValidation type="list" allowBlank="1" showErrorMessage="1" sqref="H162">
      <formula1>"Strategy 1: Reduce Scatter D2D (for CM),No Collectives"</formula1>
    </dataValidation>
    <dataValidation type="list" allowBlank="1" showErrorMessage="1" sqref="H17">
      <formula1>DB!$C$1:$F$1</formula1>
    </dataValidation>
    <dataValidation type="list" allowBlank="1" showErrorMessage="1" sqref="F74:F76">
      <formula1>"OptionA. No Overlapping,OptionB. Overlapping Expert Collectives"</formula1>
    </dataValidation>
    <dataValidation type="list" allowBlank="1" showErrorMessage="1" sqref="H478">
      <formula1>"Option A: AllReduce,Option B: Do not resolve partial sum yet,Option C: No Collectives"</formula1>
    </dataValidation>
    <dataValidation type="list" allowBlank="1" showErrorMessage="1" sqref="F491 F518 H535">
      <formula1>"Option A: Transposed All-To-All,Option B: Reduce-Scatter,Option C: Hierachical RS"</formula1>
    </dataValidation>
    <dataValidation type="list" allowBlank="1" showErrorMessage="1" sqref="G326 H348">
      <formula1>"Strategy 1: All-Gather Die-to-Die (for CM),No Collectives"</formula1>
    </dataValidation>
    <dataValidation type="list" allowBlank="1" showErrorMessage="1" sqref="F505">
      <formula1>"Option A: All-To-All,Option B: Reduce-Scatter"</formula1>
    </dataValidation>
    <dataValidation type="list" allowBlank="1" showErrorMessage="1" sqref="H133 H235">
      <formula1>"Strategy A: All-Gather Tokens with no chiplet involved,Strategy B: Hierarchical All-Gather,No Collectives"</formula1>
    </dataValidation>
  </dataValidations>
  <hyperlinks>
    <hyperlink r:id="rId4" location="gid=0&amp;range=D45:D63" ref="B57"/>
    <hyperlink r:id="rId5" location="gid=0&amp;range=D64:D82" ref="B58"/>
    <hyperlink r:id="rId6" location="gid=0&amp;range=D83:D101" ref="B59"/>
    <hyperlink r:id="rId7" location="gid=0&amp;range=D102:D120" ref="B60"/>
    <hyperlink r:id="rId8" location="gid=0&amp;range=E182:E211" ref="B61"/>
    <hyperlink r:id="rId9" location="gid=0&amp;range=D121:D139" ref="B64"/>
    <hyperlink r:id="rId10" location="gid=0&amp;range=D140:D158" ref="B65"/>
    <hyperlink r:id="rId11" location="gid=0&amp;range=D159:D177" ref="B66"/>
    <hyperlink r:id="rId12" location="gid=0&amp;range=D178:D196" ref="B67"/>
    <hyperlink r:id="rId13" location="gid=0&amp;range=D197:D215" ref="B69"/>
    <hyperlink r:id="rId14" location="gid=0&amp;range=S44:S58" ref="B70"/>
    <hyperlink r:id="rId15" location="gid=0&amp;range=S59:S77" ref="B71"/>
    <hyperlink r:id="rId16" location="gid=0&amp;range=S78:S96" ref="B72"/>
    <hyperlink r:id="rId17" location="gid=0&amp;range=S97:S115" ref="B73"/>
  </hyperlinks>
  <drawing r:id="rId18"/>
  <legacyDrawing r:id="rId19"/>
  <tableParts count="14">
    <tablePart r:id="rId34"/>
    <tablePart r:id="rId35"/>
    <tablePart r:id="rId36"/>
    <tablePart r:id="rId37"/>
    <tablePart r:id="rId38"/>
    <tablePart r:id="rId39"/>
    <tablePart r:id="rId40"/>
    <tablePart r:id="rId41"/>
    <tablePart r:id="rId42"/>
    <tablePart r:id="rId43"/>
    <tablePart r:id="rId44"/>
    <tablePart r:id="rId45"/>
    <tablePart r:id="rId46"/>
    <tablePart r:id="rId4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outlinePr summaryBelow="0" summaryRight="0"/>
  </sheetPr>
  <sheetViews>
    <sheetView workbookViewId="0"/>
  </sheetViews>
  <sheetFormatPr customHeight="1" defaultColWidth="12.63" defaultRowHeight="15.75"/>
  <cols>
    <col customWidth="1" min="1" max="1" width="32.75"/>
    <col customWidth="1" min="2" max="2" width="17.88"/>
    <col customWidth="1" min="4" max="4" width="17.63"/>
    <col customWidth="1" min="5" max="5" width="18.25"/>
    <col customWidth="1" min="6" max="6" width="31.63"/>
    <col customWidth="1" min="7" max="7" width="19.5"/>
    <col customWidth="1" min="8" max="8" width="26.5"/>
    <col customWidth="1" min="9" max="9" width="2.5"/>
    <col customWidth="1" min="10" max="10" width="8.75"/>
    <col customWidth="1" min="11" max="12" width="9.25"/>
    <col customWidth="1" min="13" max="13" width="12.38"/>
    <col customWidth="1" min="14" max="14" width="2.38"/>
    <col customWidth="1" min="15" max="15" width="9.13"/>
    <col customWidth="1" min="16" max="16" width="10.88"/>
    <col customWidth="1" min="20" max="20" width="16.25"/>
    <col customWidth="1" min="21" max="21" width="23.13"/>
    <col customWidth="1" min="22" max="22" width="28.0"/>
    <col customWidth="1" min="23" max="23" width="21.0"/>
    <col customWidth="1" min="24" max="24" width="2.0"/>
    <col customWidth="1" min="25" max="28" width="5.63"/>
    <col customWidth="1" min="29" max="29" width="1.38"/>
  </cols>
  <sheetData>
    <row r="1">
      <c r="A1" s="128" t="s">
        <v>115</v>
      </c>
      <c r="B1" s="129"/>
      <c r="C1" s="129"/>
      <c r="D1" s="130"/>
      <c r="E1" s="131"/>
      <c r="F1" s="132"/>
      <c r="G1" s="132"/>
      <c r="H1" s="133"/>
      <c r="I1" s="131"/>
      <c r="J1" s="131"/>
      <c r="K1" s="131"/>
      <c r="L1" s="131"/>
      <c r="M1" s="131"/>
      <c r="N1" s="131"/>
      <c r="O1" s="131"/>
      <c r="P1" s="134"/>
      <c r="Q1" s="135"/>
      <c r="R1" s="131"/>
      <c r="S1" s="131"/>
      <c r="T1" s="135"/>
      <c r="U1" s="131"/>
      <c r="V1" s="131"/>
      <c r="W1" s="131"/>
      <c r="X1" s="131"/>
      <c r="Y1" s="131"/>
      <c r="Z1" s="131"/>
      <c r="AA1" s="131"/>
      <c r="AB1" s="131"/>
      <c r="AC1" s="131"/>
      <c r="AD1" s="131"/>
      <c r="AE1" s="131"/>
      <c r="AF1" s="131"/>
      <c r="AG1" s="131"/>
      <c r="AH1" s="131"/>
      <c r="AI1" s="131"/>
      <c r="AJ1" s="131"/>
      <c r="AK1" s="131"/>
      <c r="AL1" s="131"/>
      <c r="AM1" s="131"/>
      <c r="AN1" s="131"/>
      <c r="AO1" s="131"/>
      <c r="AP1" s="131"/>
      <c r="AQ1" s="131"/>
      <c r="AR1" s="131"/>
      <c r="AS1" s="131"/>
      <c r="AT1" s="131"/>
    </row>
    <row r="2">
      <c r="A2" s="136" t="s">
        <v>116</v>
      </c>
      <c r="B2" s="136" t="s">
        <v>117</v>
      </c>
      <c r="C2" s="136" t="s">
        <v>118</v>
      </c>
      <c r="D2" s="137"/>
      <c r="E2" s="138"/>
      <c r="F2" s="139" t="s">
        <v>119</v>
      </c>
      <c r="G2" s="139" t="s">
        <v>120</v>
      </c>
      <c r="H2" s="140" t="s">
        <v>121</v>
      </c>
      <c r="I2" s="138"/>
      <c r="J2" s="138"/>
      <c r="K2" s="138"/>
      <c r="L2" s="138"/>
      <c r="M2" s="138"/>
      <c r="N2" s="138"/>
      <c r="O2" s="138"/>
      <c r="P2" s="141"/>
      <c r="Q2" s="142" t="s">
        <v>122</v>
      </c>
      <c r="R2" s="138"/>
      <c r="S2" s="138"/>
      <c r="T2" s="142" t="s">
        <v>123</v>
      </c>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row>
    <row r="3">
      <c r="A3" s="143" t="s">
        <v>124</v>
      </c>
      <c r="B3" s="143" t="s">
        <v>125</v>
      </c>
      <c r="C3" s="143">
        <v>7168.0</v>
      </c>
      <c r="D3" s="144"/>
      <c r="F3" s="139" t="s">
        <v>126</v>
      </c>
      <c r="G3" s="145"/>
      <c r="H3" s="146"/>
      <c r="P3" s="147"/>
      <c r="Q3" s="2" t="s">
        <v>127</v>
      </c>
      <c r="R3" s="2">
        <v>0.5</v>
      </c>
      <c r="T3" s="148" t="str">
        <f t="shared" ref="T3:T7" si="1">U3&amp;","&amp;V3</f>
        <v>fp4,fp4</v>
      </c>
      <c r="U3" s="2" t="s">
        <v>127</v>
      </c>
      <c r="V3" s="2" t="s">
        <v>127</v>
      </c>
      <c r="W3" s="2" t="s">
        <v>127</v>
      </c>
      <c r="AR3" s="149"/>
      <c r="AS3" s="149"/>
      <c r="AT3" s="149"/>
    </row>
    <row r="4">
      <c r="A4" s="143" t="s">
        <v>128</v>
      </c>
      <c r="B4" s="143" t="s">
        <v>129</v>
      </c>
      <c r="C4" s="143">
        <v>2048.0</v>
      </c>
      <c r="D4" s="144"/>
      <c r="F4" s="150" t="s">
        <v>32</v>
      </c>
      <c r="G4" s="145">
        <f>'Config and Summary'!$C8</f>
        <v>1</v>
      </c>
      <c r="H4" s="146"/>
      <c r="P4" s="147"/>
      <c r="Q4" s="2" t="s">
        <v>63</v>
      </c>
      <c r="R4" s="2">
        <v>1.0</v>
      </c>
      <c r="T4" s="148" t="str">
        <f t="shared" si="1"/>
        <v>fp4,fp8</v>
      </c>
      <c r="U4" s="2" t="s">
        <v>127</v>
      </c>
      <c r="V4" s="2" t="s">
        <v>63</v>
      </c>
      <c r="W4" s="2" t="s">
        <v>63</v>
      </c>
    </row>
    <row r="5">
      <c r="A5" s="143" t="s">
        <v>130</v>
      </c>
      <c r="B5" s="143" t="s">
        <v>131</v>
      </c>
      <c r="C5" s="143">
        <v>256.0</v>
      </c>
      <c r="D5" s="144"/>
      <c r="F5" s="150" t="s">
        <v>33</v>
      </c>
      <c r="G5" s="145">
        <f>'Config and Summary'!$C9</f>
        <v>16</v>
      </c>
      <c r="H5" s="146" t="s">
        <v>132</v>
      </c>
      <c r="P5" s="147"/>
      <c r="Q5" s="2" t="s">
        <v>82</v>
      </c>
      <c r="R5" s="2">
        <v>2.0</v>
      </c>
      <c r="T5" s="148" t="str">
        <f t="shared" si="1"/>
        <v>fp4,bf16</v>
      </c>
      <c r="U5" s="2" t="s">
        <v>127</v>
      </c>
      <c r="V5" s="2" t="s">
        <v>82</v>
      </c>
      <c r="W5" s="2" t="s">
        <v>82</v>
      </c>
      <c r="AR5" s="149"/>
      <c r="AS5" s="149"/>
      <c r="AT5" s="149"/>
    </row>
    <row r="6">
      <c r="A6" s="143" t="s">
        <v>133</v>
      </c>
      <c r="B6" s="143" t="s">
        <v>134</v>
      </c>
      <c r="C6" s="143">
        <v>61.0</v>
      </c>
      <c r="D6" s="144"/>
      <c r="F6" s="150" t="s">
        <v>34</v>
      </c>
      <c r="G6" s="145">
        <f>'Config and Summary'!$C10</f>
        <v>1</v>
      </c>
      <c r="H6" s="146"/>
      <c r="P6" s="147"/>
      <c r="T6" s="148" t="str">
        <f t="shared" si="1"/>
        <v>fp8,fp4</v>
      </c>
      <c r="U6" s="2" t="s">
        <v>63</v>
      </c>
      <c r="V6" s="2" t="s">
        <v>127</v>
      </c>
      <c r="W6" s="2" t="s">
        <v>63</v>
      </c>
    </row>
    <row r="7">
      <c r="A7" s="151" t="s">
        <v>135</v>
      </c>
      <c r="B7" s="151" t="s">
        <v>136</v>
      </c>
      <c r="C7" s="151">
        <v>3.0</v>
      </c>
      <c r="D7" s="144"/>
      <c r="F7" s="150" t="s">
        <v>35</v>
      </c>
      <c r="G7" s="145">
        <f>'Config and Summary'!$C11</f>
        <v>1</v>
      </c>
      <c r="H7" s="146" t="s">
        <v>137</v>
      </c>
      <c r="P7" s="147"/>
      <c r="T7" s="148" t="str">
        <f t="shared" si="1"/>
        <v>fp8,fp8</v>
      </c>
      <c r="U7" s="2" t="s">
        <v>63</v>
      </c>
      <c r="V7" s="2" t="s">
        <v>63</v>
      </c>
      <c r="W7" s="2" t="s">
        <v>63</v>
      </c>
      <c r="AR7" s="87"/>
      <c r="AS7" s="87"/>
      <c r="AT7" s="87"/>
    </row>
    <row r="8">
      <c r="A8" s="143" t="s">
        <v>138</v>
      </c>
      <c r="B8" s="143" t="s">
        <v>139</v>
      </c>
      <c r="C8" s="143">
        <v>8.0</v>
      </c>
      <c r="D8" s="144"/>
      <c r="F8" s="139" t="s">
        <v>140</v>
      </c>
      <c r="P8" s="147"/>
      <c r="U8" s="2"/>
      <c r="V8" s="2"/>
      <c r="W8" s="2"/>
      <c r="AB8" s="2"/>
      <c r="AC8" s="2"/>
      <c r="AD8" s="2"/>
      <c r="AE8" s="2"/>
    </row>
    <row r="9">
      <c r="A9" s="152" t="s">
        <v>141</v>
      </c>
      <c r="B9" s="153" t="s">
        <v>142</v>
      </c>
      <c r="C9" s="143">
        <v>1536.0</v>
      </c>
      <c r="D9" s="144"/>
      <c r="F9" s="154" t="s">
        <v>143</v>
      </c>
      <c r="G9" s="155">
        <f>G5*G4</f>
        <v>16</v>
      </c>
      <c r="H9" s="156"/>
      <c r="P9" s="147"/>
      <c r="T9" s="148" t="str">
        <f t="shared" ref="T9:T11" si="2">U9&amp;","&amp;V9</f>
        <v>fp8,bf16</v>
      </c>
      <c r="U9" s="2" t="s">
        <v>63</v>
      </c>
      <c r="V9" s="2" t="s">
        <v>82</v>
      </c>
      <c r="W9" s="2" t="s">
        <v>82</v>
      </c>
      <c r="AB9" s="2"/>
      <c r="AC9" s="2"/>
      <c r="AD9" s="2"/>
      <c r="AE9" s="2"/>
    </row>
    <row r="10">
      <c r="A10" s="152" t="s">
        <v>144</v>
      </c>
      <c r="B10" s="153" t="s">
        <v>145</v>
      </c>
      <c r="C10" s="143">
        <v>512.0</v>
      </c>
      <c r="D10" s="144"/>
      <c r="F10" s="157" t="s">
        <v>146</v>
      </c>
      <c r="G10" s="158">
        <f>PRODUCT(G3:G6)</f>
        <v>16</v>
      </c>
      <c r="H10" s="159"/>
      <c r="P10" s="147"/>
      <c r="T10" s="148" t="str">
        <f t="shared" si="2"/>
        <v>bf16,fp4</v>
      </c>
      <c r="U10" s="2" t="s">
        <v>82</v>
      </c>
      <c r="V10" s="2" t="s">
        <v>127</v>
      </c>
      <c r="W10" s="2" t="s">
        <v>82</v>
      </c>
      <c r="AP10" s="138"/>
      <c r="AQ10" s="138"/>
      <c r="AT10" s="149"/>
    </row>
    <row r="11">
      <c r="A11" s="152" t="s">
        <v>147</v>
      </c>
      <c r="B11" s="153" t="s">
        <v>148</v>
      </c>
      <c r="C11" s="143">
        <v>128.0</v>
      </c>
      <c r="D11" s="144"/>
      <c r="F11" s="157" t="s">
        <v>149</v>
      </c>
      <c r="G11" s="158">
        <f>$G$10/$H$18</f>
        <v>8</v>
      </c>
      <c r="H11" s="159"/>
      <c r="P11" s="147"/>
      <c r="T11" s="148" t="str">
        <f t="shared" si="2"/>
        <v>bf16,fp8</v>
      </c>
      <c r="U11" s="2" t="s">
        <v>82</v>
      </c>
      <c r="V11" s="2" t="s">
        <v>63</v>
      </c>
      <c r="W11" s="2" t="s">
        <v>82</v>
      </c>
      <c r="AP11" s="142"/>
    </row>
    <row r="12">
      <c r="A12" s="152" t="s">
        <v>150</v>
      </c>
      <c r="B12" s="153" t="s">
        <v>151</v>
      </c>
      <c r="C12" s="143">
        <v>64.0</v>
      </c>
      <c r="D12" s="144"/>
      <c r="L12" s="160"/>
      <c r="P12" s="147"/>
      <c r="T12" s="148" t="s">
        <v>152</v>
      </c>
      <c r="U12" s="2" t="s">
        <v>82</v>
      </c>
      <c r="V12" s="2" t="s">
        <v>82</v>
      </c>
      <c r="W12" s="2" t="s">
        <v>82</v>
      </c>
      <c r="AP12" s="138"/>
      <c r="AQ12" s="138"/>
      <c r="AT12" s="149"/>
    </row>
    <row r="13">
      <c r="A13" s="143" t="s">
        <v>153</v>
      </c>
      <c r="B13" s="153" t="s">
        <v>154</v>
      </c>
      <c r="C13" s="143">
        <v>128.0</v>
      </c>
      <c r="D13" s="144"/>
    </row>
    <row r="14">
      <c r="A14" s="161" t="s">
        <v>155</v>
      </c>
      <c r="B14" s="162"/>
      <c r="C14" s="162"/>
      <c r="D14" s="163"/>
      <c r="AG14" s="164"/>
      <c r="AH14" s="164"/>
      <c r="AI14" s="87"/>
      <c r="AJ14" s="38"/>
      <c r="AK14" s="38"/>
      <c r="AL14" s="38"/>
      <c r="AM14" s="38"/>
      <c r="AN14" s="87"/>
      <c r="AO14" s="38"/>
      <c r="AP14" s="164"/>
      <c r="AQ14" s="38"/>
      <c r="AR14" s="38"/>
      <c r="AS14" s="87"/>
      <c r="AT14" s="87"/>
    </row>
    <row r="15">
      <c r="A15" s="165" t="s">
        <v>156</v>
      </c>
      <c r="B15" s="165" t="s">
        <v>156</v>
      </c>
      <c r="C15" s="166">
        <f>$C$11+$C$12</f>
        <v>192</v>
      </c>
      <c r="D15" s="167"/>
      <c r="AG15" s="38"/>
      <c r="AH15" s="38"/>
      <c r="AI15" s="87"/>
      <c r="AJ15" s="38"/>
      <c r="AK15" s="38"/>
      <c r="AL15" s="38"/>
      <c r="AM15" s="38"/>
      <c r="AN15" s="87"/>
      <c r="AO15" s="38"/>
      <c r="AP15" s="168"/>
      <c r="AQ15" s="168"/>
      <c r="AR15" s="38"/>
      <c r="AS15" s="87"/>
      <c r="AT15" s="169"/>
    </row>
    <row r="16">
      <c r="A16" s="165" t="s">
        <v>157</v>
      </c>
      <c r="B16" s="165" t="s">
        <v>157</v>
      </c>
      <c r="C16" s="170">
        <f>$C$10+$C$12</f>
        <v>576</v>
      </c>
      <c r="D16" s="144"/>
      <c r="AG16" s="38"/>
      <c r="AH16" s="38"/>
      <c r="AI16" s="87"/>
      <c r="AJ16" s="38"/>
      <c r="AK16" s="38"/>
      <c r="AL16" s="38"/>
      <c r="AM16" s="38"/>
      <c r="AN16" s="87"/>
      <c r="AO16" s="38"/>
      <c r="AP16" s="168"/>
      <c r="AQ16" s="168"/>
      <c r="AR16" s="38"/>
      <c r="AS16" s="87"/>
      <c r="AT16" s="169"/>
    </row>
    <row r="17">
      <c r="A17" s="170" t="s">
        <v>158</v>
      </c>
      <c r="B17" s="170" t="s">
        <v>159</v>
      </c>
      <c r="C17" s="166">
        <f>C8*$C$25</f>
        <v>8</v>
      </c>
      <c r="D17" s="167"/>
      <c r="F17" s="171" t="s">
        <v>160</v>
      </c>
      <c r="G17" s="172"/>
      <c r="H17" s="173" t="str">
        <f>'Config and Summary'!C4</f>
        <v>GhostFish (P3) Derated</v>
      </c>
      <c r="AG17" s="38"/>
      <c r="AH17" s="38"/>
      <c r="AI17" s="87"/>
      <c r="AJ17" s="38"/>
      <c r="AK17" s="38"/>
      <c r="AL17" s="38"/>
      <c r="AM17" s="38"/>
      <c r="AN17" s="87"/>
      <c r="AO17" s="38"/>
      <c r="AP17" s="168"/>
      <c r="AQ17" s="168"/>
      <c r="AR17" s="38"/>
      <c r="AS17" s="87"/>
      <c r="AT17" s="169"/>
    </row>
    <row r="18">
      <c r="A18" s="174" t="s">
        <v>120</v>
      </c>
      <c r="B18" s="174" t="s">
        <v>161</v>
      </c>
      <c r="C18" s="175">
        <f>$G$10</f>
        <v>16</v>
      </c>
      <c r="D18" s="167"/>
      <c r="F18" s="108" t="str">
        <f t="array" ref="F18:F32">DB!A2:A16</f>
        <v># of TensorCore per Chip</v>
      </c>
      <c r="G18" s="172"/>
      <c r="H18" s="176">
        <f t="array" ref="H18:H32">xlookup($H$17,DB!1:1,DB!2:16)</f>
        <v>2</v>
      </c>
      <c r="AG18" s="38"/>
      <c r="AH18" s="38"/>
      <c r="AI18" s="87"/>
      <c r="AJ18" s="38"/>
      <c r="AK18" s="38"/>
      <c r="AL18" s="38"/>
      <c r="AM18" s="38"/>
      <c r="AN18" s="87"/>
      <c r="AO18" s="38"/>
      <c r="AP18" s="168"/>
      <c r="AQ18" s="38"/>
      <c r="AR18" s="38"/>
      <c r="AS18" s="87"/>
      <c r="AT18" s="87"/>
    </row>
    <row r="19">
      <c r="A19" s="174" t="s">
        <v>162</v>
      </c>
      <c r="B19" s="174" t="s">
        <v>163</v>
      </c>
      <c r="C19" s="175">
        <f>$G$11</f>
        <v>8</v>
      </c>
      <c r="D19" s="167"/>
      <c r="F19" s="108" t="s">
        <v>164</v>
      </c>
      <c r="G19" s="172"/>
      <c r="H19" s="176">
        <v>6729.8</v>
      </c>
      <c r="AG19" s="38"/>
      <c r="AH19" s="38"/>
      <c r="AI19" s="87"/>
      <c r="AJ19" s="38"/>
      <c r="AK19" s="38"/>
      <c r="AL19" s="38"/>
      <c r="AM19" s="38"/>
      <c r="AN19" s="87"/>
      <c r="AO19" s="38"/>
      <c r="AP19" s="168"/>
      <c r="AQ19" s="38"/>
      <c r="AR19" s="38"/>
      <c r="AS19" s="87"/>
      <c r="AT19" s="87"/>
    </row>
    <row r="20">
      <c r="A20" s="177" t="s">
        <v>165</v>
      </c>
      <c r="B20" s="178" t="s">
        <v>166</v>
      </c>
      <c r="C20" s="179" t="str">
        <f>vlookup(C19, DB!$A$26:$F$31, 5, False)</f>
        <v>2x2x2</v>
      </c>
      <c r="D20" s="180"/>
      <c r="F20" s="108" t="s">
        <v>167</v>
      </c>
      <c r="G20" s="172"/>
      <c r="H20" s="176">
        <v>3571.236</v>
      </c>
      <c r="AG20" s="38"/>
      <c r="AH20" s="38"/>
      <c r="AI20" s="87"/>
      <c r="AJ20" s="38"/>
      <c r="AK20" s="38"/>
      <c r="AL20" s="38"/>
      <c r="AM20" s="38"/>
      <c r="AN20" s="87"/>
      <c r="AO20" s="38"/>
      <c r="AP20" s="168"/>
      <c r="AQ20" s="38"/>
      <c r="AR20" s="38"/>
      <c r="AS20" s="87"/>
      <c r="AT20" s="87"/>
    </row>
    <row r="21">
      <c r="A21" s="181" t="s">
        <v>168</v>
      </c>
      <c r="B21" s="182" t="s">
        <v>169</v>
      </c>
      <c r="C21" s="179">
        <f>vlookup(C19, DB!$A$26:$F$31, 6, False)</f>
        <v>12</v>
      </c>
      <c r="D21" s="183"/>
      <c r="F21" s="108" t="s">
        <v>170</v>
      </c>
      <c r="G21" s="172"/>
      <c r="H21" s="176">
        <v>3571.236</v>
      </c>
      <c r="AG21" s="38"/>
      <c r="AH21" s="38"/>
      <c r="AI21" s="87"/>
      <c r="AJ21" s="38"/>
      <c r="AK21" s="38"/>
      <c r="AL21" s="38"/>
      <c r="AM21" s="38"/>
      <c r="AN21" s="87"/>
      <c r="AO21" s="38"/>
      <c r="AP21" s="168"/>
      <c r="AQ21" s="38"/>
      <c r="AR21" s="38"/>
      <c r="AS21" s="87"/>
      <c r="AT21" s="87"/>
    </row>
    <row r="22">
      <c r="A22" s="175"/>
      <c r="B22" s="175"/>
      <c r="C22" s="175"/>
      <c r="D22" s="167"/>
      <c r="F22" s="108" t="s">
        <v>171</v>
      </c>
      <c r="G22" s="172"/>
      <c r="H22" s="176">
        <v>1785.618</v>
      </c>
      <c r="AG22" s="38"/>
      <c r="AH22" s="38"/>
      <c r="AI22" s="87"/>
      <c r="AJ22" s="38"/>
      <c r="AK22" s="38"/>
      <c r="AL22" s="38"/>
      <c r="AM22" s="38"/>
      <c r="AN22" s="87"/>
      <c r="AO22" s="38"/>
      <c r="AP22" s="168"/>
      <c r="AQ22" s="168"/>
      <c r="AR22" s="38"/>
      <c r="AS22" s="87"/>
      <c r="AT22" s="169"/>
    </row>
    <row r="23">
      <c r="A23" s="184" t="s">
        <v>172</v>
      </c>
      <c r="B23" s="185"/>
      <c r="C23" s="186"/>
      <c r="D23" s="187"/>
      <c r="F23" s="108" t="s">
        <v>173</v>
      </c>
      <c r="G23" s="172"/>
      <c r="H23" s="188">
        <v>192.0</v>
      </c>
      <c r="AG23" s="38"/>
      <c r="AH23" s="38"/>
      <c r="AI23" s="87"/>
      <c r="AJ23" s="38"/>
      <c r="AK23" s="38"/>
      <c r="AL23" s="38"/>
      <c r="AM23" s="38"/>
      <c r="AN23" s="87"/>
      <c r="AO23" s="38"/>
      <c r="AP23" s="168"/>
      <c r="AQ23" s="168"/>
      <c r="AR23" s="38"/>
      <c r="AS23" s="87"/>
      <c r="AT23" s="169"/>
    </row>
    <row r="24">
      <c r="A24" s="170" t="s">
        <v>174</v>
      </c>
      <c r="B24" s="170" t="s">
        <v>175</v>
      </c>
      <c r="C24" s="170" t="s">
        <v>24</v>
      </c>
      <c r="D24" s="144"/>
      <c r="F24" s="108" t="s">
        <v>176</v>
      </c>
      <c r="G24" s="172"/>
      <c r="H24" s="188">
        <v>3364.9</v>
      </c>
      <c r="AG24" s="38"/>
      <c r="AH24" s="38"/>
      <c r="AI24" s="87"/>
      <c r="AJ24" s="38"/>
      <c r="AK24" s="38"/>
      <c r="AL24" s="38"/>
      <c r="AM24" s="38"/>
      <c r="AN24" s="87"/>
      <c r="AO24" s="38"/>
      <c r="AP24" s="168"/>
      <c r="AQ24" s="168"/>
      <c r="AR24" s="38"/>
      <c r="AS24" s="87"/>
      <c r="AT24" s="169"/>
    </row>
    <row r="25">
      <c r="A25" s="189" t="s">
        <v>37</v>
      </c>
      <c r="B25" s="189" t="s">
        <v>38</v>
      </c>
      <c r="C25" s="189">
        <f>'Config and Summary'!C14</f>
        <v>1</v>
      </c>
      <c r="D25" s="144"/>
      <c r="F25" s="108" t="s">
        <v>177</v>
      </c>
      <c r="G25" s="172"/>
      <c r="H25" s="176">
        <v>1785.618</v>
      </c>
      <c r="AG25" s="38"/>
      <c r="AH25" s="38"/>
      <c r="AI25" s="87"/>
      <c r="AJ25" s="169"/>
      <c r="AK25" s="38"/>
      <c r="AL25" s="38"/>
      <c r="AM25" s="38"/>
    </row>
    <row r="26">
      <c r="A26" s="170" t="s">
        <v>39</v>
      </c>
      <c r="B26" s="170" t="s">
        <v>40</v>
      </c>
      <c r="C26" s="170">
        <f>'Config and Summary'!C15</f>
        <v>2560</v>
      </c>
      <c r="D26" s="190"/>
      <c r="F26" s="108" t="s">
        <v>178</v>
      </c>
      <c r="G26" s="172"/>
      <c r="H26" s="176">
        <v>1785.618</v>
      </c>
      <c r="AG26" s="164"/>
      <c r="AH26" s="164"/>
      <c r="AI26" s="164"/>
      <c r="AK26" s="38"/>
      <c r="AL26" s="38"/>
      <c r="AM26" s="38"/>
      <c r="AN26" s="87"/>
      <c r="AO26" s="38"/>
      <c r="AP26" s="38"/>
      <c r="AQ26" s="38"/>
      <c r="AR26" s="38"/>
      <c r="AS26" s="87"/>
      <c r="AT26" s="87"/>
    </row>
    <row r="27">
      <c r="A27" s="170" t="s">
        <v>41</v>
      </c>
      <c r="B27" s="174" t="s">
        <v>42</v>
      </c>
      <c r="C27" s="174">
        <f>'Config and Summary'!C16</f>
        <v>9216</v>
      </c>
      <c r="D27" s="144"/>
      <c r="F27" s="108" t="s">
        <v>180</v>
      </c>
      <c r="G27" s="172"/>
      <c r="H27" s="176">
        <v>892.809</v>
      </c>
      <c r="AG27" s="164"/>
      <c r="AH27" s="164"/>
      <c r="AI27" s="164"/>
      <c r="AK27" s="38"/>
      <c r="AL27" s="38"/>
      <c r="AM27" s="38"/>
      <c r="AN27" s="87"/>
      <c r="AO27" s="38"/>
      <c r="AP27" s="38"/>
      <c r="AQ27" s="38"/>
      <c r="AR27" s="38"/>
      <c r="AS27" s="87"/>
      <c r="AT27" s="87"/>
    </row>
    <row r="28">
      <c r="A28" s="170" t="s">
        <v>46</v>
      </c>
      <c r="B28" s="175"/>
      <c r="C28" s="174">
        <f>'Config and Summary'!C18</f>
        <v>0</v>
      </c>
      <c r="D28" s="144"/>
      <c r="F28" s="108" t="s">
        <v>181</v>
      </c>
      <c r="G28" s="172"/>
      <c r="H28" s="193">
        <v>96.0</v>
      </c>
      <c r="AG28" s="164"/>
      <c r="AH28" s="164"/>
      <c r="AI28" s="164"/>
      <c r="AL28" s="38"/>
      <c r="AM28" s="38"/>
      <c r="AN28" s="87"/>
      <c r="AO28" s="38"/>
      <c r="AP28" s="38"/>
      <c r="AQ28" s="38"/>
      <c r="AR28" s="38"/>
      <c r="AS28" s="87"/>
      <c r="AT28" s="87"/>
    </row>
    <row r="29">
      <c r="A29" s="170" t="s">
        <v>47</v>
      </c>
      <c r="B29" s="175"/>
      <c r="C29" s="174">
        <f>'Config and Summary'!C19</f>
        <v>1</v>
      </c>
      <c r="D29" s="144"/>
      <c r="F29" s="108" t="s">
        <v>182</v>
      </c>
      <c r="G29" s="172"/>
      <c r="H29" s="176">
        <v>600.0</v>
      </c>
      <c r="AB29" s="2"/>
      <c r="AC29" s="2"/>
      <c r="AD29" s="2"/>
      <c r="AE29" s="2"/>
      <c r="AM29" s="142"/>
      <c r="AN29" s="138"/>
      <c r="AO29" s="142"/>
      <c r="AP29" s="142"/>
      <c r="AQ29" s="194"/>
      <c r="AR29" s="142"/>
      <c r="AS29" s="148"/>
    </row>
    <row r="30">
      <c r="A30" s="170" t="s">
        <v>48</v>
      </c>
      <c r="B30" s="174" t="s">
        <v>49</v>
      </c>
      <c r="C30" s="195" t="b">
        <f>'Config and Summary'!C20</f>
        <v>1</v>
      </c>
      <c r="D30" s="196"/>
      <c r="F30" s="172" t="s">
        <v>183</v>
      </c>
      <c r="G30" s="172"/>
      <c r="H30" s="197">
        <v>80.0</v>
      </c>
      <c r="AB30" s="2"/>
      <c r="AC30" s="2"/>
      <c r="AD30" s="2"/>
      <c r="AE30" s="2"/>
      <c r="AM30" s="142"/>
      <c r="AN30" s="138"/>
      <c r="AO30" s="142"/>
      <c r="AP30" s="142"/>
      <c r="AQ30" s="194"/>
      <c r="AR30" s="142"/>
      <c r="AS30" s="148"/>
    </row>
    <row r="31">
      <c r="A31" s="198" t="s">
        <v>50</v>
      </c>
      <c r="B31" s="198" t="s">
        <v>51</v>
      </c>
      <c r="C31" s="195" t="b">
        <f>'Config and Summary'!C21</f>
        <v>1</v>
      </c>
      <c r="D31" s="196"/>
      <c r="F31" s="105" t="s">
        <v>184</v>
      </c>
      <c r="G31" s="172"/>
      <c r="H31" s="105">
        <v>0.0013</v>
      </c>
      <c r="AM31" s="142"/>
      <c r="AN31" s="138"/>
      <c r="AO31" s="138"/>
      <c r="AP31" s="138"/>
      <c r="AQ31" s="138"/>
      <c r="AR31" s="142"/>
      <c r="AT31" s="149"/>
    </row>
    <row r="32">
      <c r="A32" s="184" t="s">
        <v>185</v>
      </c>
      <c r="B32" s="185"/>
      <c r="C32" s="186"/>
      <c r="D32" s="187"/>
      <c r="F32" s="105" t="s">
        <v>186</v>
      </c>
      <c r="G32" s="172"/>
      <c r="H32" s="105">
        <v>256.0</v>
      </c>
      <c r="AM32" s="142"/>
      <c r="AN32" s="138"/>
      <c r="AO32" s="138"/>
      <c r="AP32" s="138"/>
      <c r="AQ32" s="138"/>
      <c r="AR32" s="142"/>
      <c r="AT32" s="149"/>
    </row>
    <row r="33">
      <c r="A33" s="170" t="s">
        <v>61</v>
      </c>
      <c r="B33" s="174" t="s">
        <v>62</v>
      </c>
      <c r="C33" s="195" t="str">
        <f>'Config and Summary'!C27</f>
        <v>fp8</v>
      </c>
      <c r="D33" s="199"/>
      <c r="AM33" s="142"/>
      <c r="AN33" s="138"/>
      <c r="AO33" s="138"/>
      <c r="AP33" s="142"/>
      <c r="AQ33" s="142"/>
      <c r="AR33" s="142"/>
    </row>
    <row r="34">
      <c r="A34" s="170" t="s">
        <v>64</v>
      </c>
      <c r="B34" s="165" t="s">
        <v>65</v>
      </c>
      <c r="C34" s="200" t="str">
        <f>'Config and Summary'!C28</f>
        <v>w8a8</v>
      </c>
      <c r="AM34" s="142"/>
      <c r="AN34" s="138"/>
      <c r="AO34" s="138"/>
      <c r="AP34" s="142"/>
      <c r="AQ34" s="142"/>
      <c r="AR34" s="142"/>
    </row>
    <row r="35">
      <c r="A35" s="170" t="s">
        <v>68</v>
      </c>
      <c r="B35" s="165" t="s">
        <v>69</v>
      </c>
      <c r="C35" s="200" t="str">
        <f>'Config and Summary'!C29</f>
        <v>w8a8</v>
      </c>
      <c r="AM35" s="142"/>
      <c r="AN35" s="138"/>
      <c r="AO35" s="138"/>
      <c r="AP35" s="142"/>
      <c r="AQ35" s="142"/>
      <c r="AR35" s="142"/>
    </row>
    <row r="36">
      <c r="A36" s="170" t="s">
        <v>71</v>
      </c>
      <c r="B36" s="165" t="s">
        <v>72</v>
      </c>
      <c r="C36" s="195" t="str">
        <f>'Config and Summary'!C30</f>
        <v>fp8</v>
      </c>
      <c r="D36" s="199"/>
      <c r="AM36" s="142"/>
      <c r="AN36" s="138"/>
      <c r="AO36" s="138"/>
      <c r="AP36" s="142"/>
      <c r="AQ36" s="142"/>
      <c r="AR36" s="142"/>
    </row>
    <row r="37">
      <c r="A37" s="170" t="s">
        <v>73</v>
      </c>
      <c r="B37" s="165" t="s">
        <v>74</v>
      </c>
      <c r="C37" s="195" t="str">
        <f>'Config and Summary'!C31</f>
        <v>fp8</v>
      </c>
      <c r="D37" s="199"/>
      <c r="AM37" s="142"/>
      <c r="AN37" s="138"/>
      <c r="AO37" s="138"/>
      <c r="AP37" s="142"/>
      <c r="AQ37" s="142"/>
      <c r="AR37" s="142"/>
    </row>
    <row r="38">
      <c r="A38" s="170" t="s">
        <v>75</v>
      </c>
      <c r="B38" s="165" t="s">
        <v>76</v>
      </c>
      <c r="C38" s="195" t="str">
        <f>'Config and Summary'!C32</f>
        <v>fp8</v>
      </c>
      <c r="D38" s="199"/>
      <c r="AM38" s="142"/>
      <c r="AN38" s="138"/>
      <c r="AO38" s="138"/>
      <c r="AP38" s="142"/>
      <c r="AQ38" s="142"/>
      <c r="AR38" s="142"/>
    </row>
    <row r="39">
      <c r="A39" s="198" t="s">
        <v>77</v>
      </c>
      <c r="B39" s="165" t="s">
        <v>78</v>
      </c>
      <c r="C39" s="200" t="str">
        <f>'Config and Summary'!C33</f>
        <v>w4a8</v>
      </c>
      <c r="D39" s="199"/>
      <c r="AM39" s="142"/>
      <c r="AN39" s="138"/>
      <c r="AO39" s="138"/>
      <c r="AP39" s="142"/>
      <c r="AQ39" s="142"/>
      <c r="AR39" s="142"/>
    </row>
    <row r="40">
      <c r="A40" s="170" t="s">
        <v>80</v>
      </c>
      <c r="B40" s="165" t="s">
        <v>81</v>
      </c>
      <c r="C40" s="195" t="str">
        <f>'Config and Summary'!C34</f>
        <v>bf16</v>
      </c>
      <c r="D40" s="199"/>
      <c r="AM40" s="142"/>
      <c r="AN40" s="138"/>
      <c r="AO40" s="138"/>
      <c r="AP40" s="142"/>
      <c r="AQ40" s="142"/>
      <c r="AR40" s="142"/>
    </row>
    <row r="41">
      <c r="A41" s="2"/>
      <c r="B41" s="201"/>
      <c r="C41" s="201"/>
      <c r="D41" s="201"/>
      <c r="AM41" s="142"/>
      <c r="AN41" s="138"/>
      <c r="AO41" s="138"/>
      <c r="AP41" s="142"/>
      <c r="AQ41" s="142"/>
      <c r="AR41" s="142"/>
    </row>
    <row r="42">
      <c r="A42" s="122" t="s">
        <v>30</v>
      </c>
      <c r="B42" s="108" t="s">
        <v>187</v>
      </c>
      <c r="C42" s="105" t="b">
        <f>'Config and Summary'!C5</f>
        <v>0</v>
      </c>
      <c r="AG42" s="38"/>
      <c r="AH42" s="38"/>
      <c r="AI42" s="38"/>
      <c r="AJ42" s="38"/>
      <c r="AK42" s="38"/>
      <c r="AL42" s="38"/>
      <c r="AM42" s="168"/>
      <c r="AN42" s="168"/>
      <c r="AO42" s="202"/>
      <c r="AP42" s="142"/>
      <c r="AQ42" s="168"/>
      <c r="AR42" s="168"/>
      <c r="AT42" s="203"/>
    </row>
    <row r="43" ht="27.0" customHeight="1">
      <c r="A43" s="204"/>
      <c r="AG43" s="38"/>
      <c r="AH43" s="38"/>
      <c r="AI43" s="38"/>
      <c r="AJ43" s="38"/>
      <c r="AK43" s="38"/>
      <c r="AL43" s="38"/>
      <c r="AM43" s="168"/>
      <c r="AN43" s="168"/>
      <c r="AO43" s="202"/>
      <c r="AP43" s="142"/>
      <c r="AQ43" s="168"/>
      <c r="AR43" s="168"/>
      <c r="AT43" s="203"/>
    </row>
    <row r="44" ht="27.0" customHeight="1">
      <c r="A44" s="204" t="s">
        <v>188</v>
      </c>
      <c r="AG44" s="38"/>
      <c r="AH44" s="38"/>
      <c r="AI44" s="38"/>
      <c r="AJ44" s="38"/>
      <c r="AK44" s="38"/>
      <c r="AL44" s="38"/>
      <c r="AM44" s="168"/>
      <c r="AN44" s="168"/>
      <c r="AO44" s="202"/>
      <c r="AP44" s="142"/>
      <c r="AQ44" s="168"/>
      <c r="AR44" s="168"/>
      <c r="AT44" s="203"/>
    </row>
    <row r="45" ht="30.0" customHeight="1">
      <c r="A45" s="205" t="s">
        <v>189</v>
      </c>
      <c r="B45" s="205" t="str">
        <f> "Value (" &amp; H17 &amp; ")"</f>
        <v>Value (GhostFish (P3) Derated)</v>
      </c>
      <c r="D45" s="3"/>
      <c r="E45" s="3"/>
      <c r="F45" s="3"/>
      <c r="G45" s="3"/>
      <c r="H45" s="3"/>
      <c r="I45" s="3"/>
      <c r="J45" s="3"/>
      <c r="K45" s="3"/>
      <c r="L45" s="3"/>
      <c r="M45" s="3"/>
      <c r="N45" s="3"/>
      <c r="O45" s="3"/>
      <c r="P45" s="206"/>
      <c r="Q45" s="3"/>
      <c r="R45" s="3"/>
      <c r="S45" s="3"/>
      <c r="T45" s="3"/>
      <c r="U45" s="3"/>
      <c r="V45" s="3"/>
      <c r="W45" s="3"/>
      <c r="X45" s="3"/>
      <c r="Y45" s="3"/>
      <c r="Z45" s="3"/>
      <c r="AA45" s="3"/>
      <c r="AB45" s="3"/>
      <c r="AC45" s="3"/>
      <c r="AD45" s="3"/>
      <c r="AE45" s="3"/>
      <c r="AF45" s="3"/>
      <c r="AG45" s="207"/>
      <c r="AH45" s="207"/>
      <c r="AI45" s="207"/>
      <c r="AJ45" s="207"/>
      <c r="AK45" s="207"/>
      <c r="AL45" s="207"/>
      <c r="AM45" s="208"/>
      <c r="AN45" s="208"/>
      <c r="AO45" s="209"/>
      <c r="AP45" s="28"/>
      <c r="AQ45" s="208"/>
      <c r="AR45" s="208"/>
      <c r="AS45" s="3"/>
      <c r="AT45" s="210"/>
    </row>
    <row r="46" ht="15.0" customHeight="1">
      <c r="A46" s="108" t="s">
        <v>190</v>
      </c>
      <c r="B46" s="193">
        <f>$C26*$C25</f>
        <v>2560</v>
      </c>
      <c r="P46" s="147"/>
      <c r="AG46" s="38"/>
      <c r="AH46" s="38"/>
      <c r="AI46" s="38"/>
      <c r="AJ46" s="38"/>
      <c r="AK46" s="38"/>
      <c r="AL46" s="38"/>
      <c r="AM46" s="168"/>
      <c r="AN46" s="168"/>
      <c r="AO46" s="202"/>
      <c r="AP46" s="142"/>
      <c r="AQ46" s="168"/>
      <c r="AR46" s="168"/>
      <c r="AT46" s="203"/>
    </row>
    <row r="47" ht="15.0" customHeight="1">
      <c r="A47" s="108" t="s">
        <v>191</v>
      </c>
      <c r="B47" s="211">
        <f>G10</f>
        <v>16</v>
      </c>
      <c r="P47" s="147"/>
      <c r="AG47" s="38"/>
      <c r="AH47" s="38"/>
      <c r="AI47" s="38"/>
      <c r="AJ47" s="38"/>
      <c r="AK47" s="38"/>
      <c r="AL47" s="38"/>
      <c r="AM47" s="168"/>
      <c r="AN47" s="168"/>
      <c r="AO47" s="202"/>
      <c r="AP47" s="142"/>
      <c r="AQ47" s="168"/>
      <c r="AR47" s="168"/>
      <c r="AT47" s="203"/>
    </row>
    <row r="48" ht="15.0" customHeight="1">
      <c r="A48" s="108" t="s">
        <v>87</v>
      </c>
      <c r="B48" s="212">
        <f>$G$76/1000 * $C$6</f>
        <v>0.03887308604</v>
      </c>
      <c r="P48" s="147"/>
      <c r="AG48" s="38"/>
      <c r="AH48" s="38"/>
      <c r="AI48" s="38"/>
      <c r="AJ48" s="38"/>
      <c r="AK48" s="38"/>
      <c r="AL48" s="38"/>
      <c r="AM48" s="168"/>
      <c r="AN48" s="168"/>
      <c r="AO48" s="202"/>
      <c r="AP48" s="142"/>
      <c r="AQ48" s="168"/>
      <c r="AR48" s="168"/>
      <c r="AT48" s="203"/>
    </row>
    <row r="49" ht="15.0" customHeight="1">
      <c r="A49" s="108" t="s">
        <v>88</v>
      </c>
      <c r="B49" s="193">
        <f>$B$46/$B$48</f>
        <v>65855.33233</v>
      </c>
      <c r="P49" s="147"/>
      <c r="AG49" s="38"/>
      <c r="AH49" s="38"/>
      <c r="AI49" s="38"/>
      <c r="AJ49" s="38"/>
      <c r="AK49" s="38"/>
      <c r="AL49" s="38"/>
      <c r="AM49" s="168"/>
      <c r="AN49" s="168"/>
      <c r="AO49" s="202"/>
      <c r="AP49" s="142"/>
      <c r="AQ49" s="168"/>
      <c r="AR49" s="168"/>
      <c r="AT49" s="203"/>
    </row>
    <row r="50" ht="15.0" customHeight="1">
      <c r="A50" s="108" t="s">
        <v>89</v>
      </c>
      <c r="B50" s="116">
        <f>B46/(B48*(1+C28))*C29</f>
        <v>65855.33233</v>
      </c>
      <c r="P50" s="147"/>
      <c r="AG50" s="38"/>
      <c r="AH50" s="38"/>
      <c r="AI50" s="38"/>
      <c r="AJ50" s="38"/>
      <c r="AK50" s="38"/>
      <c r="AL50" s="38"/>
      <c r="AM50" s="168"/>
      <c r="AN50" s="168"/>
      <c r="AO50" s="202"/>
      <c r="AP50" s="142"/>
      <c r="AQ50" s="168"/>
      <c r="AR50" s="168"/>
      <c r="AT50" s="203"/>
    </row>
    <row r="51" ht="15.0" customHeight="1">
      <c r="A51" s="108" t="s">
        <v>90</v>
      </c>
      <c r="B51" s="116">
        <f>B50/$G$11</f>
        <v>8231.916541</v>
      </c>
      <c r="P51" s="147"/>
      <c r="AG51" s="38"/>
      <c r="AH51" s="38"/>
      <c r="AI51" s="38"/>
      <c r="AJ51" s="38"/>
      <c r="AK51" s="38"/>
      <c r="AL51" s="38"/>
      <c r="AM51" s="168"/>
      <c r="AN51" s="168"/>
      <c r="AO51" s="202"/>
      <c r="AP51" s="142"/>
      <c r="AQ51" s="168"/>
      <c r="AR51" s="168"/>
      <c r="AT51" s="203"/>
    </row>
    <row r="52" ht="15.0" customHeight="1">
      <c r="P52" s="147"/>
      <c r="AG52" s="38"/>
      <c r="AH52" s="38"/>
      <c r="AI52" s="38"/>
      <c r="AJ52" s="38"/>
      <c r="AK52" s="38"/>
      <c r="AL52" s="38"/>
      <c r="AM52" s="168"/>
      <c r="AN52" s="168"/>
      <c r="AO52" s="202"/>
      <c r="AP52" s="142"/>
      <c r="AQ52" s="168"/>
      <c r="AR52" s="168"/>
      <c r="AT52" s="203"/>
    </row>
    <row r="53" ht="15.0" customHeight="1">
      <c r="G53" s="213">
        <f>sum(G57:G60)+G67+G69</f>
        <v>0.06709645388</v>
      </c>
      <c r="P53" s="147"/>
      <c r="AG53" s="38"/>
      <c r="AH53" s="38"/>
      <c r="AI53" s="38"/>
      <c r="AJ53" s="38"/>
      <c r="AK53" s="38"/>
      <c r="AL53" s="38"/>
      <c r="AM53" s="168"/>
      <c r="AN53" s="168"/>
      <c r="AO53" s="202"/>
      <c r="AP53" s="142"/>
      <c r="AQ53" s="168"/>
      <c r="AR53" s="168"/>
      <c r="AT53" s="203"/>
    </row>
    <row r="54">
      <c r="A54" s="204"/>
      <c r="B54" s="204"/>
      <c r="D54" s="2"/>
      <c r="E54" s="2"/>
      <c r="F54" s="2"/>
      <c r="AM54" s="142"/>
      <c r="AN54" s="138"/>
      <c r="AO54" s="138"/>
      <c r="AP54" s="138"/>
      <c r="AQ54" s="138"/>
      <c r="AR54" s="142"/>
      <c r="AT54" s="203"/>
    </row>
    <row r="55">
      <c r="A55" s="204" t="s">
        <v>192</v>
      </c>
      <c r="B55" s="204"/>
      <c r="D55" s="2"/>
      <c r="E55" s="2"/>
      <c r="F55" s="2"/>
      <c r="G55" s="2"/>
      <c r="AM55" s="142"/>
      <c r="AN55" s="138"/>
      <c r="AO55" s="138"/>
      <c r="AP55" s="138"/>
      <c r="AQ55" s="138"/>
      <c r="AR55" s="142"/>
      <c r="AT55" s="203"/>
    </row>
    <row r="56">
      <c r="A56" s="214" t="s">
        <v>193</v>
      </c>
      <c r="B56" s="214" t="s">
        <v>194</v>
      </c>
      <c r="C56" s="214" t="s">
        <v>195</v>
      </c>
      <c r="D56" s="214" t="s">
        <v>196</v>
      </c>
      <c r="E56" s="214" t="s">
        <v>197</v>
      </c>
      <c r="F56" s="214" t="s">
        <v>198</v>
      </c>
      <c r="G56" s="214" t="s">
        <v>199</v>
      </c>
      <c r="H56" s="214" t="s">
        <v>200</v>
      </c>
      <c r="I56" s="215"/>
      <c r="J56" s="214" t="s">
        <v>201</v>
      </c>
      <c r="K56" s="214" t="s">
        <v>202</v>
      </c>
      <c r="AG56" s="164"/>
      <c r="AH56" s="164"/>
      <c r="AI56" s="38"/>
      <c r="AJ56" s="38"/>
      <c r="AK56" s="38"/>
      <c r="AL56" s="38"/>
      <c r="AM56" s="168"/>
      <c r="AN56" s="202"/>
      <c r="AO56" s="202"/>
      <c r="AP56" s="216"/>
      <c r="AQ56" s="202"/>
      <c r="AR56" s="168"/>
      <c r="AS56" s="148"/>
      <c r="AT56" s="203"/>
    </row>
    <row r="57">
      <c r="A57" s="217" t="s">
        <v>203</v>
      </c>
      <c r="B57" s="218" t="s">
        <v>204</v>
      </c>
      <c r="C57" s="219">
        <f>$H$141</f>
        <v>0.003500783131</v>
      </c>
      <c r="D57" s="219">
        <f>$H$139</f>
        <v>0.001973106992</v>
      </c>
      <c r="E57" s="220">
        <f>$H$136</f>
        <v>0</v>
      </c>
      <c r="F57" s="219">
        <f>H134</f>
        <v>0</v>
      </c>
      <c r="G57" s="219">
        <f t="shared" ref="G57:G61" si="3">IF(K57,max(C57:F57),
max(C57:D57)+max(E57:F57))</f>
        <v>0.003500783131</v>
      </c>
      <c r="H57" s="221" t="str">
        <f t="shared" ref="H57:H73" si="4">LET(maxtime, MAX(C57:F57),
 IFS(maxtime=0, "", C57=maxtime, "HBM", D57=maxtime, "Compute", E57=maxtime, "ICI Lt", F57=maxtime, "ICI BW"))</f>
        <v>HBM</v>
      </c>
      <c r="I57" s="222"/>
      <c r="J57" s="223">
        <f t="shared" ref="J57:J63" si="5">G57/$G$74</f>
        <v>0.005493460713</v>
      </c>
      <c r="K57" s="224" t="b">
        <v>1</v>
      </c>
      <c r="P57" s="225"/>
      <c r="AG57" s="38"/>
      <c r="AH57" s="38"/>
      <c r="AI57" s="164"/>
      <c r="AJ57" s="38"/>
      <c r="AK57" s="38"/>
      <c r="AL57" s="38"/>
      <c r="AM57" s="168"/>
      <c r="AN57" s="138"/>
      <c r="AO57" s="138"/>
      <c r="AP57" s="138"/>
      <c r="AQ57" s="138"/>
      <c r="AR57" s="168"/>
      <c r="AT57" s="203"/>
    </row>
    <row r="58">
      <c r="A58" s="217" t="s">
        <v>203</v>
      </c>
      <c r="B58" s="218" t="s">
        <v>205</v>
      </c>
      <c r="C58" s="219">
        <f>$H$168</f>
        <v>0.0126926062</v>
      </c>
      <c r="D58" s="219">
        <f>$H$166</f>
        <v>0.006764938257</v>
      </c>
      <c r="E58" s="221"/>
      <c r="F58" s="219">
        <f>H163</f>
        <v>0</v>
      </c>
      <c r="G58" s="219">
        <f t="shared" si="3"/>
        <v>0.0126926062</v>
      </c>
      <c r="H58" s="221" t="str">
        <f t="shared" si="4"/>
        <v>HBM</v>
      </c>
      <c r="I58" s="222"/>
      <c r="J58" s="223">
        <f t="shared" si="5"/>
        <v>0.01991735303</v>
      </c>
      <c r="K58" s="224" t="b">
        <v>1</v>
      </c>
      <c r="P58" s="147"/>
      <c r="AG58" s="38"/>
      <c r="AH58" s="38"/>
      <c r="AI58" s="38"/>
      <c r="AJ58" s="38"/>
      <c r="AK58" s="38"/>
      <c r="AL58" s="38"/>
      <c r="AM58" s="168"/>
      <c r="AN58" s="168"/>
      <c r="AO58" s="202"/>
      <c r="AP58" s="142"/>
      <c r="AQ58" s="168"/>
      <c r="AR58" s="168"/>
      <c r="AT58" s="203"/>
    </row>
    <row r="59">
      <c r="A59" s="217" t="s">
        <v>203</v>
      </c>
      <c r="B59" s="218" t="s">
        <v>206</v>
      </c>
      <c r="C59" s="219">
        <f>$H$187</f>
        <v>0.008851721076</v>
      </c>
      <c r="D59" s="219">
        <f>$H$185</f>
        <v>0.003006639225</v>
      </c>
      <c r="E59" s="221"/>
      <c r="F59" s="219"/>
      <c r="G59" s="219">
        <f t="shared" si="3"/>
        <v>0.008851721076</v>
      </c>
      <c r="H59" s="221" t="str">
        <f t="shared" si="4"/>
        <v>HBM</v>
      </c>
      <c r="I59" s="222"/>
      <c r="J59" s="223">
        <f t="shared" si="5"/>
        <v>0.01389020118</v>
      </c>
      <c r="K59" s="224"/>
      <c r="P59" s="147"/>
      <c r="AG59" s="38"/>
      <c r="AH59" s="38"/>
      <c r="AI59" s="38"/>
      <c r="AJ59" s="38"/>
      <c r="AK59" s="38"/>
      <c r="AL59" s="38"/>
      <c r="AM59" s="168"/>
      <c r="AN59" s="138"/>
      <c r="AO59" s="138"/>
      <c r="AP59" s="138"/>
      <c r="AQ59" s="138"/>
      <c r="AR59" s="168"/>
      <c r="AT59" s="203"/>
    </row>
    <row r="60">
      <c r="A60" s="217" t="s">
        <v>203</v>
      </c>
      <c r="B60" s="218" t="s">
        <v>207</v>
      </c>
      <c r="C60" s="219">
        <f>$H$206</f>
        <v>0.0015111865</v>
      </c>
      <c r="D60" s="219">
        <f>$H$204</f>
        <v>0.0007399151218</v>
      </c>
      <c r="E60" s="221"/>
      <c r="F60" s="219"/>
      <c r="G60" s="219">
        <f t="shared" si="3"/>
        <v>0.0015111865</v>
      </c>
      <c r="H60" s="221" t="str">
        <f t="shared" si="4"/>
        <v>HBM</v>
      </c>
      <c r="I60" s="222"/>
      <c r="J60" s="223">
        <f t="shared" si="5"/>
        <v>0.002371367594</v>
      </c>
      <c r="K60" s="224"/>
      <c r="P60" s="147"/>
      <c r="AM60" s="142"/>
      <c r="AO60" s="142"/>
      <c r="AP60" s="142"/>
      <c r="AQ60" s="142"/>
      <c r="AR60" s="168"/>
      <c r="AS60" s="148"/>
      <c r="AT60" s="203"/>
    </row>
    <row r="61">
      <c r="A61" s="217" t="s">
        <v>203</v>
      </c>
      <c r="B61" s="218" t="s">
        <v>208</v>
      </c>
      <c r="C61" s="219"/>
      <c r="D61" s="219"/>
      <c r="E61" s="221"/>
      <c r="F61" s="219">
        <f>$H$236</f>
        <v>0</v>
      </c>
      <c r="G61" s="219">
        <f t="shared" si="3"/>
        <v>0</v>
      </c>
      <c r="H61" s="221" t="str">
        <f t="shared" si="4"/>
        <v/>
      </c>
      <c r="I61" s="222"/>
      <c r="J61" s="223">
        <f t="shared" si="5"/>
        <v>0</v>
      </c>
      <c r="K61" s="224"/>
      <c r="P61" s="147"/>
      <c r="R61" s="226"/>
      <c r="S61" s="226"/>
      <c r="T61" s="226"/>
      <c r="U61" s="226"/>
      <c r="V61" s="226"/>
      <c r="W61" s="38"/>
      <c r="AM61" s="142"/>
      <c r="AO61" s="138"/>
      <c r="AP61" s="138"/>
      <c r="AQ61" s="138"/>
      <c r="AR61" s="168"/>
      <c r="AT61" s="203"/>
    </row>
    <row r="62">
      <c r="A62" s="217" t="s">
        <v>203</v>
      </c>
      <c r="B62" s="227" t="s">
        <v>209</v>
      </c>
      <c r="C62" s="219">
        <f t="shared" ref="C62:D62" si="6">SUM(C64:C66)</f>
        <v>0.2441478805</v>
      </c>
      <c r="D62" s="219">
        <f t="shared" si="6"/>
        <v>0.2705975303</v>
      </c>
      <c r="E62" s="221"/>
      <c r="F62" s="219"/>
      <c r="G62" s="219">
        <f>IF(PARAMS("flash_attn"),MAX(C62:F62),0)</f>
        <v>0.2705975303</v>
      </c>
      <c r="H62" s="221" t="str">
        <f t="shared" si="4"/>
        <v>Compute</v>
      </c>
      <c r="I62" s="222"/>
      <c r="J62" s="223">
        <f t="shared" si="5"/>
        <v>0.4246241044</v>
      </c>
      <c r="K62" s="224"/>
      <c r="P62" s="147"/>
      <c r="R62" s="226"/>
      <c r="S62" s="226"/>
      <c r="T62" s="226"/>
      <c r="U62" s="226"/>
      <c r="V62" s="226"/>
      <c r="W62" s="38"/>
      <c r="AM62" s="142"/>
      <c r="AO62" s="138"/>
      <c r="AP62" s="138"/>
      <c r="AQ62" s="138"/>
      <c r="AR62" s="168"/>
      <c r="AT62" s="203"/>
    </row>
    <row r="63">
      <c r="A63" s="217" t="s">
        <v>203</v>
      </c>
      <c r="B63" s="227" t="s">
        <v>210</v>
      </c>
      <c r="C63" s="219"/>
      <c r="D63" s="219"/>
      <c r="E63" s="221"/>
      <c r="F63" s="219"/>
      <c r="G63" s="219">
        <f>IF(PARAMS("flash_attn"),0,SUM(G64:G66))</f>
        <v>0</v>
      </c>
      <c r="H63" s="221" t="str">
        <f t="shared" si="4"/>
        <v/>
      </c>
      <c r="I63" s="222"/>
      <c r="J63" s="223">
        <f t="shared" si="5"/>
        <v>0</v>
      </c>
      <c r="K63" s="224"/>
      <c r="P63" s="147"/>
      <c r="R63" s="226"/>
      <c r="S63" s="226"/>
      <c r="T63" s="226"/>
      <c r="U63" s="226"/>
      <c r="V63" s="226"/>
      <c r="W63" s="38"/>
      <c r="AM63" s="142"/>
      <c r="AO63" s="138"/>
      <c r="AP63" s="138"/>
      <c r="AQ63" s="138"/>
      <c r="AR63" s="168"/>
      <c r="AT63" s="203"/>
    </row>
    <row r="64">
      <c r="A64" s="217" t="s">
        <v>203</v>
      </c>
      <c r="B64" s="218" t="s">
        <v>389</v>
      </c>
      <c r="C64" s="219">
        <f>$H$255</f>
        <v>0.2118608651</v>
      </c>
      <c r="D64" s="219">
        <f>$H$253</f>
        <v>0.1082390121</v>
      </c>
      <c r="E64" s="221"/>
      <c r="F64" s="219"/>
      <c r="G64" s="219">
        <f t="shared" ref="G64:G66" si="7">max(C64:F64)</f>
        <v>0.2118608651</v>
      </c>
      <c r="H64" s="221" t="str">
        <f t="shared" si="4"/>
        <v>HBM</v>
      </c>
      <c r="I64" s="222"/>
      <c r="J64" s="223"/>
      <c r="K64" s="224"/>
      <c r="P64" s="147"/>
      <c r="R64" s="226"/>
      <c r="S64" s="226"/>
      <c r="T64" s="226"/>
      <c r="U64" s="226"/>
      <c r="V64" s="226"/>
      <c r="W64" s="38"/>
      <c r="AM64" s="142"/>
      <c r="AO64" s="138"/>
      <c r="AP64" s="138"/>
      <c r="AQ64" s="138"/>
      <c r="AR64" s="168"/>
      <c r="AT64" s="203"/>
    </row>
    <row r="65">
      <c r="A65" s="217" t="s">
        <v>203</v>
      </c>
      <c r="B65" s="218" t="s">
        <v>390</v>
      </c>
      <c r="C65" s="219">
        <f>$H$274</f>
        <v>0.02648260814</v>
      </c>
      <c r="D65" s="219">
        <f>$H$272</f>
        <v>0.05411950605</v>
      </c>
      <c r="E65" s="221"/>
      <c r="F65" s="219"/>
      <c r="G65" s="219">
        <f t="shared" si="7"/>
        <v>0.05411950605</v>
      </c>
      <c r="H65" s="221" t="str">
        <f t="shared" si="4"/>
        <v>Compute</v>
      </c>
      <c r="I65" s="222"/>
      <c r="J65" s="223"/>
      <c r="K65" s="224"/>
      <c r="P65" s="147"/>
      <c r="R65" s="228"/>
      <c r="S65" s="228"/>
      <c r="T65" s="228"/>
      <c r="U65" s="228"/>
      <c r="V65" s="228"/>
      <c r="W65" s="38"/>
      <c r="AM65" s="142"/>
      <c r="AN65" s="138"/>
      <c r="AO65" s="142"/>
      <c r="AP65" s="142"/>
      <c r="AQ65" s="138"/>
      <c r="AR65" s="168"/>
      <c r="AT65" s="203"/>
    </row>
    <row r="66">
      <c r="A66" s="217" t="s">
        <v>203</v>
      </c>
      <c r="B66" s="218" t="s">
        <v>391</v>
      </c>
      <c r="C66" s="219">
        <f>$H$293</f>
        <v>0.005804407263</v>
      </c>
      <c r="D66" s="219">
        <f>$H$291</f>
        <v>0.1082390121</v>
      </c>
      <c r="E66" s="221"/>
      <c r="F66" s="219"/>
      <c r="G66" s="219">
        <f t="shared" si="7"/>
        <v>0.1082390121</v>
      </c>
      <c r="H66" s="221" t="str">
        <f t="shared" si="4"/>
        <v>Compute</v>
      </c>
      <c r="I66" s="222"/>
      <c r="J66" s="223"/>
      <c r="K66" s="224"/>
      <c r="P66" s="147"/>
      <c r="R66" s="228"/>
      <c r="S66" s="228"/>
      <c r="T66" s="228"/>
      <c r="U66" s="228"/>
      <c r="V66" s="228"/>
      <c r="W66" s="38"/>
      <c r="AM66" s="142"/>
      <c r="AN66" s="138"/>
      <c r="AO66" s="138"/>
      <c r="AP66" s="138"/>
      <c r="AQ66" s="138"/>
      <c r="AR66" s="168"/>
      <c r="AT66" s="203"/>
    </row>
    <row r="67">
      <c r="A67" s="217" t="s">
        <v>203</v>
      </c>
      <c r="B67" s="218" t="s">
        <v>214</v>
      </c>
      <c r="C67" s="219">
        <f>H312</f>
        <v>0.006675068353</v>
      </c>
      <c r="D67" s="219">
        <f>H310</f>
        <v>0.001503319613</v>
      </c>
      <c r="E67" s="221"/>
      <c r="F67" s="219"/>
      <c r="G67" s="219">
        <f t="shared" ref="G67:G73" si="8">IF(K67,max(C67:F67),
max(C67:D67)+max(E67:F67))</f>
        <v>0.006675068353</v>
      </c>
      <c r="H67" s="221" t="str">
        <f t="shared" si="4"/>
        <v>HBM</v>
      </c>
      <c r="I67" s="222"/>
      <c r="J67" s="223">
        <f t="shared" ref="J67:J74" si="9">G67/$G$74</f>
        <v>0.01047457794</v>
      </c>
      <c r="K67" s="224" t="b">
        <v>1</v>
      </c>
      <c r="P67" s="147"/>
      <c r="R67" s="228"/>
      <c r="S67" s="228"/>
      <c r="T67" s="228"/>
      <c r="U67" s="228"/>
      <c r="V67" s="228"/>
      <c r="W67" s="229"/>
      <c r="AK67" s="203"/>
      <c r="AM67" s="142"/>
      <c r="AN67" s="138"/>
      <c r="AO67" s="138"/>
      <c r="AP67" s="138"/>
      <c r="AQ67" s="138"/>
      <c r="AR67" s="168"/>
      <c r="AT67" s="203"/>
    </row>
    <row r="68">
      <c r="A68" s="217" t="s">
        <v>203</v>
      </c>
      <c r="B68" s="227" t="s">
        <v>215</v>
      </c>
      <c r="C68" s="219"/>
      <c r="D68" s="219"/>
      <c r="E68" s="221"/>
      <c r="F68" s="219">
        <f>$G$327</f>
        <v>0</v>
      </c>
      <c r="G68" s="219">
        <f t="shared" si="8"/>
        <v>0</v>
      </c>
      <c r="H68" s="221" t="str">
        <f t="shared" si="4"/>
        <v/>
      </c>
      <c r="I68" s="222"/>
      <c r="J68" s="223">
        <f t="shared" si="9"/>
        <v>0</v>
      </c>
      <c r="K68" s="224"/>
      <c r="P68" s="147"/>
      <c r="R68" s="228"/>
      <c r="S68" s="228"/>
      <c r="T68" s="228"/>
      <c r="U68" s="230"/>
      <c r="V68" s="230"/>
      <c r="W68" s="38"/>
      <c r="AK68" s="231"/>
      <c r="AL68" s="232"/>
      <c r="AM68" s="168"/>
      <c r="AN68" s="138"/>
      <c r="AO68" s="138"/>
      <c r="AP68" s="138"/>
      <c r="AQ68" s="138"/>
      <c r="AR68" s="168"/>
      <c r="AT68" s="203"/>
    </row>
    <row r="69">
      <c r="A69" s="217" t="s">
        <v>203</v>
      </c>
      <c r="B69" s="218" t="s">
        <v>216</v>
      </c>
      <c r="C69" s="219">
        <f>H354</f>
        <v>0.03386508863</v>
      </c>
      <c r="D69" s="219">
        <f>H352</f>
        <v>0.02104647458</v>
      </c>
      <c r="E69" s="221"/>
      <c r="F69" s="219">
        <f>$H$349</f>
        <v>0</v>
      </c>
      <c r="G69" s="219">
        <f t="shared" si="8"/>
        <v>0.03386508863</v>
      </c>
      <c r="H69" s="221" t="str">
        <f t="shared" si="4"/>
        <v>HBM</v>
      </c>
      <c r="I69" s="222"/>
      <c r="J69" s="223">
        <f t="shared" si="9"/>
        <v>0.05314140493</v>
      </c>
      <c r="K69" s="224" t="b">
        <v>1</v>
      </c>
      <c r="P69" s="147"/>
      <c r="R69" s="228"/>
      <c r="S69" s="228"/>
      <c r="T69" s="228"/>
      <c r="U69" s="230"/>
      <c r="V69" s="230"/>
      <c r="W69" s="38"/>
      <c r="AK69" s="231"/>
      <c r="AL69" s="232"/>
      <c r="AM69" s="168"/>
      <c r="AN69" s="138"/>
      <c r="AO69" s="138"/>
      <c r="AP69" s="138"/>
      <c r="AQ69" s="138"/>
      <c r="AR69" s="168"/>
      <c r="AT69" s="203"/>
    </row>
    <row r="70">
      <c r="A70" s="217" t="s">
        <v>217</v>
      </c>
      <c r="B70" s="233" t="s">
        <v>218</v>
      </c>
      <c r="C70" s="219"/>
      <c r="D70" s="219"/>
      <c r="E70" s="220">
        <f>$H$406</f>
        <v>0.0039</v>
      </c>
      <c r="F70" s="219">
        <f>$H$404</f>
        <v>0.06408691406</v>
      </c>
      <c r="G70" s="219">
        <f t="shared" si="8"/>
        <v>0.06408691406</v>
      </c>
      <c r="H70" s="221" t="str">
        <f t="shared" si="4"/>
        <v>ICI BW</v>
      </c>
      <c r="I70" s="222"/>
      <c r="J70" s="223">
        <f t="shared" si="9"/>
        <v>0.1005657681</v>
      </c>
      <c r="K70" s="224"/>
      <c r="P70" s="147"/>
      <c r="R70" s="38"/>
      <c r="S70" s="38"/>
      <c r="T70" s="38"/>
      <c r="U70" s="38"/>
      <c r="V70" s="38"/>
      <c r="W70" s="38"/>
      <c r="AM70" s="142"/>
      <c r="AN70" s="138"/>
      <c r="AO70" s="142"/>
      <c r="AP70" s="142"/>
      <c r="AQ70" s="194"/>
      <c r="AR70" s="142"/>
    </row>
    <row r="71">
      <c r="A71" s="217" t="s">
        <v>217</v>
      </c>
      <c r="B71" s="233" t="s">
        <v>219</v>
      </c>
      <c r="C71" s="219">
        <f>$H$454</f>
        <v>0.06899989134</v>
      </c>
      <c r="D71" s="219">
        <f>$H$452</f>
        <v>0.04209294915</v>
      </c>
      <c r="E71" s="221"/>
      <c r="F71" s="219">
        <f>$H$444</f>
        <v>0</v>
      </c>
      <c r="G71" s="219">
        <f t="shared" si="8"/>
        <v>0.06899989134</v>
      </c>
      <c r="H71" s="221" t="str">
        <f t="shared" si="4"/>
        <v>HBM</v>
      </c>
      <c r="I71" s="222"/>
      <c r="J71" s="223">
        <f t="shared" si="9"/>
        <v>0.1082752567</v>
      </c>
      <c r="K71" s="224" t="b">
        <v>1</v>
      </c>
      <c r="P71" s="147"/>
      <c r="R71" s="38"/>
      <c r="S71" s="38"/>
      <c r="T71" s="38"/>
      <c r="U71" s="38"/>
      <c r="V71" s="38"/>
      <c r="W71" s="234"/>
      <c r="AM71" s="142"/>
      <c r="AN71" s="138"/>
      <c r="AO71" s="138"/>
      <c r="AP71" s="138"/>
      <c r="AQ71" s="138"/>
      <c r="AR71" s="142"/>
      <c r="AT71" s="149"/>
    </row>
    <row r="72">
      <c r="A72" s="217" t="s">
        <v>217</v>
      </c>
      <c r="B72" s="233" t="s">
        <v>220</v>
      </c>
      <c r="C72" s="219">
        <f>$H$490</f>
        <v>0.03830908794</v>
      </c>
      <c r="D72" s="219">
        <f>$H$488</f>
        <v>0.02104647458</v>
      </c>
      <c r="E72" s="221"/>
      <c r="F72" s="219">
        <f>$H$479</f>
        <v>0</v>
      </c>
      <c r="G72" s="219">
        <f t="shared" si="8"/>
        <v>0.03830908794</v>
      </c>
      <c r="H72" s="221" t="str">
        <f t="shared" si="4"/>
        <v>HBM</v>
      </c>
      <c r="I72" s="222"/>
      <c r="J72" s="223">
        <f t="shared" si="9"/>
        <v>0.06011496905</v>
      </c>
      <c r="K72" s="224" t="b">
        <v>1</v>
      </c>
      <c r="P72" s="147"/>
      <c r="R72" s="38"/>
      <c r="S72" s="38"/>
      <c r="T72" s="38"/>
      <c r="U72" s="38"/>
      <c r="V72" s="38"/>
      <c r="W72" s="234"/>
      <c r="AM72" s="142"/>
      <c r="AN72" s="138"/>
      <c r="AO72" s="138"/>
      <c r="AP72" s="142"/>
      <c r="AQ72" s="142"/>
      <c r="AR72" s="142"/>
    </row>
    <row r="73">
      <c r="A73" s="217" t="s">
        <v>217</v>
      </c>
      <c r="B73" s="233" t="s">
        <v>221</v>
      </c>
      <c r="C73" s="219"/>
      <c r="D73" s="219"/>
      <c r="E73" s="220">
        <f>$H$538</f>
        <v>0.0039</v>
      </c>
      <c r="F73" s="219">
        <f>$H$536</f>
        <v>0.1281738281</v>
      </c>
      <c r="G73" s="219">
        <f t="shared" si="8"/>
        <v>0.1281738281</v>
      </c>
      <c r="H73" s="221" t="str">
        <f t="shared" si="4"/>
        <v>ICI BW</v>
      </c>
      <c r="I73" s="222"/>
      <c r="J73" s="223">
        <f t="shared" si="9"/>
        <v>0.2011315363</v>
      </c>
      <c r="K73" s="224"/>
      <c r="P73" s="147"/>
      <c r="AM73" s="142"/>
      <c r="AN73" s="138"/>
      <c r="AO73" s="138"/>
      <c r="AP73" s="138"/>
      <c r="AQ73" s="138"/>
      <c r="AR73" s="142"/>
      <c r="AT73" s="203"/>
    </row>
    <row r="74">
      <c r="A74" s="235"/>
      <c r="B74" s="236"/>
      <c r="C74" s="236"/>
      <c r="D74" s="236"/>
      <c r="E74" s="235" t="s">
        <v>222</v>
      </c>
      <c r="F74" s="237" t="s">
        <v>59</v>
      </c>
      <c r="G74" s="238">
        <f>SUM(G57:G63,G67:G73)</f>
        <v>0.6372637056</v>
      </c>
      <c r="H74" s="236"/>
      <c r="I74" s="239"/>
      <c r="J74" s="240">
        <f t="shared" si="9"/>
        <v>1</v>
      </c>
      <c r="K74" s="222"/>
      <c r="P74" s="147"/>
      <c r="AG74" s="164"/>
      <c r="AH74" s="164"/>
      <c r="AI74" s="38"/>
      <c r="AJ74" s="38"/>
      <c r="AK74" s="38"/>
      <c r="AL74" s="38"/>
      <c r="AM74" s="168"/>
      <c r="AN74" s="202"/>
      <c r="AO74" s="202"/>
      <c r="AP74" s="216"/>
      <c r="AQ74" s="202"/>
      <c r="AR74" s="168"/>
      <c r="AT74" s="203"/>
    </row>
    <row r="75">
      <c r="A75" s="241"/>
      <c r="B75" s="236"/>
      <c r="C75" s="236"/>
      <c r="D75" s="236"/>
      <c r="E75" s="241"/>
      <c r="F75" s="237" t="s">
        <v>223</v>
      </c>
      <c r="G75" s="242">
        <f>SUM(G57:G63,G67:G69)+MAX(G70:G71)+MAX(G72:G73)</f>
        <v>0.5348677036</v>
      </c>
      <c r="H75" s="236"/>
      <c r="I75" s="239"/>
      <c r="J75" s="240"/>
      <c r="K75" s="222"/>
      <c r="P75" s="147"/>
      <c r="AG75" s="164"/>
      <c r="AH75" s="164"/>
      <c r="AI75" s="38"/>
      <c r="AJ75" s="38"/>
      <c r="AK75" s="38"/>
      <c r="AL75" s="38"/>
      <c r="AM75" s="168"/>
      <c r="AN75" s="202"/>
      <c r="AO75" s="202"/>
      <c r="AP75" s="216"/>
      <c r="AQ75" s="202"/>
      <c r="AR75" s="168"/>
      <c r="AT75" s="203"/>
    </row>
    <row r="76">
      <c r="A76" s="243" t="s">
        <v>224</v>
      </c>
      <c r="B76" s="244"/>
      <c r="C76" s="244"/>
      <c r="D76" s="244"/>
      <c r="E76" s="243" t="s">
        <v>225</v>
      </c>
      <c r="F76" s="245" t="str">
        <f>'Config and Summary'!C24</f>
        <v>OptionA. No Overlapping</v>
      </c>
      <c r="G76" s="246">
        <f>IF(F76=F74,G74,G75)</f>
        <v>0.6372637056</v>
      </c>
      <c r="H76" s="244"/>
      <c r="I76" s="247"/>
      <c r="J76" s="247"/>
      <c r="K76" s="247"/>
      <c r="P76" s="147"/>
      <c r="AG76" s="38"/>
      <c r="AH76" s="38"/>
      <c r="AI76" s="38"/>
      <c r="AJ76" s="38"/>
      <c r="AK76" s="38"/>
      <c r="AL76" s="38"/>
      <c r="AM76" s="168"/>
      <c r="AN76" s="168"/>
      <c r="AO76" s="202"/>
      <c r="AP76" s="142"/>
      <c r="AQ76" s="168"/>
      <c r="AR76" s="168"/>
      <c r="AT76" s="203"/>
    </row>
    <row r="77" ht="15.0" customHeight="1">
      <c r="P77" s="147"/>
      <c r="AG77" s="38"/>
      <c r="AH77" s="38"/>
      <c r="AI77" s="38"/>
      <c r="AJ77" s="38"/>
      <c r="AK77" s="38"/>
      <c r="AL77" s="38"/>
      <c r="AM77" s="168"/>
      <c r="AN77" s="168"/>
      <c r="AO77" s="202"/>
      <c r="AP77" s="142"/>
      <c r="AQ77" s="168"/>
      <c r="AR77" s="168"/>
      <c r="AT77" s="203"/>
    </row>
    <row r="78">
      <c r="P78" s="147"/>
      <c r="AG78" s="38"/>
      <c r="AH78" s="38"/>
      <c r="AI78" s="38"/>
      <c r="AJ78" s="38"/>
      <c r="AK78" s="38"/>
      <c r="AL78" s="38"/>
      <c r="AM78" s="168"/>
      <c r="AN78" s="168"/>
      <c r="AO78" s="202"/>
      <c r="AP78" s="142"/>
      <c r="AQ78" s="168"/>
      <c r="AR78" s="168"/>
      <c r="AT78" s="203"/>
    </row>
    <row r="79">
      <c r="A79" s="248" t="s">
        <v>226</v>
      </c>
      <c r="E79" s="204" t="s">
        <v>227</v>
      </c>
      <c r="P79" s="147"/>
      <c r="AG79" s="38"/>
      <c r="AH79" s="38"/>
      <c r="AI79" s="38"/>
      <c r="AJ79" s="38"/>
      <c r="AK79" s="38"/>
      <c r="AL79" s="38"/>
      <c r="AM79" s="168"/>
      <c r="AN79" s="138"/>
      <c r="AO79" s="138"/>
      <c r="AP79" s="138"/>
      <c r="AQ79" s="138"/>
      <c r="AR79" s="168"/>
      <c r="AT79" s="203"/>
    </row>
    <row r="80">
      <c r="A80" s="106" t="s">
        <v>228</v>
      </c>
      <c r="B80" s="106" t="s">
        <v>118</v>
      </c>
      <c r="C80" s="106" t="s">
        <v>121</v>
      </c>
      <c r="E80" s="249" t="s">
        <v>229</v>
      </c>
      <c r="F80" s="250" t="s">
        <v>230</v>
      </c>
      <c r="G80" s="251"/>
      <c r="H80" s="252"/>
      <c r="I80" s="250" t="s">
        <v>231</v>
      </c>
      <c r="J80" s="251"/>
      <c r="K80" s="251"/>
      <c r="L80" s="251"/>
      <c r="M80" s="251"/>
      <c r="N80" s="252"/>
      <c r="O80" s="253" t="s">
        <v>232</v>
      </c>
      <c r="P80" s="254" t="s">
        <v>233</v>
      </c>
      <c r="Q80" s="255" t="s">
        <v>234</v>
      </c>
      <c r="AM80" s="142"/>
      <c r="AO80" s="142"/>
      <c r="AP80" s="142"/>
      <c r="AQ80" s="142"/>
      <c r="AR80" s="168"/>
      <c r="AT80" s="203"/>
    </row>
    <row r="81">
      <c r="A81" s="108" t="s">
        <v>235</v>
      </c>
      <c r="B81" s="256">
        <f>SUM(P90,P147,P174,P193,P299,P333) * PARAMS("L") / 1024</f>
        <v>10.62957764</v>
      </c>
      <c r="C81" s="257"/>
      <c r="D81" s="38"/>
      <c r="E81" s="258" t="s">
        <v>236</v>
      </c>
      <c r="F81" s="259" t="s">
        <v>237</v>
      </c>
      <c r="G81" s="260"/>
      <c r="H81" s="261" t="s">
        <v>238</v>
      </c>
      <c r="I81" s="261" t="s">
        <v>239</v>
      </c>
      <c r="J81" s="261"/>
      <c r="K81" s="262" t="s">
        <v>40</v>
      </c>
      <c r="L81" s="262" t="s">
        <v>38</v>
      </c>
      <c r="M81" s="261" t="s">
        <v>125</v>
      </c>
      <c r="N81" s="261" t="s">
        <v>240</v>
      </c>
      <c r="O81" s="263" t="s">
        <v>63</v>
      </c>
      <c r="P81" s="264"/>
      <c r="Q81" s="262"/>
      <c r="AM81" s="142"/>
      <c r="AO81" s="138"/>
      <c r="AP81" s="138"/>
      <c r="AQ81" s="138"/>
      <c r="AR81" s="168"/>
      <c r="AT81" s="203"/>
    </row>
    <row r="82">
      <c r="A82" s="108" t="s">
        <v>241</v>
      </c>
      <c r="B82" s="265">
        <f>SUM($P$362,$P$460) * PARAMS("L") / 1024</f>
        <v>115.0898438</v>
      </c>
      <c r="C82" s="172"/>
      <c r="D82" s="38"/>
      <c r="E82" s="266"/>
      <c r="F82" s="267"/>
      <c r="G82" s="268"/>
      <c r="H82" s="269" t="s">
        <v>242</v>
      </c>
      <c r="I82" s="270" t="s">
        <v>239</v>
      </c>
      <c r="J82" s="271"/>
      <c r="K82" s="270">
        <f t="shared" ref="K82:M82" si="10">PARAMS(K81)</f>
        <v>2560</v>
      </c>
      <c r="L82" s="270">
        <f t="shared" si="10"/>
        <v>1</v>
      </c>
      <c r="M82" s="270">
        <f t="shared" si="10"/>
        <v>7168</v>
      </c>
      <c r="N82" s="270" t="s">
        <v>240</v>
      </c>
      <c r="O82" s="272"/>
      <c r="P82" s="273">
        <f>SIZEOF_IN_MIB(J82:M82, $O81)</f>
        <v>17.5</v>
      </c>
      <c r="Q82" s="269"/>
      <c r="AM82" s="142"/>
      <c r="AN82" s="138"/>
      <c r="AO82" s="142"/>
      <c r="AP82" s="142"/>
      <c r="AQ82" s="138"/>
      <c r="AR82" s="168"/>
      <c r="AT82" s="203"/>
    </row>
    <row r="83">
      <c r="A83" s="198" t="s">
        <v>243</v>
      </c>
      <c r="B83" s="172"/>
      <c r="C83" s="172"/>
      <c r="D83" s="38"/>
      <c r="E83" s="266"/>
      <c r="F83" s="267"/>
      <c r="G83" s="268"/>
      <c r="H83" s="274" t="s">
        <v>244</v>
      </c>
      <c r="I83" s="274" t="s">
        <v>239</v>
      </c>
      <c r="J83" s="261"/>
      <c r="K83" s="262" t="s">
        <v>143</v>
      </c>
      <c r="L83" s="262"/>
      <c r="M83" s="262"/>
      <c r="N83" s="274" t="s">
        <v>240</v>
      </c>
      <c r="O83" s="275"/>
      <c r="P83" s="276"/>
      <c r="Q83" s="262"/>
      <c r="AM83" s="142"/>
      <c r="AN83" s="138"/>
      <c r="AO83" s="138"/>
      <c r="AP83" s="138"/>
      <c r="AQ83" s="138"/>
      <c r="AR83" s="168"/>
      <c r="AT83" s="203"/>
    </row>
    <row r="84">
      <c r="A84" s="108" t="s">
        <v>245</v>
      </c>
      <c r="B84" s="265">
        <f>SIZEOF_IN_MIB(PARAMS("B")*PARAMS("S")*PARAMS("L")*(PARAMS("c_kv")+PARAMS("h_rope")), PARAMS("kv_dtype"))/1024</f>
        <v>772.03125</v>
      </c>
      <c r="C84" s="172"/>
      <c r="D84" s="38"/>
      <c r="E84" s="277"/>
      <c r="F84" s="278"/>
      <c r="G84" s="279"/>
      <c r="H84" s="269" t="s">
        <v>246</v>
      </c>
      <c r="I84" s="271" t="s">
        <v>239</v>
      </c>
      <c r="J84" s="270"/>
      <c r="K84" s="271">
        <f t="shared" ref="K84:M84" si="11">K82/SHARDING(K83)</f>
        <v>160</v>
      </c>
      <c r="L84" s="271">
        <f t="shared" si="11"/>
        <v>1</v>
      </c>
      <c r="M84" s="271">
        <f t="shared" si="11"/>
        <v>7168</v>
      </c>
      <c r="N84" s="271" t="s">
        <v>240</v>
      </c>
      <c r="O84" s="280"/>
      <c r="P84" s="273">
        <f>SIZEOF_IN_MIB(J84:M84, $O81)</f>
        <v>1.09375</v>
      </c>
      <c r="Q84" s="269"/>
      <c r="AG84" s="2"/>
      <c r="AK84" s="203"/>
      <c r="AM84" s="142"/>
      <c r="AN84" s="138"/>
      <c r="AO84" s="138"/>
      <c r="AP84" s="138"/>
      <c r="AQ84" s="138"/>
      <c r="AR84" s="168"/>
      <c r="AT84" s="203"/>
    </row>
    <row r="85">
      <c r="A85" s="198" t="s">
        <v>247</v>
      </c>
      <c r="B85" s="281">
        <f>MAX(P90,P109,P139,P166,P185,P204,P253,P272,P291,P307,P369,P419,P504,P524)/1024</f>
        <v>0.01025390625</v>
      </c>
      <c r="C85" s="198"/>
      <c r="D85" s="38"/>
      <c r="E85" s="258" t="s">
        <v>248</v>
      </c>
      <c r="F85" s="282" t="s">
        <v>249</v>
      </c>
      <c r="G85" s="260"/>
      <c r="H85" s="261" t="s">
        <v>238</v>
      </c>
      <c r="I85" s="261" t="s">
        <v>239</v>
      </c>
      <c r="J85" s="261"/>
      <c r="K85" s="262" t="s">
        <v>40</v>
      </c>
      <c r="L85" s="262" t="s">
        <v>38</v>
      </c>
      <c r="M85" s="283" t="s">
        <v>125</v>
      </c>
      <c r="N85" s="261" t="s">
        <v>240</v>
      </c>
      <c r="O85" s="263" t="str">
        <f>EXTRACT_ACTIVATION_DTYPE(PARAMS("attn_proj_dtype"))</f>
        <v>fp8</v>
      </c>
      <c r="P85" s="264"/>
      <c r="Q85" s="263" t="b">
        <v>0</v>
      </c>
      <c r="AG85" s="2"/>
      <c r="AK85" s="231"/>
      <c r="AL85" s="232"/>
      <c r="AM85" s="168"/>
      <c r="AN85" s="138"/>
      <c r="AO85" s="138"/>
      <c r="AP85" s="138"/>
      <c r="AQ85" s="138"/>
      <c r="AR85" s="168"/>
      <c r="AT85" s="203"/>
    </row>
    <row r="86">
      <c r="A86" s="284" t="s">
        <v>250</v>
      </c>
      <c r="B86" s="285">
        <f>SUM(B81:B84)</f>
        <v>897.7506714</v>
      </c>
      <c r="C86" s="284" t="str">
        <f>"&lt;=" &amp; ($H$28 * PARAMS("num_devices")) &amp; " (Capacity)?"</f>
        <v>&lt;=1536 (Capacity)?</v>
      </c>
      <c r="D86" s="38"/>
      <c r="E86" s="266"/>
      <c r="F86" s="267"/>
      <c r="G86" s="268"/>
      <c r="H86" s="269" t="s">
        <v>242</v>
      </c>
      <c r="I86" s="270" t="s">
        <v>239</v>
      </c>
      <c r="J86" s="271"/>
      <c r="K86" s="270">
        <f t="shared" ref="K86:M86" si="12">PARAMS(K85)</f>
        <v>2560</v>
      </c>
      <c r="L86" s="270">
        <f t="shared" si="12"/>
        <v>1</v>
      </c>
      <c r="M86" s="270">
        <f t="shared" si="12"/>
        <v>7168</v>
      </c>
      <c r="N86" s="270" t="s">
        <v>240</v>
      </c>
      <c r="O86" s="272"/>
      <c r="P86" s="273">
        <f>SIZEOF_IN_MIB(J86:M86, $O85)</f>
        <v>17.5</v>
      </c>
      <c r="Q86" s="272"/>
      <c r="AG86" s="2"/>
      <c r="AM86" s="38"/>
      <c r="AR86" s="38"/>
    </row>
    <row r="87">
      <c r="A87" s="172"/>
      <c r="B87" s="172"/>
      <c r="C87" s="172"/>
      <c r="D87" s="87"/>
      <c r="E87" s="266"/>
      <c r="F87" s="267"/>
      <c r="G87" s="268"/>
      <c r="H87" s="274" t="s">
        <v>244</v>
      </c>
      <c r="I87" s="274" t="s">
        <v>239</v>
      </c>
      <c r="J87" s="261"/>
      <c r="K87" s="262" t="s">
        <v>143</v>
      </c>
      <c r="L87" s="262"/>
      <c r="M87" s="274"/>
      <c r="N87" s="274" t="s">
        <v>240</v>
      </c>
      <c r="O87" s="275"/>
      <c r="P87" s="276"/>
      <c r="Q87" s="275"/>
    </row>
    <row r="88">
      <c r="A88" s="108" t="s">
        <v>251</v>
      </c>
      <c r="B88" s="256">
        <f>SUM(P92,P149,P176,P195,P301,P335) * PARAMS("L") / 1024</f>
        <v>10.62957764</v>
      </c>
      <c r="C88" s="257"/>
      <c r="D88" s="87"/>
      <c r="E88" s="266"/>
      <c r="F88" s="278"/>
      <c r="G88" s="279"/>
      <c r="H88" s="269" t="s">
        <v>246</v>
      </c>
      <c r="I88" s="271" t="s">
        <v>239</v>
      </c>
      <c r="J88" s="270"/>
      <c r="K88" s="271">
        <f t="shared" ref="K88:M88" si="13">K86/SHARDING(K87)</f>
        <v>160</v>
      </c>
      <c r="L88" s="271">
        <f t="shared" si="13"/>
        <v>1</v>
      </c>
      <c r="M88" s="271">
        <f t="shared" si="13"/>
        <v>7168</v>
      </c>
      <c r="N88" s="271" t="s">
        <v>240</v>
      </c>
      <c r="O88" s="280"/>
      <c r="P88" s="273">
        <f>SIZEOF_IN_MIB(J88:M88, $O85)</f>
        <v>1.09375</v>
      </c>
      <c r="Q88" s="280"/>
      <c r="AG88" s="2"/>
    </row>
    <row r="89">
      <c r="A89" s="108" t="s">
        <v>252</v>
      </c>
      <c r="B89" s="265">
        <f>SUM(P414,P462) * PARAMS("L") / 1024</f>
        <v>20.015625</v>
      </c>
      <c r="C89" s="257"/>
      <c r="D89" s="87"/>
      <c r="E89" s="266"/>
      <c r="F89" s="259" t="s">
        <v>253</v>
      </c>
      <c r="G89" s="260"/>
      <c r="H89" s="274" t="s">
        <v>238</v>
      </c>
      <c r="I89" s="274" t="s">
        <v>239</v>
      </c>
      <c r="J89" s="261"/>
      <c r="K89" s="261"/>
      <c r="L89" s="286" t="s">
        <v>125</v>
      </c>
      <c r="M89" s="262" t="s">
        <v>142</v>
      </c>
      <c r="N89" s="274" t="s">
        <v>240</v>
      </c>
      <c r="O89" s="263" t="str">
        <f>EXTRACT_WEIGHT_DTYPE(PARAMS("attn_proj_dtype"))</f>
        <v>fp8</v>
      </c>
      <c r="P89" s="276"/>
      <c r="Q89" s="263" t="b">
        <v>0</v>
      </c>
      <c r="AP89" s="138"/>
      <c r="AQ89" s="138"/>
      <c r="AT89" s="149"/>
    </row>
    <row r="90">
      <c r="A90" s="198" t="s">
        <v>243</v>
      </c>
      <c r="B90" s="172"/>
      <c r="C90" s="257"/>
      <c r="D90" s="87"/>
      <c r="E90" s="266"/>
      <c r="F90" s="267"/>
      <c r="G90" s="268"/>
      <c r="H90" s="269" t="s">
        <v>242</v>
      </c>
      <c r="I90" s="271" t="s">
        <v>239</v>
      </c>
      <c r="J90" s="270"/>
      <c r="K90" s="270"/>
      <c r="L90" s="271">
        <f t="shared" ref="L90:M90" si="14">PARAMS(L89)</f>
        <v>7168</v>
      </c>
      <c r="M90" s="271">
        <f t="shared" si="14"/>
        <v>1536</v>
      </c>
      <c r="N90" s="271" t="s">
        <v>240</v>
      </c>
      <c r="O90" s="272"/>
      <c r="P90" s="273">
        <f>SIZEOF_IN_MIB(J90:M90, $O89)</f>
        <v>10.5</v>
      </c>
      <c r="Q90" s="272"/>
      <c r="AP90" s="142"/>
    </row>
    <row r="91">
      <c r="A91" s="108" t="s">
        <v>254</v>
      </c>
      <c r="B91" s="265">
        <f>B84/PARAMS("num_devices")</f>
        <v>48.25195313</v>
      </c>
      <c r="C91" s="257"/>
      <c r="D91" s="87"/>
      <c r="E91" s="266"/>
      <c r="F91" s="267"/>
      <c r="G91" s="268"/>
      <c r="H91" s="274" t="s">
        <v>244</v>
      </c>
      <c r="I91" s="274" t="s">
        <v>239</v>
      </c>
      <c r="J91" s="261"/>
      <c r="K91" s="261"/>
      <c r="L91" s="274"/>
      <c r="M91" s="274"/>
      <c r="N91" s="274" t="s">
        <v>240</v>
      </c>
      <c r="O91" s="275"/>
      <c r="P91" s="276"/>
      <c r="Q91" s="275"/>
      <c r="AP91" s="138"/>
      <c r="AQ91" s="138"/>
      <c r="AT91" s="149"/>
    </row>
    <row r="92">
      <c r="A92" s="108" t="s">
        <v>255</v>
      </c>
      <c r="B92" s="265">
        <f>MAX(P92,P111,P141,P168,P187,P206,P255,P274,P293,P309,P371,P421,P506,P526)/1024</f>
        <v>0.01025390625</v>
      </c>
      <c r="C92" s="257"/>
      <c r="D92" s="87"/>
      <c r="E92" s="266"/>
      <c r="F92" s="278"/>
      <c r="G92" s="279"/>
      <c r="H92" s="271" t="s">
        <v>246</v>
      </c>
      <c r="I92" s="271" t="s">
        <v>239</v>
      </c>
      <c r="J92" s="270"/>
      <c r="K92" s="270"/>
      <c r="L92" s="271">
        <f t="shared" ref="L92:M92" si="15">L90/SHARDING(L91)</f>
        <v>7168</v>
      </c>
      <c r="M92" s="271">
        <f t="shared" si="15"/>
        <v>1536</v>
      </c>
      <c r="N92" s="271" t="s">
        <v>240</v>
      </c>
      <c r="O92" s="280"/>
      <c r="P92" s="273">
        <f>SIZEOF_IN_MIB(J92:M92, $O89)</f>
        <v>10.5</v>
      </c>
      <c r="Q92" s="280"/>
    </row>
    <row r="93">
      <c r="A93" s="122" t="s">
        <v>256</v>
      </c>
      <c r="B93" s="287">
        <f>SUM(B88:B91)</f>
        <v>78.89715576</v>
      </c>
      <c r="C93" s="288" t="str">
        <f>"&lt;=" &amp; ($H$28) &amp; " (Capacity)?"</f>
        <v>&lt;=96 (Capacity)?</v>
      </c>
      <c r="D93" s="87"/>
      <c r="E93" s="266"/>
      <c r="F93" s="259" t="s">
        <v>257</v>
      </c>
      <c r="G93" s="260"/>
      <c r="H93" s="289" t="s">
        <v>238</v>
      </c>
      <c r="I93" s="289" t="s">
        <v>239</v>
      </c>
      <c r="J93" s="290"/>
      <c r="K93" s="195" t="s">
        <v>40</v>
      </c>
      <c r="L93" s="195" t="s">
        <v>38</v>
      </c>
      <c r="M93" s="195" t="s">
        <v>142</v>
      </c>
      <c r="N93" s="289" t="s">
        <v>240</v>
      </c>
      <c r="O93" s="291" t="s">
        <v>82</v>
      </c>
      <c r="P93" s="292"/>
      <c r="Q93" s="291" t="b">
        <v>0</v>
      </c>
    </row>
    <row r="94">
      <c r="A94" s="293" t="s">
        <v>86</v>
      </c>
      <c r="B94" s="294" t="b">
        <f>if(B93 &lt;= HW_SPEC("Per-Core HBM Capacity (GiB)"), TRUE, FALSE)</f>
        <v>1</v>
      </c>
      <c r="C94" s="295"/>
      <c r="D94" s="87"/>
      <c r="E94" s="266"/>
      <c r="F94" s="267"/>
      <c r="G94" s="268"/>
      <c r="H94" s="195" t="s">
        <v>242</v>
      </c>
      <c r="I94" s="289" t="s">
        <v>239</v>
      </c>
      <c r="J94" s="290"/>
      <c r="K94" s="289">
        <f t="shared" ref="K94:M94" si="16">PARAMS(K93)</f>
        <v>2560</v>
      </c>
      <c r="L94" s="290">
        <f t="shared" si="16"/>
        <v>1</v>
      </c>
      <c r="M94" s="289">
        <f t="shared" si="16"/>
        <v>1536</v>
      </c>
      <c r="N94" s="289" t="s">
        <v>240</v>
      </c>
      <c r="O94" s="266"/>
      <c r="P94" s="292">
        <f>SIZEOF_IN_MIB(K94:M94, $O93)</f>
        <v>7.5</v>
      </c>
      <c r="Q94" s="266"/>
    </row>
    <row r="95">
      <c r="A95" s="87"/>
      <c r="B95" s="87"/>
      <c r="C95" s="87"/>
      <c r="D95" s="87"/>
      <c r="E95" s="266"/>
      <c r="F95" s="267"/>
      <c r="G95" s="268"/>
      <c r="H95" s="289" t="s">
        <v>244</v>
      </c>
      <c r="I95" s="289" t="s">
        <v>239</v>
      </c>
      <c r="J95" s="290"/>
      <c r="K95" s="195" t="s">
        <v>143</v>
      </c>
      <c r="L95" s="195"/>
      <c r="M95" s="289"/>
      <c r="N95" s="289" t="s">
        <v>240</v>
      </c>
      <c r="O95" s="266"/>
      <c r="P95" s="292"/>
      <c r="Q95" s="266"/>
    </row>
    <row r="96">
      <c r="A96" s="87"/>
      <c r="B96" s="87"/>
      <c r="C96" s="87"/>
      <c r="D96" s="87"/>
      <c r="E96" s="266"/>
      <c r="F96" s="278"/>
      <c r="G96" s="279"/>
      <c r="H96" s="289" t="s">
        <v>246</v>
      </c>
      <c r="I96" s="289" t="s">
        <v>239</v>
      </c>
      <c r="J96" s="290"/>
      <c r="K96" s="289">
        <f t="shared" ref="K96:M96" si="17">K94/SHARDING(K95)</f>
        <v>160</v>
      </c>
      <c r="L96" s="289">
        <f t="shared" si="17"/>
        <v>1</v>
      </c>
      <c r="M96" s="289">
        <f t="shared" si="17"/>
        <v>1536</v>
      </c>
      <c r="N96" s="289" t="s">
        <v>240</v>
      </c>
      <c r="O96" s="277"/>
      <c r="P96" s="292">
        <f>SIZEOF_IN_MIB(K96:M96, $O93)</f>
        <v>0.46875</v>
      </c>
      <c r="Q96" s="277"/>
    </row>
    <row r="97">
      <c r="A97" s="87"/>
      <c r="B97" s="87">
        <f>B93/96</f>
        <v>0.8218453725</v>
      </c>
      <c r="C97" s="87"/>
      <c r="E97" s="266"/>
      <c r="F97" s="296" t="s">
        <v>258</v>
      </c>
      <c r="G97" s="297" t="s">
        <v>259</v>
      </c>
      <c r="H97" s="298" t="s">
        <v>238</v>
      </c>
      <c r="I97" s="290" t="s">
        <v>239</v>
      </c>
      <c r="J97" s="290" t="str">
        <f t="array" ref="J97:M100">J81:M84</f>
        <v/>
      </c>
      <c r="K97" s="195" t="s">
        <v>40</v>
      </c>
      <c r="L97" s="195" t="s">
        <v>38</v>
      </c>
      <c r="M97" s="299" t="s">
        <v>125</v>
      </c>
      <c r="N97" s="290" t="s">
        <v>240</v>
      </c>
      <c r="O97" s="291" t="str">
        <f>O85</f>
        <v>fp8</v>
      </c>
      <c r="P97" s="290"/>
      <c r="Q97" s="291"/>
    </row>
    <row r="98">
      <c r="A98" s="87"/>
      <c r="B98" s="87"/>
      <c r="C98" s="87"/>
      <c r="E98" s="266"/>
      <c r="F98" s="266"/>
      <c r="G98" s="266"/>
      <c r="H98" s="300" t="s">
        <v>242</v>
      </c>
      <c r="I98" s="290" t="s">
        <v>239</v>
      </c>
      <c r="J98" s="289"/>
      <c r="K98" s="290">
        <v>2560.0</v>
      </c>
      <c r="L98" s="290">
        <v>1.0</v>
      </c>
      <c r="M98" s="290">
        <v>7168.0</v>
      </c>
      <c r="N98" s="290" t="s">
        <v>240</v>
      </c>
      <c r="O98" s="266"/>
      <c r="P98" s="301">
        <f>SIZEOF_IN_MIB(J98:M98, O97)</f>
        <v>17.5</v>
      </c>
      <c r="Q98" s="266"/>
    </row>
    <row r="99">
      <c r="A99" s="87"/>
      <c r="B99" s="87"/>
      <c r="C99" s="87"/>
      <c r="E99" s="266"/>
      <c r="F99" s="266"/>
      <c r="G99" s="266"/>
      <c r="H99" s="300" t="s">
        <v>260</v>
      </c>
      <c r="I99" s="289" t="s">
        <v>239</v>
      </c>
      <c r="J99" s="290"/>
      <c r="K99" s="195" t="s">
        <v>143</v>
      </c>
      <c r="L99" s="195"/>
      <c r="M99" s="195"/>
      <c r="N99" s="289" t="s">
        <v>240</v>
      </c>
      <c r="O99" s="266"/>
      <c r="P99" s="301"/>
      <c r="Q99" s="266"/>
    </row>
    <row r="100">
      <c r="A100" s="87"/>
      <c r="B100" s="87"/>
      <c r="C100" s="87"/>
      <c r="E100" s="266"/>
      <c r="F100" s="266"/>
      <c r="G100" s="266"/>
      <c r="H100" s="302" t="s">
        <v>261</v>
      </c>
      <c r="I100" s="274" t="s">
        <v>239</v>
      </c>
      <c r="J100" s="261"/>
      <c r="K100" s="274">
        <v>160.0</v>
      </c>
      <c r="L100" s="274">
        <v>1.0</v>
      </c>
      <c r="M100" s="274">
        <v>7168.0</v>
      </c>
      <c r="N100" s="262" t="s">
        <v>240</v>
      </c>
      <c r="O100" s="275"/>
      <c r="P100" s="303">
        <f>SIZEOF_IN_MIB(J100:M100, O97)</f>
        <v>1.09375</v>
      </c>
      <c r="Q100" s="275"/>
    </row>
    <row r="101">
      <c r="A101" s="87"/>
      <c r="B101" s="87"/>
      <c r="C101" s="87"/>
      <c r="E101" s="266"/>
      <c r="F101" s="266"/>
      <c r="G101" s="277"/>
      <c r="H101" s="304" t="s">
        <v>262</v>
      </c>
      <c r="I101" s="271" t="s">
        <v>239</v>
      </c>
      <c r="J101" s="270"/>
      <c r="K101" s="269"/>
      <c r="L101" s="269"/>
      <c r="M101" s="269"/>
      <c r="N101" s="271" t="s">
        <v>240</v>
      </c>
      <c r="O101" s="280"/>
      <c r="P101" s="305"/>
      <c r="Q101" s="280"/>
      <c r="R101" s="38"/>
      <c r="S101" s="38"/>
      <c r="AG101" s="38"/>
      <c r="AH101" s="38"/>
      <c r="AI101" s="38"/>
      <c r="AJ101" s="38"/>
      <c r="AK101" s="38"/>
      <c r="AL101" s="38"/>
      <c r="AM101" s="38"/>
      <c r="AN101" s="38"/>
      <c r="AO101" s="38"/>
      <c r="AP101" s="38"/>
      <c r="AQ101" s="38"/>
      <c r="AR101" s="38"/>
      <c r="AS101" s="38"/>
      <c r="AT101" s="38"/>
    </row>
    <row r="102">
      <c r="A102" s="87"/>
      <c r="B102" s="87"/>
      <c r="C102" s="87"/>
      <c r="E102" s="266"/>
      <c r="F102" s="266"/>
      <c r="G102" s="306" t="s">
        <v>263</v>
      </c>
      <c r="H102" s="307"/>
      <c r="I102" s="308"/>
      <c r="J102" s="308"/>
      <c r="K102" s="308"/>
      <c r="L102" s="309"/>
      <c r="M102" s="309"/>
      <c r="N102" s="309"/>
      <c r="O102" s="308"/>
      <c r="P102" s="310"/>
      <c r="Q102" s="308"/>
      <c r="R102" s="38"/>
      <c r="S102" s="38"/>
      <c r="AG102" s="38"/>
      <c r="AH102" s="38"/>
      <c r="AI102" s="38"/>
      <c r="AJ102" s="38"/>
      <c r="AK102" s="38"/>
      <c r="AL102" s="38"/>
      <c r="AM102" s="38"/>
      <c r="AN102" s="38"/>
      <c r="AO102" s="38"/>
      <c r="AP102" s="38"/>
      <c r="AQ102" s="38"/>
      <c r="AR102" s="38"/>
      <c r="AS102" s="38"/>
      <c r="AT102" s="38"/>
    </row>
    <row r="103">
      <c r="A103" s="87"/>
      <c r="B103" s="87"/>
      <c r="C103" s="87"/>
      <c r="E103" s="266"/>
      <c r="F103" s="266"/>
      <c r="G103" s="311" t="s">
        <v>264</v>
      </c>
      <c r="H103" s="312">
        <f>SHARDING(K99)*SHARDING(L99)*SHARDING(M99)</f>
        <v>16</v>
      </c>
      <c r="I103" s="313"/>
      <c r="J103" s="313"/>
      <c r="K103" s="313"/>
      <c r="L103" s="314"/>
      <c r="M103" s="314"/>
      <c r="N103" s="314"/>
      <c r="O103" s="313"/>
      <c r="P103" s="315"/>
      <c r="Q103" s="313"/>
      <c r="R103" s="38"/>
      <c r="S103" s="38"/>
      <c r="AG103" s="38"/>
      <c r="AH103" s="38"/>
      <c r="AI103" s="38"/>
      <c r="AJ103" s="38"/>
      <c r="AK103" s="38"/>
      <c r="AL103" s="38"/>
      <c r="AM103" s="38"/>
      <c r="AN103" s="38"/>
      <c r="AO103" s="38"/>
      <c r="AP103" s="38"/>
      <c r="AQ103" s="38"/>
      <c r="AR103" s="38"/>
      <c r="AS103" s="38"/>
      <c r="AT103" s="38"/>
    </row>
    <row r="104">
      <c r="A104" s="87"/>
      <c r="B104" s="87"/>
      <c r="C104" s="87"/>
      <c r="E104" s="266"/>
      <c r="F104" s="266"/>
      <c r="G104" s="311" t="s">
        <v>265</v>
      </c>
      <c r="H104" s="316">
        <f>P100 * (H103-1)</f>
        <v>16.40625</v>
      </c>
      <c r="I104" s="222"/>
      <c r="J104" s="317"/>
      <c r="K104" s="317"/>
      <c r="L104" s="318"/>
      <c r="M104" s="318"/>
      <c r="N104" s="318"/>
      <c r="O104" s="317"/>
      <c r="P104" s="319"/>
      <c r="Q104" s="317"/>
      <c r="R104" s="38"/>
      <c r="S104" s="38"/>
      <c r="AG104" s="38"/>
      <c r="AH104" s="38"/>
      <c r="AI104" s="38"/>
      <c r="AJ104" s="38"/>
      <c r="AK104" s="38"/>
      <c r="AL104" s="38"/>
      <c r="AM104" s="38"/>
      <c r="AN104" s="38"/>
      <c r="AO104" s="38"/>
      <c r="AP104" s="38"/>
      <c r="AQ104" s="38"/>
      <c r="AR104" s="38"/>
      <c r="AS104" s="38"/>
      <c r="AT104" s="38"/>
    </row>
    <row r="105">
      <c r="A105" s="87"/>
      <c r="B105" s="87"/>
      <c r="C105" s="87"/>
      <c r="E105" s="266"/>
      <c r="F105" s="266"/>
      <c r="G105" s="320" t="s">
        <v>266</v>
      </c>
      <c r="H105" s="321">
        <f>H104*H103</f>
        <v>262.5</v>
      </c>
      <c r="I105" s="313"/>
      <c r="J105" s="305"/>
      <c r="K105" s="305"/>
      <c r="L105" s="314"/>
      <c r="M105" s="314"/>
      <c r="N105" s="314"/>
      <c r="O105" s="313"/>
      <c r="P105" s="315"/>
      <c r="Q105" s="313"/>
      <c r="R105" s="38"/>
      <c r="S105" s="38"/>
      <c r="AG105" s="38"/>
      <c r="AH105" s="38"/>
      <c r="AI105" s="38"/>
      <c r="AJ105" s="38"/>
      <c r="AK105" s="38"/>
      <c r="AL105" s="38"/>
      <c r="AM105" s="38"/>
      <c r="AN105" s="38"/>
      <c r="AO105" s="38"/>
      <c r="AP105" s="38"/>
      <c r="AQ105" s="38"/>
      <c r="AR105" s="38"/>
      <c r="AS105" s="38"/>
      <c r="AT105" s="38"/>
    </row>
    <row r="106">
      <c r="A106" s="87"/>
      <c r="B106" s="87"/>
      <c r="C106" s="87"/>
      <c r="E106" s="266"/>
      <c r="F106" s="266"/>
      <c r="G106" s="322" t="s">
        <v>267</v>
      </c>
      <c r="H106" s="323" t="str">
        <f>IFS(H103=8,12,
H103=4,4,
H103=2,1,
H103=1,0,
TRUE,NA())</f>
        <v>#N/A</v>
      </c>
      <c r="I106" s="317"/>
      <c r="J106" s="317"/>
      <c r="K106" s="317"/>
      <c r="L106" s="318"/>
      <c r="M106" s="318"/>
      <c r="N106" s="318"/>
      <c r="O106" s="317"/>
      <c r="P106" s="319"/>
      <c r="Q106" s="317"/>
      <c r="R106" s="38"/>
      <c r="S106" s="38"/>
      <c r="AG106" s="38"/>
      <c r="AH106" s="38"/>
      <c r="AI106" s="38"/>
      <c r="AJ106" s="38"/>
      <c r="AK106" s="38"/>
      <c r="AL106" s="38"/>
      <c r="AM106" s="38"/>
      <c r="AN106" s="38"/>
      <c r="AO106" s="38"/>
      <c r="AP106" s="38"/>
      <c r="AQ106" s="38"/>
      <c r="AR106" s="38"/>
      <c r="AS106" s="38"/>
      <c r="AT106" s="38"/>
    </row>
    <row r="107">
      <c r="A107" s="87"/>
      <c r="B107" s="87"/>
      <c r="C107" s="87"/>
      <c r="E107" s="266"/>
      <c r="F107" s="266"/>
      <c r="G107" s="198" t="s">
        <v>268</v>
      </c>
      <c r="H107" s="324">
        <v>1.0</v>
      </c>
      <c r="I107" s="325"/>
      <c r="J107" s="325"/>
      <c r="K107" s="325"/>
      <c r="L107" s="326"/>
      <c r="M107" s="326"/>
      <c r="N107" s="326"/>
      <c r="O107" s="325"/>
      <c r="P107" s="327"/>
      <c r="Q107" s="325"/>
      <c r="R107" s="38"/>
      <c r="S107" s="38"/>
      <c r="AG107" s="38"/>
      <c r="AH107" s="38"/>
      <c r="AI107" s="38"/>
      <c r="AJ107" s="38"/>
      <c r="AK107" s="38"/>
      <c r="AL107" s="38"/>
      <c r="AM107" s="38"/>
      <c r="AN107" s="38"/>
      <c r="AO107" s="38"/>
      <c r="AP107" s="38"/>
      <c r="AQ107" s="38"/>
      <c r="AR107" s="38"/>
      <c r="AS107" s="38"/>
      <c r="AT107" s="38"/>
    </row>
    <row r="108">
      <c r="A108" s="87"/>
      <c r="B108" s="87"/>
      <c r="C108" s="87"/>
      <c r="E108" s="266"/>
      <c r="F108" s="266"/>
      <c r="G108" s="328" t="s">
        <v>269</v>
      </c>
      <c r="H108" s="329" t="str">
        <f>ALL_GATHER_CHIP2CHIP_TIME_MS2(H105 * H107, H106)</f>
        <v>#N/A</v>
      </c>
      <c r="I108" s="330"/>
      <c r="J108" s="330"/>
      <c r="K108" s="330"/>
      <c r="L108" s="331"/>
      <c r="M108" s="331"/>
      <c r="N108" s="331"/>
      <c r="O108" s="330"/>
      <c r="P108" s="332"/>
      <c r="Q108" s="330"/>
      <c r="R108" s="38"/>
      <c r="S108" s="38"/>
      <c r="AG108" s="38"/>
      <c r="AH108" s="38"/>
      <c r="AI108" s="38"/>
      <c r="AJ108" s="38"/>
      <c r="AK108" s="38"/>
      <c r="AL108" s="38"/>
      <c r="AM108" s="38"/>
      <c r="AN108" s="38"/>
      <c r="AO108" s="38"/>
      <c r="AP108" s="38"/>
      <c r="AQ108" s="38"/>
      <c r="AR108" s="38"/>
      <c r="AS108" s="38"/>
      <c r="AT108" s="38"/>
    </row>
    <row r="109">
      <c r="A109" s="87"/>
      <c r="B109" s="87"/>
      <c r="C109" s="87"/>
      <c r="E109" s="266"/>
      <c r="F109" s="266"/>
      <c r="G109" s="320"/>
      <c r="H109" s="333"/>
      <c r="I109" s="325"/>
      <c r="J109" s="325"/>
      <c r="K109" s="325"/>
      <c r="L109" s="326"/>
      <c r="M109" s="326"/>
      <c r="N109" s="326"/>
      <c r="O109" s="325"/>
      <c r="P109" s="327"/>
      <c r="Q109" s="325"/>
      <c r="R109" s="38"/>
      <c r="S109" s="38"/>
      <c r="AG109" s="38"/>
      <c r="AH109" s="38"/>
      <c r="AI109" s="38"/>
      <c r="AJ109" s="38"/>
      <c r="AK109" s="38"/>
      <c r="AL109" s="38"/>
      <c r="AM109" s="38"/>
      <c r="AN109" s="38"/>
      <c r="AO109" s="38"/>
      <c r="AP109" s="38"/>
      <c r="AQ109" s="38"/>
      <c r="AR109" s="38"/>
      <c r="AS109" s="38"/>
      <c r="AT109" s="38"/>
    </row>
    <row r="110">
      <c r="A110" s="87"/>
      <c r="B110" s="87"/>
      <c r="C110" s="87"/>
      <c r="E110" s="266"/>
      <c r="F110" s="266"/>
      <c r="G110" s="306" t="s">
        <v>270</v>
      </c>
      <c r="H110" s="307"/>
      <c r="I110" s="308"/>
      <c r="J110" s="308"/>
      <c r="K110" s="308"/>
      <c r="L110" s="309"/>
      <c r="M110" s="309"/>
      <c r="N110" s="309"/>
      <c r="O110" s="308"/>
      <c r="P110" s="310"/>
      <c r="Q110" s="308"/>
      <c r="R110" s="38"/>
      <c r="S110" s="38"/>
      <c r="AG110" s="38"/>
      <c r="AH110" s="38"/>
      <c r="AI110" s="38"/>
      <c r="AJ110" s="38"/>
      <c r="AK110" s="38"/>
      <c r="AL110" s="38"/>
      <c r="AM110" s="38"/>
      <c r="AN110" s="38"/>
      <c r="AO110" s="38"/>
      <c r="AP110" s="38"/>
      <c r="AQ110" s="38"/>
      <c r="AR110" s="38"/>
      <c r="AS110" s="38"/>
      <c r="AT110" s="38"/>
    </row>
    <row r="111">
      <c r="A111" s="87"/>
      <c r="B111" s="87"/>
      <c r="C111" s="87"/>
      <c r="E111" s="266"/>
      <c r="F111" s="266"/>
      <c r="G111" s="334" t="s">
        <v>271</v>
      </c>
      <c r="H111" s="335" t="s">
        <v>264</v>
      </c>
      <c r="I111" s="305"/>
      <c r="J111" s="336">
        <f>SHARDING(K99)*SHARDING(L99)*SHARDING(M99)/HW_SPEC("# of TensorCore per Chip")</f>
        <v>8</v>
      </c>
      <c r="K111" s="325"/>
      <c r="L111" s="326"/>
      <c r="M111" s="326"/>
      <c r="N111" s="326"/>
      <c r="O111" s="325"/>
      <c r="P111" s="327"/>
      <c r="Q111" s="325"/>
      <c r="R111" s="38"/>
      <c r="S111" s="38"/>
      <c r="AG111" s="38"/>
      <c r="AH111" s="38"/>
      <c r="AI111" s="38"/>
      <c r="AJ111" s="38"/>
      <c r="AK111" s="38"/>
      <c r="AL111" s="38"/>
      <c r="AM111" s="38"/>
      <c r="AN111" s="38"/>
      <c r="AO111" s="38"/>
      <c r="AP111" s="38"/>
      <c r="AQ111" s="38"/>
      <c r="AR111" s="38"/>
      <c r="AS111" s="38"/>
      <c r="AT111" s="38"/>
    </row>
    <row r="112">
      <c r="A112" s="87"/>
      <c r="B112" s="87"/>
      <c r="C112" s="87"/>
      <c r="E112" s="266"/>
      <c r="F112" s="266"/>
      <c r="G112" s="266"/>
      <c r="H112" s="311" t="s">
        <v>265</v>
      </c>
      <c r="I112" s="172"/>
      <c r="J112" s="337">
        <f>P100 * HW_SPEC("# of TensorCore per Chip") * (J111-1)</f>
        <v>15.3125</v>
      </c>
      <c r="K112" s="338"/>
      <c r="L112" s="339"/>
      <c r="M112" s="339"/>
      <c r="N112" s="339"/>
      <c r="O112" s="338"/>
      <c r="P112" s="340"/>
      <c r="Q112" s="338"/>
      <c r="R112" s="38"/>
      <c r="S112" s="38"/>
      <c r="AG112" s="38"/>
      <c r="AH112" s="38"/>
      <c r="AI112" s="38"/>
      <c r="AJ112" s="38"/>
      <c r="AK112" s="38"/>
      <c r="AL112" s="38"/>
      <c r="AM112" s="38"/>
      <c r="AN112" s="38"/>
      <c r="AO112" s="38"/>
      <c r="AP112" s="38"/>
      <c r="AQ112" s="38"/>
      <c r="AR112" s="38"/>
      <c r="AS112" s="38"/>
      <c r="AT112" s="38"/>
    </row>
    <row r="113">
      <c r="A113" s="87"/>
      <c r="B113" s="87"/>
      <c r="C113" s="87"/>
      <c r="E113" s="266"/>
      <c r="F113" s="266"/>
      <c r="G113" s="266"/>
      <c r="H113" s="320" t="s">
        <v>266</v>
      </c>
      <c r="I113" s="172"/>
      <c r="J113" s="337">
        <f>J112*J111</f>
        <v>122.5</v>
      </c>
      <c r="K113" s="338"/>
      <c r="L113" s="339"/>
      <c r="M113" s="339"/>
      <c r="N113" s="339"/>
      <c r="O113" s="338"/>
      <c r="P113" s="340"/>
      <c r="Q113" s="338"/>
      <c r="R113" s="38"/>
      <c r="S113" s="38"/>
      <c r="AG113" s="38"/>
      <c r="AH113" s="38"/>
      <c r="AI113" s="38"/>
      <c r="AJ113" s="38"/>
      <c r="AK113" s="38"/>
      <c r="AL113" s="38"/>
      <c r="AM113" s="38"/>
      <c r="AN113" s="38"/>
      <c r="AO113" s="38"/>
      <c r="AP113" s="38"/>
      <c r="AQ113" s="38"/>
      <c r="AR113" s="38"/>
      <c r="AS113" s="38"/>
      <c r="AT113" s="38"/>
    </row>
    <row r="114">
      <c r="A114" s="87"/>
      <c r="B114" s="87"/>
      <c r="C114" s="87"/>
      <c r="E114" s="266"/>
      <c r="F114" s="266"/>
      <c r="G114" s="266"/>
      <c r="H114" s="322" t="s">
        <v>267</v>
      </c>
      <c r="I114" s="172"/>
      <c r="J114" s="341">
        <f>IFS(J111=8,12,
J111=4,4,
J111=2,1,
J111=1,0,
TRUE,NA())</f>
        <v>12</v>
      </c>
      <c r="K114" s="338"/>
      <c r="L114" s="339"/>
      <c r="M114" s="339"/>
      <c r="N114" s="339"/>
      <c r="O114" s="338"/>
      <c r="P114" s="340"/>
      <c r="Q114" s="338"/>
      <c r="R114" s="38"/>
      <c r="S114" s="38"/>
      <c r="AG114" s="38"/>
      <c r="AH114" s="38"/>
      <c r="AI114" s="38"/>
      <c r="AJ114" s="38"/>
      <c r="AK114" s="38"/>
      <c r="AL114" s="38"/>
      <c r="AM114" s="38"/>
      <c r="AN114" s="38"/>
      <c r="AO114" s="38"/>
      <c r="AP114" s="38"/>
      <c r="AQ114" s="38"/>
      <c r="AR114" s="38"/>
      <c r="AS114" s="38"/>
      <c r="AT114" s="38"/>
    </row>
    <row r="115">
      <c r="A115" s="87"/>
      <c r="B115" s="87"/>
      <c r="C115" s="87"/>
      <c r="E115" s="266"/>
      <c r="F115" s="266"/>
      <c r="G115" s="266"/>
      <c r="H115" s="198" t="s">
        <v>268</v>
      </c>
      <c r="I115" s="172"/>
      <c r="J115" s="342">
        <v>2.0</v>
      </c>
      <c r="K115" s="338"/>
      <c r="L115" s="339"/>
      <c r="M115" s="339"/>
      <c r="N115" s="339"/>
      <c r="O115" s="338"/>
      <c r="P115" s="340"/>
      <c r="Q115" s="338"/>
      <c r="R115" s="38"/>
      <c r="S115" s="38"/>
      <c r="AG115" s="38"/>
      <c r="AH115" s="38"/>
      <c r="AI115" s="38"/>
      <c r="AJ115" s="38"/>
      <c r="AK115" s="38"/>
      <c r="AL115" s="38"/>
      <c r="AM115" s="38"/>
      <c r="AN115" s="38"/>
      <c r="AO115" s="38"/>
      <c r="AP115" s="38"/>
      <c r="AQ115" s="38"/>
      <c r="AR115" s="38"/>
      <c r="AS115" s="38"/>
      <c r="AT115" s="38"/>
    </row>
    <row r="116">
      <c r="A116" s="87"/>
      <c r="B116" s="87"/>
      <c r="C116" s="87"/>
      <c r="E116" s="266"/>
      <c r="F116" s="266"/>
      <c r="G116" s="277"/>
      <c r="H116" s="311" t="s">
        <v>269</v>
      </c>
      <c r="I116" s="172"/>
      <c r="J116" s="343">
        <f>ALL_GATHER_CHIP2CHIP_TIME_MS2(J113 * J115, J114)</f>
        <v>0.124613444</v>
      </c>
      <c r="K116" s="338"/>
      <c r="L116" s="339"/>
      <c r="M116" s="339"/>
      <c r="N116" s="339"/>
      <c r="O116" s="338"/>
      <c r="P116" s="340"/>
      <c r="Q116" s="338"/>
      <c r="R116" s="38"/>
      <c r="S116" s="38"/>
      <c r="AG116" s="38"/>
      <c r="AH116" s="38"/>
      <c r="AI116" s="38"/>
      <c r="AJ116" s="38"/>
      <c r="AK116" s="38"/>
      <c r="AL116" s="38"/>
      <c r="AM116" s="38"/>
      <c r="AN116" s="38"/>
      <c r="AO116" s="38"/>
      <c r="AP116" s="38"/>
      <c r="AQ116" s="38"/>
      <c r="AR116" s="38"/>
      <c r="AS116" s="38"/>
      <c r="AT116" s="38"/>
    </row>
    <row r="117">
      <c r="A117" s="87"/>
      <c r="B117" s="87"/>
      <c r="C117" s="87"/>
      <c r="E117" s="266"/>
      <c r="F117" s="266"/>
      <c r="G117" s="334" t="s">
        <v>272</v>
      </c>
      <c r="H117" s="322" t="s">
        <v>264</v>
      </c>
      <c r="I117" s="344"/>
      <c r="J117" s="345">
        <f>HW_SPEC("# of TensorCore per Chip")</f>
        <v>2</v>
      </c>
      <c r="K117" s="338"/>
      <c r="L117" s="339"/>
      <c r="M117" s="339"/>
      <c r="N117" s="339"/>
      <c r="O117" s="338"/>
      <c r="P117" s="340"/>
      <c r="Q117" s="338"/>
      <c r="R117" s="38"/>
      <c r="S117" s="38"/>
      <c r="AG117" s="38"/>
      <c r="AH117" s="38"/>
      <c r="AI117" s="38"/>
      <c r="AJ117" s="38"/>
      <c r="AK117" s="38"/>
      <c r="AL117" s="38"/>
      <c r="AM117" s="38"/>
      <c r="AN117" s="38"/>
      <c r="AO117" s="38"/>
      <c r="AP117" s="38"/>
      <c r="AQ117" s="38"/>
      <c r="AR117" s="38"/>
      <c r="AS117" s="38"/>
      <c r="AT117" s="38"/>
    </row>
    <row r="118">
      <c r="A118" s="87"/>
      <c r="B118" s="87"/>
      <c r="C118" s="87"/>
      <c r="E118" s="266"/>
      <c r="F118" s="266"/>
      <c r="G118" s="266"/>
      <c r="H118" s="322" t="s">
        <v>265</v>
      </c>
      <c r="I118" s="344"/>
      <c r="J118" s="337">
        <f>P84 / J117 * (J117-1)</f>
        <v>0.546875</v>
      </c>
      <c r="K118" s="338"/>
      <c r="L118" s="339"/>
      <c r="M118" s="339"/>
      <c r="N118" s="339"/>
      <c r="O118" s="338"/>
      <c r="P118" s="340"/>
      <c r="Q118" s="338"/>
      <c r="R118" s="38"/>
      <c r="S118" s="38"/>
      <c r="AG118" s="38"/>
      <c r="AH118" s="38"/>
      <c r="AI118" s="38"/>
      <c r="AJ118" s="38"/>
      <c r="AK118" s="38"/>
      <c r="AL118" s="38"/>
      <c r="AM118" s="38"/>
      <c r="AN118" s="38"/>
      <c r="AO118" s="38"/>
      <c r="AP118" s="38"/>
      <c r="AQ118" s="38"/>
      <c r="AR118" s="38"/>
      <c r="AS118" s="38"/>
      <c r="AT118" s="38"/>
    </row>
    <row r="119">
      <c r="A119" s="87"/>
      <c r="B119" s="87"/>
      <c r="C119" s="87"/>
      <c r="E119" s="266"/>
      <c r="F119" s="266"/>
      <c r="G119" s="266"/>
      <c r="H119" s="322" t="s">
        <v>266</v>
      </c>
      <c r="I119" s="344"/>
      <c r="J119" s="337">
        <f>J118*J117</f>
        <v>1.09375</v>
      </c>
      <c r="K119" s="338"/>
      <c r="L119" s="339"/>
      <c r="M119" s="339"/>
      <c r="N119" s="339"/>
      <c r="O119" s="338"/>
      <c r="P119" s="340"/>
      <c r="Q119" s="338"/>
      <c r="R119" s="346"/>
      <c r="S119" s="346"/>
      <c r="AG119" s="38"/>
      <c r="AH119" s="38"/>
      <c r="AI119" s="38"/>
      <c r="AJ119" s="38"/>
      <c r="AK119" s="38"/>
      <c r="AL119" s="38"/>
      <c r="AM119" s="38"/>
      <c r="AN119" s="38"/>
      <c r="AO119" s="38"/>
      <c r="AP119" s="38"/>
      <c r="AQ119" s="38"/>
      <c r="AR119" s="38"/>
      <c r="AS119" s="38"/>
      <c r="AT119" s="38"/>
    </row>
    <row r="120">
      <c r="A120" s="87"/>
      <c r="B120" s="87"/>
      <c r="C120" s="87"/>
      <c r="E120" s="266"/>
      <c r="F120" s="266"/>
      <c r="G120" s="266"/>
      <c r="H120" s="322" t="s">
        <v>269</v>
      </c>
      <c r="I120" s="344"/>
      <c r="J120" s="347">
        <f>ALL_GATHER_CORE2CORE_TIME_MS(J119)</f>
        <v>0.0008900960286</v>
      </c>
      <c r="K120" s="338"/>
      <c r="L120" s="339"/>
      <c r="M120" s="339"/>
      <c r="N120" s="339"/>
      <c r="O120" s="338"/>
      <c r="P120" s="340"/>
      <c r="Q120" s="338"/>
      <c r="R120" s="346"/>
      <c r="S120" s="346"/>
      <c r="AG120" s="38"/>
      <c r="AH120" s="38"/>
      <c r="AI120" s="38"/>
      <c r="AJ120" s="38"/>
      <c r="AK120" s="38"/>
      <c r="AL120" s="38"/>
      <c r="AM120" s="38"/>
      <c r="AN120" s="38"/>
      <c r="AO120" s="38"/>
      <c r="AP120" s="38"/>
      <c r="AQ120" s="38"/>
      <c r="AR120" s="38"/>
      <c r="AS120" s="38"/>
      <c r="AT120" s="38"/>
    </row>
    <row r="121">
      <c r="A121" s="87"/>
      <c r="B121" s="87"/>
      <c r="C121" s="87"/>
      <c r="E121" s="266"/>
      <c r="F121" s="266"/>
      <c r="G121" s="277"/>
      <c r="H121" s="320" t="s">
        <v>273</v>
      </c>
      <c r="I121" s="172"/>
      <c r="J121" s="347">
        <f>J120/J111</f>
        <v>0.0001112620036</v>
      </c>
      <c r="K121" s="338"/>
      <c r="L121" s="339"/>
      <c r="M121" s="339"/>
      <c r="N121" s="339"/>
      <c r="O121" s="338"/>
      <c r="P121" s="340"/>
      <c r="Q121" s="338"/>
      <c r="R121" s="346"/>
      <c r="S121" s="346"/>
      <c r="AG121" s="38"/>
      <c r="AH121" s="38"/>
      <c r="AI121" s="38"/>
      <c r="AJ121" s="38"/>
      <c r="AK121" s="38"/>
      <c r="AL121" s="38"/>
      <c r="AM121" s="38"/>
      <c r="AN121" s="38"/>
      <c r="AO121" s="38"/>
      <c r="AP121" s="38"/>
      <c r="AQ121" s="38"/>
      <c r="AR121" s="38"/>
      <c r="AS121" s="38"/>
      <c r="AT121" s="38"/>
    </row>
    <row r="122">
      <c r="A122" s="87"/>
      <c r="B122" s="87"/>
      <c r="C122" s="87"/>
      <c r="E122" s="266"/>
      <c r="F122" s="266"/>
      <c r="G122" s="328" t="s">
        <v>274</v>
      </c>
      <c r="H122" s="348">
        <f>J116+J121</f>
        <v>0.124724706</v>
      </c>
      <c r="I122" s="172"/>
      <c r="J122" s="343"/>
      <c r="K122" s="338"/>
      <c r="L122" s="339"/>
      <c r="M122" s="339"/>
      <c r="N122" s="339"/>
      <c r="O122" s="338"/>
      <c r="P122" s="340"/>
      <c r="Q122" s="338"/>
      <c r="R122" s="346"/>
      <c r="S122" s="346"/>
      <c r="AG122" s="38"/>
      <c r="AH122" s="38"/>
      <c r="AI122" s="38"/>
      <c r="AJ122" s="38"/>
      <c r="AK122" s="38"/>
      <c r="AL122" s="38"/>
      <c r="AM122" s="38"/>
      <c r="AN122" s="38"/>
      <c r="AO122" s="38"/>
      <c r="AP122" s="38"/>
      <c r="AQ122" s="38"/>
      <c r="AR122" s="38"/>
      <c r="AS122" s="38"/>
      <c r="AT122" s="38"/>
    </row>
    <row r="123">
      <c r="A123" s="87"/>
      <c r="B123" s="87"/>
      <c r="C123" s="87"/>
      <c r="E123" s="266"/>
      <c r="F123" s="266"/>
      <c r="G123" s="320"/>
      <c r="H123" s="348"/>
      <c r="I123" s="172"/>
      <c r="J123" s="343"/>
      <c r="K123" s="338"/>
      <c r="L123" s="339"/>
      <c r="M123" s="339"/>
      <c r="N123" s="339"/>
      <c r="O123" s="338"/>
      <c r="P123" s="340"/>
      <c r="Q123" s="338"/>
      <c r="R123" s="346"/>
      <c r="S123" s="346"/>
      <c r="AG123" s="38"/>
      <c r="AH123" s="38"/>
      <c r="AI123" s="38"/>
      <c r="AJ123" s="38"/>
      <c r="AK123" s="38"/>
      <c r="AL123" s="38"/>
      <c r="AM123" s="38"/>
      <c r="AN123" s="38"/>
      <c r="AO123" s="38"/>
      <c r="AP123" s="38"/>
      <c r="AQ123" s="38"/>
      <c r="AR123" s="38"/>
      <c r="AS123" s="38"/>
      <c r="AT123" s="38"/>
    </row>
    <row r="124">
      <c r="A124" s="87"/>
      <c r="B124" s="87"/>
      <c r="C124" s="87"/>
      <c r="E124" s="266"/>
      <c r="F124" s="266"/>
      <c r="G124" s="349" t="s">
        <v>275</v>
      </c>
      <c r="H124" s="350"/>
      <c r="I124" s="308"/>
      <c r="J124" s="351" t="s">
        <v>276</v>
      </c>
      <c r="K124" s="308"/>
      <c r="L124" s="309"/>
      <c r="M124" s="309"/>
      <c r="N124" s="309"/>
      <c r="O124" s="308"/>
      <c r="P124" s="310"/>
      <c r="Q124" s="308"/>
      <c r="R124" s="346"/>
      <c r="S124" s="346"/>
      <c r="AG124" s="38"/>
      <c r="AH124" s="38"/>
      <c r="AI124" s="38"/>
      <c r="AJ124" s="38"/>
      <c r="AK124" s="38"/>
      <c r="AL124" s="38"/>
      <c r="AM124" s="38"/>
      <c r="AN124" s="38"/>
      <c r="AO124" s="38"/>
      <c r="AP124" s="38"/>
      <c r="AQ124" s="38"/>
      <c r="AR124" s="38"/>
      <c r="AS124" s="38"/>
      <c r="AT124" s="38"/>
    </row>
    <row r="125">
      <c r="A125" s="87"/>
      <c r="B125" s="87"/>
      <c r="C125" s="87"/>
      <c r="E125" s="266"/>
      <c r="F125" s="266"/>
      <c r="G125" s="352" t="s">
        <v>277</v>
      </c>
      <c r="H125" s="353" t="s">
        <v>33</v>
      </c>
      <c r="I125" s="354"/>
      <c r="J125" s="355"/>
      <c r="K125" s="354"/>
      <c r="L125" s="356"/>
      <c r="M125" s="356"/>
      <c r="N125" s="356"/>
      <c r="O125" s="354"/>
      <c r="P125" s="357"/>
      <c r="Q125" s="354"/>
      <c r="R125" s="346"/>
      <c r="S125" s="346"/>
      <c r="AG125" s="38"/>
      <c r="AH125" s="38"/>
      <c r="AI125" s="38"/>
      <c r="AJ125" s="38"/>
      <c r="AK125" s="38"/>
      <c r="AL125" s="38"/>
      <c r="AM125" s="38"/>
      <c r="AN125" s="38"/>
      <c r="AO125" s="38"/>
      <c r="AP125" s="38"/>
      <c r="AQ125" s="38"/>
      <c r="AR125" s="38"/>
      <c r="AS125" s="38"/>
      <c r="AT125" s="38"/>
    </row>
    <row r="126">
      <c r="A126" s="87"/>
      <c r="B126" s="87"/>
      <c r="C126" s="87"/>
      <c r="E126" s="266"/>
      <c r="F126" s="266"/>
      <c r="G126" s="358" t="s">
        <v>278</v>
      </c>
      <c r="H126" s="359" t="s">
        <v>279</v>
      </c>
      <c r="I126" s="360"/>
      <c r="J126" s="361">
        <f>SHARDING(H125)</f>
        <v>16</v>
      </c>
      <c r="K126" s="360"/>
      <c r="L126" s="362"/>
      <c r="M126" s="362"/>
      <c r="N126" s="362"/>
      <c r="O126" s="360"/>
      <c r="P126" s="363"/>
      <c r="Q126" s="360"/>
      <c r="R126" s="346"/>
      <c r="S126" s="346"/>
      <c r="AG126" s="38"/>
      <c r="AH126" s="38"/>
      <c r="AI126" s="38"/>
      <c r="AJ126" s="38"/>
      <c r="AK126" s="38"/>
      <c r="AL126" s="38"/>
      <c r="AM126" s="38"/>
      <c r="AN126" s="38"/>
      <c r="AO126" s="38"/>
      <c r="AP126" s="38"/>
      <c r="AQ126" s="38"/>
      <c r="AR126" s="38"/>
      <c r="AS126" s="38"/>
      <c r="AT126" s="38"/>
    </row>
    <row r="127">
      <c r="A127" s="87"/>
      <c r="B127" s="87"/>
      <c r="C127" s="87"/>
      <c r="E127" s="266"/>
      <c r="F127" s="266"/>
      <c r="G127" s="266"/>
      <c r="H127" s="364" t="s">
        <v>265</v>
      </c>
      <c r="I127" s="354"/>
      <c r="J127" s="365">
        <f>P100 * (J126-1)</f>
        <v>16.40625</v>
      </c>
      <c r="K127" s="354"/>
      <c r="L127" s="356"/>
      <c r="M127" s="356"/>
      <c r="N127" s="356"/>
      <c r="O127" s="354"/>
      <c r="P127" s="357"/>
      <c r="Q127" s="354"/>
      <c r="R127" s="346"/>
      <c r="S127" s="346"/>
      <c r="AG127" s="38"/>
      <c r="AH127" s="38"/>
      <c r="AI127" s="38"/>
      <c r="AJ127" s="38"/>
      <c r="AK127" s="38"/>
      <c r="AL127" s="38"/>
      <c r="AM127" s="38"/>
      <c r="AN127" s="38"/>
      <c r="AO127" s="38"/>
      <c r="AP127" s="38"/>
      <c r="AQ127" s="38"/>
      <c r="AR127" s="38"/>
      <c r="AS127" s="38"/>
      <c r="AT127" s="38"/>
    </row>
    <row r="128">
      <c r="A128" s="87"/>
      <c r="B128" s="87"/>
      <c r="C128" s="87"/>
      <c r="E128" s="266"/>
      <c r="F128" s="266"/>
      <c r="G128" s="266"/>
      <c r="H128" s="366" t="s">
        <v>266</v>
      </c>
      <c r="I128" s="360"/>
      <c r="J128" s="367">
        <f>J127*J126</f>
        <v>262.5</v>
      </c>
      <c r="K128" s="360"/>
      <c r="L128" s="362"/>
      <c r="M128" s="362"/>
      <c r="N128" s="362"/>
      <c r="O128" s="360"/>
      <c r="P128" s="363"/>
      <c r="Q128" s="360"/>
      <c r="R128" s="346"/>
      <c r="S128" s="346"/>
      <c r="AG128" s="38"/>
      <c r="AH128" s="38"/>
      <c r="AI128" s="38"/>
      <c r="AJ128" s="38"/>
      <c r="AK128" s="38"/>
      <c r="AL128" s="38"/>
      <c r="AM128" s="38"/>
      <c r="AN128" s="38"/>
      <c r="AO128" s="38"/>
      <c r="AP128" s="38"/>
      <c r="AQ128" s="38"/>
      <c r="AR128" s="38"/>
      <c r="AS128" s="38"/>
      <c r="AT128" s="38"/>
    </row>
    <row r="129">
      <c r="A129" s="87"/>
      <c r="B129" s="87"/>
      <c r="C129" s="87"/>
      <c r="E129" s="266"/>
      <c r="F129" s="266"/>
      <c r="G129" s="277"/>
      <c r="H129" s="364" t="s">
        <v>269</v>
      </c>
      <c r="I129" s="354"/>
      <c r="J129" s="368">
        <f>ALL_GATHER_CORE2CORE_TIME_MS(J128)</f>
        <v>0.2136230469</v>
      </c>
      <c r="K129" s="354"/>
      <c r="L129" s="356"/>
      <c r="M129" s="356"/>
      <c r="N129" s="356"/>
      <c r="O129" s="354"/>
      <c r="P129" s="357"/>
      <c r="Q129" s="354"/>
      <c r="R129" s="346"/>
      <c r="S129" s="346"/>
      <c r="AG129" s="38"/>
      <c r="AH129" s="38"/>
      <c r="AI129" s="38"/>
      <c r="AJ129" s="38"/>
      <c r="AK129" s="38"/>
      <c r="AL129" s="38"/>
      <c r="AM129" s="38"/>
      <c r="AN129" s="38"/>
      <c r="AO129" s="38"/>
      <c r="AP129" s="38"/>
      <c r="AQ129" s="38"/>
      <c r="AR129" s="38"/>
      <c r="AS129" s="38"/>
      <c r="AT129" s="38"/>
    </row>
    <row r="130">
      <c r="A130" s="87"/>
      <c r="B130" s="87"/>
      <c r="C130" s="87"/>
      <c r="E130" s="266"/>
      <c r="F130" s="266"/>
      <c r="G130" s="320"/>
      <c r="H130" s="348"/>
      <c r="I130" s="172"/>
      <c r="J130" s="343"/>
      <c r="K130" s="338"/>
      <c r="L130" s="339"/>
      <c r="M130" s="339"/>
      <c r="N130" s="339"/>
      <c r="O130" s="338"/>
      <c r="P130" s="340"/>
      <c r="Q130" s="338"/>
      <c r="R130" s="346"/>
      <c r="S130" s="346"/>
      <c r="AG130" s="38"/>
      <c r="AH130" s="38"/>
      <c r="AI130" s="38"/>
      <c r="AJ130" s="38"/>
      <c r="AK130" s="38"/>
      <c r="AL130" s="38"/>
      <c r="AM130" s="38"/>
      <c r="AN130" s="38"/>
      <c r="AO130" s="38"/>
      <c r="AP130" s="38"/>
      <c r="AQ130" s="38"/>
      <c r="AR130" s="38"/>
      <c r="AS130" s="38"/>
      <c r="AT130" s="38"/>
    </row>
    <row r="131">
      <c r="A131" s="87"/>
      <c r="B131" s="87"/>
      <c r="C131" s="87"/>
      <c r="E131" s="266"/>
      <c r="F131" s="266"/>
      <c r="G131" s="320"/>
      <c r="H131" s="348"/>
      <c r="I131" s="172"/>
      <c r="J131" s="343"/>
      <c r="K131" s="338"/>
      <c r="L131" s="339"/>
      <c r="M131" s="339"/>
      <c r="N131" s="339"/>
      <c r="O131" s="338"/>
      <c r="P131" s="340"/>
      <c r="Q131" s="338"/>
      <c r="R131" s="346"/>
      <c r="S131" s="346"/>
      <c r="AG131" s="38"/>
      <c r="AH131" s="38"/>
      <c r="AI131" s="38"/>
      <c r="AJ131" s="38"/>
      <c r="AK131" s="38"/>
      <c r="AL131" s="38"/>
      <c r="AM131" s="38"/>
      <c r="AN131" s="38"/>
      <c r="AO131" s="38"/>
      <c r="AP131" s="38"/>
      <c r="AQ131" s="38"/>
      <c r="AR131" s="38"/>
      <c r="AS131" s="38"/>
      <c r="AT131" s="38"/>
    </row>
    <row r="132">
      <c r="A132" s="87"/>
      <c r="B132" s="87"/>
      <c r="C132" s="87"/>
      <c r="E132" s="266"/>
      <c r="F132" s="266"/>
      <c r="G132" s="320"/>
      <c r="H132" s="348"/>
      <c r="I132" s="172"/>
      <c r="J132" s="343"/>
      <c r="K132" s="338"/>
      <c r="L132" s="339"/>
      <c r="M132" s="339"/>
      <c r="N132" s="339"/>
      <c r="O132" s="338"/>
      <c r="P132" s="340"/>
      <c r="Q132" s="338"/>
      <c r="R132" s="346"/>
      <c r="S132" s="346"/>
      <c r="AG132" s="38"/>
      <c r="AH132" s="38"/>
      <c r="AI132" s="38"/>
      <c r="AJ132" s="38"/>
      <c r="AK132" s="38"/>
      <c r="AL132" s="38"/>
      <c r="AM132" s="38"/>
      <c r="AN132" s="38"/>
      <c r="AO132" s="38"/>
      <c r="AP132" s="38"/>
      <c r="AQ132" s="38"/>
      <c r="AR132" s="38"/>
      <c r="AS132" s="38"/>
      <c r="AT132" s="38"/>
    </row>
    <row r="133">
      <c r="A133" s="87"/>
      <c r="B133" s="87"/>
      <c r="C133" s="87"/>
      <c r="E133" s="266"/>
      <c r="F133" s="266"/>
      <c r="G133" s="369" t="s">
        <v>280</v>
      </c>
      <c r="H133" s="370" t="s">
        <v>281</v>
      </c>
      <c r="I133" s="371"/>
      <c r="J133" s="371"/>
      <c r="K133" s="308"/>
      <c r="L133" s="309"/>
      <c r="M133" s="309"/>
      <c r="N133" s="309"/>
      <c r="O133" s="308"/>
      <c r="P133" s="310"/>
      <c r="Q133" s="308"/>
      <c r="R133" s="346"/>
      <c r="S133" s="346"/>
      <c r="AG133" s="38"/>
      <c r="AH133" s="38"/>
      <c r="AI133" s="38"/>
      <c r="AJ133" s="38"/>
      <c r="AK133" s="38"/>
      <c r="AL133" s="38"/>
      <c r="AM133" s="38"/>
      <c r="AN133" s="38"/>
      <c r="AO133" s="38"/>
      <c r="AP133" s="38"/>
      <c r="AQ133" s="38"/>
      <c r="AR133" s="38"/>
      <c r="AS133" s="38"/>
      <c r="AT133" s="38"/>
    </row>
    <row r="134">
      <c r="A134" s="87"/>
      <c r="B134" s="164"/>
      <c r="C134" s="87"/>
      <c r="E134" s="266"/>
      <c r="F134" s="266"/>
      <c r="G134" s="372" t="s">
        <v>282</v>
      </c>
      <c r="H134" s="373">
        <f>IFS(H133=G102,H108,
H133=G110,H122 ,
H133=G124,J129,
TRUE,0)</f>
        <v>0</v>
      </c>
      <c r="I134" s="374"/>
      <c r="J134" s="374"/>
      <c r="K134" s="374"/>
      <c r="L134" s="375"/>
      <c r="M134" s="375"/>
      <c r="N134" s="375"/>
      <c r="O134" s="376"/>
      <c r="P134" s="377"/>
      <c r="Q134" s="376"/>
      <c r="AG134" s="38"/>
      <c r="AH134" s="38"/>
      <c r="AI134" s="38"/>
      <c r="AJ134" s="38"/>
      <c r="AK134" s="38"/>
      <c r="AL134" s="38"/>
      <c r="AM134" s="38"/>
      <c r="AN134" s="38"/>
      <c r="AO134" s="38"/>
      <c r="AP134" s="38"/>
      <c r="AQ134" s="38"/>
      <c r="AR134" s="38"/>
      <c r="AS134" s="38"/>
      <c r="AT134" s="38"/>
    </row>
    <row r="135">
      <c r="A135" s="87"/>
      <c r="B135" s="87"/>
      <c r="C135" s="87"/>
      <c r="E135" s="266"/>
      <c r="F135" s="266"/>
      <c r="G135" s="378" t="s">
        <v>283</v>
      </c>
      <c r="H135" s="379">
        <f>IFS(PARAMS("topo")="2x2x2", (2+2+2)/2,
PARAMS("topo")="2x2", (2+2)/2,
TRUE, NA())</f>
        <v>3</v>
      </c>
      <c r="I135" s="380"/>
      <c r="J135" s="380"/>
      <c r="K135" s="380"/>
      <c r="L135" s="381"/>
      <c r="M135" s="381"/>
      <c r="N135" s="381"/>
      <c r="O135" s="382"/>
      <c r="P135" s="383"/>
      <c r="Q135" s="382"/>
      <c r="AG135" s="38"/>
      <c r="AH135" s="38"/>
      <c r="AI135" s="38"/>
      <c r="AJ135" s="38"/>
      <c r="AK135" s="38"/>
      <c r="AL135" s="38"/>
      <c r="AM135" s="38"/>
      <c r="AN135" s="38"/>
      <c r="AO135" s="38"/>
      <c r="AP135" s="38"/>
      <c r="AQ135" s="38"/>
      <c r="AR135" s="38"/>
      <c r="AS135" s="38"/>
      <c r="AT135" s="38"/>
    </row>
    <row r="136">
      <c r="A136" s="87"/>
      <c r="B136" s="87"/>
      <c r="C136" s="87"/>
      <c r="E136" s="266"/>
      <c r="F136" s="277"/>
      <c r="G136" s="372" t="s">
        <v>284</v>
      </c>
      <c r="H136" s="373">
        <f>IF(H133="No Collectives", 0, H135 * HW_SPEC("Chip-to-Chip ICI Latency (ms)"))</f>
        <v>0</v>
      </c>
      <c r="I136" s="374"/>
      <c r="J136" s="374"/>
      <c r="K136" s="374"/>
      <c r="L136" s="375"/>
      <c r="M136" s="375"/>
      <c r="N136" s="375"/>
      <c r="O136" s="376"/>
      <c r="P136" s="377"/>
      <c r="Q136" s="376"/>
      <c r="AG136" s="38"/>
      <c r="AH136" s="38"/>
      <c r="AI136" s="38"/>
      <c r="AJ136" s="38"/>
      <c r="AK136" s="38"/>
      <c r="AL136" s="38"/>
      <c r="AM136" s="38"/>
      <c r="AN136" s="38"/>
      <c r="AO136" s="38"/>
      <c r="AP136" s="38"/>
      <c r="AQ136" s="38"/>
      <c r="AR136" s="38"/>
      <c r="AS136" s="38"/>
      <c r="AT136" s="38"/>
    </row>
    <row r="137">
      <c r="A137" s="87"/>
      <c r="B137" s="87"/>
      <c r="C137" s="87"/>
      <c r="E137" s="266"/>
      <c r="F137" s="384" t="s">
        <v>285</v>
      </c>
      <c r="G137" s="385" t="s">
        <v>286</v>
      </c>
      <c r="H137" s="381" t="str">
        <f>VLOOKUP(O85&amp;","&amp;O89,$T$3:$W$12,4, FALSE)</f>
        <v>fp8</v>
      </c>
      <c r="I137" s="386"/>
      <c r="J137" s="380"/>
      <c r="K137" s="380"/>
      <c r="L137" s="381"/>
      <c r="M137" s="381"/>
      <c r="N137" s="381"/>
      <c r="O137" s="380"/>
      <c r="P137" s="383"/>
      <c r="Q137" s="172"/>
      <c r="AG137" s="38"/>
      <c r="AH137" s="38"/>
      <c r="AI137" s="38"/>
      <c r="AJ137" s="38"/>
      <c r="AK137" s="38"/>
      <c r="AL137" s="38"/>
      <c r="AM137" s="38"/>
      <c r="AN137" s="38"/>
      <c r="AO137" s="38"/>
      <c r="AP137" s="38"/>
      <c r="AQ137" s="38"/>
      <c r="AR137" s="38"/>
      <c r="AS137" s="38"/>
      <c r="AT137" s="38"/>
    </row>
    <row r="138">
      <c r="A138" s="87"/>
      <c r="B138" s="87"/>
      <c r="C138" s="87"/>
      <c r="E138" s="266"/>
      <c r="F138" s="266"/>
      <c r="G138" s="385" t="s">
        <v>287</v>
      </c>
      <c r="H138" s="387">
        <f>CALCULATE_FLOPS(J88:M88,J92:M92,L92,1,H137)</f>
        <v>3523215360</v>
      </c>
      <c r="I138" s="386"/>
      <c r="J138" s="380"/>
      <c r="K138" s="380"/>
      <c r="L138" s="381"/>
      <c r="M138" s="381"/>
      <c r="N138" s="381"/>
      <c r="O138" s="380"/>
      <c r="P138" s="383"/>
      <c r="Q138" s="172"/>
      <c r="AG138" s="38"/>
      <c r="AH138" s="38"/>
      <c r="AI138" s="38"/>
      <c r="AJ138" s="38"/>
      <c r="AK138" s="38"/>
      <c r="AL138" s="38"/>
      <c r="AM138" s="38"/>
      <c r="AN138" s="38"/>
      <c r="AO138" s="38"/>
      <c r="AP138" s="38"/>
      <c r="AQ138" s="38"/>
      <c r="AR138" s="38"/>
      <c r="AS138" s="38"/>
      <c r="AT138" s="38"/>
    </row>
    <row r="139">
      <c r="A139" s="87"/>
      <c r="B139" s="87"/>
      <c r="C139" s="87"/>
      <c r="E139" s="266"/>
      <c r="F139" s="277"/>
      <c r="G139" s="388" t="s">
        <v>288</v>
      </c>
      <c r="H139" s="389">
        <f>COMPUTE_TIME_MS(H138, H137)</f>
        <v>0.001973106992</v>
      </c>
      <c r="I139" s="390"/>
      <c r="J139" s="391"/>
      <c r="K139" s="391"/>
      <c r="L139" s="392"/>
      <c r="M139" s="392"/>
      <c r="N139" s="392"/>
      <c r="O139" s="391"/>
      <c r="P139" s="393"/>
      <c r="Q139" s="172"/>
      <c r="AG139" s="38"/>
      <c r="AH139" s="38"/>
      <c r="AI139" s="38"/>
      <c r="AJ139" s="38"/>
      <c r="AK139" s="38"/>
      <c r="AL139" s="38"/>
      <c r="AM139" s="38"/>
      <c r="AN139" s="38"/>
      <c r="AO139" s="38"/>
      <c r="AP139" s="38"/>
      <c r="AQ139" s="38"/>
      <c r="AR139" s="38"/>
      <c r="AS139" s="38"/>
      <c r="AT139" s="38"/>
    </row>
    <row r="140">
      <c r="A140" s="87"/>
      <c r="B140" s="87"/>
      <c r="C140" s="87"/>
      <c r="E140" s="266"/>
      <c r="F140" s="384" t="s">
        <v>289</v>
      </c>
      <c r="G140" s="381" t="s">
        <v>290</v>
      </c>
      <c r="H140" s="394">
        <f>IF(Q85,0,P88)+IF(Q89,0,P92)+IF(Q93,0,P96)</f>
        <v>12.0625</v>
      </c>
      <c r="I140" s="380"/>
      <c r="J140" s="380"/>
      <c r="K140" s="380"/>
      <c r="L140" s="381"/>
      <c r="M140" s="381"/>
      <c r="N140" s="381"/>
      <c r="O140" s="380"/>
      <c r="P140" s="383"/>
      <c r="Q140" s="172"/>
      <c r="AG140" s="38"/>
      <c r="AH140" s="38"/>
      <c r="AI140" s="38"/>
      <c r="AJ140" s="38"/>
      <c r="AK140" s="38"/>
      <c r="AL140" s="38"/>
      <c r="AM140" s="38"/>
      <c r="AN140" s="38"/>
      <c r="AO140" s="38"/>
      <c r="AP140" s="38"/>
      <c r="AQ140" s="38"/>
      <c r="AR140" s="38"/>
      <c r="AS140" s="38"/>
      <c r="AT140" s="38"/>
    </row>
    <row r="141">
      <c r="A141" s="87"/>
      <c r="B141" s="87"/>
      <c r="C141" s="87"/>
      <c r="E141" s="277"/>
      <c r="F141" s="277"/>
      <c r="G141" s="395" t="s">
        <v>291</v>
      </c>
      <c r="H141" s="396">
        <f>HBM_TIME_MS(H140)</f>
        <v>0.003500783131</v>
      </c>
      <c r="I141" s="391"/>
      <c r="J141" s="391"/>
      <c r="K141" s="391"/>
      <c r="L141" s="392"/>
      <c r="M141" s="392"/>
      <c r="N141" s="392"/>
      <c r="O141" s="391"/>
      <c r="P141" s="393"/>
      <c r="Q141" s="172"/>
      <c r="AH141" s="397"/>
      <c r="AI141" s="397"/>
      <c r="AJ141" s="397"/>
      <c r="AK141" s="38"/>
      <c r="AL141" s="38"/>
      <c r="AM141" s="38"/>
      <c r="AN141" s="38"/>
      <c r="AO141" s="38"/>
      <c r="AP141" s="38"/>
      <c r="AQ141" s="38"/>
      <c r="AR141" s="38"/>
      <c r="AS141" s="38"/>
      <c r="AT141" s="38"/>
    </row>
    <row r="142">
      <c r="E142" s="258" t="s">
        <v>292</v>
      </c>
      <c r="F142" s="282" t="s">
        <v>249</v>
      </c>
      <c r="G142" s="260"/>
      <c r="H142" s="290" t="s">
        <v>238</v>
      </c>
      <c r="I142" s="290" t="s">
        <v>239</v>
      </c>
      <c r="J142" s="290"/>
      <c r="K142" s="195" t="s">
        <v>40</v>
      </c>
      <c r="L142" s="195" t="s">
        <v>38</v>
      </c>
      <c r="M142" s="398" t="s">
        <v>142</v>
      </c>
      <c r="N142" s="290" t="s">
        <v>240</v>
      </c>
      <c r="O142" s="291" t="str">
        <f>EXTRACT_ACTIVATION_DTYPE(PARAMS("attn_proj_dtype"))</f>
        <v>fp8</v>
      </c>
      <c r="P142" s="292"/>
      <c r="Q142" s="291" t="b">
        <v>0</v>
      </c>
      <c r="R142" s="38"/>
      <c r="S142" s="38"/>
      <c r="AH142" s="397"/>
      <c r="AI142" s="397"/>
      <c r="AJ142" s="397"/>
      <c r="AK142" s="38"/>
      <c r="AL142" s="38"/>
      <c r="AM142" s="38"/>
      <c r="AN142" s="38"/>
      <c r="AO142" s="38"/>
      <c r="AP142" s="38"/>
      <c r="AQ142" s="38"/>
      <c r="AR142" s="38"/>
      <c r="AS142" s="38"/>
      <c r="AT142" s="38"/>
    </row>
    <row r="143">
      <c r="E143" s="266"/>
      <c r="F143" s="267"/>
      <c r="G143" s="268"/>
      <c r="H143" s="195" t="s">
        <v>242</v>
      </c>
      <c r="I143" s="290" t="s">
        <v>239</v>
      </c>
      <c r="J143" s="289"/>
      <c r="K143" s="289">
        <f t="shared" ref="K143:M143" si="18">PARAMS(K142)</f>
        <v>2560</v>
      </c>
      <c r="L143" s="290">
        <f t="shared" si="18"/>
        <v>1</v>
      </c>
      <c r="M143" s="290">
        <f t="shared" si="18"/>
        <v>1536</v>
      </c>
      <c r="N143" s="290" t="s">
        <v>240</v>
      </c>
      <c r="O143" s="266"/>
      <c r="P143" s="292">
        <f>SIZEOF_IN_MIB(J143:M143, $O142)</f>
        <v>3.75</v>
      </c>
      <c r="Q143" s="266"/>
      <c r="R143" s="38"/>
      <c r="S143" s="38"/>
      <c r="AH143" s="397"/>
      <c r="AI143" s="397"/>
      <c r="AJ143" s="397"/>
      <c r="AK143" s="38"/>
      <c r="AL143" s="38"/>
      <c r="AM143" s="38"/>
      <c r="AN143" s="38"/>
      <c r="AO143" s="38"/>
      <c r="AP143" s="38"/>
      <c r="AQ143" s="38"/>
      <c r="AR143" s="38"/>
      <c r="AS143" s="38"/>
      <c r="AT143" s="38"/>
    </row>
    <row r="144">
      <c r="E144" s="266"/>
      <c r="F144" s="267"/>
      <c r="G144" s="268"/>
      <c r="H144" s="289" t="s">
        <v>244</v>
      </c>
      <c r="I144" s="289" t="s">
        <v>239</v>
      </c>
      <c r="J144" s="290"/>
      <c r="K144" s="195" t="s">
        <v>143</v>
      </c>
      <c r="L144" s="195"/>
      <c r="M144" s="289"/>
      <c r="N144" s="289" t="s">
        <v>240</v>
      </c>
      <c r="O144" s="266"/>
      <c r="P144" s="292"/>
      <c r="Q144" s="266"/>
      <c r="R144" s="38"/>
      <c r="S144" s="38"/>
      <c r="AH144" s="397"/>
      <c r="AI144" s="397"/>
      <c r="AJ144" s="397"/>
      <c r="AK144" s="38"/>
      <c r="AL144" s="38"/>
      <c r="AM144" s="38"/>
      <c r="AN144" s="38"/>
      <c r="AO144" s="38"/>
      <c r="AP144" s="38"/>
      <c r="AQ144" s="38"/>
      <c r="AR144" s="38"/>
      <c r="AS144" s="38"/>
      <c r="AT144" s="38"/>
    </row>
    <row r="145">
      <c r="E145" s="266"/>
      <c r="F145" s="278"/>
      <c r="G145" s="279"/>
      <c r="H145" s="195" t="s">
        <v>246</v>
      </c>
      <c r="I145" s="289" t="s">
        <v>239</v>
      </c>
      <c r="J145" s="290"/>
      <c r="K145" s="289">
        <f t="shared" ref="K145:M145" si="19">K143/SHARDING(K144)</f>
        <v>160</v>
      </c>
      <c r="L145" s="289">
        <f t="shared" si="19"/>
        <v>1</v>
      </c>
      <c r="M145" s="289">
        <f t="shared" si="19"/>
        <v>1536</v>
      </c>
      <c r="N145" s="289" t="s">
        <v>240</v>
      </c>
      <c r="O145" s="277"/>
      <c r="P145" s="292">
        <f>SIZEOF_IN_MIB(J145:M145, $O142)</f>
        <v>0.234375</v>
      </c>
      <c r="Q145" s="277"/>
      <c r="R145" s="38"/>
      <c r="S145" s="38"/>
      <c r="AK145" s="38"/>
      <c r="AL145" s="38"/>
      <c r="AM145" s="38"/>
      <c r="AN145" s="38"/>
      <c r="AO145" s="38"/>
      <c r="AP145" s="38"/>
      <c r="AQ145" s="38"/>
      <c r="AR145" s="38"/>
      <c r="AS145" s="38"/>
      <c r="AT145" s="38"/>
    </row>
    <row r="146">
      <c r="E146" s="266"/>
      <c r="F146" s="259" t="s">
        <v>253</v>
      </c>
      <c r="G146" s="260"/>
      <c r="H146" s="289" t="s">
        <v>238</v>
      </c>
      <c r="I146" s="289" t="s">
        <v>239</v>
      </c>
      <c r="J146" s="290"/>
      <c r="K146" s="398" t="s">
        <v>142</v>
      </c>
      <c r="L146" s="195" t="s">
        <v>154</v>
      </c>
      <c r="M146" s="195" t="s">
        <v>156</v>
      </c>
      <c r="N146" s="289" t="s">
        <v>240</v>
      </c>
      <c r="O146" s="291" t="str">
        <f>EXTRACT_WEIGHT_DTYPE(PARAMS("attn_proj_dtype"))</f>
        <v>fp8</v>
      </c>
      <c r="P146" s="292"/>
      <c r="Q146" s="291" t="b">
        <v>0</v>
      </c>
      <c r="R146" s="38"/>
      <c r="S146" s="38"/>
      <c r="AK146" s="38"/>
      <c r="AL146" s="38"/>
      <c r="AM146" s="38"/>
      <c r="AN146" s="38"/>
      <c r="AO146" s="38"/>
      <c r="AP146" s="38"/>
      <c r="AQ146" s="38"/>
      <c r="AR146" s="38"/>
      <c r="AS146" s="38"/>
      <c r="AT146" s="38"/>
    </row>
    <row r="147">
      <c r="E147" s="266"/>
      <c r="F147" s="267"/>
      <c r="G147" s="268"/>
      <c r="H147" s="195" t="s">
        <v>242</v>
      </c>
      <c r="I147" s="289" t="s">
        <v>239</v>
      </c>
      <c r="J147" s="290"/>
      <c r="K147" s="289">
        <f t="shared" ref="K147:M147" si="20">PARAMS(K146)</f>
        <v>1536</v>
      </c>
      <c r="L147" s="289">
        <f t="shared" si="20"/>
        <v>128</v>
      </c>
      <c r="M147" s="289">
        <f t="shared" si="20"/>
        <v>192</v>
      </c>
      <c r="N147" s="289" t="s">
        <v>240</v>
      </c>
      <c r="O147" s="266"/>
      <c r="P147" s="292">
        <f>SIZEOF_IN_MIB(J147:M147, $O146)</f>
        <v>36</v>
      </c>
      <c r="Q147" s="266"/>
      <c r="R147" s="38"/>
      <c r="S147" s="38"/>
      <c r="AK147" s="38"/>
      <c r="AL147" s="38"/>
      <c r="AM147" s="38"/>
      <c r="AN147" s="38"/>
      <c r="AO147" s="38"/>
      <c r="AP147" s="38"/>
      <c r="AQ147" s="38"/>
      <c r="AR147" s="38"/>
      <c r="AS147" s="38"/>
      <c r="AT147" s="38"/>
    </row>
    <row r="148">
      <c r="E148" s="266"/>
      <c r="F148" s="267"/>
      <c r="G148" s="268"/>
      <c r="H148" s="289" t="s">
        <v>244</v>
      </c>
      <c r="I148" s="289" t="s">
        <v>239</v>
      </c>
      <c r="J148" s="290"/>
      <c r="K148" s="290"/>
      <c r="L148" s="289"/>
      <c r="M148" s="289"/>
      <c r="N148" s="289" t="s">
        <v>240</v>
      </c>
      <c r="O148" s="266"/>
      <c r="P148" s="292"/>
      <c r="Q148" s="266"/>
      <c r="R148" s="38"/>
      <c r="S148" s="38"/>
      <c r="AK148" s="38"/>
      <c r="AL148" s="38"/>
      <c r="AM148" s="38"/>
      <c r="AN148" s="38"/>
      <c r="AO148" s="38"/>
      <c r="AP148" s="38"/>
      <c r="AQ148" s="38"/>
      <c r="AR148" s="38"/>
      <c r="AS148" s="38"/>
      <c r="AT148" s="38"/>
    </row>
    <row r="149">
      <c r="E149" s="266"/>
      <c r="F149" s="278"/>
      <c r="G149" s="279"/>
      <c r="H149" s="274" t="s">
        <v>246</v>
      </c>
      <c r="I149" s="274" t="s">
        <v>239</v>
      </c>
      <c r="J149" s="261"/>
      <c r="K149" s="274">
        <f t="shared" ref="K149:M149" si="21">K147/SHARDING(K148)</f>
        <v>1536</v>
      </c>
      <c r="L149" s="274">
        <f t="shared" si="21"/>
        <v>128</v>
      </c>
      <c r="M149" s="274">
        <f t="shared" si="21"/>
        <v>192</v>
      </c>
      <c r="N149" s="274" t="s">
        <v>240</v>
      </c>
      <c r="O149" s="241"/>
      <c r="P149" s="276">
        <f>SIZEOF_IN_MIB(J149:M149, $O146)</f>
        <v>36</v>
      </c>
      <c r="Q149" s="241"/>
      <c r="R149" s="38"/>
      <c r="S149" s="38"/>
      <c r="AK149" s="38"/>
      <c r="AL149" s="38"/>
      <c r="AM149" s="38"/>
      <c r="AN149" s="38"/>
      <c r="AO149" s="38"/>
      <c r="AP149" s="38"/>
      <c r="AQ149" s="38"/>
      <c r="AR149" s="38"/>
      <c r="AS149" s="38"/>
      <c r="AT149" s="38"/>
    </row>
    <row r="150">
      <c r="E150" s="266"/>
      <c r="F150" s="259" t="s">
        <v>257</v>
      </c>
      <c r="G150" s="260"/>
      <c r="H150" s="271" t="s">
        <v>238</v>
      </c>
      <c r="I150" s="271" t="s">
        <v>239</v>
      </c>
      <c r="J150" s="269" t="s">
        <v>40</v>
      </c>
      <c r="K150" s="269" t="s">
        <v>38</v>
      </c>
      <c r="L150" s="269" t="s">
        <v>154</v>
      </c>
      <c r="M150" s="269" t="s">
        <v>156</v>
      </c>
      <c r="N150" s="271" t="s">
        <v>240</v>
      </c>
      <c r="O150" s="399" t="s">
        <v>82</v>
      </c>
      <c r="P150" s="273"/>
      <c r="Q150" s="399" t="b">
        <v>0</v>
      </c>
      <c r="R150" s="38"/>
      <c r="S150" s="38"/>
      <c r="AK150" s="38"/>
      <c r="AL150" s="38"/>
      <c r="AM150" s="38"/>
      <c r="AN150" s="38"/>
      <c r="AO150" s="38"/>
      <c r="AP150" s="38"/>
      <c r="AQ150" s="38"/>
      <c r="AR150" s="38"/>
      <c r="AS150" s="38"/>
      <c r="AT150" s="38"/>
    </row>
    <row r="151">
      <c r="E151" s="266"/>
      <c r="F151" s="267"/>
      <c r="G151" s="268"/>
      <c r="H151" s="262" t="s">
        <v>242</v>
      </c>
      <c r="I151" s="274" t="s">
        <v>239</v>
      </c>
      <c r="J151" s="274">
        <f t="shared" ref="J151:M151" si="22">PARAMS(J150)</f>
        <v>2560</v>
      </c>
      <c r="K151" s="274">
        <f t="shared" si="22"/>
        <v>1</v>
      </c>
      <c r="L151" s="274">
        <f t="shared" si="22"/>
        <v>128</v>
      </c>
      <c r="M151" s="274">
        <f t="shared" si="22"/>
        <v>192</v>
      </c>
      <c r="N151" s="274" t="s">
        <v>240</v>
      </c>
      <c r="O151" s="275"/>
      <c r="P151" s="276">
        <f>SIZEOF_IN_MIB(J151:M151, $O150)</f>
        <v>120</v>
      </c>
      <c r="Q151" s="275"/>
      <c r="R151" s="38"/>
      <c r="S151" s="38"/>
      <c r="AK151" s="38"/>
      <c r="AL151" s="38"/>
      <c r="AM151" s="38"/>
      <c r="AN151" s="38"/>
      <c r="AO151" s="38"/>
      <c r="AP151" s="38"/>
      <c r="AQ151" s="38"/>
      <c r="AR151" s="38"/>
      <c r="AS151" s="38"/>
      <c r="AT151" s="38"/>
    </row>
    <row r="152">
      <c r="E152" s="266"/>
      <c r="F152" s="267"/>
      <c r="G152" s="268"/>
      <c r="H152" s="271" t="s">
        <v>244</v>
      </c>
      <c r="I152" s="271" t="s">
        <v>239</v>
      </c>
      <c r="J152" s="269" t="s">
        <v>143</v>
      </c>
      <c r="K152" s="269"/>
      <c r="L152" s="269"/>
      <c r="M152" s="271"/>
      <c r="N152" s="271" t="s">
        <v>240</v>
      </c>
      <c r="O152" s="272"/>
      <c r="P152" s="273"/>
      <c r="Q152" s="272"/>
      <c r="R152" s="38"/>
      <c r="S152" s="38"/>
      <c r="AK152" s="38"/>
      <c r="AL152" s="38"/>
      <c r="AM152" s="38"/>
      <c r="AN152" s="38"/>
      <c r="AO152" s="38"/>
      <c r="AP152" s="38"/>
      <c r="AQ152" s="38"/>
      <c r="AR152" s="38"/>
      <c r="AS152" s="38"/>
      <c r="AT152" s="38"/>
    </row>
    <row r="153">
      <c r="E153" s="266"/>
      <c r="F153" s="278"/>
      <c r="G153" s="279"/>
      <c r="H153" s="274" t="s">
        <v>246</v>
      </c>
      <c r="I153" s="274" t="s">
        <v>239</v>
      </c>
      <c r="J153" s="274">
        <f t="shared" ref="J153:M153" si="23">J151/SHARDING(J152)</f>
        <v>160</v>
      </c>
      <c r="K153" s="274">
        <f t="shared" si="23"/>
        <v>1</v>
      </c>
      <c r="L153" s="274">
        <f t="shared" si="23"/>
        <v>128</v>
      </c>
      <c r="M153" s="274">
        <f t="shared" si="23"/>
        <v>192</v>
      </c>
      <c r="N153" s="274" t="s">
        <v>240</v>
      </c>
      <c r="O153" s="241"/>
      <c r="P153" s="276">
        <f>SIZEOF_IN_MIB(J153:M153, $O150)</f>
        <v>7.5</v>
      </c>
      <c r="Q153" s="241"/>
      <c r="R153" s="38"/>
      <c r="S153" s="38"/>
      <c r="AK153" s="38"/>
      <c r="AL153" s="38"/>
      <c r="AM153" s="38"/>
      <c r="AN153" s="38"/>
      <c r="AO153" s="38"/>
      <c r="AP153" s="38"/>
      <c r="AQ153" s="38"/>
      <c r="AR153" s="38"/>
      <c r="AS153" s="38"/>
      <c r="AT153" s="38"/>
    </row>
    <row r="154">
      <c r="E154" s="266"/>
      <c r="F154" s="400" t="s">
        <v>293</v>
      </c>
      <c r="G154" s="349" t="s">
        <v>294</v>
      </c>
      <c r="H154" s="401"/>
      <c r="I154" s="402" t="s">
        <v>295</v>
      </c>
      <c r="J154" s="403"/>
      <c r="K154" s="308"/>
      <c r="L154" s="309"/>
      <c r="M154" s="309"/>
      <c r="N154" s="309"/>
      <c r="O154" s="308"/>
      <c r="P154" s="310"/>
      <c r="Q154" s="308"/>
      <c r="R154" s="38"/>
      <c r="S154" s="38"/>
      <c r="AK154" s="38"/>
      <c r="AL154" s="38"/>
      <c r="AM154" s="38"/>
      <c r="AN154" s="38"/>
      <c r="AO154" s="38"/>
      <c r="AP154" s="38"/>
      <c r="AQ154" s="38"/>
      <c r="AR154" s="38"/>
      <c r="AS154" s="38"/>
      <c r="AT154" s="38"/>
    </row>
    <row r="155">
      <c r="E155" s="266"/>
      <c r="F155" s="266"/>
      <c r="G155" s="358" t="s">
        <v>296</v>
      </c>
      <c r="H155" s="404" t="str">
        <f>K148</f>
        <v/>
      </c>
      <c r="I155" s="405"/>
      <c r="J155" s="317"/>
      <c r="K155" s="330"/>
      <c r="L155" s="331"/>
      <c r="M155" s="331"/>
      <c r="N155" s="331"/>
      <c r="O155" s="330"/>
      <c r="P155" s="406"/>
      <c r="Q155" s="317"/>
      <c r="R155" s="38"/>
      <c r="S155" s="38"/>
      <c r="AK155" s="38"/>
      <c r="AL155" s="38"/>
      <c r="AM155" s="38"/>
      <c r="AN155" s="38"/>
      <c r="AO155" s="38"/>
      <c r="AP155" s="38"/>
      <c r="AQ155" s="38"/>
      <c r="AR155" s="38"/>
      <c r="AS155" s="38"/>
      <c r="AT155" s="38"/>
    </row>
    <row r="156">
      <c r="E156" s="266"/>
      <c r="F156" s="266"/>
      <c r="G156" s="358" t="s">
        <v>297</v>
      </c>
      <c r="H156" s="407" t="s">
        <v>264</v>
      </c>
      <c r="I156" s="408"/>
      <c r="J156" s="409">
        <v>2.0</v>
      </c>
      <c r="K156" s="325"/>
      <c r="L156" s="326"/>
      <c r="M156" s="326"/>
      <c r="N156" s="326"/>
      <c r="O156" s="325"/>
      <c r="P156" s="410"/>
      <c r="Q156" s="313"/>
      <c r="R156" s="38"/>
      <c r="S156" s="38"/>
      <c r="AK156" s="38"/>
      <c r="AL156" s="38"/>
      <c r="AM156" s="38"/>
      <c r="AN156" s="38"/>
      <c r="AO156" s="38"/>
      <c r="AP156" s="38"/>
      <c r="AQ156" s="38"/>
      <c r="AR156" s="38"/>
      <c r="AS156" s="38"/>
      <c r="AT156" s="38"/>
    </row>
    <row r="157">
      <c r="E157" s="266"/>
      <c r="F157" s="266"/>
      <c r="G157" s="266"/>
      <c r="H157" s="411" t="s">
        <v>265</v>
      </c>
      <c r="I157" s="405"/>
      <c r="J157" s="316">
        <f>P153/J156 * (J156-1)</f>
        <v>3.75</v>
      </c>
      <c r="K157" s="330"/>
      <c r="L157" s="331"/>
      <c r="M157" s="331"/>
      <c r="N157" s="331"/>
      <c r="O157" s="330"/>
      <c r="P157" s="406"/>
      <c r="Q157" s="317"/>
      <c r="R157" s="38"/>
      <c r="S157" s="38"/>
      <c r="AK157" s="38"/>
      <c r="AL157" s="38"/>
      <c r="AM157" s="38"/>
      <c r="AN157" s="38"/>
      <c r="AO157" s="38"/>
      <c r="AP157" s="38"/>
      <c r="AQ157" s="38"/>
      <c r="AR157" s="38"/>
      <c r="AS157" s="38"/>
      <c r="AT157" s="38"/>
    </row>
    <row r="158">
      <c r="E158" s="266"/>
      <c r="F158" s="266"/>
      <c r="G158" s="266"/>
      <c r="H158" s="407" t="s">
        <v>266</v>
      </c>
      <c r="I158" s="408"/>
      <c r="J158" s="321">
        <f>J157*J156</f>
        <v>7.5</v>
      </c>
      <c r="K158" s="325"/>
      <c r="L158" s="326"/>
      <c r="M158" s="326"/>
      <c r="N158" s="326"/>
      <c r="O158" s="325"/>
      <c r="P158" s="410"/>
      <c r="Q158" s="313"/>
      <c r="R158" s="38"/>
      <c r="S158" s="38"/>
      <c r="AK158" s="38"/>
      <c r="AL158" s="38"/>
      <c r="AM158" s="38"/>
      <c r="AN158" s="38"/>
      <c r="AO158" s="38"/>
      <c r="AP158" s="38"/>
      <c r="AQ158" s="38"/>
      <c r="AR158" s="38"/>
      <c r="AS158" s="38"/>
      <c r="AT158" s="38"/>
    </row>
    <row r="159">
      <c r="E159" s="266"/>
      <c r="F159" s="266"/>
      <c r="G159" s="277"/>
      <c r="H159" s="411" t="s">
        <v>269</v>
      </c>
      <c r="I159" s="405"/>
      <c r="J159" s="412">
        <f>ALL_GATHER_CORE2CORE_TIME_MS(J158)</f>
        <v>0.006103515625</v>
      </c>
      <c r="K159" s="330"/>
      <c r="L159" s="331"/>
      <c r="M159" s="331"/>
      <c r="N159" s="331"/>
      <c r="O159" s="330"/>
      <c r="P159" s="406"/>
      <c r="Q159" s="317"/>
      <c r="R159" s="38"/>
      <c r="S159" s="38"/>
      <c r="AK159" s="38"/>
      <c r="AL159" s="38"/>
      <c r="AM159" s="38"/>
      <c r="AN159" s="38"/>
      <c r="AO159" s="38"/>
      <c r="AP159" s="38"/>
      <c r="AQ159" s="38"/>
      <c r="AR159" s="38"/>
      <c r="AS159" s="38"/>
      <c r="AT159" s="38"/>
    </row>
    <row r="160">
      <c r="E160" s="266"/>
      <c r="F160" s="266"/>
      <c r="G160" s="413" t="s">
        <v>298</v>
      </c>
      <c r="H160" s="414">
        <f>J159</f>
        <v>0.006103515625</v>
      </c>
      <c r="I160" s="415"/>
      <c r="J160" s="325"/>
      <c r="K160" s="325"/>
      <c r="L160" s="326"/>
      <c r="M160" s="326"/>
      <c r="N160" s="326"/>
      <c r="O160" s="325"/>
      <c r="P160" s="410"/>
      <c r="Q160" s="313"/>
      <c r="R160" s="38"/>
      <c r="S160" s="38"/>
      <c r="AK160" s="38"/>
      <c r="AL160" s="38"/>
      <c r="AM160" s="38"/>
      <c r="AN160" s="38"/>
      <c r="AO160" s="38"/>
      <c r="AP160" s="38"/>
      <c r="AQ160" s="38"/>
      <c r="AR160" s="38"/>
      <c r="AS160" s="38"/>
      <c r="AT160" s="38"/>
    </row>
    <row r="161">
      <c r="E161" s="266"/>
      <c r="F161" s="266"/>
      <c r="G161" s="416"/>
      <c r="H161" s="417"/>
      <c r="I161" s="418"/>
      <c r="J161" s="261"/>
      <c r="K161" s="261"/>
      <c r="L161" s="274"/>
      <c r="M161" s="274"/>
      <c r="N161" s="274"/>
      <c r="O161" s="261"/>
      <c r="P161" s="276"/>
      <c r="Q161" s="222"/>
      <c r="R161" s="38"/>
      <c r="S161" s="38"/>
      <c r="AK161" s="38"/>
      <c r="AL161" s="38"/>
      <c r="AM161" s="38"/>
      <c r="AN161" s="38"/>
      <c r="AO161" s="38"/>
      <c r="AP161" s="38"/>
      <c r="AQ161" s="38"/>
      <c r="AR161" s="38"/>
      <c r="AS161" s="38"/>
      <c r="AT161" s="38"/>
    </row>
    <row r="162">
      <c r="E162" s="266"/>
      <c r="F162" s="266"/>
      <c r="G162" s="369" t="s">
        <v>280</v>
      </c>
      <c r="H162" s="370" t="s">
        <v>281</v>
      </c>
      <c r="I162" s="419"/>
      <c r="J162" s="270"/>
      <c r="K162" s="270"/>
      <c r="L162" s="271"/>
      <c r="M162" s="271"/>
      <c r="N162" s="271"/>
      <c r="O162" s="270"/>
      <c r="P162" s="273"/>
      <c r="Q162" s="305"/>
      <c r="R162" s="38"/>
      <c r="S162" s="38"/>
      <c r="AK162" s="38"/>
      <c r="AL162" s="38"/>
      <c r="AM162" s="38"/>
      <c r="AN162" s="38"/>
      <c r="AO162" s="38"/>
      <c r="AP162" s="38"/>
      <c r="AQ162" s="38"/>
      <c r="AR162" s="38"/>
      <c r="AS162" s="38"/>
      <c r="AT162" s="38"/>
    </row>
    <row r="163">
      <c r="E163" s="266"/>
      <c r="F163" s="277"/>
      <c r="G163" s="372" t="s">
        <v>282</v>
      </c>
      <c r="H163" s="373">
        <f>IF(H162=G154,H160,0)</f>
        <v>0</v>
      </c>
      <c r="I163" s="418"/>
      <c r="J163" s="261"/>
      <c r="K163" s="261"/>
      <c r="L163" s="274"/>
      <c r="M163" s="274"/>
      <c r="N163" s="274"/>
      <c r="O163" s="261"/>
      <c r="P163" s="276"/>
      <c r="Q163" s="222"/>
      <c r="R163" s="38"/>
      <c r="S163" s="38"/>
      <c r="AK163" s="38"/>
      <c r="AL163" s="38"/>
      <c r="AM163" s="38"/>
      <c r="AN163" s="38"/>
      <c r="AO163" s="38"/>
      <c r="AP163" s="38"/>
      <c r="AQ163" s="38"/>
      <c r="AR163" s="38"/>
      <c r="AS163" s="38"/>
      <c r="AT163" s="38"/>
    </row>
    <row r="164">
      <c r="E164" s="266"/>
      <c r="F164" s="384" t="s">
        <v>285</v>
      </c>
      <c r="G164" s="385" t="s">
        <v>286</v>
      </c>
      <c r="H164" s="271" t="str">
        <f>VLOOKUP(O142&amp;","&amp;O146,$T$3:$W$12,4, FALSE)</f>
        <v>fp8</v>
      </c>
      <c r="I164" s="419"/>
      <c r="J164" s="270"/>
      <c r="K164" s="270"/>
      <c r="L164" s="271"/>
      <c r="M164" s="271"/>
      <c r="N164" s="271"/>
      <c r="O164" s="270"/>
      <c r="P164" s="273"/>
      <c r="Q164" s="305"/>
      <c r="R164" s="38"/>
      <c r="S164" s="38"/>
      <c r="AK164" s="38"/>
      <c r="AL164" s="38"/>
      <c r="AM164" s="38"/>
      <c r="AN164" s="38"/>
      <c r="AO164" s="38"/>
      <c r="AP164" s="38"/>
      <c r="AQ164" s="38"/>
      <c r="AR164" s="38"/>
      <c r="AS164" s="38"/>
      <c r="AT164" s="38"/>
    </row>
    <row r="165">
      <c r="E165" s="266"/>
      <c r="F165" s="266"/>
      <c r="G165" s="381" t="s">
        <v>299</v>
      </c>
      <c r="H165" s="420">
        <f>CALCULATE_FLOPS(K145:M145,K149:M149,K149,1,H164)</f>
        <v>12079595520</v>
      </c>
      <c r="I165" s="418"/>
      <c r="J165" s="261"/>
      <c r="K165" s="261"/>
      <c r="L165" s="274"/>
      <c r="M165" s="274"/>
      <c r="N165" s="274"/>
      <c r="O165" s="261"/>
      <c r="P165" s="276"/>
      <c r="Q165" s="222"/>
      <c r="R165" s="38"/>
      <c r="S165" s="38"/>
      <c r="AK165" s="38"/>
      <c r="AL165" s="38"/>
      <c r="AM165" s="38"/>
      <c r="AN165" s="38"/>
      <c r="AO165" s="38"/>
      <c r="AP165" s="38"/>
      <c r="AQ165" s="38"/>
      <c r="AR165" s="38"/>
      <c r="AS165" s="38"/>
      <c r="AT165" s="38"/>
    </row>
    <row r="166">
      <c r="A166" s="164"/>
      <c r="B166" s="38"/>
      <c r="C166" s="38"/>
      <c r="D166" s="38"/>
      <c r="E166" s="266"/>
      <c r="F166" s="277"/>
      <c r="G166" s="388" t="s">
        <v>288</v>
      </c>
      <c r="H166" s="421">
        <f>COMPUTE_TIME_MS(H165, H164)</f>
        <v>0.006764938257</v>
      </c>
      <c r="I166" s="390"/>
      <c r="J166" s="391"/>
      <c r="K166" s="391"/>
      <c r="L166" s="392"/>
      <c r="M166" s="392"/>
      <c r="N166" s="392"/>
      <c r="O166" s="391"/>
      <c r="P166" s="393"/>
      <c r="Q166" s="305"/>
      <c r="R166" s="38"/>
      <c r="S166" s="38"/>
      <c r="AK166" s="38"/>
      <c r="AL166" s="38"/>
      <c r="AM166" s="38"/>
      <c r="AN166" s="38"/>
      <c r="AO166" s="38"/>
      <c r="AP166" s="38"/>
      <c r="AQ166" s="38"/>
      <c r="AR166" s="38"/>
      <c r="AS166" s="38"/>
      <c r="AT166" s="38"/>
    </row>
    <row r="167">
      <c r="A167" s="164"/>
      <c r="B167" s="38"/>
      <c r="C167" s="38"/>
      <c r="D167" s="38"/>
      <c r="E167" s="266"/>
      <c r="F167" s="384" t="s">
        <v>289</v>
      </c>
      <c r="G167" s="381" t="s">
        <v>290</v>
      </c>
      <c r="H167" s="303">
        <f>IF(Q142,0,P145)+IF(Q146,0,P149)+IF(Q150,0,P153)</f>
        <v>43.734375</v>
      </c>
      <c r="I167" s="261"/>
      <c r="J167" s="261"/>
      <c r="K167" s="261"/>
      <c r="L167" s="274"/>
      <c r="M167" s="274"/>
      <c r="N167" s="274"/>
      <c r="O167" s="261"/>
      <c r="P167" s="276"/>
      <c r="Q167" s="222"/>
      <c r="R167" s="38"/>
      <c r="S167" s="38"/>
      <c r="AK167" s="38"/>
      <c r="AL167" s="38"/>
      <c r="AM167" s="38"/>
      <c r="AN167" s="38"/>
      <c r="AO167" s="38"/>
      <c r="AP167" s="38"/>
      <c r="AQ167" s="38"/>
      <c r="AR167" s="38"/>
      <c r="AS167" s="38"/>
      <c r="AT167" s="38"/>
    </row>
    <row r="168">
      <c r="A168" s="38"/>
      <c r="B168" s="38"/>
      <c r="C168" s="38"/>
      <c r="D168" s="38"/>
      <c r="E168" s="277"/>
      <c r="F168" s="277"/>
      <c r="G168" s="395" t="s">
        <v>291</v>
      </c>
      <c r="H168" s="422">
        <f>HBM_TIME_MS(H167)</f>
        <v>0.0126926062</v>
      </c>
      <c r="I168" s="391"/>
      <c r="J168" s="391"/>
      <c r="K168" s="391"/>
      <c r="L168" s="392"/>
      <c r="M168" s="392"/>
      <c r="N168" s="392"/>
      <c r="O168" s="391"/>
      <c r="P168" s="393"/>
      <c r="Q168" s="305"/>
      <c r="R168" s="38"/>
      <c r="S168" s="38"/>
      <c r="AK168" s="38"/>
      <c r="AL168" s="38"/>
      <c r="AM168" s="38"/>
      <c r="AN168" s="38"/>
      <c r="AO168" s="38"/>
      <c r="AP168" s="38"/>
      <c r="AQ168" s="38"/>
      <c r="AR168" s="38"/>
      <c r="AS168" s="38"/>
      <c r="AT168" s="38"/>
    </row>
    <row r="169">
      <c r="A169" s="87"/>
      <c r="B169" s="87"/>
      <c r="C169" s="87"/>
      <c r="D169" s="87"/>
      <c r="E169" s="258" t="s">
        <v>300</v>
      </c>
      <c r="F169" s="282" t="s">
        <v>249</v>
      </c>
      <c r="G169" s="260"/>
      <c r="H169" s="290" t="s">
        <v>238</v>
      </c>
      <c r="I169" s="290" t="s">
        <v>239</v>
      </c>
      <c r="J169" s="195" t="s">
        <v>40</v>
      </c>
      <c r="K169" s="195" t="s">
        <v>38</v>
      </c>
      <c r="L169" s="195" t="s">
        <v>154</v>
      </c>
      <c r="M169" s="398" t="s">
        <v>148</v>
      </c>
      <c r="N169" s="290" t="s">
        <v>240</v>
      </c>
      <c r="O169" s="291" t="str">
        <f>EXTRACT_ACTIVATION_DTYPE(PARAMS("attn_proj_dtype"))</f>
        <v>fp8</v>
      </c>
      <c r="P169" s="292"/>
      <c r="Q169" s="291" t="b">
        <v>0</v>
      </c>
      <c r="R169" s="38"/>
      <c r="S169" s="38"/>
      <c r="AK169" s="38"/>
      <c r="AL169" s="38"/>
      <c r="AM169" s="38"/>
      <c r="AN169" s="38"/>
      <c r="AO169" s="38"/>
      <c r="AP169" s="38"/>
      <c r="AQ169" s="38"/>
      <c r="AR169" s="38"/>
      <c r="AS169" s="38"/>
      <c r="AT169" s="38"/>
    </row>
    <row r="170">
      <c r="A170" s="87"/>
      <c r="B170" s="87"/>
      <c r="C170" s="87"/>
      <c r="D170" s="87"/>
      <c r="E170" s="266"/>
      <c r="F170" s="267"/>
      <c r="G170" s="268"/>
      <c r="H170" s="195" t="s">
        <v>242</v>
      </c>
      <c r="I170" s="290" t="s">
        <v>239</v>
      </c>
      <c r="J170" s="289">
        <f t="shared" ref="J170:M170" si="24">PARAMS(J169)</f>
        <v>2560</v>
      </c>
      <c r="K170" s="290">
        <f t="shared" si="24"/>
        <v>1</v>
      </c>
      <c r="L170" s="290">
        <f t="shared" si="24"/>
        <v>128</v>
      </c>
      <c r="M170" s="290">
        <f t="shared" si="24"/>
        <v>128</v>
      </c>
      <c r="N170" s="290" t="s">
        <v>240</v>
      </c>
      <c r="O170" s="266"/>
      <c r="P170" s="292">
        <f>SIZEOF_IN_MIB(J170:M170, $O169)</f>
        <v>40</v>
      </c>
      <c r="Q170" s="266"/>
      <c r="R170" s="38"/>
      <c r="S170" s="38"/>
      <c r="AK170" s="38"/>
      <c r="AL170" s="38"/>
      <c r="AM170" s="38"/>
      <c r="AN170" s="38"/>
      <c r="AO170" s="38"/>
      <c r="AP170" s="38"/>
      <c r="AQ170" s="38"/>
      <c r="AR170" s="38"/>
      <c r="AS170" s="38"/>
      <c r="AT170" s="38"/>
    </row>
    <row r="171">
      <c r="A171" s="87"/>
      <c r="B171" s="87"/>
      <c r="C171" s="87"/>
      <c r="D171" s="87"/>
      <c r="E171" s="266"/>
      <c r="F171" s="267"/>
      <c r="G171" s="268"/>
      <c r="H171" s="289" t="s">
        <v>244</v>
      </c>
      <c r="I171" s="289" t="s">
        <v>239</v>
      </c>
      <c r="J171" s="195" t="s">
        <v>143</v>
      </c>
      <c r="K171" s="195"/>
      <c r="L171" s="195"/>
      <c r="M171" s="289"/>
      <c r="N171" s="289" t="s">
        <v>240</v>
      </c>
      <c r="O171" s="266"/>
      <c r="P171" s="292"/>
      <c r="Q171" s="266"/>
      <c r="R171" s="38"/>
      <c r="S171" s="38"/>
      <c r="AG171" s="38"/>
      <c r="AH171" s="38"/>
      <c r="AI171" s="38"/>
      <c r="AJ171" s="38"/>
      <c r="AK171" s="38"/>
      <c r="AL171" s="38"/>
      <c r="AM171" s="38"/>
      <c r="AN171" s="38"/>
      <c r="AO171" s="38"/>
      <c r="AP171" s="38"/>
      <c r="AQ171" s="38"/>
      <c r="AR171" s="38"/>
      <c r="AS171" s="38"/>
      <c r="AT171" s="38"/>
    </row>
    <row r="172">
      <c r="A172" s="87"/>
      <c r="B172" s="87"/>
      <c r="C172" s="87"/>
      <c r="D172" s="87"/>
      <c r="E172" s="266"/>
      <c r="F172" s="278"/>
      <c r="G172" s="279"/>
      <c r="H172" s="195" t="s">
        <v>246</v>
      </c>
      <c r="I172" s="289" t="s">
        <v>239</v>
      </c>
      <c r="J172" s="289">
        <f t="shared" ref="J172:M172" si="25">J170/SHARDING(J171)</f>
        <v>160</v>
      </c>
      <c r="K172" s="289">
        <f t="shared" si="25"/>
        <v>1</v>
      </c>
      <c r="L172" s="289">
        <f t="shared" si="25"/>
        <v>128</v>
      </c>
      <c r="M172" s="289">
        <f t="shared" si="25"/>
        <v>128</v>
      </c>
      <c r="N172" s="289" t="s">
        <v>240</v>
      </c>
      <c r="O172" s="277"/>
      <c r="P172" s="292">
        <f>SIZEOF_IN_MIB(J172:M172, $O169)</f>
        <v>2.5</v>
      </c>
      <c r="Q172" s="277"/>
      <c r="R172" s="38"/>
      <c r="S172" s="38"/>
      <c r="AG172" s="38"/>
      <c r="AH172" s="38"/>
      <c r="AI172" s="38"/>
      <c r="AJ172" s="38"/>
      <c r="AK172" s="38"/>
      <c r="AL172" s="38"/>
      <c r="AM172" s="38"/>
      <c r="AN172" s="38"/>
      <c r="AO172" s="38"/>
      <c r="AP172" s="38"/>
      <c r="AQ172" s="38"/>
      <c r="AR172" s="38"/>
      <c r="AS172" s="38"/>
      <c r="AT172" s="38"/>
    </row>
    <row r="173">
      <c r="A173" s="87"/>
      <c r="B173" s="87"/>
      <c r="C173" s="87"/>
      <c r="D173" s="87"/>
      <c r="E173" s="266"/>
      <c r="F173" s="259" t="s">
        <v>253</v>
      </c>
      <c r="G173" s="260"/>
      <c r="H173" s="289" t="s">
        <v>238</v>
      </c>
      <c r="I173" s="289" t="s">
        <v>239</v>
      </c>
      <c r="J173" s="290"/>
      <c r="K173" s="195" t="s">
        <v>154</v>
      </c>
      <c r="L173" s="398" t="s">
        <v>148</v>
      </c>
      <c r="M173" s="195" t="s">
        <v>145</v>
      </c>
      <c r="N173" s="289" t="s">
        <v>240</v>
      </c>
      <c r="O173" s="291" t="str">
        <f>EXTRACT_WEIGHT_DTYPE(PARAMS("attn_proj_dtype"))</f>
        <v>fp8</v>
      </c>
      <c r="P173" s="292"/>
      <c r="Q173" s="291" t="b">
        <v>0</v>
      </c>
      <c r="R173" s="38"/>
      <c r="S173" s="38"/>
      <c r="AG173" s="38"/>
      <c r="AH173" s="38"/>
      <c r="AI173" s="38"/>
      <c r="AJ173" s="38"/>
      <c r="AK173" s="38"/>
      <c r="AL173" s="38"/>
      <c r="AM173" s="38"/>
      <c r="AN173" s="38"/>
      <c r="AO173" s="38"/>
      <c r="AP173" s="38"/>
      <c r="AQ173" s="38"/>
      <c r="AR173" s="38"/>
      <c r="AS173" s="38"/>
      <c r="AT173" s="38"/>
    </row>
    <row r="174">
      <c r="A174" s="87"/>
      <c r="B174" s="87"/>
      <c r="C174" s="87"/>
      <c r="D174" s="87"/>
      <c r="E174" s="266"/>
      <c r="F174" s="267"/>
      <c r="G174" s="268"/>
      <c r="H174" s="195" t="s">
        <v>242</v>
      </c>
      <c r="I174" s="289" t="s">
        <v>239</v>
      </c>
      <c r="J174" s="290"/>
      <c r="K174" s="289">
        <f t="shared" ref="K174:M174" si="26">PARAMS(K173)</f>
        <v>128</v>
      </c>
      <c r="L174" s="289">
        <f t="shared" si="26"/>
        <v>128</v>
      </c>
      <c r="M174" s="289">
        <f t="shared" si="26"/>
        <v>512</v>
      </c>
      <c r="N174" s="289" t="s">
        <v>240</v>
      </c>
      <c r="O174" s="266"/>
      <c r="P174" s="292">
        <f>SIZEOF_IN_MIB(J174:M174, $O173)</f>
        <v>8</v>
      </c>
      <c r="Q174" s="266"/>
      <c r="R174" s="38"/>
      <c r="S174" s="38"/>
      <c r="AG174" s="38"/>
      <c r="AH174" s="38"/>
      <c r="AI174" s="38"/>
      <c r="AJ174" s="38"/>
      <c r="AK174" s="38"/>
      <c r="AL174" s="38"/>
      <c r="AM174" s="38"/>
      <c r="AN174" s="38"/>
      <c r="AO174" s="38"/>
      <c r="AP174" s="38"/>
      <c r="AQ174" s="38"/>
      <c r="AR174" s="38"/>
      <c r="AS174" s="38"/>
      <c r="AT174" s="38"/>
    </row>
    <row r="175">
      <c r="A175" s="87"/>
      <c r="B175" s="87"/>
      <c r="C175" s="87"/>
      <c r="D175" s="87"/>
      <c r="E175" s="266"/>
      <c r="F175" s="267"/>
      <c r="G175" s="268"/>
      <c r="H175" s="289" t="s">
        <v>244</v>
      </c>
      <c r="I175" s="289" t="s">
        <v>239</v>
      </c>
      <c r="J175" s="290"/>
      <c r="K175" s="290"/>
      <c r="L175" s="289"/>
      <c r="M175" s="289"/>
      <c r="N175" s="289" t="s">
        <v>240</v>
      </c>
      <c r="O175" s="266"/>
      <c r="P175" s="292"/>
      <c r="Q175" s="266"/>
      <c r="R175" s="38"/>
      <c r="S175" s="38"/>
      <c r="AG175" s="38"/>
      <c r="AH175" s="38"/>
      <c r="AI175" s="38"/>
      <c r="AJ175" s="38"/>
      <c r="AK175" s="38"/>
      <c r="AL175" s="38"/>
      <c r="AM175" s="38"/>
      <c r="AN175" s="38"/>
      <c r="AO175" s="38"/>
      <c r="AP175" s="38"/>
      <c r="AQ175" s="38"/>
      <c r="AR175" s="38"/>
      <c r="AS175" s="38"/>
      <c r="AT175" s="38"/>
    </row>
    <row r="176">
      <c r="A176" s="87"/>
      <c r="B176" s="87"/>
      <c r="C176" s="87"/>
      <c r="D176" s="87"/>
      <c r="E176" s="266"/>
      <c r="F176" s="278"/>
      <c r="G176" s="279"/>
      <c r="H176" s="274" t="s">
        <v>246</v>
      </c>
      <c r="I176" s="274" t="s">
        <v>239</v>
      </c>
      <c r="J176" s="261"/>
      <c r="K176" s="274">
        <f t="shared" ref="K176:M176" si="27">K174/SHARDING(K175)</f>
        <v>128</v>
      </c>
      <c r="L176" s="274">
        <f t="shared" si="27"/>
        <v>128</v>
      </c>
      <c r="M176" s="274">
        <f t="shared" si="27"/>
        <v>512</v>
      </c>
      <c r="N176" s="274" t="s">
        <v>240</v>
      </c>
      <c r="O176" s="241"/>
      <c r="P176" s="276">
        <f>SIZEOF_IN_MIB(J176:M176, $O173)</f>
        <v>8</v>
      </c>
      <c r="Q176" s="241"/>
      <c r="R176" s="38"/>
      <c r="S176" s="38"/>
      <c r="T176" s="207"/>
      <c r="U176" s="207"/>
      <c r="V176" s="207"/>
      <c r="W176" s="207"/>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row>
    <row r="177">
      <c r="A177" s="87"/>
      <c r="B177" s="87"/>
      <c r="C177" s="87"/>
      <c r="D177" s="87"/>
      <c r="E177" s="266"/>
      <c r="F177" s="259" t="s">
        <v>257</v>
      </c>
      <c r="G177" s="260"/>
      <c r="H177" s="271" t="s">
        <v>238</v>
      </c>
      <c r="I177" s="271" t="s">
        <v>239</v>
      </c>
      <c r="J177" s="269" t="s">
        <v>40</v>
      </c>
      <c r="K177" s="269" t="s">
        <v>38</v>
      </c>
      <c r="L177" s="269" t="s">
        <v>154</v>
      </c>
      <c r="M177" s="269" t="s">
        <v>145</v>
      </c>
      <c r="N177" s="271" t="s">
        <v>240</v>
      </c>
      <c r="O177" s="399" t="s">
        <v>82</v>
      </c>
      <c r="P177" s="273"/>
      <c r="Q177" s="399" t="b">
        <v>0</v>
      </c>
      <c r="R177" s="38"/>
      <c r="S177" s="38"/>
      <c r="T177" s="207"/>
      <c r="U177" s="207"/>
      <c r="V177" s="207"/>
      <c r="W177" s="207"/>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38"/>
    </row>
    <row r="178">
      <c r="A178" s="87"/>
      <c r="B178" s="87"/>
      <c r="C178" s="87"/>
      <c r="D178" s="87"/>
      <c r="E178" s="266"/>
      <c r="F178" s="267"/>
      <c r="G178" s="268"/>
      <c r="H178" s="262" t="s">
        <v>242</v>
      </c>
      <c r="I178" s="274" t="s">
        <v>239</v>
      </c>
      <c r="J178" s="274">
        <f t="shared" ref="J178:M178" si="28">PARAMS(J177)</f>
        <v>2560</v>
      </c>
      <c r="K178" s="274">
        <f t="shared" si="28"/>
        <v>1</v>
      </c>
      <c r="L178" s="274">
        <f t="shared" si="28"/>
        <v>128</v>
      </c>
      <c r="M178" s="274">
        <f t="shared" si="28"/>
        <v>512</v>
      </c>
      <c r="N178" s="274" t="s">
        <v>240</v>
      </c>
      <c r="O178" s="275"/>
      <c r="P178" s="276">
        <f>SIZEOF_IN_MIB(J178:M178, $O177)</f>
        <v>320</v>
      </c>
      <c r="Q178" s="275"/>
      <c r="R178" s="38"/>
      <c r="S178" s="38"/>
      <c r="T178" s="207"/>
      <c r="U178" s="207"/>
      <c r="V178" s="207"/>
      <c r="W178" s="207"/>
      <c r="X178" s="38"/>
      <c r="Y178" s="38"/>
      <c r="Z178" s="38"/>
      <c r="AA178" s="38"/>
      <c r="AB178" s="38"/>
      <c r="AC178" s="38"/>
      <c r="AD178" s="38"/>
      <c r="AE178" s="38"/>
      <c r="AF178" s="38"/>
      <c r="AG178" s="38"/>
      <c r="AH178" s="38"/>
      <c r="AI178" s="38"/>
      <c r="AJ178" s="38"/>
      <c r="AK178" s="38"/>
      <c r="AL178" s="38"/>
      <c r="AM178" s="38"/>
      <c r="AN178" s="38"/>
      <c r="AO178" s="38"/>
      <c r="AP178" s="38"/>
      <c r="AQ178" s="38"/>
      <c r="AR178" s="38"/>
      <c r="AS178" s="38"/>
      <c r="AT178" s="38"/>
    </row>
    <row r="179">
      <c r="A179" s="87"/>
      <c r="B179" s="87"/>
      <c r="C179" s="87"/>
      <c r="D179" s="87"/>
      <c r="E179" s="266"/>
      <c r="F179" s="267"/>
      <c r="G179" s="268"/>
      <c r="H179" s="271" t="s">
        <v>244</v>
      </c>
      <c r="I179" s="271" t="s">
        <v>239</v>
      </c>
      <c r="J179" s="269" t="s">
        <v>143</v>
      </c>
      <c r="K179" s="269"/>
      <c r="L179" s="269"/>
      <c r="M179" s="271"/>
      <c r="N179" s="271" t="s">
        <v>240</v>
      </c>
      <c r="O179" s="272"/>
      <c r="P179" s="273"/>
      <c r="Q179" s="272"/>
      <c r="R179" s="38"/>
      <c r="S179" s="38"/>
      <c r="T179" s="207"/>
      <c r="U179" s="207"/>
      <c r="V179" s="207"/>
      <c r="W179" s="207"/>
      <c r="X179" s="38"/>
      <c r="Y179" s="38"/>
      <c r="Z179" s="38"/>
      <c r="AA179" s="38"/>
      <c r="AB179" s="38"/>
      <c r="AC179" s="38"/>
      <c r="AD179" s="38"/>
      <c r="AE179" s="38"/>
      <c r="AF179" s="38"/>
      <c r="AG179" s="38"/>
      <c r="AH179" s="38"/>
      <c r="AI179" s="38"/>
      <c r="AJ179" s="38"/>
      <c r="AK179" s="38"/>
      <c r="AL179" s="38"/>
      <c r="AM179" s="38"/>
      <c r="AN179" s="38"/>
      <c r="AO179" s="38"/>
      <c r="AP179" s="38"/>
      <c r="AQ179" s="38"/>
      <c r="AR179" s="38"/>
      <c r="AS179" s="38"/>
      <c r="AT179" s="38"/>
    </row>
    <row r="180">
      <c r="A180" s="87"/>
      <c r="B180" s="87"/>
      <c r="C180" s="87"/>
      <c r="D180" s="87"/>
      <c r="E180" s="266"/>
      <c r="F180" s="278"/>
      <c r="G180" s="279"/>
      <c r="H180" s="274" t="s">
        <v>246</v>
      </c>
      <c r="I180" s="274" t="s">
        <v>239</v>
      </c>
      <c r="J180" s="274">
        <f t="shared" ref="J180:M180" si="29">J178/SHARDING(J179)</f>
        <v>160</v>
      </c>
      <c r="K180" s="274">
        <f t="shared" si="29"/>
        <v>1</v>
      </c>
      <c r="L180" s="274">
        <f t="shared" si="29"/>
        <v>128</v>
      </c>
      <c r="M180" s="274">
        <f t="shared" si="29"/>
        <v>512</v>
      </c>
      <c r="N180" s="274" t="s">
        <v>240</v>
      </c>
      <c r="O180" s="241"/>
      <c r="P180" s="276">
        <f>SIZEOF_IN_MIB(J180:M180, $O177)</f>
        <v>20</v>
      </c>
      <c r="Q180" s="241"/>
      <c r="R180" s="38"/>
      <c r="S180" s="38"/>
      <c r="T180" s="207"/>
      <c r="U180" s="207"/>
      <c r="V180" s="207"/>
      <c r="W180" s="207"/>
      <c r="X180" s="38"/>
      <c r="Y180" s="38"/>
      <c r="Z180" s="38"/>
      <c r="AA180" s="38"/>
      <c r="AB180" s="38"/>
      <c r="AC180" s="38"/>
      <c r="AD180" s="38"/>
      <c r="AE180" s="38"/>
      <c r="AF180" s="38"/>
      <c r="AG180" s="38"/>
      <c r="AH180" s="38"/>
      <c r="AI180" s="38"/>
      <c r="AJ180" s="38"/>
      <c r="AK180" s="38"/>
      <c r="AL180" s="38"/>
      <c r="AM180" s="38"/>
      <c r="AN180" s="38"/>
      <c r="AO180" s="38"/>
      <c r="AP180" s="38"/>
      <c r="AQ180" s="38"/>
      <c r="AR180" s="38"/>
      <c r="AS180" s="38"/>
      <c r="AT180" s="38"/>
    </row>
    <row r="181">
      <c r="A181" s="87"/>
      <c r="B181" s="87"/>
      <c r="C181" s="87"/>
      <c r="D181" s="87"/>
      <c r="E181" s="266"/>
      <c r="F181" s="400" t="s">
        <v>293</v>
      </c>
      <c r="G181" s="385" t="s">
        <v>45</v>
      </c>
      <c r="H181" s="423"/>
      <c r="I181" s="424"/>
      <c r="J181" s="270"/>
      <c r="K181" s="270"/>
      <c r="L181" s="271"/>
      <c r="M181" s="271"/>
      <c r="N181" s="271"/>
      <c r="O181" s="270"/>
      <c r="P181" s="273"/>
      <c r="Q181" s="305"/>
      <c r="T181" s="3"/>
      <c r="U181" s="3"/>
      <c r="V181" s="3"/>
      <c r="W181" s="3"/>
    </row>
    <row r="182">
      <c r="A182" s="87"/>
      <c r="B182" s="38"/>
      <c r="C182" s="38"/>
      <c r="D182" s="38"/>
      <c r="E182" s="266"/>
      <c r="F182" s="277"/>
      <c r="G182" s="385"/>
      <c r="H182" s="274"/>
      <c r="I182" s="418"/>
      <c r="J182" s="261"/>
      <c r="K182" s="261"/>
      <c r="L182" s="274"/>
      <c r="M182" s="274"/>
      <c r="N182" s="274"/>
      <c r="O182" s="261"/>
      <c r="P182" s="276"/>
      <c r="Q182" s="222"/>
      <c r="T182" s="3"/>
      <c r="U182" s="3"/>
      <c r="V182" s="3"/>
      <c r="W182" s="3"/>
    </row>
    <row r="183">
      <c r="A183" s="38"/>
      <c r="B183" s="38"/>
      <c r="C183" s="38"/>
      <c r="D183" s="38"/>
      <c r="E183" s="266"/>
      <c r="F183" s="384" t="s">
        <v>285</v>
      </c>
      <c r="G183" s="385" t="s">
        <v>286</v>
      </c>
      <c r="H183" s="271" t="str">
        <f>VLOOKUP(O169&amp;","&amp;O173,$T$3:$W$12,4, FALSE)</f>
        <v>fp8</v>
      </c>
      <c r="I183" s="419"/>
      <c r="J183" s="270"/>
      <c r="K183" s="270"/>
      <c r="L183" s="271"/>
      <c r="M183" s="271"/>
      <c r="N183" s="271"/>
      <c r="O183" s="270"/>
      <c r="P183" s="273"/>
      <c r="Q183" s="305"/>
      <c r="T183" s="3"/>
      <c r="U183" s="3"/>
      <c r="V183" s="3"/>
      <c r="W183" s="3"/>
    </row>
    <row r="184">
      <c r="A184" s="87"/>
      <c r="B184" s="87"/>
      <c r="C184" s="87"/>
      <c r="D184" s="87"/>
      <c r="E184" s="266"/>
      <c r="F184" s="266"/>
      <c r="G184" s="381" t="s">
        <v>299</v>
      </c>
      <c r="H184" s="420">
        <f>CALCULATE_FLOPS(J172:M172,J176:M176,L176,K176,H183)</f>
        <v>5368709120</v>
      </c>
      <c r="I184" s="418"/>
      <c r="J184" s="261"/>
      <c r="K184" s="261"/>
      <c r="L184" s="274"/>
      <c r="M184" s="274"/>
      <c r="N184" s="274"/>
      <c r="O184" s="261"/>
      <c r="P184" s="276"/>
      <c r="Q184" s="222"/>
      <c r="T184" s="3"/>
      <c r="U184" s="3"/>
      <c r="V184" s="3"/>
      <c r="W184" s="3"/>
    </row>
    <row r="185">
      <c r="A185" s="87"/>
      <c r="B185" s="87"/>
      <c r="C185" s="87"/>
      <c r="D185" s="87"/>
      <c r="E185" s="266"/>
      <c r="F185" s="277"/>
      <c r="G185" s="388" t="s">
        <v>288</v>
      </c>
      <c r="H185" s="389">
        <f>COMPUTE_TIME_MS(H184, H183)</f>
        <v>0.003006639225</v>
      </c>
      <c r="I185" s="390"/>
      <c r="J185" s="391"/>
      <c r="K185" s="391"/>
      <c r="L185" s="392"/>
      <c r="M185" s="392"/>
      <c r="N185" s="392"/>
      <c r="O185" s="391"/>
      <c r="P185" s="393"/>
      <c r="Q185" s="305"/>
      <c r="T185" s="3"/>
      <c r="U185" s="3"/>
      <c r="V185" s="3"/>
      <c r="W185" s="3"/>
    </row>
    <row r="186">
      <c r="A186" s="87"/>
      <c r="B186" s="87"/>
      <c r="C186" s="87"/>
      <c r="D186" s="87"/>
      <c r="E186" s="266"/>
      <c r="F186" s="384" t="s">
        <v>289</v>
      </c>
      <c r="G186" s="381" t="s">
        <v>290</v>
      </c>
      <c r="H186" s="303">
        <f>IF(Q169,0,P172)+IF(Q173,0,P176)+IF(Q177,0,P180)</f>
        <v>30.5</v>
      </c>
      <c r="I186" s="261"/>
      <c r="J186" s="261"/>
      <c r="K186" s="261"/>
      <c r="L186" s="274"/>
      <c r="M186" s="274"/>
      <c r="N186" s="274"/>
      <c r="O186" s="261"/>
      <c r="P186" s="276"/>
      <c r="Q186" s="222"/>
      <c r="R186" s="38"/>
      <c r="S186" s="38"/>
      <c r="T186" s="207"/>
      <c r="U186" s="207"/>
      <c r="V186" s="207"/>
      <c r="W186" s="207"/>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c r="AT186" s="38"/>
    </row>
    <row r="187">
      <c r="A187" s="87"/>
      <c r="B187" s="87"/>
      <c r="C187" s="87"/>
      <c r="D187" s="87"/>
      <c r="E187" s="277"/>
      <c r="F187" s="277"/>
      <c r="G187" s="395" t="s">
        <v>291</v>
      </c>
      <c r="H187" s="422">
        <f>HBM_TIME_MS(H186)</f>
        <v>0.008851721076</v>
      </c>
      <c r="I187" s="391"/>
      <c r="J187" s="391"/>
      <c r="K187" s="391"/>
      <c r="L187" s="392"/>
      <c r="M187" s="392"/>
      <c r="N187" s="392"/>
      <c r="O187" s="391"/>
      <c r="P187" s="393"/>
      <c r="Q187" s="305"/>
      <c r="R187" s="38"/>
      <c r="S187" s="38"/>
      <c r="T187" s="207"/>
      <c r="U187" s="207"/>
      <c r="V187" s="207"/>
      <c r="W187" s="207"/>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c r="AT187" s="38"/>
    </row>
    <row r="188">
      <c r="A188" s="87"/>
      <c r="B188" s="87"/>
      <c r="C188" s="87"/>
      <c r="D188" s="87"/>
      <c r="E188" s="258" t="s">
        <v>301</v>
      </c>
      <c r="F188" s="282" t="s">
        <v>249</v>
      </c>
      <c r="G188" s="260"/>
      <c r="H188" s="261" t="s">
        <v>238</v>
      </c>
      <c r="I188" s="261" t="s">
        <v>239</v>
      </c>
      <c r="J188" s="262"/>
      <c r="K188" s="262" t="s">
        <v>40</v>
      </c>
      <c r="L188" s="262" t="s">
        <v>38</v>
      </c>
      <c r="M188" s="425" t="s">
        <v>125</v>
      </c>
      <c r="N188" s="261" t="s">
        <v>240</v>
      </c>
      <c r="O188" s="263" t="str">
        <f>EXTRACT_ACTIVATION_DTYPE(PARAMS("attn_proj_dtype"))</f>
        <v>fp8</v>
      </c>
      <c r="P188" s="276"/>
      <c r="Q188" s="263" t="b">
        <v>0</v>
      </c>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c r="AT188" s="38"/>
    </row>
    <row r="189">
      <c r="A189" s="87"/>
      <c r="B189" s="87"/>
      <c r="C189" s="87"/>
      <c r="D189" s="87"/>
      <c r="E189" s="266"/>
      <c r="F189" s="267"/>
      <c r="G189" s="268"/>
      <c r="H189" s="195" t="s">
        <v>242</v>
      </c>
      <c r="I189" s="290" t="s">
        <v>239</v>
      </c>
      <c r="J189" s="289"/>
      <c r="K189" s="289">
        <f t="shared" ref="K189:M189" si="30">PARAMS(K188)</f>
        <v>2560</v>
      </c>
      <c r="L189" s="290">
        <f t="shared" si="30"/>
        <v>1</v>
      </c>
      <c r="M189" s="290">
        <f t="shared" si="30"/>
        <v>7168</v>
      </c>
      <c r="N189" s="290" t="s">
        <v>240</v>
      </c>
      <c r="O189" s="266"/>
      <c r="P189" s="292">
        <f>SIZEOF_IN_MIB(J189:M189, $O188)</f>
        <v>17.5</v>
      </c>
      <c r="Q189" s="266"/>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c r="AT189" s="38"/>
    </row>
    <row r="190">
      <c r="A190" s="87"/>
      <c r="B190" s="87"/>
      <c r="C190" s="87"/>
      <c r="D190" s="87"/>
      <c r="E190" s="266"/>
      <c r="F190" s="267"/>
      <c r="G190" s="268"/>
      <c r="H190" s="289" t="s">
        <v>244</v>
      </c>
      <c r="I190" s="289" t="s">
        <v>239</v>
      </c>
      <c r="J190" s="290"/>
      <c r="K190" s="195" t="s">
        <v>143</v>
      </c>
      <c r="L190" s="195"/>
      <c r="M190" s="289"/>
      <c r="N190" s="289" t="s">
        <v>240</v>
      </c>
      <c r="O190" s="266"/>
      <c r="P190" s="292"/>
      <c r="Q190" s="266"/>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c r="AT190" s="38"/>
    </row>
    <row r="191">
      <c r="A191" s="87"/>
      <c r="B191" s="87"/>
      <c r="C191" s="87"/>
      <c r="D191" s="87"/>
      <c r="E191" s="266"/>
      <c r="F191" s="278"/>
      <c r="G191" s="279"/>
      <c r="H191" s="195" t="s">
        <v>246</v>
      </c>
      <c r="I191" s="289" t="s">
        <v>239</v>
      </c>
      <c r="J191" s="290"/>
      <c r="K191" s="289">
        <f t="shared" ref="K191:M191" si="31">K189/SHARDING(K190)</f>
        <v>160</v>
      </c>
      <c r="L191" s="289">
        <f t="shared" si="31"/>
        <v>1</v>
      </c>
      <c r="M191" s="289">
        <f t="shared" si="31"/>
        <v>7168</v>
      </c>
      <c r="N191" s="289" t="s">
        <v>240</v>
      </c>
      <c r="O191" s="277"/>
      <c r="P191" s="292">
        <f>SIZEOF_IN_MIB(J191:M191, $O188)</f>
        <v>1.09375</v>
      </c>
      <c r="Q191" s="277"/>
      <c r="R191" s="38"/>
      <c r="S191" s="38"/>
      <c r="T191" s="38"/>
      <c r="U191" s="38"/>
      <c r="V191" s="38"/>
      <c r="W191" s="38"/>
      <c r="X191" s="38"/>
      <c r="Y191" s="38"/>
      <c r="Z191" s="38"/>
      <c r="AA191" s="38"/>
      <c r="AB191" s="38"/>
      <c r="AC191" s="38"/>
      <c r="AD191" s="38"/>
      <c r="AE191" s="38"/>
      <c r="AF191" s="38"/>
      <c r="AG191" s="38"/>
      <c r="AH191" s="38"/>
      <c r="AI191" s="38"/>
      <c r="AJ191" s="38"/>
      <c r="AK191" s="38"/>
      <c r="AL191" s="38"/>
      <c r="AM191" s="38"/>
      <c r="AN191" s="38"/>
      <c r="AO191" s="38"/>
      <c r="AP191" s="38"/>
      <c r="AQ191" s="38"/>
      <c r="AR191" s="38"/>
      <c r="AS191" s="38"/>
      <c r="AT191" s="38"/>
    </row>
    <row r="192">
      <c r="A192" s="87"/>
      <c r="B192" s="87"/>
      <c r="C192" s="87"/>
      <c r="D192" s="87"/>
      <c r="E192" s="266"/>
      <c r="F192" s="259" t="s">
        <v>253</v>
      </c>
      <c r="G192" s="260"/>
      <c r="H192" s="289" t="s">
        <v>238</v>
      </c>
      <c r="I192" s="289" t="s">
        <v>239</v>
      </c>
      <c r="J192" s="290"/>
      <c r="K192" s="195"/>
      <c r="L192" s="398" t="s">
        <v>125</v>
      </c>
      <c r="M192" s="195" t="s">
        <v>157</v>
      </c>
      <c r="N192" s="289" t="s">
        <v>240</v>
      </c>
      <c r="O192" s="291" t="str">
        <f>EXTRACT_WEIGHT_DTYPE(PARAMS("attn_proj_dtype"))</f>
        <v>fp8</v>
      </c>
      <c r="P192" s="292"/>
      <c r="Q192" s="291" t="b">
        <v>0</v>
      </c>
      <c r="R192" s="38"/>
      <c r="S192" s="38"/>
      <c r="T192" s="38"/>
      <c r="U192" s="38"/>
      <c r="V192" s="38"/>
      <c r="W192" s="38"/>
      <c r="X192" s="38"/>
      <c r="Y192" s="38"/>
      <c r="Z192" s="38"/>
      <c r="AA192" s="38"/>
      <c r="AB192" s="38"/>
      <c r="AC192" s="38"/>
      <c r="AD192" s="38"/>
      <c r="AE192" s="38"/>
      <c r="AF192" s="38"/>
      <c r="AG192" s="38"/>
      <c r="AH192" s="38"/>
      <c r="AI192" s="38"/>
      <c r="AJ192" s="38"/>
      <c r="AK192" s="38"/>
      <c r="AL192" s="38"/>
      <c r="AM192" s="38"/>
      <c r="AN192" s="38"/>
      <c r="AO192" s="38"/>
      <c r="AP192" s="38"/>
      <c r="AQ192" s="38"/>
      <c r="AR192" s="38"/>
      <c r="AS192" s="38"/>
      <c r="AT192" s="38"/>
    </row>
    <row r="193">
      <c r="A193" s="87"/>
      <c r="B193" s="87"/>
      <c r="C193" s="87"/>
      <c r="D193" s="87"/>
      <c r="E193" s="266"/>
      <c r="F193" s="267"/>
      <c r="G193" s="268"/>
      <c r="H193" s="195" t="s">
        <v>242</v>
      </c>
      <c r="I193" s="289" t="s">
        <v>239</v>
      </c>
      <c r="J193" s="290"/>
      <c r="K193" s="289"/>
      <c r="L193" s="289">
        <f t="shared" ref="L193:M193" si="32">PARAMS(L192)</f>
        <v>7168</v>
      </c>
      <c r="M193" s="289">
        <f t="shared" si="32"/>
        <v>576</v>
      </c>
      <c r="N193" s="289" t="s">
        <v>240</v>
      </c>
      <c r="O193" s="266"/>
      <c r="P193" s="292">
        <f>SIZEOF_IN_MIB(J193:M193, $O192)</f>
        <v>3.9375</v>
      </c>
      <c r="Q193" s="266"/>
      <c r="R193" s="38"/>
      <c r="S193" s="38"/>
      <c r="T193" s="38"/>
      <c r="U193" s="38"/>
      <c r="V193" s="38"/>
      <c r="W193" s="38"/>
      <c r="X193" s="38"/>
      <c r="Y193" s="38"/>
      <c r="Z193" s="38"/>
      <c r="AA193" s="38"/>
      <c r="AB193" s="38"/>
      <c r="AC193" s="38"/>
      <c r="AD193" s="38"/>
      <c r="AE193" s="38"/>
      <c r="AF193" s="38"/>
      <c r="AG193" s="38"/>
      <c r="AH193" s="38"/>
      <c r="AI193" s="38"/>
      <c r="AJ193" s="38"/>
      <c r="AK193" s="38"/>
      <c r="AL193" s="38"/>
      <c r="AM193" s="38"/>
      <c r="AN193" s="38"/>
      <c r="AO193" s="38"/>
      <c r="AP193" s="38"/>
      <c r="AQ193" s="38"/>
      <c r="AR193" s="38"/>
      <c r="AS193" s="38"/>
      <c r="AT193" s="38"/>
    </row>
    <row r="194">
      <c r="A194" s="87"/>
      <c r="B194" s="87"/>
      <c r="C194" s="87"/>
      <c r="D194" s="87"/>
      <c r="E194" s="266"/>
      <c r="F194" s="267"/>
      <c r="G194" s="268"/>
      <c r="H194" s="289" t="s">
        <v>244</v>
      </c>
      <c r="I194" s="289" t="s">
        <v>239</v>
      </c>
      <c r="J194" s="290"/>
      <c r="K194" s="290"/>
      <c r="L194" s="289"/>
      <c r="M194" s="289"/>
      <c r="N194" s="289" t="s">
        <v>240</v>
      </c>
      <c r="O194" s="266"/>
      <c r="P194" s="292"/>
      <c r="Q194" s="266"/>
    </row>
    <row r="195">
      <c r="A195" s="87"/>
      <c r="B195" s="87"/>
      <c r="C195" s="87"/>
      <c r="D195" s="87"/>
      <c r="E195" s="266"/>
      <c r="F195" s="278"/>
      <c r="G195" s="279"/>
      <c r="H195" s="274" t="s">
        <v>246</v>
      </c>
      <c r="I195" s="274" t="s">
        <v>239</v>
      </c>
      <c r="J195" s="261"/>
      <c r="K195" s="274"/>
      <c r="L195" s="274">
        <f t="shared" ref="L195:M195" si="33">L193/SHARDING(L194)</f>
        <v>7168</v>
      </c>
      <c r="M195" s="274">
        <f t="shared" si="33"/>
        <v>576</v>
      </c>
      <c r="N195" s="274" t="s">
        <v>240</v>
      </c>
      <c r="O195" s="241"/>
      <c r="P195" s="276">
        <f>SIZEOF_IN_MIB(J195:M195, $O192)</f>
        <v>3.9375</v>
      </c>
      <c r="Q195" s="241"/>
    </row>
    <row r="196">
      <c r="A196" s="87"/>
      <c r="B196" s="87"/>
      <c r="C196" s="87"/>
      <c r="D196" s="87"/>
      <c r="E196" s="266"/>
      <c r="F196" s="259" t="s">
        <v>257</v>
      </c>
      <c r="G196" s="260"/>
      <c r="H196" s="271" t="s">
        <v>238</v>
      </c>
      <c r="I196" s="271" t="s">
        <v>239</v>
      </c>
      <c r="J196" s="270"/>
      <c r="K196" s="269" t="s">
        <v>40</v>
      </c>
      <c r="L196" s="269" t="s">
        <v>38</v>
      </c>
      <c r="M196" s="269" t="s">
        <v>157</v>
      </c>
      <c r="N196" s="271" t="s">
        <v>240</v>
      </c>
      <c r="O196" s="399" t="s">
        <v>82</v>
      </c>
      <c r="P196" s="273"/>
      <c r="Q196" s="399" t="b">
        <v>0</v>
      </c>
    </row>
    <row r="197">
      <c r="A197" s="87"/>
      <c r="B197" s="38"/>
      <c r="C197" s="38"/>
      <c r="D197" s="38"/>
      <c r="E197" s="266"/>
      <c r="F197" s="267"/>
      <c r="G197" s="268"/>
      <c r="H197" s="262" t="s">
        <v>242</v>
      </c>
      <c r="I197" s="274" t="s">
        <v>239</v>
      </c>
      <c r="J197" s="261"/>
      <c r="K197" s="274">
        <f t="shared" ref="K197:M197" si="34">PARAMS(K196)</f>
        <v>2560</v>
      </c>
      <c r="L197" s="274">
        <f t="shared" si="34"/>
        <v>1</v>
      </c>
      <c r="M197" s="274">
        <f t="shared" si="34"/>
        <v>576</v>
      </c>
      <c r="N197" s="274" t="s">
        <v>240</v>
      </c>
      <c r="O197" s="275"/>
      <c r="P197" s="276">
        <f>SIZEOF_IN_MIB(K197:M197, $O196)</f>
        <v>2.8125</v>
      </c>
      <c r="Q197" s="275"/>
    </row>
    <row r="198">
      <c r="A198" s="38"/>
      <c r="B198" s="38"/>
      <c r="C198" s="38"/>
      <c r="D198" s="38"/>
      <c r="E198" s="266"/>
      <c r="F198" s="267"/>
      <c r="G198" s="268"/>
      <c r="H198" s="271" t="s">
        <v>244</v>
      </c>
      <c r="I198" s="271" t="s">
        <v>239</v>
      </c>
      <c r="J198" s="270"/>
      <c r="K198" s="269" t="s">
        <v>143</v>
      </c>
      <c r="L198" s="269"/>
      <c r="M198" s="271"/>
      <c r="N198" s="271" t="s">
        <v>240</v>
      </c>
      <c r="O198" s="272"/>
      <c r="P198" s="273"/>
      <c r="Q198" s="272"/>
    </row>
    <row r="199">
      <c r="A199" s="87"/>
      <c r="B199" s="87"/>
      <c r="C199" s="87"/>
      <c r="D199" s="87"/>
      <c r="E199" s="266"/>
      <c r="F199" s="278"/>
      <c r="G199" s="279"/>
      <c r="H199" s="274" t="s">
        <v>246</v>
      </c>
      <c r="I199" s="274" t="s">
        <v>239</v>
      </c>
      <c r="J199" s="274"/>
      <c r="K199" s="274">
        <f t="shared" ref="K199:M199" si="35">K197/SHARDING(K198)</f>
        <v>160</v>
      </c>
      <c r="L199" s="274">
        <f t="shared" si="35"/>
        <v>1</v>
      </c>
      <c r="M199" s="274">
        <f t="shared" si="35"/>
        <v>576</v>
      </c>
      <c r="N199" s="274" t="s">
        <v>240</v>
      </c>
      <c r="O199" s="241"/>
      <c r="P199" s="276">
        <f>SIZEOF_IN_MIB(K199:M199, $O196)</f>
        <v>0.17578125</v>
      </c>
      <c r="Q199" s="241"/>
    </row>
    <row r="200">
      <c r="A200" s="87"/>
      <c r="B200" s="87"/>
      <c r="C200" s="87"/>
      <c r="D200" s="87"/>
      <c r="E200" s="266"/>
      <c r="F200" s="400" t="s">
        <v>293</v>
      </c>
      <c r="G200" s="385" t="s">
        <v>45</v>
      </c>
      <c r="H200" s="423"/>
      <c r="I200" s="424"/>
      <c r="J200" s="270"/>
      <c r="K200" s="270"/>
      <c r="L200" s="271"/>
      <c r="M200" s="271"/>
      <c r="N200" s="271"/>
      <c r="O200" s="270"/>
      <c r="P200" s="273"/>
      <c r="Q200" s="305"/>
    </row>
    <row r="201">
      <c r="A201" s="87"/>
      <c r="B201" s="87"/>
      <c r="C201" s="87"/>
      <c r="D201" s="87"/>
      <c r="E201" s="266"/>
      <c r="F201" s="277"/>
      <c r="G201" s="385"/>
      <c r="H201" s="274"/>
      <c r="I201" s="418"/>
      <c r="J201" s="261"/>
      <c r="K201" s="261"/>
      <c r="L201" s="274"/>
      <c r="M201" s="274"/>
      <c r="N201" s="274"/>
      <c r="O201" s="261"/>
      <c r="P201" s="276"/>
      <c r="Q201" s="222"/>
    </row>
    <row r="202">
      <c r="A202" s="87"/>
      <c r="B202" s="87"/>
      <c r="C202" s="87"/>
      <c r="D202" s="87"/>
      <c r="E202" s="266"/>
      <c r="F202" s="384" t="s">
        <v>285</v>
      </c>
      <c r="G202" s="385" t="s">
        <v>286</v>
      </c>
      <c r="H202" s="271" t="str">
        <f>VLOOKUP(O188&amp;","&amp;O192,$T$3:$W$12,4, FALSE)</f>
        <v>fp8</v>
      </c>
      <c r="I202" s="419"/>
      <c r="J202" s="270"/>
      <c r="K202" s="270"/>
      <c r="L202" s="271"/>
      <c r="M202" s="271"/>
      <c r="N202" s="271"/>
      <c r="O202" s="270"/>
      <c r="P202" s="273"/>
      <c r="Q202" s="305"/>
    </row>
    <row r="203">
      <c r="A203" s="87"/>
      <c r="B203" s="87"/>
      <c r="C203" s="87"/>
      <c r="D203" s="87"/>
      <c r="E203" s="266"/>
      <c r="F203" s="266"/>
      <c r="G203" s="381" t="s">
        <v>299</v>
      </c>
      <c r="H203" s="420">
        <f>CALCULATE_FLOPS(J191:M191,J195:M195,L195,1,H202)</f>
        <v>1321205760</v>
      </c>
      <c r="I203" s="418"/>
      <c r="J203" s="261"/>
      <c r="K203" s="261"/>
      <c r="L203" s="274"/>
      <c r="M203" s="274"/>
      <c r="N203" s="274"/>
      <c r="O203" s="261"/>
      <c r="P203" s="276"/>
      <c r="Q203" s="222"/>
    </row>
    <row r="204">
      <c r="A204" s="87"/>
      <c r="B204" s="87"/>
      <c r="C204" s="87"/>
      <c r="D204" s="87"/>
      <c r="E204" s="266"/>
      <c r="F204" s="277"/>
      <c r="G204" s="388" t="s">
        <v>288</v>
      </c>
      <c r="H204" s="421">
        <f>COMPUTE_TIME_MS(H203, H202)</f>
        <v>0.0007399151218</v>
      </c>
      <c r="I204" s="390"/>
      <c r="J204" s="391"/>
      <c r="K204" s="391"/>
      <c r="L204" s="392"/>
      <c r="M204" s="392"/>
      <c r="N204" s="392"/>
      <c r="O204" s="391"/>
      <c r="P204" s="393"/>
      <c r="Q204" s="305"/>
    </row>
    <row r="205">
      <c r="A205" s="87"/>
      <c r="B205" s="87"/>
      <c r="C205" s="87"/>
      <c r="D205" s="87"/>
      <c r="E205" s="266"/>
      <c r="F205" s="384" t="s">
        <v>289</v>
      </c>
      <c r="G205" s="381" t="s">
        <v>290</v>
      </c>
      <c r="H205" s="303">
        <f>IF(Q188,0,P191)+IF(Q192,0,P195)+IF(Q196,0,P199)</f>
        <v>5.20703125</v>
      </c>
      <c r="I205" s="261"/>
      <c r="J205" s="261"/>
      <c r="K205" s="261"/>
      <c r="L205" s="274"/>
      <c r="M205" s="274"/>
      <c r="N205" s="274"/>
      <c r="O205" s="261"/>
      <c r="P205" s="276"/>
      <c r="Q205" s="222"/>
    </row>
    <row r="206">
      <c r="A206" s="87"/>
      <c r="B206" s="87"/>
      <c r="C206" s="87"/>
      <c r="D206" s="87"/>
      <c r="E206" s="277"/>
      <c r="F206" s="277"/>
      <c r="G206" s="395" t="s">
        <v>291</v>
      </c>
      <c r="H206" s="430">
        <f>HBM_TIME_MS(H205)</f>
        <v>0.0015111865</v>
      </c>
      <c r="I206" s="391"/>
      <c r="J206" s="391"/>
      <c r="K206" s="391"/>
      <c r="L206" s="392"/>
      <c r="M206" s="392"/>
      <c r="N206" s="392"/>
      <c r="O206" s="391"/>
      <c r="P206" s="393"/>
      <c r="Q206" s="305"/>
    </row>
    <row r="207">
      <c r="A207" s="87"/>
      <c r="B207" s="87"/>
      <c r="C207" s="87"/>
      <c r="D207" s="87"/>
      <c r="E207" s="431" t="s">
        <v>302</v>
      </c>
      <c r="F207" s="400" t="s">
        <v>303</v>
      </c>
      <c r="G207" s="432" t="s">
        <v>259</v>
      </c>
      <c r="H207" s="433" t="s">
        <v>238</v>
      </c>
      <c r="I207" s="261" t="s">
        <v>239</v>
      </c>
      <c r="J207" s="434" t="str">
        <f t="array" ref="J207:M210">J196:M199</f>
        <v/>
      </c>
      <c r="K207" s="262" t="s">
        <v>40</v>
      </c>
      <c r="L207" s="262" t="s">
        <v>38</v>
      </c>
      <c r="M207" s="262" t="s">
        <v>157</v>
      </c>
      <c r="N207" s="274" t="s">
        <v>240</v>
      </c>
      <c r="O207" s="263" t="s">
        <v>63</v>
      </c>
      <c r="P207" s="435"/>
      <c r="Q207" s="436"/>
    </row>
    <row r="208">
      <c r="A208" s="87"/>
      <c r="B208" s="87"/>
      <c r="C208" s="87"/>
      <c r="D208" s="87"/>
      <c r="E208" s="266"/>
      <c r="F208" s="266"/>
      <c r="G208" s="266"/>
      <c r="H208" s="438" t="s">
        <v>242</v>
      </c>
      <c r="I208" s="270" t="s">
        <v>239</v>
      </c>
      <c r="J208" s="439"/>
      <c r="K208" s="270">
        <v>2560.0</v>
      </c>
      <c r="L208" s="271">
        <v>1.0</v>
      </c>
      <c r="M208" s="271">
        <v>576.0</v>
      </c>
      <c r="N208" s="271" t="s">
        <v>240</v>
      </c>
      <c r="O208" s="272"/>
      <c r="P208" s="440">
        <f>SIZEOF_IN_MIB(J208:M208, O207)</f>
        <v>1.40625</v>
      </c>
      <c r="Q208" s="272"/>
    </row>
    <row r="209">
      <c r="A209" s="87"/>
      <c r="B209" s="87"/>
      <c r="C209" s="87"/>
      <c r="D209" s="87"/>
      <c r="E209" s="266"/>
      <c r="F209" s="266"/>
      <c r="G209" s="266"/>
      <c r="H209" s="433" t="s">
        <v>260</v>
      </c>
      <c r="I209" s="261" t="s">
        <v>239</v>
      </c>
      <c r="J209" s="434"/>
      <c r="K209" s="434" t="s">
        <v>143</v>
      </c>
      <c r="L209" s="274"/>
      <c r="M209" s="442"/>
      <c r="N209" s="274" t="s">
        <v>240</v>
      </c>
      <c r="O209" s="275"/>
      <c r="P209" s="443"/>
      <c r="Q209" s="275"/>
    </row>
    <row r="210">
      <c r="A210" s="87"/>
      <c r="B210" s="87"/>
      <c r="C210" s="87"/>
      <c r="D210" s="87"/>
      <c r="E210" s="266"/>
      <c r="F210" s="266"/>
      <c r="G210" s="266"/>
      <c r="H210" s="438" t="s">
        <v>261</v>
      </c>
      <c r="I210" s="270" t="s">
        <v>239</v>
      </c>
      <c r="J210" s="439"/>
      <c r="K210" s="271">
        <v>160.0</v>
      </c>
      <c r="L210" s="271">
        <v>1.0</v>
      </c>
      <c r="M210" s="271">
        <v>576.0</v>
      </c>
      <c r="N210" s="271" t="s">
        <v>240</v>
      </c>
      <c r="O210" s="272"/>
      <c r="P210" s="440">
        <f>SIZEOF_IN_MIB(J210:M210, O207)</f>
        <v>0.087890625</v>
      </c>
      <c r="Q210" s="272"/>
    </row>
    <row r="211">
      <c r="A211" s="87"/>
      <c r="B211" s="87"/>
      <c r="C211" s="87"/>
      <c r="D211" s="87"/>
      <c r="E211" s="266"/>
      <c r="F211" s="266"/>
      <c r="G211" s="266"/>
      <c r="H211" s="433" t="s">
        <v>262</v>
      </c>
      <c r="I211" s="261" t="s">
        <v>239</v>
      </c>
      <c r="J211" s="434"/>
      <c r="K211" s="434"/>
      <c r="L211" s="442"/>
      <c r="M211" s="442"/>
      <c r="N211" s="274" t="s">
        <v>240</v>
      </c>
      <c r="O211" s="275"/>
      <c r="P211" s="435"/>
      <c r="Q211" s="275"/>
    </row>
    <row r="212">
      <c r="A212" s="87"/>
      <c r="B212" s="87"/>
      <c r="C212" s="87"/>
      <c r="D212" s="87"/>
      <c r="E212" s="266"/>
      <c r="F212" s="266"/>
      <c r="G212" s="277"/>
      <c r="H212" s="438" t="s">
        <v>261</v>
      </c>
      <c r="I212" s="270" t="s">
        <v>239</v>
      </c>
      <c r="J212" s="439"/>
      <c r="K212" s="271">
        <f t="shared" ref="K212:M212" si="36">K208/SHARDING(K211)</f>
        <v>2560</v>
      </c>
      <c r="L212" s="271">
        <f t="shared" si="36"/>
        <v>1</v>
      </c>
      <c r="M212" s="271">
        <f t="shared" si="36"/>
        <v>576</v>
      </c>
      <c r="N212" s="271" t="s">
        <v>240</v>
      </c>
      <c r="O212" s="280"/>
      <c r="P212" s="440">
        <f>SIZEOF_IN_MIB(J212:M212, O207)</f>
        <v>1.40625</v>
      </c>
      <c r="Q212" s="280"/>
    </row>
    <row r="213">
      <c r="A213" s="87"/>
      <c r="B213" s="87"/>
      <c r="C213" s="87"/>
      <c r="D213" s="87"/>
      <c r="E213" s="266"/>
      <c r="F213" s="266"/>
      <c r="G213" s="444" t="s">
        <v>263</v>
      </c>
      <c r="H213" s="445"/>
      <c r="I213" s="371"/>
      <c r="J213" s="371"/>
      <c r="K213" s="371"/>
      <c r="L213" s="446"/>
      <c r="M213" s="446"/>
      <c r="N213" s="446"/>
      <c r="O213" s="371"/>
      <c r="P213" s="447"/>
      <c r="Q213" s="371"/>
    </row>
    <row r="214">
      <c r="A214" s="87"/>
      <c r="B214" s="87"/>
      <c r="C214" s="87"/>
      <c r="D214" s="87"/>
      <c r="E214" s="266"/>
      <c r="F214" s="266"/>
      <c r="G214" s="448" t="s">
        <v>264</v>
      </c>
      <c r="H214" s="449">
        <f>SHARDING(K209)*SHARDING(L209)*SHARDING(M209)</f>
        <v>16</v>
      </c>
      <c r="I214" s="439"/>
      <c r="J214" s="439"/>
      <c r="K214" s="439"/>
      <c r="L214" s="450"/>
      <c r="M214" s="450"/>
      <c r="N214" s="450"/>
      <c r="O214" s="439"/>
      <c r="P214" s="451"/>
      <c r="Q214" s="439"/>
    </row>
    <row r="215">
      <c r="A215" s="87"/>
      <c r="B215" s="87"/>
      <c r="C215" s="87"/>
      <c r="D215" s="87"/>
      <c r="E215" s="266"/>
      <c r="F215" s="266"/>
      <c r="G215" s="448" t="s">
        <v>265</v>
      </c>
      <c r="H215" s="452">
        <f>P210 * (H214-1)</f>
        <v>1.318359375</v>
      </c>
      <c r="I215" s="434"/>
      <c r="J215" s="434"/>
      <c r="K215" s="434"/>
      <c r="L215" s="442"/>
      <c r="M215" s="442"/>
      <c r="N215" s="442"/>
      <c r="O215" s="434"/>
      <c r="P215" s="443"/>
      <c r="Q215" s="434"/>
    </row>
    <row r="216">
      <c r="A216" s="87"/>
      <c r="B216" s="87"/>
      <c r="C216" s="87"/>
      <c r="D216" s="87"/>
      <c r="E216" s="266"/>
      <c r="F216" s="266"/>
      <c r="G216" s="448" t="s">
        <v>266</v>
      </c>
      <c r="H216" s="453">
        <f>H215*H214</f>
        <v>21.09375</v>
      </c>
      <c r="I216" s="439"/>
      <c r="J216" s="439"/>
      <c r="K216" s="439"/>
      <c r="L216" s="450"/>
      <c r="M216" s="450"/>
      <c r="N216" s="450"/>
      <c r="O216" s="439"/>
      <c r="P216" s="451"/>
      <c r="Q216" s="439"/>
    </row>
    <row r="217">
      <c r="A217" s="87"/>
      <c r="B217" s="87"/>
      <c r="C217" s="87"/>
      <c r="D217" s="87"/>
      <c r="E217" s="266"/>
      <c r="F217" s="266"/>
      <c r="G217" s="448" t="s">
        <v>267</v>
      </c>
      <c r="H217" s="433" t="str">
        <f>IFS(H214=8,12,
H214=4,4,
H214=2,1,
H214=1,0,
TRUE,NA())</f>
        <v>#N/A</v>
      </c>
      <c r="I217" s="434"/>
      <c r="J217" s="434"/>
      <c r="K217" s="434"/>
      <c r="L217" s="442"/>
      <c r="M217" s="442"/>
      <c r="N217" s="442"/>
      <c r="O217" s="434"/>
      <c r="P217" s="443"/>
      <c r="Q217" s="434"/>
    </row>
    <row r="218">
      <c r="A218" s="87"/>
      <c r="B218" s="87"/>
      <c r="C218" s="87"/>
      <c r="D218" s="87"/>
      <c r="E218" s="266"/>
      <c r="F218" s="266"/>
      <c r="G218" s="454" t="s">
        <v>268</v>
      </c>
      <c r="H218" s="455">
        <v>1.0</v>
      </c>
      <c r="I218" s="439"/>
      <c r="J218" s="439"/>
      <c r="K218" s="439"/>
      <c r="L218" s="450"/>
      <c r="M218" s="450"/>
      <c r="N218" s="450"/>
      <c r="O218" s="439"/>
      <c r="P218" s="451"/>
      <c r="Q218" s="439"/>
    </row>
    <row r="219">
      <c r="A219" s="87"/>
      <c r="B219" s="87"/>
      <c r="C219" s="87"/>
      <c r="D219" s="87"/>
      <c r="E219" s="266"/>
      <c r="F219" s="266"/>
      <c r="G219" s="456" t="s">
        <v>269</v>
      </c>
      <c r="H219" s="457" t="str">
        <f>ALL_GATHER_CHIP2CHIP_TIME_MS2(H216 * H218, H217)</f>
        <v>#N/A</v>
      </c>
      <c r="I219" s="434"/>
      <c r="J219" s="434"/>
      <c r="K219" s="434"/>
      <c r="L219" s="442"/>
      <c r="M219" s="442"/>
      <c r="N219" s="442"/>
      <c r="O219" s="434"/>
      <c r="P219" s="443"/>
      <c r="Q219" s="434"/>
    </row>
    <row r="220">
      <c r="A220" s="87"/>
      <c r="B220" s="87"/>
      <c r="C220" s="87"/>
      <c r="D220" s="87"/>
      <c r="E220" s="266"/>
      <c r="F220" s="266"/>
      <c r="G220" s="454"/>
      <c r="H220" s="458"/>
      <c r="I220" s="439"/>
      <c r="J220" s="439"/>
      <c r="K220" s="439"/>
      <c r="L220" s="450"/>
      <c r="M220" s="450"/>
      <c r="N220" s="450"/>
      <c r="O220" s="439"/>
      <c r="P220" s="451"/>
      <c r="Q220" s="439"/>
    </row>
    <row r="221">
      <c r="A221" s="87"/>
      <c r="B221" s="87"/>
      <c r="C221" s="87"/>
      <c r="D221" s="87"/>
      <c r="E221" s="266"/>
      <c r="F221" s="266"/>
      <c r="G221" s="444" t="s">
        <v>270</v>
      </c>
      <c r="H221" s="445"/>
      <c r="I221" s="371"/>
      <c r="J221" s="371"/>
      <c r="K221" s="371"/>
      <c r="L221" s="446"/>
      <c r="M221" s="446"/>
      <c r="N221" s="446"/>
      <c r="O221" s="371"/>
      <c r="P221" s="447"/>
      <c r="Q221" s="371"/>
    </row>
    <row r="222">
      <c r="A222" s="87"/>
      <c r="B222" s="87"/>
      <c r="C222" s="87"/>
      <c r="D222" s="87"/>
      <c r="E222" s="266"/>
      <c r="F222" s="266"/>
      <c r="G222" s="459" t="s">
        <v>271</v>
      </c>
      <c r="H222" s="460" t="s">
        <v>264</v>
      </c>
      <c r="I222" s="439"/>
      <c r="J222" s="461">
        <f>SHARDING(K209)*SHARDING(L209)*SHARDING(M209)/HW_SPEC("# of TensorCore per Chip")</f>
        <v>8</v>
      </c>
      <c r="K222" s="439"/>
      <c r="L222" s="450"/>
      <c r="M222" s="450"/>
      <c r="N222" s="450"/>
      <c r="O222" s="439"/>
      <c r="P222" s="451"/>
      <c r="Q222" s="439"/>
    </row>
    <row r="223">
      <c r="A223" s="87"/>
      <c r="B223" s="87"/>
      <c r="C223" s="87"/>
      <c r="D223" s="87"/>
      <c r="E223" s="266"/>
      <c r="F223" s="266"/>
      <c r="G223" s="266"/>
      <c r="H223" s="462" t="s">
        <v>265</v>
      </c>
      <c r="I223" s="434"/>
      <c r="J223" s="452">
        <f>P210 * HW_SPEC("# of TensorCore per Chip") * (J222-1)</f>
        <v>1.23046875</v>
      </c>
      <c r="K223" s="434"/>
      <c r="L223" s="442"/>
      <c r="M223" s="442"/>
      <c r="N223" s="442"/>
      <c r="O223" s="434"/>
      <c r="P223" s="443"/>
      <c r="Q223" s="434"/>
    </row>
    <row r="224">
      <c r="A224" s="87"/>
      <c r="B224" s="87"/>
      <c r="C224" s="87"/>
      <c r="D224" s="87"/>
      <c r="E224" s="266"/>
      <c r="F224" s="266"/>
      <c r="G224" s="266"/>
      <c r="H224" s="460" t="s">
        <v>266</v>
      </c>
      <c r="I224" s="439"/>
      <c r="J224" s="453">
        <f>J223*J222</f>
        <v>9.84375</v>
      </c>
      <c r="K224" s="439"/>
      <c r="L224" s="450"/>
      <c r="M224" s="450"/>
      <c r="N224" s="450"/>
      <c r="O224" s="439"/>
      <c r="P224" s="451"/>
      <c r="Q224" s="439"/>
    </row>
    <row r="225">
      <c r="A225" s="87"/>
      <c r="B225" s="87"/>
      <c r="C225" s="87"/>
      <c r="D225" s="87"/>
      <c r="E225" s="266"/>
      <c r="F225" s="266"/>
      <c r="G225" s="266"/>
      <c r="H225" s="462" t="s">
        <v>267</v>
      </c>
      <c r="I225" s="434"/>
      <c r="J225" s="463">
        <f>IFS(J222=8,12,
J222=4,4,
J222=2,1,
J222=1,0,
TRUE,NA())</f>
        <v>12</v>
      </c>
      <c r="K225" s="434"/>
      <c r="L225" s="442"/>
      <c r="M225" s="442"/>
      <c r="N225" s="442"/>
      <c r="O225" s="434"/>
      <c r="P225" s="443"/>
      <c r="Q225" s="434"/>
    </row>
    <row r="226">
      <c r="A226" s="87"/>
      <c r="B226" s="87"/>
      <c r="C226" s="87"/>
      <c r="D226" s="87"/>
      <c r="E226" s="266"/>
      <c r="F226" s="266"/>
      <c r="G226" s="266"/>
      <c r="H226" s="458" t="s">
        <v>268</v>
      </c>
      <c r="I226" s="439"/>
      <c r="J226" s="270">
        <v>2.0</v>
      </c>
      <c r="K226" s="439"/>
      <c r="L226" s="450"/>
      <c r="M226" s="450"/>
      <c r="N226" s="450"/>
      <c r="O226" s="439"/>
      <c r="P226" s="451"/>
      <c r="Q226" s="439"/>
    </row>
    <row r="227">
      <c r="A227" s="87"/>
      <c r="B227" s="87"/>
      <c r="C227" s="87"/>
      <c r="D227" s="87"/>
      <c r="E227" s="266"/>
      <c r="F227" s="266"/>
      <c r="G227" s="277"/>
      <c r="H227" s="462" t="s">
        <v>269</v>
      </c>
      <c r="I227" s="434"/>
      <c r="J227" s="464">
        <f>ALL_GATHER_CHIP2CHIP_TIME_MS2(J224 * J226, J225)</f>
        <v>0.01001358032</v>
      </c>
      <c r="K227" s="434"/>
      <c r="L227" s="442"/>
      <c r="M227" s="442"/>
      <c r="N227" s="442"/>
      <c r="O227" s="434"/>
      <c r="P227" s="443"/>
      <c r="Q227" s="434"/>
    </row>
    <row r="228">
      <c r="A228" s="87"/>
      <c r="B228" s="87"/>
      <c r="C228" s="87"/>
      <c r="D228" s="87"/>
      <c r="E228" s="266"/>
      <c r="F228" s="266"/>
      <c r="G228" s="459" t="s">
        <v>272</v>
      </c>
      <c r="H228" s="460" t="s">
        <v>264</v>
      </c>
      <c r="I228" s="439"/>
      <c r="J228" s="465">
        <f>HW_SPEC("# of TensorCore per Chip")</f>
        <v>2</v>
      </c>
      <c r="K228" s="439"/>
      <c r="L228" s="450"/>
      <c r="M228" s="450"/>
      <c r="N228" s="450"/>
      <c r="O228" s="439"/>
      <c r="P228" s="451"/>
      <c r="Q228" s="439"/>
    </row>
    <row r="229">
      <c r="A229" s="87"/>
      <c r="B229" s="87"/>
      <c r="C229" s="87"/>
      <c r="D229" s="87"/>
      <c r="E229" s="266"/>
      <c r="F229" s="266"/>
      <c r="G229" s="266"/>
      <c r="H229" s="462" t="s">
        <v>265</v>
      </c>
      <c r="I229" s="434"/>
      <c r="J229" s="452">
        <f>P210*J222 * (J228-1)</f>
        <v>0.703125</v>
      </c>
      <c r="K229" s="434"/>
      <c r="L229" s="442"/>
      <c r="M229" s="442"/>
      <c r="N229" s="442"/>
      <c r="O229" s="434"/>
      <c r="P229" s="443"/>
      <c r="Q229" s="434"/>
    </row>
    <row r="230">
      <c r="A230" s="87"/>
      <c r="B230" s="87"/>
      <c r="C230" s="87"/>
      <c r="D230" s="87"/>
      <c r="E230" s="266"/>
      <c r="F230" s="266"/>
      <c r="G230" s="266"/>
      <c r="H230" s="460" t="s">
        <v>266</v>
      </c>
      <c r="I230" s="439"/>
      <c r="J230" s="453">
        <f>J229*J228</f>
        <v>1.40625</v>
      </c>
      <c r="K230" s="439"/>
      <c r="L230" s="450"/>
      <c r="M230" s="450"/>
      <c r="N230" s="450"/>
      <c r="O230" s="439"/>
      <c r="P230" s="451"/>
      <c r="Q230" s="439"/>
    </row>
    <row r="231">
      <c r="A231" s="87"/>
      <c r="B231" s="87"/>
      <c r="C231" s="87"/>
      <c r="D231" s="87"/>
      <c r="E231" s="266"/>
      <c r="F231" s="266"/>
      <c r="G231" s="266"/>
      <c r="H231" s="462" t="s">
        <v>269</v>
      </c>
      <c r="I231" s="434"/>
      <c r="J231" s="466">
        <f>ALL_GATHER_CORE2CORE_TIME_MS(J230)</f>
        <v>0.00114440918</v>
      </c>
      <c r="K231" s="434"/>
      <c r="L231" s="442"/>
      <c r="M231" s="442"/>
      <c r="N231" s="442"/>
      <c r="O231" s="434"/>
      <c r="P231" s="443"/>
      <c r="Q231" s="434"/>
    </row>
    <row r="232">
      <c r="A232" s="87"/>
      <c r="B232" s="87"/>
      <c r="C232" s="87"/>
      <c r="D232" s="87"/>
      <c r="E232" s="266"/>
      <c r="F232" s="266"/>
      <c r="G232" s="277"/>
      <c r="H232" s="467" t="s">
        <v>304</v>
      </c>
      <c r="I232" s="439"/>
      <c r="J232" s="468">
        <f>J231/J222</f>
        <v>0.0001430511475</v>
      </c>
      <c r="K232" s="439"/>
      <c r="L232" s="450"/>
      <c r="M232" s="450"/>
      <c r="N232" s="450"/>
      <c r="O232" s="439"/>
      <c r="P232" s="451"/>
      <c r="Q232" s="439"/>
    </row>
    <row r="233">
      <c r="A233" s="87"/>
      <c r="B233" s="87"/>
      <c r="C233" s="87"/>
      <c r="D233" s="87"/>
      <c r="E233" s="266"/>
      <c r="F233" s="266"/>
      <c r="G233" s="456" t="s">
        <v>274</v>
      </c>
      <c r="H233" s="469">
        <f>J227+J232</f>
        <v>0.01015663147</v>
      </c>
      <c r="I233" s="434"/>
      <c r="J233" s="470"/>
      <c r="K233" s="434"/>
      <c r="L233" s="442"/>
      <c r="M233" s="442"/>
      <c r="N233" s="442"/>
      <c r="O233" s="434"/>
      <c r="P233" s="443"/>
      <c r="Q233" s="434"/>
    </row>
    <row r="234">
      <c r="A234" s="87"/>
      <c r="B234" s="87"/>
      <c r="C234" s="87"/>
      <c r="D234" s="87"/>
      <c r="E234" s="266"/>
      <c r="F234" s="266"/>
      <c r="G234" s="454"/>
      <c r="H234" s="471"/>
      <c r="I234" s="439"/>
      <c r="J234" s="472"/>
      <c r="K234" s="439"/>
      <c r="L234" s="450"/>
      <c r="M234" s="450"/>
      <c r="N234" s="450"/>
      <c r="O234" s="439"/>
      <c r="P234" s="451"/>
      <c r="Q234" s="439"/>
    </row>
    <row r="235">
      <c r="A235" s="87"/>
      <c r="B235" s="87"/>
      <c r="C235" s="87"/>
      <c r="D235" s="87"/>
      <c r="E235" s="266"/>
      <c r="F235" s="266"/>
      <c r="G235" s="473" t="s">
        <v>280</v>
      </c>
      <c r="H235" s="370" t="s">
        <v>281</v>
      </c>
      <c r="I235" s="371"/>
      <c r="J235" s="371"/>
      <c r="K235" s="371"/>
      <c r="L235" s="446"/>
      <c r="M235" s="446"/>
      <c r="N235" s="446"/>
      <c r="O235" s="371"/>
      <c r="P235" s="447"/>
      <c r="Q235" s="371"/>
    </row>
    <row r="236">
      <c r="A236" s="87"/>
      <c r="B236" s="87"/>
      <c r="C236" s="87"/>
      <c r="D236" s="87"/>
      <c r="E236" s="266"/>
      <c r="F236" s="266"/>
      <c r="G236" s="473" t="s">
        <v>298</v>
      </c>
      <c r="H236" s="474">
        <f>IFS(H235=G213,H219,
H235=G221,H233 ,
TRUE,0)</f>
        <v>0</v>
      </c>
      <c r="I236" s="371"/>
      <c r="J236" s="371"/>
      <c r="K236" s="371"/>
      <c r="L236" s="446"/>
      <c r="M236" s="446"/>
      <c r="N236" s="446"/>
      <c r="O236" s="371"/>
      <c r="P236" s="475"/>
      <c r="Q236" s="371"/>
    </row>
    <row r="237">
      <c r="A237" s="87"/>
      <c r="B237" s="87"/>
      <c r="C237" s="87"/>
      <c r="D237" s="87"/>
      <c r="E237" s="258" t="s">
        <v>305</v>
      </c>
      <c r="F237" s="282" t="s">
        <v>249</v>
      </c>
      <c r="G237" s="260"/>
      <c r="H237" s="290" t="s">
        <v>238</v>
      </c>
      <c r="I237" s="290" t="s">
        <v>239</v>
      </c>
      <c r="J237" s="195" t="s">
        <v>40</v>
      </c>
      <c r="K237" s="195" t="s">
        <v>38</v>
      </c>
      <c r="L237" s="195" t="s">
        <v>154</v>
      </c>
      <c r="M237" s="398" t="s">
        <v>145</v>
      </c>
      <c r="N237" s="290" t="s">
        <v>240</v>
      </c>
      <c r="O237" s="291" t="str">
        <f>PARAMS("attn_kv_k_dtype")</f>
        <v>fp8</v>
      </c>
      <c r="P237" s="292"/>
      <c r="Q237" s="291" t="b">
        <v>0</v>
      </c>
    </row>
    <row r="238">
      <c r="A238" s="87"/>
      <c r="B238" s="87"/>
      <c r="C238" s="87"/>
      <c r="D238" s="87"/>
      <c r="E238" s="266"/>
      <c r="F238" s="267"/>
      <c r="G238" s="268"/>
      <c r="H238" s="195" t="s">
        <v>242</v>
      </c>
      <c r="I238" s="290" t="s">
        <v>239</v>
      </c>
      <c r="J238" s="289">
        <f t="shared" ref="J238:M238" si="37">PARAMS(J237)</f>
        <v>2560</v>
      </c>
      <c r="K238" s="290">
        <f t="shared" si="37"/>
        <v>1</v>
      </c>
      <c r="L238" s="290">
        <f t="shared" si="37"/>
        <v>128</v>
      </c>
      <c r="M238" s="290">
        <f t="shared" si="37"/>
        <v>512</v>
      </c>
      <c r="N238" s="290" t="s">
        <v>240</v>
      </c>
      <c r="O238" s="266"/>
      <c r="P238" s="292">
        <f>SIZEOF_IN_MIB(J238:M238, $O237)</f>
        <v>160</v>
      </c>
      <c r="Q238" s="266"/>
    </row>
    <row r="239">
      <c r="A239" s="87"/>
      <c r="B239" s="87"/>
      <c r="C239" s="87"/>
      <c r="D239" s="87"/>
      <c r="E239" s="266"/>
      <c r="F239" s="267"/>
      <c r="G239" s="268"/>
      <c r="H239" s="289" t="s">
        <v>244</v>
      </c>
      <c r="I239" s="289" t="s">
        <v>239</v>
      </c>
      <c r="J239" s="195" t="s">
        <v>143</v>
      </c>
      <c r="K239" s="195"/>
      <c r="L239" s="195"/>
      <c r="M239" s="289"/>
      <c r="N239" s="289" t="s">
        <v>240</v>
      </c>
      <c r="O239" s="266"/>
      <c r="P239" s="292"/>
      <c r="Q239" s="266"/>
    </row>
    <row r="240">
      <c r="A240" s="87"/>
      <c r="B240" s="87"/>
      <c r="C240" s="87"/>
      <c r="D240" s="87"/>
      <c r="E240" s="266"/>
      <c r="F240" s="278"/>
      <c r="G240" s="279"/>
      <c r="H240" s="195" t="s">
        <v>246</v>
      </c>
      <c r="I240" s="289" t="s">
        <v>239</v>
      </c>
      <c r="J240" s="289">
        <f t="shared" ref="J240:M240" si="38">J238/SHARDING(J239)</f>
        <v>160</v>
      </c>
      <c r="K240" s="289">
        <f t="shared" si="38"/>
        <v>1</v>
      </c>
      <c r="L240" s="289">
        <f t="shared" si="38"/>
        <v>128</v>
      </c>
      <c r="M240" s="289">
        <f t="shared" si="38"/>
        <v>512</v>
      </c>
      <c r="N240" s="289" t="s">
        <v>240</v>
      </c>
      <c r="O240" s="277"/>
      <c r="P240" s="292">
        <f>SIZEOF_IN_MIB(J240:M240, $O237)</f>
        <v>10</v>
      </c>
      <c r="Q240" s="277"/>
    </row>
    <row r="241">
      <c r="A241" s="87"/>
      <c r="B241" s="87"/>
      <c r="C241" s="87"/>
      <c r="D241" s="87"/>
      <c r="E241" s="266"/>
      <c r="F241" s="259" t="s">
        <v>253</v>
      </c>
      <c r="G241" s="260"/>
      <c r="H241" s="289" t="s">
        <v>238</v>
      </c>
      <c r="I241" s="289" t="s">
        <v>239</v>
      </c>
      <c r="J241" s="290"/>
      <c r="K241" s="195" t="s">
        <v>40</v>
      </c>
      <c r="L241" s="195" t="s">
        <v>42</v>
      </c>
      <c r="M241" s="398" t="s">
        <v>145</v>
      </c>
      <c r="N241" s="289" t="s">
        <v>240</v>
      </c>
      <c r="O241" s="291" t="str">
        <f>PARAMS("kv_dtype")</f>
        <v>fp8</v>
      </c>
      <c r="P241" s="292"/>
      <c r="Q241" s="291" t="b">
        <v>0</v>
      </c>
    </row>
    <row r="242">
      <c r="E242" s="266"/>
      <c r="F242" s="267"/>
      <c r="G242" s="268"/>
      <c r="H242" s="195" t="s">
        <v>242</v>
      </c>
      <c r="I242" s="289" t="s">
        <v>239</v>
      </c>
      <c r="J242" s="290"/>
      <c r="K242" s="289">
        <f t="shared" ref="K242:M242" si="39">PARAMS(K241)</f>
        <v>2560</v>
      </c>
      <c r="L242" s="289">
        <f t="shared" si="39"/>
        <v>9216</v>
      </c>
      <c r="M242" s="289">
        <f t="shared" si="39"/>
        <v>512</v>
      </c>
      <c r="N242" s="289" t="s">
        <v>240</v>
      </c>
      <c r="O242" s="266"/>
      <c r="P242" s="292">
        <f>SIZEOF_IN_MIB(J242:M242, $O241)</f>
        <v>11520</v>
      </c>
      <c r="Q242" s="266"/>
    </row>
    <row r="243">
      <c r="E243" s="266"/>
      <c r="F243" s="267"/>
      <c r="G243" s="268"/>
      <c r="H243" s="289" t="s">
        <v>244</v>
      </c>
      <c r="I243" s="289" t="s">
        <v>239</v>
      </c>
      <c r="J243" s="290"/>
      <c r="K243" s="195" t="s">
        <v>143</v>
      </c>
      <c r="L243" s="289"/>
      <c r="M243" s="289"/>
      <c r="N243" s="289" t="s">
        <v>240</v>
      </c>
      <c r="O243" s="266"/>
      <c r="P243" s="292"/>
      <c r="Q243" s="266"/>
    </row>
    <row r="244">
      <c r="E244" s="266"/>
      <c r="F244" s="278"/>
      <c r="G244" s="279"/>
      <c r="H244" s="274" t="s">
        <v>246</v>
      </c>
      <c r="I244" s="274" t="s">
        <v>239</v>
      </c>
      <c r="J244" s="261"/>
      <c r="K244" s="274">
        <f t="shared" ref="K244:M244" si="40">K242/SHARDING(K243)</f>
        <v>160</v>
      </c>
      <c r="L244" s="274">
        <f t="shared" si="40"/>
        <v>9216</v>
      </c>
      <c r="M244" s="274">
        <f t="shared" si="40"/>
        <v>512</v>
      </c>
      <c r="N244" s="274" t="s">
        <v>240</v>
      </c>
      <c r="O244" s="241"/>
      <c r="P244" s="276">
        <f>SIZEOF_IN_MIB(J244:M244, $O241)</f>
        <v>720</v>
      </c>
      <c r="Q244" s="241"/>
    </row>
    <row r="245">
      <c r="E245" s="266"/>
      <c r="F245" s="259" t="s">
        <v>257</v>
      </c>
      <c r="G245" s="260"/>
      <c r="H245" s="271" t="s">
        <v>238</v>
      </c>
      <c r="I245" s="271" t="s">
        <v>239</v>
      </c>
      <c r="J245" s="269" t="s">
        <v>40</v>
      </c>
      <c r="K245" s="269" t="s">
        <v>38</v>
      </c>
      <c r="L245" s="269" t="s">
        <v>42</v>
      </c>
      <c r="M245" s="269" t="s">
        <v>154</v>
      </c>
      <c r="N245" s="271" t="s">
        <v>240</v>
      </c>
      <c r="O245" s="399" t="s">
        <v>82</v>
      </c>
      <c r="P245" s="273"/>
      <c r="Q245" s="399" t="b">
        <v>1</v>
      </c>
    </row>
    <row r="246">
      <c r="E246" s="266"/>
      <c r="F246" s="267"/>
      <c r="G246" s="268"/>
      <c r="H246" s="262" t="s">
        <v>242</v>
      </c>
      <c r="I246" s="274" t="s">
        <v>239</v>
      </c>
      <c r="J246" s="274">
        <f t="shared" ref="J246:M246" si="41">PARAMS(J245)</f>
        <v>2560</v>
      </c>
      <c r="K246" s="274">
        <f t="shared" si="41"/>
        <v>1</v>
      </c>
      <c r="L246" s="274">
        <f t="shared" si="41"/>
        <v>9216</v>
      </c>
      <c r="M246" s="274">
        <f t="shared" si="41"/>
        <v>128</v>
      </c>
      <c r="N246" s="274" t="s">
        <v>240</v>
      </c>
      <c r="O246" s="275"/>
      <c r="P246" s="276">
        <f>SIZEOF_IN_MIB(J246:M246, $O245)</f>
        <v>5760</v>
      </c>
      <c r="Q246" s="275"/>
    </row>
    <row r="247">
      <c r="E247" s="266"/>
      <c r="F247" s="267"/>
      <c r="G247" s="268"/>
      <c r="H247" s="271" t="s">
        <v>244</v>
      </c>
      <c r="I247" s="271" t="s">
        <v>239</v>
      </c>
      <c r="J247" s="269" t="s">
        <v>143</v>
      </c>
      <c r="K247" s="269"/>
      <c r="L247" s="269"/>
      <c r="M247" s="271"/>
      <c r="N247" s="271" t="s">
        <v>240</v>
      </c>
      <c r="O247" s="272"/>
      <c r="P247" s="273"/>
      <c r="Q247" s="272"/>
    </row>
    <row r="248">
      <c r="E248" s="266"/>
      <c r="F248" s="278"/>
      <c r="G248" s="279"/>
      <c r="H248" s="274" t="s">
        <v>246</v>
      </c>
      <c r="I248" s="274" t="s">
        <v>239</v>
      </c>
      <c r="J248" s="274">
        <f t="shared" ref="J248:M248" si="42">J246/SHARDING(J247)</f>
        <v>160</v>
      </c>
      <c r="K248" s="274">
        <f t="shared" si="42"/>
        <v>1</v>
      </c>
      <c r="L248" s="274">
        <f t="shared" si="42"/>
        <v>9216</v>
      </c>
      <c r="M248" s="274">
        <f t="shared" si="42"/>
        <v>128</v>
      </c>
      <c r="N248" s="274" t="s">
        <v>240</v>
      </c>
      <c r="O248" s="241"/>
      <c r="P248" s="276">
        <f>SIZEOF_IN_MIB(J248:M248, $O245)</f>
        <v>360</v>
      </c>
      <c r="Q248" s="241"/>
    </row>
    <row r="249">
      <c r="E249" s="266"/>
      <c r="F249" s="400" t="s">
        <v>293</v>
      </c>
      <c r="G249" s="385" t="s">
        <v>45</v>
      </c>
      <c r="H249" s="476" t="s">
        <v>306</v>
      </c>
      <c r="I249" s="270"/>
      <c r="J249" s="270"/>
      <c r="K249" s="270"/>
      <c r="L249" s="271"/>
      <c r="M249" s="271"/>
      <c r="N249" s="271"/>
      <c r="O249" s="477"/>
      <c r="P249" s="273"/>
      <c r="Q249" s="477"/>
    </row>
    <row r="250">
      <c r="E250" s="266"/>
      <c r="F250" s="277"/>
      <c r="G250" s="385"/>
      <c r="H250" s="274"/>
      <c r="I250" s="418"/>
      <c r="J250" s="261"/>
      <c r="K250" s="261"/>
      <c r="L250" s="274"/>
      <c r="M250" s="274"/>
      <c r="N250" s="274"/>
      <c r="O250" s="261"/>
      <c r="P250" s="276"/>
      <c r="Q250" s="222"/>
    </row>
    <row r="251">
      <c r="E251" s="266"/>
      <c r="F251" s="384" t="s">
        <v>285</v>
      </c>
      <c r="G251" s="385" t="s">
        <v>286</v>
      </c>
      <c r="H251" s="271" t="str">
        <f>VLOOKUP(O237&amp;","&amp;O241,$T$3:$W$12,4, FALSE)</f>
        <v>fp8</v>
      </c>
      <c r="I251" s="419"/>
      <c r="J251" s="270"/>
      <c r="K251" s="270"/>
      <c r="L251" s="271"/>
      <c r="M251" s="271"/>
      <c r="N251" s="271"/>
      <c r="O251" s="270"/>
      <c r="P251" s="273"/>
      <c r="Q251" s="305"/>
    </row>
    <row r="252">
      <c r="E252" s="266"/>
      <c r="F252" s="266"/>
      <c r="G252" s="381" t="s">
        <v>299</v>
      </c>
      <c r="H252" s="420">
        <f>CALCULATE_FLOPS(J240:M240,J244:M244,M244,K244,H251)</f>
        <v>193273528320</v>
      </c>
      <c r="I252" s="418"/>
      <c r="J252" s="261"/>
      <c r="K252" s="261"/>
      <c r="L252" s="274"/>
      <c r="M252" s="274"/>
      <c r="N252" s="274"/>
      <c r="O252" s="261"/>
      <c r="P252" s="276"/>
      <c r="Q252" s="222"/>
    </row>
    <row r="253">
      <c r="E253" s="266"/>
      <c r="F253" s="277"/>
      <c r="G253" s="388" t="s">
        <v>288</v>
      </c>
      <c r="H253" s="389">
        <f>COMPUTE_TIME_MS(H252, H251)</f>
        <v>0.1082390121</v>
      </c>
      <c r="I253" s="390"/>
      <c r="J253" s="391"/>
      <c r="K253" s="391"/>
      <c r="L253" s="392"/>
      <c r="M253" s="392"/>
      <c r="N253" s="392"/>
      <c r="O253" s="391"/>
      <c r="P253" s="393"/>
      <c r="Q253" s="305"/>
    </row>
    <row r="254">
      <c r="E254" s="266"/>
      <c r="F254" s="384" t="s">
        <v>289</v>
      </c>
      <c r="G254" s="381" t="s">
        <v>290</v>
      </c>
      <c r="H254" s="303">
        <f>IF(Q237,0,P240)+IF(Q241,0,P244)+IF(Q245,0,P248)</f>
        <v>730</v>
      </c>
      <c r="I254" s="261"/>
      <c r="J254" s="261"/>
      <c r="K254" s="261"/>
      <c r="L254" s="274"/>
      <c r="M254" s="274"/>
      <c r="N254" s="274"/>
      <c r="O254" s="261"/>
      <c r="P254" s="276"/>
      <c r="Q254" s="222"/>
    </row>
    <row r="255">
      <c r="E255" s="277"/>
      <c r="F255" s="277"/>
      <c r="G255" s="395" t="s">
        <v>291</v>
      </c>
      <c r="H255" s="430">
        <f>HBM_TIME_MS(H254)</f>
        <v>0.2118608651</v>
      </c>
      <c r="I255" s="391"/>
      <c r="J255" s="391"/>
      <c r="K255" s="391"/>
      <c r="L255" s="392"/>
      <c r="M255" s="392"/>
      <c r="N255" s="392"/>
      <c r="O255" s="391"/>
      <c r="P255" s="393"/>
      <c r="Q255" s="305"/>
    </row>
    <row r="256">
      <c r="E256" s="258" t="s">
        <v>307</v>
      </c>
      <c r="F256" s="282" t="s">
        <v>249</v>
      </c>
      <c r="G256" s="260"/>
      <c r="H256" s="290" t="s">
        <v>238</v>
      </c>
      <c r="I256" s="290" t="s">
        <v>239</v>
      </c>
      <c r="J256" s="195" t="s">
        <v>40</v>
      </c>
      <c r="K256" s="195" t="s">
        <v>38</v>
      </c>
      <c r="L256" s="195" t="s">
        <v>154</v>
      </c>
      <c r="M256" s="398" t="s">
        <v>151</v>
      </c>
      <c r="N256" s="290" t="s">
        <v>240</v>
      </c>
      <c r="O256" s="291" t="str">
        <f>PARAMS("attn_kv_k_dtype")</f>
        <v>fp8</v>
      </c>
      <c r="P256" s="292"/>
      <c r="Q256" s="291" t="b">
        <v>0</v>
      </c>
    </row>
    <row r="257">
      <c r="E257" s="266"/>
      <c r="F257" s="267"/>
      <c r="G257" s="268"/>
      <c r="H257" s="195" t="s">
        <v>242</v>
      </c>
      <c r="I257" s="290" t="s">
        <v>239</v>
      </c>
      <c r="J257" s="289">
        <f t="shared" ref="J257:M257" si="43">PARAMS(J256)</f>
        <v>2560</v>
      </c>
      <c r="K257" s="290">
        <f t="shared" si="43"/>
        <v>1</v>
      </c>
      <c r="L257" s="290">
        <f t="shared" si="43"/>
        <v>128</v>
      </c>
      <c r="M257" s="290">
        <f t="shared" si="43"/>
        <v>64</v>
      </c>
      <c r="N257" s="290" t="s">
        <v>240</v>
      </c>
      <c r="O257" s="266"/>
      <c r="P257" s="292">
        <f>SIZEOF_IN_MIB(J257:M257, $O256)</f>
        <v>20</v>
      </c>
      <c r="Q257" s="266"/>
    </row>
    <row r="258">
      <c r="E258" s="266"/>
      <c r="F258" s="267"/>
      <c r="G258" s="268"/>
      <c r="H258" s="289" t="s">
        <v>244</v>
      </c>
      <c r="I258" s="289" t="s">
        <v>239</v>
      </c>
      <c r="J258" s="195" t="s">
        <v>143</v>
      </c>
      <c r="K258" s="195"/>
      <c r="L258" s="195"/>
      <c r="M258" s="289"/>
      <c r="N258" s="289" t="s">
        <v>240</v>
      </c>
      <c r="O258" s="266"/>
      <c r="P258" s="292"/>
      <c r="Q258" s="266"/>
    </row>
    <row r="259">
      <c r="E259" s="266"/>
      <c r="F259" s="278"/>
      <c r="G259" s="279"/>
      <c r="H259" s="195" t="s">
        <v>246</v>
      </c>
      <c r="I259" s="289" t="s">
        <v>239</v>
      </c>
      <c r="J259" s="289">
        <f t="shared" ref="J259:M259" si="44">J257/SHARDING(J258)</f>
        <v>160</v>
      </c>
      <c r="K259" s="289">
        <f t="shared" si="44"/>
        <v>1</v>
      </c>
      <c r="L259" s="289">
        <f t="shared" si="44"/>
        <v>128</v>
      </c>
      <c r="M259" s="289">
        <f t="shared" si="44"/>
        <v>64</v>
      </c>
      <c r="N259" s="289" t="s">
        <v>240</v>
      </c>
      <c r="O259" s="277"/>
      <c r="P259" s="292">
        <f>SIZEOF_IN_MIB(J259:M259, $O256)</f>
        <v>1.25</v>
      </c>
      <c r="Q259" s="277"/>
    </row>
    <row r="260">
      <c r="E260" s="266"/>
      <c r="F260" s="259" t="s">
        <v>253</v>
      </c>
      <c r="G260" s="260"/>
      <c r="H260" s="289" t="s">
        <v>238</v>
      </c>
      <c r="I260" s="289" t="s">
        <v>239</v>
      </c>
      <c r="J260" s="290"/>
      <c r="K260" s="195" t="s">
        <v>40</v>
      </c>
      <c r="L260" s="195" t="s">
        <v>42</v>
      </c>
      <c r="M260" s="398" t="s">
        <v>151</v>
      </c>
      <c r="N260" s="289" t="s">
        <v>240</v>
      </c>
      <c r="O260" s="291" t="str">
        <f>PARAMS("kv_dtype")</f>
        <v>fp8</v>
      </c>
      <c r="P260" s="292"/>
      <c r="Q260" s="291" t="b">
        <v>0</v>
      </c>
    </row>
    <row r="261">
      <c r="E261" s="266"/>
      <c r="F261" s="267"/>
      <c r="G261" s="268"/>
      <c r="H261" s="195" t="s">
        <v>242</v>
      </c>
      <c r="I261" s="289" t="s">
        <v>239</v>
      </c>
      <c r="J261" s="290"/>
      <c r="K261" s="289">
        <f t="shared" ref="K261:M261" si="45">PARAMS(K260)</f>
        <v>2560</v>
      </c>
      <c r="L261" s="289">
        <f t="shared" si="45"/>
        <v>9216</v>
      </c>
      <c r="M261" s="289">
        <f t="shared" si="45"/>
        <v>64</v>
      </c>
      <c r="N261" s="289" t="s">
        <v>240</v>
      </c>
      <c r="O261" s="266"/>
      <c r="P261" s="292">
        <f>SIZEOF_IN_MIB(J261:M261, $O260)</f>
        <v>1440</v>
      </c>
      <c r="Q261" s="266"/>
    </row>
    <row r="262">
      <c r="E262" s="266"/>
      <c r="F262" s="267"/>
      <c r="G262" s="268"/>
      <c r="H262" s="289" t="s">
        <v>244</v>
      </c>
      <c r="I262" s="289" t="s">
        <v>239</v>
      </c>
      <c r="J262" s="290"/>
      <c r="K262" s="195" t="s">
        <v>143</v>
      </c>
      <c r="L262" s="289"/>
      <c r="M262" s="289"/>
      <c r="N262" s="289" t="s">
        <v>240</v>
      </c>
      <c r="O262" s="266"/>
      <c r="P262" s="292"/>
      <c r="Q262" s="266"/>
    </row>
    <row r="263">
      <c r="E263" s="266"/>
      <c r="F263" s="278"/>
      <c r="G263" s="279"/>
      <c r="H263" s="274" t="s">
        <v>246</v>
      </c>
      <c r="I263" s="274" t="s">
        <v>239</v>
      </c>
      <c r="J263" s="261"/>
      <c r="K263" s="274">
        <f t="shared" ref="K263:M263" si="46">K261/SHARDING(K262)</f>
        <v>160</v>
      </c>
      <c r="L263" s="274">
        <f t="shared" si="46"/>
        <v>9216</v>
      </c>
      <c r="M263" s="274">
        <f t="shared" si="46"/>
        <v>64</v>
      </c>
      <c r="N263" s="274" t="s">
        <v>240</v>
      </c>
      <c r="O263" s="241"/>
      <c r="P263" s="276">
        <f>SIZEOF_IN_MIB(J263:M263, $O260)</f>
        <v>90</v>
      </c>
      <c r="Q263" s="241"/>
    </row>
    <row r="264">
      <c r="E264" s="266"/>
      <c r="F264" s="259" t="s">
        <v>257</v>
      </c>
      <c r="G264" s="260"/>
      <c r="H264" s="271" t="s">
        <v>238</v>
      </c>
      <c r="I264" s="271" t="s">
        <v>239</v>
      </c>
      <c r="J264" s="269" t="s">
        <v>40</v>
      </c>
      <c r="K264" s="269" t="s">
        <v>38</v>
      </c>
      <c r="L264" s="269" t="s">
        <v>42</v>
      </c>
      <c r="M264" s="269" t="s">
        <v>154</v>
      </c>
      <c r="N264" s="271" t="s">
        <v>240</v>
      </c>
      <c r="O264" s="478" t="s">
        <v>82</v>
      </c>
      <c r="P264" s="273"/>
      <c r="Q264" s="399" t="b">
        <v>1</v>
      </c>
    </row>
    <row r="265">
      <c r="E265" s="266"/>
      <c r="F265" s="267"/>
      <c r="G265" s="268"/>
      <c r="H265" s="262" t="s">
        <v>242</v>
      </c>
      <c r="I265" s="274" t="s">
        <v>239</v>
      </c>
      <c r="J265" s="274">
        <f t="shared" ref="J265:M265" si="47">PARAMS(J264)</f>
        <v>2560</v>
      </c>
      <c r="K265" s="274">
        <f t="shared" si="47"/>
        <v>1</v>
      </c>
      <c r="L265" s="274">
        <f t="shared" si="47"/>
        <v>9216</v>
      </c>
      <c r="M265" s="274">
        <f t="shared" si="47"/>
        <v>128</v>
      </c>
      <c r="N265" s="274" t="s">
        <v>240</v>
      </c>
      <c r="O265" s="275"/>
      <c r="P265" s="276">
        <f>SIZEOF_IN_MIB(J265:M265, $O264)</f>
        <v>5760</v>
      </c>
      <c r="Q265" s="275"/>
    </row>
    <row r="266">
      <c r="E266" s="266"/>
      <c r="F266" s="267"/>
      <c r="G266" s="268"/>
      <c r="H266" s="271" t="s">
        <v>244</v>
      </c>
      <c r="I266" s="271" t="s">
        <v>239</v>
      </c>
      <c r="J266" s="269" t="s">
        <v>143</v>
      </c>
      <c r="K266" s="269"/>
      <c r="L266" s="269"/>
      <c r="M266" s="271"/>
      <c r="N266" s="271" t="s">
        <v>240</v>
      </c>
      <c r="O266" s="272"/>
      <c r="P266" s="273"/>
      <c r="Q266" s="272"/>
    </row>
    <row r="267">
      <c r="E267" s="266"/>
      <c r="F267" s="278"/>
      <c r="G267" s="279"/>
      <c r="H267" s="274" t="s">
        <v>246</v>
      </c>
      <c r="I267" s="274" t="s">
        <v>239</v>
      </c>
      <c r="J267" s="274">
        <f t="shared" ref="J267:M267" si="48">J265/SHARDING(J266)</f>
        <v>160</v>
      </c>
      <c r="K267" s="274">
        <f t="shared" si="48"/>
        <v>1</v>
      </c>
      <c r="L267" s="274">
        <f t="shared" si="48"/>
        <v>9216</v>
      </c>
      <c r="M267" s="274">
        <f t="shared" si="48"/>
        <v>128</v>
      </c>
      <c r="N267" s="274" t="s">
        <v>240</v>
      </c>
      <c r="O267" s="241"/>
      <c r="P267" s="276">
        <f>SIZEOF_IN_MIB(J267:M267, $O264)</f>
        <v>360</v>
      </c>
      <c r="Q267" s="241"/>
    </row>
    <row r="268">
      <c r="E268" s="266"/>
      <c r="F268" s="400" t="s">
        <v>293</v>
      </c>
      <c r="G268" s="385" t="s">
        <v>45</v>
      </c>
      <c r="H268" s="423"/>
      <c r="I268" s="424"/>
      <c r="J268" s="270"/>
      <c r="K268" s="270"/>
      <c r="L268" s="271"/>
      <c r="M268" s="271"/>
      <c r="N268" s="271"/>
      <c r="O268" s="270"/>
      <c r="P268" s="273"/>
      <c r="Q268" s="305"/>
    </row>
    <row r="269">
      <c r="E269" s="266"/>
      <c r="F269" s="277"/>
      <c r="G269" s="385"/>
      <c r="H269" s="274"/>
      <c r="I269" s="418"/>
      <c r="J269" s="261"/>
      <c r="K269" s="261"/>
      <c r="L269" s="274"/>
      <c r="M269" s="274"/>
      <c r="N269" s="274"/>
      <c r="O269" s="261"/>
      <c r="P269" s="276"/>
      <c r="Q269" s="222"/>
    </row>
    <row r="270">
      <c r="E270" s="266"/>
      <c r="F270" s="384" t="s">
        <v>285</v>
      </c>
      <c r="G270" s="385" t="s">
        <v>286</v>
      </c>
      <c r="H270" s="271" t="str">
        <f>VLOOKUP(O256&amp;","&amp;O260,$T$3:$W$12,4, FALSE)</f>
        <v>fp8</v>
      </c>
      <c r="I270" s="419"/>
      <c r="J270" s="270"/>
      <c r="K270" s="270"/>
      <c r="L270" s="271"/>
      <c r="M270" s="271"/>
      <c r="N270" s="271"/>
      <c r="O270" s="270"/>
      <c r="P270" s="273"/>
      <c r="Q270" s="305"/>
    </row>
    <row r="271">
      <c r="E271" s="266"/>
      <c r="F271" s="266"/>
      <c r="G271" s="381" t="s">
        <v>299</v>
      </c>
      <c r="H271" s="420">
        <f>CALCULATE_FLOPS(J259:M259,J263:M263,M263,K263,H270)</f>
        <v>96636764160</v>
      </c>
      <c r="I271" s="418"/>
      <c r="J271" s="261"/>
      <c r="K271" s="261"/>
      <c r="L271" s="274"/>
      <c r="M271" s="274"/>
      <c r="N271" s="274"/>
      <c r="O271" s="261"/>
      <c r="P271" s="276"/>
      <c r="Q271" s="222"/>
    </row>
    <row r="272">
      <c r="E272" s="266"/>
      <c r="F272" s="277"/>
      <c r="G272" s="388" t="s">
        <v>288</v>
      </c>
      <c r="H272" s="421">
        <f>COMPUTE_TIME_MS(H271, H270)</f>
        <v>0.05411950605</v>
      </c>
      <c r="I272" s="390"/>
      <c r="J272" s="391"/>
      <c r="K272" s="391"/>
      <c r="L272" s="392"/>
      <c r="M272" s="392"/>
      <c r="N272" s="392"/>
      <c r="O272" s="391"/>
      <c r="P272" s="393"/>
      <c r="Q272" s="305"/>
    </row>
    <row r="273">
      <c r="E273" s="266"/>
      <c r="F273" s="384" t="s">
        <v>289</v>
      </c>
      <c r="G273" s="381" t="s">
        <v>290</v>
      </c>
      <c r="H273" s="303">
        <f>IF(Q256,0,P259)+IF(Q260,0,P263)+IF(Q264,0,P267)</f>
        <v>91.25</v>
      </c>
      <c r="I273" s="261"/>
      <c r="J273" s="261"/>
      <c r="K273" s="261"/>
      <c r="L273" s="274"/>
      <c r="M273" s="274"/>
      <c r="N273" s="274"/>
      <c r="O273" s="261"/>
      <c r="P273" s="276"/>
      <c r="Q273" s="222"/>
    </row>
    <row r="274">
      <c r="E274" s="277"/>
      <c r="F274" s="277"/>
      <c r="G274" s="395" t="s">
        <v>291</v>
      </c>
      <c r="H274" s="430">
        <f>HBM_TIME_MS(H273)</f>
        <v>0.02648260814</v>
      </c>
      <c r="I274" s="391"/>
      <c r="J274" s="391"/>
      <c r="K274" s="391"/>
      <c r="L274" s="392"/>
      <c r="M274" s="392"/>
      <c r="N274" s="392"/>
      <c r="O274" s="391"/>
      <c r="P274" s="393"/>
      <c r="Q274" s="305"/>
    </row>
    <row r="275">
      <c r="E275" s="258" t="s">
        <v>308</v>
      </c>
      <c r="F275" s="282" t="s">
        <v>249</v>
      </c>
      <c r="G275" s="260"/>
      <c r="H275" s="290" t="s">
        <v>238</v>
      </c>
      <c r="I275" s="290" t="s">
        <v>239</v>
      </c>
      <c r="J275" s="195" t="s">
        <v>40</v>
      </c>
      <c r="K275" s="195" t="s">
        <v>38</v>
      </c>
      <c r="L275" s="398" t="s">
        <v>42</v>
      </c>
      <c r="M275" s="195" t="s">
        <v>154</v>
      </c>
      <c r="N275" s="290" t="s">
        <v>240</v>
      </c>
      <c r="O275" s="291" t="str">
        <f>PARAMS("attn_av_a_dtype")</f>
        <v>fp8</v>
      </c>
      <c r="P275" s="292"/>
      <c r="Q275" s="291" t="b">
        <v>1</v>
      </c>
    </row>
    <row r="276">
      <c r="E276" s="266"/>
      <c r="F276" s="267"/>
      <c r="G276" s="268"/>
      <c r="H276" s="195" t="s">
        <v>242</v>
      </c>
      <c r="I276" s="290" t="s">
        <v>239</v>
      </c>
      <c r="J276" s="289">
        <f t="shared" ref="J276:M276" si="49">PARAMS(J275)</f>
        <v>2560</v>
      </c>
      <c r="K276" s="290">
        <f t="shared" si="49"/>
        <v>1</v>
      </c>
      <c r="L276" s="290">
        <f t="shared" si="49"/>
        <v>9216</v>
      </c>
      <c r="M276" s="290">
        <f t="shared" si="49"/>
        <v>128</v>
      </c>
      <c r="N276" s="290" t="s">
        <v>240</v>
      </c>
      <c r="O276" s="266"/>
      <c r="P276" s="292">
        <f>SIZEOF_IN_MIB(J276:M276, $O275)</f>
        <v>2880</v>
      </c>
      <c r="Q276" s="266"/>
    </row>
    <row r="277">
      <c r="E277" s="266"/>
      <c r="F277" s="267"/>
      <c r="G277" s="268"/>
      <c r="H277" s="289" t="s">
        <v>244</v>
      </c>
      <c r="I277" s="289" t="s">
        <v>239</v>
      </c>
      <c r="J277" s="195" t="s">
        <v>143</v>
      </c>
      <c r="K277" s="195"/>
      <c r="L277" s="195"/>
      <c r="M277" s="289"/>
      <c r="N277" s="289" t="s">
        <v>240</v>
      </c>
      <c r="O277" s="266"/>
      <c r="P277" s="292"/>
      <c r="Q277" s="266"/>
    </row>
    <row r="278">
      <c r="E278" s="266"/>
      <c r="F278" s="278"/>
      <c r="G278" s="279"/>
      <c r="H278" s="195" t="s">
        <v>246</v>
      </c>
      <c r="I278" s="289" t="s">
        <v>239</v>
      </c>
      <c r="J278" s="289">
        <f t="shared" ref="J278:M278" si="50">J276/SHARDING(J277)</f>
        <v>160</v>
      </c>
      <c r="K278" s="289">
        <f t="shared" si="50"/>
        <v>1</v>
      </c>
      <c r="L278" s="289">
        <f t="shared" si="50"/>
        <v>9216</v>
      </c>
      <c r="M278" s="289">
        <f t="shared" si="50"/>
        <v>128</v>
      </c>
      <c r="N278" s="289" t="s">
        <v>240</v>
      </c>
      <c r="O278" s="277"/>
      <c r="P278" s="292">
        <f>SIZEOF_IN_MIB(J278:M278, $O275)</f>
        <v>180</v>
      </c>
      <c r="Q278" s="277"/>
    </row>
    <row r="279">
      <c r="E279" s="266"/>
      <c r="F279" s="259" t="s">
        <v>253</v>
      </c>
      <c r="G279" s="260"/>
      <c r="H279" s="289" t="s">
        <v>238</v>
      </c>
      <c r="I279" s="289" t="s">
        <v>239</v>
      </c>
      <c r="J279" s="195" t="s">
        <v>40</v>
      </c>
      <c r="K279" s="195"/>
      <c r="L279" s="398" t="s">
        <v>42</v>
      </c>
      <c r="M279" s="195" t="s">
        <v>145</v>
      </c>
      <c r="N279" s="289" t="s">
        <v>240</v>
      </c>
      <c r="O279" s="291" t="str">
        <f>PARAMS("kv_dtype")</f>
        <v>fp8</v>
      </c>
      <c r="P279" s="292"/>
      <c r="Q279" s="291" t="b">
        <v>1</v>
      </c>
    </row>
    <row r="280">
      <c r="E280" s="266"/>
      <c r="F280" s="267"/>
      <c r="G280" s="268"/>
      <c r="H280" s="195" t="s">
        <v>242</v>
      </c>
      <c r="I280" s="289" t="s">
        <v>239</v>
      </c>
      <c r="J280" s="289">
        <f>PARAMS(J279)</f>
        <v>2560</v>
      </c>
      <c r="K280" s="289"/>
      <c r="L280" s="289">
        <f t="shared" ref="L280:M280" si="51">PARAMS(L279)</f>
        <v>9216</v>
      </c>
      <c r="M280" s="289">
        <f t="shared" si="51"/>
        <v>512</v>
      </c>
      <c r="N280" s="289" t="s">
        <v>240</v>
      </c>
      <c r="O280" s="266"/>
      <c r="P280" s="292">
        <f>SIZEOF_IN_MIB(J280:M280, $O279)</f>
        <v>11520</v>
      </c>
      <c r="Q280" s="266"/>
    </row>
    <row r="281">
      <c r="E281" s="266"/>
      <c r="F281" s="267"/>
      <c r="G281" s="268"/>
      <c r="H281" s="289" t="s">
        <v>244</v>
      </c>
      <c r="I281" s="289" t="s">
        <v>239</v>
      </c>
      <c r="J281" s="195" t="s">
        <v>143</v>
      </c>
      <c r="K281" s="290"/>
      <c r="L281" s="289"/>
      <c r="M281" s="289"/>
      <c r="N281" s="289" t="s">
        <v>240</v>
      </c>
      <c r="O281" s="266"/>
      <c r="P281" s="292"/>
      <c r="Q281" s="266"/>
    </row>
    <row r="282">
      <c r="E282" s="266"/>
      <c r="F282" s="278"/>
      <c r="G282" s="279"/>
      <c r="H282" s="274" t="s">
        <v>246</v>
      </c>
      <c r="I282" s="274" t="s">
        <v>239</v>
      </c>
      <c r="J282" s="274">
        <f>J280/SHARDING(J281)</f>
        <v>160</v>
      </c>
      <c r="K282" s="274"/>
      <c r="L282" s="274">
        <f t="shared" ref="L282:M282" si="52">L280/SHARDING(L281)</f>
        <v>9216</v>
      </c>
      <c r="M282" s="274">
        <f t="shared" si="52"/>
        <v>512</v>
      </c>
      <c r="N282" s="274" t="s">
        <v>240</v>
      </c>
      <c r="O282" s="241"/>
      <c r="P282" s="276">
        <f>SIZEOF_IN_MIB(J282:M282, $O279)</f>
        <v>720</v>
      </c>
      <c r="Q282" s="241"/>
    </row>
    <row r="283">
      <c r="E283" s="266"/>
      <c r="F283" s="259" t="s">
        <v>257</v>
      </c>
      <c r="G283" s="260"/>
      <c r="H283" s="271" t="s">
        <v>238</v>
      </c>
      <c r="I283" s="271" t="s">
        <v>239</v>
      </c>
      <c r="J283" s="269" t="s">
        <v>40</v>
      </c>
      <c r="K283" s="269" t="s">
        <v>38</v>
      </c>
      <c r="L283" s="269" t="s">
        <v>154</v>
      </c>
      <c r="M283" s="269" t="s">
        <v>145</v>
      </c>
      <c r="N283" s="271" t="s">
        <v>240</v>
      </c>
      <c r="O283" s="478" t="s">
        <v>82</v>
      </c>
      <c r="P283" s="273"/>
      <c r="Q283" s="399" t="b">
        <v>0</v>
      </c>
    </row>
    <row r="284">
      <c r="E284" s="266"/>
      <c r="F284" s="267"/>
      <c r="G284" s="268"/>
      <c r="H284" s="262" t="s">
        <v>242</v>
      </c>
      <c r="I284" s="274" t="s">
        <v>239</v>
      </c>
      <c r="J284" s="274">
        <f t="shared" ref="J284:M284" si="53">PARAMS(J283)</f>
        <v>2560</v>
      </c>
      <c r="K284" s="274">
        <f t="shared" si="53"/>
        <v>1</v>
      </c>
      <c r="L284" s="274">
        <f t="shared" si="53"/>
        <v>128</v>
      </c>
      <c r="M284" s="274">
        <f t="shared" si="53"/>
        <v>512</v>
      </c>
      <c r="N284" s="274" t="s">
        <v>240</v>
      </c>
      <c r="O284" s="275"/>
      <c r="P284" s="276">
        <f>SIZEOF_IN_MIB(J284:M284, $O283)</f>
        <v>320</v>
      </c>
      <c r="Q284" s="275"/>
    </row>
    <row r="285">
      <c r="E285" s="266"/>
      <c r="F285" s="267"/>
      <c r="G285" s="268"/>
      <c r="H285" s="271" t="s">
        <v>244</v>
      </c>
      <c r="I285" s="271" t="s">
        <v>239</v>
      </c>
      <c r="J285" s="269" t="s">
        <v>143</v>
      </c>
      <c r="K285" s="269"/>
      <c r="L285" s="269"/>
      <c r="M285" s="271"/>
      <c r="N285" s="271" t="s">
        <v>240</v>
      </c>
      <c r="O285" s="272"/>
      <c r="P285" s="273"/>
      <c r="Q285" s="272"/>
    </row>
    <row r="286">
      <c r="E286" s="266"/>
      <c r="F286" s="278"/>
      <c r="G286" s="279"/>
      <c r="H286" s="274" t="s">
        <v>246</v>
      </c>
      <c r="I286" s="274" t="s">
        <v>239</v>
      </c>
      <c r="J286" s="274">
        <f t="shared" ref="J286:M286" si="54">J284/SHARDING(J285)</f>
        <v>160</v>
      </c>
      <c r="K286" s="274">
        <f t="shared" si="54"/>
        <v>1</v>
      </c>
      <c r="L286" s="274">
        <f t="shared" si="54"/>
        <v>128</v>
      </c>
      <c r="M286" s="274">
        <f t="shared" si="54"/>
        <v>512</v>
      </c>
      <c r="N286" s="274" t="s">
        <v>240</v>
      </c>
      <c r="O286" s="241"/>
      <c r="P286" s="276">
        <f>SIZEOF_IN_MIB(J286:M286, $O283)</f>
        <v>20</v>
      </c>
      <c r="Q286" s="241"/>
    </row>
    <row r="287">
      <c r="E287" s="266"/>
      <c r="F287" s="400" t="s">
        <v>293</v>
      </c>
      <c r="G287" s="385" t="s">
        <v>45</v>
      </c>
      <c r="H287" s="423"/>
      <c r="I287" s="424"/>
      <c r="J287" s="270"/>
      <c r="K287" s="270"/>
      <c r="L287" s="271"/>
      <c r="M287" s="271"/>
      <c r="N287" s="271"/>
      <c r="O287" s="270"/>
      <c r="P287" s="273"/>
      <c r="Q287" s="305"/>
    </row>
    <row r="288">
      <c r="E288" s="266"/>
      <c r="F288" s="277"/>
      <c r="G288" s="385"/>
      <c r="H288" s="274"/>
      <c r="I288" s="418"/>
      <c r="J288" s="261"/>
      <c r="K288" s="261"/>
      <c r="L288" s="274"/>
      <c r="M288" s="274"/>
      <c r="N288" s="274"/>
      <c r="O288" s="261"/>
      <c r="P288" s="276"/>
      <c r="Q288" s="222"/>
    </row>
    <row r="289">
      <c r="E289" s="266"/>
      <c r="F289" s="384" t="s">
        <v>285</v>
      </c>
      <c r="G289" s="385" t="s">
        <v>286</v>
      </c>
      <c r="H289" s="271" t="str">
        <f>VLOOKUP(O275&amp;","&amp;O279,$T$3:$W$12,4, FALSE)</f>
        <v>fp8</v>
      </c>
      <c r="I289" s="419"/>
      <c r="J289" s="270"/>
      <c r="K289" s="270"/>
      <c r="L289" s="271"/>
      <c r="M289" s="271"/>
      <c r="N289" s="271"/>
      <c r="O289" s="270"/>
      <c r="P289" s="273"/>
      <c r="Q289" s="305"/>
    </row>
    <row r="290">
      <c r="E290" s="266"/>
      <c r="F290" s="266"/>
      <c r="G290" s="381" t="s">
        <v>299</v>
      </c>
      <c r="H290" s="420">
        <f>CALCULATE_FLOPS(J278:M278,J282:M282,L282,J282,H289)</f>
        <v>193273528320</v>
      </c>
      <c r="I290" s="418"/>
      <c r="J290" s="261"/>
      <c r="K290" s="261"/>
      <c r="L290" s="274"/>
      <c r="M290" s="274"/>
      <c r="N290" s="274"/>
      <c r="O290" s="261"/>
      <c r="P290" s="276"/>
      <c r="Q290" s="222"/>
    </row>
    <row r="291">
      <c r="E291" s="266"/>
      <c r="F291" s="277"/>
      <c r="G291" s="388" t="s">
        <v>288</v>
      </c>
      <c r="H291" s="421">
        <f>COMPUTE_TIME_MS(H290, H289)</f>
        <v>0.1082390121</v>
      </c>
      <c r="I291" s="390"/>
      <c r="J291" s="391"/>
      <c r="K291" s="391"/>
      <c r="L291" s="392"/>
      <c r="M291" s="392"/>
      <c r="N291" s="392"/>
      <c r="O291" s="391"/>
      <c r="P291" s="393"/>
      <c r="Q291" s="305"/>
    </row>
    <row r="292">
      <c r="E292" s="266"/>
      <c r="F292" s="384" t="s">
        <v>289</v>
      </c>
      <c r="G292" s="381" t="s">
        <v>290</v>
      </c>
      <c r="H292" s="303">
        <f>IF(Q275,0,P278)+IF(Q279,0,P282)+IF(Q283,0,P286)</f>
        <v>20</v>
      </c>
      <c r="I292" s="261"/>
      <c r="J292" s="261"/>
      <c r="K292" s="261"/>
      <c r="L292" s="274"/>
      <c r="M292" s="274"/>
      <c r="N292" s="274"/>
      <c r="O292" s="261"/>
      <c r="P292" s="276"/>
      <c r="Q292" s="222"/>
    </row>
    <row r="293">
      <c r="E293" s="277"/>
      <c r="F293" s="277"/>
      <c r="G293" s="395" t="s">
        <v>291</v>
      </c>
      <c r="H293" s="479">
        <f>HBM_TIME_MS(H292)</f>
        <v>0.005804407263</v>
      </c>
      <c r="I293" s="391"/>
      <c r="J293" s="391"/>
      <c r="K293" s="391"/>
      <c r="L293" s="392"/>
      <c r="M293" s="392"/>
      <c r="N293" s="392"/>
      <c r="O293" s="391"/>
      <c r="P293" s="393"/>
      <c r="Q293" s="305"/>
    </row>
    <row r="294">
      <c r="E294" s="258" t="s">
        <v>309</v>
      </c>
      <c r="F294" s="282" t="s">
        <v>249</v>
      </c>
      <c r="G294" s="260"/>
      <c r="H294" s="261" t="s">
        <v>238</v>
      </c>
      <c r="I294" s="261" t="s">
        <v>239</v>
      </c>
      <c r="J294" s="262" t="s">
        <v>40</v>
      </c>
      <c r="K294" s="262" t="s">
        <v>38</v>
      </c>
      <c r="L294" s="262" t="s">
        <v>154</v>
      </c>
      <c r="M294" s="425" t="s">
        <v>145</v>
      </c>
      <c r="N294" s="261" t="s">
        <v>240</v>
      </c>
      <c r="O294" s="263" t="str">
        <f>EXTRACT_ACTIVATION_DTYPE(PARAMS("attn_proj_dtype"))</f>
        <v>fp8</v>
      </c>
      <c r="P294" s="276"/>
      <c r="Q294" s="263" t="b">
        <v>0</v>
      </c>
    </row>
    <row r="295">
      <c r="E295" s="266"/>
      <c r="F295" s="267"/>
      <c r="G295" s="268"/>
      <c r="H295" s="269" t="s">
        <v>242</v>
      </c>
      <c r="I295" s="270" t="s">
        <v>239</v>
      </c>
      <c r="J295" s="271">
        <f t="shared" ref="J295:M295" si="55">PARAMS(J294)</f>
        <v>2560</v>
      </c>
      <c r="K295" s="270">
        <f t="shared" si="55"/>
        <v>1</v>
      </c>
      <c r="L295" s="270">
        <f t="shared" si="55"/>
        <v>128</v>
      </c>
      <c r="M295" s="270">
        <f t="shared" si="55"/>
        <v>512</v>
      </c>
      <c r="N295" s="270" t="s">
        <v>240</v>
      </c>
      <c r="O295" s="272"/>
      <c r="P295" s="273">
        <f>SIZEOF_IN_MIB(J295:M295, $O294)</f>
        <v>160</v>
      </c>
      <c r="Q295" s="272"/>
    </row>
    <row r="296">
      <c r="E296" s="266"/>
      <c r="F296" s="267"/>
      <c r="G296" s="268"/>
      <c r="H296" s="274" t="s">
        <v>244</v>
      </c>
      <c r="I296" s="274" t="s">
        <v>239</v>
      </c>
      <c r="J296" s="262" t="s">
        <v>143</v>
      </c>
      <c r="K296" s="262"/>
      <c r="L296" s="262"/>
      <c r="M296" s="274"/>
      <c r="N296" s="274" t="s">
        <v>240</v>
      </c>
      <c r="O296" s="275"/>
      <c r="P296" s="276"/>
      <c r="Q296" s="275"/>
    </row>
    <row r="297">
      <c r="E297" s="266"/>
      <c r="F297" s="278"/>
      <c r="G297" s="279"/>
      <c r="H297" s="269" t="s">
        <v>246</v>
      </c>
      <c r="I297" s="271" t="s">
        <v>239</v>
      </c>
      <c r="J297" s="271">
        <f t="shared" ref="J297:M297" si="56">J295/SHARDING(J296)</f>
        <v>160</v>
      </c>
      <c r="K297" s="271">
        <f t="shared" si="56"/>
        <v>1</v>
      </c>
      <c r="L297" s="271">
        <f t="shared" si="56"/>
        <v>128</v>
      </c>
      <c r="M297" s="271">
        <f t="shared" si="56"/>
        <v>512</v>
      </c>
      <c r="N297" s="271" t="s">
        <v>240</v>
      </c>
      <c r="O297" s="280"/>
      <c r="P297" s="273">
        <f>SIZEOF_IN_MIB(J297:M297, $O294)</f>
        <v>10</v>
      </c>
      <c r="Q297" s="280"/>
    </row>
    <row r="298">
      <c r="E298" s="266"/>
      <c r="F298" s="259" t="s">
        <v>253</v>
      </c>
      <c r="G298" s="260"/>
      <c r="H298" s="274" t="s">
        <v>238</v>
      </c>
      <c r="I298" s="274" t="s">
        <v>239</v>
      </c>
      <c r="J298" s="261"/>
      <c r="K298" s="262" t="s">
        <v>154</v>
      </c>
      <c r="L298" s="262" t="s">
        <v>148</v>
      </c>
      <c r="M298" s="425" t="s">
        <v>145</v>
      </c>
      <c r="N298" s="274" t="s">
        <v>240</v>
      </c>
      <c r="O298" s="263" t="str">
        <f>EXTRACT_WEIGHT_DTYPE(PARAMS("attn_proj_dtype"))</f>
        <v>fp8</v>
      </c>
      <c r="P298" s="276"/>
      <c r="Q298" s="263" t="b">
        <v>0</v>
      </c>
    </row>
    <row r="299">
      <c r="E299" s="266"/>
      <c r="F299" s="267"/>
      <c r="G299" s="268"/>
      <c r="H299" s="269" t="s">
        <v>242</v>
      </c>
      <c r="I299" s="271" t="s">
        <v>239</v>
      </c>
      <c r="J299" s="270"/>
      <c r="K299" s="271">
        <f t="shared" ref="K299:M299" si="57">PARAMS(K298)</f>
        <v>128</v>
      </c>
      <c r="L299" s="271">
        <f t="shared" si="57"/>
        <v>128</v>
      </c>
      <c r="M299" s="271">
        <f t="shared" si="57"/>
        <v>512</v>
      </c>
      <c r="N299" s="271" t="s">
        <v>240</v>
      </c>
      <c r="O299" s="272"/>
      <c r="P299" s="273">
        <f>SIZEOF_IN_MIB(J299:M299, $O298)</f>
        <v>8</v>
      </c>
      <c r="Q299" s="272"/>
    </row>
    <row r="300">
      <c r="E300" s="266"/>
      <c r="F300" s="267"/>
      <c r="G300" s="268"/>
      <c r="H300" s="274" t="s">
        <v>244</v>
      </c>
      <c r="I300" s="274" t="s">
        <v>239</v>
      </c>
      <c r="J300" s="261"/>
      <c r="K300" s="261"/>
      <c r="L300" s="274"/>
      <c r="M300" s="274"/>
      <c r="N300" s="274" t="s">
        <v>240</v>
      </c>
      <c r="O300" s="275"/>
      <c r="P300" s="276"/>
      <c r="Q300" s="275"/>
    </row>
    <row r="301">
      <c r="E301" s="266"/>
      <c r="F301" s="278"/>
      <c r="G301" s="279"/>
      <c r="H301" s="271" t="s">
        <v>246</v>
      </c>
      <c r="I301" s="271" t="s">
        <v>239</v>
      </c>
      <c r="J301" s="270"/>
      <c r="K301" s="271">
        <f t="shared" ref="K301:M301" si="58">K299/SHARDING(K300)</f>
        <v>128</v>
      </c>
      <c r="L301" s="271">
        <f t="shared" si="58"/>
        <v>128</v>
      </c>
      <c r="M301" s="271">
        <f t="shared" si="58"/>
        <v>512</v>
      </c>
      <c r="N301" s="271" t="s">
        <v>240</v>
      </c>
      <c r="O301" s="280"/>
      <c r="P301" s="273">
        <f>SIZEOF_IN_MIB(J301:M301, $O298)</f>
        <v>8</v>
      </c>
      <c r="Q301" s="280"/>
    </row>
    <row r="302">
      <c r="E302" s="266"/>
      <c r="F302" s="259" t="s">
        <v>257</v>
      </c>
      <c r="G302" s="260"/>
      <c r="H302" s="274" t="s">
        <v>238</v>
      </c>
      <c r="I302" s="274" t="s">
        <v>239</v>
      </c>
      <c r="J302" s="262" t="s">
        <v>40</v>
      </c>
      <c r="K302" s="262" t="s">
        <v>38</v>
      </c>
      <c r="L302" s="262" t="s">
        <v>154</v>
      </c>
      <c r="M302" s="262" t="s">
        <v>148</v>
      </c>
      <c r="N302" s="274" t="s">
        <v>240</v>
      </c>
      <c r="O302" s="263" t="s">
        <v>82</v>
      </c>
      <c r="P302" s="276"/>
      <c r="Q302" s="263" t="b">
        <v>0</v>
      </c>
    </row>
    <row r="303">
      <c r="E303" s="266"/>
      <c r="F303" s="267"/>
      <c r="G303" s="268"/>
      <c r="H303" s="269" t="s">
        <v>242</v>
      </c>
      <c r="I303" s="271" t="s">
        <v>239</v>
      </c>
      <c r="J303" s="271">
        <f t="shared" ref="J303:M303" si="59">PARAMS(J302)</f>
        <v>2560</v>
      </c>
      <c r="K303" s="271">
        <f t="shared" si="59"/>
        <v>1</v>
      </c>
      <c r="L303" s="271">
        <f t="shared" si="59"/>
        <v>128</v>
      </c>
      <c r="M303" s="271">
        <f t="shared" si="59"/>
        <v>128</v>
      </c>
      <c r="N303" s="271" t="s">
        <v>240</v>
      </c>
      <c r="O303" s="272"/>
      <c r="P303" s="273">
        <f>SIZEOF_IN_MIB(J303:M303, $O302)</f>
        <v>80</v>
      </c>
      <c r="Q303" s="272"/>
    </row>
    <row r="304">
      <c r="E304" s="266"/>
      <c r="F304" s="267"/>
      <c r="G304" s="268"/>
      <c r="H304" s="274" t="s">
        <v>244</v>
      </c>
      <c r="I304" s="274" t="s">
        <v>239</v>
      </c>
      <c r="J304" s="262" t="s">
        <v>143</v>
      </c>
      <c r="K304" s="262"/>
      <c r="L304" s="262"/>
      <c r="M304" s="274"/>
      <c r="N304" s="274" t="s">
        <v>240</v>
      </c>
      <c r="O304" s="275"/>
      <c r="P304" s="276"/>
      <c r="Q304" s="275"/>
    </row>
    <row r="305">
      <c r="E305" s="266"/>
      <c r="F305" s="278"/>
      <c r="G305" s="279"/>
      <c r="H305" s="271" t="s">
        <v>246</v>
      </c>
      <c r="I305" s="271" t="s">
        <v>239</v>
      </c>
      <c r="J305" s="271">
        <f t="shared" ref="J305:M305" si="60">J303/SHARDING(J304)</f>
        <v>160</v>
      </c>
      <c r="K305" s="271">
        <f t="shared" si="60"/>
        <v>1</v>
      </c>
      <c r="L305" s="271">
        <f t="shared" si="60"/>
        <v>128</v>
      </c>
      <c r="M305" s="271">
        <f t="shared" si="60"/>
        <v>128</v>
      </c>
      <c r="N305" s="271" t="s">
        <v>240</v>
      </c>
      <c r="O305" s="280"/>
      <c r="P305" s="273">
        <f>SIZEOF_IN_MIB(J305:M305, $O302)</f>
        <v>5</v>
      </c>
      <c r="Q305" s="280"/>
    </row>
    <row r="306">
      <c r="E306" s="266"/>
      <c r="F306" s="400" t="s">
        <v>293</v>
      </c>
      <c r="G306" s="385" t="s">
        <v>45</v>
      </c>
      <c r="H306" s="480"/>
      <c r="I306" s="481"/>
      <c r="J306" s="261"/>
      <c r="K306" s="261"/>
      <c r="L306" s="274"/>
      <c r="M306" s="274"/>
      <c r="N306" s="274"/>
      <c r="O306" s="261"/>
      <c r="P306" s="276"/>
      <c r="Q306" s="222"/>
    </row>
    <row r="307">
      <c r="E307" s="266"/>
      <c r="F307" s="277"/>
      <c r="G307" s="385"/>
      <c r="H307" s="271"/>
      <c r="I307" s="419"/>
      <c r="J307" s="270"/>
      <c r="K307" s="270"/>
      <c r="L307" s="271"/>
      <c r="M307" s="271"/>
      <c r="N307" s="271"/>
      <c r="O307" s="270"/>
      <c r="P307" s="273"/>
      <c r="Q307" s="305"/>
    </row>
    <row r="308">
      <c r="E308" s="266"/>
      <c r="F308" s="384" t="s">
        <v>285</v>
      </c>
      <c r="G308" s="385" t="s">
        <v>286</v>
      </c>
      <c r="H308" s="274" t="str">
        <f>VLOOKUP(O294&amp;","&amp;O298,$T$3:$W$12,4, FALSE)</f>
        <v>fp8</v>
      </c>
      <c r="I308" s="418"/>
      <c r="J308" s="261"/>
      <c r="K308" s="261"/>
      <c r="L308" s="274"/>
      <c r="M308" s="274"/>
      <c r="N308" s="274"/>
      <c r="O308" s="261"/>
      <c r="P308" s="276"/>
      <c r="Q308" s="222"/>
    </row>
    <row r="309">
      <c r="D309" s="671"/>
      <c r="E309" s="266"/>
      <c r="F309" s="266"/>
      <c r="G309" s="381" t="s">
        <v>299</v>
      </c>
      <c r="H309" s="482">
        <f>CALCULATE_FLOPS(J297:M297,J301:M301,M301,K301,H308)</f>
        <v>2684354560</v>
      </c>
      <c r="I309" s="419"/>
      <c r="J309" s="270"/>
      <c r="K309" s="270"/>
      <c r="L309" s="271"/>
      <c r="M309" s="271"/>
      <c r="N309" s="271"/>
      <c r="O309" s="270"/>
      <c r="P309" s="273"/>
      <c r="Q309" s="305"/>
    </row>
    <row r="310">
      <c r="E310" s="266"/>
      <c r="F310" s="277"/>
      <c r="G310" s="388" t="s">
        <v>288</v>
      </c>
      <c r="H310" s="421">
        <f>COMPUTE_TIME_MS(H309, H308)</f>
        <v>0.001503319613</v>
      </c>
      <c r="I310" s="390"/>
      <c r="J310" s="391"/>
      <c r="K310" s="391"/>
      <c r="L310" s="392"/>
      <c r="M310" s="392"/>
      <c r="N310" s="392"/>
      <c r="O310" s="391"/>
      <c r="P310" s="393"/>
      <c r="Q310" s="222"/>
    </row>
    <row r="311">
      <c r="C311" s="671"/>
      <c r="E311" s="266"/>
      <c r="F311" s="384" t="s">
        <v>289</v>
      </c>
      <c r="G311" s="381" t="s">
        <v>290</v>
      </c>
      <c r="H311" s="440">
        <f>IF(Q294,0,P297)+IF(Q298,0,P301)+IF(Q302,0,P305)</f>
        <v>23</v>
      </c>
      <c r="I311" s="270"/>
      <c r="J311" s="270"/>
      <c r="K311" s="270"/>
      <c r="L311" s="271"/>
      <c r="M311" s="271"/>
      <c r="N311" s="271"/>
      <c r="O311" s="270"/>
      <c r="P311" s="273"/>
      <c r="Q311" s="305"/>
    </row>
    <row r="312">
      <c r="E312" s="277"/>
      <c r="F312" s="277"/>
      <c r="G312" s="395" t="s">
        <v>291</v>
      </c>
      <c r="H312" s="430">
        <f>HBM_TIME_MS(H311)</f>
        <v>0.006675068353</v>
      </c>
      <c r="I312" s="391"/>
      <c r="J312" s="391"/>
      <c r="K312" s="391"/>
      <c r="L312" s="392"/>
      <c r="M312" s="392"/>
      <c r="N312" s="392"/>
      <c r="O312" s="391"/>
      <c r="P312" s="393"/>
      <c r="Q312" s="222"/>
    </row>
    <row r="313">
      <c r="E313" s="258" t="s">
        <v>310</v>
      </c>
      <c r="F313" s="483" t="s">
        <v>311</v>
      </c>
      <c r="G313" s="350"/>
      <c r="H313" s="484" t="s">
        <v>312</v>
      </c>
      <c r="I313" s="374"/>
      <c r="J313" s="485"/>
      <c r="K313" s="485"/>
      <c r="L313" s="485"/>
      <c r="M313" s="372"/>
      <c r="N313" s="374"/>
      <c r="O313" s="485"/>
      <c r="P313" s="377"/>
      <c r="Q313" s="485"/>
    </row>
    <row r="314">
      <c r="E314" s="266"/>
      <c r="F314" s="259" t="s">
        <v>259</v>
      </c>
      <c r="G314" s="260"/>
      <c r="H314" s="261" t="s">
        <v>238</v>
      </c>
      <c r="I314" s="261" t="s">
        <v>239</v>
      </c>
      <c r="J314" s="262" t="s">
        <v>40</v>
      </c>
      <c r="K314" s="262" t="s">
        <v>38</v>
      </c>
      <c r="L314" s="262" t="s">
        <v>154</v>
      </c>
      <c r="M314" s="425" t="s">
        <v>145</v>
      </c>
      <c r="N314" s="261" t="s">
        <v>240</v>
      </c>
      <c r="O314" s="263" t="str">
        <f>EXTRACT_ACTIVATION_DTYPE(PARAMS("attn_proj_dtype"))</f>
        <v>fp8</v>
      </c>
      <c r="P314" s="276"/>
      <c r="Q314" s="263"/>
    </row>
    <row r="315">
      <c r="E315" s="266"/>
      <c r="F315" s="267"/>
      <c r="G315" s="268"/>
      <c r="H315" s="269" t="s">
        <v>242</v>
      </c>
      <c r="I315" s="270" t="s">
        <v>239</v>
      </c>
      <c r="J315" s="271">
        <f t="shared" ref="J315:M315" si="61">PARAMS(J314)</f>
        <v>2560</v>
      </c>
      <c r="K315" s="270">
        <f t="shared" si="61"/>
        <v>1</v>
      </c>
      <c r="L315" s="270">
        <f t="shared" si="61"/>
        <v>128</v>
      </c>
      <c r="M315" s="270">
        <f t="shared" si="61"/>
        <v>512</v>
      </c>
      <c r="N315" s="270" t="s">
        <v>240</v>
      </c>
      <c r="O315" s="272"/>
      <c r="P315" s="273">
        <f>SIZEOF_IN_MIB(J315:M315, $O314)</f>
        <v>160</v>
      </c>
      <c r="Q315" s="272"/>
    </row>
    <row r="316">
      <c r="E316" s="266"/>
      <c r="F316" s="267"/>
      <c r="G316" s="268"/>
      <c r="H316" s="274" t="s">
        <v>244</v>
      </c>
      <c r="I316" s="274" t="s">
        <v>239</v>
      </c>
      <c r="J316" s="262" t="s">
        <v>143</v>
      </c>
      <c r="K316" s="262"/>
      <c r="L316" s="262"/>
      <c r="M316" s="274"/>
      <c r="N316" s="274" t="s">
        <v>240</v>
      </c>
      <c r="O316" s="275"/>
      <c r="P316" s="276"/>
      <c r="Q316" s="275"/>
    </row>
    <row r="317">
      <c r="E317" s="266"/>
      <c r="F317" s="267"/>
      <c r="G317" s="268"/>
      <c r="H317" s="269" t="s">
        <v>246</v>
      </c>
      <c r="I317" s="271" t="s">
        <v>239</v>
      </c>
      <c r="J317" s="271">
        <f t="shared" ref="J317:M317" si="62">J315/SHARDING(J316)</f>
        <v>160</v>
      </c>
      <c r="K317" s="271">
        <f t="shared" si="62"/>
        <v>1</v>
      </c>
      <c r="L317" s="271">
        <f t="shared" si="62"/>
        <v>128</v>
      </c>
      <c r="M317" s="271">
        <f t="shared" si="62"/>
        <v>512</v>
      </c>
      <c r="N317" s="271" t="s">
        <v>240</v>
      </c>
      <c r="O317" s="280"/>
      <c r="P317" s="273">
        <f>SIZEOF_IN_MIB(J317:M317, $O314)</f>
        <v>10</v>
      </c>
      <c r="Q317" s="280"/>
    </row>
    <row r="318">
      <c r="E318" s="266"/>
      <c r="F318" s="278"/>
      <c r="G318" s="279"/>
      <c r="H318" s="262" t="s">
        <v>262</v>
      </c>
      <c r="I318" s="274"/>
      <c r="J318" s="262" t="s">
        <v>32</v>
      </c>
      <c r="K318" s="262"/>
      <c r="L318" s="262"/>
      <c r="M318" s="425"/>
      <c r="N318" s="274"/>
      <c r="O318" s="262"/>
      <c r="P318" s="276"/>
      <c r="Q318" s="262"/>
    </row>
    <row r="319">
      <c r="E319" s="266"/>
      <c r="F319" s="352" t="s">
        <v>277</v>
      </c>
      <c r="G319" s="486" t="s">
        <v>33</v>
      </c>
      <c r="H319" s="314"/>
      <c r="I319" s="487"/>
      <c r="J319" s="270"/>
      <c r="K319" s="269"/>
      <c r="L319" s="269"/>
      <c r="M319" s="488"/>
      <c r="N319" s="271"/>
      <c r="O319" s="399"/>
      <c r="P319" s="273"/>
      <c r="Q319" s="399"/>
    </row>
    <row r="320">
      <c r="E320" s="266"/>
      <c r="F320" s="358" t="s">
        <v>278</v>
      </c>
      <c r="G320" s="489" t="s">
        <v>264</v>
      </c>
      <c r="H320" s="490">
        <f>HW_SPEC("# of TensorCore per Chip")</f>
        <v>2</v>
      </c>
      <c r="J320" s="261"/>
      <c r="K320" s="274"/>
      <c r="L320" s="274"/>
      <c r="M320" s="274"/>
      <c r="N320" s="274"/>
      <c r="O320" s="275"/>
      <c r="P320" s="276"/>
      <c r="Q320" s="275"/>
    </row>
    <row r="321">
      <c r="E321" s="266"/>
      <c r="F321" s="266"/>
      <c r="G321" s="491" t="s">
        <v>265</v>
      </c>
      <c r="H321" s="321">
        <f>P317*(H320-1)</f>
        <v>10</v>
      </c>
      <c r="J321" s="270"/>
      <c r="K321" s="270"/>
      <c r="L321" s="271"/>
      <c r="M321" s="271"/>
      <c r="N321" s="271"/>
      <c r="O321" s="272"/>
      <c r="P321" s="273"/>
      <c r="Q321" s="272"/>
    </row>
    <row r="322">
      <c r="E322" s="266"/>
      <c r="F322" s="266"/>
      <c r="G322" s="489" t="s">
        <v>266</v>
      </c>
      <c r="H322" s="316">
        <f>H321*H320</f>
        <v>20</v>
      </c>
      <c r="J322" s="261"/>
      <c r="K322" s="274"/>
      <c r="L322" s="274"/>
      <c r="M322" s="274"/>
      <c r="N322" s="274"/>
      <c r="O322" s="241"/>
      <c r="P322" s="276"/>
      <c r="Q322" s="241"/>
    </row>
    <row r="323">
      <c r="E323" s="266"/>
      <c r="F323" s="277"/>
      <c r="G323" s="491" t="s">
        <v>269</v>
      </c>
      <c r="H323" s="492">
        <f>ALL_GATHER_CORE2CORE_TIME_MS(H322)</f>
        <v>0.01627604167</v>
      </c>
      <c r="J323" s="269"/>
      <c r="K323" s="269"/>
      <c r="L323" s="269"/>
      <c r="M323" s="269"/>
      <c r="N323" s="271"/>
      <c r="O323" s="399"/>
      <c r="P323" s="273"/>
      <c r="Q323" s="399"/>
    </row>
    <row r="324">
      <c r="E324" s="266"/>
      <c r="F324" s="413" t="s">
        <v>298</v>
      </c>
      <c r="G324" s="493">
        <f>H323</f>
        <v>0.01627604167</v>
      </c>
      <c r="H324" s="494"/>
      <c r="I324" s="331"/>
      <c r="J324" s="274"/>
      <c r="K324" s="274"/>
      <c r="L324" s="274"/>
      <c r="M324" s="274"/>
      <c r="N324" s="274"/>
      <c r="O324" s="495"/>
      <c r="P324" s="276"/>
      <c r="Q324" s="241"/>
    </row>
    <row r="325">
      <c r="E325" s="266"/>
      <c r="F325" s="496"/>
      <c r="G325" s="497"/>
      <c r="H325" s="498"/>
      <c r="I325" s="391"/>
      <c r="J325" s="391"/>
      <c r="K325" s="391"/>
      <c r="L325" s="392"/>
      <c r="M325" s="392"/>
      <c r="N325" s="392"/>
      <c r="O325" s="499"/>
      <c r="P325" s="393"/>
      <c r="Q325" s="305"/>
    </row>
    <row r="326">
      <c r="E326" s="266"/>
      <c r="F326" s="500" t="s">
        <v>280</v>
      </c>
      <c r="G326" s="501" t="s">
        <v>281</v>
      </c>
      <c r="H326" s="502"/>
      <c r="I326" s="374"/>
      <c r="J326" s="374"/>
      <c r="K326" s="374"/>
      <c r="L326" s="375"/>
      <c r="M326" s="375"/>
      <c r="N326" s="375"/>
      <c r="O326" s="503"/>
      <c r="P326" s="377"/>
      <c r="Q326" s="504"/>
    </row>
    <row r="327">
      <c r="E327" s="277"/>
      <c r="F327" s="500" t="s">
        <v>298</v>
      </c>
      <c r="G327" s="505">
        <f>IF(G326=F313,G324,0)</f>
        <v>0</v>
      </c>
      <c r="H327" s="502"/>
      <c r="I327" s="374"/>
      <c r="J327" s="374"/>
      <c r="K327" s="374"/>
      <c r="L327" s="375"/>
      <c r="M327" s="375"/>
      <c r="N327" s="375"/>
      <c r="O327" s="374"/>
      <c r="P327" s="377"/>
      <c r="Q327" s="504"/>
    </row>
    <row r="328">
      <c r="E328" s="258" t="s">
        <v>313</v>
      </c>
      <c r="F328" s="282" t="s">
        <v>249</v>
      </c>
      <c r="G328" s="260"/>
      <c r="H328" s="261" t="s">
        <v>238</v>
      </c>
      <c r="I328" s="261" t="s">
        <v>239</v>
      </c>
      <c r="J328" s="262" t="s">
        <v>40</v>
      </c>
      <c r="K328" s="262" t="s">
        <v>38</v>
      </c>
      <c r="L328" s="425" t="s">
        <v>154</v>
      </c>
      <c r="M328" s="425" t="s">
        <v>148</v>
      </c>
      <c r="N328" s="261" t="s">
        <v>240</v>
      </c>
      <c r="O328" s="263" t="str">
        <f>EXTRACT_ACTIVATION_DTYPE(PARAMS("attn_oproj_dtype"))</f>
        <v>fp8</v>
      </c>
      <c r="P328" s="276"/>
      <c r="Q328" s="263" t="b">
        <v>0</v>
      </c>
    </row>
    <row r="329">
      <c r="E329" s="266"/>
      <c r="F329" s="267"/>
      <c r="G329" s="268"/>
      <c r="H329" s="269" t="s">
        <v>242</v>
      </c>
      <c r="I329" s="270" t="s">
        <v>239</v>
      </c>
      <c r="J329" s="271">
        <f t="shared" ref="J329:M329" si="63">PARAMS(J328)</f>
        <v>2560</v>
      </c>
      <c r="K329" s="270">
        <f t="shared" si="63"/>
        <v>1</v>
      </c>
      <c r="L329" s="270">
        <f t="shared" si="63"/>
        <v>128</v>
      </c>
      <c r="M329" s="270">
        <f t="shared" si="63"/>
        <v>128</v>
      </c>
      <c r="N329" s="270" t="s">
        <v>240</v>
      </c>
      <c r="O329" s="272"/>
      <c r="P329" s="273">
        <f>SIZEOF_IN_MIB(J329:M329, $O328)</f>
        <v>40</v>
      </c>
      <c r="Q329" s="272"/>
    </row>
    <row r="330">
      <c r="E330" s="266"/>
      <c r="F330" s="267"/>
      <c r="G330" s="268"/>
      <c r="H330" s="274" t="s">
        <v>244</v>
      </c>
      <c r="I330" s="274" t="s">
        <v>239</v>
      </c>
      <c r="J330" s="262" t="s">
        <v>143</v>
      </c>
      <c r="K330" s="262"/>
      <c r="L330" s="262"/>
      <c r="M330" s="274"/>
      <c r="N330" s="274" t="s">
        <v>240</v>
      </c>
      <c r="O330" s="275"/>
      <c r="P330" s="276"/>
      <c r="Q330" s="275"/>
    </row>
    <row r="331">
      <c r="E331" s="266"/>
      <c r="F331" s="278"/>
      <c r="G331" s="279"/>
      <c r="H331" s="269" t="s">
        <v>246</v>
      </c>
      <c r="I331" s="271" t="s">
        <v>239</v>
      </c>
      <c r="J331" s="271">
        <f t="shared" ref="J331:M331" si="64">J329/SHARDING(J330)</f>
        <v>160</v>
      </c>
      <c r="K331" s="271">
        <f t="shared" si="64"/>
        <v>1</v>
      </c>
      <c r="L331" s="271">
        <f t="shared" si="64"/>
        <v>128</v>
      </c>
      <c r="M331" s="271">
        <f t="shared" si="64"/>
        <v>128</v>
      </c>
      <c r="N331" s="271" t="s">
        <v>240</v>
      </c>
      <c r="O331" s="280"/>
      <c r="P331" s="273">
        <f>SIZEOF_IN_MIB(J331:M331, $O328)</f>
        <v>2.5</v>
      </c>
      <c r="Q331" s="280"/>
    </row>
    <row r="332">
      <c r="E332" s="266"/>
      <c r="F332" s="259" t="s">
        <v>253</v>
      </c>
      <c r="G332" s="260"/>
      <c r="H332" s="274" t="s">
        <v>238</v>
      </c>
      <c r="I332" s="274" t="s">
        <v>239</v>
      </c>
      <c r="J332" s="261"/>
      <c r="K332" s="425" t="s">
        <v>154</v>
      </c>
      <c r="L332" s="425" t="s">
        <v>148</v>
      </c>
      <c r="M332" s="262" t="s">
        <v>125</v>
      </c>
      <c r="N332" s="274" t="s">
        <v>240</v>
      </c>
      <c r="O332" s="263" t="str">
        <f>EXTRACT_WEIGHT_DTYPE(PARAMS("attn_oproj_dtype"))</f>
        <v>fp8</v>
      </c>
      <c r="P332" s="276"/>
      <c r="Q332" s="263" t="b">
        <v>0</v>
      </c>
    </row>
    <row r="333">
      <c r="E333" s="266"/>
      <c r="F333" s="267"/>
      <c r="G333" s="268"/>
      <c r="H333" s="269" t="s">
        <v>242</v>
      </c>
      <c r="I333" s="271" t="s">
        <v>239</v>
      </c>
      <c r="J333" s="270"/>
      <c r="K333" s="271">
        <f t="shared" ref="K333:M333" si="65">PARAMS(K332)</f>
        <v>128</v>
      </c>
      <c r="L333" s="271">
        <f t="shared" si="65"/>
        <v>128</v>
      </c>
      <c r="M333" s="271">
        <f t="shared" si="65"/>
        <v>7168</v>
      </c>
      <c r="N333" s="271" t="s">
        <v>240</v>
      </c>
      <c r="O333" s="272"/>
      <c r="P333" s="273">
        <f>SIZEOF_IN_MIB(J333:M333, $O332)</f>
        <v>112</v>
      </c>
      <c r="Q333" s="272"/>
    </row>
    <row r="334">
      <c r="E334" s="266"/>
      <c r="F334" s="267"/>
      <c r="G334" s="268"/>
      <c r="H334" s="274" t="s">
        <v>244</v>
      </c>
      <c r="I334" s="274" t="s">
        <v>239</v>
      </c>
      <c r="J334" s="261"/>
      <c r="K334" s="261"/>
      <c r="L334" s="274"/>
      <c r="M334" s="274"/>
      <c r="N334" s="274" t="s">
        <v>240</v>
      </c>
      <c r="O334" s="275"/>
      <c r="P334" s="276"/>
      <c r="Q334" s="275"/>
    </row>
    <row r="335">
      <c r="E335" s="266"/>
      <c r="F335" s="278"/>
      <c r="G335" s="279"/>
      <c r="H335" s="271" t="s">
        <v>246</v>
      </c>
      <c r="I335" s="271" t="s">
        <v>239</v>
      </c>
      <c r="J335" s="270"/>
      <c r="K335" s="271">
        <f t="shared" ref="K335:M335" si="66">K333/SHARDING(K334)</f>
        <v>128</v>
      </c>
      <c r="L335" s="271">
        <f t="shared" si="66"/>
        <v>128</v>
      </c>
      <c r="M335" s="271">
        <f t="shared" si="66"/>
        <v>7168</v>
      </c>
      <c r="N335" s="271" t="s">
        <v>240</v>
      </c>
      <c r="O335" s="280"/>
      <c r="P335" s="273">
        <f>SIZEOF_IN_MIB(J335:M335, $O332)</f>
        <v>112</v>
      </c>
      <c r="Q335" s="280"/>
    </row>
    <row r="336">
      <c r="E336" s="266"/>
      <c r="F336" s="259" t="s">
        <v>257</v>
      </c>
      <c r="G336" s="260"/>
      <c r="H336" s="274" t="s">
        <v>238</v>
      </c>
      <c r="I336" s="274" t="s">
        <v>239</v>
      </c>
      <c r="J336" s="261"/>
      <c r="K336" s="262" t="s">
        <v>40</v>
      </c>
      <c r="L336" s="262" t="s">
        <v>38</v>
      </c>
      <c r="M336" s="262" t="s">
        <v>125</v>
      </c>
      <c r="N336" s="274" t="s">
        <v>240</v>
      </c>
      <c r="O336" s="263" t="s">
        <v>82</v>
      </c>
      <c r="P336" s="276"/>
      <c r="Q336" s="263" t="b">
        <v>0</v>
      </c>
    </row>
    <row r="337">
      <c r="A337" s="2" t="s">
        <v>392</v>
      </c>
      <c r="B337" s="148">
        <f>128*512*7168/1024/1024</f>
        <v>448</v>
      </c>
      <c r="E337" s="266"/>
      <c r="F337" s="267"/>
      <c r="G337" s="268"/>
      <c r="H337" s="269" t="s">
        <v>242</v>
      </c>
      <c r="I337" s="271" t="s">
        <v>239</v>
      </c>
      <c r="J337" s="270"/>
      <c r="K337" s="271">
        <f t="shared" ref="K337:M337" si="67">PARAMS(K336)</f>
        <v>2560</v>
      </c>
      <c r="L337" s="271">
        <f t="shared" si="67"/>
        <v>1</v>
      </c>
      <c r="M337" s="271">
        <f t="shared" si="67"/>
        <v>7168</v>
      </c>
      <c r="N337" s="271" t="s">
        <v>240</v>
      </c>
      <c r="O337" s="272"/>
      <c r="P337" s="273">
        <f>SIZEOF_IN_MIB(K337:M337, $O336)</f>
        <v>35</v>
      </c>
      <c r="Q337" s="272"/>
    </row>
    <row r="338">
      <c r="E338" s="266"/>
      <c r="F338" s="267"/>
      <c r="G338" s="268"/>
      <c r="H338" s="274" t="s">
        <v>244</v>
      </c>
      <c r="I338" s="274" t="s">
        <v>239</v>
      </c>
      <c r="J338" s="261"/>
      <c r="K338" s="262" t="s">
        <v>143</v>
      </c>
      <c r="L338" s="262"/>
      <c r="M338" s="274"/>
      <c r="N338" s="274" t="s">
        <v>240</v>
      </c>
      <c r="O338" s="275"/>
      <c r="P338" s="276"/>
      <c r="Q338" s="275"/>
    </row>
    <row r="339">
      <c r="B339" s="148">
        <f>128*128*7168</f>
        <v>117440512</v>
      </c>
      <c r="E339" s="266"/>
      <c r="F339" s="278"/>
      <c r="G339" s="279"/>
      <c r="H339" s="271" t="s">
        <v>246</v>
      </c>
      <c r="I339" s="271" t="s">
        <v>239</v>
      </c>
      <c r="J339" s="271"/>
      <c r="K339" s="271">
        <f t="shared" ref="K339:M339" si="68">K337/SHARDING(K338)</f>
        <v>160</v>
      </c>
      <c r="L339" s="271">
        <f t="shared" si="68"/>
        <v>1</v>
      </c>
      <c r="M339" s="271">
        <f t="shared" si="68"/>
        <v>7168</v>
      </c>
      <c r="N339" s="271" t="s">
        <v>240</v>
      </c>
      <c r="O339" s="280"/>
      <c r="P339" s="273">
        <f>SIZEOF_IN_MIB(K339:M339, $O336)</f>
        <v>2.1875</v>
      </c>
      <c r="Q339" s="280"/>
    </row>
    <row r="340">
      <c r="B340" s="148">
        <f>128*128*512</f>
        <v>8388608</v>
      </c>
      <c r="E340" s="266"/>
      <c r="F340" s="400" t="s">
        <v>293</v>
      </c>
      <c r="G340" s="349" t="s">
        <v>314</v>
      </c>
      <c r="H340" s="350"/>
      <c r="I340" s="308"/>
      <c r="J340" s="506" t="s">
        <v>315</v>
      </c>
      <c r="K340" s="308"/>
      <c r="L340" s="309"/>
      <c r="M340" s="309"/>
      <c r="N340" s="309"/>
      <c r="O340" s="308"/>
      <c r="P340" s="310"/>
      <c r="Q340" s="308"/>
    </row>
    <row r="341">
      <c r="B341" s="148">
        <f>sum(B339:B340)/1024/1024</f>
        <v>120</v>
      </c>
      <c r="E341" s="266"/>
      <c r="F341" s="266"/>
      <c r="G341" s="352" t="s">
        <v>277</v>
      </c>
      <c r="H341" s="507" t="s">
        <v>33</v>
      </c>
      <c r="I341" s="408"/>
      <c r="J341" s="487"/>
      <c r="K341" s="313"/>
      <c r="L341" s="314"/>
      <c r="M341" s="314"/>
      <c r="N341" s="314"/>
      <c r="O341" s="313"/>
      <c r="P341" s="315"/>
      <c r="Q341" s="313"/>
    </row>
    <row r="342">
      <c r="E342" s="266"/>
      <c r="F342" s="266"/>
      <c r="G342" s="358" t="s">
        <v>278</v>
      </c>
      <c r="H342" s="508" t="s">
        <v>316</v>
      </c>
      <c r="I342" s="405"/>
      <c r="J342" s="490">
        <f>SHARDING(H341)</f>
        <v>16</v>
      </c>
      <c r="K342" s="317"/>
      <c r="L342" s="318"/>
      <c r="M342" s="318"/>
      <c r="N342" s="318"/>
      <c r="O342" s="317"/>
      <c r="P342" s="319"/>
      <c r="Q342" s="317"/>
    </row>
    <row r="343">
      <c r="E343" s="266"/>
      <c r="F343" s="266"/>
      <c r="G343" s="266"/>
      <c r="H343" s="407" t="s">
        <v>265</v>
      </c>
      <c r="I343" s="408"/>
      <c r="J343" s="321">
        <f>P331 * (J342-1)</f>
        <v>37.5</v>
      </c>
      <c r="K343" s="313"/>
      <c r="L343" s="314"/>
      <c r="M343" s="314"/>
      <c r="N343" s="314"/>
      <c r="O343" s="313"/>
      <c r="P343" s="315"/>
      <c r="Q343" s="313"/>
    </row>
    <row r="344">
      <c r="E344" s="266"/>
      <c r="F344" s="266"/>
      <c r="G344" s="266"/>
      <c r="H344" s="411" t="s">
        <v>266</v>
      </c>
      <c r="I344" s="405"/>
      <c r="J344" s="316">
        <f>J343*J342</f>
        <v>600</v>
      </c>
      <c r="K344" s="317"/>
      <c r="L344" s="318"/>
      <c r="M344" s="318"/>
      <c r="N344" s="318"/>
      <c r="O344" s="317"/>
      <c r="P344" s="319"/>
      <c r="Q344" s="317"/>
    </row>
    <row r="345">
      <c r="E345" s="266"/>
      <c r="F345" s="266"/>
      <c r="G345" s="277"/>
      <c r="H345" s="407" t="s">
        <v>269</v>
      </c>
      <c r="I345" s="408"/>
      <c r="J345" s="492">
        <f>ALL_GATHER_CORE2CORE_TIME_MS(J344)</f>
        <v>0.48828125</v>
      </c>
      <c r="K345" s="313"/>
      <c r="L345" s="314"/>
      <c r="M345" s="314"/>
      <c r="N345" s="314"/>
      <c r="O345" s="313"/>
      <c r="P345" s="315"/>
      <c r="Q345" s="313"/>
    </row>
    <row r="346">
      <c r="E346" s="266"/>
      <c r="F346" s="266"/>
      <c r="G346" s="413" t="s">
        <v>298</v>
      </c>
      <c r="H346" s="509">
        <f>J345</f>
        <v>0.48828125</v>
      </c>
      <c r="I346" s="494"/>
      <c r="J346" s="330"/>
      <c r="K346" s="330"/>
      <c r="L346" s="331"/>
      <c r="M346" s="331"/>
      <c r="N346" s="331"/>
      <c r="O346" s="330"/>
      <c r="P346" s="406"/>
      <c r="Q346" s="317"/>
    </row>
    <row r="347">
      <c r="E347" s="266"/>
      <c r="F347" s="266"/>
      <c r="G347" s="385"/>
      <c r="H347" s="271"/>
      <c r="I347" s="419"/>
      <c r="J347" s="270"/>
      <c r="K347" s="270"/>
      <c r="L347" s="271"/>
      <c r="M347" s="271"/>
      <c r="N347" s="271"/>
      <c r="O347" s="270"/>
      <c r="P347" s="510"/>
      <c r="Q347" s="305"/>
    </row>
    <row r="348">
      <c r="E348" s="266"/>
      <c r="F348" s="266"/>
      <c r="G348" s="511" t="s">
        <v>280</v>
      </c>
      <c r="H348" s="512" t="s">
        <v>281</v>
      </c>
      <c r="I348" s="513"/>
      <c r="J348" s="374"/>
      <c r="K348" s="374"/>
      <c r="L348" s="375"/>
      <c r="M348" s="375"/>
      <c r="N348" s="375"/>
      <c r="O348" s="374"/>
      <c r="P348" s="514"/>
      <c r="Q348" s="504"/>
    </row>
    <row r="349">
      <c r="E349" s="266"/>
      <c r="F349" s="277"/>
      <c r="G349" s="511" t="s">
        <v>298</v>
      </c>
      <c r="H349" s="515">
        <f>IF(G340=H348,H346,0)</f>
        <v>0</v>
      </c>
      <c r="I349" s="513"/>
      <c r="J349" s="374"/>
      <c r="K349" s="374"/>
      <c r="L349" s="375"/>
      <c r="M349" s="375"/>
      <c r="N349" s="375"/>
      <c r="O349" s="374"/>
      <c r="P349" s="514"/>
      <c r="Q349" s="504"/>
    </row>
    <row r="350">
      <c r="E350" s="266"/>
      <c r="F350" s="384" t="s">
        <v>285</v>
      </c>
      <c r="G350" s="385" t="s">
        <v>286</v>
      </c>
      <c r="H350" s="274" t="str">
        <f>VLOOKUP(O328&amp;","&amp;O332,$T$3:$W$12,4, FALSE)</f>
        <v>fp8</v>
      </c>
      <c r="I350" s="418"/>
      <c r="J350" s="261"/>
      <c r="K350" s="261"/>
      <c r="L350" s="274"/>
      <c r="M350" s="274"/>
      <c r="N350" s="274"/>
      <c r="O350" s="261"/>
      <c r="P350" s="264"/>
      <c r="Q350" s="222"/>
    </row>
    <row r="351">
      <c r="E351" s="266"/>
      <c r="F351" s="266"/>
      <c r="G351" s="381" t="s">
        <v>299</v>
      </c>
      <c r="H351" s="482">
        <f>CALCULATE_FLOPS(J331:M331,J335:M335,K335:L335,1,H350)</f>
        <v>37580963840</v>
      </c>
      <c r="I351" s="516" t="s">
        <v>317</v>
      </c>
      <c r="J351" s="270"/>
      <c r="K351" s="270"/>
      <c r="L351" s="271"/>
      <c r="M351" s="271"/>
      <c r="N351" s="271"/>
      <c r="O351" s="270"/>
      <c r="P351" s="510"/>
      <c r="Q351" s="305"/>
    </row>
    <row r="352">
      <c r="E352" s="266"/>
      <c r="F352" s="277"/>
      <c r="G352" s="388" t="s">
        <v>288</v>
      </c>
      <c r="H352" s="517">
        <f>COMPUTE_TIME_MS(H351, H350)</f>
        <v>0.02104647458</v>
      </c>
      <c r="I352" s="390"/>
      <c r="J352" s="391"/>
      <c r="K352" s="391"/>
      <c r="L352" s="392"/>
      <c r="M352" s="392"/>
      <c r="N352" s="392"/>
      <c r="O352" s="391"/>
      <c r="P352" s="518"/>
      <c r="Q352" s="222"/>
    </row>
    <row r="353">
      <c r="E353" s="266"/>
      <c r="F353" s="384" t="s">
        <v>289</v>
      </c>
      <c r="G353" s="381" t="s">
        <v>290</v>
      </c>
      <c r="H353" s="440">
        <f>IF(Q328,0,P331)+IF(Q332,0,P335)+IF(Q336,0,P339)</f>
        <v>116.6875</v>
      </c>
      <c r="I353" s="270"/>
      <c r="J353" s="270"/>
      <c r="K353" s="270"/>
      <c r="L353" s="271"/>
      <c r="M353" s="271"/>
      <c r="N353" s="271"/>
      <c r="O353" s="270"/>
      <c r="P353" s="510"/>
      <c r="Q353" s="305"/>
    </row>
    <row r="354">
      <c r="E354" s="277"/>
      <c r="F354" s="277"/>
      <c r="G354" s="395" t="s">
        <v>291</v>
      </c>
      <c r="H354" s="479">
        <f>HBM_TIME_MS(H353)</f>
        <v>0.03386508863</v>
      </c>
      <c r="I354" s="391"/>
      <c r="J354" s="391"/>
      <c r="K354" s="391"/>
      <c r="L354" s="392"/>
      <c r="M354" s="392"/>
      <c r="N354" s="392"/>
      <c r="O354" s="391"/>
      <c r="P354" s="518"/>
      <c r="Q354" s="172"/>
    </row>
    <row r="358">
      <c r="E358" s="204" t="s">
        <v>318</v>
      </c>
    </row>
    <row r="359">
      <c r="E359" s="249" t="s">
        <v>229</v>
      </c>
      <c r="F359" s="519" t="s">
        <v>230</v>
      </c>
      <c r="G359" s="251"/>
      <c r="H359" s="520"/>
      <c r="I359" s="250" t="s">
        <v>231</v>
      </c>
      <c r="J359" s="521"/>
      <c r="K359" s="521"/>
      <c r="L359" s="521"/>
      <c r="M359" s="521"/>
      <c r="N359" s="520"/>
      <c r="O359" s="253" t="s">
        <v>232</v>
      </c>
      <c r="P359" s="253" t="s">
        <v>319</v>
      </c>
      <c r="Q359" s="255" t="s">
        <v>234</v>
      </c>
    </row>
    <row r="360">
      <c r="E360" s="258" t="s">
        <v>320</v>
      </c>
      <c r="F360" s="522" t="s">
        <v>293</v>
      </c>
      <c r="G360" s="523" t="s">
        <v>54</v>
      </c>
      <c r="H360" s="524" t="s">
        <v>321</v>
      </c>
      <c r="I360" s="374"/>
      <c r="J360" s="374"/>
      <c r="K360" s="485"/>
      <c r="L360" s="485"/>
      <c r="M360" s="525"/>
      <c r="N360" s="374"/>
      <c r="O360" s="485"/>
      <c r="P360" s="374"/>
      <c r="Q360" s="485"/>
    </row>
    <row r="361">
      <c r="E361" s="266"/>
      <c r="F361" s="266"/>
      <c r="G361" s="297" t="s">
        <v>259</v>
      </c>
      <c r="H361" s="463" t="s">
        <v>238</v>
      </c>
      <c r="I361" s="261" t="s">
        <v>239</v>
      </c>
      <c r="J361" s="261"/>
      <c r="K361" s="262" t="s">
        <v>40</v>
      </c>
      <c r="L361" s="262" t="s">
        <v>159</v>
      </c>
      <c r="M361" s="283" t="s">
        <v>125</v>
      </c>
      <c r="N361" s="261" t="s">
        <v>240</v>
      </c>
      <c r="O361" s="263" t="str">
        <f>PARAMS("expert_dispatch_dtype")</f>
        <v>fp8</v>
      </c>
      <c r="P361" s="261"/>
      <c r="Q361" s="263"/>
    </row>
    <row r="362">
      <c r="E362" s="266"/>
      <c r="F362" s="266"/>
      <c r="G362" s="266"/>
      <c r="H362" s="304" t="s">
        <v>242</v>
      </c>
      <c r="I362" s="270" t="s">
        <v>239</v>
      </c>
      <c r="J362" s="271"/>
      <c r="K362" s="270">
        <f t="shared" ref="K362:M362" si="69">PARAMS(K361)</f>
        <v>2560</v>
      </c>
      <c r="L362" s="270">
        <f t="shared" si="69"/>
        <v>8</v>
      </c>
      <c r="M362" s="270">
        <f t="shared" si="69"/>
        <v>7168</v>
      </c>
      <c r="N362" s="270" t="s">
        <v>240</v>
      </c>
      <c r="O362" s="272"/>
      <c r="P362" s="440">
        <f>SIZEOF_IN_MIB(J362:M362, O361)</f>
        <v>140</v>
      </c>
      <c r="Q362" s="272"/>
    </row>
    <row r="363">
      <c r="E363" s="266"/>
      <c r="F363" s="266"/>
      <c r="G363" s="266"/>
      <c r="H363" s="302" t="s">
        <v>260</v>
      </c>
      <c r="I363" s="274" t="s">
        <v>239</v>
      </c>
      <c r="J363" s="261"/>
      <c r="K363" s="262" t="s">
        <v>143</v>
      </c>
      <c r="L363" s="262"/>
      <c r="M363" s="262"/>
      <c r="N363" s="274" t="s">
        <v>240</v>
      </c>
      <c r="O363" s="275"/>
      <c r="P363" s="303"/>
      <c r="Q363" s="275"/>
    </row>
    <row r="364">
      <c r="E364" s="266"/>
      <c r="F364" s="266"/>
      <c r="G364" s="266"/>
      <c r="H364" s="304" t="s">
        <v>261</v>
      </c>
      <c r="I364" s="271" t="s">
        <v>239</v>
      </c>
      <c r="J364" s="270"/>
      <c r="K364" s="271">
        <f t="shared" ref="K364:M364" si="70">K362/SHARDING(K363)</f>
        <v>160</v>
      </c>
      <c r="L364" s="271">
        <f t="shared" si="70"/>
        <v>8</v>
      </c>
      <c r="M364" s="271">
        <f t="shared" si="70"/>
        <v>7168</v>
      </c>
      <c r="N364" s="269" t="s">
        <v>240</v>
      </c>
      <c r="O364" s="272"/>
      <c r="P364" s="440"/>
      <c r="Q364" s="272"/>
    </row>
    <row r="365">
      <c r="E365" s="266"/>
      <c r="F365" s="266"/>
      <c r="G365" s="277"/>
      <c r="H365" s="302" t="s">
        <v>262</v>
      </c>
      <c r="I365" s="274" t="s">
        <v>239</v>
      </c>
      <c r="J365" s="261"/>
      <c r="K365" s="262" t="s">
        <v>143</v>
      </c>
      <c r="L365" s="262"/>
      <c r="M365" s="262"/>
      <c r="N365" s="274" t="s">
        <v>240</v>
      </c>
      <c r="O365" s="241"/>
      <c r="P365" s="303">
        <f>SIZEOF_IN_MIB(J364:M364, O361)</f>
        <v>8.75</v>
      </c>
      <c r="Q365" s="241"/>
    </row>
    <row r="366">
      <c r="E366" s="266"/>
      <c r="F366" s="266"/>
      <c r="G366" s="526" t="s">
        <v>322</v>
      </c>
      <c r="H366" s="527">
        <f>vlookup(SHARDING(K363)*SHARDING(L363)/HW_SPEC("# of TensorCore per Chip"), DB!$A$26:$D$31, 3, FALSE)</f>
        <v>4</v>
      </c>
      <c r="I366" s="305"/>
      <c r="J366" s="305"/>
      <c r="K366" s="305"/>
      <c r="L366" s="305"/>
      <c r="M366" s="305"/>
      <c r="N366" s="305"/>
      <c r="O366" s="305"/>
      <c r="P366" s="528"/>
      <c r="Q366" s="305"/>
    </row>
    <row r="367">
      <c r="E367" s="266"/>
      <c r="F367" s="266"/>
      <c r="G367" s="526" t="s">
        <v>323</v>
      </c>
      <c r="H367" s="529">
        <f>COLLECTIVE_TIME_GPU("GB200", "ALL_TO_ALL", SHARDING(K363)*SHARDING(L363), P365*1024*1024)/1000</f>
        <v>0.0686840625</v>
      </c>
      <c r="I367" s="222"/>
      <c r="J367" s="222"/>
      <c r="K367" s="222"/>
      <c r="L367" s="222"/>
      <c r="M367" s="222"/>
      <c r="N367" s="222"/>
      <c r="O367" s="222"/>
      <c r="P367" s="530"/>
      <c r="Q367" s="222"/>
    </row>
    <row r="368">
      <c r="E368" s="266"/>
      <c r="F368" s="266"/>
      <c r="G368" s="531" t="s">
        <v>324</v>
      </c>
      <c r="H368" s="532">
        <f>IF(PARAMS("use_nccl_lookup")=TRUE, H367, ALL2ALL_CHIP2CHIP_TIME_MS(P362, H366))</f>
        <v>0.114688</v>
      </c>
      <c r="I368" s="305"/>
      <c r="J368" s="305"/>
      <c r="K368" s="305"/>
      <c r="L368" s="305"/>
      <c r="M368" s="305"/>
      <c r="N368" s="305"/>
      <c r="O368" s="305"/>
      <c r="P368" s="528"/>
      <c r="Q368" s="305"/>
    </row>
    <row r="369">
      <c r="E369" s="266"/>
      <c r="F369" s="266"/>
      <c r="G369" s="533"/>
      <c r="H369" s="534"/>
      <c r="I369" s="274"/>
      <c r="J369" s="261"/>
      <c r="K369" s="262"/>
      <c r="L369" s="425"/>
      <c r="M369" s="262"/>
      <c r="N369" s="274"/>
      <c r="O369" s="262"/>
      <c r="P369" s="303"/>
      <c r="Q369" s="262"/>
    </row>
    <row r="370">
      <c r="E370" s="266"/>
      <c r="F370" s="266"/>
      <c r="G370" s="523" t="s">
        <v>325</v>
      </c>
      <c r="H370" s="535" t="s">
        <v>393</v>
      </c>
      <c r="I370" s="375"/>
      <c r="J370" s="374"/>
      <c r="K370" s="485"/>
      <c r="L370" s="372"/>
      <c r="M370" s="485"/>
      <c r="N370" s="375"/>
      <c r="O370" s="485"/>
      <c r="P370" s="536"/>
      <c r="Q370" s="485"/>
    </row>
    <row r="371">
      <c r="E371" s="266"/>
      <c r="F371" s="266"/>
      <c r="G371" s="297" t="s">
        <v>259</v>
      </c>
      <c r="H371" s="534" t="s">
        <v>238</v>
      </c>
      <c r="I371" s="274" t="s">
        <v>239</v>
      </c>
      <c r="J371" s="261"/>
      <c r="K371" s="262" t="s">
        <v>40</v>
      </c>
      <c r="L371" s="425" t="s">
        <v>38</v>
      </c>
      <c r="M371" s="262" t="s">
        <v>125</v>
      </c>
      <c r="N371" s="274" t="s">
        <v>240</v>
      </c>
      <c r="O371" s="263" t="str">
        <f>PARAMS("expert_dispatch_dtype")</f>
        <v>fp8</v>
      </c>
      <c r="P371" s="303"/>
      <c r="Q371" s="263"/>
    </row>
    <row r="372">
      <c r="E372" s="266"/>
      <c r="F372" s="266"/>
      <c r="G372" s="266"/>
      <c r="H372" s="304" t="s">
        <v>242</v>
      </c>
      <c r="I372" s="271" t="s">
        <v>239</v>
      </c>
      <c r="J372" s="270"/>
      <c r="K372" s="271">
        <f t="shared" ref="K372:M372" si="71">PARAMS(K371)</f>
        <v>2560</v>
      </c>
      <c r="L372" s="271">
        <f t="shared" si="71"/>
        <v>1</v>
      </c>
      <c r="M372" s="271">
        <f t="shared" si="71"/>
        <v>7168</v>
      </c>
      <c r="N372" s="271" t="s">
        <v>240</v>
      </c>
      <c r="O372" s="272"/>
      <c r="P372" s="440">
        <f>SIZEOF_IN_MIB(J372:M372, O371)</f>
        <v>17.5</v>
      </c>
      <c r="Q372" s="272"/>
    </row>
    <row r="373">
      <c r="E373" s="266"/>
      <c r="F373" s="266"/>
      <c r="G373" s="266"/>
      <c r="H373" s="302" t="s">
        <v>260</v>
      </c>
      <c r="I373" s="274" t="s">
        <v>239</v>
      </c>
      <c r="J373" s="261"/>
      <c r="K373" s="262" t="s">
        <v>143</v>
      </c>
      <c r="L373" s="262"/>
      <c r="M373" s="262"/>
      <c r="N373" s="274" t="s">
        <v>240</v>
      </c>
      <c r="O373" s="275"/>
      <c r="P373" s="303"/>
      <c r="Q373" s="275"/>
    </row>
    <row r="374">
      <c r="E374" s="266"/>
      <c r="F374" s="266"/>
      <c r="G374" s="266"/>
      <c r="H374" s="449" t="s">
        <v>246</v>
      </c>
      <c r="I374" s="271" t="s">
        <v>239</v>
      </c>
      <c r="J374" s="270"/>
      <c r="K374" s="271">
        <f t="shared" ref="K374:M374" si="72">K372/SHARDING(K373)</f>
        <v>160</v>
      </c>
      <c r="L374" s="271">
        <f t="shared" si="72"/>
        <v>1</v>
      </c>
      <c r="M374" s="271">
        <f t="shared" si="72"/>
        <v>7168</v>
      </c>
      <c r="N374" s="271" t="s">
        <v>240</v>
      </c>
      <c r="O374" s="272"/>
      <c r="P374" s="440">
        <f>SIZEOF_IN_MIB(J374:M374, O371)</f>
        <v>1.09375</v>
      </c>
      <c r="Q374" s="280"/>
    </row>
    <row r="375">
      <c r="E375" s="266"/>
      <c r="F375" s="266"/>
      <c r="G375" s="277"/>
      <c r="H375" s="537" t="s">
        <v>262</v>
      </c>
      <c r="I375" s="274" t="s">
        <v>239</v>
      </c>
      <c r="J375" s="222"/>
      <c r="K375" s="222"/>
      <c r="L375" s="222"/>
      <c r="M375" s="262"/>
      <c r="N375" s="274" t="s">
        <v>240</v>
      </c>
      <c r="O375" s="241"/>
      <c r="P375" s="530"/>
      <c r="Q375" s="222"/>
    </row>
    <row r="376">
      <c r="E376" s="266"/>
      <c r="F376" s="266"/>
      <c r="G376" s="311" t="s">
        <v>264</v>
      </c>
      <c r="H376" s="312">
        <f>SHARDING(K373)*SHARDING(L373)</f>
        <v>16</v>
      </c>
      <c r="I376" s="305"/>
      <c r="J376" s="305"/>
      <c r="K376" s="305"/>
      <c r="L376" s="305"/>
      <c r="M376" s="305"/>
      <c r="N376" s="305"/>
      <c r="O376" s="305"/>
      <c r="P376" s="528"/>
      <c r="Q376" s="305"/>
    </row>
    <row r="377">
      <c r="E377" s="266"/>
      <c r="F377" s="266"/>
      <c r="G377" s="311" t="s">
        <v>265</v>
      </c>
      <c r="H377" s="316">
        <f>P374 * (H376-1)</f>
        <v>16.40625</v>
      </c>
      <c r="I377" s="222"/>
      <c r="J377" s="222"/>
      <c r="K377" s="222"/>
      <c r="L377" s="222"/>
      <c r="M377" s="222"/>
      <c r="N377" s="222"/>
      <c r="O377" s="222"/>
      <c r="P377" s="530"/>
      <c r="Q377" s="222"/>
    </row>
    <row r="378">
      <c r="E378" s="266"/>
      <c r="F378" s="266"/>
      <c r="G378" s="320" t="s">
        <v>266</v>
      </c>
      <c r="H378" s="321">
        <f>H377*H376</f>
        <v>262.5</v>
      </c>
      <c r="I378" s="271"/>
      <c r="J378" s="270"/>
      <c r="K378" s="270"/>
      <c r="L378" s="269"/>
      <c r="M378" s="271"/>
      <c r="N378" s="271"/>
      <c r="O378" s="269"/>
      <c r="P378" s="440"/>
      <c r="Q378" s="269"/>
    </row>
    <row r="379">
      <c r="E379" s="266"/>
      <c r="F379" s="266"/>
      <c r="G379" s="322" t="s">
        <v>267</v>
      </c>
      <c r="H379" s="323" t="str">
        <f>IFS(H376=8,12,
H376=4,4,
H376=2,1,
H376=1,0,
TRUE,NA())</f>
        <v>#N/A</v>
      </c>
      <c r="I379" s="274"/>
      <c r="J379" s="261"/>
      <c r="K379" s="261"/>
      <c r="L379" s="262"/>
      <c r="M379" s="274"/>
      <c r="N379" s="274"/>
      <c r="O379" s="262"/>
      <c r="P379" s="303"/>
      <c r="Q379" s="262"/>
    </row>
    <row r="380">
      <c r="E380" s="266"/>
      <c r="F380" s="266"/>
      <c r="G380" s="198" t="s">
        <v>268</v>
      </c>
      <c r="H380" s="538">
        <v>1.0</v>
      </c>
      <c r="I380" s="271"/>
      <c r="J380" s="270"/>
      <c r="K380" s="270"/>
      <c r="L380" s="269"/>
      <c r="M380" s="271"/>
      <c r="N380" s="271"/>
      <c r="O380" s="269"/>
      <c r="P380" s="440"/>
      <c r="Q380" s="269"/>
    </row>
    <row r="381">
      <c r="E381" s="266"/>
      <c r="F381" s="266"/>
      <c r="G381" s="311" t="s">
        <v>327</v>
      </c>
      <c r="H381" s="539">
        <f>COLLECTIVE_TIME_GPU("GB200", "ALL_GATHER", H376, P372*1024*1024)/1000</f>
        <v>0.08520375</v>
      </c>
      <c r="I381" s="274"/>
      <c r="J381" s="261"/>
      <c r="K381" s="261"/>
      <c r="L381" s="262"/>
      <c r="M381" s="274"/>
      <c r="N381" s="274"/>
      <c r="O381" s="262"/>
      <c r="P381" s="303"/>
      <c r="Q381" s="262"/>
    </row>
    <row r="382">
      <c r="E382" s="266"/>
      <c r="F382" s="266"/>
      <c r="G382" s="328" t="s">
        <v>269</v>
      </c>
      <c r="H382" s="540" t="str">
        <f>IF(PARAMS("use_nccl_lookup")=TRUE, H381, ALL_GATHER_CHIP2CHIP_TIME_MS2(H378 * H380, H379))</f>
        <v>#N/A</v>
      </c>
      <c r="I382" s="271"/>
      <c r="J382" s="270"/>
      <c r="K382" s="270"/>
      <c r="L382" s="269"/>
      <c r="M382" s="271"/>
      <c r="N382" s="271"/>
      <c r="O382" s="269"/>
      <c r="P382" s="440"/>
      <c r="Q382" s="269"/>
    </row>
    <row r="383">
      <c r="E383" s="266"/>
      <c r="F383" s="266"/>
      <c r="G383" s="533"/>
      <c r="H383" s="534"/>
      <c r="I383" s="274"/>
      <c r="J383" s="261"/>
      <c r="K383" s="262"/>
      <c r="L383" s="425"/>
      <c r="M383" s="262"/>
      <c r="N383" s="274"/>
      <c r="O383" s="262"/>
      <c r="P383" s="303"/>
      <c r="Q383" s="262"/>
    </row>
    <row r="384">
      <c r="E384" s="266"/>
      <c r="F384" s="266"/>
      <c r="G384" s="523" t="s">
        <v>53</v>
      </c>
      <c r="H384" s="524" t="s">
        <v>328</v>
      </c>
      <c r="I384" s="375"/>
      <c r="J384" s="374"/>
      <c r="K384" s="485"/>
      <c r="L384" s="372"/>
      <c r="M384" s="485"/>
      <c r="N384" s="375"/>
      <c r="O384" s="485"/>
      <c r="P384" s="536"/>
      <c r="Q384" s="485"/>
    </row>
    <row r="385">
      <c r="E385" s="266"/>
      <c r="F385" s="266"/>
      <c r="G385" s="541" t="s">
        <v>259</v>
      </c>
      <c r="H385" s="534" t="s">
        <v>238</v>
      </c>
      <c r="I385" s="274" t="s">
        <v>239</v>
      </c>
      <c r="J385" s="261"/>
      <c r="K385" s="262" t="s">
        <v>40</v>
      </c>
      <c r="L385" s="425" t="s">
        <v>38</v>
      </c>
      <c r="M385" s="262" t="s">
        <v>125</v>
      </c>
      <c r="N385" s="274" t="s">
        <v>240</v>
      </c>
      <c r="O385" s="263" t="str">
        <f>PARAMS("expert_dispatch_dtype")</f>
        <v>fp8</v>
      </c>
      <c r="P385" s="303"/>
      <c r="Q385" s="262"/>
    </row>
    <row r="386">
      <c r="E386" s="266"/>
      <c r="F386" s="266"/>
      <c r="G386" s="266"/>
      <c r="H386" s="304" t="s">
        <v>242</v>
      </c>
      <c r="I386" s="271" t="s">
        <v>239</v>
      </c>
      <c r="J386" s="270"/>
      <c r="K386" s="271">
        <f t="shared" ref="K386:M386" si="73">PARAMS(K385)</f>
        <v>2560</v>
      </c>
      <c r="L386" s="271">
        <f t="shared" si="73"/>
        <v>1</v>
      </c>
      <c r="M386" s="271">
        <f t="shared" si="73"/>
        <v>7168</v>
      </c>
      <c r="N386" s="271" t="s">
        <v>240</v>
      </c>
      <c r="O386" s="272"/>
      <c r="P386" s="440">
        <f>SIZEOF_IN_MIB(J386:M386, O385)</f>
        <v>17.5</v>
      </c>
      <c r="Q386" s="269"/>
    </row>
    <row r="387">
      <c r="E387" s="266"/>
      <c r="F387" s="266"/>
      <c r="G387" s="266"/>
      <c r="H387" s="302" t="s">
        <v>260</v>
      </c>
      <c r="I387" s="274" t="s">
        <v>239</v>
      </c>
      <c r="J387" s="261"/>
      <c r="K387" s="262" t="s">
        <v>143</v>
      </c>
      <c r="L387" s="262"/>
      <c r="M387" s="262"/>
      <c r="N387" s="274" t="s">
        <v>240</v>
      </c>
      <c r="O387" s="275"/>
      <c r="P387" s="303"/>
      <c r="Q387" s="262"/>
    </row>
    <row r="388">
      <c r="E388" s="266"/>
      <c r="F388" s="266"/>
      <c r="G388" s="266"/>
      <c r="H388" s="304" t="s">
        <v>261</v>
      </c>
      <c r="I388" s="271" t="s">
        <v>239</v>
      </c>
      <c r="J388" s="270"/>
      <c r="K388" s="271">
        <f t="shared" ref="K388:M388" si="74">K386/SHARDING(K387)</f>
        <v>160</v>
      </c>
      <c r="L388" s="271">
        <f t="shared" si="74"/>
        <v>1</v>
      </c>
      <c r="M388" s="271">
        <f t="shared" si="74"/>
        <v>7168</v>
      </c>
      <c r="N388" s="271" t="s">
        <v>240</v>
      </c>
      <c r="O388" s="272"/>
      <c r="P388" s="440">
        <f>SIZEOF_IN_MIB(J388:M388, O385)</f>
        <v>1.09375</v>
      </c>
      <c r="Q388" s="269"/>
    </row>
    <row r="389">
      <c r="E389" s="266"/>
      <c r="F389" s="266"/>
      <c r="G389" s="277"/>
      <c r="H389" s="537" t="s">
        <v>262</v>
      </c>
      <c r="I389" s="274" t="s">
        <v>239</v>
      </c>
      <c r="J389" s="222"/>
      <c r="K389" s="222"/>
      <c r="L389" s="222"/>
      <c r="M389" s="262"/>
      <c r="N389" s="274" t="s">
        <v>240</v>
      </c>
      <c r="O389" s="241"/>
      <c r="P389" s="222"/>
      <c r="Q389" s="262"/>
    </row>
    <row r="390">
      <c r="E390" s="266"/>
      <c r="F390" s="266"/>
      <c r="G390" s="384" t="s">
        <v>329</v>
      </c>
      <c r="H390" s="542" t="s">
        <v>264</v>
      </c>
      <c r="I390" s="305"/>
      <c r="J390" s="336">
        <f>SHARDING(K387) * SHARDING(L387) / HW_SPEC("# of TensorCore per Chip")</f>
        <v>8</v>
      </c>
      <c r="K390" s="270"/>
      <c r="L390" s="269"/>
      <c r="M390" s="271"/>
      <c r="N390" s="271"/>
      <c r="O390" s="269"/>
      <c r="P390" s="440"/>
      <c r="Q390" s="269"/>
    </row>
    <row r="391">
      <c r="E391" s="266"/>
      <c r="F391" s="266"/>
      <c r="G391" s="266"/>
      <c r="H391" s="537" t="s">
        <v>265</v>
      </c>
      <c r="I391" s="222"/>
      <c r="J391" s="316">
        <f>P388 * (J390-1)</f>
        <v>7.65625</v>
      </c>
      <c r="K391" s="261"/>
      <c r="L391" s="262"/>
      <c r="M391" s="274"/>
      <c r="N391" s="274"/>
      <c r="O391" s="262"/>
      <c r="P391" s="303"/>
      <c r="Q391" s="262"/>
    </row>
    <row r="392">
      <c r="E392" s="266"/>
      <c r="F392" s="266"/>
      <c r="G392" s="266"/>
      <c r="H392" s="336" t="s">
        <v>266</v>
      </c>
      <c r="I392" s="305"/>
      <c r="J392" s="321">
        <f>J391*J390</f>
        <v>61.25</v>
      </c>
      <c r="K392" s="270"/>
      <c r="L392" s="269"/>
      <c r="M392" s="271"/>
      <c r="N392" s="271"/>
      <c r="O392" s="269"/>
      <c r="P392" s="440"/>
      <c r="Q392" s="269"/>
    </row>
    <row r="393">
      <c r="E393" s="266"/>
      <c r="F393" s="266"/>
      <c r="G393" s="266"/>
      <c r="H393" s="404" t="s">
        <v>267</v>
      </c>
      <c r="I393" s="222"/>
      <c r="J393" s="323">
        <f>vlookup(J390, DB!$A$26:$G$31, 6, False)</f>
        <v>12</v>
      </c>
      <c r="K393" s="261"/>
      <c r="L393" s="262"/>
      <c r="M393" s="274"/>
      <c r="N393" s="274"/>
      <c r="O393" s="262"/>
      <c r="P393" s="303"/>
      <c r="Q393" s="262"/>
    </row>
    <row r="394">
      <c r="E394" s="266"/>
      <c r="F394" s="266"/>
      <c r="G394" s="266"/>
      <c r="H394" s="538" t="s">
        <v>268</v>
      </c>
      <c r="I394" s="305"/>
      <c r="J394" s="543">
        <f>HW_SPEC("# of TensorCore per Chip")</f>
        <v>2</v>
      </c>
      <c r="K394" s="270"/>
      <c r="L394" s="269"/>
      <c r="M394" s="271"/>
      <c r="N394" s="271"/>
      <c r="O394" s="269"/>
      <c r="P394" s="440"/>
      <c r="Q394" s="269"/>
    </row>
    <row r="395">
      <c r="E395" s="266"/>
      <c r="F395" s="266"/>
      <c r="G395" s="277"/>
      <c r="H395" s="544" t="s">
        <v>269</v>
      </c>
      <c r="I395" s="545"/>
      <c r="J395" s="329">
        <f>ALL_GATHER_CHIP2CHIP_TIME_MS2(J392 * J394, J393)</f>
        <v>0.06230672201</v>
      </c>
      <c r="K395" s="261"/>
      <c r="L395" s="262"/>
      <c r="M395" s="274"/>
      <c r="N395" s="274"/>
      <c r="O395" s="262"/>
      <c r="P395" s="303"/>
      <c r="Q395" s="262"/>
    </row>
    <row r="396">
      <c r="E396" s="266"/>
      <c r="F396" s="266"/>
      <c r="G396" s="384" t="s">
        <v>330</v>
      </c>
      <c r="H396" s="336" t="s">
        <v>264</v>
      </c>
      <c r="I396" s="313"/>
      <c r="J396" s="409">
        <f>HW_SPEC("# of TensorCore per Chip")</f>
        <v>2</v>
      </c>
      <c r="K396" s="270"/>
      <c r="L396" s="269"/>
      <c r="M396" s="271"/>
      <c r="N396" s="271"/>
      <c r="O396" s="269"/>
      <c r="P396" s="440"/>
      <c r="Q396" s="269"/>
    </row>
    <row r="397">
      <c r="E397" s="266"/>
      <c r="F397" s="266"/>
      <c r="G397" s="266"/>
      <c r="H397" s="404" t="s">
        <v>265</v>
      </c>
      <c r="I397" s="317"/>
      <c r="J397" s="316">
        <f> P386 / J396 * (J396-1)</f>
        <v>8.75</v>
      </c>
      <c r="K397" s="261"/>
      <c r="L397" s="262"/>
      <c r="M397" s="274"/>
      <c r="N397" s="274"/>
      <c r="O397" s="262"/>
      <c r="P397" s="303"/>
      <c r="Q397" s="262"/>
    </row>
    <row r="398">
      <c r="E398" s="266"/>
      <c r="F398" s="266"/>
      <c r="G398" s="266"/>
      <c r="H398" s="336" t="s">
        <v>266</v>
      </c>
      <c r="I398" s="313"/>
      <c r="J398" s="321">
        <f>J397*J396</f>
        <v>17.5</v>
      </c>
      <c r="K398" s="270"/>
      <c r="L398" s="269"/>
      <c r="M398" s="271"/>
      <c r="N398" s="271"/>
      <c r="O398" s="269"/>
      <c r="P398" s="440"/>
      <c r="Q398" s="269"/>
    </row>
    <row r="399">
      <c r="E399" s="266"/>
      <c r="F399" s="266"/>
      <c r="G399" s="266"/>
      <c r="H399" s="546" t="s">
        <v>269</v>
      </c>
      <c r="I399" s="547"/>
      <c r="J399" s="548">
        <f>ALL_GATHER_CORE2CORE_TIME_MS(J398)</f>
        <v>0.01424153646</v>
      </c>
      <c r="K399" s="261"/>
      <c r="L399" s="262"/>
      <c r="M399" s="274"/>
      <c r="N399" s="274"/>
      <c r="O399" s="262"/>
      <c r="P399" s="303"/>
      <c r="Q399" s="262"/>
    </row>
    <row r="400">
      <c r="E400" s="266"/>
      <c r="F400" s="266"/>
      <c r="G400" s="277"/>
      <c r="H400" s="549" t="s">
        <v>331</v>
      </c>
      <c r="I400" s="550"/>
      <c r="J400" s="551">
        <f>J399/J390</f>
        <v>0.001780192057</v>
      </c>
      <c r="K400" s="270"/>
      <c r="L400" s="269"/>
      <c r="M400" s="271"/>
      <c r="N400" s="271"/>
      <c r="O400" s="269"/>
      <c r="P400" s="440"/>
      <c r="Q400" s="269"/>
    </row>
    <row r="401">
      <c r="E401" s="266"/>
      <c r="F401" s="266"/>
      <c r="G401" s="328" t="s">
        <v>274</v>
      </c>
      <c r="H401" s="552">
        <f>IF(PARAMS("use_nccl_lookup")=TRUE, "N/A", J395+J400)</f>
        <v>0.06408691406</v>
      </c>
      <c r="I401" s="222"/>
      <c r="J401" s="553"/>
      <c r="K401" s="261"/>
      <c r="L401" s="262"/>
      <c r="M401" s="274"/>
      <c r="N401" s="274"/>
      <c r="O401" s="262"/>
      <c r="P401" s="303"/>
      <c r="Q401" s="262"/>
    </row>
    <row r="402">
      <c r="E402" s="266"/>
      <c r="F402" s="266"/>
      <c r="G402" s="533"/>
      <c r="H402" s="554"/>
      <c r="I402" s="419"/>
      <c r="J402" s="270"/>
      <c r="K402" s="270"/>
      <c r="L402" s="271"/>
      <c r="M402" s="271"/>
      <c r="N402" s="271"/>
      <c r="O402" s="270"/>
      <c r="P402" s="440"/>
      <c r="Q402" s="305"/>
    </row>
    <row r="403">
      <c r="E403" s="266"/>
      <c r="F403" s="266"/>
      <c r="G403" s="555" t="s">
        <v>332</v>
      </c>
      <c r="H403" s="556" t="str">
        <f>'Config and Summary'!C22</f>
        <v>Strategy C: Hirarachical All-Gather</v>
      </c>
      <c r="I403" s="513"/>
      <c r="J403" s="374"/>
      <c r="K403" s="374"/>
      <c r="L403" s="375"/>
      <c r="M403" s="375"/>
      <c r="N403" s="375"/>
      <c r="O403" s="374"/>
      <c r="P403" s="536"/>
      <c r="Q403" s="504"/>
    </row>
    <row r="404">
      <c r="E404" s="266"/>
      <c r="F404" s="266"/>
      <c r="G404" s="523" t="s">
        <v>298</v>
      </c>
      <c r="H404" s="557">
        <f>IFS(H403=G360,H368,H403=G370,H382,H403=G384,H401, TRUE,0)</f>
        <v>0.06408691406</v>
      </c>
      <c r="I404" s="513"/>
      <c r="J404" s="374"/>
      <c r="K404" s="374"/>
      <c r="L404" s="375"/>
      <c r="M404" s="375"/>
      <c r="N404" s="375"/>
      <c r="O404" s="374"/>
      <c r="P404" s="536"/>
      <c r="Q404" s="504"/>
    </row>
    <row r="405">
      <c r="E405" s="266"/>
      <c r="F405" s="266"/>
      <c r="G405" s="378" t="s">
        <v>333</v>
      </c>
      <c r="H405" s="558">
        <f>vlookup(PARAMS("topo"), DB!$E$26:$G$31, 3, FALSE)</f>
        <v>3</v>
      </c>
      <c r="I405" s="386"/>
      <c r="J405" s="380"/>
      <c r="K405" s="380"/>
      <c r="L405" s="381"/>
      <c r="M405" s="381"/>
      <c r="N405" s="381"/>
      <c r="O405" s="380"/>
      <c r="P405" s="394"/>
      <c r="Q405" s="172"/>
    </row>
    <row r="406">
      <c r="E406" s="277"/>
      <c r="F406" s="277"/>
      <c r="G406" s="372" t="s">
        <v>284</v>
      </c>
      <c r="H406" s="373">
        <f>IF(H403="No Collectives", 0, H405 * HW_SPEC("Chip-to-Chip ICI Latency (ms)"))</f>
        <v>0.0039</v>
      </c>
      <c r="I406" s="513"/>
      <c r="J406" s="374"/>
      <c r="K406" s="374"/>
      <c r="L406" s="375"/>
      <c r="M406" s="375"/>
      <c r="N406" s="375"/>
      <c r="O406" s="374"/>
      <c r="P406" s="536"/>
      <c r="Q406" s="504"/>
    </row>
    <row r="407">
      <c r="E407" s="258" t="s">
        <v>334</v>
      </c>
      <c r="F407" s="559" t="s">
        <v>249</v>
      </c>
      <c r="G407" s="260"/>
      <c r="H407" s="298" t="s">
        <v>238</v>
      </c>
      <c r="I407" s="290" t="s">
        <v>239</v>
      </c>
      <c r="J407" s="290"/>
      <c r="K407" s="195" t="s">
        <v>40</v>
      </c>
      <c r="L407" s="195" t="s">
        <v>159</v>
      </c>
      <c r="M407" s="398" t="s">
        <v>125</v>
      </c>
      <c r="N407" s="290" t="s">
        <v>240</v>
      </c>
      <c r="O407" s="560" t="str">
        <f>EXTRACT_ACTIVATION_DTYPE(PARAMS("moe_dtype"))</f>
        <v>fp8</v>
      </c>
      <c r="P407" s="301"/>
      <c r="Q407" s="291" t="b">
        <v>0</v>
      </c>
    </row>
    <row r="408">
      <c r="E408" s="266"/>
      <c r="F408" s="267"/>
      <c r="G408" s="268"/>
      <c r="H408" s="300" t="s">
        <v>242</v>
      </c>
      <c r="I408" s="290" t="s">
        <v>239</v>
      </c>
      <c r="J408" s="289"/>
      <c r="K408" s="290">
        <f t="shared" ref="K408:M408" si="75">PARAMS(K407)</f>
        <v>2560</v>
      </c>
      <c r="L408" s="290">
        <f t="shared" si="75"/>
        <v>8</v>
      </c>
      <c r="M408" s="290">
        <f t="shared" si="75"/>
        <v>7168</v>
      </c>
      <c r="N408" s="290" t="s">
        <v>240</v>
      </c>
      <c r="O408" s="266"/>
      <c r="P408" s="301">
        <f>SIZEOF_IN_MIB(J408:M408, O407)</f>
        <v>140</v>
      </c>
      <c r="Q408" s="266"/>
    </row>
    <row r="409">
      <c r="E409" s="266"/>
      <c r="F409" s="267"/>
      <c r="G409" s="268"/>
      <c r="H409" s="561" t="s">
        <v>244</v>
      </c>
      <c r="I409" s="289" t="s">
        <v>239</v>
      </c>
      <c r="J409" s="290"/>
      <c r="K409" s="195" t="s">
        <v>143</v>
      </c>
      <c r="L409" s="195"/>
      <c r="M409" s="195"/>
      <c r="N409" s="289" t="s">
        <v>240</v>
      </c>
      <c r="O409" s="266"/>
      <c r="P409" s="301"/>
      <c r="Q409" s="266"/>
    </row>
    <row r="410">
      <c r="E410" s="266"/>
      <c r="F410" s="278"/>
      <c r="G410" s="279"/>
      <c r="H410" s="302" t="s">
        <v>246</v>
      </c>
      <c r="I410" s="274" t="s">
        <v>239</v>
      </c>
      <c r="J410" s="261"/>
      <c r="K410" s="274">
        <f t="shared" ref="K410:M410" si="76">K408/SHARDING(K409)</f>
        <v>160</v>
      </c>
      <c r="L410" s="274">
        <f t="shared" si="76"/>
        <v>8</v>
      </c>
      <c r="M410" s="274">
        <f t="shared" si="76"/>
        <v>7168</v>
      </c>
      <c r="N410" s="274" t="s">
        <v>240</v>
      </c>
      <c r="O410" s="241"/>
      <c r="P410" s="303">
        <f>SIZEOF_IN_MIB(J410:M410, O407)</f>
        <v>8.75</v>
      </c>
      <c r="Q410" s="241"/>
      <c r="R410" s="426"/>
    </row>
    <row r="411">
      <c r="E411" s="266"/>
      <c r="F411" s="562" t="s">
        <v>253</v>
      </c>
      <c r="G411" s="260"/>
      <c r="H411" s="449" t="s">
        <v>238</v>
      </c>
      <c r="I411" s="271" t="s">
        <v>239</v>
      </c>
      <c r="J411" s="269">
        <v>2.0</v>
      </c>
      <c r="K411" s="269" t="s">
        <v>131</v>
      </c>
      <c r="L411" s="488" t="s">
        <v>125</v>
      </c>
      <c r="M411" s="269" t="s">
        <v>129</v>
      </c>
      <c r="N411" s="271" t="s">
        <v>240</v>
      </c>
      <c r="O411" s="563" t="str">
        <f>EXTRACT_WEIGHT_DTYPE(PARAMS("moe_dtype"))</f>
        <v>fp4</v>
      </c>
      <c r="P411" s="440"/>
      <c r="Q411" s="399" t="b">
        <v>0</v>
      </c>
      <c r="R411" s="427"/>
    </row>
    <row r="412">
      <c r="E412" s="266"/>
      <c r="F412" s="267"/>
      <c r="G412" s="268"/>
      <c r="H412" s="302" t="s">
        <v>242</v>
      </c>
      <c r="I412" s="274" t="s">
        <v>239</v>
      </c>
      <c r="J412" s="274">
        <f t="shared" ref="J412:M412" si="77">PARAMS(J411)</f>
        <v>2</v>
      </c>
      <c r="K412" s="274">
        <f t="shared" si="77"/>
        <v>256</v>
      </c>
      <c r="L412" s="274">
        <f t="shared" si="77"/>
        <v>7168</v>
      </c>
      <c r="M412" s="274">
        <f t="shared" si="77"/>
        <v>2048</v>
      </c>
      <c r="N412" s="274" t="s">
        <v>240</v>
      </c>
      <c r="O412" s="275"/>
      <c r="P412" s="303">
        <f>SIZEOF_IN_MIB(J412:M412, O411)</f>
        <v>3584</v>
      </c>
      <c r="Q412" s="275"/>
      <c r="R412" s="426"/>
    </row>
    <row r="413">
      <c r="E413" s="266"/>
      <c r="F413" s="267"/>
      <c r="G413" s="268"/>
      <c r="H413" s="449" t="s">
        <v>244</v>
      </c>
      <c r="I413" s="271"/>
      <c r="J413" s="270"/>
      <c r="K413" s="269" t="s">
        <v>143</v>
      </c>
      <c r="L413" s="269"/>
      <c r="M413" s="269"/>
      <c r="N413" s="271" t="s">
        <v>240</v>
      </c>
      <c r="O413" s="272"/>
      <c r="P413" s="440"/>
      <c r="Q413" s="272"/>
      <c r="R413" s="427"/>
    </row>
    <row r="414">
      <c r="E414" s="266"/>
      <c r="F414" s="278"/>
      <c r="G414" s="279"/>
      <c r="H414" s="534" t="s">
        <v>246</v>
      </c>
      <c r="I414" s="274" t="s">
        <v>239</v>
      </c>
      <c r="J414" s="274">
        <f t="shared" ref="J414:M414" si="78">J412/SHARDING(J413)</f>
        <v>2</v>
      </c>
      <c r="K414" s="274">
        <f t="shared" si="78"/>
        <v>16</v>
      </c>
      <c r="L414" s="274">
        <f t="shared" si="78"/>
        <v>7168</v>
      </c>
      <c r="M414" s="274">
        <f t="shared" si="78"/>
        <v>2048</v>
      </c>
      <c r="N414" s="274" t="s">
        <v>240</v>
      </c>
      <c r="O414" s="241"/>
      <c r="P414" s="303">
        <f>SIZEOF_IN_MIB(J414:M414, O411)</f>
        <v>224</v>
      </c>
      <c r="Q414" s="241"/>
      <c r="R414" s="426"/>
    </row>
    <row r="415">
      <c r="E415" s="266"/>
      <c r="F415" s="562" t="s">
        <v>257</v>
      </c>
      <c r="G415" s="260"/>
      <c r="H415" s="449" t="s">
        <v>238</v>
      </c>
      <c r="I415" s="271" t="s">
        <v>239</v>
      </c>
      <c r="J415" s="269">
        <v>2.0</v>
      </c>
      <c r="K415" s="269" t="s">
        <v>40</v>
      </c>
      <c r="L415" s="269" t="s">
        <v>159</v>
      </c>
      <c r="M415" s="269" t="s">
        <v>129</v>
      </c>
      <c r="N415" s="271" t="s">
        <v>240</v>
      </c>
      <c r="O415" s="478" t="s">
        <v>82</v>
      </c>
      <c r="P415" s="440"/>
      <c r="Q415" s="399" t="b">
        <v>0</v>
      </c>
      <c r="R415" s="427"/>
    </row>
    <row r="416">
      <c r="E416" s="266"/>
      <c r="F416" s="267"/>
      <c r="G416" s="268"/>
      <c r="H416" s="302" t="s">
        <v>242</v>
      </c>
      <c r="I416" s="274" t="s">
        <v>239</v>
      </c>
      <c r="J416" s="274">
        <f t="shared" ref="J416:M416" si="79">PARAMS(J415)</f>
        <v>2</v>
      </c>
      <c r="K416" s="274">
        <f t="shared" si="79"/>
        <v>2560</v>
      </c>
      <c r="L416" s="274">
        <f t="shared" si="79"/>
        <v>8</v>
      </c>
      <c r="M416" s="274">
        <f t="shared" si="79"/>
        <v>2048</v>
      </c>
      <c r="N416" s="274" t="s">
        <v>240</v>
      </c>
      <c r="O416" s="275"/>
      <c r="P416" s="303">
        <f>SIZEOF_IN_MIB(J416:M416, O415)</f>
        <v>160</v>
      </c>
      <c r="Q416" s="275"/>
      <c r="R416" s="426"/>
    </row>
    <row r="417">
      <c r="E417" s="266"/>
      <c r="F417" s="267"/>
      <c r="G417" s="268"/>
      <c r="H417" s="449" t="s">
        <v>244</v>
      </c>
      <c r="I417" s="271" t="s">
        <v>239</v>
      </c>
      <c r="J417" s="270"/>
      <c r="K417" s="269" t="s">
        <v>143</v>
      </c>
      <c r="L417" s="269"/>
      <c r="M417" s="269"/>
      <c r="N417" s="271" t="s">
        <v>240</v>
      </c>
      <c r="O417" s="272"/>
      <c r="P417" s="440"/>
      <c r="Q417" s="272"/>
      <c r="R417" s="427"/>
    </row>
    <row r="418">
      <c r="E418" s="266"/>
      <c r="F418" s="278"/>
      <c r="G418" s="279"/>
      <c r="H418" s="534" t="s">
        <v>246</v>
      </c>
      <c r="I418" s="274" t="s">
        <v>239</v>
      </c>
      <c r="J418" s="274">
        <f t="shared" ref="J418:M418" si="80">J416/SHARDING(J417)</f>
        <v>2</v>
      </c>
      <c r="K418" s="274">
        <f t="shared" si="80"/>
        <v>160</v>
      </c>
      <c r="L418" s="274">
        <f t="shared" si="80"/>
        <v>8</v>
      </c>
      <c r="M418" s="274">
        <f t="shared" si="80"/>
        <v>2048</v>
      </c>
      <c r="N418" s="274" t="s">
        <v>240</v>
      </c>
      <c r="O418" s="241"/>
      <c r="P418" s="303">
        <f>SIZEOF_IN_MIB(J418:M418, O415)</f>
        <v>10</v>
      </c>
      <c r="Q418" s="241"/>
      <c r="R418" s="426"/>
    </row>
    <row r="419">
      <c r="E419" s="266"/>
      <c r="F419" s="296" t="s">
        <v>335</v>
      </c>
      <c r="G419" s="533" t="s">
        <v>394</v>
      </c>
      <c r="H419" s="424" t="str">
        <f>L413</f>
        <v/>
      </c>
      <c r="I419" s="564" t="s">
        <v>395</v>
      </c>
      <c r="J419" s="270"/>
      <c r="K419" s="270"/>
      <c r="L419" s="271"/>
      <c r="M419" s="271"/>
      <c r="N419" s="271"/>
      <c r="O419" s="270"/>
      <c r="P419" s="440"/>
      <c r="Q419" s="305"/>
      <c r="R419" s="428"/>
    </row>
    <row r="420">
      <c r="E420" s="266"/>
      <c r="F420" s="266"/>
      <c r="G420" s="523" t="s">
        <v>338</v>
      </c>
      <c r="H420" s="565" t="s">
        <v>339</v>
      </c>
      <c r="I420" s="565"/>
      <c r="J420" s="374"/>
      <c r="K420" s="374"/>
      <c r="L420" s="375"/>
      <c r="M420" s="375"/>
      <c r="N420" s="375"/>
      <c r="O420" s="374"/>
      <c r="P420" s="536"/>
      <c r="Q420" s="504"/>
      <c r="R420" s="429"/>
    </row>
    <row r="421">
      <c r="E421" s="266"/>
      <c r="F421" s="266"/>
      <c r="G421" s="526" t="s">
        <v>264</v>
      </c>
      <c r="H421" s="566">
        <f>SHARDING(H419)</f>
        <v>1</v>
      </c>
      <c r="I421" s="424"/>
      <c r="J421" s="270"/>
      <c r="K421" s="270"/>
      <c r="L421" s="271"/>
      <c r="M421" s="271"/>
      <c r="N421" s="271"/>
      <c r="O421" s="270"/>
      <c r="P421" s="440"/>
      <c r="Q421" s="305"/>
      <c r="R421" s="428"/>
    </row>
    <row r="422">
      <c r="E422" s="266"/>
      <c r="F422" s="266"/>
      <c r="G422" s="526" t="s">
        <v>340</v>
      </c>
      <c r="H422" s="567">
        <f>P418/H421*(H421-1)</f>
        <v>0</v>
      </c>
      <c r="I422" s="481"/>
      <c r="J422" s="261"/>
      <c r="K422" s="261"/>
      <c r="L422" s="274"/>
      <c r="M422" s="274"/>
      <c r="N422" s="274"/>
      <c r="O422" s="261"/>
      <c r="P422" s="303"/>
      <c r="Q422" s="222"/>
      <c r="R422" s="429"/>
    </row>
    <row r="423">
      <c r="E423" s="266"/>
      <c r="F423" s="266"/>
      <c r="G423" s="526" t="s">
        <v>341</v>
      </c>
      <c r="H423" s="568">
        <f>H422*H421</f>
        <v>0</v>
      </c>
      <c r="I423" s="424"/>
      <c r="J423" s="270"/>
      <c r="K423" s="270"/>
      <c r="L423" s="271"/>
      <c r="M423" s="271"/>
      <c r="N423" s="271"/>
      <c r="O423" s="270"/>
      <c r="P423" s="440"/>
      <c r="Q423" s="305"/>
      <c r="R423" s="428"/>
    </row>
    <row r="424">
      <c r="E424" s="266"/>
      <c r="F424" s="266"/>
      <c r="G424" s="569" t="s">
        <v>342</v>
      </c>
      <c r="H424" s="570" t="s">
        <v>267</v>
      </c>
      <c r="I424" s="481"/>
      <c r="J424" s="571">
        <f>IFS(H421=8,12,
H421=4,4,
H421=2,1,
H421=1,0,
TRUE,NA())</f>
        <v>0</v>
      </c>
      <c r="K424" s="261"/>
      <c r="L424" s="274"/>
      <c r="M424" s="274"/>
      <c r="N424" s="274"/>
      <c r="O424" s="261"/>
      <c r="P424" s="303"/>
      <c r="Q424" s="222"/>
    </row>
    <row r="425">
      <c r="E425" s="266"/>
      <c r="F425" s="266"/>
      <c r="G425" s="266"/>
      <c r="H425" s="572" t="s">
        <v>343</v>
      </c>
      <c r="I425" s="305"/>
      <c r="J425" s="573">
        <f>HW_SPEC("# of TensorCore per Chip")</f>
        <v>2</v>
      </c>
      <c r="K425" s="270"/>
      <c r="L425" s="271"/>
      <c r="M425" s="271"/>
      <c r="N425" s="271"/>
      <c r="O425" s="270"/>
      <c r="P425" s="440"/>
      <c r="Q425" s="305"/>
      <c r="R425" s="428"/>
    </row>
    <row r="426">
      <c r="E426" s="266"/>
      <c r="F426" s="266"/>
      <c r="G426" s="277"/>
      <c r="H426" s="574" t="s">
        <v>269</v>
      </c>
      <c r="I426" s="481"/>
      <c r="J426" s="575">
        <f>REDUCE_SCATTER_CHIP2CHIP_TIME_MS2(H423*J425,J424)</f>
        <v>0</v>
      </c>
      <c r="K426" s="261"/>
      <c r="L426" s="274"/>
      <c r="M426" s="274"/>
      <c r="N426" s="274"/>
      <c r="O426" s="261"/>
      <c r="P426" s="303"/>
      <c r="Q426" s="222"/>
      <c r="R426" s="429"/>
    </row>
    <row r="427">
      <c r="E427" s="266"/>
      <c r="F427" s="266"/>
      <c r="G427" s="576" t="s">
        <v>344</v>
      </c>
      <c r="H427" s="577" t="s">
        <v>269</v>
      </c>
      <c r="I427" s="305"/>
      <c r="J427" s="578">
        <f>REDUCE_SCATTER_CORE2CORE_TIME_MS(H423)</f>
        <v>0</v>
      </c>
      <c r="K427" s="270"/>
      <c r="L427" s="271"/>
      <c r="M427" s="271"/>
      <c r="N427" s="271"/>
      <c r="O427" s="270"/>
      <c r="P427" s="440"/>
      <c r="Q427" s="305"/>
      <c r="R427" s="428"/>
    </row>
    <row r="428">
      <c r="E428" s="266"/>
      <c r="F428" s="266"/>
      <c r="G428" s="172"/>
      <c r="H428" s="222"/>
      <c r="I428" s="481"/>
      <c r="J428" s="261"/>
      <c r="K428" s="261"/>
      <c r="L428" s="274"/>
      <c r="M428" s="274"/>
      <c r="N428" s="274"/>
      <c r="O428" s="261"/>
      <c r="P428" s="303"/>
      <c r="Q428" s="222"/>
      <c r="R428" s="429"/>
    </row>
    <row r="429">
      <c r="E429" s="266"/>
      <c r="F429" s="266"/>
      <c r="G429" s="523" t="s">
        <v>345</v>
      </c>
      <c r="H429" s="579" t="s">
        <v>346</v>
      </c>
      <c r="I429" s="580"/>
      <c r="J429" s="374"/>
      <c r="K429" s="374"/>
      <c r="L429" s="375"/>
      <c r="M429" s="375"/>
      <c r="N429" s="375"/>
      <c r="O429" s="374"/>
      <c r="P429" s="536"/>
      <c r="Q429" s="504"/>
      <c r="R429" s="428"/>
    </row>
    <row r="430">
      <c r="E430" s="266"/>
      <c r="F430" s="266"/>
      <c r="G430" s="533" t="s">
        <v>347</v>
      </c>
      <c r="H430" s="581">
        <f>P418/2</f>
        <v>5</v>
      </c>
      <c r="I430" s="582"/>
      <c r="J430" s="380"/>
      <c r="K430" s="380"/>
      <c r="L430" s="381"/>
      <c r="M430" s="381"/>
      <c r="N430" s="381"/>
      <c r="O430" s="380"/>
      <c r="P430" s="394"/>
      <c r="Q430" s="172"/>
    </row>
    <row r="431">
      <c r="E431" s="266"/>
      <c r="F431" s="266"/>
      <c r="G431" s="172"/>
      <c r="H431" s="172"/>
      <c r="I431" s="582"/>
      <c r="J431" s="380"/>
      <c r="K431" s="380"/>
      <c r="L431" s="381"/>
      <c r="M431" s="381"/>
      <c r="N431" s="381"/>
      <c r="O431" s="380"/>
      <c r="P431" s="394"/>
      <c r="Q431" s="172"/>
    </row>
    <row r="432">
      <c r="E432" s="266"/>
      <c r="F432" s="266"/>
      <c r="G432" s="523" t="s">
        <v>215</v>
      </c>
      <c r="H432" s="579" t="s">
        <v>348</v>
      </c>
      <c r="I432" s="580"/>
      <c r="J432" s="374"/>
      <c r="K432" s="374"/>
      <c r="L432" s="375"/>
      <c r="M432" s="375"/>
      <c r="N432" s="375"/>
      <c r="O432" s="374"/>
      <c r="P432" s="536"/>
      <c r="Q432" s="504"/>
    </row>
    <row r="433">
      <c r="E433" s="266"/>
      <c r="F433" s="266"/>
      <c r="G433" s="526" t="s">
        <v>264</v>
      </c>
      <c r="H433" s="583">
        <f>H421</f>
        <v>1</v>
      </c>
      <c r="I433" s="582"/>
      <c r="J433" s="380"/>
      <c r="K433" s="380"/>
      <c r="L433" s="381"/>
      <c r="M433" s="381"/>
      <c r="N433" s="381"/>
      <c r="O433" s="380"/>
      <c r="P433" s="394"/>
      <c r="Q433" s="172"/>
    </row>
    <row r="434">
      <c r="E434" s="266"/>
      <c r="F434" s="266"/>
      <c r="G434" s="526" t="s">
        <v>349</v>
      </c>
      <c r="H434" s="584">
        <f>H430/H433 * (H433-1)</f>
        <v>0</v>
      </c>
      <c r="I434" s="582"/>
      <c r="J434" s="380"/>
      <c r="K434" s="380"/>
      <c r="L434" s="381"/>
      <c r="M434" s="381"/>
      <c r="N434" s="381"/>
      <c r="O434" s="380"/>
      <c r="P434" s="394"/>
      <c r="Q434" s="172"/>
    </row>
    <row r="435">
      <c r="E435" s="266"/>
      <c r="F435" s="266"/>
      <c r="G435" s="526" t="s">
        <v>266</v>
      </c>
      <c r="H435" s="584">
        <f>H434*H433</f>
        <v>0</v>
      </c>
      <c r="I435" s="582"/>
      <c r="J435" s="380"/>
      <c r="K435" s="380"/>
      <c r="L435" s="381"/>
      <c r="M435" s="381"/>
      <c r="N435" s="381"/>
      <c r="O435" s="380"/>
      <c r="P435" s="394"/>
      <c r="Q435" s="172"/>
    </row>
    <row r="436">
      <c r="E436" s="266"/>
      <c r="F436" s="266"/>
      <c r="G436" s="585" t="s">
        <v>342</v>
      </c>
      <c r="H436" s="311" t="s">
        <v>267</v>
      </c>
      <c r="I436" s="172"/>
      <c r="J436" s="586" t="str">
        <f>IFS(H433=8,12,
H433=4,4,
H433=2,1,
TRUE,NA())</f>
        <v>#N/A</v>
      </c>
      <c r="K436" s="380"/>
      <c r="L436" s="381"/>
      <c r="M436" s="381"/>
      <c r="N436" s="381"/>
      <c r="O436" s="380"/>
      <c r="P436" s="394"/>
      <c r="Q436" s="172"/>
      <c r="S436" s="587"/>
    </row>
    <row r="437">
      <c r="E437" s="266"/>
      <c r="F437" s="266"/>
      <c r="G437" s="266"/>
      <c r="H437" s="311" t="s">
        <v>343</v>
      </c>
      <c r="I437" s="172"/>
      <c r="J437" s="588">
        <f>HW_SPEC("# of TensorCore per Chip")</f>
        <v>2</v>
      </c>
      <c r="K437" s="380"/>
      <c r="L437" s="381"/>
      <c r="M437" s="381"/>
      <c r="N437" s="381"/>
      <c r="O437" s="380"/>
      <c r="P437" s="394"/>
      <c r="Q437" s="172"/>
    </row>
    <row r="438">
      <c r="E438" s="266"/>
      <c r="F438" s="266"/>
      <c r="G438" s="277"/>
      <c r="H438" s="328" t="s">
        <v>269</v>
      </c>
      <c r="I438" s="582"/>
      <c r="J438" s="589">
        <f>REDUCE_SCATTER_CHIP2CHIP_TIME_MS2(H435*J437,J436)</f>
        <v>0</v>
      </c>
      <c r="K438" s="380"/>
      <c r="L438" s="381"/>
      <c r="M438" s="381"/>
      <c r="N438" s="381"/>
      <c r="O438" s="380"/>
      <c r="P438" s="394"/>
      <c r="Q438" s="172"/>
    </row>
    <row r="439">
      <c r="E439" s="266"/>
      <c r="F439" s="266"/>
      <c r="G439" s="590" t="s">
        <v>344</v>
      </c>
      <c r="H439" s="328" t="s">
        <v>269</v>
      </c>
      <c r="I439" s="582"/>
      <c r="J439" s="589">
        <f>REDUCE_SCATTER_CORE2CORE_TIME_MS(H435)</f>
        <v>0</v>
      </c>
      <c r="K439" s="380"/>
      <c r="L439" s="381"/>
      <c r="M439" s="381"/>
      <c r="N439" s="381"/>
      <c r="O439" s="380"/>
      <c r="P439" s="394"/>
      <c r="Q439" s="172"/>
    </row>
    <row r="440">
      <c r="E440" s="266"/>
      <c r="F440" s="266"/>
      <c r="G440" s="526"/>
      <c r="H440" s="591"/>
      <c r="I440" s="582"/>
      <c r="J440" s="380"/>
      <c r="K440" s="380"/>
      <c r="L440" s="381"/>
      <c r="M440" s="381"/>
      <c r="N440" s="381"/>
      <c r="O440" s="380"/>
      <c r="P440" s="394"/>
      <c r="Q440" s="172"/>
    </row>
    <row r="441">
      <c r="E441" s="266"/>
      <c r="F441" s="266"/>
      <c r="G441" s="523" t="s">
        <v>350</v>
      </c>
      <c r="H441" s="592" t="s">
        <v>351</v>
      </c>
      <c r="I441" s="580"/>
      <c r="J441" s="374"/>
      <c r="K441" s="374"/>
      <c r="L441" s="375"/>
      <c r="M441" s="375"/>
      <c r="N441" s="375"/>
      <c r="O441" s="374"/>
      <c r="P441" s="536"/>
      <c r="Q441" s="504"/>
    </row>
    <row r="442">
      <c r="E442" s="266"/>
      <c r="F442" s="266"/>
      <c r="G442" s="593" t="s">
        <v>352</v>
      </c>
      <c r="H442" s="594">
        <f>IFS(H441=G424,J426,
H441=G427,J427 ,
TRUE,0)</f>
        <v>0</v>
      </c>
      <c r="I442" s="582"/>
      <c r="J442" s="380"/>
      <c r="K442" s="380"/>
      <c r="L442" s="381"/>
      <c r="M442" s="381"/>
      <c r="N442" s="381"/>
      <c r="O442" s="380"/>
      <c r="P442" s="394"/>
      <c r="Q442" s="172"/>
    </row>
    <row r="443">
      <c r="E443" s="266"/>
      <c r="F443" s="266"/>
      <c r="G443" s="593" t="s">
        <v>353</v>
      </c>
      <c r="H443" s="594">
        <f>IFS(H441=G436,J438,
H441=G439,J439 ,
TRUE,0)</f>
        <v>0</v>
      </c>
      <c r="I443" s="582"/>
      <c r="J443" s="380"/>
      <c r="K443" s="380"/>
      <c r="L443" s="381"/>
      <c r="M443" s="381"/>
      <c r="N443" s="381"/>
      <c r="O443" s="380"/>
      <c r="P443" s="394"/>
      <c r="Q443" s="172"/>
    </row>
    <row r="444">
      <c r="E444" s="266"/>
      <c r="F444" s="277"/>
      <c r="G444" s="523" t="s">
        <v>298</v>
      </c>
      <c r="H444" s="557">
        <f>SUM(H442:H443)</f>
        <v>0</v>
      </c>
      <c r="I444" s="513"/>
      <c r="J444" s="374"/>
      <c r="K444" s="374"/>
      <c r="L444" s="375"/>
      <c r="M444" s="375"/>
      <c r="N444" s="375"/>
      <c r="O444" s="374"/>
      <c r="P444" s="536"/>
      <c r="Q444" s="504"/>
    </row>
    <row r="445">
      <c r="E445" s="266"/>
      <c r="F445" s="541" t="s">
        <v>285</v>
      </c>
      <c r="G445" s="533" t="s">
        <v>286</v>
      </c>
      <c r="H445" s="595" t="str">
        <f>VLOOKUP(O407&amp;","&amp;O411,$T$3:$W$12,4, FALSE)</f>
        <v>fp8</v>
      </c>
      <c r="I445" s="386"/>
      <c r="J445" s="380"/>
      <c r="K445" s="380"/>
      <c r="L445" s="381"/>
      <c r="M445" s="381"/>
      <c r="N445" s="381"/>
      <c r="O445" s="380"/>
      <c r="P445" s="394"/>
      <c r="Q445" s="172"/>
    </row>
    <row r="446">
      <c r="E446" s="266"/>
      <c r="F446" s="266"/>
      <c r="G446" s="596" t="s">
        <v>354</v>
      </c>
      <c r="H446" s="596">
        <v>128.0</v>
      </c>
      <c r="I446" s="386"/>
      <c r="J446" s="380"/>
      <c r="K446" s="380"/>
      <c r="L446" s="381"/>
      <c r="M446" s="381"/>
      <c r="N446" s="381"/>
      <c r="O446" s="380"/>
      <c r="P446" s="394"/>
      <c r="Q446" s="172"/>
    </row>
    <row r="447">
      <c r="E447" s="266"/>
      <c r="F447" s="266"/>
      <c r="G447" s="596" t="s">
        <v>355</v>
      </c>
      <c r="H447" s="597">
        <f t="array" ref="H447">CALCULATE_FLOPS(HSTACK(H446,M410),J414:M414,L414,K414,H445)</f>
        <v>7516192768</v>
      </c>
      <c r="I447" s="386"/>
      <c r="J447" s="380"/>
      <c r="K447" s="380"/>
      <c r="L447" s="381"/>
      <c r="M447" s="381"/>
      <c r="N447" s="381"/>
      <c r="O447" s="380"/>
      <c r="P447" s="394"/>
      <c r="Q447" s="172"/>
    </row>
    <row r="448">
      <c r="E448" s="266"/>
      <c r="F448" s="266"/>
      <c r="G448" s="596" t="s">
        <v>356</v>
      </c>
      <c r="H448" s="596">
        <f>CEILING(PRODUCT(K410:L410)/H446,1)</f>
        <v>10</v>
      </c>
      <c r="I448" s="386"/>
      <c r="J448" s="380"/>
      <c r="K448" s="380"/>
      <c r="L448" s="381"/>
      <c r="M448" s="381"/>
      <c r="N448" s="381"/>
      <c r="O448" s="380"/>
      <c r="P448" s="394"/>
      <c r="Q448" s="172"/>
    </row>
    <row r="449">
      <c r="E449" s="266"/>
      <c r="F449" s="266"/>
      <c r="G449" s="596" t="s">
        <v>357</v>
      </c>
      <c r="H449" s="596">
        <f>PARAMS("E")/SHARDING(K413)</f>
        <v>16</v>
      </c>
      <c r="I449" s="386"/>
      <c r="J449" s="380"/>
      <c r="K449" s="380"/>
      <c r="L449" s="381"/>
      <c r="M449" s="381"/>
      <c r="N449" s="381"/>
      <c r="O449" s="380"/>
      <c r="P449" s="394"/>
      <c r="Q449" s="172"/>
    </row>
    <row r="450">
      <c r="E450" s="266"/>
      <c r="F450" s="266"/>
      <c r="G450" s="596" t="s">
        <v>358</v>
      </c>
      <c r="H450" s="595">
        <f>H448 + IF(PARAMS("enforce_perfect_expert_routing"),0,H449-1)</f>
        <v>10</v>
      </c>
      <c r="I450" s="598" t="s">
        <v>359</v>
      </c>
      <c r="J450" s="380"/>
      <c r="K450" s="380"/>
      <c r="L450" s="381"/>
      <c r="M450" s="381"/>
      <c r="N450" s="381"/>
      <c r="O450" s="380"/>
      <c r="P450" s="394"/>
      <c r="Q450" s="172"/>
    </row>
    <row r="451">
      <c r="E451" s="266"/>
      <c r="F451" s="266"/>
      <c r="G451" s="533" t="s">
        <v>360</v>
      </c>
      <c r="H451" s="599">
        <f>H450*H447</f>
        <v>75161927680</v>
      </c>
      <c r="I451" s="386"/>
      <c r="J451" s="672">
        <f>product(J418:M418)*L412*2/1000/1000/1000</f>
        <v>75.16192768</v>
      </c>
      <c r="K451" s="380"/>
      <c r="L451" s="381"/>
      <c r="M451" s="381"/>
      <c r="N451" s="381"/>
      <c r="O451" s="380"/>
      <c r="P451" s="394"/>
      <c r="Q451" s="172"/>
    </row>
    <row r="452">
      <c r="E452" s="266"/>
      <c r="F452" s="277"/>
      <c r="G452" s="600" t="s">
        <v>288</v>
      </c>
      <c r="H452" s="601">
        <f>COMPUTE_TIME_MS(H451, H445)</f>
        <v>0.04209294915</v>
      </c>
      <c r="I452" s="390"/>
      <c r="J452" s="391"/>
      <c r="K452" s="391"/>
      <c r="L452" s="392"/>
      <c r="M452" s="392"/>
      <c r="N452" s="392"/>
      <c r="O452" s="391"/>
      <c r="P452" s="602"/>
      <c r="Q452" s="172"/>
    </row>
    <row r="453">
      <c r="E453" s="266"/>
      <c r="F453" s="541" t="s">
        <v>289</v>
      </c>
      <c r="G453" s="595" t="s">
        <v>290</v>
      </c>
      <c r="H453" s="603">
        <f>IF(Q407,0,P410)+IF(Q411,0,P414)+IF(Q415,0,P418 / 2)</f>
        <v>237.75</v>
      </c>
      <c r="I453" s="380"/>
      <c r="J453" s="380"/>
      <c r="K453" s="380"/>
      <c r="L453" s="381"/>
      <c r="M453" s="381"/>
      <c r="N453" s="381"/>
      <c r="O453" s="380"/>
      <c r="P453" s="394"/>
      <c r="Q453" s="172"/>
    </row>
    <row r="454">
      <c r="E454" s="277"/>
      <c r="F454" s="277"/>
      <c r="G454" s="604" t="s">
        <v>291</v>
      </c>
      <c r="H454" s="601">
        <f>HBM_TIME_MS(H453)</f>
        <v>0.06899989134</v>
      </c>
      <c r="I454" s="391"/>
      <c r="J454" s="391"/>
      <c r="K454" s="391"/>
      <c r="L454" s="392"/>
      <c r="M454" s="392"/>
      <c r="N454" s="392"/>
      <c r="O454" s="391"/>
      <c r="P454" s="602"/>
      <c r="Q454" s="172"/>
    </row>
    <row r="455">
      <c r="E455" s="258" t="s">
        <v>361</v>
      </c>
      <c r="F455" s="559" t="s">
        <v>249</v>
      </c>
      <c r="G455" s="260"/>
      <c r="H455" s="298" t="s">
        <v>238</v>
      </c>
      <c r="I455" s="290" t="s">
        <v>239</v>
      </c>
      <c r="J455" s="195"/>
      <c r="K455" s="195" t="s">
        <v>40</v>
      </c>
      <c r="L455" s="195" t="s">
        <v>159</v>
      </c>
      <c r="M455" s="398" t="s">
        <v>129</v>
      </c>
      <c r="N455" s="290" t="s">
        <v>240</v>
      </c>
      <c r="O455" s="560" t="str">
        <f>EXTRACT_ACTIVATION_DTYPE(PARAMS("moe_dtype"))</f>
        <v>fp8</v>
      </c>
      <c r="P455" s="301"/>
      <c r="Q455" s="291" t="b">
        <v>0</v>
      </c>
    </row>
    <row r="456">
      <c r="E456" s="266"/>
      <c r="F456" s="267"/>
      <c r="G456" s="268"/>
      <c r="H456" s="300" t="s">
        <v>242</v>
      </c>
      <c r="I456" s="290" t="s">
        <v>239</v>
      </c>
      <c r="J456" s="289"/>
      <c r="K456" s="290">
        <f t="shared" ref="K456:M456" si="81">PARAMS(K455)</f>
        <v>2560</v>
      </c>
      <c r="L456" s="290">
        <f t="shared" si="81"/>
        <v>8</v>
      </c>
      <c r="M456" s="290">
        <f t="shared" si="81"/>
        <v>2048</v>
      </c>
      <c r="N456" s="290" t="s">
        <v>240</v>
      </c>
      <c r="O456" s="266"/>
      <c r="P456" s="301">
        <f>SIZEOF_IN_MIB(J456:M456, O455)</f>
        <v>40</v>
      </c>
      <c r="Q456" s="266"/>
    </row>
    <row r="457">
      <c r="E457" s="266"/>
      <c r="F457" s="267"/>
      <c r="G457" s="268"/>
      <c r="H457" s="561" t="s">
        <v>244</v>
      </c>
      <c r="I457" s="289" t="s">
        <v>239</v>
      </c>
      <c r="J457" s="290"/>
      <c r="K457" s="195" t="s">
        <v>143</v>
      </c>
      <c r="L457" s="195"/>
      <c r="M457" s="195"/>
      <c r="N457" s="289" t="s">
        <v>240</v>
      </c>
      <c r="O457" s="266"/>
      <c r="P457" s="301"/>
      <c r="Q457" s="266"/>
    </row>
    <row r="458">
      <c r="E458" s="266"/>
      <c r="F458" s="278"/>
      <c r="G458" s="279"/>
      <c r="H458" s="300" t="s">
        <v>246</v>
      </c>
      <c r="I458" s="289" t="s">
        <v>239</v>
      </c>
      <c r="J458" s="290"/>
      <c r="K458" s="289">
        <f t="shared" ref="K458:M458" si="82">K456/SHARDING(K457)</f>
        <v>160</v>
      </c>
      <c r="L458" s="289">
        <f t="shared" si="82"/>
        <v>8</v>
      </c>
      <c r="M458" s="289">
        <f t="shared" si="82"/>
        <v>2048</v>
      </c>
      <c r="N458" s="289" t="s">
        <v>240</v>
      </c>
      <c r="O458" s="241"/>
      <c r="P458" s="301">
        <f>SIZEOF_IN_MIB(J458:M458, O455)</f>
        <v>2.5</v>
      </c>
      <c r="Q458" s="277"/>
    </row>
    <row r="459">
      <c r="E459" s="266"/>
      <c r="F459" s="562" t="s">
        <v>253</v>
      </c>
      <c r="G459" s="260"/>
      <c r="H459" s="561" t="s">
        <v>238</v>
      </c>
      <c r="I459" s="289" t="s">
        <v>239</v>
      </c>
      <c r="J459" s="290"/>
      <c r="K459" s="195" t="s">
        <v>131</v>
      </c>
      <c r="L459" s="398" t="s">
        <v>129</v>
      </c>
      <c r="M459" s="195" t="s">
        <v>125</v>
      </c>
      <c r="N459" s="289" t="s">
        <v>240</v>
      </c>
      <c r="O459" s="563" t="str">
        <f>EXTRACT_WEIGHT_DTYPE(PARAMS("moe_dtype"))</f>
        <v>fp4</v>
      </c>
      <c r="P459" s="301"/>
      <c r="Q459" s="291" t="b">
        <v>0</v>
      </c>
    </row>
    <row r="460">
      <c r="E460" s="266"/>
      <c r="F460" s="267"/>
      <c r="G460" s="268"/>
      <c r="H460" s="300" t="s">
        <v>242</v>
      </c>
      <c r="I460" s="289" t="s">
        <v>239</v>
      </c>
      <c r="J460" s="290"/>
      <c r="K460" s="289">
        <f t="shared" ref="K460:M460" si="83">PARAMS(K459)</f>
        <v>256</v>
      </c>
      <c r="L460" s="289">
        <f t="shared" si="83"/>
        <v>2048</v>
      </c>
      <c r="M460" s="289">
        <f t="shared" si="83"/>
        <v>7168</v>
      </c>
      <c r="N460" s="289" t="s">
        <v>240</v>
      </c>
      <c r="O460" s="275"/>
      <c r="P460" s="301">
        <f>SIZEOF_IN_MIB(J460:M460, O459)</f>
        <v>1792</v>
      </c>
      <c r="Q460" s="266"/>
    </row>
    <row r="461">
      <c r="E461" s="266"/>
      <c r="F461" s="267"/>
      <c r="G461" s="268"/>
      <c r="H461" s="561" t="s">
        <v>244</v>
      </c>
      <c r="I461" s="289" t="s">
        <v>239</v>
      </c>
      <c r="J461" s="290"/>
      <c r="K461" s="195" t="s">
        <v>143</v>
      </c>
      <c r="L461" s="195"/>
      <c r="M461" s="195"/>
      <c r="N461" s="289" t="s">
        <v>240</v>
      </c>
      <c r="O461" s="272"/>
      <c r="P461" s="301"/>
      <c r="Q461" s="266"/>
    </row>
    <row r="462">
      <c r="E462" s="266"/>
      <c r="F462" s="278"/>
      <c r="G462" s="279"/>
      <c r="H462" s="561" t="s">
        <v>246</v>
      </c>
      <c r="I462" s="289" t="s">
        <v>239</v>
      </c>
      <c r="J462" s="290"/>
      <c r="K462" s="289">
        <f t="shared" ref="K462:M462" si="84">K460/SHARDING(K461)</f>
        <v>16</v>
      </c>
      <c r="L462" s="289">
        <f t="shared" si="84"/>
        <v>2048</v>
      </c>
      <c r="M462" s="289">
        <f t="shared" si="84"/>
        <v>7168</v>
      </c>
      <c r="N462" s="289" t="s">
        <v>240</v>
      </c>
      <c r="O462" s="241"/>
      <c r="P462" s="301">
        <f>SIZEOF_IN_MIB(J462:M462, O459)</f>
        <v>112</v>
      </c>
      <c r="Q462" s="277"/>
    </row>
    <row r="463">
      <c r="E463" s="266"/>
      <c r="F463" s="562" t="s">
        <v>257</v>
      </c>
      <c r="G463" s="260"/>
      <c r="H463" s="561" t="s">
        <v>238</v>
      </c>
      <c r="I463" s="289" t="s">
        <v>239</v>
      </c>
      <c r="J463" s="290"/>
      <c r="K463" s="195" t="s">
        <v>40</v>
      </c>
      <c r="L463" s="195" t="s">
        <v>159</v>
      </c>
      <c r="M463" s="195" t="s">
        <v>125</v>
      </c>
      <c r="N463" s="289" t="s">
        <v>240</v>
      </c>
      <c r="O463" s="605" t="s">
        <v>82</v>
      </c>
      <c r="P463" s="301"/>
      <c r="Q463" s="291" t="b">
        <v>0</v>
      </c>
    </row>
    <row r="464">
      <c r="E464" s="266"/>
      <c r="F464" s="267"/>
      <c r="G464" s="268"/>
      <c r="H464" s="300" t="s">
        <v>242</v>
      </c>
      <c r="I464" s="289" t="s">
        <v>239</v>
      </c>
      <c r="J464" s="290"/>
      <c r="K464" s="289">
        <f t="shared" ref="K464:M464" si="85">PARAMS(K463)</f>
        <v>2560</v>
      </c>
      <c r="L464" s="289">
        <f t="shared" si="85"/>
        <v>8</v>
      </c>
      <c r="M464" s="289">
        <f t="shared" si="85"/>
        <v>7168</v>
      </c>
      <c r="N464" s="289" t="s">
        <v>240</v>
      </c>
      <c r="O464" s="266"/>
      <c r="P464" s="301">
        <f>SIZEOF_IN_MIB(J464:M464, O463)</f>
        <v>280</v>
      </c>
      <c r="Q464" s="266"/>
    </row>
    <row r="465">
      <c r="E465" s="266"/>
      <c r="F465" s="267"/>
      <c r="G465" s="268"/>
      <c r="H465" s="561" t="s">
        <v>244</v>
      </c>
      <c r="I465" s="289" t="s">
        <v>239</v>
      </c>
      <c r="J465" s="290"/>
      <c r="K465" s="195" t="s">
        <v>143</v>
      </c>
      <c r="L465" s="195"/>
      <c r="M465" s="195"/>
      <c r="N465" s="289" t="s">
        <v>240</v>
      </c>
      <c r="O465" s="266"/>
      <c r="P465" s="301"/>
      <c r="Q465" s="266"/>
    </row>
    <row r="466">
      <c r="E466" s="266"/>
      <c r="F466" s="278"/>
      <c r="G466" s="279"/>
      <c r="H466" s="561" t="s">
        <v>246</v>
      </c>
      <c r="I466" s="289" t="s">
        <v>239</v>
      </c>
      <c r="J466" s="289"/>
      <c r="K466" s="289">
        <f t="shared" ref="K466:M466" si="86">K464/SHARDING(K465)</f>
        <v>160</v>
      </c>
      <c r="L466" s="289">
        <f t="shared" si="86"/>
        <v>8</v>
      </c>
      <c r="M466" s="289">
        <f t="shared" si="86"/>
        <v>7168</v>
      </c>
      <c r="N466" s="289" t="s">
        <v>240</v>
      </c>
      <c r="O466" s="277"/>
      <c r="P466" s="301">
        <f>SIZEOF_IN_MIB(J466:M466, O463)</f>
        <v>17.5</v>
      </c>
      <c r="Q466" s="277"/>
    </row>
    <row r="467">
      <c r="E467" s="266"/>
      <c r="F467" s="296" t="s">
        <v>335</v>
      </c>
      <c r="G467" s="606" t="s">
        <v>396</v>
      </c>
      <c r="H467" s="607" t="str">
        <f>L461</f>
        <v/>
      </c>
      <c r="I467" s="290"/>
      <c r="J467" s="172"/>
      <c r="K467" s="290"/>
      <c r="L467" s="289"/>
      <c r="M467" s="289"/>
      <c r="N467" s="289"/>
      <c r="O467" s="290"/>
      <c r="P467" s="301"/>
      <c r="Q467" s="608"/>
    </row>
    <row r="468">
      <c r="E468" s="266"/>
      <c r="F468" s="266"/>
      <c r="G468" s="609" t="s">
        <v>363</v>
      </c>
      <c r="H468" s="610" t="s">
        <v>397</v>
      </c>
      <c r="I468" s="374"/>
      <c r="J468" s="374"/>
      <c r="K468" s="374"/>
      <c r="L468" s="375"/>
      <c r="M468" s="375"/>
      <c r="N468" s="375"/>
      <c r="O468" s="374"/>
      <c r="P468" s="536"/>
      <c r="Q468" s="376"/>
    </row>
    <row r="469">
      <c r="E469" s="266"/>
      <c r="F469" s="266"/>
      <c r="G469" s="611" t="s">
        <v>264</v>
      </c>
      <c r="H469" s="300">
        <f>SHARDING(H467)</f>
        <v>1</v>
      </c>
      <c r="I469" s="290"/>
      <c r="J469" s="290"/>
      <c r="K469" s="290"/>
      <c r="L469" s="289"/>
      <c r="M469" s="289"/>
      <c r="N469" s="289"/>
      <c r="O469" s="290"/>
      <c r="P469" s="301"/>
      <c r="Q469" s="608"/>
    </row>
    <row r="470">
      <c r="E470" s="266"/>
      <c r="F470" s="266"/>
      <c r="G470" s="611" t="s">
        <v>349</v>
      </c>
      <c r="H470" s="612">
        <f>P466 / H469 * (H469-1)</f>
        <v>0</v>
      </c>
      <c r="I470" s="290"/>
      <c r="J470" s="290"/>
      <c r="K470" s="290"/>
      <c r="L470" s="289"/>
      <c r="M470" s="289"/>
      <c r="N470" s="289"/>
      <c r="O470" s="290"/>
      <c r="P470" s="301"/>
      <c r="Q470" s="608"/>
    </row>
    <row r="471">
      <c r="E471" s="266"/>
      <c r="F471" s="266"/>
      <c r="G471" s="611" t="s">
        <v>266</v>
      </c>
      <c r="H471" s="612">
        <f>H470*H469</f>
        <v>0</v>
      </c>
      <c r="I471" s="290"/>
      <c r="J471" s="290"/>
      <c r="K471" s="290"/>
      <c r="L471" s="289"/>
      <c r="M471" s="289"/>
      <c r="N471" s="289"/>
      <c r="O471" s="290"/>
      <c r="P471" s="301"/>
      <c r="Q471" s="608"/>
    </row>
    <row r="472">
      <c r="E472" s="266"/>
      <c r="F472" s="266"/>
      <c r="G472" s="311" t="s">
        <v>267</v>
      </c>
      <c r="H472" s="586" t="str">
        <f>IFS(H469=8,12,
H469=4,4,
H469=2,1,
TRUE,NA())</f>
        <v>#N/A</v>
      </c>
      <c r="I472" s="172"/>
      <c r="J472" s="290"/>
      <c r="K472" s="290"/>
      <c r="L472" s="289"/>
      <c r="M472" s="289"/>
      <c r="N472" s="289"/>
      <c r="O472" s="290"/>
      <c r="P472" s="301"/>
      <c r="Q472" s="608"/>
    </row>
    <row r="473">
      <c r="E473" s="266"/>
      <c r="F473" s="266"/>
      <c r="G473" s="613" t="s">
        <v>298</v>
      </c>
      <c r="H473" s="614">
        <f>ALL_REDUCE_CHIP2CHIP_TIME_MS(H471,H472)</f>
        <v>0</v>
      </c>
      <c r="I473" s="290"/>
      <c r="J473" s="290"/>
      <c r="K473" s="290"/>
      <c r="L473" s="289"/>
      <c r="M473" s="289"/>
      <c r="N473" s="289"/>
      <c r="O473" s="290"/>
      <c r="P473" s="301"/>
      <c r="Q473" s="608"/>
    </row>
    <row r="474">
      <c r="E474" s="266"/>
      <c r="F474" s="266"/>
      <c r="G474" s="613"/>
      <c r="H474" s="614"/>
      <c r="I474" s="290"/>
      <c r="J474" s="290"/>
      <c r="K474" s="290"/>
      <c r="L474" s="289"/>
      <c r="M474" s="289"/>
      <c r="N474" s="289"/>
      <c r="O474" s="290"/>
      <c r="P474" s="301"/>
      <c r="Q474" s="608"/>
    </row>
    <row r="475">
      <c r="E475" s="266"/>
      <c r="F475" s="266"/>
      <c r="G475" s="609" t="s">
        <v>365</v>
      </c>
      <c r="H475" s="615" t="s">
        <v>366</v>
      </c>
      <c r="I475" s="374"/>
      <c r="J475" s="374"/>
      <c r="K475" s="374"/>
      <c r="L475" s="375"/>
      <c r="M475" s="375"/>
      <c r="N475" s="375"/>
      <c r="O475" s="374"/>
      <c r="P475" s="536"/>
      <c r="Q475" s="376"/>
    </row>
    <row r="476">
      <c r="E476" s="266"/>
      <c r="F476" s="266"/>
      <c r="G476" s="284" t="s">
        <v>298</v>
      </c>
      <c r="H476" s="601">
        <f>0</f>
        <v>0</v>
      </c>
      <c r="I476" s="290"/>
      <c r="J476" s="290"/>
      <c r="K476" s="290"/>
      <c r="L476" s="289"/>
      <c r="M476" s="289"/>
      <c r="N476" s="289"/>
      <c r="O476" s="290"/>
      <c r="P476" s="301"/>
      <c r="Q476" s="608"/>
    </row>
    <row r="477">
      <c r="E477" s="266"/>
      <c r="F477" s="266"/>
      <c r="G477" s="284"/>
      <c r="H477" s="601"/>
      <c r="I477" s="290"/>
      <c r="J477" s="290"/>
      <c r="K477" s="290"/>
      <c r="L477" s="289"/>
      <c r="M477" s="289"/>
      <c r="N477" s="289"/>
      <c r="O477" s="290"/>
      <c r="P477" s="301"/>
      <c r="Q477" s="608"/>
    </row>
    <row r="478">
      <c r="E478" s="266"/>
      <c r="F478" s="266"/>
      <c r="G478" s="523" t="s">
        <v>350</v>
      </c>
      <c r="H478" s="616" t="s">
        <v>367</v>
      </c>
      <c r="I478" s="374"/>
      <c r="J478" s="374"/>
      <c r="K478" s="374"/>
      <c r="L478" s="375"/>
      <c r="M478" s="375"/>
      <c r="N478" s="375"/>
      <c r="O478" s="374"/>
      <c r="P478" s="536"/>
      <c r="Q478" s="376"/>
    </row>
    <row r="479">
      <c r="E479" s="266"/>
      <c r="F479" s="277"/>
      <c r="G479" s="600" t="s">
        <v>298</v>
      </c>
      <c r="H479" s="601">
        <f>IFS(H478=G468,H473,H478=G475,H476,TRUE,0)</f>
        <v>0</v>
      </c>
      <c r="I479" s="617"/>
      <c r="J479" s="290"/>
      <c r="K479" s="290"/>
      <c r="L479" s="289"/>
      <c r="M479" s="289"/>
      <c r="N479" s="289"/>
      <c r="O479" s="290"/>
      <c r="P479" s="301"/>
      <c r="Q479" s="608"/>
    </row>
    <row r="480">
      <c r="E480" s="266"/>
      <c r="F480" s="541" t="s">
        <v>285</v>
      </c>
      <c r="G480" s="533" t="s">
        <v>286</v>
      </c>
      <c r="H480" s="595" t="str">
        <f>VLOOKUP(O455&amp;","&amp;O459,$T$3:$W$12,4, FALSE)</f>
        <v>fp8</v>
      </c>
      <c r="I480" s="386"/>
      <c r="J480" s="380"/>
      <c r="K480" s="380"/>
      <c r="L480" s="381"/>
      <c r="M480" s="381"/>
      <c r="N480" s="381"/>
      <c r="O480" s="380"/>
      <c r="P480" s="394"/>
      <c r="Q480" s="172"/>
    </row>
    <row r="481">
      <c r="E481" s="266"/>
      <c r="F481" s="266"/>
      <c r="G481" s="533" t="s">
        <v>354</v>
      </c>
      <c r="H481" s="533">
        <v>128.0</v>
      </c>
      <c r="I481" s="386"/>
      <c r="J481" s="380"/>
      <c r="K481" s="380"/>
      <c r="L481" s="381"/>
      <c r="M481" s="381"/>
      <c r="N481" s="381"/>
      <c r="O481" s="380"/>
      <c r="P481" s="394"/>
      <c r="Q481" s="172"/>
    </row>
    <row r="482">
      <c r="E482" s="266"/>
      <c r="F482" s="266"/>
      <c r="G482" s="533" t="s">
        <v>355</v>
      </c>
      <c r="H482" s="599">
        <f t="array" ref="H482">CALCULATE_FLOPS(HSTACK(H481,M458),J462:M462,L462,K462,H480)</f>
        <v>3758096384</v>
      </c>
      <c r="I482" s="386"/>
      <c r="J482" s="380"/>
      <c r="K482" s="380"/>
      <c r="L482" s="381"/>
      <c r="M482" s="381"/>
      <c r="N482" s="381"/>
      <c r="O482" s="380"/>
      <c r="P482" s="394"/>
      <c r="Q482" s="172"/>
    </row>
    <row r="483">
      <c r="E483" s="266"/>
      <c r="F483" s="266"/>
      <c r="G483" s="533" t="s">
        <v>356</v>
      </c>
      <c r="H483" s="533">
        <f>CEILING(PRODUCT(K458:L458)/H481,1)</f>
        <v>10</v>
      </c>
      <c r="I483" s="386"/>
      <c r="J483" s="380"/>
      <c r="K483" s="380"/>
      <c r="L483" s="381"/>
      <c r="M483" s="381"/>
      <c r="N483" s="381"/>
      <c r="O483" s="380"/>
      <c r="P483" s="394"/>
      <c r="Q483" s="172"/>
    </row>
    <row r="484">
      <c r="E484" s="266"/>
      <c r="F484" s="266"/>
      <c r="G484" s="533" t="s">
        <v>357</v>
      </c>
      <c r="H484" s="533">
        <f>PARAMS("E")/SHARDING(K461)</f>
        <v>16</v>
      </c>
      <c r="I484" s="386"/>
      <c r="J484" s="380"/>
      <c r="K484" s="380"/>
      <c r="L484" s="381"/>
      <c r="M484" s="381"/>
      <c r="N484" s="381"/>
      <c r="O484" s="380"/>
      <c r="P484" s="394"/>
      <c r="Q484" s="172"/>
    </row>
    <row r="485">
      <c r="E485" s="266"/>
      <c r="F485" s="266"/>
      <c r="G485" s="533" t="s">
        <v>368</v>
      </c>
      <c r="H485" s="595">
        <f>H483 + IF(PARAMS("enforce_perfect_expert_routing"),0,H484-1)</f>
        <v>10</v>
      </c>
      <c r="I485" s="598" t="s">
        <v>359</v>
      </c>
      <c r="J485" s="380"/>
      <c r="K485" s="380"/>
      <c r="L485" s="381"/>
      <c r="M485" s="381"/>
      <c r="N485" s="381"/>
      <c r="O485" s="380"/>
      <c r="P485" s="394"/>
      <c r="Q485" s="172"/>
    </row>
    <row r="486">
      <c r="E486" s="266"/>
      <c r="F486" s="266"/>
      <c r="G486" s="533" t="s">
        <v>299</v>
      </c>
      <c r="H486" s="599">
        <f>H482*H485</f>
        <v>37580963840</v>
      </c>
      <c r="I486" s="386"/>
      <c r="J486" s="380"/>
      <c r="K486" s="380"/>
      <c r="L486" s="381"/>
      <c r="M486" s="381"/>
      <c r="N486" s="381"/>
      <c r="O486" s="380"/>
      <c r="P486" s="394"/>
      <c r="Q486" s="172"/>
    </row>
    <row r="487">
      <c r="E487" s="266"/>
      <c r="F487" s="266"/>
      <c r="G487" s="595" t="s">
        <v>299</v>
      </c>
      <c r="H487" s="618">
        <f>H482*H485</f>
        <v>37580963840</v>
      </c>
      <c r="I487" s="418"/>
      <c r="J487" s="261"/>
      <c r="K487" s="261"/>
      <c r="L487" s="274"/>
      <c r="M487" s="274"/>
      <c r="N487" s="274"/>
      <c r="O487" s="261"/>
      <c r="P487" s="303"/>
      <c r="Q487" s="222"/>
    </row>
    <row r="488">
      <c r="E488" s="266"/>
      <c r="F488" s="277"/>
      <c r="G488" s="600" t="s">
        <v>288</v>
      </c>
      <c r="H488" s="619">
        <f>COMPUTE_TIME_MS(H487, H480)</f>
        <v>0.02104647458</v>
      </c>
      <c r="I488" s="390"/>
      <c r="J488" s="391"/>
      <c r="K488" s="391"/>
      <c r="L488" s="392"/>
      <c r="M488" s="392"/>
      <c r="N488" s="392"/>
      <c r="O488" s="391"/>
      <c r="P488" s="602"/>
      <c r="Q488" s="305"/>
    </row>
    <row r="489">
      <c r="E489" s="266"/>
      <c r="F489" s="541" t="s">
        <v>289</v>
      </c>
      <c r="G489" s="595" t="s">
        <v>290</v>
      </c>
      <c r="H489" s="620">
        <f>IF(Q455,0,P458)+IF(Q459,0,P462)+IF(Q463,0,P466)</f>
        <v>132</v>
      </c>
      <c r="I489" s="261"/>
      <c r="J489" s="261"/>
      <c r="K489" s="261"/>
      <c r="L489" s="274"/>
      <c r="M489" s="274"/>
      <c r="N489" s="274"/>
      <c r="O489" s="261"/>
      <c r="P489" s="303"/>
      <c r="Q489" s="222"/>
    </row>
    <row r="490">
      <c r="E490" s="277"/>
      <c r="F490" s="277"/>
      <c r="G490" s="604" t="s">
        <v>291</v>
      </c>
      <c r="H490" s="621">
        <f>HBM_TIME_MS(H489)</f>
        <v>0.03830908794</v>
      </c>
      <c r="I490" s="391"/>
      <c r="J490" s="391"/>
      <c r="K490" s="391"/>
      <c r="L490" s="392"/>
      <c r="M490" s="392"/>
      <c r="N490" s="392"/>
      <c r="O490" s="391"/>
      <c r="P490" s="602"/>
      <c r="Q490" s="305"/>
    </row>
    <row r="491">
      <c r="E491" s="258" t="s">
        <v>369</v>
      </c>
      <c r="F491" s="622" t="s">
        <v>57</v>
      </c>
      <c r="G491" s="297" t="s">
        <v>259</v>
      </c>
      <c r="H491" s="463" t="s">
        <v>238</v>
      </c>
      <c r="I491" s="261" t="s">
        <v>239</v>
      </c>
      <c r="J491" s="262"/>
      <c r="K491" s="262" t="s">
        <v>40</v>
      </c>
      <c r="L491" s="262" t="s">
        <v>159</v>
      </c>
      <c r="M491" s="425" t="s">
        <v>125</v>
      </c>
      <c r="N491" s="261" t="s">
        <v>240</v>
      </c>
      <c r="O491" s="263" t="str">
        <f>PARAMS("expert_collect_dtype")</f>
        <v>bf16</v>
      </c>
      <c r="P491" s="303"/>
      <c r="Q491" s="262"/>
    </row>
    <row r="492">
      <c r="E492" s="266"/>
      <c r="F492" s="266"/>
      <c r="G492" s="266"/>
      <c r="H492" s="304" t="s">
        <v>242</v>
      </c>
      <c r="I492" s="270" t="s">
        <v>239</v>
      </c>
      <c r="J492" s="271"/>
      <c r="K492" s="270">
        <f t="shared" ref="K492:M492" si="87">PARAMS(K491)</f>
        <v>2560</v>
      </c>
      <c r="L492" s="270">
        <f t="shared" si="87"/>
        <v>8</v>
      </c>
      <c r="M492" s="270">
        <f t="shared" si="87"/>
        <v>7168</v>
      </c>
      <c r="N492" s="270" t="s">
        <v>240</v>
      </c>
      <c r="O492" s="272"/>
      <c r="P492" s="440">
        <f>SIZEOF_IN_MIB(J492:M492, O491)</f>
        <v>280</v>
      </c>
      <c r="Q492" s="269"/>
    </row>
    <row r="493">
      <c r="E493" s="266"/>
      <c r="F493" s="266"/>
      <c r="G493" s="266"/>
      <c r="H493" s="302" t="s">
        <v>244</v>
      </c>
      <c r="I493" s="274" t="s">
        <v>239</v>
      </c>
      <c r="J493" s="261"/>
      <c r="K493" s="262" t="s">
        <v>143</v>
      </c>
      <c r="L493" s="262"/>
      <c r="M493" s="262"/>
      <c r="N493" s="274" t="s">
        <v>240</v>
      </c>
      <c r="O493" s="275"/>
      <c r="P493" s="303"/>
      <c r="Q493" s="262"/>
    </row>
    <row r="494">
      <c r="E494" s="266"/>
      <c r="F494" s="266"/>
      <c r="G494" s="266"/>
      <c r="H494" s="304" t="s">
        <v>246</v>
      </c>
      <c r="I494" s="271" t="s">
        <v>239</v>
      </c>
      <c r="J494" s="270"/>
      <c r="K494" s="271">
        <f t="shared" ref="K494:M494" si="88">K492/SHARDING(K493)</f>
        <v>160</v>
      </c>
      <c r="L494" s="271">
        <f t="shared" si="88"/>
        <v>8</v>
      </c>
      <c r="M494" s="271">
        <f t="shared" si="88"/>
        <v>7168</v>
      </c>
      <c r="N494" s="271" t="s">
        <v>240</v>
      </c>
      <c r="O494" s="280"/>
      <c r="P494" s="440">
        <f>SIZEOF_IN_MIB(J494:M494, O491)</f>
        <v>17.5</v>
      </c>
      <c r="Q494" s="269"/>
    </row>
    <row r="495">
      <c r="E495" s="266"/>
      <c r="F495" s="266"/>
      <c r="G495" s="277"/>
      <c r="H495" s="302" t="s">
        <v>262</v>
      </c>
      <c r="I495" s="274"/>
      <c r="J495" s="261"/>
      <c r="K495" s="262" t="s">
        <v>143</v>
      </c>
      <c r="L495" s="274"/>
      <c r="M495" s="274"/>
      <c r="N495" s="274"/>
      <c r="O495" s="262"/>
      <c r="P495" s="303"/>
      <c r="Q495" s="262"/>
    </row>
    <row r="496">
      <c r="E496" s="266"/>
      <c r="F496" s="266"/>
      <c r="G496" s="623" t="s">
        <v>370</v>
      </c>
      <c r="H496" s="624" t="s">
        <v>371</v>
      </c>
      <c r="I496" s="305"/>
      <c r="J496" s="566">
        <f>SHARDING(K493)*SHARDING(L493)/HW_SPEC("# of TensorCore per Chip")</f>
        <v>8</v>
      </c>
      <c r="K496" s="271"/>
      <c r="L496" s="271"/>
      <c r="M496" s="271"/>
      <c r="N496" s="271"/>
      <c r="O496" s="269"/>
      <c r="P496" s="440"/>
      <c r="Q496" s="269"/>
    </row>
    <row r="497">
      <c r="E497" s="266"/>
      <c r="F497" s="266"/>
      <c r="H497" s="625" t="s">
        <v>322</v>
      </c>
      <c r="I497" s="222"/>
      <c r="J497" s="626">
        <f>vlookup(J496, DB!$A$26:$D$31, 3, FALSE)</f>
        <v>4</v>
      </c>
      <c r="K497" s="274"/>
      <c r="L497" s="274"/>
      <c r="M497" s="274"/>
      <c r="N497" s="274"/>
      <c r="O497" s="262"/>
      <c r="P497" s="303"/>
      <c r="Q497" s="262"/>
    </row>
    <row r="498">
      <c r="E498" s="266"/>
      <c r="F498" s="266"/>
      <c r="H498" s="627" t="s">
        <v>323</v>
      </c>
      <c r="I498" s="428"/>
      <c r="J498" s="628">
        <f>COLLECTIVE_TIME_GPU("GB200", "ALL_TO_ALL", J496, P494*1024*1024)/1000</f>
        <v>0.0582703125</v>
      </c>
      <c r="K498" s="271"/>
      <c r="L498" s="271"/>
      <c r="M498" s="271"/>
      <c r="N498" s="271"/>
      <c r="O498" s="269"/>
      <c r="P498" s="440"/>
      <c r="Q498" s="269"/>
    </row>
    <row r="499">
      <c r="E499" s="266"/>
      <c r="F499" s="266"/>
      <c r="H499" s="224" t="s">
        <v>269</v>
      </c>
      <c r="I499" s="222"/>
      <c r="J499" s="629">
        <f>IF(PARAMS("use_nccl_lookup")=TRUE, J498, ALL2ALL_CHIP2CHIP_TIME_MS(P492,J497))</f>
        <v>0.229376</v>
      </c>
      <c r="K499" s="274"/>
      <c r="L499" s="274"/>
      <c r="M499" s="274"/>
      <c r="N499" s="274"/>
      <c r="O499" s="262"/>
      <c r="P499" s="303"/>
      <c r="Q499" s="262"/>
      <c r="T499" s="630"/>
    </row>
    <row r="500">
      <c r="E500" s="266"/>
      <c r="F500" s="266"/>
      <c r="G500" s="334" t="s">
        <v>372</v>
      </c>
      <c r="H500" s="324" t="s">
        <v>264</v>
      </c>
      <c r="I500" s="305"/>
      <c r="J500" s="631">
        <f>HW_SPEC("# of TensorCore per Chip")</f>
        <v>2</v>
      </c>
      <c r="K500" s="271"/>
      <c r="L500" s="271"/>
      <c r="M500" s="271"/>
      <c r="N500" s="271"/>
      <c r="O500" s="269"/>
      <c r="P500" s="440"/>
      <c r="Q500" s="269"/>
    </row>
    <row r="501">
      <c r="E501" s="266"/>
      <c r="F501" s="266"/>
      <c r="G501" s="266"/>
      <c r="H501" s="224" t="s">
        <v>373</v>
      </c>
      <c r="I501" s="222"/>
      <c r="J501" s="530">
        <f>P494 /J496 * (J500-1)</f>
        <v>2.1875</v>
      </c>
      <c r="K501" s="274"/>
      <c r="L501" s="274"/>
      <c r="M501" s="274"/>
      <c r="N501" s="274"/>
      <c r="O501" s="262"/>
      <c r="P501" s="303"/>
      <c r="Q501" s="262"/>
    </row>
    <row r="502">
      <c r="E502" s="266"/>
      <c r="F502" s="266"/>
      <c r="G502" s="266"/>
      <c r="H502" s="324" t="s">
        <v>341</v>
      </c>
      <c r="I502" s="305"/>
      <c r="J502" s="528">
        <f>J501*J500</f>
        <v>4.375</v>
      </c>
      <c r="K502" s="271"/>
      <c r="L502" s="271"/>
      <c r="M502" s="271"/>
      <c r="N502" s="271"/>
      <c r="O502" s="269"/>
      <c r="P502" s="440"/>
      <c r="Q502" s="269"/>
    </row>
    <row r="503">
      <c r="E503" s="266"/>
      <c r="F503" s="266"/>
      <c r="G503" s="277"/>
      <c r="H503" s="224" t="s">
        <v>269</v>
      </c>
      <c r="I503" s="222"/>
      <c r="J503" s="222">
        <f>ALL2ALL_CORE2CORE_TIME_MS(J502)</f>
        <v>0.003560384115</v>
      </c>
      <c r="K503" s="274"/>
      <c r="L503" s="274"/>
      <c r="M503" s="274"/>
      <c r="N503" s="274"/>
      <c r="O503" s="262"/>
      <c r="P503" s="303"/>
      <c r="Q503" s="262"/>
    </row>
    <row r="504">
      <c r="E504" s="266"/>
      <c r="F504" s="277"/>
      <c r="G504" s="526" t="s">
        <v>269</v>
      </c>
      <c r="H504" s="578">
        <f>J499+J503</f>
        <v>0.2329363841</v>
      </c>
      <c r="I504" s="271"/>
      <c r="J504" s="270"/>
      <c r="K504" s="271"/>
      <c r="L504" s="271"/>
      <c r="M504" s="271"/>
      <c r="N504" s="271"/>
      <c r="O504" s="269"/>
      <c r="P504" s="440"/>
      <c r="Q504" s="269"/>
    </row>
    <row r="505">
      <c r="E505" s="266"/>
      <c r="F505" s="632" t="s">
        <v>374</v>
      </c>
      <c r="G505" s="593" t="s">
        <v>116</v>
      </c>
      <c r="H505" s="633" t="s">
        <v>398</v>
      </c>
      <c r="I505" s="261"/>
      <c r="J505" s="262"/>
      <c r="K505" s="262"/>
      <c r="L505" s="262"/>
      <c r="M505" s="262"/>
      <c r="N505" s="274"/>
      <c r="O505" s="262"/>
      <c r="P505" s="303"/>
      <c r="Q505" s="262"/>
    </row>
    <row r="506">
      <c r="E506" s="266"/>
      <c r="F506" s="266"/>
      <c r="G506" s="297" t="s">
        <v>259</v>
      </c>
      <c r="H506" s="461" t="s">
        <v>238</v>
      </c>
      <c r="I506" s="270" t="s">
        <v>239</v>
      </c>
      <c r="J506" s="269"/>
      <c r="K506" s="269" t="s">
        <v>40</v>
      </c>
      <c r="L506" s="269" t="s">
        <v>38</v>
      </c>
      <c r="M506" s="269" t="s">
        <v>125</v>
      </c>
      <c r="N506" s="271"/>
      <c r="O506" s="399" t="str">
        <f>PARAMS("expert_collect_dtype")</f>
        <v>bf16</v>
      </c>
      <c r="P506" s="440"/>
      <c r="Q506" s="269"/>
    </row>
    <row r="507">
      <c r="E507" s="266"/>
      <c r="F507" s="266"/>
      <c r="G507" s="266"/>
      <c r="H507" s="302" t="s">
        <v>242</v>
      </c>
      <c r="I507" s="261" t="s">
        <v>239</v>
      </c>
      <c r="J507" s="274"/>
      <c r="K507" s="261">
        <f t="shared" ref="K507:M507" si="89">PARAMS(K506)</f>
        <v>2560</v>
      </c>
      <c r="L507" s="261">
        <f t="shared" si="89"/>
        <v>1</v>
      </c>
      <c r="M507" s="261">
        <f t="shared" si="89"/>
        <v>7168</v>
      </c>
      <c r="N507" s="274"/>
      <c r="O507" s="275"/>
      <c r="P507" s="303">
        <f>SIZEOF_IN_MIB(J507:M507, O506)</f>
        <v>35</v>
      </c>
      <c r="Q507" s="262"/>
    </row>
    <row r="508">
      <c r="E508" s="266"/>
      <c r="F508" s="266"/>
      <c r="G508" s="266"/>
      <c r="H508" s="449" t="s">
        <v>244</v>
      </c>
      <c r="I508" s="271" t="s">
        <v>239</v>
      </c>
      <c r="J508" s="270"/>
      <c r="K508" s="269"/>
      <c r="L508" s="269"/>
      <c r="M508" s="269" t="s">
        <v>33</v>
      </c>
      <c r="N508" s="271"/>
      <c r="O508" s="272"/>
      <c r="P508" s="440"/>
      <c r="Q508" s="269"/>
    </row>
    <row r="509">
      <c r="E509" s="266"/>
      <c r="F509" s="266"/>
      <c r="G509" s="266"/>
      <c r="H509" s="300" t="s">
        <v>246</v>
      </c>
      <c r="I509" s="289" t="s">
        <v>239</v>
      </c>
      <c r="J509" s="290"/>
      <c r="K509" s="289">
        <f t="shared" ref="K509:M509" si="90">K507/SHARDING(K508)</f>
        <v>2560</v>
      </c>
      <c r="L509" s="289">
        <f t="shared" si="90"/>
        <v>1</v>
      </c>
      <c r="M509" s="289">
        <f t="shared" si="90"/>
        <v>448</v>
      </c>
      <c r="N509" s="289"/>
      <c r="O509" s="277"/>
      <c r="P509" s="301">
        <f>SIZEOF_IN_MIB(J509:M509, O506)</f>
        <v>2.1875</v>
      </c>
      <c r="Q509" s="195"/>
    </row>
    <row r="510">
      <c r="E510" s="266"/>
      <c r="F510" s="266"/>
      <c r="G510" s="277"/>
      <c r="H510" s="634" t="s">
        <v>376</v>
      </c>
      <c r="I510" s="635"/>
      <c r="J510" s="195" t="s">
        <v>143</v>
      </c>
      <c r="K510" s="289"/>
      <c r="L510" s="289"/>
      <c r="M510" s="289"/>
      <c r="N510" s="289"/>
      <c r="O510" s="195"/>
      <c r="P510" s="636"/>
      <c r="Q510" s="195"/>
    </row>
    <row r="511">
      <c r="E511" s="266"/>
      <c r="F511" s="266"/>
      <c r="G511" s="311" t="s">
        <v>264</v>
      </c>
      <c r="H511" s="637">
        <f>SHARDING(J510) * SHARDING(H467)</f>
        <v>16</v>
      </c>
      <c r="I511" s="289"/>
      <c r="J511" s="290"/>
      <c r="K511" s="289"/>
      <c r="L511" s="289"/>
      <c r="M511" s="289"/>
      <c r="N511" s="289"/>
      <c r="O511" s="195"/>
      <c r="P511" s="636"/>
      <c r="Q511" s="195"/>
    </row>
    <row r="512">
      <c r="E512" s="266"/>
      <c r="F512" s="266"/>
      <c r="G512" s="526" t="s">
        <v>340</v>
      </c>
      <c r="H512" s="584">
        <f>P509 / H511 * (H511-1)</f>
        <v>2.05078125</v>
      </c>
      <c r="I512" s="289"/>
      <c r="J512" s="290"/>
      <c r="K512" s="289"/>
      <c r="L512" s="289"/>
      <c r="M512" s="289"/>
      <c r="N512" s="289"/>
      <c r="O512" s="195"/>
      <c r="P512" s="636"/>
      <c r="Q512" s="195"/>
    </row>
    <row r="513">
      <c r="E513" s="266"/>
      <c r="F513" s="266"/>
      <c r="G513" s="526" t="s">
        <v>341</v>
      </c>
      <c r="H513" s="638">
        <f>H512*H511</f>
        <v>32.8125</v>
      </c>
      <c r="I513" s="533"/>
      <c r="J513" s="290"/>
      <c r="K513" s="289"/>
      <c r="L513" s="289"/>
      <c r="M513" s="289"/>
      <c r="N513" s="289"/>
      <c r="O513" s="195"/>
      <c r="P513" s="636"/>
      <c r="Q513" s="195"/>
    </row>
    <row r="514">
      <c r="E514" s="266"/>
      <c r="F514" s="266"/>
      <c r="G514" s="526" t="s">
        <v>377</v>
      </c>
      <c r="H514" s="639">
        <f>HW_SPEC("# of TensorCore per Chip")</f>
        <v>2</v>
      </c>
      <c r="I514" s="633" t="s">
        <v>378</v>
      </c>
      <c r="J514" s="261"/>
      <c r="K514" s="274"/>
      <c r="L514" s="274"/>
      <c r="M514" s="274"/>
      <c r="N514" s="274"/>
      <c r="O514" s="262"/>
      <c r="P514" s="640"/>
      <c r="Q514" s="262"/>
    </row>
    <row r="515">
      <c r="E515" s="266"/>
      <c r="F515" s="266"/>
      <c r="G515" s="311" t="s">
        <v>267</v>
      </c>
      <c r="H515" s="336" t="str">
        <f>IFS(H511=8,12,
H511=4,4,
H511=2,1,
TRUE,NA())</f>
        <v>#N/A</v>
      </c>
      <c r="I515" s="641"/>
      <c r="J515" s="270"/>
      <c r="K515" s="271"/>
      <c r="L515" s="271"/>
      <c r="M515" s="271"/>
      <c r="N515" s="271"/>
      <c r="O515" s="269"/>
      <c r="P515" s="642"/>
      <c r="Q515" s="269"/>
    </row>
    <row r="516">
      <c r="E516" s="266"/>
      <c r="F516" s="266"/>
      <c r="G516" s="526" t="s">
        <v>379</v>
      </c>
      <c r="H516" s="575">
        <f>COLLECTIVE_TIME_GPU("GB200", "REDUCE_SCATTER", H511, P507*1024*1024)/1000</f>
        <v>0.0925409375</v>
      </c>
      <c r="I516" s="534"/>
      <c r="J516" s="261"/>
      <c r="K516" s="274"/>
      <c r="L516" s="274"/>
      <c r="M516" s="274"/>
      <c r="N516" s="274"/>
      <c r="O516" s="262"/>
      <c r="P516" s="640"/>
      <c r="Q516" s="262"/>
    </row>
    <row r="517">
      <c r="E517" s="266"/>
      <c r="F517" s="277"/>
      <c r="G517" s="526" t="s">
        <v>380</v>
      </c>
      <c r="H517" s="578" t="str">
        <f>IF(PARAMS("use_nccl_lookup")=TRUE, H516, REDUCE_SCATTER_CHIP2CHIP_TIME_MS2(H513*H514,H515))</f>
        <v>#N/A</v>
      </c>
      <c r="I517" s="449"/>
      <c r="J517" s="270"/>
      <c r="K517" s="271"/>
      <c r="L517" s="271"/>
      <c r="M517" s="271"/>
      <c r="N517" s="271"/>
      <c r="O517" s="269"/>
      <c r="P517" s="642"/>
      <c r="Q517" s="269"/>
    </row>
    <row r="518">
      <c r="E518" s="266"/>
      <c r="F518" s="632" t="s">
        <v>56</v>
      </c>
      <c r="G518" s="643" t="s">
        <v>116</v>
      </c>
      <c r="H518" s="224" t="s">
        <v>399</v>
      </c>
      <c r="I518" s="262"/>
      <c r="J518" s="261"/>
      <c r="K518" s="262"/>
      <c r="L518" s="425"/>
      <c r="M518" s="262"/>
      <c r="N518" s="274"/>
      <c r="O518" s="262"/>
      <c r="P518" s="303"/>
      <c r="Q518" s="262"/>
    </row>
    <row r="519">
      <c r="E519" s="266"/>
      <c r="F519" s="266"/>
      <c r="G519" s="541" t="s">
        <v>259</v>
      </c>
      <c r="H519" s="449" t="s">
        <v>238</v>
      </c>
      <c r="I519" s="449"/>
      <c r="J519" s="270"/>
      <c r="K519" s="269" t="s">
        <v>40</v>
      </c>
      <c r="L519" s="488" t="s">
        <v>38</v>
      </c>
      <c r="M519" s="269" t="s">
        <v>125</v>
      </c>
      <c r="N519" s="271"/>
      <c r="O519" s="399" t="str">
        <f>PARAMS("expert_collect_dtype")</f>
        <v>bf16</v>
      </c>
      <c r="P519" s="440"/>
      <c r="Q519" s="269"/>
    </row>
    <row r="520">
      <c r="E520" s="266"/>
      <c r="F520" s="266"/>
      <c r="G520" s="266"/>
      <c r="H520" s="302" t="s">
        <v>242</v>
      </c>
      <c r="I520" s="302"/>
      <c r="J520" s="261"/>
      <c r="K520" s="274">
        <f t="shared" ref="K520:M520" si="91">PARAMS(K519)</f>
        <v>2560</v>
      </c>
      <c r="L520" s="274">
        <f t="shared" si="91"/>
        <v>1</v>
      </c>
      <c r="M520" s="274">
        <f t="shared" si="91"/>
        <v>7168</v>
      </c>
      <c r="N520" s="274"/>
      <c r="O520" s="275"/>
      <c r="P520" s="303">
        <f>SIZEOF_IN_MIB(J520:M520, O519)</f>
        <v>35</v>
      </c>
      <c r="Q520" s="262"/>
    </row>
    <row r="521">
      <c r="E521" s="266"/>
      <c r="F521" s="266"/>
      <c r="G521" s="266"/>
      <c r="H521" s="449" t="s">
        <v>244</v>
      </c>
      <c r="I521" s="449"/>
      <c r="J521" s="270"/>
      <c r="K521" s="269"/>
      <c r="L521" s="269"/>
      <c r="M521" s="269"/>
      <c r="N521" s="271"/>
      <c r="O521" s="272"/>
      <c r="P521" s="440"/>
      <c r="Q521" s="269"/>
    </row>
    <row r="522">
      <c r="E522" s="266"/>
      <c r="F522" s="266"/>
      <c r="G522" s="266"/>
      <c r="H522" s="534" t="s">
        <v>246</v>
      </c>
      <c r="I522" s="534"/>
      <c r="J522" s="261"/>
      <c r="K522" s="274">
        <f t="shared" ref="K522:M522" si="92">K520/SHARDING(K521)</f>
        <v>2560</v>
      </c>
      <c r="L522" s="274">
        <f t="shared" si="92"/>
        <v>1</v>
      </c>
      <c r="M522" s="274">
        <f t="shared" si="92"/>
        <v>7168</v>
      </c>
      <c r="N522" s="274"/>
      <c r="O522" s="241"/>
      <c r="P522" s="303">
        <f>SIZEOF_IN_MIB(J522:M522, O519)</f>
        <v>35</v>
      </c>
      <c r="Q522" s="262"/>
    </row>
    <row r="523">
      <c r="E523" s="266"/>
      <c r="F523" s="266"/>
      <c r="G523" s="277"/>
      <c r="H523" s="566" t="s">
        <v>376</v>
      </c>
      <c r="I523" s="304"/>
      <c r="J523" s="566" t="s">
        <v>143</v>
      </c>
      <c r="K523" s="270"/>
      <c r="L523" s="269"/>
      <c r="M523" s="271"/>
      <c r="N523" s="271"/>
      <c r="O523" s="269"/>
      <c r="P523" s="440"/>
      <c r="Q523" s="269"/>
    </row>
    <row r="524">
      <c r="E524" s="266"/>
      <c r="F524" s="266"/>
      <c r="G524" s="384" t="s">
        <v>382</v>
      </c>
      <c r="H524" s="217" t="s">
        <v>264</v>
      </c>
      <c r="I524" s="222"/>
      <c r="J524" s="644">
        <f>SHARDING(J523)*SHARDING(H467)/HW_SPEC("# of TensorCore per Chip")</f>
        <v>8</v>
      </c>
      <c r="K524" s="261"/>
      <c r="L524" s="262"/>
      <c r="M524" s="274"/>
      <c r="N524" s="274"/>
      <c r="O524" s="262"/>
      <c r="P524" s="303"/>
      <c r="Q524" s="262"/>
    </row>
    <row r="525">
      <c r="E525" s="266"/>
      <c r="F525" s="266"/>
      <c r="G525" s="266"/>
      <c r="H525" s="566" t="s">
        <v>383</v>
      </c>
      <c r="I525" s="305"/>
      <c r="J525" s="645">
        <f>P522 / J524 * (J524-1)</f>
        <v>30.625</v>
      </c>
      <c r="K525" s="270"/>
      <c r="L525" s="269"/>
      <c r="M525" s="271"/>
      <c r="N525" s="271"/>
      <c r="O525" s="269"/>
      <c r="P525" s="440"/>
      <c r="Q525" s="269"/>
    </row>
    <row r="526">
      <c r="E526" s="266"/>
      <c r="F526" s="266"/>
      <c r="G526" s="266"/>
      <c r="H526" s="571" t="s">
        <v>341</v>
      </c>
      <c r="I526" s="222"/>
      <c r="J526" s="646">
        <f>J525*J524</f>
        <v>245</v>
      </c>
      <c r="K526" s="261"/>
      <c r="L526" s="262"/>
      <c r="M526" s="274"/>
      <c r="N526" s="274"/>
      <c r="O526" s="262"/>
      <c r="P526" s="303"/>
      <c r="Q526" s="262"/>
    </row>
    <row r="527">
      <c r="E527" s="266"/>
      <c r="F527" s="266"/>
      <c r="G527" s="266"/>
      <c r="H527" s="566" t="s">
        <v>267</v>
      </c>
      <c r="I527" s="305"/>
      <c r="J527" s="527">
        <f>vlookup(J524, DB!$A$26:$G$31, 6, False)</f>
        <v>12</v>
      </c>
      <c r="K527" s="270"/>
      <c r="L527" s="269"/>
      <c r="M527" s="271"/>
      <c r="N527" s="271"/>
      <c r="O527" s="269"/>
      <c r="P527" s="440"/>
      <c r="Q527" s="269"/>
    </row>
    <row r="528">
      <c r="E528" s="266"/>
      <c r="F528" s="266"/>
      <c r="G528" s="277"/>
      <c r="H528" s="571" t="s">
        <v>269</v>
      </c>
      <c r="I528" s="222"/>
      <c r="J528" s="529">
        <f>IF(J526=0,0, REDUCE_SCATTER_CHIP2CHIP_TIME_MS2(J526,J527))</f>
        <v>0.124613444</v>
      </c>
      <c r="K528" s="261"/>
      <c r="L528" s="262"/>
      <c r="M528" s="274"/>
      <c r="N528" s="274"/>
      <c r="O528" s="262"/>
      <c r="P528" s="303"/>
      <c r="Q528" s="262"/>
    </row>
    <row r="529">
      <c r="E529" s="266"/>
      <c r="F529" s="266"/>
      <c r="G529" s="541" t="s">
        <v>384</v>
      </c>
      <c r="H529" s="342" t="s">
        <v>264</v>
      </c>
      <c r="I529" s="533"/>
      <c r="J529" s="647">
        <f>HW_SPEC("# of TensorCore per Chip")</f>
        <v>2</v>
      </c>
      <c r="K529" s="290"/>
      <c r="L529" s="195"/>
      <c r="M529" s="289"/>
      <c r="N529" s="289"/>
      <c r="O529" s="195"/>
      <c r="P529" s="301"/>
      <c r="Q529" s="195"/>
    </row>
    <row r="530">
      <c r="E530" s="266"/>
      <c r="F530" s="266"/>
      <c r="G530" s="266"/>
      <c r="H530" s="634" t="s">
        <v>373</v>
      </c>
      <c r="I530" s="172"/>
      <c r="J530" s="648">
        <f>P522 * (J529-1)/J529</f>
        <v>17.5</v>
      </c>
      <c r="K530" s="290"/>
      <c r="L530" s="195"/>
      <c r="M530" s="289"/>
      <c r="N530" s="289"/>
      <c r="O530" s="195"/>
      <c r="P530" s="301"/>
      <c r="Q530" s="195"/>
    </row>
    <row r="531">
      <c r="E531" s="266"/>
      <c r="F531" s="266"/>
      <c r="G531" s="266"/>
      <c r="H531" s="634" t="s">
        <v>341</v>
      </c>
      <c r="I531" s="172"/>
      <c r="J531" s="648">
        <f>J530*J529</f>
        <v>35</v>
      </c>
      <c r="K531" s="290"/>
      <c r="L531" s="195"/>
      <c r="M531" s="289"/>
      <c r="N531" s="289"/>
      <c r="O531" s="195"/>
      <c r="P531" s="301"/>
      <c r="Q531" s="195"/>
    </row>
    <row r="532">
      <c r="E532" s="266"/>
      <c r="F532" s="266"/>
      <c r="G532" s="266"/>
      <c r="H532" s="634" t="s">
        <v>269</v>
      </c>
      <c r="I532" s="172"/>
      <c r="J532" s="649">
        <f>REDUCE_SCATTER_CORE2CORE_TIME_MS(J531)</f>
        <v>0.02848307292</v>
      </c>
      <c r="K532" s="290"/>
      <c r="L532" s="195"/>
      <c r="M532" s="289"/>
      <c r="N532" s="289"/>
      <c r="O532" s="195"/>
      <c r="P532" s="301"/>
      <c r="Q532" s="195"/>
    </row>
    <row r="533">
      <c r="E533" s="266"/>
      <c r="F533" s="266"/>
      <c r="G533" s="277"/>
      <c r="H533" s="634" t="s">
        <v>385</v>
      </c>
      <c r="I533" s="172"/>
      <c r="J533" s="649">
        <f>J532/J524</f>
        <v>0.003560384115</v>
      </c>
      <c r="K533" s="290"/>
      <c r="L533" s="195"/>
      <c r="M533" s="289"/>
      <c r="N533" s="289"/>
      <c r="O533" s="195"/>
      <c r="P533" s="301"/>
      <c r="Q533" s="195"/>
    </row>
    <row r="534">
      <c r="E534" s="266"/>
      <c r="F534" s="277"/>
      <c r="G534" s="531" t="s">
        <v>386</v>
      </c>
      <c r="H534" s="650">
        <f>IF(PARAMS("use_nccl_lookup")=TRUE, "N/A", SUM(J528+J533))</f>
        <v>0.1281738281</v>
      </c>
      <c r="I534" s="649"/>
      <c r="J534" s="290"/>
      <c r="K534" s="290"/>
      <c r="L534" s="195"/>
      <c r="M534" s="289"/>
      <c r="N534" s="289"/>
      <c r="O534" s="195"/>
      <c r="P534" s="301"/>
      <c r="Q534" s="195"/>
    </row>
    <row r="535">
      <c r="E535" s="266"/>
      <c r="F535" s="296" t="s">
        <v>293</v>
      </c>
      <c r="G535" s="651" t="s">
        <v>280</v>
      </c>
      <c r="H535" s="652" t="str">
        <f>'Config and Summary'!C23</f>
        <v>Option C: Hierachical RS</v>
      </c>
      <c r="I535" s="582"/>
      <c r="J535" s="380"/>
      <c r="K535" s="380"/>
      <c r="L535" s="381"/>
      <c r="M535" s="381"/>
      <c r="N535" s="381"/>
      <c r="O535" s="380"/>
      <c r="P535" s="653"/>
      <c r="Q535" s="172"/>
    </row>
    <row r="536">
      <c r="E536" s="266"/>
      <c r="F536" s="266"/>
      <c r="G536" s="523" t="s">
        <v>298</v>
      </c>
      <c r="H536" s="654">
        <f>IFS(H535=F491,H504,H535=F505,H517,F518=H535,H534, TRUE,0)</f>
        <v>0.1281738281</v>
      </c>
      <c r="I536" s="513"/>
      <c r="J536" s="374"/>
      <c r="K536" s="374"/>
      <c r="L536" s="375"/>
      <c r="M536" s="375"/>
      <c r="N536" s="375"/>
      <c r="O536" s="374"/>
      <c r="P536" s="655"/>
      <c r="Q536" s="376"/>
    </row>
    <row r="537">
      <c r="E537" s="266"/>
      <c r="F537" s="266"/>
      <c r="G537" s="378" t="s">
        <v>333</v>
      </c>
      <c r="H537" s="558">
        <f>vlookup(PARAMS("topo"), DB!$E$26:$G$31, 3, FALSE)</f>
        <v>3</v>
      </c>
      <c r="I537" s="582"/>
      <c r="J537" s="380"/>
      <c r="K537" s="380"/>
      <c r="L537" s="381"/>
      <c r="M537" s="381"/>
      <c r="N537" s="381"/>
      <c r="O537" s="380"/>
      <c r="P537" s="653"/>
      <c r="Q537" s="172"/>
    </row>
    <row r="538">
      <c r="E538" s="277"/>
      <c r="F538" s="277"/>
      <c r="G538" s="372" t="s">
        <v>284</v>
      </c>
      <c r="H538" s="373">
        <f>IF(H535="No Collectives", 0, H537 * HW_SPEC("Chip-to-Chip ICI Latency (ms)"))</f>
        <v>0.0039</v>
      </c>
      <c r="I538" s="580"/>
      <c r="J538" s="374"/>
      <c r="K538" s="374"/>
      <c r="L538" s="375"/>
      <c r="M538" s="375"/>
      <c r="N538" s="375"/>
      <c r="O538" s="374"/>
      <c r="P538" s="655"/>
      <c r="Q538" s="504"/>
    </row>
    <row r="539">
      <c r="E539" s="258" t="s">
        <v>387</v>
      </c>
      <c r="F539" s="656" t="s">
        <v>249</v>
      </c>
      <c r="G539" s="260"/>
      <c r="H539" s="463" t="s">
        <v>238</v>
      </c>
      <c r="I539" s="261" t="s">
        <v>239</v>
      </c>
      <c r="J539" s="262"/>
      <c r="K539" s="262" t="s">
        <v>40</v>
      </c>
      <c r="L539" s="262" t="s">
        <v>38</v>
      </c>
      <c r="M539" s="425" t="s">
        <v>125</v>
      </c>
      <c r="N539" s="261" t="s">
        <v>240</v>
      </c>
      <c r="O539" s="263" t="s">
        <v>63</v>
      </c>
      <c r="P539" s="303"/>
      <c r="Q539" s="263" t="b">
        <v>0</v>
      </c>
    </row>
    <row r="540">
      <c r="E540" s="266"/>
      <c r="F540" s="267"/>
      <c r="G540" s="268"/>
      <c r="H540" s="304" t="s">
        <v>242</v>
      </c>
      <c r="I540" s="270" t="s">
        <v>239</v>
      </c>
      <c r="J540" s="271"/>
      <c r="K540" s="270">
        <f t="shared" ref="K540:M540" si="93">PARAMS(K539)</f>
        <v>2560</v>
      </c>
      <c r="L540" s="270">
        <f t="shared" si="93"/>
        <v>1</v>
      </c>
      <c r="M540" s="270">
        <f t="shared" si="93"/>
        <v>7168</v>
      </c>
      <c r="N540" s="270" t="s">
        <v>240</v>
      </c>
      <c r="O540" s="272"/>
      <c r="P540" s="440">
        <f>SIZEOF_IN_MIB(J540:M540, O539)</f>
        <v>17.5</v>
      </c>
      <c r="Q540" s="272"/>
    </row>
    <row r="541">
      <c r="E541" s="266"/>
      <c r="F541" s="267"/>
      <c r="G541" s="268"/>
      <c r="H541" s="534" t="s">
        <v>244</v>
      </c>
      <c r="I541" s="274" t="s">
        <v>239</v>
      </c>
      <c r="J541" s="261"/>
      <c r="K541" s="262" t="s">
        <v>143</v>
      </c>
      <c r="L541" s="262"/>
      <c r="M541" s="262"/>
      <c r="N541" s="274" t="s">
        <v>240</v>
      </c>
      <c r="O541" s="275"/>
      <c r="P541" s="303"/>
      <c r="Q541" s="275"/>
    </row>
    <row r="542">
      <c r="E542" s="266"/>
      <c r="F542" s="278"/>
      <c r="G542" s="279"/>
      <c r="H542" s="304" t="s">
        <v>246</v>
      </c>
      <c r="I542" s="271" t="s">
        <v>239</v>
      </c>
      <c r="J542" s="270"/>
      <c r="K542" s="271">
        <f t="shared" ref="K542:M542" si="94">K540/SHARDING(K541)</f>
        <v>160</v>
      </c>
      <c r="L542" s="271">
        <f t="shared" si="94"/>
        <v>1</v>
      </c>
      <c r="M542" s="271">
        <f t="shared" si="94"/>
        <v>7168</v>
      </c>
      <c r="N542" s="271" t="s">
        <v>240</v>
      </c>
      <c r="O542" s="280"/>
      <c r="P542" s="440">
        <f>SIZEOF_IN_MIB(J542:M542, O539)</f>
        <v>1.09375</v>
      </c>
      <c r="Q542" s="280"/>
    </row>
    <row r="543">
      <c r="E543" s="266"/>
      <c r="F543" s="657" t="s">
        <v>253</v>
      </c>
      <c r="G543" s="260"/>
      <c r="H543" s="534" t="s">
        <v>238</v>
      </c>
      <c r="I543" s="274" t="s">
        <v>239</v>
      </c>
      <c r="J543" s="261"/>
      <c r="K543" s="425">
        <v>2.0</v>
      </c>
      <c r="L543" s="425" t="s">
        <v>125</v>
      </c>
      <c r="M543" s="262" t="s">
        <v>129</v>
      </c>
      <c r="N543" s="274" t="s">
        <v>240</v>
      </c>
      <c r="O543" s="263" t="s">
        <v>127</v>
      </c>
      <c r="P543" s="303"/>
      <c r="Q543" s="263" t="b">
        <v>0</v>
      </c>
    </row>
    <row r="544">
      <c r="E544" s="266"/>
      <c r="F544" s="267"/>
      <c r="G544" s="268"/>
      <c r="H544" s="304" t="s">
        <v>242</v>
      </c>
      <c r="I544" s="271" t="s">
        <v>239</v>
      </c>
      <c r="J544" s="270"/>
      <c r="K544" s="271">
        <f t="shared" ref="K544:M544" si="95">PARAMS(K543)</f>
        <v>2</v>
      </c>
      <c r="L544" s="271">
        <f t="shared" si="95"/>
        <v>7168</v>
      </c>
      <c r="M544" s="271">
        <f t="shared" si="95"/>
        <v>2048</v>
      </c>
      <c r="N544" s="271" t="s">
        <v>240</v>
      </c>
      <c r="O544" s="272"/>
      <c r="P544" s="440">
        <f>SIZEOF_IN_MIB(J544:M544, O543)</f>
        <v>14</v>
      </c>
      <c r="Q544" s="272"/>
    </row>
    <row r="545">
      <c r="E545" s="266"/>
      <c r="F545" s="267"/>
      <c r="G545" s="268"/>
      <c r="H545" s="534" t="s">
        <v>244</v>
      </c>
      <c r="I545" s="274" t="s">
        <v>239</v>
      </c>
      <c r="J545" s="261"/>
      <c r="K545" s="222"/>
      <c r="L545" s="262"/>
      <c r="M545" s="262"/>
      <c r="N545" s="274" t="s">
        <v>240</v>
      </c>
      <c r="O545" s="275"/>
      <c r="P545" s="303"/>
      <c r="Q545" s="275"/>
    </row>
    <row r="546">
      <c r="E546" s="266"/>
      <c r="F546" s="278"/>
      <c r="G546" s="279"/>
      <c r="H546" s="449" t="s">
        <v>246</v>
      </c>
      <c r="I546" s="271" t="s">
        <v>239</v>
      </c>
      <c r="J546" s="270"/>
      <c r="K546" s="271">
        <f t="shared" ref="K546:M546" si="96">K544/SHARDING(K545)</f>
        <v>2</v>
      </c>
      <c r="L546" s="271">
        <f t="shared" si="96"/>
        <v>7168</v>
      </c>
      <c r="M546" s="271">
        <f t="shared" si="96"/>
        <v>2048</v>
      </c>
      <c r="N546" s="271" t="s">
        <v>240</v>
      </c>
      <c r="O546" s="280"/>
      <c r="P546" s="440">
        <f>SIZEOF_IN_MIB(J546:M546, O543)</f>
        <v>14</v>
      </c>
      <c r="Q546" s="280"/>
    </row>
    <row r="547">
      <c r="E547" s="266"/>
      <c r="F547" s="657" t="s">
        <v>257</v>
      </c>
      <c r="G547" s="260"/>
      <c r="H547" s="534" t="s">
        <v>238</v>
      </c>
      <c r="I547" s="274" t="s">
        <v>239</v>
      </c>
      <c r="J547" s="262">
        <v>2.0</v>
      </c>
      <c r="K547" s="262" t="s">
        <v>40</v>
      </c>
      <c r="L547" s="262" t="s">
        <v>38</v>
      </c>
      <c r="M547" s="262" t="s">
        <v>129</v>
      </c>
      <c r="N547" s="274" t="s">
        <v>240</v>
      </c>
      <c r="O547" s="658" t="s">
        <v>82</v>
      </c>
      <c r="P547" s="303"/>
      <c r="Q547" s="263" t="b">
        <v>0</v>
      </c>
    </row>
    <row r="548">
      <c r="E548" s="266"/>
      <c r="F548" s="267"/>
      <c r="G548" s="268"/>
      <c r="H548" s="304" t="s">
        <v>242</v>
      </c>
      <c r="I548" s="271" t="s">
        <v>239</v>
      </c>
      <c r="J548" s="271">
        <f t="shared" ref="J548:M548" si="97">PARAMS(J547)</f>
        <v>2</v>
      </c>
      <c r="K548" s="271">
        <f t="shared" si="97"/>
        <v>2560</v>
      </c>
      <c r="L548" s="271">
        <f t="shared" si="97"/>
        <v>1</v>
      </c>
      <c r="M548" s="271">
        <f t="shared" si="97"/>
        <v>2048</v>
      </c>
      <c r="N548" s="271" t="s">
        <v>240</v>
      </c>
      <c r="O548" s="272"/>
      <c r="P548" s="440">
        <f>SIZEOF_IN_MIB(J548:M548, O547)</f>
        <v>20</v>
      </c>
      <c r="Q548" s="272"/>
    </row>
    <row r="549">
      <c r="E549" s="266"/>
      <c r="F549" s="267"/>
      <c r="G549" s="268"/>
      <c r="H549" s="534" t="s">
        <v>244</v>
      </c>
      <c r="I549" s="274" t="s">
        <v>239</v>
      </c>
      <c r="J549" s="261"/>
      <c r="K549" s="262" t="s">
        <v>143</v>
      </c>
      <c r="L549" s="262"/>
      <c r="M549" s="274"/>
      <c r="N549" s="274" t="s">
        <v>240</v>
      </c>
      <c r="O549" s="275"/>
      <c r="P549" s="303"/>
      <c r="Q549" s="275"/>
    </row>
    <row r="550">
      <c r="E550" s="266"/>
      <c r="F550" s="278"/>
      <c r="G550" s="279"/>
      <c r="H550" s="449" t="s">
        <v>246</v>
      </c>
      <c r="I550" s="271" t="s">
        <v>239</v>
      </c>
      <c r="J550" s="271">
        <f t="shared" ref="J550:M550" si="98">J548/SHARDING(J549)</f>
        <v>2</v>
      </c>
      <c r="K550" s="271">
        <f t="shared" si="98"/>
        <v>160</v>
      </c>
      <c r="L550" s="271">
        <f t="shared" si="98"/>
        <v>1</v>
      </c>
      <c r="M550" s="271">
        <f t="shared" si="98"/>
        <v>2048</v>
      </c>
      <c r="N550" s="271" t="s">
        <v>240</v>
      </c>
      <c r="O550" s="280"/>
      <c r="P550" s="440">
        <f>SIZEOF_IN_MIB(J550:M550, O547)</f>
        <v>1.25</v>
      </c>
      <c r="Q550" s="280"/>
    </row>
    <row r="551">
      <c r="E551" s="266"/>
      <c r="F551" s="297" t="s">
        <v>293</v>
      </c>
      <c r="G551" s="533"/>
      <c r="H551" s="659"/>
      <c r="I551" s="261"/>
      <c r="J551" s="261"/>
      <c r="K551" s="261"/>
      <c r="L551" s="274"/>
      <c r="M551" s="274"/>
      <c r="N551" s="274"/>
      <c r="O551" s="261"/>
      <c r="P551" s="303"/>
      <c r="Q551" s="660"/>
    </row>
    <row r="552">
      <c r="E552" s="266"/>
      <c r="F552" s="277"/>
      <c r="G552" s="600" t="s">
        <v>298</v>
      </c>
      <c r="H552" s="661"/>
      <c r="I552" s="419"/>
      <c r="J552" s="270"/>
      <c r="K552" s="270"/>
      <c r="L552" s="271"/>
      <c r="M552" s="271"/>
      <c r="N552" s="271"/>
      <c r="O552" s="270"/>
      <c r="P552" s="440"/>
      <c r="Q552" s="477"/>
      <c r="T552" s="148">
        <f>(H554*1000000000)/(H556*1000000)</f>
        <v>287426109675</v>
      </c>
    </row>
    <row r="553">
      <c r="E553" s="266"/>
      <c r="F553" s="662" t="s">
        <v>285</v>
      </c>
      <c r="G553" s="533" t="s">
        <v>286</v>
      </c>
      <c r="H553" s="595" t="str">
        <f>VLOOKUP(O539&amp;","&amp;O543,$T$3:$W$12,4, FALSE)</f>
        <v>fp8</v>
      </c>
      <c r="I553" s="386"/>
      <c r="J553" s="380"/>
      <c r="K553" s="380"/>
      <c r="L553" s="381"/>
      <c r="M553" s="381"/>
      <c r="N553" s="381"/>
      <c r="O553" s="380"/>
      <c r="P553" s="394"/>
      <c r="Q553" s="172"/>
    </row>
    <row r="554">
      <c r="E554" s="266"/>
      <c r="F554" s="266"/>
      <c r="G554" s="595" t="s">
        <v>299</v>
      </c>
      <c r="H554" s="599">
        <f>CALCULATE_FLOPS(J542:M542,J546:M546,L546,K546,H553)</f>
        <v>4697620480</v>
      </c>
      <c r="I554" s="386"/>
      <c r="J554" s="380"/>
      <c r="K554" s="380"/>
      <c r="L554" s="381"/>
      <c r="M554" s="381"/>
      <c r="N554" s="381"/>
      <c r="O554" s="380"/>
      <c r="P554" s="394"/>
      <c r="Q554" s="172"/>
    </row>
    <row r="555">
      <c r="E555" s="266"/>
      <c r="F555" s="277"/>
      <c r="G555" s="600" t="s">
        <v>288</v>
      </c>
      <c r="H555" s="663">
        <f>COMPUTE_TIME_MS(H554, H553)</f>
        <v>0.002630809322</v>
      </c>
      <c r="I555" s="390"/>
      <c r="J555" s="391"/>
      <c r="K555" s="391"/>
      <c r="L555" s="392"/>
      <c r="M555" s="392"/>
      <c r="N555" s="392"/>
      <c r="O555" s="391"/>
      <c r="P555" s="602"/>
      <c r="Q555" s="172"/>
    </row>
    <row r="556">
      <c r="E556" s="266"/>
      <c r="F556" s="662" t="s">
        <v>289</v>
      </c>
      <c r="G556" s="595" t="s">
        <v>290</v>
      </c>
      <c r="H556" s="603">
        <f>IF(Q539,0,P542)+IF(Q543,0,P546)+IF(Q547,0,P550)</f>
        <v>16.34375</v>
      </c>
      <c r="I556" s="380"/>
      <c r="J556" s="380"/>
      <c r="K556" s="380"/>
      <c r="L556" s="381"/>
      <c r="M556" s="381"/>
      <c r="N556" s="381"/>
      <c r="O556" s="380"/>
      <c r="P556" s="394"/>
      <c r="Q556" s="172"/>
    </row>
    <row r="557">
      <c r="E557" s="277"/>
      <c r="F557" s="277"/>
      <c r="G557" s="604" t="s">
        <v>291</v>
      </c>
      <c r="H557" s="664">
        <f>HBM_TIME_MS(H556)</f>
        <v>0.00474328906</v>
      </c>
      <c r="I557" s="391"/>
      <c r="J557" s="391"/>
      <c r="K557" s="391"/>
      <c r="L557" s="392"/>
      <c r="M557" s="392"/>
      <c r="N557" s="392"/>
      <c r="O557" s="391"/>
      <c r="P557" s="602"/>
      <c r="Q557" s="172"/>
    </row>
    <row r="558">
      <c r="E558" s="258" t="s">
        <v>388</v>
      </c>
      <c r="F558" s="656" t="s">
        <v>249</v>
      </c>
      <c r="G558" s="260"/>
      <c r="H558" s="463" t="s">
        <v>238</v>
      </c>
      <c r="I558" s="261" t="s">
        <v>239</v>
      </c>
      <c r="J558" s="331"/>
      <c r="K558" s="665" t="s">
        <v>40</v>
      </c>
      <c r="L558" s="665" t="s">
        <v>38</v>
      </c>
      <c r="M558" s="666" t="s">
        <v>129</v>
      </c>
      <c r="N558" s="261" t="s">
        <v>240</v>
      </c>
      <c r="O558" s="263" t="s">
        <v>63</v>
      </c>
      <c r="P558" s="303"/>
      <c r="Q558" s="263" t="b">
        <v>0</v>
      </c>
    </row>
    <row r="559">
      <c r="E559" s="266"/>
      <c r="F559" s="267"/>
      <c r="G559" s="268"/>
      <c r="H559" s="304" t="s">
        <v>242</v>
      </c>
      <c r="I559" s="270" t="s">
        <v>239</v>
      </c>
      <c r="J559" s="326"/>
      <c r="K559" s="667">
        <f t="shared" ref="K559:M559" si="99">PARAMS(K558)</f>
        <v>2560</v>
      </c>
      <c r="L559" s="668">
        <f t="shared" si="99"/>
        <v>1</v>
      </c>
      <c r="M559" s="668">
        <f t="shared" si="99"/>
        <v>2048</v>
      </c>
      <c r="N559" s="270" t="s">
        <v>240</v>
      </c>
      <c r="O559" s="272"/>
      <c r="P559" s="440">
        <f>SIZEOF_IN_MIB(J559:M559, O558)</f>
        <v>5</v>
      </c>
      <c r="Q559" s="272"/>
    </row>
    <row r="560">
      <c r="E560" s="266"/>
      <c r="F560" s="267"/>
      <c r="G560" s="268"/>
      <c r="H560" s="534" t="s">
        <v>244</v>
      </c>
      <c r="I560" s="274" t="s">
        <v>239</v>
      </c>
      <c r="J560" s="330"/>
      <c r="K560" s="669" t="s">
        <v>143</v>
      </c>
      <c r="L560" s="331"/>
      <c r="M560" s="331"/>
      <c r="N560" s="274" t="s">
        <v>240</v>
      </c>
      <c r="O560" s="275"/>
      <c r="P560" s="303"/>
      <c r="Q560" s="275"/>
    </row>
    <row r="561">
      <c r="E561" s="266"/>
      <c r="F561" s="278"/>
      <c r="G561" s="279"/>
      <c r="H561" s="304" t="s">
        <v>246</v>
      </c>
      <c r="I561" s="271" t="s">
        <v>239</v>
      </c>
      <c r="J561" s="325"/>
      <c r="K561" s="670">
        <f t="shared" ref="K561:M561" si="100">K559/SHARDING(K560)</f>
        <v>160</v>
      </c>
      <c r="L561" s="670">
        <f t="shared" si="100"/>
        <v>1</v>
      </c>
      <c r="M561" s="670">
        <f t="shared" si="100"/>
        <v>2048</v>
      </c>
      <c r="N561" s="271" t="s">
        <v>240</v>
      </c>
      <c r="O561" s="280"/>
      <c r="P561" s="440">
        <f>SIZEOF_IN_MIB(J561:M561, O558)</f>
        <v>0.3125</v>
      </c>
      <c r="Q561" s="280"/>
    </row>
    <row r="562">
      <c r="E562" s="266"/>
      <c r="F562" s="657" t="s">
        <v>253</v>
      </c>
      <c r="G562" s="260"/>
      <c r="H562" s="534" t="s">
        <v>238</v>
      </c>
      <c r="I562" s="274" t="s">
        <v>239</v>
      </c>
      <c r="J562" s="330"/>
      <c r="K562" s="317"/>
      <c r="L562" s="666" t="s">
        <v>129</v>
      </c>
      <c r="M562" s="665" t="s">
        <v>125</v>
      </c>
      <c r="N562" s="274" t="s">
        <v>240</v>
      </c>
      <c r="O562" s="263" t="s">
        <v>127</v>
      </c>
      <c r="P562" s="303"/>
      <c r="Q562" s="263" t="b">
        <v>0</v>
      </c>
    </row>
    <row r="563">
      <c r="E563" s="266"/>
      <c r="F563" s="267"/>
      <c r="G563" s="268"/>
      <c r="H563" s="304" t="s">
        <v>242</v>
      </c>
      <c r="I563" s="271" t="s">
        <v>239</v>
      </c>
      <c r="J563" s="325"/>
      <c r="K563" s="314"/>
      <c r="L563" s="670">
        <f t="shared" ref="L563:M563" si="101">PARAMS(L562)</f>
        <v>2048</v>
      </c>
      <c r="M563" s="670">
        <f t="shared" si="101"/>
        <v>7168</v>
      </c>
      <c r="N563" s="271" t="s">
        <v>240</v>
      </c>
      <c r="O563" s="272"/>
      <c r="P563" s="440">
        <f>SIZEOF_IN_MIB(J563:M563, O562)</f>
        <v>7</v>
      </c>
      <c r="Q563" s="272"/>
    </row>
    <row r="564">
      <c r="E564" s="266"/>
      <c r="F564" s="267"/>
      <c r="G564" s="268"/>
      <c r="H564" s="534" t="s">
        <v>244</v>
      </c>
      <c r="I564" s="274" t="s">
        <v>239</v>
      </c>
      <c r="J564" s="330"/>
      <c r="K564" s="317"/>
      <c r="L564" s="331"/>
      <c r="M564" s="331"/>
      <c r="N564" s="274" t="s">
        <v>240</v>
      </c>
      <c r="O564" s="275"/>
      <c r="P564" s="303"/>
      <c r="Q564" s="275"/>
    </row>
    <row r="565">
      <c r="E565" s="266"/>
      <c r="F565" s="278"/>
      <c r="G565" s="279"/>
      <c r="H565" s="449" t="s">
        <v>246</v>
      </c>
      <c r="I565" s="271" t="s">
        <v>239</v>
      </c>
      <c r="J565" s="325"/>
      <c r="K565" s="314"/>
      <c r="L565" s="670">
        <f t="shared" ref="L565:M565" si="102">L563/SHARDING(L564)</f>
        <v>2048</v>
      </c>
      <c r="M565" s="670">
        <f t="shared" si="102"/>
        <v>7168</v>
      </c>
      <c r="N565" s="271" t="s">
        <v>240</v>
      </c>
      <c r="O565" s="280"/>
      <c r="P565" s="440">
        <f>SIZEOF_IN_MIB(J565:M565, O562)</f>
        <v>7</v>
      </c>
      <c r="Q565" s="280"/>
    </row>
    <row r="566">
      <c r="E566" s="266"/>
      <c r="F566" s="657" t="s">
        <v>257</v>
      </c>
      <c r="G566" s="260"/>
      <c r="H566" s="534" t="s">
        <v>238</v>
      </c>
      <c r="I566" s="274" t="s">
        <v>239</v>
      </c>
      <c r="J566" s="330"/>
      <c r="K566" s="665" t="s">
        <v>40</v>
      </c>
      <c r="L566" s="665" t="s">
        <v>38</v>
      </c>
      <c r="M566" s="665" t="s">
        <v>125</v>
      </c>
      <c r="N566" s="274" t="s">
        <v>240</v>
      </c>
      <c r="O566" s="658" t="s">
        <v>82</v>
      </c>
      <c r="P566" s="303"/>
      <c r="Q566" s="263" t="b">
        <v>0</v>
      </c>
    </row>
    <row r="567">
      <c r="E567" s="266"/>
      <c r="F567" s="267"/>
      <c r="G567" s="268"/>
      <c r="H567" s="304" t="s">
        <v>242</v>
      </c>
      <c r="I567" s="271" t="s">
        <v>239</v>
      </c>
      <c r="J567" s="326"/>
      <c r="K567" s="667">
        <f t="shared" ref="K567:M567" si="103">PARAMS(K566)</f>
        <v>2560</v>
      </c>
      <c r="L567" s="670">
        <f t="shared" si="103"/>
        <v>1</v>
      </c>
      <c r="M567" s="670">
        <f t="shared" si="103"/>
        <v>7168</v>
      </c>
      <c r="N567" s="271" t="s">
        <v>240</v>
      </c>
      <c r="O567" s="272"/>
      <c r="P567" s="440">
        <f>SIZEOF_IN_MIB(J567:M567, O566)</f>
        <v>35</v>
      </c>
      <c r="Q567" s="272"/>
    </row>
    <row r="568">
      <c r="E568" s="266"/>
      <c r="F568" s="267"/>
      <c r="G568" s="268"/>
      <c r="H568" s="534" t="s">
        <v>244</v>
      </c>
      <c r="I568" s="274" t="s">
        <v>239</v>
      </c>
      <c r="J568" s="330"/>
      <c r="K568" s="669" t="s">
        <v>143</v>
      </c>
      <c r="L568" s="331"/>
      <c r="M568" s="331"/>
      <c r="N568" s="274" t="s">
        <v>240</v>
      </c>
      <c r="O568" s="275"/>
      <c r="P568" s="303"/>
      <c r="Q568" s="275"/>
    </row>
    <row r="569">
      <c r="E569" s="266"/>
      <c r="F569" s="278"/>
      <c r="G569" s="279"/>
      <c r="H569" s="449" t="s">
        <v>246</v>
      </c>
      <c r="I569" s="271" t="s">
        <v>239</v>
      </c>
      <c r="J569" s="326"/>
      <c r="K569" s="670">
        <f t="shared" ref="K569:M569" si="104">K567/SHARDING(K568)</f>
        <v>160</v>
      </c>
      <c r="L569" s="670">
        <f t="shared" si="104"/>
        <v>1</v>
      </c>
      <c r="M569" s="670">
        <f t="shared" si="104"/>
        <v>7168</v>
      </c>
      <c r="N569" s="271" t="s">
        <v>240</v>
      </c>
      <c r="O569" s="280"/>
      <c r="P569" s="440">
        <f>SIZEOF_IN_MIB(J569:M569, O566)</f>
        <v>2.1875</v>
      </c>
      <c r="Q569" s="280"/>
    </row>
    <row r="570">
      <c r="E570" s="266"/>
      <c r="F570" s="297" t="s">
        <v>293</v>
      </c>
      <c r="G570" s="533"/>
      <c r="H570" s="659"/>
      <c r="I570" s="261"/>
      <c r="J570" s="261"/>
      <c r="K570" s="261"/>
      <c r="L570" s="274"/>
      <c r="M570" s="274"/>
      <c r="N570" s="274"/>
      <c r="O570" s="261"/>
      <c r="P570" s="303"/>
      <c r="Q570" s="660"/>
    </row>
    <row r="571">
      <c r="E571" s="266"/>
      <c r="F571" s="277"/>
      <c r="G571" s="600" t="s">
        <v>298</v>
      </c>
      <c r="H571" s="661"/>
      <c r="I571" s="419"/>
      <c r="J571" s="270"/>
      <c r="K571" s="270"/>
      <c r="L571" s="271"/>
      <c r="M571" s="271"/>
      <c r="N571" s="271"/>
      <c r="O571" s="270"/>
      <c r="P571" s="440"/>
      <c r="Q571" s="477"/>
    </row>
    <row r="572">
      <c r="E572" s="266"/>
      <c r="F572" s="662" t="s">
        <v>285</v>
      </c>
      <c r="G572" s="533" t="s">
        <v>286</v>
      </c>
      <c r="H572" s="595" t="str">
        <f>VLOOKUP(O558&amp;","&amp;O562,$T$3:$W$12,4, FALSE)</f>
        <v>fp8</v>
      </c>
      <c r="I572" s="386"/>
      <c r="J572" s="380"/>
      <c r="K572" s="380"/>
      <c r="L572" s="381"/>
      <c r="M572" s="381"/>
      <c r="N572" s="381"/>
      <c r="O572" s="380"/>
      <c r="P572" s="394"/>
      <c r="Q572" s="172"/>
    </row>
    <row r="573">
      <c r="E573" s="266"/>
      <c r="F573" s="266"/>
      <c r="G573" s="595" t="s">
        <v>299</v>
      </c>
      <c r="H573" s="599">
        <f>CALCULATE_FLOPS(J561:M561,J565:M565,L565,1,H572)</f>
        <v>4697620480</v>
      </c>
      <c r="I573" s="386"/>
      <c r="J573" s="380"/>
      <c r="K573" s="380"/>
      <c r="L573" s="381"/>
      <c r="M573" s="381"/>
      <c r="N573" s="381"/>
      <c r="O573" s="380"/>
      <c r="P573" s="394"/>
      <c r="Q573" s="172"/>
    </row>
    <row r="574">
      <c r="E574" s="266"/>
      <c r="F574" s="277"/>
      <c r="G574" s="600" t="s">
        <v>288</v>
      </c>
      <c r="H574" s="663">
        <f>COMPUTE_TIME_MS(H573, H572)</f>
        <v>0.002630809322</v>
      </c>
      <c r="I574" s="390"/>
      <c r="J574" s="391"/>
      <c r="K574" s="391"/>
      <c r="L574" s="392"/>
      <c r="M574" s="392"/>
      <c r="N574" s="392"/>
      <c r="O574" s="391"/>
      <c r="P574" s="602"/>
      <c r="Q574" s="172"/>
    </row>
    <row r="575">
      <c r="E575" s="266"/>
      <c r="F575" s="662" t="s">
        <v>289</v>
      </c>
      <c r="G575" s="595" t="s">
        <v>290</v>
      </c>
      <c r="H575" s="603">
        <f>IF(Q558,0,P561)+IF(Q562,0,P565)+IF(Q566,0,P569)</f>
        <v>9.5</v>
      </c>
      <c r="I575" s="380"/>
      <c r="J575" s="380"/>
      <c r="K575" s="380"/>
      <c r="L575" s="381"/>
      <c r="M575" s="381"/>
      <c r="N575" s="381"/>
      <c r="O575" s="380"/>
      <c r="P575" s="394"/>
      <c r="Q575" s="172"/>
    </row>
    <row r="576">
      <c r="E576" s="277"/>
      <c r="F576" s="277"/>
      <c r="G576" s="604" t="s">
        <v>291</v>
      </c>
      <c r="H576" s="664">
        <f>HBM_TIME_MS(H575)</f>
        <v>0.00275709345</v>
      </c>
      <c r="I576" s="391"/>
      <c r="J576" s="391"/>
      <c r="K576" s="391"/>
      <c r="L576" s="392"/>
      <c r="M576" s="392"/>
      <c r="N576" s="392"/>
      <c r="O576" s="391"/>
      <c r="P576" s="602"/>
      <c r="Q576" s="172"/>
    </row>
    <row r="577">
      <c r="P577" s="147"/>
    </row>
    <row r="578">
      <c r="P578" s="147"/>
    </row>
    <row r="579">
      <c r="P579" s="147"/>
    </row>
    <row r="580">
      <c r="P580" s="147"/>
    </row>
    <row r="581">
      <c r="P581" s="147"/>
    </row>
    <row r="582">
      <c r="P582" s="147"/>
    </row>
    <row r="583">
      <c r="P583" s="147"/>
    </row>
    <row r="584">
      <c r="P584" s="147"/>
    </row>
    <row r="585">
      <c r="P585" s="147"/>
    </row>
    <row r="586">
      <c r="P586" s="147"/>
    </row>
    <row r="587">
      <c r="P587" s="147"/>
    </row>
    <row r="588">
      <c r="P588" s="147"/>
    </row>
    <row r="589">
      <c r="P589" s="147"/>
    </row>
    <row r="590">
      <c r="P590" s="147"/>
    </row>
    <row r="591">
      <c r="P591" s="147"/>
    </row>
    <row r="592">
      <c r="P592" s="147"/>
    </row>
    <row r="593">
      <c r="P593" s="147"/>
    </row>
    <row r="594">
      <c r="P594" s="147"/>
    </row>
    <row r="595">
      <c r="P595" s="147"/>
    </row>
    <row r="596">
      <c r="P596" s="147"/>
    </row>
    <row r="597">
      <c r="P597" s="147"/>
    </row>
    <row r="598">
      <c r="P598" s="147"/>
    </row>
    <row r="599">
      <c r="P599" s="147"/>
    </row>
    <row r="600">
      <c r="P600" s="147"/>
    </row>
    <row r="601">
      <c r="P601" s="147"/>
    </row>
    <row r="602">
      <c r="P602" s="147"/>
    </row>
    <row r="603">
      <c r="P603" s="147"/>
    </row>
    <row r="604">
      <c r="P604" s="147"/>
    </row>
    <row r="605">
      <c r="P605" s="147"/>
    </row>
    <row r="606">
      <c r="P606" s="147"/>
    </row>
    <row r="607">
      <c r="P607" s="147"/>
    </row>
    <row r="608">
      <c r="P608" s="147"/>
    </row>
    <row r="609">
      <c r="P609" s="147"/>
    </row>
    <row r="610">
      <c r="P610" s="147"/>
    </row>
    <row r="611">
      <c r="P611" s="147"/>
    </row>
    <row r="612">
      <c r="P612" s="147"/>
    </row>
    <row r="613">
      <c r="P613" s="147"/>
    </row>
    <row r="614">
      <c r="P614" s="147"/>
    </row>
    <row r="615">
      <c r="P615" s="147"/>
    </row>
    <row r="616">
      <c r="P616" s="147"/>
    </row>
    <row r="617">
      <c r="P617" s="147"/>
    </row>
    <row r="618">
      <c r="P618" s="147"/>
    </row>
    <row r="619">
      <c r="P619" s="147"/>
    </row>
    <row r="620">
      <c r="P620" s="147"/>
    </row>
    <row r="621">
      <c r="P621" s="147"/>
    </row>
    <row r="622">
      <c r="P622" s="147"/>
    </row>
    <row r="623">
      <c r="P623" s="147"/>
    </row>
    <row r="624">
      <c r="P624" s="147"/>
    </row>
    <row r="625">
      <c r="P625" s="147"/>
    </row>
    <row r="626">
      <c r="P626" s="147"/>
    </row>
    <row r="627">
      <c r="P627" s="147"/>
    </row>
    <row r="628">
      <c r="P628" s="147"/>
    </row>
    <row r="629">
      <c r="P629" s="147"/>
    </row>
    <row r="630">
      <c r="P630" s="147"/>
    </row>
    <row r="631">
      <c r="P631" s="147"/>
    </row>
    <row r="632">
      <c r="P632" s="147"/>
    </row>
    <row r="633">
      <c r="P633" s="147"/>
    </row>
    <row r="634">
      <c r="P634" s="147"/>
    </row>
    <row r="635">
      <c r="P635" s="147"/>
    </row>
    <row r="636">
      <c r="P636" s="147"/>
    </row>
    <row r="637">
      <c r="P637" s="147"/>
    </row>
    <row r="638">
      <c r="P638" s="147"/>
    </row>
    <row r="639">
      <c r="P639" s="147"/>
    </row>
    <row r="640">
      <c r="P640" s="147"/>
    </row>
    <row r="641">
      <c r="P641" s="147"/>
    </row>
    <row r="642">
      <c r="P642" s="147"/>
    </row>
    <row r="643">
      <c r="P643" s="147"/>
    </row>
    <row r="644">
      <c r="P644" s="147"/>
    </row>
    <row r="645">
      <c r="P645" s="147"/>
    </row>
    <row r="646">
      <c r="P646" s="147"/>
    </row>
    <row r="647">
      <c r="P647" s="147"/>
    </row>
    <row r="648">
      <c r="P648" s="147"/>
    </row>
    <row r="649">
      <c r="P649" s="147"/>
    </row>
    <row r="650">
      <c r="P650" s="147"/>
    </row>
    <row r="651">
      <c r="P651" s="147"/>
    </row>
    <row r="652">
      <c r="P652" s="147"/>
    </row>
    <row r="653">
      <c r="P653" s="147"/>
    </row>
    <row r="654">
      <c r="P654" s="147"/>
    </row>
    <row r="655">
      <c r="P655" s="147"/>
    </row>
    <row r="656">
      <c r="P656" s="147"/>
    </row>
    <row r="657">
      <c r="P657" s="147"/>
    </row>
    <row r="658">
      <c r="P658" s="147"/>
    </row>
    <row r="659">
      <c r="P659" s="147"/>
    </row>
    <row r="660">
      <c r="P660" s="147"/>
    </row>
    <row r="661">
      <c r="P661" s="147"/>
    </row>
    <row r="662">
      <c r="P662" s="147"/>
    </row>
    <row r="663">
      <c r="P663" s="147"/>
    </row>
    <row r="664">
      <c r="P664" s="147"/>
    </row>
    <row r="665">
      <c r="P665" s="147"/>
    </row>
    <row r="666">
      <c r="P666" s="147"/>
    </row>
    <row r="667">
      <c r="P667" s="147"/>
    </row>
    <row r="668">
      <c r="P668" s="147"/>
    </row>
    <row r="669">
      <c r="P669" s="147"/>
    </row>
    <row r="670">
      <c r="P670" s="147"/>
    </row>
    <row r="671">
      <c r="P671" s="147"/>
    </row>
    <row r="672">
      <c r="P672" s="147"/>
    </row>
    <row r="673">
      <c r="P673" s="147"/>
    </row>
    <row r="674">
      <c r="P674" s="147"/>
    </row>
    <row r="675">
      <c r="P675" s="147"/>
    </row>
    <row r="676">
      <c r="P676" s="147"/>
    </row>
    <row r="677">
      <c r="P677" s="147"/>
    </row>
    <row r="678">
      <c r="P678" s="147"/>
    </row>
    <row r="679">
      <c r="P679" s="147"/>
    </row>
    <row r="680">
      <c r="P680" s="147"/>
    </row>
    <row r="681">
      <c r="P681" s="147"/>
    </row>
    <row r="682">
      <c r="P682" s="147"/>
    </row>
    <row r="683">
      <c r="P683" s="147"/>
    </row>
    <row r="684">
      <c r="P684" s="147"/>
    </row>
    <row r="685">
      <c r="P685" s="147"/>
    </row>
    <row r="686">
      <c r="P686" s="147"/>
    </row>
    <row r="687">
      <c r="P687" s="147"/>
    </row>
    <row r="688">
      <c r="P688" s="147"/>
    </row>
    <row r="689">
      <c r="P689" s="147"/>
    </row>
    <row r="690">
      <c r="P690" s="147"/>
    </row>
    <row r="691">
      <c r="P691" s="147"/>
    </row>
    <row r="692">
      <c r="P692" s="147"/>
    </row>
    <row r="693">
      <c r="P693" s="147"/>
    </row>
    <row r="694">
      <c r="P694" s="147"/>
    </row>
    <row r="695">
      <c r="P695" s="147"/>
    </row>
    <row r="696">
      <c r="P696" s="147"/>
    </row>
    <row r="697">
      <c r="P697" s="147"/>
    </row>
    <row r="698">
      <c r="P698" s="147"/>
    </row>
    <row r="699">
      <c r="P699" s="147"/>
    </row>
    <row r="700">
      <c r="P700" s="147"/>
    </row>
    <row r="701">
      <c r="P701" s="147"/>
    </row>
    <row r="702">
      <c r="P702" s="147"/>
    </row>
    <row r="703">
      <c r="P703" s="147"/>
    </row>
    <row r="704">
      <c r="P704" s="147"/>
    </row>
    <row r="705">
      <c r="P705" s="147"/>
    </row>
    <row r="706">
      <c r="P706" s="147"/>
    </row>
    <row r="707">
      <c r="P707" s="147"/>
    </row>
    <row r="708">
      <c r="P708" s="147"/>
    </row>
    <row r="709">
      <c r="P709" s="147"/>
    </row>
    <row r="710">
      <c r="P710" s="147"/>
    </row>
    <row r="711">
      <c r="P711" s="147"/>
    </row>
    <row r="712">
      <c r="P712" s="147"/>
    </row>
    <row r="713">
      <c r="P713" s="147"/>
    </row>
    <row r="714">
      <c r="P714" s="147"/>
    </row>
    <row r="715">
      <c r="P715" s="147"/>
    </row>
    <row r="716">
      <c r="P716" s="147"/>
    </row>
    <row r="717">
      <c r="P717" s="147"/>
    </row>
    <row r="718">
      <c r="P718" s="147"/>
    </row>
    <row r="719">
      <c r="P719" s="147"/>
    </row>
    <row r="720">
      <c r="P720" s="147"/>
    </row>
    <row r="721">
      <c r="P721" s="147"/>
    </row>
    <row r="722">
      <c r="P722" s="147"/>
    </row>
    <row r="723">
      <c r="P723" s="147"/>
    </row>
    <row r="724">
      <c r="P724" s="147"/>
    </row>
    <row r="725">
      <c r="P725" s="147"/>
    </row>
    <row r="726">
      <c r="P726" s="147"/>
    </row>
    <row r="727">
      <c r="P727" s="147"/>
    </row>
    <row r="728">
      <c r="P728" s="147"/>
    </row>
    <row r="729">
      <c r="P729" s="147"/>
    </row>
    <row r="730">
      <c r="P730" s="147"/>
    </row>
    <row r="731">
      <c r="P731" s="147"/>
    </row>
    <row r="732">
      <c r="P732" s="147"/>
    </row>
    <row r="733">
      <c r="P733" s="147"/>
    </row>
    <row r="734">
      <c r="P734" s="147"/>
    </row>
    <row r="735">
      <c r="P735" s="147"/>
    </row>
    <row r="736">
      <c r="P736" s="147"/>
    </row>
    <row r="737">
      <c r="P737" s="147"/>
    </row>
    <row r="738">
      <c r="P738" s="147"/>
    </row>
    <row r="739">
      <c r="P739" s="147"/>
    </row>
    <row r="740">
      <c r="P740" s="147"/>
    </row>
    <row r="741">
      <c r="P741" s="147"/>
    </row>
    <row r="742">
      <c r="P742" s="147"/>
    </row>
    <row r="743">
      <c r="P743" s="147"/>
    </row>
    <row r="744">
      <c r="P744" s="147"/>
    </row>
    <row r="745">
      <c r="P745" s="147"/>
    </row>
    <row r="746">
      <c r="P746" s="147"/>
    </row>
    <row r="747">
      <c r="P747" s="147"/>
    </row>
    <row r="748">
      <c r="P748" s="147"/>
    </row>
    <row r="749">
      <c r="P749" s="147"/>
    </row>
    <row r="750">
      <c r="P750" s="147"/>
    </row>
    <row r="751">
      <c r="P751" s="147"/>
    </row>
    <row r="752">
      <c r="P752" s="147"/>
    </row>
    <row r="753">
      <c r="P753" s="147"/>
    </row>
    <row r="754">
      <c r="P754" s="147"/>
    </row>
    <row r="755">
      <c r="P755" s="147"/>
    </row>
    <row r="756">
      <c r="P756" s="147"/>
    </row>
    <row r="757">
      <c r="P757" s="147"/>
    </row>
    <row r="758">
      <c r="P758" s="147"/>
    </row>
    <row r="759">
      <c r="P759" s="147"/>
    </row>
    <row r="760">
      <c r="P760" s="147"/>
    </row>
    <row r="761">
      <c r="P761" s="147"/>
    </row>
    <row r="762">
      <c r="P762" s="147"/>
    </row>
    <row r="763">
      <c r="P763" s="147"/>
    </row>
    <row r="764">
      <c r="P764" s="147"/>
    </row>
    <row r="765">
      <c r="P765" s="147"/>
    </row>
    <row r="766">
      <c r="P766" s="147"/>
    </row>
    <row r="767">
      <c r="P767" s="147"/>
    </row>
    <row r="768">
      <c r="P768" s="147"/>
    </row>
    <row r="769">
      <c r="P769" s="147"/>
    </row>
    <row r="770">
      <c r="P770" s="147"/>
    </row>
    <row r="771">
      <c r="P771" s="147"/>
    </row>
    <row r="772">
      <c r="P772" s="147"/>
    </row>
    <row r="773">
      <c r="P773" s="147"/>
    </row>
    <row r="774">
      <c r="P774" s="147"/>
    </row>
    <row r="775">
      <c r="P775" s="147"/>
    </row>
    <row r="776">
      <c r="P776" s="147"/>
    </row>
    <row r="777">
      <c r="P777" s="147"/>
    </row>
    <row r="778">
      <c r="P778" s="147"/>
    </row>
    <row r="779">
      <c r="P779" s="147"/>
    </row>
    <row r="780">
      <c r="P780" s="147"/>
    </row>
    <row r="781">
      <c r="P781" s="147"/>
    </row>
    <row r="782">
      <c r="P782" s="147"/>
    </row>
    <row r="783">
      <c r="P783" s="147"/>
    </row>
    <row r="784">
      <c r="P784" s="147"/>
    </row>
    <row r="785">
      <c r="P785" s="147"/>
    </row>
    <row r="786">
      <c r="P786" s="147"/>
    </row>
    <row r="787">
      <c r="P787" s="147"/>
    </row>
    <row r="788">
      <c r="P788" s="147"/>
    </row>
    <row r="789">
      <c r="P789" s="147"/>
    </row>
    <row r="790">
      <c r="P790" s="147"/>
    </row>
    <row r="791">
      <c r="P791" s="147"/>
    </row>
    <row r="792">
      <c r="P792" s="147"/>
    </row>
    <row r="793">
      <c r="P793" s="147"/>
    </row>
    <row r="794">
      <c r="P794" s="147"/>
    </row>
    <row r="795">
      <c r="P795" s="147"/>
    </row>
    <row r="796">
      <c r="P796" s="147"/>
    </row>
    <row r="797">
      <c r="P797" s="147"/>
    </row>
    <row r="798">
      <c r="P798" s="147"/>
    </row>
    <row r="799">
      <c r="P799" s="147"/>
    </row>
    <row r="800">
      <c r="P800" s="147"/>
    </row>
    <row r="801">
      <c r="P801" s="147"/>
    </row>
    <row r="802">
      <c r="P802" s="147"/>
    </row>
    <row r="803">
      <c r="P803" s="147"/>
    </row>
    <row r="804">
      <c r="P804" s="147"/>
    </row>
    <row r="805">
      <c r="P805" s="147"/>
    </row>
    <row r="806">
      <c r="P806" s="147"/>
    </row>
    <row r="807">
      <c r="P807" s="147"/>
    </row>
    <row r="808">
      <c r="P808" s="147"/>
    </row>
    <row r="809">
      <c r="P809" s="147"/>
    </row>
    <row r="810">
      <c r="P810" s="147"/>
    </row>
    <row r="811">
      <c r="P811" s="147"/>
    </row>
    <row r="812">
      <c r="P812" s="147"/>
    </row>
    <row r="813">
      <c r="P813" s="147"/>
    </row>
    <row r="814">
      <c r="P814" s="147"/>
    </row>
    <row r="815">
      <c r="P815" s="147"/>
    </row>
    <row r="816">
      <c r="P816" s="147"/>
    </row>
    <row r="817">
      <c r="P817" s="147"/>
    </row>
    <row r="818">
      <c r="P818" s="147"/>
    </row>
    <row r="819">
      <c r="P819" s="147"/>
    </row>
    <row r="820">
      <c r="P820" s="147"/>
    </row>
    <row r="821">
      <c r="P821" s="147"/>
    </row>
    <row r="822">
      <c r="P822" s="147"/>
    </row>
    <row r="823">
      <c r="P823" s="147"/>
    </row>
    <row r="824">
      <c r="P824" s="147"/>
    </row>
    <row r="825">
      <c r="P825" s="147"/>
    </row>
    <row r="826">
      <c r="P826" s="147"/>
    </row>
    <row r="827">
      <c r="P827" s="147"/>
    </row>
    <row r="828">
      <c r="P828" s="147"/>
    </row>
    <row r="829">
      <c r="P829" s="147"/>
    </row>
    <row r="830">
      <c r="P830" s="147"/>
    </row>
    <row r="831">
      <c r="P831" s="147"/>
    </row>
    <row r="832">
      <c r="P832" s="147"/>
    </row>
    <row r="833">
      <c r="P833" s="147"/>
    </row>
    <row r="834">
      <c r="P834" s="147"/>
    </row>
    <row r="835">
      <c r="P835" s="147"/>
    </row>
    <row r="836">
      <c r="P836" s="147"/>
    </row>
    <row r="837">
      <c r="P837" s="147"/>
    </row>
    <row r="838">
      <c r="P838" s="147"/>
    </row>
    <row r="839">
      <c r="P839" s="147"/>
    </row>
    <row r="840">
      <c r="P840" s="147"/>
    </row>
    <row r="841">
      <c r="P841" s="147"/>
    </row>
    <row r="842">
      <c r="P842" s="147"/>
    </row>
    <row r="843">
      <c r="P843" s="147"/>
    </row>
    <row r="844">
      <c r="P844" s="147"/>
    </row>
    <row r="845">
      <c r="P845" s="147"/>
    </row>
    <row r="846">
      <c r="P846" s="147"/>
    </row>
    <row r="847">
      <c r="P847" s="147"/>
    </row>
    <row r="848">
      <c r="P848" s="147"/>
    </row>
    <row r="849">
      <c r="P849" s="147"/>
    </row>
    <row r="850">
      <c r="P850" s="147"/>
    </row>
    <row r="851">
      <c r="P851" s="147"/>
    </row>
    <row r="852">
      <c r="P852" s="147"/>
    </row>
    <row r="853">
      <c r="P853" s="147"/>
    </row>
    <row r="854">
      <c r="P854" s="147"/>
    </row>
    <row r="855">
      <c r="P855" s="147"/>
    </row>
    <row r="856">
      <c r="P856" s="147"/>
    </row>
    <row r="857">
      <c r="P857" s="147"/>
    </row>
    <row r="858">
      <c r="P858" s="147"/>
    </row>
    <row r="859">
      <c r="P859" s="147"/>
    </row>
    <row r="860">
      <c r="P860" s="147"/>
    </row>
    <row r="861">
      <c r="P861" s="147"/>
    </row>
    <row r="862">
      <c r="P862" s="147"/>
    </row>
    <row r="863">
      <c r="P863" s="147"/>
    </row>
    <row r="864">
      <c r="P864" s="147"/>
    </row>
    <row r="865">
      <c r="P865" s="147"/>
    </row>
    <row r="866">
      <c r="P866" s="147"/>
    </row>
    <row r="867">
      <c r="P867" s="147"/>
    </row>
    <row r="868">
      <c r="P868" s="147"/>
    </row>
    <row r="869">
      <c r="P869" s="147"/>
    </row>
    <row r="870">
      <c r="P870" s="147"/>
    </row>
    <row r="871">
      <c r="P871" s="147"/>
    </row>
    <row r="872">
      <c r="P872" s="147"/>
    </row>
    <row r="873">
      <c r="P873" s="147"/>
    </row>
    <row r="874">
      <c r="P874" s="147"/>
    </row>
    <row r="875">
      <c r="P875" s="147"/>
    </row>
    <row r="876">
      <c r="P876" s="147"/>
    </row>
    <row r="877">
      <c r="P877" s="147"/>
    </row>
    <row r="878">
      <c r="P878" s="147"/>
    </row>
    <row r="879">
      <c r="P879" s="147"/>
    </row>
    <row r="880">
      <c r="P880" s="147"/>
    </row>
    <row r="881">
      <c r="P881" s="147"/>
    </row>
    <row r="882">
      <c r="P882" s="147"/>
    </row>
    <row r="883">
      <c r="P883" s="147"/>
    </row>
    <row r="884">
      <c r="P884" s="147"/>
    </row>
    <row r="885">
      <c r="P885" s="147"/>
    </row>
    <row r="886">
      <c r="P886" s="147"/>
    </row>
    <row r="887">
      <c r="P887" s="147"/>
    </row>
    <row r="888">
      <c r="P888" s="147"/>
    </row>
    <row r="889">
      <c r="P889" s="147"/>
    </row>
    <row r="890">
      <c r="P890" s="147"/>
    </row>
    <row r="891">
      <c r="P891" s="147"/>
    </row>
    <row r="892">
      <c r="P892" s="147"/>
    </row>
    <row r="893">
      <c r="P893" s="147"/>
    </row>
    <row r="894">
      <c r="P894" s="147"/>
    </row>
    <row r="895">
      <c r="P895" s="147"/>
    </row>
    <row r="896">
      <c r="P896" s="147"/>
    </row>
    <row r="897">
      <c r="P897" s="147"/>
    </row>
    <row r="898">
      <c r="P898" s="147"/>
    </row>
    <row r="899">
      <c r="P899" s="147"/>
    </row>
    <row r="900">
      <c r="P900" s="147"/>
    </row>
    <row r="901">
      <c r="P901" s="147"/>
    </row>
    <row r="902">
      <c r="P902" s="147"/>
    </row>
    <row r="903">
      <c r="P903" s="147"/>
    </row>
    <row r="904">
      <c r="P904" s="147"/>
    </row>
    <row r="905">
      <c r="P905" s="147"/>
    </row>
    <row r="906">
      <c r="P906" s="147"/>
    </row>
    <row r="907">
      <c r="P907" s="147"/>
    </row>
    <row r="908">
      <c r="P908" s="147"/>
    </row>
    <row r="909">
      <c r="P909" s="147"/>
    </row>
    <row r="910">
      <c r="P910" s="147"/>
    </row>
    <row r="911">
      <c r="P911" s="147"/>
    </row>
    <row r="912">
      <c r="P912" s="147"/>
    </row>
    <row r="913">
      <c r="P913" s="147"/>
    </row>
    <row r="914">
      <c r="P914" s="147"/>
    </row>
    <row r="915">
      <c r="P915" s="147"/>
    </row>
    <row r="916">
      <c r="P916" s="147"/>
    </row>
    <row r="917">
      <c r="P917" s="147"/>
    </row>
    <row r="918">
      <c r="P918" s="147"/>
    </row>
    <row r="919">
      <c r="P919" s="147"/>
    </row>
    <row r="920">
      <c r="P920" s="147"/>
    </row>
    <row r="921">
      <c r="P921" s="147"/>
    </row>
    <row r="922">
      <c r="P922" s="147"/>
    </row>
    <row r="923">
      <c r="P923" s="147"/>
    </row>
    <row r="924">
      <c r="P924" s="147"/>
    </row>
    <row r="925">
      <c r="P925" s="147"/>
    </row>
    <row r="926">
      <c r="P926" s="147"/>
    </row>
    <row r="927">
      <c r="P927" s="147"/>
    </row>
    <row r="928">
      <c r="P928" s="147"/>
    </row>
    <row r="929">
      <c r="P929" s="147"/>
    </row>
    <row r="930">
      <c r="P930" s="147"/>
    </row>
    <row r="931">
      <c r="P931" s="147"/>
    </row>
    <row r="932">
      <c r="P932" s="147"/>
    </row>
    <row r="933">
      <c r="P933" s="147"/>
    </row>
    <row r="934">
      <c r="P934" s="147"/>
    </row>
    <row r="935">
      <c r="P935" s="147"/>
    </row>
    <row r="936">
      <c r="P936" s="147"/>
    </row>
    <row r="937">
      <c r="P937" s="147"/>
    </row>
    <row r="938">
      <c r="P938" s="147"/>
    </row>
    <row r="939">
      <c r="P939" s="147"/>
    </row>
    <row r="940">
      <c r="P940" s="147"/>
    </row>
    <row r="941">
      <c r="P941" s="147"/>
    </row>
    <row r="942">
      <c r="P942" s="147"/>
    </row>
    <row r="943">
      <c r="P943" s="147"/>
    </row>
    <row r="944">
      <c r="P944" s="147"/>
    </row>
    <row r="945">
      <c r="P945" s="147"/>
    </row>
    <row r="946">
      <c r="P946" s="147"/>
    </row>
    <row r="947">
      <c r="P947" s="147"/>
    </row>
    <row r="948">
      <c r="P948" s="147"/>
    </row>
    <row r="949">
      <c r="P949" s="147"/>
    </row>
    <row r="950">
      <c r="P950" s="147"/>
    </row>
    <row r="951">
      <c r="P951" s="147"/>
    </row>
    <row r="952">
      <c r="P952" s="147"/>
    </row>
    <row r="953">
      <c r="P953" s="147"/>
    </row>
    <row r="954">
      <c r="P954" s="147"/>
    </row>
    <row r="955">
      <c r="P955" s="147"/>
    </row>
    <row r="956">
      <c r="P956" s="147"/>
    </row>
    <row r="957">
      <c r="P957" s="147"/>
    </row>
    <row r="958">
      <c r="P958" s="147"/>
    </row>
    <row r="959">
      <c r="P959" s="147"/>
    </row>
    <row r="960">
      <c r="P960" s="147"/>
    </row>
    <row r="961">
      <c r="P961" s="147"/>
    </row>
    <row r="962">
      <c r="P962" s="147"/>
    </row>
    <row r="963">
      <c r="P963" s="147"/>
    </row>
    <row r="964">
      <c r="P964" s="147"/>
    </row>
    <row r="965">
      <c r="P965" s="147"/>
    </row>
    <row r="966">
      <c r="P966" s="147"/>
    </row>
    <row r="967">
      <c r="P967" s="147"/>
    </row>
    <row r="968">
      <c r="P968" s="147"/>
    </row>
    <row r="969">
      <c r="P969" s="147"/>
    </row>
    <row r="970">
      <c r="P970" s="147"/>
    </row>
    <row r="971">
      <c r="P971" s="147"/>
    </row>
    <row r="972">
      <c r="P972" s="147"/>
    </row>
    <row r="973">
      <c r="P973" s="147"/>
    </row>
    <row r="974">
      <c r="P974" s="147"/>
    </row>
    <row r="975">
      <c r="P975" s="147"/>
    </row>
    <row r="976">
      <c r="P976" s="147"/>
    </row>
    <row r="977">
      <c r="P977" s="147"/>
    </row>
    <row r="978">
      <c r="P978" s="147"/>
    </row>
    <row r="979">
      <c r="P979" s="147"/>
    </row>
    <row r="980">
      <c r="P980" s="147"/>
    </row>
    <row r="981">
      <c r="P981" s="147"/>
    </row>
    <row r="982">
      <c r="P982" s="147"/>
    </row>
    <row r="983">
      <c r="P983" s="147"/>
    </row>
    <row r="984">
      <c r="P984" s="147"/>
    </row>
    <row r="985">
      <c r="P985" s="147"/>
    </row>
    <row r="986">
      <c r="P986" s="147"/>
    </row>
    <row r="987">
      <c r="P987" s="147"/>
    </row>
    <row r="988">
      <c r="P988" s="147"/>
    </row>
    <row r="989">
      <c r="P989" s="147"/>
    </row>
    <row r="990">
      <c r="P990" s="147"/>
    </row>
    <row r="991">
      <c r="P991" s="147"/>
    </row>
    <row r="992">
      <c r="P992" s="147"/>
    </row>
    <row r="993">
      <c r="P993" s="147"/>
    </row>
    <row r="994">
      <c r="P994" s="147"/>
    </row>
    <row r="995">
      <c r="P995" s="147"/>
    </row>
    <row r="996">
      <c r="P996" s="147"/>
    </row>
    <row r="997">
      <c r="P997" s="147"/>
    </row>
    <row r="998">
      <c r="P998" s="147"/>
    </row>
    <row r="999">
      <c r="P999" s="147"/>
    </row>
    <row r="1000">
      <c r="P1000" s="147"/>
    </row>
    <row r="1001">
      <c r="P1001" s="147"/>
    </row>
    <row r="1002">
      <c r="P1002" s="147"/>
    </row>
    <row r="1003">
      <c r="P1003" s="147"/>
    </row>
    <row r="1004">
      <c r="P1004" s="147"/>
    </row>
    <row r="1005">
      <c r="P1005" s="147"/>
    </row>
    <row r="1006">
      <c r="P1006" s="147"/>
    </row>
    <row r="1007">
      <c r="P1007" s="147"/>
    </row>
    <row r="1008">
      <c r="P1008" s="147"/>
    </row>
    <row r="1009">
      <c r="P1009" s="147"/>
    </row>
    <row r="1010">
      <c r="P1010" s="147"/>
    </row>
    <row r="1011">
      <c r="P1011" s="147"/>
    </row>
    <row r="1012">
      <c r="P1012" s="147"/>
    </row>
    <row r="1013">
      <c r="P1013" s="147"/>
    </row>
    <row r="1014">
      <c r="P1014" s="147"/>
    </row>
    <row r="1015">
      <c r="P1015" s="147"/>
    </row>
    <row r="1016">
      <c r="P1016" s="147"/>
    </row>
    <row r="1017">
      <c r="P1017" s="147"/>
    </row>
    <row r="1018">
      <c r="P1018" s="147"/>
    </row>
    <row r="1019">
      <c r="P1019" s="147"/>
    </row>
    <row r="1020">
      <c r="P1020" s="147"/>
    </row>
    <row r="1021">
      <c r="P1021" s="147"/>
    </row>
    <row r="1022">
      <c r="P1022" s="147"/>
    </row>
    <row r="1023">
      <c r="P1023" s="147"/>
    </row>
    <row r="1024">
      <c r="P1024" s="147"/>
    </row>
    <row r="1025">
      <c r="P1025" s="147"/>
    </row>
    <row r="1026">
      <c r="P1026" s="147"/>
    </row>
    <row r="1027">
      <c r="P1027" s="147"/>
    </row>
    <row r="1028">
      <c r="P1028" s="147"/>
    </row>
    <row r="1029">
      <c r="P1029" s="147"/>
    </row>
    <row r="1030">
      <c r="P1030" s="147"/>
    </row>
    <row r="1031">
      <c r="P1031" s="147"/>
    </row>
    <row r="1032">
      <c r="P1032" s="147"/>
    </row>
    <row r="1033">
      <c r="P1033" s="147"/>
    </row>
    <row r="1034">
      <c r="P1034" s="147"/>
    </row>
    <row r="1035">
      <c r="P1035" s="147"/>
    </row>
    <row r="1036">
      <c r="P1036" s="147"/>
    </row>
    <row r="1037">
      <c r="P1037" s="147"/>
    </row>
    <row r="1038">
      <c r="P1038" s="147"/>
    </row>
    <row r="1039">
      <c r="P1039" s="147"/>
    </row>
    <row r="1040">
      <c r="P1040" s="147"/>
    </row>
    <row r="1041">
      <c r="P1041" s="147"/>
    </row>
    <row r="1042">
      <c r="P1042" s="147"/>
    </row>
    <row r="1043">
      <c r="P1043" s="147"/>
    </row>
    <row r="1044">
      <c r="P1044" s="147"/>
    </row>
    <row r="1045">
      <c r="P1045" s="147"/>
    </row>
    <row r="1046">
      <c r="P1046" s="147"/>
    </row>
    <row r="1047">
      <c r="P1047" s="147"/>
    </row>
    <row r="1048">
      <c r="P1048" s="147"/>
    </row>
    <row r="1049">
      <c r="P1049" s="147"/>
    </row>
    <row r="1050">
      <c r="P1050" s="147"/>
    </row>
    <row r="1051">
      <c r="P1051" s="147"/>
    </row>
    <row r="1052">
      <c r="P1052" s="147"/>
    </row>
    <row r="1053">
      <c r="P1053" s="147"/>
    </row>
    <row r="1054">
      <c r="P1054" s="147"/>
    </row>
    <row r="1055">
      <c r="P1055" s="147"/>
    </row>
    <row r="1056">
      <c r="P1056" s="147"/>
    </row>
    <row r="1057">
      <c r="P1057" s="147"/>
    </row>
    <row r="1058">
      <c r="P1058" s="147"/>
    </row>
    <row r="1059">
      <c r="P1059" s="147"/>
    </row>
    <row r="1060">
      <c r="P1060" s="147"/>
    </row>
    <row r="1061">
      <c r="P1061" s="147"/>
    </row>
    <row r="1062">
      <c r="P1062" s="147"/>
    </row>
    <row r="1063">
      <c r="P1063" s="147"/>
    </row>
    <row r="1064">
      <c r="P1064" s="147"/>
    </row>
    <row r="1065">
      <c r="P1065" s="147"/>
    </row>
    <row r="1066">
      <c r="P1066" s="147"/>
    </row>
    <row r="1067">
      <c r="P1067" s="147"/>
    </row>
    <row r="1068">
      <c r="P1068" s="147"/>
    </row>
    <row r="1069">
      <c r="P1069" s="147"/>
    </row>
    <row r="1070">
      <c r="P1070" s="147"/>
    </row>
    <row r="1071">
      <c r="P1071" s="147"/>
    </row>
    <row r="1072">
      <c r="P1072" s="147"/>
    </row>
    <row r="1073">
      <c r="P1073" s="147"/>
    </row>
    <row r="1074">
      <c r="P1074" s="147"/>
    </row>
    <row r="1075">
      <c r="P1075" s="147"/>
    </row>
    <row r="1076">
      <c r="P1076" s="147"/>
    </row>
    <row r="1077">
      <c r="P1077" s="147"/>
    </row>
    <row r="1078">
      <c r="P1078" s="147"/>
    </row>
    <row r="1079">
      <c r="P1079" s="147"/>
    </row>
    <row r="1080">
      <c r="P1080" s="147"/>
    </row>
    <row r="1081">
      <c r="P1081" s="147"/>
    </row>
    <row r="1082">
      <c r="P1082" s="147"/>
    </row>
    <row r="1083">
      <c r="P1083" s="147"/>
    </row>
    <row r="1084">
      <c r="P1084" s="147"/>
    </row>
    <row r="1085">
      <c r="P1085" s="147"/>
    </row>
    <row r="1086">
      <c r="P1086" s="147"/>
    </row>
    <row r="1087">
      <c r="P1087" s="147"/>
    </row>
    <row r="1088">
      <c r="P1088" s="147"/>
    </row>
    <row r="1089">
      <c r="P1089" s="147"/>
    </row>
    <row r="1090">
      <c r="P1090" s="147"/>
    </row>
    <row r="1091">
      <c r="P1091" s="147"/>
    </row>
    <row r="1092">
      <c r="P1092" s="147"/>
    </row>
    <row r="1093">
      <c r="P1093" s="147"/>
    </row>
    <row r="1094">
      <c r="P1094" s="147"/>
    </row>
    <row r="1095">
      <c r="P1095" s="147"/>
    </row>
    <row r="1096">
      <c r="P1096" s="147"/>
    </row>
    <row r="1097">
      <c r="P1097" s="147"/>
    </row>
    <row r="1098">
      <c r="P1098" s="147"/>
    </row>
    <row r="1099">
      <c r="P1099" s="147"/>
    </row>
    <row r="1100">
      <c r="P1100" s="147"/>
    </row>
    <row r="1101">
      <c r="P1101" s="147"/>
    </row>
    <row r="1102">
      <c r="P1102" s="147"/>
    </row>
    <row r="1103">
      <c r="P1103" s="147"/>
    </row>
    <row r="1104">
      <c r="P1104" s="147"/>
    </row>
    <row r="1105">
      <c r="P1105" s="147"/>
    </row>
    <row r="1106">
      <c r="P1106" s="147"/>
    </row>
    <row r="1107">
      <c r="P1107" s="147"/>
    </row>
    <row r="1108">
      <c r="P1108" s="147"/>
    </row>
    <row r="1109">
      <c r="P1109" s="147"/>
    </row>
    <row r="1110">
      <c r="P1110" s="147"/>
    </row>
    <row r="1111">
      <c r="P1111" s="147"/>
    </row>
    <row r="1112">
      <c r="P1112" s="147"/>
    </row>
    <row r="1113">
      <c r="P1113" s="147"/>
    </row>
    <row r="1114">
      <c r="P1114" s="147"/>
    </row>
    <row r="1115">
      <c r="P1115" s="147"/>
    </row>
    <row r="1116">
      <c r="P1116" s="147"/>
    </row>
    <row r="1117">
      <c r="P1117" s="147"/>
    </row>
    <row r="1118">
      <c r="P1118" s="147"/>
    </row>
    <row r="1119">
      <c r="P1119" s="147"/>
    </row>
    <row r="1120">
      <c r="P1120" s="147"/>
    </row>
    <row r="1121">
      <c r="P1121" s="147"/>
    </row>
    <row r="1122">
      <c r="P1122" s="147"/>
    </row>
    <row r="1123">
      <c r="P1123" s="147"/>
    </row>
    <row r="1124">
      <c r="P1124" s="147"/>
    </row>
    <row r="1125">
      <c r="P1125" s="147"/>
    </row>
    <row r="1126">
      <c r="P1126" s="147"/>
    </row>
    <row r="1127">
      <c r="P1127" s="147"/>
    </row>
    <row r="1128">
      <c r="P1128" s="147"/>
    </row>
    <row r="1129">
      <c r="P1129" s="147"/>
    </row>
    <row r="1130">
      <c r="P1130" s="147"/>
    </row>
    <row r="1131">
      <c r="P1131" s="147"/>
    </row>
    <row r="1132">
      <c r="P1132" s="147"/>
    </row>
    <row r="1133">
      <c r="P1133" s="147"/>
    </row>
    <row r="1134">
      <c r="P1134" s="147"/>
    </row>
    <row r="1135">
      <c r="P1135" s="147"/>
    </row>
    <row r="1136">
      <c r="P1136" s="147"/>
    </row>
    <row r="1137">
      <c r="P1137" s="147"/>
    </row>
    <row r="1138">
      <c r="P1138" s="147"/>
    </row>
    <row r="1139">
      <c r="P1139" s="147"/>
    </row>
    <row r="1140">
      <c r="P1140" s="147"/>
    </row>
    <row r="1141">
      <c r="P1141" s="147"/>
    </row>
    <row r="1142">
      <c r="P1142" s="147"/>
    </row>
    <row r="1143">
      <c r="P1143" s="147"/>
    </row>
    <row r="1144">
      <c r="P1144" s="147"/>
    </row>
    <row r="1145">
      <c r="P1145" s="147"/>
    </row>
    <row r="1146">
      <c r="P1146" s="147"/>
    </row>
    <row r="1147">
      <c r="P1147" s="147"/>
    </row>
    <row r="1148">
      <c r="P1148" s="147"/>
    </row>
    <row r="1149">
      <c r="P1149" s="147"/>
    </row>
    <row r="1150">
      <c r="P1150" s="147"/>
    </row>
    <row r="1151">
      <c r="P1151" s="147"/>
    </row>
    <row r="1152">
      <c r="P1152" s="147"/>
    </row>
    <row r="1153">
      <c r="P1153" s="147"/>
    </row>
    <row r="1154">
      <c r="P1154" s="147"/>
    </row>
    <row r="1155">
      <c r="P1155" s="147"/>
    </row>
    <row r="1156">
      <c r="P1156" s="147"/>
    </row>
    <row r="1157">
      <c r="P1157" s="147"/>
    </row>
    <row r="1158">
      <c r="P1158" s="147"/>
    </row>
    <row r="1159">
      <c r="P1159" s="147"/>
    </row>
    <row r="1160">
      <c r="P1160" s="147"/>
    </row>
    <row r="1161">
      <c r="P1161" s="147"/>
    </row>
    <row r="1162">
      <c r="P1162" s="147"/>
    </row>
    <row r="1163">
      <c r="P1163" s="147"/>
    </row>
    <row r="1164">
      <c r="P1164" s="147"/>
    </row>
    <row r="1165">
      <c r="P1165" s="147"/>
    </row>
    <row r="1166">
      <c r="P1166" s="147"/>
    </row>
    <row r="1167">
      <c r="P1167" s="147"/>
    </row>
    <row r="1168">
      <c r="P1168" s="147"/>
    </row>
    <row r="1169">
      <c r="P1169" s="147"/>
    </row>
    <row r="1170">
      <c r="P1170" s="147"/>
    </row>
    <row r="1171">
      <c r="P1171" s="147"/>
    </row>
    <row r="1172">
      <c r="P1172" s="147"/>
    </row>
    <row r="1173">
      <c r="P1173" s="147"/>
    </row>
    <row r="1174">
      <c r="P1174" s="147"/>
    </row>
    <row r="1175">
      <c r="P1175" s="147"/>
    </row>
    <row r="1176">
      <c r="P1176" s="147"/>
    </row>
    <row r="1177">
      <c r="P1177" s="147"/>
    </row>
    <row r="1178">
      <c r="P1178" s="147"/>
    </row>
    <row r="1179">
      <c r="P1179" s="147"/>
    </row>
    <row r="1180">
      <c r="P1180" s="147"/>
    </row>
    <row r="1181">
      <c r="P1181" s="147"/>
    </row>
    <row r="1182">
      <c r="P1182" s="147"/>
    </row>
    <row r="1183">
      <c r="P1183" s="147"/>
    </row>
    <row r="1184">
      <c r="P1184" s="147"/>
    </row>
    <row r="1185">
      <c r="P1185" s="147"/>
    </row>
    <row r="1186">
      <c r="P1186" s="147"/>
    </row>
    <row r="1187">
      <c r="P1187" s="147"/>
    </row>
    <row r="1188">
      <c r="P1188" s="147"/>
    </row>
    <row r="1189">
      <c r="P1189" s="147"/>
    </row>
    <row r="1190">
      <c r="P1190" s="147"/>
    </row>
    <row r="1191">
      <c r="P1191" s="147"/>
    </row>
    <row r="1192">
      <c r="P1192" s="147"/>
    </row>
    <row r="1193">
      <c r="P1193" s="147"/>
    </row>
    <row r="1194">
      <c r="P1194" s="147"/>
    </row>
    <row r="1195">
      <c r="P1195" s="147"/>
    </row>
    <row r="1196">
      <c r="P1196" s="147"/>
    </row>
    <row r="1197">
      <c r="P1197" s="147"/>
    </row>
    <row r="1198">
      <c r="P1198" s="147"/>
    </row>
    <row r="1199">
      <c r="P1199" s="147"/>
    </row>
    <row r="1200">
      <c r="P1200" s="147"/>
    </row>
    <row r="1201">
      <c r="P1201" s="147"/>
    </row>
    <row r="1202">
      <c r="P1202" s="147"/>
    </row>
    <row r="1203">
      <c r="P1203" s="147"/>
    </row>
    <row r="1204">
      <c r="P1204" s="147"/>
    </row>
    <row r="1205">
      <c r="P1205" s="147"/>
    </row>
    <row r="1206">
      <c r="P1206" s="147"/>
    </row>
    <row r="1207">
      <c r="P1207" s="147"/>
    </row>
    <row r="1208">
      <c r="P1208" s="147"/>
    </row>
    <row r="1209">
      <c r="P1209" s="147"/>
    </row>
    <row r="1210">
      <c r="P1210" s="147"/>
    </row>
    <row r="1211">
      <c r="P1211" s="147"/>
    </row>
    <row r="1212">
      <c r="P1212" s="147"/>
    </row>
    <row r="1213">
      <c r="P1213" s="147"/>
    </row>
    <row r="1214">
      <c r="P1214" s="147"/>
    </row>
    <row r="1215">
      <c r="P1215" s="147"/>
    </row>
    <row r="1216">
      <c r="P1216" s="147"/>
    </row>
    <row r="1217">
      <c r="P1217" s="147"/>
    </row>
    <row r="1218">
      <c r="P1218" s="147"/>
    </row>
    <row r="1219">
      <c r="P1219" s="147"/>
    </row>
    <row r="1220">
      <c r="P1220" s="147"/>
    </row>
    <row r="1221">
      <c r="P1221" s="147"/>
    </row>
    <row r="1222">
      <c r="P1222" s="147"/>
    </row>
    <row r="1223">
      <c r="P1223" s="147"/>
    </row>
    <row r="1224">
      <c r="P1224" s="147"/>
    </row>
    <row r="1225">
      <c r="P1225" s="147"/>
    </row>
    <row r="1226">
      <c r="P1226" s="147"/>
    </row>
    <row r="1227">
      <c r="P1227" s="147"/>
    </row>
    <row r="1228">
      <c r="P1228" s="147"/>
    </row>
    <row r="1229">
      <c r="P1229" s="147"/>
    </row>
    <row r="1230">
      <c r="P1230" s="147"/>
    </row>
    <row r="1231">
      <c r="P1231" s="147"/>
    </row>
    <row r="1232">
      <c r="P1232" s="147"/>
    </row>
    <row r="1233">
      <c r="P1233" s="147"/>
    </row>
    <row r="1234">
      <c r="P1234" s="147"/>
    </row>
    <row r="1235">
      <c r="P1235" s="147"/>
    </row>
    <row r="1236">
      <c r="P1236" s="147"/>
    </row>
    <row r="1237">
      <c r="P1237" s="147"/>
    </row>
    <row r="1238">
      <c r="P1238" s="147"/>
    </row>
    <row r="1239">
      <c r="P1239" s="147"/>
    </row>
    <row r="1240">
      <c r="P1240" s="147"/>
    </row>
    <row r="1241">
      <c r="P1241" s="147"/>
    </row>
    <row r="1242">
      <c r="P1242" s="147"/>
    </row>
    <row r="1243">
      <c r="P1243" s="147"/>
    </row>
    <row r="1244">
      <c r="P1244" s="147"/>
    </row>
    <row r="1245">
      <c r="P1245" s="147"/>
    </row>
    <row r="1246">
      <c r="P1246" s="147"/>
    </row>
    <row r="1247">
      <c r="P1247" s="147"/>
    </row>
    <row r="1248">
      <c r="P1248" s="147"/>
    </row>
    <row r="1249">
      <c r="P1249" s="147"/>
    </row>
    <row r="1250">
      <c r="P1250" s="147"/>
    </row>
    <row r="1251">
      <c r="P1251" s="147"/>
    </row>
    <row r="1252">
      <c r="P1252" s="147"/>
    </row>
    <row r="1253">
      <c r="P1253" s="147"/>
    </row>
    <row r="1254">
      <c r="P1254" s="147"/>
    </row>
    <row r="1255">
      <c r="P1255" s="147"/>
    </row>
    <row r="1256">
      <c r="P1256" s="147"/>
    </row>
    <row r="1257">
      <c r="P1257" s="147"/>
    </row>
    <row r="1258">
      <c r="P1258" s="147"/>
    </row>
    <row r="1259">
      <c r="P1259" s="147"/>
    </row>
    <row r="1260">
      <c r="P1260" s="147"/>
    </row>
    <row r="1261">
      <c r="P1261" s="147"/>
    </row>
    <row r="1262">
      <c r="P1262" s="147"/>
    </row>
    <row r="1263">
      <c r="P1263" s="147"/>
    </row>
    <row r="1264">
      <c r="P1264" s="147"/>
    </row>
    <row r="1265">
      <c r="P1265" s="147"/>
    </row>
    <row r="1266">
      <c r="P1266" s="147"/>
    </row>
    <row r="1267">
      <c r="P1267" s="147"/>
    </row>
    <row r="1268">
      <c r="P1268" s="147"/>
    </row>
    <row r="1269">
      <c r="P1269" s="147"/>
    </row>
    <row r="1270">
      <c r="P1270" s="147"/>
    </row>
    <row r="1271">
      <c r="P1271" s="147"/>
    </row>
    <row r="1272">
      <c r="P1272" s="147"/>
    </row>
    <row r="1273">
      <c r="P1273" s="147"/>
    </row>
    <row r="1274">
      <c r="P1274" s="147"/>
    </row>
    <row r="1275">
      <c r="P1275" s="147"/>
    </row>
    <row r="1276">
      <c r="P1276" s="147"/>
    </row>
    <row r="1277">
      <c r="P1277" s="147"/>
    </row>
    <row r="1278">
      <c r="P1278" s="147"/>
    </row>
    <row r="1279">
      <c r="P1279" s="147"/>
    </row>
    <row r="1280">
      <c r="P1280" s="147"/>
    </row>
    <row r="1281">
      <c r="P1281" s="147"/>
    </row>
    <row r="1282">
      <c r="P1282" s="147"/>
    </row>
    <row r="1283">
      <c r="P1283" s="147"/>
    </row>
    <row r="1284">
      <c r="P1284" s="147"/>
    </row>
    <row r="1285">
      <c r="P1285" s="147"/>
    </row>
    <row r="1286">
      <c r="P1286" s="147"/>
    </row>
    <row r="1287">
      <c r="P1287" s="147"/>
    </row>
    <row r="1288">
      <c r="P1288" s="147"/>
    </row>
    <row r="1289">
      <c r="P1289" s="147"/>
    </row>
    <row r="1290">
      <c r="P1290" s="147"/>
    </row>
    <row r="1291">
      <c r="P1291" s="147"/>
    </row>
    <row r="1292">
      <c r="P1292" s="147"/>
    </row>
    <row r="1293">
      <c r="P1293" s="147"/>
    </row>
    <row r="1294">
      <c r="P1294" s="147"/>
    </row>
    <row r="1295">
      <c r="P1295" s="147"/>
    </row>
    <row r="1296">
      <c r="P1296" s="147"/>
    </row>
    <row r="1297">
      <c r="P1297" s="147"/>
    </row>
    <row r="1298">
      <c r="P1298" s="147"/>
    </row>
    <row r="1299">
      <c r="P1299" s="147"/>
    </row>
    <row r="1300">
      <c r="P1300" s="147"/>
    </row>
    <row r="1301">
      <c r="P1301" s="147"/>
    </row>
    <row r="1302">
      <c r="P1302" s="147"/>
    </row>
    <row r="1303">
      <c r="P1303" s="147"/>
    </row>
    <row r="1304">
      <c r="P1304" s="147"/>
    </row>
    <row r="1305">
      <c r="P1305" s="147"/>
    </row>
    <row r="1306">
      <c r="P1306" s="147"/>
    </row>
    <row r="1307">
      <c r="P1307" s="147"/>
    </row>
    <row r="1308">
      <c r="P1308" s="147"/>
    </row>
    <row r="1309">
      <c r="P1309" s="147"/>
    </row>
    <row r="1310">
      <c r="P1310" s="147"/>
    </row>
    <row r="1311">
      <c r="P1311" s="147"/>
    </row>
    <row r="1312">
      <c r="P1312" s="147"/>
    </row>
    <row r="1313">
      <c r="P1313" s="147"/>
    </row>
    <row r="1314">
      <c r="P1314" s="147"/>
    </row>
    <row r="1315">
      <c r="P1315" s="147"/>
    </row>
    <row r="1316">
      <c r="P1316" s="147"/>
    </row>
    <row r="1317">
      <c r="P1317" s="147"/>
    </row>
    <row r="1318">
      <c r="P1318" s="147"/>
    </row>
    <row r="1319">
      <c r="P1319" s="147"/>
    </row>
    <row r="1320">
      <c r="P1320" s="147"/>
    </row>
    <row r="1321">
      <c r="P1321" s="147"/>
    </row>
    <row r="1322">
      <c r="P1322" s="147"/>
    </row>
    <row r="1323">
      <c r="P1323" s="147"/>
    </row>
    <row r="1324">
      <c r="P1324" s="147"/>
    </row>
    <row r="1325">
      <c r="P1325" s="147"/>
    </row>
    <row r="1326">
      <c r="P1326" s="147"/>
    </row>
    <row r="1327">
      <c r="P1327" s="147"/>
    </row>
    <row r="1328">
      <c r="P1328" s="147"/>
    </row>
    <row r="1329">
      <c r="P1329" s="147"/>
    </row>
    <row r="1330">
      <c r="P1330" s="147"/>
    </row>
    <row r="1331">
      <c r="P1331" s="147"/>
    </row>
    <row r="1332">
      <c r="P1332" s="147"/>
    </row>
  </sheetData>
  <mergeCells count="230">
    <mergeCell ref="E491:E538"/>
    <mergeCell ref="E539:E557"/>
    <mergeCell ref="E558:E576"/>
    <mergeCell ref="E275:E293"/>
    <mergeCell ref="E294:E312"/>
    <mergeCell ref="E313:E327"/>
    <mergeCell ref="E328:E354"/>
    <mergeCell ref="E360:E406"/>
    <mergeCell ref="E407:E454"/>
    <mergeCell ref="E455:E490"/>
    <mergeCell ref="F562:G565"/>
    <mergeCell ref="F566:G569"/>
    <mergeCell ref="F570:F571"/>
    <mergeCell ref="F572:F574"/>
    <mergeCell ref="F575:F576"/>
    <mergeCell ref="F539:G542"/>
    <mergeCell ref="F543:G546"/>
    <mergeCell ref="F547:G550"/>
    <mergeCell ref="F551:F552"/>
    <mergeCell ref="F553:F555"/>
    <mergeCell ref="F556:F557"/>
    <mergeCell ref="F558:G561"/>
    <mergeCell ref="G228:G232"/>
    <mergeCell ref="F237:G240"/>
    <mergeCell ref="F241:G244"/>
    <mergeCell ref="F245:G248"/>
    <mergeCell ref="F254:F255"/>
    <mergeCell ref="F256:G259"/>
    <mergeCell ref="F260:G263"/>
    <mergeCell ref="F264:G267"/>
    <mergeCell ref="F275:G278"/>
    <mergeCell ref="F279:G282"/>
    <mergeCell ref="F283:G286"/>
    <mergeCell ref="E142:E168"/>
    <mergeCell ref="E169:E187"/>
    <mergeCell ref="E188:E206"/>
    <mergeCell ref="E207:E236"/>
    <mergeCell ref="F207:F236"/>
    <mergeCell ref="G222:G227"/>
    <mergeCell ref="E237:E255"/>
    <mergeCell ref="F249:F250"/>
    <mergeCell ref="F251:F253"/>
    <mergeCell ref="E256:E274"/>
    <mergeCell ref="F268:F269"/>
    <mergeCell ref="F270:F272"/>
    <mergeCell ref="F273:F274"/>
    <mergeCell ref="F292:F293"/>
    <mergeCell ref="F407:G410"/>
    <mergeCell ref="F411:G414"/>
    <mergeCell ref="F415:G418"/>
    <mergeCell ref="F419:F444"/>
    <mergeCell ref="G424:G426"/>
    <mergeCell ref="G436:G438"/>
    <mergeCell ref="F445:F452"/>
    <mergeCell ref="F505:F517"/>
    <mergeCell ref="G506:G510"/>
    <mergeCell ref="F518:F534"/>
    <mergeCell ref="G519:G523"/>
    <mergeCell ref="G524:G528"/>
    <mergeCell ref="G529:G533"/>
    <mergeCell ref="F535:F538"/>
    <mergeCell ref="F146:G149"/>
    <mergeCell ref="F150:G153"/>
    <mergeCell ref="G156:G159"/>
    <mergeCell ref="F169:G172"/>
    <mergeCell ref="F173:G176"/>
    <mergeCell ref="O177:O180"/>
    <mergeCell ref="Q177:Q180"/>
    <mergeCell ref="F177:G180"/>
    <mergeCell ref="F181:F182"/>
    <mergeCell ref="F183:F185"/>
    <mergeCell ref="F186:F187"/>
    <mergeCell ref="F188:G191"/>
    <mergeCell ref="Q188:Q191"/>
    <mergeCell ref="F192:G195"/>
    <mergeCell ref="Q192:Q195"/>
    <mergeCell ref="F81:G84"/>
    <mergeCell ref="F85:G88"/>
    <mergeCell ref="Q85:Q88"/>
    <mergeCell ref="Q89:Q92"/>
    <mergeCell ref="Q93:Q96"/>
    <mergeCell ref="O97:O101"/>
    <mergeCell ref="Q97:Q101"/>
    <mergeCell ref="E81:E84"/>
    <mergeCell ref="F89:G92"/>
    <mergeCell ref="A74:A75"/>
    <mergeCell ref="E74:E75"/>
    <mergeCell ref="I80:N80"/>
    <mergeCell ref="O81:O84"/>
    <mergeCell ref="O85:O88"/>
    <mergeCell ref="O89:O92"/>
    <mergeCell ref="O93:O96"/>
    <mergeCell ref="F80:H80"/>
    <mergeCell ref="F93:G96"/>
    <mergeCell ref="G97:G101"/>
    <mergeCell ref="G111:G116"/>
    <mergeCell ref="G117:G121"/>
    <mergeCell ref="G126:G129"/>
    <mergeCell ref="F142:G145"/>
    <mergeCell ref="E85:E141"/>
    <mergeCell ref="F97:F136"/>
    <mergeCell ref="F137:F139"/>
    <mergeCell ref="F140:F141"/>
    <mergeCell ref="F154:F163"/>
    <mergeCell ref="F164:F166"/>
    <mergeCell ref="F167:F168"/>
    <mergeCell ref="F205:F206"/>
    <mergeCell ref="G207:G212"/>
    <mergeCell ref="O207:O212"/>
    <mergeCell ref="Q207:Q212"/>
    <mergeCell ref="O188:O191"/>
    <mergeCell ref="O192:O195"/>
    <mergeCell ref="F196:G199"/>
    <mergeCell ref="O196:O199"/>
    <mergeCell ref="Q196:Q199"/>
    <mergeCell ref="F200:F201"/>
    <mergeCell ref="F202:F204"/>
    <mergeCell ref="F287:F288"/>
    <mergeCell ref="F289:F291"/>
    <mergeCell ref="F294:G297"/>
    <mergeCell ref="F298:G301"/>
    <mergeCell ref="F302:G305"/>
    <mergeCell ref="F306:F307"/>
    <mergeCell ref="F308:F310"/>
    <mergeCell ref="F359:H359"/>
    <mergeCell ref="I359:N359"/>
    <mergeCell ref="F311:F312"/>
    <mergeCell ref="F314:G318"/>
    <mergeCell ref="F320:F323"/>
    <mergeCell ref="F328:G331"/>
    <mergeCell ref="F332:G335"/>
    <mergeCell ref="F336:G339"/>
    <mergeCell ref="G342:G345"/>
    <mergeCell ref="G390:G395"/>
    <mergeCell ref="G396:G400"/>
    <mergeCell ref="F340:F349"/>
    <mergeCell ref="F350:F352"/>
    <mergeCell ref="F353:F354"/>
    <mergeCell ref="F360:F406"/>
    <mergeCell ref="G361:G365"/>
    <mergeCell ref="G371:G375"/>
    <mergeCell ref="G385:G389"/>
    <mergeCell ref="O294:O297"/>
    <mergeCell ref="O298:O301"/>
    <mergeCell ref="O302:O305"/>
    <mergeCell ref="O314:O317"/>
    <mergeCell ref="O319:O322"/>
    <mergeCell ref="O328:O331"/>
    <mergeCell ref="O332:O335"/>
    <mergeCell ref="O336:O339"/>
    <mergeCell ref="O361:O365"/>
    <mergeCell ref="O371:O375"/>
    <mergeCell ref="O385:O389"/>
    <mergeCell ref="O407:O410"/>
    <mergeCell ref="O411:O414"/>
    <mergeCell ref="O415:O418"/>
    <mergeCell ref="O562:O565"/>
    <mergeCell ref="O566:O569"/>
    <mergeCell ref="O491:O494"/>
    <mergeCell ref="O506:O509"/>
    <mergeCell ref="O519:O522"/>
    <mergeCell ref="O539:O542"/>
    <mergeCell ref="O543:O546"/>
    <mergeCell ref="O547:O550"/>
    <mergeCell ref="O558:O561"/>
    <mergeCell ref="O142:O145"/>
    <mergeCell ref="Q142:Q145"/>
    <mergeCell ref="O146:O149"/>
    <mergeCell ref="Q146:Q149"/>
    <mergeCell ref="O150:O153"/>
    <mergeCell ref="Q150:Q153"/>
    <mergeCell ref="Q169:Q172"/>
    <mergeCell ref="Q173:Q176"/>
    <mergeCell ref="O169:O172"/>
    <mergeCell ref="O173:O176"/>
    <mergeCell ref="O237:O240"/>
    <mergeCell ref="Q237:Q240"/>
    <mergeCell ref="O241:O244"/>
    <mergeCell ref="Q241:Q244"/>
    <mergeCell ref="Q245:Q248"/>
    <mergeCell ref="O245:O248"/>
    <mergeCell ref="O256:O259"/>
    <mergeCell ref="Q256:Q259"/>
    <mergeCell ref="O260:O263"/>
    <mergeCell ref="Q260:Q263"/>
    <mergeCell ref="O264:O267"/>
    <mergeCell ref="Q264:Q267"/>
    <mergeCell ref="O275:O278"/>
    <mergeCell ref="Q275:Q278"/>
    <mergeCell ref="O279:O282"/>
    <mergeCell ref="Q279:Q282"/>
    <mergeCell ref="O283:O286"/>
    <mergeCell ref="Q283:Q286"/>
    <mergeCell ref="Q294:Q297"/>
    <mergeCell ref="Q298:Q301"/>
    <mergeCell ref="Q302:Q305"/>
    <mergeCell ref="Q314:Q317"/>
    <mergeCell ref="Q319:Q322"/>
    <mergeCell ref="Q323:Q324"/>
    <mergeCell ref="Q328:Q331"/>
    <mergeCell ref="Q332:Q335"/>
    <mergeCell ref="O455:O458"/>
    <mergeCell ref="O459:O462"/>
    <mergeCell ref="O463:O466"/>
    <mergeCell ref="Q459:Q462"/>
    <mergeCell ref="Q463:Q466"/>
    <mergeCell ref="Q539:Q542"/>
    <mergeCell ref="Q543:Q546"/>
    <mergeCell ref="Q547:Q550"/>
    <mergeCell ref="Q558:Q561"/>
    <mergeCell ref="Q562:Q565"/>
    <mergeCell ref="Q566:Q569"/>
    <mergeCell ref="Q336:Q339"/>
    <mergeCell ref="Q361:Q365"/>
    <mergeCell ref="Q371:Q374"/>
    <mergeCell ref="Q407:Q410"/>
    <mergeCell ref="Q411:Q414"/>
    <mergeCell ref="Q415:Q418"/>
    <mergeCell ref="Q455:Q458"/>
    <mergeCell ref="F489:F490"/>
    <mergeCell ref="G491:G495"/>
    <mergeCell ref="G496:G499"/>
    <mergeCell ref="G500:G503"/>
    <mergeCell ref="F453:F454"/>
    <mergeCell ref="F455:G458"/>
    <mergeCell ref="F459:G462"/>
    <mergeCell ref="F463:G466"/>
    <mergeCell ref="F467:F479"/>
    <mergeCell ref="F480:F488"/>
    <mergeCell ref="F491:F504"/>
  </mergeCells>
  <conditionalFormatting sqref="G213:Q219">
    <cfRule type="expression" dxfId="19" priority="1">
      <formula>NE($H$235,$G$213)</formula>
    </cfRule>
  </conditionalFormatting>
  <conditionalFormatting sqref="G221:Q233">
    <cfRule type="expression" dxfId="19" priority="2">
      <formula>NE($H$235,$G$221)</formula>
    </cfRule>
  </conditionalFormatting>
  <conditionalFormatting sqref="G424:Q426">
    <cfRule type="expression" dxfId="20" priority="3">
      <formula>NE($H$441,$G$424)</formula>
    </cfRule>
  </conditionalFormatting>
  <conditionalFormatting sqref="G427:Q427">
    <cfRule type="expression" dxfId="20" priority="4">
      <formula>NE($H$441,$G$427)</formula>
    </cfRule>
  </conditionalFormatting>
  <conditionalFormatting sqref="G436:Q438 G515:H515">
    <cfRule type="expression" dxfId="20" priority="5">
      <formula>NE($H$441,$G$436)</formula>
    </cfRule>
  </conditionalFormatting>
  <conditionalFormatting sqref="G439:Q439">
    <cfRule type="expression" dxfId="20" priority="6">
      <formula>NE($H$441,$G$439)</formula>
    </cfRule>
  </conditionalFormatting>
  <conditionalFormatting sqref="F518:Q534">
    <cfRule type="expression" dxfId="19" priority="7">
      <formula>NE($F$518,$H$535)</formula>
    </cfRule>
  </conditionalFormatting>
  <conditionalFormatting sqref="F491:G504 H491:H497 I491:Q504 H499:H504">
    <cfRule type="expression" dxfId="19" priority="8">
      <formula>NE($F$491,$H$535)</formula>
    </cfRule>
  </conditionalFormatting>
  <conditionalFormatting sqref="F505:Q517">
    <cfRule type="expression" dxfId="19" priority="9">
      <formula>NE($F$505,$H$535)</formula>
    </cfRule>
  </conditionalFormatting>
  <conditionalFormatting sqref="G468:Q473">
    <cfRule type="expression" dxfId="19" priority="10">
      <formula>NE($G$468,$H$478)</formula>
    </cfRule>
  </conditionalFormatting>
  <conditionalFormatting sqref="G475:Q476">
    <cfRule type="expression" dxfId="19" priority="11">
      <formula>NE($G$475,$H$478)</formula>
    </cfRule>
  </conditionalFormatting>
  <conditionalFormatting sqref="G102:Q108">
    <cfRule type="expression" dxfId="19" priority="12">
      <formula>NE($H$133,$G$102)</formula>
    </cfRule>
  </conditionalFormatting>
  <conditionalFormatting sqref="G110:Q122">
    <cfRule type="expression" dxfId="19" priority="13">
      <formula>NE($H$133,$G$110)</formula>
    </cfRule>
  </conditionalFormatting>
  <conditionalFormatting sqref="G360:Q368 J498">
    <cfRule type="expression" dxfId="19" priority="14">
      <formula>NE($H$403,$G$360)</formula>
    </cfRule>
  </conditionalFormatting>
  <conditionalFormatting sqref="G370:Q382">
    <cfRule type="expression" dxfId="19" priority="15">
      <formula>NE($H$403,$G$370)</formula>
    </cfRule>
  </conditionalFormatting>
  <conditionalFormatting sqref="G384:Q401">
    <cfRule type="expression" dxfId="19" priority="16">
      <formula>NE($H$403,$G$384)</formula>
    </cfRule>
  </conditionalFormatting>
  <conditionalFormatting sqref="A80:A93 B80:B81 B84:B88 B90:B93">
    <cfRule type="notContainsBlanks" dxfId="21" priority="17">
      <formula>LEN(TRIM(A80))&gt;0</formula>
    </cfRule>
  </conditionalFormatting>
  <conditionalFormatting sqref="C57:F57">
    <cfRule type="colorScale" priority="18">
      <colorScale>
        <cfvo type="formula" val="0"/>
        <cfvo type="max"/>
        <color rgb="FFFFFFFF"/>
        <color rgb="FFE67C73"/>
      </colorScale>
    </cfRule>
  </conditionalFormatting>
  <conditionalFormatting sqref="C58:F58">
    <cfRule type="colorScale" priority="19">
      <colorScale>
        <cfvo type="formula" val="0"/>
        <cfvo type="max"/>
        <color rgb="FFFFFFFF"/>
        <color rgb="FFE67C73"/>
      </colorScale>
    </cfRule>
  </conditionalFormatting>
  <conditionalFormatting sqref="C59:F59">
    <cfRule type="colorScale" priority="20">
      <colorScale>
        <cfvo type="formula" val="0"/>
        <cfvo type="max"/>
        <color rgb="FFFFFFFF"/>
        <color rgb="FFE67C73"/>
      </colorScale>
    </cfRule>
  </conditionalFormatting>
  <conditionalFormatting sqref="C65:F65">
    <cfRule type="colorScale" priority="21">
      <colorScale>
        <cfvo type="formula" val="0"/>
        <cfvo type="max"/>
        <color rgb="FFFFFFFF"/>
        <color rgb="FFE67C73"/>
      </colorScale>
    </cfRule>
  </conditionalFormatting>
  <conditionalFormatting sqref="C66:F66">
    <cfRule type="colorScale" priority="22">
      <colorScale>
        <cfvo type="formula" val="0"/>
        <cfvo type="max"/>
        <color rgb="FFFFFFFF"/>
        <color rgb="FFE67C73"/>
      </colorScale>
    </cfRule>
  </conditionalFormatting>
  <conditionalFormatting sqref="C69:F69">
    <cfRule type="colorScale" priority="23">
      <colorScale>
        <cfvo type="formula" val="0"/>
        <cfvo type="max"/>
        <color rgb="FFFFFFFF"/>
        <color rgb="FFE67C73"/>
      </colorScale>
    </cfRule>
  </conditionalFormatting>
  <conditionalFormatting sqref="C70:F70">
    <cfRule type="colorScale" priority="24">
      <colorScale>
        <cfvo type="formula" val="0"/>
        <cfvo type="max"/>
        <color rgb="FFFFFFFF"/>
        <color rgb="FFE67C73"/>
      </colorScale>
    </cfRule>
  </conditionalFormatting>
  <conditionalFormatting sqref="C71:F71">
    <cfRule type="colorScale" priority="25">
      <colorScale>
        <cfvo type="formula" val="0"/>
        <cfvo type="max"/>
        <color rgb="FFFFFFFF"/>
        <color rgb="FFE67C73"/>
      </colorScale>
    </cfRule>
  </conditionalFormatting>
  <conditionalFormatting sqref="C72:F72">
    <cfRule type="colorScale" priority="26">
      <colorScale>
        <cfvo type="formula" val="0"/>
        <cfvo type="max"/>
        <color rgb="FFFFFFFF"/>
        <color rgb="FFE67C73"/>
      </colorScale>
    </cfRule>
  </conditionalFormatting>
  <conditionalFormatting sqref="C73:F73">
    <cfRule type="colorScale" priority="27">
      <colorScale>
        <cfvo type="formula" val="0"/>
        <cfvo type="max"/>
        <color rgb="FFFFFFFF"/>
        <color rgb="FFE67C73"/>
      </colorScale>
    </cfRule>
  </conditionalFormatting>
  <conditionalFormatting sqref="C67:F67">
    <cfRule type="colorScale" priority="28">
      <colorScale>
        <cfvo type="formula" val="0"/>
        <cfvo type="max"/>
        <color rgb="FFFFFFFF"/>
        <color rgb="FFE67C73"/>
      </colorScale>
    </cfRule>
  </conditionalFormatting>
  <conditionalFormatting sqref="C60:F60">
    <cfRule type="colorScale" priority="29">
      <colorScale>
        <cfvo type="formula" val="0"/>
        <cfvo type="max"/>
        <color rgb="FFFFFFFF"/>
        <color rgb="FFE67C73"/>
      </colorScale>
    </cfRule>
  </conditionalFormatting>
  <conditionalFormatting sqref="D54:D55 E55">
    <cfRule type="notContainsBlanks" dxfId="22" priority="30">
      <formula>LEN(TRIM(D54))&gt;0</formula>
    </cfRule>
  </conditionalFormatting>
  <conditionalFormatting sqref="C64:F64">
    <cfRule type="colorScale" priority="31">
      <colorScale>
        <cfvo type="formula" val="0"/>
        <cfvo type="max"/>
        <color rgb="FFFFFFFF"/>
        <color rgb="FFE67C73"/>
      </colorScale>
    </cfRule>
  </conditionalFormatting>
  <conditionalFormatting sqref="C62:F62">
    <cfRule type="colorScale" priority="32">
      <colorScale>
        <cfvo type="formula" val="0"/>
        <cfvo type="max"/>
        <color rgb="FFFFFFFF"/>
        <color rgb="FFE67C73"/>
      </colorScale>
    </cfRule>
  </conditionalFormatting>
  <conditionalFormatting sqref="O1:O357 O359:O1332">
    <cfRule type="cellIs" dxfId="23" priority="33" operator="equal">
      <formula>"fp8"</formula>
    </cfRule>
  </conditionalFormatting>
  <conditionalFormatting sqref="O1:O357 O359:O1332">
    <cfRule type="cellIs" dxfId="24" priority="34" operator="equal">
      <formula>"bf16"</formula>
    </cfRule>
  </conditionalFormatting>
  <conditionalFormatting sqref="O1:O357 O359:O1332">
    <cfRule type="cellIs" dxfId="25" priority="35" operator="equal">
      <formula>"fp4"</formula>
    </cfRule>
  </conditionalFormatting>
  <conditionalFormatting sqref="C61:F61">
    <cfRule type="colorScale" priority="36">
      <colorScale>
        <cfvo type="formula" val="0"/>
        <cfvo type="max"/>
        <color rgb="FFFFFFFF"/>
        <color rgb="FFE67C73"/>
      </colorScale>
    </cfRule>
  </conditionalFormatting>
  <conditionalFormatting sqref="C68:F68">
    <cfRule type="colorScale" priority="37">
      <colorScale>
        <cfvo type="formula" val="0"/>
        <cfvo type="max"/>
        <color rgb="FFFFFFFF"/>
        <color rgb="FFE67C73"/>
      </colorScale>
    </cfRule>
  </conditionalFormatting>
  <dataValidations>
    <dataValidation type="list" allowBlank="1" showErrorMessage="1" sqref="H441">
      <formula1>"Option 1 (Chip2Chip),Option 2 (Core2Core),No Collective needed"</formula1>
    </dataValidation>
    <dataValidation type="list" allowBlank="1" showErrorMessage="1" sqref="C24">
      <formula1>"Decode,Prefill"</formula1>
    </dataValidation>
    <dataValidation type="list" allowBlank="1" showErrorMessage="1" sqref="C34:C35 C39">
      <formula1>"w4a4,w4a8,w8a8,w4a16,w8a16,w16a16"</formula1>
    </dataValidation>
    <dataValidation type="list" allowBlank="1" showErrorMessage="1" sqref="AS29:AS30 C33 C36:C38 C40 AS56 AS60 O81 O93 O150 O177 O196 O207 O245 O264 O283 O302 O336 O415 O463 O539 O543 O547 O558 O562 O566">
      <formula1>"fp4,fp8,bf16"</formula1>
    </dataValidation>
    <dataValidation type="list" allowBlank="1" showErrorMessage="1" sqref="H403">
      <formula1>"Strategy A: All-To-All,Strategy B: All-Gather Tokens with no chiplet involved,Strategy C: Hirarachical All-Gather,No Collectives"</formula1>
    </dataValidation>
    <dataValidation type="list" allowBlank="1" showErrorMessage="1" sqref="H162">
      <formula1>"Strategy 1: Reduce Scatter D2D (for CM),No Collectives"</formula1>
    </dataValidation>
    <dataValidation type="list" allowBlank="1" showErrorMessage="1" sqref="H17">
      <formula1>DB!$C$1:$F$1</formula1>
    </dataValidation>
    <dataValidation type="list" allowBlank="1" showErrorMessage="1" sqref="F74:F76">
      <formula1>"OptionA. No Overlapping,OptionB. Overlapping Expert Collectives"</formula1>
    </dataValidation>
    <dataValidation type="list" allowBlank="1" showErrorMessage="1" sqref="H478">
      <formula1>"Option A: AllReduce,Option B: Do not resolve partial sum yet,Option C: No Collectives"</formula1>
    </dataValidation>
    <dataValidation type="list" allowBlank="1" showErrorMessage="1" sqref="F491 F518 H535">
      <formula1>"Option A: Transposed All-To-All,Option B: Reduce-Scatter,Option C: Hierachical RS"</formula1>
    </dataValidation>
    <dataValidation type="list" allowBlank="1" showErrorMessage="1" sqref="G326 H348">
      <formula1>"Strategy 1: All-Gather Die-to-Die (for CM),No Collectives"</formula1>
    </dataValidation>
    <dataValidation type="list" allowBlank="1" showErrorMessage="1" sqref="F505">
      <formula1>"Option A: All-To-All,Option B: Reduce-Scatter"</formula1>
    </dataValidation>
    <dataValidation type="list" allowBlank="1" showErrorMessage="1" sqref="H133 H235">
      <formula1>"Strategy A: All-Gather Tokens with no chiplet involved,Strategy B: Hierarchical All-Gather,No Collectives"</formula1>
    </dataValidation>
  </dataValidations>
  <hyperlinks>
    <hyperlink r:id="rId4" location="gid=0&amp;range=D45:D63" ref="B57"/>
    <hyperlink r:id="rId5" location="gid=0&amp;range=D64:D82" ref="B58"/>
    <hyperlink r:id="rId6" location="gid=0&amp;range=D83:D101" ref="B59"/>
    <hyperlink r:id="rId7" location="gid=0&amp;range=D102:D120" ref="B60"/>
    <hyperlink r:id="rId8" location="gid=0&amp;range=E182:E211" ref="B61"/>
    <hyperlink r:id="rId9" location="gid=0&amp;range=D121:D139" ref="B64"/>
    <hyperlink r:id="rId10" location="gid=0&amp;range=D140:D158" ref="B65"/>
    <hyperlink r:id="rId11" location="gid=0&amp;range=D159:D177" ref="B66"/>
    <hyperlink r:id="rId12" location="gid=0&amp;range=D178:D196" ref="B67"/>
    <hyperlink r:id="rId13" location="gid=0&amp;range=D197:D215" ref="B69"/>
    <hyperlink r:id="rId14" location="gid=0&amp;range=S44:S58" ref="B70"/>
    <hyperlink r:id="rId15" location="gid=0&amp;range=S59:S77" ref="B71"/>
    <hyperlink r:id="rId16" location="gid=0&amp;range=S78:S96" ref="B72"/>
    <hyperlink r:id="rId17" location="gid=0&amp;range=S97:S115" ref="B73"/>
  </hyperlinks>
  <drawing r:id="rId18"/>
  <legacyDrawing r:id="rId19"/>
  <tableParts count="14">
    <tablePart r:id="rId34"/>
    <tablePart r:id="rId35"/>
    <tablePart r:id="rId36"/>
    <tablePart r:id="rId37"/>
    <tablePart r:id="rId38"/>
    <tablePart r:id="rId39"/>
    <tablePart r:id="rId40"/>
    <tablePart r:id="rId41"/>
    <tablePart r:id="rId42"/>
    <tablePart r:id="rId43"/>
    <tablePart r:id="rId44"/>
    <tablePart r:id="rId45"/>
    <tablePart r:id="rId46"/>
    <tablePart r:id="rId4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outlinePr summaryBelow="0" summaryRight="0"/>
  </sheetPr>
  <sheetViews>
    <sheetView workbookViewId="0"/>
  </sheetViews>
  <sheetFormatPr customHeight="1" defaultColWidth="12.63" defaultRowHeight="15.75"/>
  <cols>
    <col customWidth="1" min="1" max="1" width="32.75"/>
    <col customWidth="1" min="2" max="2" width="17.88"/>
    <col customWidth="1" min="4" max="4" width="17.63"/>
    <col customWidth="1" min="5" max="5" width="18.25"/>
    <col customWidth="1" min="6" max="6" width="31.63"/>
    <col customWidth="1" min="7" max="7" width="19.5"/>
    <col customWidth="1" min="8" max="8" width="26.5"/>
    <col customWidth="1" min="9" max="9" width="2.5"/>
    <col customWidth="1" min="10" max="10" width="8.75"/>
    <col customWidth="1" min="11" max="12" width="9.25"/>
    <col customWidth="1" min="13" max="13" width="12.38"/>
    <col customWidth="1" min="14" max="14" width="2.38"/>
    <col customWidth="1" min="15" max="15" width="9.13"/>
    <col customWidth="1" min="16" max="16" width="10.88"/>
    <col customWidth="1" min="20" max="20" width="16.25"/>
    <col customWidth="1" min="21" max="21" width="23.13"/>
    <col customWidth="1" min="22" max="22" width="28.0"/>
    <col customWidth="1" min="23" max="23" width="21.0"/>
    <col customWidth="1" min="24" max="24" width="2.0"/>
    <col customWidth="1" min="25" max="28" width="5.63"/>
    <col customWidth="1" min="29" max="29" width="1.38"/>
  </cols>
  <sheetData>
    <row r="1">
      <c r="A1" s="128" t="s">
        <v>115</v>
      </c>
      <c r="B1" s="129"/>
      <c r="C1" s="129"/>
      <c r="D1" s="130"/>
      <c r="E1" s="131"/>
      <c r="F1" s="132"/>
      <c r="G1" s="132"/>
      <c r="H1" s="133"/>
      <c r="I1" s="131"/>
      <c r="J1" s="131"/>
      <c r="K1" s="131"/>
      <c r="L1" s="131"/>
      <c r="M1" s="131"/>
      <c r="N1" s="131"/>
      <c r="O1" s="131"/>
      <c r="P1" s="134"/>
      <c r="Q1" s="135"/>
      <c r="R1" s="131"/>
      <c r="S1" s="131"/>
      <c r="T1" s="135"/>
      <c r="U1" s="131"/>
      <c r="V1" s="131"/>
      <c r="W1" s="131"/>
      <c r="X1" s="131"/>
      <c r="Y1" s="131"/>
      <c r="Z1" s="131"/>
      <c r="AA1" s="131"/>
      <c r="AB1" s="131"/>
      <c r="AC1" s="131"/>
      <c r="AD1" s="131"/>
      <c r="AE1" s="131"/>
      <c r="AF1" s="131"/>
      <c r="AG1" s="131"/>
      <c r="AH1" s="131"/>
      <c r="AI1" s="131"/>
      <c r="AJ1" s="131"/>
      <c r="AK1" s="131"/>
      <c r="AL1" s="131"/>
      <c r="AM1" s="131"/>
      <c r="AN1" s="131"/>
      <c r="AO1" s="131"/>
      <c r="AP1" s="131"/>
      <c r="AQ1" s="131"/>
      <c r="AR1" s="131"/>
      <c r="AS1" s="131"/>
      <c r="AT1" s="131"/>
    </row>
    <row r="2">
      <c r="A2" s="136" t="s">
        <v>116</v>
      </c>
      <c r="B2" s="136" t="s">
        <v>117</v>
      </c>
      <c r="C2" s="136" t="s">
        <v>118</v>
      </c>
      <c r="D2" s="137"/>
      <c r="E2" s="138"/>
      <c r="F2" s="139" t="s">
        <v>119</v>
      </c>
      <c r="G2" s="139" t="s">
        <v>120</v>
      </c>
      <c r="H2" s="140" t="s">
        <v>121</v>
      </c>
      <c r="I2" s="138"/>
      <c r="J2" s="138"/>
      <c r="K2" s="138"/>
      <c r="L2" s="138"/>
      <c r="M2" s="138"/>
      <c r="N2" s="138"/>
      <c r="O2" s="138"/>
      <c r="P2" s="141"/>
      <c r="Q2" s="142" t="s">
        <v>122</v>
      </c>
      <c r="R2" s="138"/>
      <c r="S2" s="138"/>
      <c r="T2" s="142" t="s">
        <v>123</v>
      </c>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row>
    <row r="3">
      <c r="A3" s="143" t="s">
        <v>124</v>
      </c>
      <c r="B3" s="143" t="s">
        <v>125</v>
      </c>
      <c r="C3" s="143">
        <v>7168.0</v>
      </c>
      <c r="D3" s="144"/>
      <c r="F3" s="139" t="s">
        <v>126</v>
      </c>
      <c r="G3" s="145"/>
      <c r="H3" s="146"/>
      <c r="P3" s="147"/>
      <c r="Q3" s="2" t="s">
        <v>127</v>
      </c>
      <c r="R3" s="2">
        <v>0.5</v>
      </c>
      <c r="T3" s="148" t="str">
        <f t="shared" ref="T3:T7" si="1">U3&amp;","&amp;V3</f>
        <v>fp4,fp4</v>
      </c>
      <c r="U3" s="2" t="s">
        <v>127</v>
      </c>
      <c r="V3" s="2" t="s">
        <v>127</v>
      </c>
      <c r="W3" s="2" t="s">
        <v>127</v>
      </c>
      <c r="AR3" s="149"/>
      <c r="AS3" s="149"/>
      <c r="AT3" s="149"/>
    </row>
    <row r="4">
      <c r="A4" s="143" t="s">
        <v>128</v>
      </c>
      <c r="B4" s="143" t="s">
        <v>129</v>
      </c>
      <c r="C4" s="143">
        <v>2048.0</v>
      </c>
      <c r="D4" s="144"/>
      <c r="F4" s="150" t="s">
        <v>32</v>
      </c>
      <c r="G4" s="145">
        <f>'Config and Summary'!$D8</f>
        <v>1</v>
      </c>
      <c r="H4" s="146"/>
      <c r="P4" s="147"/>
      <c r="Q4" s="2" t="s">
        <v>63</v>
      </c>
      <c r="R4" s="2">
        <v>1.0</v>
      </c>
      <c r="T4" s="148" t="str">
        <f t="shared" si="1"/>
        <v>fp4,fp8</v>
      </c>
      <c r="U4" s="2" t="s">
        <v>127</v>
      </c>
      <c r="V4" s="2" t="s">
        <v>63</v>
      </c>
      <c r="W4" s="2" t="s">
        <v>63</v>
      </c>
    </row>
    <row r="5">
      <c r="A5" s="143" t="s">
        <v>130</v>
      </c>
      <c r="B5" s="143" t="s">
        <v>131</v>
      </c>
      <c r="C5" s="143">
        <v>256.0</v>
      </c>
      <c r="D5" s="144"/>
      <c r="F5" s="150" t="s">
        <v>33</v>
      </c>
      <c r="G5" s="145">
        <f>'Config and Summary'!$D9</f>
        <v>16</v>
      </c>
      <c r="H5" s="146" t="s">
        <v>132</v>
      </c>
      <c r="P5" s="147"/>
      <c r="Q5" s="2" t="s">
        <v>82</v>
      </c>
      <c r="R5" s="2">
        <v>2.0</v>
      </c>
      <c r="T5" s="148" t="str">
        <f t="shared" si="1"/>
        <v>fp4,bf16</v>
      </c>
      <c r="U5" s="2" t="s">
        <v>127</v>
      </c>
      <c r="V5" s="2" t="s">
        <v>82</v>
      </c>
      <c r="W5" s="2" t="s">
        <v>82</v>
      </c>
      <c r="AR5" s="149"/>
      <c r="AS5" s="149"/>
      <c r="AT5" s="149"/>
    </row>
    <row r="6">
      <c r="A6" s="143" t="s">
        <v>133</v>
      </c>
      <c r="B6" s="143" t="s">
        <v>134</v>
      </c>
      <c r="C6" s="143">
        <v>61.0</v>
      </c>
      <c r="D6" s="144"/>
      <c r="F6" s="150" t="s">
        <v>34</v>
      </c>
      <c r="G6" s="145">
        <f>'Config and Summary'!$D10</f>
        <v>1</v>
      </c>
      <c r="H6" s="146"/>
      <c r="P6" s="147"/>
      <c r="T6" s="148" t="str">
        <f t="shared" si="1"/>
        <v>fp8,fp4</v>
      </c>
      <c r="U6" s="2" t="s">
        <v>63</v>
      </c>
      <c r="V6" s="2" t="s">
        <v>127</v>
      </c>
      <c r="W6" s="2" t="s">
        <v>63</v>
      </c>
    </row>
    <row r="7">
      <c r="A7" s="151" t="s">
        <v>135</v>
      </c>
      <c r="B7" s="151" t="s">
        <v>136</v>
      </c>
      <c r="C7" s="151">
        <v>3.0</v>
      </c>
      <c r="D7" s="144"/>
      <c r="F7" s="150" t="s">
        <v>35</v>
      </c>
      <c r="G7" s="145">
        <f>'Config and Summary'!$D11</f>
        <v>1</v>
      </c>
      <c r="H7" s="146" t="s">
        <v>137</v>
      </c>
      <c r="P7" s="147"/>
      <c r="T7" s="148" t="str">
        <f t="shared" si="1"/>
        <v>fp8,fp8</v>
      </c>
      <c r="U7" s="2" t="s">
        <v>63</v>
      </c>
      <c r="V7" s="2" t="s">
        <v>63</v>
      </c>
      <c r="W7" s="2" t="s">
        <v>63</v>
      </c>
      <c r="AR7" s="87"/>
      <c r="AS7" s="87"/>
      <c r="AT7" s="87"/>
    </row>
    <row r="8">
      <c r="A8" s="143" t="s">
        <v>138</v>
      </c>
      <c r="B8" s="143" t="s">
        <v>139</v>
      </c>
      <c r="C8" s="143">
        <v>8.0</v>
      </c>
      <c r="D8" s="144"/>
      <c r="F8" s="139" t="s">
        <v>140</v>
      </c>
      <c r="P8" s="147"/>
      <c r="U8" s="2"/>
      <c r="V8" s="2"/>
      <c r="W8" s="2"/>
      <c r="AB8" s="2"/>
      <c r="AC8" s="2"/>
      <c r="AD8" s="2"/>
      <c r="AE8" s="2"/>
    </row>
    <row r="9">
      <c r="A9" s="152" t="s">
        <v>141</v>
      </c>
      <c r="B9" s="153" t="s">
        <v>142</v>
      </c>
      <c r="C9" s="143">
        <v>1536.0</v>
      </c>
      <c r="D9" s="144"/>
      <c r="F9" s="154" t="s">
        <v>143</v>
      </c>
      <c r="G9" s="155">
        <f>G5*G4</f>
        <v>16</v>
      </c>
      <c r="H9" s="156"/>
      <c r="P9" s="147"/>
      <c r="T9" s="148" t="str">
        <f t="shared" ref="T9:T11" si="2">U9&amp;","&amp;V9</f>
        <v>fp8,bf16</v>
      </c>
      <c r="U9" s="2" t="s">
        <v>63</v>
      </c>
      <c r="V9" s="2" t="s">
        <v>82</v>
      </c>
      <c r="W9" s="2" t="s">
        <v>82</v>
      </c>
      <c r="AB9" s="2"/>
      <c r="AC9" s="2"/>
      <c r="AD9" s="2"/>
      <c r="AE9" s="2"/>
    </row>
    <row r="10">
      <c r="A10" s="152" t="s">
        <v>144</v>
      </c>
      <c r="B10" s="153" t="s">
        <v>145</v>
      </c>
      <c r="C10" s="143">
        <v>512.0</v>
      </c>
      <c r="D10" s="144"/>
      <c r="F10" s="157" t="s">
        <v>146</v>
      </c>
      <c r="G10" s="158">
        <f>PRODUCT(G3:G6)</f>
        <v>16</v>
      </c>
      <c r="H10" s="159"/>
      <c r="P10" s="147"/>
      <c r="T10" s="148" t="str">
        <f t="shared" si="2"/>
        <v>bf16,fp4</v>
      </c>
      <c r="U10" s="2" t="s">
        <v>82</v>
      </c>
      <c r="V10" s="2" t="s">
        <v>127</v>
      </c>
      <c r="W10" s="2" t="s">
        <v>82</v>
      </c>
      <c r="AP10" s="138"/>
      <c r="AQ10" s="138"/>
      <c r="AT10" s="149"/>
    </row>
    <row r="11">
      <c r="A11" s="152" t="s">
        <v>147</v>
      </c>
      <c r="B11" s="153" t="s">
        <v>148</v>
      </c>
      <c r="C11" s="143">
        <v>128.0</v>
      </c>
      <c r="D11" s="144"/>
      <c r="F11" s="157" t="s">
        <v>149</v>
      </c>
      <c r="G11" s="158">
        <f>$G$10/$H$18</f>
        <v>8</v>
      </c>
      <c r="H11" s="159"/>
      <c r="P11" s="147"/>
      <c r="T11" s="148" t="str">
        <f t="shared" si="2"/>
        <v>bf16,fp8</v>
      </c>
      <c r="U11" s="2" t="s">
        <v>82</v>
      </c>
      <c r="V11" s="2" t="s">
        <v>63</v>
      </c>
      <c r="W11" s="2" t="s">
        <v>82</v>
      </c>
      <c r="AP11" s="142"/>
    </row>
    <row r="12">
      <c r="A12" s="152" t="s">
        <v>150</v>
      </c>
      <c r="B12" s="153" t="s">
        <v>151</v>
      </c>
      <c r="C12" s="143">
        <v>64.0</v>
      </c>
      <c r="D12" s="144"/>
      <c r="L12" s="160"/>
      <c r="P12" s="147"/>
      <c r="T12" s="148" t="s">
        <v>152</v>
      </c>
      <c r="U12" s="2" t="s">
        <v>82</v>
      </c>
      <c r="V12" s="2" t="s">
        <v>82</v>
      </c>
      <c r="W12" s="2" t="s">
        <v>82</v>
      </c>
      <c r="AP12" s="138"/>
      <c r="AQ12" s="138"/>
      <c r="AT12" s="149"/>
    </row>
    <row r="13">
      <c r="A13" s="143" t="s">
        <v>153</v>
      </c>
      <c r="B13" s="153" t="s">
        <v>154</v>
      </c>
      <c r="C13" s="143">
        <v>128.0</v>
      </c>
      <c r="D13" s="144"/>
    </row>
    <row r="14">
      <c r="A14" s="161" t="s">
        <v>155</v>
      </c>
      <c r="B14" s="162"/>
      <c r="C14" s="162"/>
      <c r="D14" s="163"/>
      <c r="AG14" s="164"/>
      <c r="AH14" s="164"/>
      <c r="AI14" s="87"/>
      <c r="AJ14" s="38"/>
      <c r="AK14" s="38"/>
      <c r="AL14" s="38"/>
      <c r="AM14" s="38"/>
      <c r="AN14" s="87"/>
      <c r="AO14" s="38"/>
      <c r="AP14" s="164"/>
      <c r="AQ14" s="38"/>
      <c r="AR14" s="38"/>
      <c r="AS14" s="87"/>
      <c r="AT14" s="87"/>
    </row>
    <row r="15">
      <c r="A15" s="165" t="s">
        <v>156</v>
      </c>
      <c r="B15" s="165" t="s">
        <v>156</v>
      </c>
      <c r="C15" s="166">
        <f>$C$11+$C$12</f>
        <v>192</v>
      </c>
      <c r="D15" s="167"/>
      <c r="AG15" s="38"/>
      <c r="AH15" s="38"/>
      <c r="AI15" s="87"/>
      <c r="AJ15" s="38"/>
      <c r="AK15" s="38"/>
      <c r="AL15" s="38"/>
      <c r="AM15" s="38"/>
      <c r="AN15" s="87"/>
      <c r="AO15" s="38"/>
      <c r="AP15" s="168"/>
      <c r="AQ15" s="168"/>
      <c r="AR15" s="38"/>
      <c r="AS15" s="87"/>
      <c r="AT15" s="169"/>
    </row>
    <row r="16">
      <c r="A16" s="165" t="s">
        <v>157</v>
      </c>
      <c r="B16" s="165" t="s">
        <v>157</v>
      </c>
      <c r="C16" s="170">
        <f>$C$10+$C$12</f>
        <v>576</v>
      </c>
      <c r="D16" s="144"/>
      <c r="AG16" s="38"/>
      <c r="AH16" s="38"/>
      <c r="AI16" s="87"/>
      <c r="AJ16" s="38"/>
      <c r="AK16" s="38"/>
      <c r="AL16" s="38"/>
      <c r="AM16" s="38"/>
      <c r="AN16" s="87"/>
      <c r="AO16" s="38"/>
      <c r="AP16" s="168"/>
      <c r="AQ16" s="168"/>
      <c r="AR16" s="38"/>
      <c r="AS16" s="87"/>
      <c r="AT16" s="169"/>
    </row>
    <row r="17">
      <c r="A17" s="170" t="s">
        <v>158</v>
      </c>
      <c r="B17" s="170" t="s">
        <v>159</v>
      </c>
      <c r="C17" s="166">
        <f>C8*$C$25</f>
        <v>8192</v>
      </c>
      <c r="D17" s="167"/>
      <c r="F17" s="171" t="s">
        <v>160</v>
      </c>
      <c r="G17" s="172"/>
      <c r="H17" s="173" t="str">
        <f>'Config and Summary'!D4</f>
        <v>GhostFish (P3) Derated</v>
      </c>
      <c r="AG17" s="38"/>
      <c r="AH17" s="38"/>
      <c r="AI17" s="87"/>
      <c r="AJ17" s="38"/>
      <c r="AK17" s="38"/>
      <c r="AL17" s="38"/>
      <c r="AM17" s="38"/>
      <c r="AN17" s="87"/>
      <c r="AO17" s="38"/>
      <c r="AP17" s="168"/>
      <c r="AQ17" s="168"/>
      <c r="AR17" s="38"/>
      <c r="AS17" s="87"/>
      <c r="AT17" s="169"/>
    </row>
    <row r="18">
      <c r="A18" s="174" t="s">
        <v>120</v>
      </c>
      <c r="B18" s="174" t="s">
        <v>161</v>
      </c>
      <c r="C18" s="175">
        <f>$G$10</f>
        <v>16</v>
      </c>
      <c r="D18" s="167"/>
      <c r="F18" s="108" t="str">
        <f t="array" ref="F18:F32">DB!A2:A16</f>
        <v># of TensorCore per Chip</v>
      </c>
      <c r="G18" s="172"/>
      <c r="H18" s="176">
        <f t="array" ref="H18:H32">xlookup($H$17,DB!1:1,DB!2:16)</f>
        <v>2</v>
      </c>
      <c r="AG18" s="38"/>
      <c r="AH18" s="38"/>
      <c r="AI18" s="87"/>
      <c r="AJ18" s="38"/>
      <c r="AK18" s="38"/>
      <c r="AL18" s="38"/>
      <c r="AM18" s="38"/>
      <c r="AN18" s="87"/>
      <c r="AO18" s="38"/>
      <c r="AP18" s="168"/>
      <c r="AQ18" s="38"/>
      <c r="AR18" s="38"/>
      <c r="AS18" s="87"/>
      <c r="AT18" s="87"/>
    </row>
    <row r="19">
      <c r="A19" s="174" t="s">
        <v>162</v>
      </c>
      <c r="B19" s="174" t="s">
        <v>163</v>
      </c>
      <c r="C19" s="175">
        <f>$G$11</f>
        <v>8</v>
      </c>
      <c r="D19" s="167"/>
      <c r="F19" s="108" t="s">
        <v>164</v>
      </c>
      <c r="G19" s="172"/>
      <c r="H19" s="176">
        <v>6729.8</v>
      </c>
      <c r="AG19" s="38"/>
      <c r="AH19" s="38"/>
      <c r="AI19" s="87"/>
      <c r="AJ19" s="38"/>
      <c r="AK19" s="38"/>
      <c r="AL19" s="38"/>
      <c r="AM19" s="38"/>
      <c r="AN19" s="87"/>
      <c r="AO19" s="38"/>
      <c r="AP19" s="168"/>
      <c r="AQ19" s="38"/>
      <c r="AR19" s="38"/>
      <c r="AS19" s="87"/>
      <c r="AT19" s="87"/>
    </row>
    <row r="20">
      <c r="A20" s="177" t="s">
        <v>165</v>
      </c>
      <c r="B20" s="178" t="s">
        <v>166</v>
      </c>
      <c r="C20" s="179" t="str">
        <f>vlookup(C19, DB!$A$26:$F$31, 5, False)</f>
        <v>2x2x2</v>
      </c>
      <c r="D20" s="180"/>
      <c r="F20" s="108" t="s">
        <v>167</v>
      </c>
      <c r="G20" s="172"/>
      <c r="H20" s="176">
        <v>3571.236</v>
      </c>
      <c r="AG20" s="38"/>
      <c r="AH20" s="38"/>
      <c r="AI20" s="87"/>
      <c r="AJ20" s="38"/>
      <c r="AK20" s="38"/>
      <c r="AL20" s="38"/>
      <c r="AM20" s="38"/>
      <c r="AN20" s="87"/>
      <c r="AO20" s="38"/>
      <c r="AP20" s="168"/>
      <c r="AQ20" s="38"/>
      <c r="AR20" s="38"/>
      <c r="AS20" s="87"/>
      <c r="AT20" s="87"/>
    </row>
    <row r="21">
      <c r="A21" s="181" t="s">
        <v>168</v>
      </c>
      <c r="B21" s="182" t="s">
        <v>169</v>
      </c>
      <c r="C21" s="179">
        <f>vlookup(C19, DB!$A$26:$F$31, 6, False)</f>
        <v>12</v>
      </c>
      <c r="D21" s="183"/>
      <c r="F21" s="108" t="s">
        <v>170</v>
      </c>
      <c r="G21" s="172"/>
      <c r="H21" s="176">
        <v>3571.236</v>
      </c>
      <c r="AG21" s="38"/>
      <c r="AH21" s="38"/>
      <c r="AI21" s="87"/>
      <c r="AJ21" s="38"/>
      <c r="AK21" s="38"/>
      <c r="AL21" s="38"/>
      <c r="AM21" s="38"/>
      <c r="AN21" s="87"/>
      <c r="AO21" s="38"/>
      <c r="AP21" s="168"/>
      <c r="AQ21" s="38"/>
      <c r="AR21" s="38"/>
      <c r="AS21" s="87"/>
      <c r="AT21" s="87"/>
    </row>
    <row r="22">
      <c r="A22" s="175"/>
      <c r="B22" s="175"/>
      <c r="C22" s="175"/>
      <c r="D22" s="167"/>
      <c r="F22" s="108" t="s">
        <v>171</v>
      </c>
      <c r="G22" s="172"/>
      <c r="H22" s="176">
        <v>1785.618</v>
      </c>
      <c r="AG22" s="38"/>
      <c r="AH22" s="38"/>
      <c r="AI22" s="87"/>
      <c r="AJ22" s="38"/>
      <c r="AK22" s="38"/>
      <c r="AL22" s="38"/>
      <c r="AM22" s="38"/>
      <c r="AN22" s="87"/>
      <c r="AO22" s="38"/>
      <c r="AP22" s="168"/>
      <c r="AQ22" s="168"/>
      <c r="AR22" s="38"/>
      <c r="AS22" s="87"/>
      <c r="AT22" s="169"/>
    </row>
    <row r="23">
      <c r="A23" s="184" t="s">
        <v>172</v>
      </c>
      <c r="B23" s="185"/>
      <c r="C23" s="186"/>
      <c r="D23" s="187"/>
      <c r="F23" s="108" t="s">
        <v>173</v>
      </c>
      <c r="G23" s="172"/>
      <c r="H23" s="188">
        <v>192.0</v>
      </c>
      <c r="AG23" s="38"/>
      <c r="AH23" s="38"/>
      <c r="AI23" s="87"/>
      <c r="AJ23" s="38"/>
      <c r="AK23" s="38"/>
      <c r="AL23" s="38"/>
      <c r="AM23" s="38"/>
      <c r="AN23" s="87"/>
      <c r="AO23" s="38"/>
      <c r="AP23" s="168"/>
      <c r="AQ23" s="168"/>
      <c r="AR23" s="38"/>
      <c r="AS23" s="87"/>
      <c r="AT23" s="169"/>
    </row>
    <row r="24">
      <c r="A24" s="170" t="s">
        <v>174</v>
      </c>
      <c r="B24" s="170" t="s">
        <v>175</v>
      </c>
      <c r="C24" s="170" t="s">
        <v>25</v>
      </c>
      <c r="D24" s="144"/>
      <c r="F24" s="108" t="s">
        <v>176</v>
      </c>
      <c r="G24" s="172"/>
      <c r="H24" s="188">
        <v>3364.9</v>
      </c>
      <c r="AG24" s="38"/>
      <c r="AH24" s="38"/>
      <c r="AI24" s="87"/>
      <c r="AJ24" s="38"/>
      <c r="AK24" s="38"/>
      <c r="AL24" s="38"/>
      <c r="AM24" s="38"/>
      <c r="AN24" s="87"/>
      <c r="AO24" s="38"/>
      <c r="AP24" s="168"/>
      <c r="AQ24" s="168"/>
      <c r="AR24" s="38"/>
      <c r="AS24" s="87"/>
      <c r="AT24" s="169"/>
    </row>
    <row r="25">
      <c r="A25" s="189" t="s">
        <v>37</v>
      </c>
      <c r="B25" s="189" t="s">
        <v>38</v>
      </c>
      <c r="C25" s="189">
        <f>'Config and Summary'!D14</f>
        <v>1024</v>
      </c>
      <c r="D25" s="144"/>
      <c r="F25" s="108" t="s">
        <v>177</v>
      </c>
      <c r="G25" s="172"/>
      <c r="H25" s="176">
        <v>1785.618</v>
      </c>
      <c r="AG25" s="38"/>
      <c r="AH25" s="38"/>
      <c r="AI25" s="87"/>
      <c r="AJ25" s="169"/>
      <c r="AK25" s="38"/>
      <c r="AL25" s="38"/>
      <c r="AM25" s="38"/>
    </row>
    <row r="26">
      <c r="A26" s="170" t="s">
        <v>39</v>
      </c>
      <c r="B26" s="170" t="s">
        <v>40</v>
      </c>
      <c r="C26" s="170">
        <f>'Config and Summary'!D15</f>
        <v>16</v>
      </c>
      <c r="D26" s="190"/>
      <c r="F26" s="108" t="s">
        <v>178</v>
      </c>
      <c r="G26" s="172"/>
      <c r="H26" s="176">
        <v>1785.618</v>
      </c>
      <c r="AG26" s="164"/>
      <c r="AH26" s="164"/>
      <c r="AI26" s="164"/>
      <c r="AK26" s="38"/>
      <c r="AL26" s="38"/>
      <c r="AM26" s="38"/>
      <c r="AN26" s="87"/>
      <c r="AO26" s="38"/>
      <c r="AP26" s="38"/>
      <c r="AQ26" s="38"/>
      <c r="AR26" s="38"/>
      <c r="AS26" s="87"/>
      <c r="AT26" s="87"/>
    </row>
    <row r="27">
      <c r="A27" s="170" t="s">
        <v>41</v>
      </c>
      <c r="B27" s="174" t="s">
        <v>42</v>
      </c>
      <c r="C27" s="174">
        <f>'Config and Summary'!D16</f>
        <v>1024</v>
      </c>
      <c r="D27" s="144"/>
      <c r="F27" s="108" t="s">
        <v>180</v>
      </c>
      <c r="G27" s="172"/>
      <c r="H27" s="176">
        <v>892.809</v>
      </c>
      <c r="AG27" s="164"/>
      <c r="AH27" s="164"/>
      <c r="AI27" s="164"/>
      <c r="AK27" s="38"/>
      <c r="AL27" s="38"/>
      <c r="AM27" s="38"/>
      <c r="AN27" s="87"/>
      <c r="AO27" s="38"/>
      <c r="AP27" s="38"/>
      <c r="AQ27" s="38"/>
      <c r="AR27" s="38"/>
      <c r="AS27" s="87"/>
      <c r="AT27" s="87"/>
    </row>
    <row r="28">
      <c r="A28" s="170" t="s">
        <v>46</v>
      </c>
      <c r="B28" s="175"/>
      <c r="C28" s="174">
        <f>'Config and Summary'!D18</f>
        <v>0</v>
      </c>
      <c r="D28" s="144"/>
      <c r="F28" s="108" t="s">
        <v>181</v>
      </c>
      <c r="G28" s="172"/>
      <c r="H28" s="193">
        <v>96.0</v>
      </c>
      <c r="AG28" s="164"/>
      <c r="AH28" s="164"/>
      <c r="AI28" s="164"/>
      <c r="AL28" s="38"/>
      <c r="AM28" s="38"/>
      <c r="AN28" s="87"/>
      <c r="AO28" s="38"/>
      <c r="AP28" s="38"/>
      <c r="AQ28" s="38"/>
      <c r="AR28" s="38"/>
      <c r="AS28" s="87"/>
      <c r="AT28" s="87"/>
    </row>
    <row r="29">
      <c r="A29" s="170" t="s">
        <v>47</v>
      </c>
      <c r="B29" s="175"/>
      <c r="C29" s="174">
        <f>'Config and Summary'!D19</f>
        <v>1</v>
      </c>
      <c r="D29" s="144"/>
      <c r="F29" s="108" t="s">
        <v>182</v>
      </c>
      <c r="G29" s="172"/>
      <c r="H29" s="176">
        <v>600.0</v>
      </c>
      <c r="AB29" s="2"/>
      <c r="AC29" s="2"/>
      <c r="AD29" s="2"/>
      <c r="AE29" s="2"/>
      <c r="AM29" s="142"/>
      <c r="AN29" s="138"/>
      <c r="AO29" s="142"/>
      <c r="AP29" s="142"/>
      <c r="AQ29" s="194"/>
      <c r="AR29" s="142"/>
      <c r="AS29" s="148"/>
    </row>
    <row r="30">
      <c r="A30" s="170" t="s">
        <v>48</v>
      </c>
      <c r="B30" s="174" t="s">
        <v>49</v>
      </c>
      <c r="C30" s="195" t="b">
        <f>'Config and Summary'!D20</f>
        <v>1</v>
      </c>
      <c r="D30" s="196"/>
      <c r="F30" s="172" t="s">
        <v>183</v>
      </c>
      <c r="G30" s="172"/>
      <c r="H30" s="197">
        <v>80.0</v>
      </c>
      <c r="AB30" s="2"/>
      <c r="AC30" s="2"/>
      <c r="AD30" s="2"/>
      <c r="AE30" s="2"/>
      <c r="AM30" s="142"/>
      <c r="AN30" s="138"/>
      <c r="AO30" s="142"/>
      <c r="AP30" s="142"/>
      <c r="AQ30" s="194"/>
      <c r="AR30" s="142"/>
      <c r="AS30" s="148"/>
    </row>
    <row r="31">
      <c r="A31" s="198" t="s">
        <v>50</v>
      </c>
      <c r="B31" s="198" t="s">
        <v>51</v>
      </c>
      <c r="C31" s="195" t="b">
        <f>'Config and Summary'!D21</f>
        <v>1</v>
      </c>
      <c r="D31" s="196"/>
      <c r="F31" s="105" t="s">
        <v>184</v>
      </c>
      <c r="G31" s="172"/>
      <c r="H31" s="105">
        <v>0.0013</v>
      </c>
      <c r="AM31" s="142"/>
      <c r="AN31" s="138"/>
      <c r="AO31" s="138"/>
      <c r="AP31" s="138"/>
      <c r="AQ31" s="138"/>
      <c r="AR31" s="142"/>
      <c r="AT31" s="149"/>
    </row>
    <row r="32">
      <c r="A32" s="184" t="s">
        <v>185</v>
      </c>
      <c r="B32" s="185"/>
      <c r="C32" s="186"/>
      <c r="D32" s="187"/>
      <c r="F32" s="105" t="s">
        <v>186</v>
      </c>
      <c r="G32" s="172"/>
      <c r="H32" s="105">
        <v>256.0</v>
      </c>
      <c r="AM32" s="142"/>
      <c r="AN32" s="138"/>
      <c r="AO32" s="138"/>
      <c r="AP32" s="138"/>
      <c r="AQ32" s="138"/>
      <c r="AR32" s="142"/>
      <c r="AT32" s="149"/>
    </row>
    <row r="33">
      <c r="A33" s="170" t="s">
        <v>61</v>
      </c>
      <c r="B33" s="174" t="s">
        <v>62</v>
      </c>
      <c r="C33" s="195" t="str">
        <f>'Config and Summary'!D27</f>
        <v>fp8</v>
      </c>
      <c r="D33" s="199"/>
      <c r="AM33" s="142"/>
      <c r="AN33" s="138"/>
      <c r="AO33" s="138"/>
      <c r="AP33" s="142"/>
      <c r="AQ33" s="142"/>
      <c r="AR33" s="142"/>
    </row>
    <row r="34">
      <c r="A34" s="170" t="s">
        <v>64</v>
      </c>
      <c r="B34" s="165" t="s">
        <v>65</v>
      </c>
      <c r="C34" s="200" t="str">
        <f>'Config and Summary'!D28</f>
        <v>w8a8</v>
      </c>
      <c r="D34" s="199"/>
      <c r="AM34" s="142"/>
      <c r="AN34" s="138"/>
      <c r="AO34" s="138"/>
      <c r="AP34" s="142"/>
      <c r="AQ34" s="142"/>
      <c r="AR34" s="142"/>
    </row>
    <row r="35">
      <c r="A35" s="170" t="s">
        <v>68</v>
      </c>
      <c r="B35" s="165" t="s">
        <v>69</v>
      </c>
      <c r="C35" s="200" t="str">
        <f>'Config and Summary'!D29</f>
        <v>w8a8</v>
      </c>
      <c r="D35" s="199"/>
      <c r="AM35" s="142"/>
      <c r="AN35" s="138"/>
      <c r="AO35" s="138"/>
      <c r="AP35" s="142"/>
      <c r="AQ35" s="142"/>
      <c r="AR35" s="142"/>
    </row>
    <row r="36">
      <c r="A36" s="170" t="s">
        <v>71</v>
      </c>
      <c r="B36" s="165" t="s">
        <v>72</v>
      </c>
      <c r="C36" s="195" t="str">
        <f>'Config and Summary'!D30</f>
        <v>fp8</v>
      </c>
      <c r="D36" s="199"/>
      <c r="AM36" s="142"/>
      <c r="AN36" s="138"/>
      <c r="AO36" s="138"/>
      <c r="AP36" s="142"/>
      <c r="AQ36" s="142"/>
      <c r="AR36" s="142"/>
    </row>
    <row r="37">
      <c r="A37" s="170" t="s">
        <v>73</v>
      </c>
      <c r="B37" s="165" t="s">
        <v>74</v>
      </c>
      <c r="C37" s="195" t="str">
        <f>'Config and Summary'!D31</f>
        <v>fp8</v>
      </c>
      <c r="D37" s="199"/>
      <c r="AM37" s="142"/>
      <c r="AN37" s="138"/>
      <c r="AO37" s="138"/>
      <c r="AP37" s="142"/>
      <c r="AQ37" s="142"/>
      <c r="AR37" s="142"/>
    </row>
    <row r="38">
      <c r="A38" s="170" t="s">
        <v>75</v>
      </c>
      <c r="B38" s="165" t="s">
        <v>76</v>
      </c>
      <c r="C38" s="195" t="str">
        <f>'Config and Summary'!D32</f>
        <v>fp8</v>
      </c>
      <c r="D38" s="199"/>
      <c r="AM38" s="142"/>
      <c r="AN38" s="138"/>
      <c r="AO38" s="138"/>
      <c r="AP38" s="142"/>
      <c r="AQ38" s="142"/>
      <c r="AR38" s="142"/>
    </row>
    <row r="39">
      <c r="A39" s="198" t="s">
        <v>77</v>
      </c>
      <c r="B39" s="165" t="s">
        <v>78</v>
      </c>
      <c r="C39" s="200" t="str">
        <f>'Config and Summary'!D33</f>
        <v>w4a8</v>
      </c>
      <c r="D39" s="199"/>
      <c r="AM39" s="142"/>
      <c r="AN39" s="138"/>
      <c r="AO39" s="138"/>
      <c r="AP39" s="142"/>
      <c r="AQ39" s="142"/>
      <c r="AR39" s="142"/>
    </row>
    <row r="40">
      <c r="A40" s="170" t="s">
        <v>80</v>
      </c>
      <c r="B40" s="165" t="s">
        <v>81</v>
      </c>
      <c r="C40" s="195" t="str">
        <f>'Config and Summary'!D34</f>
        <v>bf16</v>
      </c>
      <c r="D40" s="199"/>
      <c r="AM40" s="142"/>
      <c r="AN40" s="138"/>
      <c r="AO40" s="138"/>
      <c r="AP40" s="142"/>
      <c r="AQ40" s="142"/>
      <c r="AR40" s="142"/>
    </row>
    <row r="41">
      <c r="A41" s="2"/>
      <c r="B41" s="201"/>
      <c r="C41" s="201"/>
      <c r="D41" s="201"/>
      <c r="AM41" s="142"/>
      <c r="AN41" s="138"/>
      <c r="AO41" s="138"/>
      <c r="AP41" s="142"/>
      <c r="AQ41" s="142"/>
      <c r="AR41" s="142"/>
    </row>
    <row r="42">
      <c r="A42" s="122" t="s">
        <v>30</v>
      </c>
      <c r="B42" s="108" t="s">
        <v>187</v>
      </c>
      <c r="C42" s="105" t="b">
        <f>'Config and Summary'!D5</f>
        <v>0</v>
      </c>
      <c r="AG42" s="38"/>
      <c r="AH42" s="38"/>
      <c r="AI42" s="38"/>
      <c r="AJ42" s="38"/>
      <c r="AK42" s="38"/>
      <c r="AL42" s="38"/>
      <c r="AM42" s="168"/>
      <c r="AN42" s="168"/>
      <c r="AO42" s="202"/>
      <c r="AP42" s="142"/>
      <c r="AQ42" s="168"/>
      <c r="AR42" s="168"/>
      <c r="AT42" s="203"/>
    </row>
    <row r="43" ht="27.0" customHeight="1">
      <c r="A43" s="204"/>
      <c r="AG43" s="38"/>
      <c r="AH43" s="38"/>
      <c r="AI43" s="38"/>
      <c r="AJ43" s="38"/>
      <c r="AK43" s="38"/>
      <c r="AL43" s="38"/>
      <c r="AM43" s="168"/>
      <c r="AN43" s="168"/>
      <c r="AO43" s="202"/>
      <c r="AP43" s="142"/>
      <c r="AQ43" s="168"/>
      <c r="AR43" s="168"/>
      <c r="AT43" s="203"/>
    </row>
    <row r="44" ht="27.0" customHeight="1">
      <c r="A44" s="204" t="s">
        <v>188</v>
      </c>
      <c r="AG44" s="38"/>
      <c r="AH44" s="38"/>
      <c r="AI44" s="38"/>
      <c r="AJ44" s="38"/>
      <c r="AK44" s="38"/>
      <c r="AL44" s="38"/>
      <c r="AM44" s="168"/>
      <c r="AN44" s="168"/>
      <c r="AO44" s="202"/>
      <c r="AP44" s="142"/>
      <c r="AQ44" s="168"/>
      <c r="AR44" s="168"/>
      <c r="AT44" s="203"/>
    </row>
    <row r="45" ht="30.0" customHeight="1">
      <c r="A45" s="205" t="s">
        <v>189</v>
      </c>
      <c r="B45" s="205" t="str">
        <f> "Value (" &amp; H17 &amp; ")"</f>
        <v>Value (GhostFish (P3) Derated)</v>
      </c>
      <c r="D45" s="3"/>
      <c r="E45" s="3"/>
      <c r="F45" s="3"/>
      <c r="G45" s="3"/>
      <c r="H45" s="3"/>
      <c r="I45" s="3"/>
      <c r="J45" s="3"/>
      <c r="K45" s="3"/>
      <c r="L45" s="3"/>
      <c r="M45" s="3"/>
      <c r="N45" s="3"/>
      <c r="O45" s="3"/>
      <c r="P45" s="206"/>
      <c r="Q45" s="3"/>
      <c r="R45" s="3"/>
      <c r="S45" s="3"/>
      <c r="T45" s="3"/>
      <c r="U45" s="3"/>
      <c r="V45" s="3"/>
      <c r="W45" s="3"/>
      <c r="X45" s="3"/>
      <c r="Y45" s="3"/>
      <c r="Z45" s="3"/>
      <c r="AA45" s="3"/>
      <c r="AB45" s="3"/>
      <c r="AC45" s="3"/>
      <c r="AD45" s="3"/>
      <c r="AE45" s="3"/>
      <c r="AF45" s="3"/>
      <c r="AG45" s="207"/>
      <c r="AH45" s="207"/>
      <c r="AI45" s="207"/>
      <c r="AJ45" s="207"/>
      <c r="AK45" s="207"/>
      <c r="AL45" s="207"/>
      <c r="AM45" s="208"/>
      <c r="AN45" s="208"/>
      <c r="AO45" s="209"/>
      <c r="AP45" s="28"/>
      <c r="AQ45" s="208"/>
      <c r="AR45" s="208"/>
      <c r="AS45" s="3"/>
      <c r="AT45" s="210"/>
    </row>
    <row r="46" ht="15.0" customHeight="1">
      <c r="A46" s="108" t="s">
        <v>190</v>
      </c>
      <c r="B46" s="193">
        <f>$C26*$C25</f>
        <v>16384</v>
      </c>
      <c r="P46" s="147"/>
      <c r="AG46" s="38"/>
      <c r="AH46" s="38"/>
      <c r="AI46" s="38"/>
      <c r="AJ46" s="38"/>
      <c r="AK46" s="38"/>
      <c r="AL46" s="38"/>
      <c r="AM46" s="168"/>
      <c r="AN46" s="168"/>
      <c r="AO46" s="202"/>
      <c r="AP46" s="142"/>
      <c r="AQ46" s="168"/>
      <c r="AR46" s="168"/>
      <c r="AT46" s="203"/>
    </row>
    <row r="47" ht="15.0" customHeight="1">
      <c r="A47" s="108" t="s">
        <v>191</v>
      </c>
      <c r="B47" s="211">
        <f>G10</f>
        <v>16</v>
      </c>
      <c r="P47" s="147"/>
      <c r="AG47" s="38"/>
      <c r="AH47" s="38"/>
      <c r="AI47" s="38"/>
      <c r="AJ47" s="38"/>
      <c r="AK47" s="38"/>
      <c r="AL47" s="38"/>
      <c r="AM47" s="168"/>
      <c r="AN47" s="168"/>
      <c r="AO47" s="202"/>
      <c r="AP47" s="142"/>
      <c r="AQ47" s="168"/>
      <c r="AR47" s="168"/>
      <c r="AT47" s="203"/>
    </row>
    <row r="48" ht="15.0" customHeight="1">
      <c r="A48" s="108" t="s">
        <v>87</v>
      </c>
      <c r="B48" s="212">
        <f>$G$76/1000 * $C$6</f>
        <v>0.1278949649</v>
      </c>
      <c r="P48" s="147"/>
      <c r="AG48" s="38"/>
      <c r="AH48" s="38"/>
      <c r="AI48" s="38"/>
      <c r="AJ48" s="38"/>
      <c r="AK48" s="38"/>
      <c r="AL48" s="38"/>
      <c r="AM48" s="168"/>
      <c r="AN48" s="168"/>
      <c r="AO48" s="202"/>
      <c r="AP48" s="142"/>
      <c r="AQ48" s="168"/>
      <c r="AR48" s="168"/>
      <c r="AT48" s="203"/>
    </row>
    <row r="49" ht="15.0" customHeight="1">
      <c r="A49" s="108" t="s">
        <v>88</v>
      </c>
      <c r="B49" s="193">
        <f>$B$46/$B$48</f>
        <v>128105.1214</v>
      </c>
      <c r="P49" s="147"/>
      <c r="AG49" s="38"/>
      <c r="AH49" s="38"/>
      <c r="AI49" s="38"/>
      <c r="AJ49" s="38"/>
      <c r="AK49" s="38"/>
      <c r="AL49" s="38"/>
      <c r="AM49" s="168"/>
      <c r="AN49" s="168"/>
      <c r="AO49" s="202"/>
      <c r="AP49" s="142"/>
      <c r="AQ49" s="168"/>
      <c r="AR49" s="168"/>
      <c r="AT49" s="203"/>
    </row>
    <row r="50" ht="15.0" customHeight="1">
      <c r="A50" s="108" t="s">
        <v>89</v>
      </c>
      <c r="B50" s="116">
        <f>B46/(B48*(1+C28))*C29</f>
        <v>128105.1214</v>
      </c>
      <c r="P50" s="147"/>
      <c r="AG50" s="38"/>
      <c r="AH50" s="38"/>
      <c r="AI50" s="38"/>
      <c r="AJ50" s="38"/>
      <c r="AK50" s="38"/>
      <c r="AL50" s="38"/>
      <c r="AM50" s="168"/>
      <c r="AN50" s="168"/>
      <c r="AO50" s="202"/>
      <c r="AP50" s="142"/>
      <c r="AQ50" s="168"/>
      <c r="AR50" s="168"/>
      <c r="AT50" s="203"/>
    </row>
    <row r="51" ht="15.0" customHeight="1">
      <c r="A51" s="108" t="s">
        <v>90</v>
      </c>
      <c r="B51" s="116">
        <f>B50/$G$11</f>
        <v>16013.14017</v>
      </c>
      <c r="P51" s="147"/>
      <c r="AG51" s="38"/>
      <c r="AH51" s="38"/>
      <c r="AI51" s="38"/>
      <c r="AJ51" s="38"/>
      <c r="AK51" s="38"/>
      <c r="AL51" s="38"/>
      <c r="AM51" s="168"/>
      <c r="AN51" s="168"/>
      <c r="AO51" s="202"/>
      <c r="AP51" s="142"/>
      <c r="AQ51" s="168"/>
      <c r="AR51" s="168"/>
      <c r="AT51" s="203"/>
    </row>
    <row r="52" ht="15.0" customHeight="1">
      <c r="P52" s="147"/>
      <c r="AG52" s="38"/>
      <c r="AH52" s="38"/>
      <c r="AI52" s="38"/>
      <c r="AJ52" s="38"/>
      <c r="AK52" s="38"/>
      <c r="AL52" s="38"/>
      <c r="AM52" s="168"/>
      <c r="AN52" s="168"/>
      <c r="AO52" s="202"/>
      <c r="AP52" s="142"/>
      <c r="AQ52" s="168"/>
      <c r="AR52" s="168"/>
      <c r="AT52" s="203"/>
    </row>
    <row r="53" ht="15.0" customHeight="1">
      <c r="P53" s="147"/>
      <c r="AG53" s="38"/>
      <c r="AH53" s="38"/>
      <c r="AI53" s="38"/>
      <c r="AJ53" s="38"/>
      <c r="AK53" s="38"/>
      <c r="AL53" s="38"/>
      <c r="AM53" s="168"/>
      <c r="AN53" s="168"/>
      <c r="AO53" s="202"/>
      <c r="AP53" s="142"/>
      <c r="AQ53" s="168"/>
      <c r="AR53" s="168"/>
      <c r="AT53" s="203"/>
    </row>
    <row r="54">
      <c r="A54" s="204"/>
      <c r="B54" s="204"/>
      <c r="D54" s="2"/>
      <c r="E54" s="2"/>
      <c r="F54" s="2"/>
      <c r="G54" s="2"/>
      <c r="AM54" s="142"/>
      <c r="AN54" s="138"/>
      <c r="AO54" s="138"/>
      <c r="AP54" s="138"/>
      <c r="AQ54" s="138"/>
      <c r="AR54" s="142"/>
      <c r="AT54" s="203"/>
    </row>
    <row r="55">
      <c r="A55" s="204" t="s">
        <v>192</v>
      </c>
      <c r="B55" s="204"/>
      <c r="D55" s="2"/>
      <c r="E55" s="2"/>
      <c r="F55" s="2"/>
      <c r="G55" s="2"/>
      <c r="AM55" s="142"/>
      <c r="AN55" s="138"/>
      <c r="AO55" s="138"/>
      <c r="AP55" s="138"/>
      <c r="AQ55" s="138"/>
      <c r="AR55" s="142"/>
      <c r="AT55" s="203"/>
    </row>
    <row r="56">
      <c r="A56" s="214" t="s">
        <v>193</v>
      </c>
      <c r="B56" s="214" t="s">
        <v>194</v>
      </c>
      <c r="C56" s="214" t="s">
        <v>195</v>
      </c>
      <c r="D56" s="214" t="s">
        <v>196</v>
      </c>
      <c r="E56" s="214" t="s">
        <v>197</v>
      </c>
      <c r="F56" s="214" t="s">
        <v>198</v>
      </c>
      <c r="G56" s="214" t="s">
        <v>199</v>
      </c>
      <c r="H56" s="214" t="s">
        <v>200</v>
      </c>
      <c r="I56" s="215"/>
      <c r="J56" s="214" t="s">
        <v>201</v>
      </c>
      <c r="K56" s="214" t="s">
        <v>202</v>
      </c>
      <c r="AG56" s="164"/>
      <c r="AH56" s="164"/>
      <c r="AI56" s="38"/>
      <c r="AJ56" s="38"/>
      <c r="AK56" s="38"/>
      <c r="AL56" s="38"/>
      <c r="AM56" s="168"/>
      <c r="AN56" s="202"/>
      <c r="AO56" s="202"/>
      <c r="AP56" s="216"/>
      <c r="AQ56" s="202"/>
      <c r="AR56" s="168"/>
      <c r="AS56" s="148"/>
      <c r="AT56" s="203"/>
    </row>
    <row r="57">
      <c r="A57" s="217" t="s">
        <v>203</v>
      </c>
      <c r="B57" s="218" t="s">
        <v>204</v>
      </c>
      <c r="C57" s="219">
        <f>$H$141</f>
        <v>0.005949517445</v>
      </c>
      <c r="D57" s="219">
        <f>$H$139</f>
        <v>0.01262788475</v>
      </c>
      <c r="E57" s="220">
        <f>$H$136</f>
        <v>0</v>
      </c>
      <c r="F57" s="219">
        <f>H134</f>
        <v>0</v>
      </c>
      <c r="G57" s="219">
        <f t="shared" ref="G57:G61" si="3">IF(K57,max(C57:F57),
max(C57:D57)+max(E57:F57))</f>
        <v>0.01262788475</v>
      </c>
      <c r="H57" s="221" t="str">
        <f t="shared" ref="H57:H73" si="4">LET(maxtime, MAX(C57:F57),
 IFS(maxtime=0, "", C57=maxtime, "HBM", D57=maxtime, "Compute", E57=maxtime, "ICI Lt", F57=maxtime, "ICI BW"))</f>
        <v>Compute</v>
      </c>
      <c r="I57" s="222"/>
      <c r="J57" s="223">
        <f t="shared" ref="J57:J63" si="5">G57/$G$74</f>
        <v>0.006022918651</v>
      </c>
      <c r="K57" s="224" t="b">
        <v>1</v>
      </c>
      <c r="P57" s="225"/>
      <c r="AG57" s="38"/>
      <c r="AH57" s="38"/>
      <c r="AI57" s="164"/>
      <c r="AJ57" s="38"/>
      <c r="AK57" s="38"/>
      <c r="AL57" s="38"/>
      <c r="AM57" s="168"/>
      <c r="AN57" s="138"/>
      <c r="AO57" s="138"/>
      <c r="AP57" s="138"/>
      <c r="AQ57" s="138"/>
      <c r="AR57" s="168"/>
      <c r="AT57" s="203"/>
    </row>
    <row r="58">
      <c r="A58" s="217" t="s">
        <v>203</v>
      </c>
      <c r="B58" s="218" t="s">
        <v>205</v>
      </c>
      <c r="C58" s="219">
        <f>$H$168</f>
        <v>0.02481384105</v>
      </c>
      <c r="D58" s="219">
        <f>$H$166</f>
        <v>0.04329560484</v>
      </c>
      <c r="E58" s="221"/>
      <c r="F58" s="219">
        <f>H163</f>
        <v>0</v>
      </c>
      <c r="G58" s="219">
        <f t="shared" si="3"/>
        <v>0.04329560484</v>
      </c>
      <c r="H58" s="221" t="str">
        <f t="shared" si="4"/>
        <v>Compute</v>
      </c>
      <c r="I58" s="222"/>
      <c r="J58" s="223">
        <f t="shared" si="5"/>
        <v>0.0206500068</v>
      </c>
      <c r="K58" s="224" t="b">
        <v>1</v>
      </c>
      <c r="P58" s="147"/>
      <c r="AG58" s="38"/>
      <c r="AH58" s="38"/>
      <c r="AI58" s="38"/>
      <c r="AJ58" s="38"/>
      <c r="AK58" s="38"/>
      <c r="AL58" s="38"/>
      <c r="AM58" s="168"/>
      <c r="AN58" s="168"/>
      <c r="AO58" s="202"/>
      <c r="AP58" s="142"/>
      <c r="AQ58" s="168"/>
      <c r="AR58" s="168"/>
      <c r="AT58" s="203"/>
    </row>
    <row r="59">
      <c r="A59" s="217" t="s">
        <v>203</v>
      </c>
      <c r="B59" s="218" t="s">
        <v>206</v>
      </c>
      <c r="C59" s="219">
        <f>$H$187</f>
        <v>0.0441134952</v>
      </c>
      <c r="D59" s="219">
        <f>$H$185</f>
        <v>0.01924249104</v>
      </c>
      <c r="E59" s="221"/>
      <c r="F59" s="219"/>
      <c r="G59" s="219">
        <f t="shared" si="3"/>
        <v>0.0441134952</v>
      </c>
      <c r="H59" s="221" t="str">
        <f t="shared" si="4"/>
        <v>HBM</v>
      </c>
      <c r="I59" s="222"/>
      <c r="J59" s="223">
        <f t="shared" si="5"/>
        <v>0.02104010278</v>
      </c>
      <c r="K59" s="224"/>
      <c r="P59" s="147"/>
      <c r="AG59" s="38"/>
      <c r="AH59" s="38"/>
      <c r="AI59" s="38"/>
      <c r="AJ59" s="38"/>
      <c r="AK59" s="38"/>
      <c r="AL59" s="38"/>
      <c r="AM59" s="168"/>
      <c r="AN59" s="138"/>
      <c r="AO59" s="138"/>
      <c r="AP59" s="138"/>
      <c r="AQ59" s="138"/>
      <c r="AR59" s="168"/>
      <c r="AT59" s="203"/>
    </row>
    <row r="60">
      <c r="A60" s="217" t="s">
        <v>203</v>
      </c>
      <c r="B60" s="218" t="s">
        <v>207</v>
      </c>
      <c r="C60" s="219">
        <f>$H$206</f>
        <v>0.003500783131</v>
      </c>
      <c r="D60" s="219">
        <f>$H$204</f>
        <v>0.00473545678</v>
      </c>
      <c r="E60" s="221"/>
      <c r="F60" s="219"/>
      <c r="G60" s="219">
        <f t="shared" si="3"/>
        <v>0.00473545678</v>
      </c>
      <c r="H60" s="221" t="str">
        <f t="shared" si="4"/>
        <v>Compute</v>
      </c>
      <c r="I60" s="222"/>
      <c r="J60" s="223">
        <f t="shared" si="5"/>
        <v>0.002258594494</v>
      </c>
      <c r="K60" s="224"/>
      <c r="P60" s="147"/>
      <c r="AM60" s="142"/>
      <c r="AO60" s="142"/>
      <c r="AP60" s="142"/>
      <c r="AQ60" s="142"/>
      <c r="AR60" s="168"/>
      <c r="AS60" s="148"/>
      <c r="AT60" s="203"/>
    </row>
    <row r="61">
      <c r="A61" s="217" t="s">
        <v>203</v>
      </c>
      <c r="B61" s="218" t="s">
        <v>208</v>
      </c>
      <c r="C61" s="219"/>
      <c r="D61" s="219"/>
      <c r="E61" s="221"/>
      <c r="F61" s="219">
        <f>$H$236</f>
        <v>0</v>
      </c>
      <c r="G61" s="219">
        <f t="shared" si="3"/>
        <v>0</v>
      </c>
      <c r="H61" s="221" t="str">
        <f t="shared" si="4"/>
        <v/>
      </c>
      <c r="I61" s="222"/>
      <c r="J61" s="223">
        <f t="shared" si="5"/>
        <v>0</v>
      </c>
      <c r="K61" s="224"/>
      <c r="P61" s="147"/>
      <c r="R61" s="226"/>
      <c r="S61" s="226"/>
      <c r="T61" s="226"/>
      <c r="U61" s="226"/>
      <c r="V61" s="226"/>
      <c r="W61" s="38"/>
      <c r="AM61" s="142"/>
      <c r="AO61" s="138"/>
      <c r="AP61" s="138"/>
      <c r="AQ61" s="138"/>
      <c r="AR61" s="168"/>
      <c r="AT61" s="203"/>
    </row>
    <row r="62">
      <c r="A62" s="217" t="s">
        <v>203</v>
      </c>
      <c r="B62" s="227" t="s">
        <v>209</v>
      </c>
      <c r="C62" s="219">
        <f t="shared" ref="C62:D62" si="6">SUM(C64:C66)</f>
        <v>0.05820732159</v>
      </c>
      <c r="D62" s="219">
        <f t="shared" si="6"/>
        <v>0.1924249104</v>
      </c>
      <c r="E62" s="221"/>
      <c r="F62" s="219"/>
      <c r="G62" s="219">
        <f>IF(PARAMS("flash_attn"),MAX(C62:F62),0)</f>
        <v>0.1924249104</v>
      </c>
      <c r="H62" s="221" t="str">
        <f t="shared" si="4"/>
        <v>Compute</v>
      </c>
      <c r="I62" s="222"/>
      <c r="J62" s="223">
        <f t="shared" si="5"/>
        <v>0.09177780802</v>
      </c>
      <c r="K62" s="224"/>
      <c r="P62" s="147"/>
      <c r="R62" s="226"/>
      <c r="S62" s="226"/>
      <c r="T62" s="226"/>
      <c r="U62" s="226"/>
      <c r="V62" s="226"/>
      <c r="W62" s="38"/>
      <c r="AM62" s="142"/>
      <c r="AO62" s="138"/>
      <c r="AP62" s="138"/>
      <c r="AQ62" s="138"/>
      <c r="AR62" s="168"/>
      <c r="AT62" s="203"/>
    </row>
    <row r="63">
      <c r="A63" s="217" t="s">
        <v>203</v>
      </c>
      <c r="B63" s="227" t="s">
        <v>210</v>
      </c>
      <c r="C63" s="219"/>
      <c r="D63" s="219"/>
      <c r="E63" s="221"/>
      <c r="F63" s="219"/>
      <c r="G63" s="219">
        <f>IF(PARAMS("flash_attn"),0,SUM(G64:G66))</f>
        <v>0</v>
      </c>
      <c r="H63" s="221" t="str">
        <f t="shared" si="4"/>
        <v/>
      </c>
      <c r="I63" s="222"/>
      <c r="J63" s="223">
        <f t="shared" si="5"/>
        <v>0</v>
      </c>
      <c r="K63" s="224"/>
      <c r="P63" s="147"/>
      <c r="R63" s="226"/>
      <c r="S63" s="226"/>
      <c r="T63" s="226"/>
      <c r="U63" s="226"/>
      <c r="V63" s="226"/>
      <c r="W63" s="38"/>
      <c r="AM63" s="142"/>
      <c r="AO63" s="138"/>
      <c r="AP63" s="138"/>
      <c r="AQ63" s="138"/>
      <c r="AR63" s="168"/>
      <c r="AT63" s="203"/>
    </row>
    <row r="64">
      <c r="A64" s="217" t="s">
        <v>203</v>
      </c>
      <c r="B64" s="218" t="s">
        <v>400</v>
      </c>
      <c r="C64" s="219">
        <f>$H$255</f>
        <v>0.01871921342</v>
      </c>
      <c r="D64" s="219">
        <f>$H$253</f>
        <v>0.07696996416</v>
      </c>
      <c r="E64" s="221"/>
      <c r="F64" s="219"/>
      <c r="G64" s="219">
        <f t="shared" ref="G64:G66" si="7">max(C64:F64)</f>
        <v>0.07696996416</v>
      </c>
      <c r="H64" s="221" t="str">
        <f t="shared" si="4"/>
        <v>Compute</v>
      </c>
      <c r="I64" s="222"/>
      <c r="J64" s="223"/>
      <c r="K64" s="224"/>
      <c r="P64" s="147"/>
      <c r="R64" s="226"/>
      <c r="S64" s="226"/>
      <c r="T64" s="226"/>
      <c r="U64" s="226"/>
      <c r="V64" s="226"/>
      <c r="W64" s="38"/>
      <c r="AM64" s="142"/>
      <c r="AO64" s="138"/>
      <c r="AP64" s="138"/>
      <c r="AQ64" s="138"/>
      <c r="AR64" s="168"/>
      <c r="AT64" s="203"/>
    </row>
    <row r="65">
      <c r="A65" s="217" t="s">
        <v>203</v>
      </c>
      <c r="B65" s="218" t="s">
        <v>401</v>
      </c>
      <c r="C65" s="219">
        <f>$H$274</f>
        <v>0.002339901678</v>
      </c>
      <c r="D65" s="219">
        <f>$H$272</f>
        <v>0.03848498208</v>
      </c>
      <c r="E65" s="221"/>
      <c r="F65" s="219"/>
      <c r="G65" s="219">
        <f t="shared" si="7"/>
        <v>0.03848498208</v>
      </c>
      <c r="H65" s="221" t="str">
        <f t="shared" si="4"/>
        <v>Compute</v>
      </c>
      <c r="I65" s="222"/>
      <c r="J65" s="223"/>
      <c r="K65" s="224"/>
      <c r="P65" s="147"/>
      <c r="R65" s="228"/>
      <c r="S65" s="228"/>
      <c r="T65" s="228"/>
      <c r="U65" s="228"/>
      <c r="V65" s="228"/>
      <c r="W65" s="38"/>
      <c r="AM65" s="142"/>
      <c r="AN65" s="138"/>
      <c r="AO65" s="142"/>
      <c r="AP65" s="142"/>
      <c r="AQ65" s="138"/>
      <c r="AR65" s="168"/>
      <c r="AT65" s="203"/>
    </row>
    <row r="66">
      <c r="A66" s="217" t="s">
        <v>203</v>
      </c>
      <c r="B66" s="218" t="s">
        <v>402</v>
      </c>
      <c r="C66" s="219">
        <f>$H$293</f>
        <v>0.03714820648</v>
      </c>
      <c r="D66" s="219">
        <f>$H$291</f>
        <v>0.07696996416</v>
      </c>
      <c r="E66" s="221"/>
      <c r="F66" s="219"/>
      <c r="G66" s="219">
        <f t="shared" si="7"/>
        <v>0.07696996416</v>
      </c>
      <c r="H66" s="221" t="str">
        <f t="shared" si="4"/>
        <v>Compute</v>
      </c>
      <c r="I66" s="222"/>
      <c r="J66" s="223"/>
      <c r="K66" s="224"/>
      <c r="P66" s="147"/>
      <c r="R66" s="228"/>
      <c r="S66" s="228"/>
      <c r="T66" s="228"/>
      <c r="U66" s="228"/>
      <c r="V66" s="228"/>
      <c r="W66" s="38"/>
      <c r="AM66" s="142"/>
      <c r="AN66" s="138"/>
      <c r="AO66" s="138"/>
      <c r="AP66" s="138"/>
      <c r="AQ66" s="138"/>
      <c r="AR66" s="168"/>
      <c r="AT66" s="203"/>
    </row>
    <row r="67">
      <c r="A67" s="217" t="s">
        <v>203</v>
      </c>
      <c r="B67" s="218" t="s">
        <v>214</v>
      </c>
      <c r="C67" s="219">
        <f>H312</f>
        <v>0.03018291777</v>
      </c>
      <c r="D67" s="219">
        <f>H310</f>
        <v>0.009621245521</v>
      </c>
      <c r="E67" s="221"/>
      <c r="F67" s="219"/>
      <c r="G67" s="219">
        <f t="shared" ref="G67:G73" si="8">IF(K67,max(C67:F67),
max(C67:D67)+max(E67:F67))</f>
        <v>0.03018291777</v>
      </c>
      <c r="H67" s="221" t="str">
        <f t="shared" si="4"/>
        <v>HBM</v>
      </c>
      <c r="I67" s="222"/>
      <c r="J67" s="223">
        <f t="shared" ref="J67:J74" si="9">G67/$G$74</f>
        <v>0.0143958598</v>
      </c>
      <c r="K67" s="224" t="b">
        <v>1</v>
      </c>
      <c r="P67" s="147"/>
      <c r="R67" s="228"/>
      <c r="S67" s="228"/>
      <c r="T67" s="228"/>
      <c r="U67" s="228"/>
      <c r="V67" s="228"/>
      <c r="W67" s="229"/>
      <c r="AK67" s="203"/>
      <c r="AM67" s="142"/>
      <c r="AN67" s="138"/>
      <c r="AO67" s="138"/>
      <c r="AP67" s="138"/>
      <c r="AQ67" s="138"/>
      <c r="AR67" s="168"/>
      <c r="AT67" s="203"/>
    </row>
    <row r="68">
      <c r="A68" s="217" t="s">
        <v>203</v>
      </c>
      <c r="B68" s="227" t="s">
        <v>215</v>
      </c>
      <c r="C68" s="219"/>
      <c r="D68" s="219"/>
      <c r="E68" s="221"/>
      <c r="F68" s="219">
        <f>$G$327</f>
        <v>0</v>
      </c>
      <c r="G68" s="219">
        <f t="shared" si="8"/>
        <v>0</v>
      </c>
      <c r="H68" s="221" t="str">
        <f t="shared" si="4"/>
        <v/>
      </c>
      <c r="I68" s="222"/>
      <c r="J68" s="223">
        <f t="shared" si="9"/>
        <v>0</v>
      </c>
      <c r="K68" s="224"/>
      <c r="P68" s="147"/>
      <c r="R68" s="228"/>
      <c r="S68" s="228"/>
      <c r="T68" s="228"/>
      <c r="U68" s="230"/>
      <c r="V68" s="230"/>
      <c r="W68" s="38"/>
      <c r="AK68" s="231"/>
      <c r="AL68" s="232"/>
      <c r="AM68" s="168"/>
      <c r="AN68" s="138"/>
      <c r="AO68" s="138"/>
      <c r="AP68" s="138"/>
      <c r="AQ68" s="138"/>
      <c r="AR68" s="168"/>
      <c r="AT68" s="203"/>
    </row>
    <row r="69">
      <c r="A69" s="217" t="s">
        <v>203</v>
      </c>
      <c r="B69" s="218" t="s">
        <v>216</v>
      </c>
      <c r="C69" s="219">
        <f>H354</f>
        <v>0.04121129157</v>
      </c>
      <c r="D69" s="219">
        <f>H352</f>
        <v>0.1346974373</v>
      </c>
      <c r="E69" s="221"/>
      <c r="F69" s="219">
        <f>$H$349</f>
        <v>0</v>
      </c>
      <c r="G69" s="219">
        <f t="shared" si="8"/>
        <v>0.1346974373</v>
      </c>
      <c r="H69" s="221" t="str">
        <f t="shared" si="4"/>
        <v>Compute</v>
      </c>
      <c r="I69" s="222"/>
      <c r="J69" s="223">
        <f t="shared" si="9"/>
        <v>0.06424446561</v>
      </c>
      <c r="K69" s="224" t="b">
        <v>1</v>
      </c>
      <c r="P69" s="147"/>
      <c r="R69" s="228"/>
      <c r="S69" s="228"/>
      <c r="T69" s="228"/>
      <c r="U69" s="230"/>
      <c r="V69" s="230"/>
      <c r="W69" s="38"/>
      <c r="AK69" s="231"/>
      <c r="AL69" s="232"/>
      <c r="AM69" s="168"/>
      <c r="AN69" s="138"/>
      <c r="AO69" s="138"/>
      <c r="AP69" s="138"/>
      <c r="AQ69" s="138"/>
      <c r="AR69" s="168"/>
      <c r="AT69" s="203"/>
    </row>
    <row r="70">
      <c r="A70" s="217" t="s">
        <v>217</v>
      </c>
      <c r="B70" s="233" t="s">
        <v>218</v>
      </c>
      <c r="C70" s="219"/>
      <c r="D70" s="219"/>
      <c r="E70" s="220">
        <f>$H$406</f>
        <v>0.0039</v>
      </c>
      <c r="F70" s="219">
        <f>$H$404</f>
        <v>0.41015625</v>
      </c>
      <c r="G70" s="219">
        <f t="shared" si="8"/>
        <v>0.41015625</v>
      </c>
      <c r="H70" s="221" t="str">
        <f t="shared" si="4"/>
        <v>ICI BW</v>
      </c>
      <c r="I70" s="222"/>
      <c r="J70" s="223">
        <f t="shared" si="9"/>
        <v>0.1956256157</v>
      </c>
      <c r="K70" s="224"/>
      <c r="P70" s="147"/>
      <c r="R70" s="38"/>
      <c r="S70" s="38"/>
      <c r="T70" s="38"/>
      <c r="U70" s="38"/>
      <c r="V70" s="38"/>
      <c r="W70" s="38"/>
      <c r="AM70" s="142"/>
      <c r="AN70" s="138"/>
      <c r="AO70" s="142"/>
      <c r="AP70" s="142"/>
      <c r="AQ70" s="194"/>
      <c r="AR70" s="142"/>
    </row>
    <row r="71">
      <c r="A71" s="217" t="s">
        <v>217</v>
      </c>
      <c r="B71" s="233" t="s">
        <v>219</v>
      </c>
      <c r="C71" s="219">
        <f>$H$454</f>
        <v>0.09054875331</v>
      </c>
      <c r="D71" s="219">
        <f>$H$452</f>
        <v>0.2693948746</v>
      </c>
      <c r="E71" s="221"/>
      <c r="F71" s="219">
        <f>$H$444</f>
        <v>0</v>
      </c>
      <c r="G71" s="219">
        <f t="shared" si="8"/>
        <v>0.2693948746</v>
      </c>
      <c r="H71" s="221" t="str">
        <f t="shared" si="4"/>
        <v>Compute</v>
      </c>
      <c r="I71" s="222"/>
      <c r="J71" s="223">
        <f t="shared" si="9"/>
        <v>0.1284889312</v>
      </c>
      <c r="K71" s="224" t="b">
        <v>1</v>
      </c>
      <c r="P71" s="147"/>
      <c r="R71" s="38"/>
      <c r="S71" s="38"/>
      <c r="T71" s="38"/>
      <c r="U71" s="38"/>
      <c r="V71" s="38"/>
      <c r="W71" s="234"/>
      <c r="AM71" s="142"/>
      <c r="AN71" s="138"/>
      <c r="AO71" s="138"/>
      <c r="AP71" s="138"/>
      <c r="AQ71" s="138"/>
      <c r="AR71" s="142"/>
      <c r="AT71" s="149"/>
    </row>
    <row r="72">
      <c r="A72" s="217" t="s">
        <v>217</v>
      </c>
      <c r="B72" s="233" t="s">
        <v>220</v>
      </c>
      <c r="C72" s="219">
        <f>$H$490</f>
        <v>0.06965288716</v>
      </c>
      <c r="D72" s="219">
        <f>$H$488</f>
        <v>0.1346974373</v>
      </c>
      <c r="E72" s="221"/>
      <c r="F72" s="219">
        <f>$H$479</f>
        <v>0</v>
      </c>
      <c r="G72" s="219">
        <f t="shared" si="8"/>
        <v>0.1346974373</v>
      </c>
      <c r="H72" s="221" t="str">
        <f t="shared" si="4"/>
        <v>Compute</v>
      </c>
      <c r="I72" s="222"/>
      <c r="J72" s="223">
        <f t="shared" si="9"/>
        <v>0.06424446561</v>
      </c>
      <c r="K72" s="224" t="b">
        <v>1</v>
      </c>
      <c r="P72" s="147"/>
      <c r="R72" s="38"/>
      <c r="S72" s="38"/>
      <c r="T72" s="38"/>
      <c r="U72" s="38"/>
      <c r="V72" s="38"/>
      <c r="W72" s="234"/>
      <c r="AM72" s="142"/>
      <c r="AN72" s="138"/>
      <c r="AO72" s="138"/>
      <c r="AP72" s="142"/>
      <c r="AQ72" s="142"/>
      <c r="AR72" s="142"/>
    </row>
    <row r="73">
      <c r="A73" s="217" t="s">
        <v>217</v>
      </c>
      <c r="B73" s="233" t="s">
        <v>221</v>
      </c>
      <c r="C73" s="219"/>
      <c r="D73" s="219"/>
      <c r="E73" s="220">
        <f>$H$538</f>
        <v>0.0039</v>
      </c>
      <c r="F73" s="219">
        <f>$H$536</f>
        <v>0.8203125</v>
      </c>
      <c r="G73" s="219">
        <f t="shared" si="8"/>
        <v>0.8203125</v>
      </c>
      <c r="H73" s="221" t="str">
        <f t="shared" si="4"/>
        <v>ICI BW</v>
      </c>
      <c r="I73" s="222"/>
      <c r="J73" s="223">
        <f t="shared" si="9"/>
        <v>0.3912512313</v>
      </c>
      <c r="K73" s="224"/>
      <c r="P73" s="147"/>
      <c r="AM73" s="142"/>
      <c r="AN73" s="138"/>
      <c r="AO73" s="138"/>
      <c r="AP73" s="138"/>
      <c r="AQ73" s="138"/>
      <c r="AR73" s="142"/>
      <c r="AT73" s="203"/>
    </row>
    <row r="74">
      <c r="A74" s="235"/>
      <c r="B74" s="236"/>
      <c r="C74" s="236"/>
      <c r="D74" s="236"/>
      <c r="E74" s="235" t="s">
        <v>222</v>
      </c>
      <c r="F74" s="237" t="s">
        <v>59</v>
      </c>
      <c r="G74" s="238">
        <f>SUM(G57:G63,G67:G73)</f>
        <v>2.096638769</v>
      </c>
      <c r="H74" s="236"/>
      <c r="I74" s="239"/>
      <c r="J74" s="240">
        <f t="shared" si="9"/>
        <v>1</v>
      </c>
      <c r="K74" s="222"/>
      <c r="P74" s="147"/>
      <c r="AG74" s="164"/>
      <c r="AH74" s="164"/>
      <c r="AI74" s="38"/>
      <c r="AJ74" s="38"/>
      <c r="AK74" s="38"/>
      <c r="AL74" s="38"/>
      <c r="AM74" s="168"/>
      <c r="AN74" s="202"/>
      <c r="AO74" s="202"/>
      <c r="AP74" s="216"/>
      <c r="AQ74" s="202"/>
      <c r="AR74" s="168"/>
      <c r="AT74" s="203"/>
    </row>
    <row r="75">
      <c r="A75" s="241"/>
      <c r="B75" s="236"/>
      <c r="C75" s="236"/>
      <c r="D75" s="236"/>
      <c r="E75" s="241"/>
      <c r="F75" s="237" t="s">
        <v>223</v>
      </c>
      <c r="G75" s="242">
        <f>SUM(G57:G63,G67:G69)+MAX(G70:G71)+MAX(G72:G73)</f>
        <v>1.692546457</v>
      </c>
      <c r="H75" s="236"/>
      <c r="I75" s="239"/>
      <c r="J75" s="240"/>
      <c r="K75" s="222"/>
      <c r="P75" s="147"/>
      <c r="AG75" s="164"/>
      <c r="AH75" s="164"/>
      <c r="AI75" s="38"/>
      <c r="AJ75" s="38"/>
      <c r="AK75" s="38"/>
      <c r="AL75" s="38"/>
      <c r="AM75" s="168"/>
      <c r="AN75" s="202"/>
      <c r="AO75" s="202"/>
      <c r="AP75" s="216"/>
      <c r="AQ75" s="202"/>
      <c r="AR75" s="168"/>
      <c r="AT75" s="203"/>
    </row>
    <row r="76">
      <c r="A76" s="243" t="s">
        <v>224</v>
      </c>
      <c r="B76" s="244"/>
      <c r="C76" s="244"/>
      <c r="D76" s="244"/>
      <c r="E76" s="243" t="s">
        <v>225</v>
      </c>
      <c r="F76" s="245" t="str">
        <f>'Config and Summary'!D24</f>
        <v>OptionA. No Overlapping</v>
      </c>
      <c r="G76" s="246">
        <f>IF(F76=F74,G74,G75)</f>
        <v>2.096638769</v>
      </c>
      <c r="H76" s="244"/>
      <c r="I76" s="247"/>
      <c r="J76" s="247"/>
      <c r="K76" s="247"/>
      <c r="P76" s="147"/>
      <c r="AG76" s="38"/>
      <c r="AH76" s="38"/>
      <c r="AI76" s="38"/>
      <c r="AJ76" s="38"/>
      <c r="AK76" s="38"/>
      <c r="AL76" s="38"/>
      <c r="AM76" s="168"/>
      <c r="AN76" s="168"/>
      <c r="AO76" s="202"/>
      <c r="AP76" s="142"/>
      <c r="AQ76" s="168"/>
      <c r="AR76" s="168"/>
      <c r="AT76" s="203"/>
    </row>
    <row r="77" ht="15.0" customHeight="1">
      <c r="P77" s="147"/>
      <c r="AG77" s="38"/>
      <c r="AH77" s="38"/>
      <c r="AI77" s="38"/>
      <c r="AJ77" s="38"/>
      <c r="AK77" s="38"/>
      <c r="AL77" s="38"/>
      <c r="AM77" s="168"/>
      <c r="AN77" s="168"/>
      <c r="AO77" s="202"/>
      <c r="AP77" s="142"/>
      <c r="AQ77" s="168"/>
      <c r="AR77" s="168"/>
      <c r="AT77" s="203"/>
    </row>
    <row r="78">
      <c r="P78" s="147"/>
      <c r="AG78" s="38"/>
      <c r="AH78" s="38"/>
      <c r="AI78" s="38"/>
      <c r="AJ78" s="38"/>
      <c r="AK78" s="38"/>
      <c r="AL78" s="38"/>
      <c r="AM78" s="168"/>
      <c r="AN78" s="168"/>
      <c r="AO78" s="202"/>
      <c r="AP78" s="142"/>
      <c r="AQ78" s="168"/>
      <c r="AR78" s="168"/>
      <c r="AT78" s="203"/>
    </row>
    <row r="79">
      <c r="A79" s="248" t="s">
        <v>226</v>
      </c>
      <c r="E79" s="204" t="s">
        <v>227</v>
      </c>
      <c r="P79" s="147"/>
      <c r="AG79" s="38"/>
      <c r="AH79" s="38"/>
      <c r="AI79" s="38"/>
      <c r="AJ79" s="38"/>
      <c r="AK79" s="38"/>
      <c r="AL79" s="38"/>
      <c r="AM79" s="168"/>
      <c r="AN79" s="138"/>
      <c r="AO79" s="138"/>
      <c r="AP79" s="138"/>
      <c r="AQ79" s="138"/>
      <c r="AR79" s="168"/>
      <c r="AT79" s="203"/>
    </row>
    <row r="80">
      <c r="A80" s="106" t="s">
        <v>228</v>
      </c>
      <c r="B80" s="106" t="s">
        <v>118</v>
      </c>
      <c r="C80" s="106" t="s">
        <v>121</v>
      </c>
      <c r="E80" s="249" t="s">
        <v>229</v>
      </c>
      <c r="F80" s="250" t="s">
        <v>230</v>
      </c>
      <c r="G80" s="251"/>
      <c r="H80" s="252"/>
      <c r="I80" s="250" t="s">
        <v>231</v>
      </c>
      <c r="J80" s="251"/>
      <c r="K80" s="251"/>
      <c r="L80" s="251"/>
      <c r="M80" s="251"/>
      <c r="N80" s="252"/>
      <c r="O80" s="253" t="s">
        <v>232</v>
      </c>
      <c r="P80" s="254" t="s">
        <v>233</v>
      </c>
      <c r="Q80" s="255" t="s">
        <v>234</v>
      </c>
      <c r="AM80" s="142"/>
      <c r="AO80" s="142"/>
      <c r="AP80" s="142"/>
      <c r="AQ80" s="142"/>
      <c r="AR80" s="168"/>
      <c r="AT80" s="203"/>
    </row>
    <row r="81">
      <c r="A81" s="108" t="s">
        <v>235</v>
      </c>
      <c r="B81" s="256">
        <f>SUM(P90,P147,P174,P193,P299,P333) * PARAMS("L") / 1024</f>
        <v>10.62957764</v>
      </c>
      <c r="C81" s="257"/>
      <c r="D81" s="38"/>
      <c r="E81" s="258" t="s">
        <v>236</v>
      </c>
      <c r="F81" s="259" t="s">
        <v>237</v>
      </c>
      <c r="G81" s="260"/>
      <c r="H81" s="261" t="s">
        <v>238</v>
      </c>
      <c r="I81" s="261" t="s">
        <v>239</v>
      </c>
      <c r="J81" s="261"/>
      <c r="K81" s="262" t="s">
        <v>40</v>
      </c>
      <c r="L81" s="262" t="s">
        <v>38</v>
      </c>
      <c r="M81" s="261" t="s">
        <v>125</v>
      </c>
      <c r="N81" s="261" t="s">
        <v>240</v>
      </c>
      <c r="O81" s="263" t="s">
        <v>63</v>
      </c>
      <c r="P81" s="264"/>
      <c r="Q81" s="262"/>
      <c r="AM81" s="142"/>
      <c r="AO81" s="138"/>
      <c r="AP81" s="138"/>
      <c r="AQ81" s="138"/>
      <c r="AR81" s="168"/>
      <c r="AT81" s="203"/>
    </row>
    <row r="82">
      <c r="A82" s="108" t="s">
        <v>241</v>
      </c>
      <c r="B82" s="265">
        <f>SUM($P$362,$P$460) * PARAMS("L") / 1024</f>
        <v>160.125</v>
      </c>
      <c r="C82" s="172"/>
      <c r="D82" s="38"/>
      <c r="E82" s="266"/>
      <c r="F82" s="267"/>
      <c r="G82" s="268"/>
      <c r="H82" s="269" t="s">
        <v>242</v>
      </c>
      <c r="I82" s="270" t="s">
        <v>239</v>
      </c>
      <c r="J82" s="271"/>
      <c r="K82" s="270">
        <f t="shared" ref="K82:M82" si="10">PARAMS(K81)</f>
        <v>16</v>
      </c>
      <c r="L82" s="270">
        <f t="shared" si="10"/>
        <v>1024</v>
      </c>
      <c r="M82" s="270">
        <f t="shared" si="10"/>
        <v>7168</v>
      </c>
      <c r="N82" s="270" t="s">
        <v>240</v>
      </c>
      <c r="O82" s="272"/>
      <c r="P82" s="273">
        <f>SIZEOF_IN_MIB(J82:M82, $O81)</f>
        <v>112</v>
      </c>
      <c r="Q82" s="269"/>
      <c r="AM82" s="142"/>
      <c r="AN82" s="138"/>
      <c r="AO82" s="142"/>
      <c r="AP82" s="142"/>
      <c r="AQ82" s="138"/>
      <c r="AR82" s="168"/>
      <c r="AT82" s="203"/>
    </row>
    <row r="83">
      <c r="A83" s="198" t="s">
        <v>243</v>
      </c>
      <c r="B83" s="172"/>
      <c r="C83" s="172"/>
      <c r="D83" s="38"/>
      <c r="E83" s="266"/>
      <c r="F83" s="267"/>
      <c r="G83" s="268"/>
      <c r="H83" s="274" t="s">
        <v>244</v>
      </c>
      <c r="I83" s="274" t="s">
        <v>239</v>
      </c>
      <c r="J83" s="261"/>
      <c r="K83" s="262" t="s">
        <v>143</v>
      </c>
      <c r="L83" s="262"/>
      <c r="M83" s="262"/>
      <c r="N83" s="274" t="s">
        <v>240</v>
      </c>
      <c r="O83" s="275"/>
      <c r="P83" s="276"/>
      <c r="Q83" s="262"/>
      <c r="AM83" s="142"/>
      <c r="AN83" s="138"/>
      <c r="AO83" s="138"/>
      <c r="AP83" s="138"/>
      <c r="AQ83" s="138"/>
      <c r="AR83" s="168"/>
      <c r="AT83" s="203"/>
    </row>
    <row r="84">
      <c r="A84" s="108" t="s">
        <v>245</v>
      </c>
      <c r="B84" s="265">
        <f>SIZEOF_IN_MIB(PARAMS("B")*PARAMS("S")*PARAMS("L")*(PARAMS("c_kv")+PARAMS("h_rope")), PARAMS("kv_dtype"))/1024</f>
        <v>0.5361328125</v>
      </c>
      <c r="C84" s="172"/>
      <c r="D84" s="38"/>
      <c r="E84" s="277"/>
      <c r="F84" s="278"/>
      <c r="G84" s="279"/>
      <c r="H84" s="269" t="s">
        <v>246</v>
      </c>
      <c r="I84" s="271" t="s">
        <v>239</v>
      </c>
      <c r="J84" s="270"/>
      <c r="K84" s="271">
        <f t="shared" ref="K84:M84" si="11">K82/SHARDING(K83)</f>
        <v>1</v>
      </c>
      <c r="L84" s="271">
        <f t="shared" si="11"/>
        <v>1024</v>
      </c>
      <c r="M84" s="271">
        <f t="shared" si="11"/>
        <v>7168</v>
      </c>
      <c r="N84" s="271" t="s">
        <v>240</v>
      </c>
      <c r="O84" s="280"/>
      <c r="P84" s="273">
        <f>SIZEOF_IN_MIB(J84:M84, $O81)</f>
        <v>7</v>
      </c>
      <c r="Q84" s="269"/>
      <c r="AG84" s="2"/>
      <c r="AK84" s="203"/>
      <c r="AM84" s="142"/>
      <c r="AN84" s="138"/>
      <c r="AO84" s="138"/>
      <c r="AP84" s="138"/>
      <c r="AQ84" s="138"/>
      <c r="AR84" s="168"/>
      <c r="AT84" s="203"/>
    </row>
    <row r="85">
      <c r="A85" s="198" t="s">
        <v>247</v>
      </c>
      <c r="B85" s="281">
        <f>MAX(P90,P109,P139,P166,P185,P204,P253,P272,P291,P307,P369,P419,P504,P524)/1024</f>
        <v>0.01025390625</v>
      </c>
      <c r="C85" s="198"/>
      <c r="D85" s="38"/>
      <c r="E85" s="258" t="s">
        <v>248</v>
      </c>
      <c r="F85" s="282" t="s">
        <v>249</v>
      </c>
      <c r="G85" s="260"/>
      <c r="H85" s="261" t="s">
        <v>238</v>
      </c>
      <c r="I85" s="261" t="s">
        <v>239</v>
      </c>
      <c r="J85" s="261"/>
      <c r="K85" s="262" t="s">
        <v>40</v>
      </c>
      <c r="L85" s="262" t="s">
        <v>38</v>
      </c>
      <c r="M85" s="283" t="s">
        <v>125</v>
      </c>
      <c r="N85" s="261" t="s">
        <v>240</v>
      </c>
      <c r="O85" s="263" t="str">
        <f>EXTRACT_ACTIVATION_DTYPE(PARAMS("attn_proj_dtype"))</f>
        <v>fp8</v>
      </c>
      <c r="P85" s="264"/>
      <c r="Q85" s="263" t="b">
        <v>0</v>
      </c>
      <c r="AG85" s="2"/>
      <c r="AK85" s="231"/>
      <c r="AL85" s="232"/>
      <c r="AM85" s="168"/>
      <c r="AN85" s="138"/>
      <c r="AO85" s="138"/>
      <c r="AP85" s="138"/>
      <c r="AQ85" s="138"/>
      <c r="AR85" s="168"/>
      <c r="AT85" s="203"/>
    </row>
    <row r="86">
      <c r="A86" s="284" t="s">
        <v>250</v>
      </c>
      <c r="B86" s="285">
        <f>SUM(B81:B84)</f>
        <v>171.2907104</v>
      </c>
      <c r="C86" s="284" t="str">
        <f>"&lt;=" &amp; ($H$28 * PARAMS("num_devices")) &amp; " (Capacity)?"</f>
        <v>&lt;=1536 (Capacity)?</v>
      </c>
      <c r="D86" s="38"/>
      <c r="E86" s="266"/>
      <c r="F86" s="267"/>
      <c r="G86" s="268"/>
      <c r="H86" s="269" t="s">
        <v>242</v>
      </c>
      <c r="I86" s="270" t="s">
        <v>239</v>
      </c>
      <c r="J86" s="271"/>
      <c r="K86" s="270">
        <f t="shared" ref="K86:M86" si="12">PARAMS(K85)</f>
        <v>16</v>
      </c>
      <c r="L86" s="270">
        <f t="shared" si="12"/>
        <v>1024</v>
      </c>
      <c r="M86" s="270">
        <f t="shared" si="12"/>
        <v>7168</v>
      </c>
      <c r="N86" s="270" t="s">
        <v>240</v>
      </c>
      <c r="O86" s="272"/>
      <c r="P86" s="273">
        <f>SIZEOF_IN_MIB(J86:M86, $O85)</f>
        <v>112</v>
      </c>
      <c r="Q86" s="272"/>
      <c r="AG86" s="2"/>
      <c r="AM86" s="38"/>
      <c r="AR86" s="38"/>
    </row>
    <row r="87">
      <c r="A87" s="172"/>
      <c r="B87" s="172"/>
      <c r="C87" s="172"/>
      <c r="D87" s="87"/>
      <c r="E87" s="266"/>
      <c r="F87" s="267"/>
      <c r="G87" s="268"/>
      <c r="H87" s="274" t="s">
        <v>244</v>
      </c>
      <c r="I87" s="274" t="s">
        <v>239</v>
      </c>
      <c r="J87" s="261"/>
      <c r="K87" s="262" t="s">
        <v>143</v>
      </c>
      <c r="L87" s="262"/>
      <c r="M87" s="274"/>
      <c r="N87" s="274" t="s">
        <v>240</v>
      </c>
      <c r="O87" s="275"/>
      <c r="P87" s="276"/>
      <c r="Q87" s="275"/>
    </row>
    <row r="88">
      <c r="A88" s="108" t="s">
        <v>251</v>
      </c>
      <c r="B88" s="256">
        <f>SUM(P92,P149,P176,P195,P301,P335) * PARAMS("L") / 1024</f>
        <v>10.62957764</v>
      </c>
      <c r="C88" s="257"/>
      <c r="D88" s="87"/>
      <c r="E88" s="266"/>
      <c r="F88" s="278"/>
      <c r="G88" s="279"/>
      <c r="H88" s="269" t="s">
        <v>246</v>
      </c>
      <c r="I88" s="271" t="s">
        <v>239</v>
      </c>
      <c r="J88" s="270"/>
      <c r="K88" s="271">
        <f t="shared" ref="K88:M88" si="13">K86/SHARDING(K87)</f>
        <v>1</v>
      </c>
      <c r="L88" s="271">
        <f t="shared" si="13"/>
        <v>1024</v>
      </c>
      <c r="M88" s="271">
        <f t="shared" si="13"/>
        <v>7168</v>
      </c>
      <c r="N88" s="271" t="s">
        <v>240</v>
      </c>
      <c r="O88" s="280"/>
      <c r="P88" s="273">
        <f>SIZEOF_IN_MIB(J88:M88, $O85)</f>
        <v>7</v>
      </c>
      <c r="Q88" s="280"/>
      <c r="AG88" s="2"/>
    </row>
    <row r="89">
      <c r="A89" s="108" t="s">
        <v>252</v>
      </c>
      <c r="B89" s="265">
        <f>SUM(P414,P462) * PARAMS("L") / 1024</f>
        <v>20.015625</v>
      </c>
      <c r="C89" s="257"/>
      <c r="D89" s="87"/>
      <c r="E89" s="266"/>
      <c r="F89" s="259" t="s">
        <v>253</v>
      </c>
      <c r="G89" s="260"/>
      <c r="H89" s="274" t="s">
        <v>238</v>
      </c>
      <c r="I89" s="274" t="s">
        <v>239</v>
      </c>
      <c r="J89" s="261"/>
      <c r="K89" s="261"/>
      <c r="L89" s="286" t="s">
        <v>125</v>
      </c>
      <c r="M89" s="262" t="s">
        <v>142</v>
      </c>
      <c r="N89" s="274" t="s">
        <v>240</v>
      </c>
      <c r="O89" s="263" t="str">
        <f>EXTRACT_WEIGHT_DTYPE(PARAMS("attn_proj_dtype"))</f>
        <v>fp8</v>
      </c>
      <c r="P89" s="276"/>
      <c r="Q89" s="263" t="b">
        <v>0</v>
      </c>
      <c r="AP89" s="138"/>
      <c r="AQ89" s="138"/>
      <c r="AT89" s="149"/>
    </row>
    <row r="90">
      <c r="A90" s="198" t="s">
        <v>243</v>
      </c>
      <c r="B90" s="172"/>
      <c r="C90" s="257"/>
      <c r="D90" s="87"/>
      <c r="E90" s="266"/>
      <c r="F90" s="267"/>
      <c r="G90" s="268"/>
      <c r="H90" s="269" t="s">
        <v>242</v>
      </c>
      <c r="I90" s="271" t="s">
        <v>239</v>
      </c>
      <c r="J90" s="270"/>
      <c r="K90" s="270"/>
      <c r="L90" s="271">
        <f t="shared" ref="L90:M90" si="14">PARAMS(L89)</f>
        <v>7168</v>
      </c>
      <c r="M90" s="271">
        <f t="shared" si="14"/>
        <v>1536</v>
      </c>
      <c r="N90" s="271" t="s">
        <v>240</v>
      </c>
      <c r="O90" s="272"/>
      <c r="P90" s="273">
        <f>SIZEOF_IN_MIB(J90:M90, $O89)</f>
        <v>10.5</v>
      </c>
      <c r="Q90" s="272"/>
      <c r="AP90" s="142"/>
    </row>
    <row r="91">
      <c r="A91" s="108" t="s">
        <v>254</v>
      </c>
      <c r="B91" s="265">
        <f>B84/PARAMS("num_devices")</f>
        <v>0.03350830078</v>
      </c>
      <c r="C91" s="257"/>
      <c r="D91" s="87"/>
      <c r="E91" s="266"/>
      <c r="F91" s="267"/>
      <c r="G91" s="268"/>
      <c r="H91" s="274" t="s">
        <v>244</v>
      </c>
      <c r="I91" s="274" t="s">
        <v>239</v>
      </c>
      <c r="J91" s="261"/>
      <c r="K91" s="261"/>
      <c r="L91" s="274"/>
      <c r="M91" s="274"/>
      <c r="N91" s="274" t="s">
        <v>240</v>
      </c>
      <c r="O91" s="275"/>
      <c r="P91" s="276"/>
      <c r="Q91" s="275"/>
      <c r="AP91" s="138"/>
      <c r="AQ91" s="138"/>
      <c r="AT91" s="149"/>
    </row>
    <row r="92">
      <c r="A92" s="108" t="s">
        <v>255</v>
      </c>
      <c r="B92" s="265">
        <f>MAX(P92,P111,P141,P168,P187,P206,P255,P274,P293,P309,P371,P421,P506,P526)/1024</f>
        <v>0.01025390625</v>
      </c>
      <c r="C92" s="257"/>
      <c r="D92" s="87"/>
      <c r="E92" s="266"/>
      <c r="F92" s="278"/>
      <c r="G92" s="279"/>
      <c r="H92" s="271" t="s">
        <v>246</v>
      </c>
      <c r="I92" s="271" t="s">
        <v>239</v>
      </c>
      <c r="J92" s="270"/>
      <c r="K92" s="270"/>
      <c r="L92" s="271">
        <f t="shared" ref="L92:M92" si="15">L90/SHARDING(L91)</f>
        <v>7168</v>
      </c>
      <c r="M92" s="271">
        <f t="shared" si="15"/>
        <v>1536</v>
      </c>
      <c r="N92" s="271" t="s">
        <v>240</v>
      </c>
      <c r="O92" s="280"/>
      <c r="P92" s="273">
        <f>SIZEOF_IN_MIB(J92:M92, $O89)</f>
        <v>10.5</v>
      </c>
      <c r="Q92" s="280"/>
    </row>
    <row r="93">
      <c r="A93" s="122" t="s">
        <v>256</v>
      </c>
      <c r="B93" s="287">
        <f>SUM(B88:B91)</f>
        <v>30.67871094</v>
      </c>
      <c r="C93" s="288" t="str">
        <f>"&lt;=" &amp; ($H$28) &amp; " (Capacity)?"</f>
        <v>&lt;=96 (Capacity)?</v>
      </c>
      <c r="D93" s="87"/>
      <c r="E93" s="266"/>
      <c r="F93" s="259" t="s">
        <v>257</v>
      </c>
      <c r="G93" s="260"/>
      <c r="H93" s="289" t="s">
        <v>238</v>
      </c>
      <c r="I93" s="289" t="s">
        <v>239</v>
      </c>
      <c r="J93" s="290"/>
      <c r="K93" s="195" t="s">
        <v>40</v>
      </c>
      <c r="L93" s="195" t="s">
        <v>38</v>
      </c>
      <c r="M93" s="195" t="s">
        <v>142</v>
      </c>
      <c r="N93" s="289" t="s">
        <v>240</v>
      </c>
      <c r="O93" s="291" t="s">
        <v>82</v>
      </c>
      <c r="P93" s="292"/>
      <c r="Q93" s="291" t="b">
        <v>0</v>
      </c>
    </row>
    <row r="94">
      <c r="A94" s="293" t="s">
        <v>86</v>
      </c>
      <c r="B94" s="294" t="b">
        <f>if(B93 &lt;= HW_SPEC("Per-Core HBM Capacity (GiB)"), TRUE, FALSE)</f>
        <v>1</v>
      </c>
      <c r="C94" s="295"/>
      <c r="D94" s="87"/>
      <c r="E94" s="266"/>
      <c r="F94" s="267"/>
      <c r="G94" s="268"/>
      <c r="H94" s="195" t="s">
        <v>242</v>
      </c>
      <c r="I94" s="289" t="s">
        <v>239</v>
      </c>
      <c r="J94" s="290"/>
      <c r="K94" s="289">
        <f t="shared" ref="K94:M94" si="16">PARAMS(K93)</f>
        <v>16</v>
      </c>
      <c r="L94" s="290">
        <f t="shared" si="16"/>
        <v>1024</v>
      </c>
      <c r="M94" s="289">
        <f t="shared" si="16"/>
        <v>1536</v>
      </c>
      <c r="N94" s="289" t="s">
        <v>240</v>
      </c>
      <c r="O94" s="266"/>
      <c r="P94" s="292">
        <f>SIZEOF_IN_MIB(K94:M94, $O93)</f>
        <v>48</v>
      </c>
      <c r="Q94" s="266"/>
    </row>
    <row r="95">
      <c r="A95" s="87"/>
      <c r="B95" s="87"/>
      <c r="C95" s="87"/>
      <c r="D95" s="87"/>
      <c r="E95" s="266"/>
      <c r="F95" s="267"/>
      <c r="G95" s="268"/>
      <c r="H95" s="289" t="s">
        <v>244</v>
      </c>
      <c r="I95" s="289" t="s">
        <v>239</v>
      </c>
      <c r="J95" s="290"/>
      <c r="K95" s="195" t="s">
        <v>143</v>
      </c>
      <c r="L95" s="195"/>
      <c r="M95" s="289"/>
      <c r="N95" s="289" t="s">
        <v>240</v>
      </c>
      <c r="O95" s="266"/>
      <c r="P95" s="292"/>
      <c r="Q95" s="266"/>
    </row>
    <row r="96">
      <c r="A96" s="87"/>
      <c r="B96" s="87"/>
      <c r="C96" s="87"/>
      <c r="D96" s="87"/>
      <c r="E96" s="266"/>
      <c r="F96" s="278"/>
      <c r="G96" s="279"/>
      <c r="H96" s="289" t="s">
        <v>246</v>
      </c>
      <c r="I96" s="289" t="s">
        <v>239</v>
      </c>
      <c r="J96" s="290"/>
      <c r="K96" s="289">
        <f t="shared" ref="K96:M96" si="17">K94/SHARDING(K95)</f>
        <v>1</v>
      </c>
      <c r="L96" s="289">
        <f t="shared" si="17"/>
        <v>1024</v>
      </c>
      <c r="M96" s="289">
        <f t="shared" si="17"/>
        <v>1536</v>
      </c>
      <c r="N96" s="289" t="s">
        <v>240</v>
      </c>
      <c r="O96" s="277"/>
      <c r="P96" s="292">
        <f>SIZEOF_IN_MIB(K96:M96, $O93)</f>
        <v>3</v>
      </c>
      <c r="Q96" s="277"/>
    </row>
    <row r="97">
      <c r="A97" s="87"/>
      <c r="B97" s="87"/>
      <c r="C97" s="87"/>
      <c r="E97" s="266"/>
      <c r="F97" s="296" t="s">
        <v>258</v>
      </c>
      <c r="G97" s="297" t="s">
        <v>259</v>
      </c>
      <c r="H97" s="298" t="s">
        <v>238</v>
      </c>
      <c r="I97" s="290" t="s">
        <v>239</v>
      </c>
      <c r="J97" s="290" t="str">
        <f t="array" ref="J97:M100">J81:M84</f>
        <v/>
      </c>
      <c r="K97" s="195" t="s">
        <v>40</v>
      </c>
      <c r="L97" s="195" t="s">
        <v>38</v>
      </c>
      <c r="M97" s="299" t="s">
        <v>125</v>
      </c>
      <c r="N97" s="290" t="s">
        <v>240</v>
      </c>
      <c r="O97" s="291" t="str">
        <f>O85</f>
        <v>fp8</v>
      </c>
      <c r="P97" s="290"/>
      <c r="Q97" s="291"/>
    </row>
    <row r="98">
      <c r="A98" s="87"/>
      <c r="B98" s="87"/>
      <c r="C98" s="87"/>
      <c r="E98" s="266"/>
      <c r="F98" s="266"/>
      <c r="G98" s="266"/>
      <c r="H98" s="300" t="s">
        <v>242</v>
      </c>
      <c r="I98" s="290" t="s">
        <v>239</v>
      </c>
      <c r="J98" s="289"/>
      <c r="K98" s="290">
        <v>16.0</v>
      </c>
      <c r="L98" s="290">
        <v>1024.0</v>
      </c>
      <c r="M98" s="290">
        <v>7168.0</v>
      </c>
      <c r="N98" s="290" t="s">
        <v>240</v>
      </c>
      <c r="O98" s="266"/>
      <c r="P98" s="301">
        <f>SIZEOF_IN_MIB(J98:M98, O97)</f>
        <v>112</v>
      </c>
      <c r="Q98" s="266"/>
    </row>
    <row r="99">
      <c r="A99" s="87"/>
      <c r="B99" s="87"/>
      <c r="C99" s="87"/>
      <c r="E99" s="266"/>
      <c r="F99" s="266"/>
      <c r="G99" s="266"/>
      <c r="H99" s="300" t="s">
        <v>260</v>
      </c>
      <c r="I99" s="289" t="s">
        <v>239</v>
      </c>
      <c r="J99" s="290"/>
      <c r="K99" s="195" t="s">
        <v>143</v>
      </c>
      <c r="L99" s="195"/>
      <c r="M99" s="195"/>
      <c r="N99" s="289" t="s">
        <v>240</v>
      </c>
      <c r="O99" s="266"/>
      <c r="P99" s="301"/>
      <c r="Q99" s="266"/>
    </row>
    <row r="100">
      <c r="A100" s="87"/>
      <c r="B100" s="87"/>
      <c r="C100" s="87"/>
      <c r="E100" s="266"/>
      <c r="F100" s="266"/>
      <c r="G100" s="266"/>
      <c r="H100" s="302" t="s">
        <v>261</v>
      </c>
      <c r="I100" s="274" t="s">
        <v>239</v>
      </c>
      <c r="J100" s="261"/>
      <c r="K100" s="274">
        <v>1.0</v>
      </c>
      <c r="L100" s="274">
        <v>1024.0</v>
      </c>
      <c r="M100" s="274">
        <v>7168.0</v>
      </c>
      <c r="N100" s="262" t="s">
        <v>240</v>
      </c>
      <c r="O100" s="275"/>
      <c r="P100" s="303">
        <f>SIZEOF_IN_MIB(J100:M100, O97)</f>
        <v>7</v>
      </c>
      <c r="Q100" s="275"/>
    </row>
    <row r="101">
      <c r="A101" s="87"/>
      <c r="B101" s="87"/>
      <c r="C101" s="87"/>
      <c r="E101" s="266"/>
      <c r="F101" s="266"/>
      <c r="G101" s="277"/>
      <c r="H101" s="304" t="s">
        <v>262</v>
      </c>
      <c r="I101" s="271" t="s">
        <v>239</v>
      </c>
      <c r="J101" s="270"/>
      <c r="K101" s="269"/>
      <c r="L101" s="269"/>
      <c r="M101" s="269"/>
      <c r="N101" s="271" t="s">
        <v>240</v>
      </c>
      <c r="O101" s="280"/>
      <c r="P101" s="305"/>
      <c r="Q101" s="280"/>
      <c r="R101" s="38"/>
      <c r="S101" s="38"/>
      <c r="AG101" s="38"/>
      <c r="AH101" s="38"/>
      <c r="AI101" s="38"/>
      <c r="AJ101" s="38"/>
      <c r="AK101" s="38"/>
      <c r="AL101" s="38"/>
      <c r="AM101" s="38"/>
      <c r="AN101" s="38"/>
      <c r="AO101" s="38"/>
      <c r="AP101" s="38"/>
      <c r="AQ101" s="38"/>
      <c r="AR101" s="38"/>
      <c r="AS101" s="38"/>
      <c r="AT101" s="38"/>
    </row>
    <row r="102">
      <c r="A102" s="87"/>
      <c r="B102" s="87"/>
      <c r="C102" s="87"/>
      <c r="E102" s="266"/>
      <c r="F102" s="266"/>
      <c r="G102" s="306" t="s">
        <v>263</v>
      </c>
      <c r="H102" s="307"/>
      <c r="I102" s="308"/>
      <c r="J102" s="308"/>
      <c r="K102" s="308"/>
      <c r="L102" s="309"/>
      <c r="M102" s="309"/>
      <c r="N102" s="309"/>
      <c r="O102" s="308"/>
      <c r="P102" s="310"/>
      <c r="Q102" s="308"/>
      <c r="R102" s="38"/>
      <c r="S102" s="38"/>
      <c r="AG102" s="38"/>
      <c r="AH102" s="38"/>
      <c r="AI102" s="38"/>
      <c r="AJ102" s="38"/>
      <c r="AK102" s="38"/>
      <c r="AL102" s="38"/>
      <c r="AM102" s="38"/>
      <c r="AN102" s="38"/>
      <c r="AO102" s="38"/>
      <c r="AP102" s="38"/>
      <c r="AQ102" s="38"/>
      <c r="AR102" s="38"/>
      <c r="AS102" s="38"/>
      <c r="AT102" s="38"/>
    </row>
    <row r="103">
      <c r="A103" s="87"/>
      <c r="B103" s="87"/>
      <c r="C103" s="87"/>
      <c r="E103" s="266"/>
      <c r="F103" s="266"/>
      <c r="G103" s="311" t="s">
        <v>264</v>
      </c>
      <c r="H103" s="312">
        <f>SHARDING(K99)*SHARDING(L99)*SHARDING(M99)</f>
        <v>16</v>
      </c>
      <c r="I103" s="313"/>
      <c r="J103" s="313"/>
      <c r="K103" s="313"/>
      <c r="L103" s="314"/>
      <c r="M103" s="314"/>
      <c r="N103" s="314"/>
      <c r="O103" s="313"/>
      <c r="P103" s="315"/>
      <c r="Q103" s="313"/>
      <c r="R103" s="38"/>
      <c r="S103" s="38"/>
      <c r="AG103" s="38"/>
      <c r="AH103" s="38"/>
      <c r="AI103" s="38"/>
      <c r="AJ103" s="38"/>
      <c r="AK103" s="38"/>
      <c r="AL103" s="38"/>
      <c r="AM103" s="38"/>
      <c r="AN103" s="38"/>
      <c r="AO103" s="38"/>
      <c r="AP103" s="38"/>
      <c r="AQ103" s="38"/>
      <c r="AR103" s="38"/>
      <c r="AS103" s="38"/>
      <c r="AT103" s="38"/>
    </row>
    <row r="104">
      <c r="A104" s="87"/>
      <c r="B104" s="87"/>
      <c r="C104" s="87"/>
      <c r="E104" s="266"/>
      <c r="F104" s="266"/>
      <c r="G104" s="311" t="s">
        <v>265</v>
      </c>
      <c r="H104" s="316">
        <f>P100 * (H103-1)</f>
        <v>105</v>
      </c>
      <c r="I104" s="222"/>
      <c r="J104" s="317"/>
      <c r="K104" s="317"/>
      <c r="L104" s="318"/>
      <c r="M104" s="318"/>
      <c r="N104" s="318"/>
      <c r="O104" s="317"/>
      <c r="P104" s="319"/>
      <c r="Q104" s="317"/>
      <c r="R104" s="38"/>
      <c r="S104" s="38"/>
      <c r="AG104" s="38"/>
      <c r="AH104" s="38"/>
      <c r="AI104" s="38"/>
      <c r="AJ104" s="38"/>
      <c r="AK104" s="38"/>
      <c r="AL104" s="38"/>
      <c r="AM104" s="38"/>
      <c r="AN104" s="38"/>
      <c r="AO104" s="38"/>
      <c r="AP104" s="38"/>
      <c r="AQ104" s="38"/>
      <c r="AR104" s="38"/>
      <c r="AS104" s="38"/>
      <c r="AT104" s="38"/>
    </row>
    <row r="105">
      <c r="A105" s="87"/>
      <c r="B105" s="87"/>
      <c r="C105" s="87"/>
      <c r="E105" s="266"/>
      <c r="F105" s="266"/>
      <c r="G105" s="320" t="s">
        <v>266</v>
      </c>
      <c r="H105" s="321">
        <f>H104*H103</f>
        <v>1680</v>
      </c>
      <c r="I105" s="313"/>
      <c r="J105" s="305"/>
      <c r="K105" s="305"/>
      <c r="L105" s="314"/>
      <c r="M105" s="314"/>
      <c r="N105" s="314"/>
      <c r="O105" s="313"/>
      <c r="P105" s="315"/>
      <c r="Q105" s="313"/>
      <c r="R105" s="38"/>
      <c r="S105" s="38"/>
      <c r="AG105" s="38"/>
      <c r="AH105" s="38"/>
      <c r="AI105" s="38"/>
      <c r="AJ105" s="38"/>
      <c r="AK105" s="38"/>
      <c r="AL105" s="38"/>
      <c r="AM105" s="38"/>
      <c r="AN105" s="38"/>
      <c r="AO105" s="38"/>
      <c r="AP105" s="38"/>
      <c r="AQ105" s="38"/>
      <c r="AR105" s="38"/>
      <c r="AS105" s="38"/>
      <c r="AT105" s="38"/>
    </row>
    <row r="106">
      <c r="A106" s="87"/>
      <c r="B106" s="87"/>
      <c r="C106" s="87"/>
      <c r="E106" s="266"/>
      <c r="F106" s="266"/>
      <c r="G106" s="322" t="s">
        <v>267</v>
      </c>
      <c r="H106" s="323" t="str">
        <f>IFS(H103=8,12,
H103=4,4,
H103=2,1,
H103=1,0,
TRUE,NA())</f>
        <v>#N/A</v>
      </c>
      <c r="I106" s="317"/>
      <c r="J106" s="317"/>
      <c r="K106" s="317"/>
      <c r="L106" s="318"/>
      <c r="M106" s="318"/>
      <c r="N106" s="318"/>
      <c r="O106" s="317"/>
      <c r="P106" s="319"/>
      <c r="Q106" s="317"/>
      <c r="R106" s="38"/>
      <c r="S106" s="38"/>
      <c r="AG106" s="38"/>
      <c r="AH106" s="38"/>
      <c r="AI106" s="38"/>
      <c r="AJ106" s="38"/>
      <c r="AK106" s="38"/>
      <c r="AL106" s="38"/>
      <c r="AM106" s="38"/>
      <c r="AN106" s="38"/>
      <c r="AO106" s="38"/>
      <c r="AP106" s="38"/>
      <c r="AQ106" s="38"/>
      <c r="AR106" s="38"/>
      <c r="AS106" s="38"/>
      <c r="AT106" s="38"/>
    </row>
    <row r="107">
      <c r="A107" s="87"/>
      <c r="B107" s="87"/>
      <c r="C107" s="87"/>
      <c r="E107" s="266"/>
      <c r="F107" s="266"/>
      <c r="G107" s="198" t="s">
        <v>268</v>
      </c>
      <c r="H107" s="324">
        <v>1.0</v>
      </c>
      <c r="I107" s="325"/>
      <c r="J107" s="325"/>
      <c r="K107" s="325"/>
      <c r="L107" s="326"/>
      <c r="M107" s="326"/>
      <c r="N107" s="326"/>
      <c r="O107" s="325"/>
      <c r="P107" s="327"/>
      <c r="Q107" s="325"/>
      <c r="R107" s="38"/>
      <c r="S107" s="38"/>
      <c r="AG107" s="38"/>
      <c r="AH107" s="38"/>
      <c r="AI107" s="38"/>
      <c r="AJ107" s="38"/>
      <c r="AK107" s="38"/>
      <c r="AL107" s="38"/>
      <c r="AM107" s="38"/>
      <c r="AN107" s="38"/>
      <c r="AO107" s="38"/>
      <c r="AP107" s="38"/>
      <c r="AQ107" s="38"/>
      <c r="AR107" s="38"/>
      <c r="AS107" s="38"/>
      <c r="AT107" s="38"/>
    </row>
    <row r="108">
      <c r="A108" s="87"/>
      <c r="B108" s="87"/>
      <c r="C108" s="87"/>
      <c r="E108" s="266"/>
      <c r="F108" s="266"/>
      <c r="G108" s="328" t="s">
        <v>269</v>
      </c>
      <c r="H108" s="329" t="str">
        <f>ALL_GATHER_CHIP2CHIP_TIME_MS2(H105 * H107, H106)</f>
        <v>#N/A</v>
      </c>
      <c r="I108" s="330"/>
      <c r="J108" s="330"/>
      <c r="K108" s="330"/>
      <c r="L108" s="331"/>
      <c r="M108" s="331"/>
      <c r="N108" s="331"/>
      <c r="O108" s="330"/>
      <c r="P108" s="332"/>
      <c r="Q108" s="330"/>
      <c r="R108" s="38"/>
      <c r="S108" s="38"/>
      <c r="AG108" s="38"/>
      <c r="AH108" s="38"/>
      <c r="AI108" s="38"/>
      <c r="AJ108" s="38"/>
      <c r="AK108" s="38"/>
      <c r="AL108" s="38"/>
      <c r="AM108" s="38"/>
      <c r="AN108" s="38"/>
      <c r="AO108" s="38"/>
      <c r="AP108" s="38"/>
      <c r="AQ108" s="38"/>
      <c r="AR108" s="38"/>
      <c r="AS108" s="38"/>
      <c r="AT108" s="38"/>
    </row>
    <row r="109">
      <c r="A109" s="87"/>
      <c r="B109" s="87"/>
      <c r="C109" s="87"/>
      <c r="E109" s="266"/>
      <c r="F109" s="266"/>
      <c r="G109" s="320"/>
      <c r="H109" s="333"/>
      <c r="I109" s="325"/>
      <c r="J109" s="325"/>
      <c r="K109" s="325"/>
      <c r="L109" s="326"/>
      <c r="M109" s="326"/>
      <c r="N109" s="326"/>
      <c r="O109" s="325"/>
      <c r="P109" s="327"/>
      <c r="Q109" s="325"/>
      <c r="R109" s="38"/>
      <c r="S109" s="38"/>
      <c r="AG109" s="38"/>
      <c r="AH109" s="38"/>
      <c r="AI109" s="38"/>
      <c r="AJ109" s="38"/>
      <c r="AK109" s="38"/>
      <c r="AL109" s="38"/>
      <c r="AM109" s="38"/>
      <c r="AN109" s="38"/>
      <c r="AO109" s="38"/>
      <c r="AP109" s="38"/>
      <c r="AQ109" s="38"/>
      <c r="AR109" s="38"/>
      <c r="AS109" s="38"/>
      <c r="AT109" s="38"/>
    </row>
    <row r="110">
      <c r="A110" s="87"/>
      <c r="B110" s="87"/>
      <c r="C110" s="87"/>
      <c r="E110" s="266"/>
      <c r="F110" s="266"/>
      <c r="G110" s="306" t="s">
        <v>270</v>
      </c>
      <c r="H110" s="307"/>
      <c r="I110" s="308"/>
      <c r="J110" s="308"/>
      <c r="K110" s="308"/>
      <c r="L110" s="309"/>
      <c r="M110" s="309"/>
      <c r="N110" s="309"/>
      <c r="O110" s="308"/>
      <c r="P110" s="310"/>
      <c r="Q110" s="308"/>
      <c r="R110" s="38"/>
      <c r="S110" s="38"/>
      <c r="AG110" s="38"/>
      <c r="AH110" s="38"/>
      <c r="AI110" s="38"/>
      <c r="AJ110" s="38"/>
      <c r="AK110" s="38"/>
      <c r="AL110" s="38"/>
      <c r="AM110" s="38"/>
      <c r="AN110" s="38"/>
      <c r="AO110" s="38"/>
      <c r="AP110" s="38"/>
      <c r="AQ110" s="38"/>
      <c r="AR110" s="38"/>
      <c r="AS110" s="38"/>
      <c r="AT110" s="38"/>
    </row>
    <row r="111">
      <c r="A111" s="87"/>
      <c r="B111" s="87"/>
      <c r="C111" s="87"/>
      <c r="E111" s="266"/>
      <c r="F111" s="266"/>
      <c r="G111" s="334" t="s">
        <v>271</v>
      </c>
      <c r="H111" s="335" t="s">
        <v>264</v>
      </c>
      <c r="I111" s="305"/>
      <c r="J111" s="336">
        <f>SHARDING(K99)*SHARDING(L99)*SHARDING(M99)/HW_SPEC("# of TensorCore per Chip")</f>
        <v>8</v>
      </c>
      <c r="K111" s="325"/>
      <c r="L111" s="326"/>
      <c r="M111" s="326"/>
      <c r="N111" s="326"/>
      <c r="O111" s="325"/>
      <c r="P111" s="327"/>
      <c r="Q111" s="325"/>
      <c r="R111" s="38"/>
      <c r="S111" s="38"/>
      <c r="AG111" s="38"/>
      <c r="AH111" s="38"/>
      <c r="AI111" s="38"/>
      <c r="AJ111" s="38"/>
      <c r="AK111" s="38"/>
      <c r="AL111" s="38"/>
      <c r="AM111" s="38"/>
      <c r="AN111" s="38"/>
      <c r="AO111" s="38"/>
      <c r="AP111" s="38"/>
      <c r="AQ111" s="38"/>
      <c r="AR111" s="38"/>
      <c r="AS111" s="38"/>
      <c r="AT111" s="38"/>
    </row>
    <row r="112">
      <c r="A112" s="87"/>
      <c r="B112" s="87"/>
      <c r="C112" s="87"/>
      <c r="E112" s="266"/>
      <c r="F112" s="266"/>
      <c r="G112" s="266"/>
      <c r="H112" s="311" t="s">
        <v>265</v>
      </c>
      <c r="I112" s="172"/>
      <c r="J112" s="337">
        <f>P100 * HW_SPEC("# of TensorCore per Chip") * (J111-1)</f>
        <v>98</v>
      </c>
      <c r="K112" s="338"/>
      <c r="L112" s="339"/>
      <c r="M112" s="339"/>
      <c r="N112" s="339"/>
      <c r="O112" s="338"/>
      <c r="P112" s="340"/>
      <c r="Q112" s="338"/>
      <c r="R112" s="38"/>
      <c r="S112" s="38"/>
      <c r="AG112" s="38"/>
      <c r="AH112" s="38"/>
      <c r="AI112" s="38"/>
      <c r="AJ112" s="38"/>
      <c r="AK112" s="38"/>
      <c r="AL112" s="38"/>
      <c r="AM112" s="38"/>
      <c r="AN112" s="38"/>
      <c r="AO112" s="38"/>
      <c r="AP112" s="38"/>
      <c r="AQ112" s="38"/>
      <c r="AR112" s="38"/>
      <c r="AS112" s="38"/>
      <c r="AT112" s="38"/>
    </row>
    <row r="113">
      <c r="A113" s="87"/>
      <c r="B113" s="87"/>
      <c r="C113" s="87"/>
      <c r="E113" s="266"/>
      <c r="F113" s="266"/>
      <c r="G113" s="266"/>
      <c r="H113" s="320" t="s">
        <v>266</v>
      </c>
      <c r="I113" s="172"/>
      <c r="J113" s="337">
        <f>J112*J111</f>
        <v>784</v>
      </c>
      <c r="K113" s="338"/>
      <c r="L113" s="339"/>
      <c r="M113" s="339"/>
      <c r="N113" s="339"/>
      <c r="O113" s="338"/>
      <c r="P113" s="340"/>
      <c r="Q113" s="338"/>
      <c r="R113" s="38"/>
      <c r="S113" s="38"/>
      <c r="AG113" s="38"/>
      <c r="AH113" s="38"/>
      <c r="AI113" s="38"/>
      <c r="AJ113" s="38"/>
      <c r="AK113" s="38"/>
      <c r="AL113" s="38"/>
      <c r="AM113" s="38"/>
      <c r="AN113" s="38"/>
      <c r="AO113" s="38"/>
      <c r="AP113" s="38"/>
      <c r="AQ113" s="38"/>
      <c r="AR113" s="38"/>
      <c r="AS113" s="38"/>
      <c r="AT113" s="38"/>
    </row>
    <row r="114">
      <c r="A114" s="87"/>
      <c r="B114" s="87"/>
      <c r="C114" s="87"/>
      <c r="E114" s="266"/>
      <c r="F114" s="266"/>
      <c r="G114" s="266"/>
      <c r="H114" s="322" t="s">
        <v>267</v>
      </c>
      <c r="I114" s="172"/>
      <c r="J114" s="341">
        <f>IFS(J111=8,12,
J111=4,4,
J111=2,1,
J111=1,0,
TRUE,NA())</f>
        <v>12</v>
      </c>
      <c r="K114" s="338"/>
      <c r="L114" s="339"/>
      <c r="M114" s="339"/>
      <c r="N114" s="339"/>
      <c r="O114" s="338"/>
      <c r="P114" s="340"/>
      <c r="Q114" s="338"/>
      <c r="R114" s="38"/>
      <c r="S114" s="38"/>
      <c r="AG114" s="38"/>
      <c r="AH114" s="38"/>
      <c r="AI114" s="38"/>
      <c r="AJ114" s="38"/>
      <c r="AK114" s="38"/>
      <c r="AL114" s="38"/>
      <c r="AM114" s="38"/>
      <c r="AN114" s="38"/>
      <c r="AO114" s="38"/>
      <c r="AP114" s="38"/>
      <c r="AQ114" s="38"/>
      <c r="AR114" s="38"/>
      <c r="AS114" s="38"/>
      <c r="AT114" s="38"/>
    </row>
    <row r="115">
      <c r="A115" s="87"/>
      <c r="B115" s="87"/>
      <c r="C115" s="87"/>
      <c r="E115" s="266"/>
      <c r="F115" s="266"/>
      <c r="G115" s="266"/>
      <c r="H115" s="198" t="s">
        <v>268</v>
      </c>
      <c r="I115" s="172"/>
      <c r="J115" s="342">
        <v>2.0</v>
      </c>
      <c r="K115" s="338"/>
      <c r="L115" s="339"/>
      <c r="M115" s="339"/>
      <c r="N115" s="339"/>
      <c r="O115" s="338"/>
      <c r="P115" s="340"/>
      <c r="Q115" s="338"/>
      <c r="R115" s="38"/>
      <c r="S115" s="38"/>
      <c r="AG115" s="38"/>
      <c r="AH115" s="38"/>
      <c r="AI115" s="38"/>
      <c r="AJ115" s="38"/>
      <c r="AK115" s="38"/>
      <c r="AL115" s="38"/>
      <c r="AM115" s="38"/>
      <c r="AN115" s="38"/>
      <c r="AO115" s="38"/>
      <c r="AP115" s="38"/>
      <c r="AQ115" s="38"/>
      <c r="AR115" s="38"/>
      <c r="AS115" s="38"/>
      <c r="AT115" s="38"/>
    </row>
    <row r="116">
      <c r="A116" s="87"/>
      <c r="B116" s="87"/>
      <c r="C116" s="87"/>
      <c r="E116" s="266"/>
      <c r="F116" s="266"/>
      <c r="G116" s="277"/>
      <c r="H116" s="311" t="s">
        <v>269</v>
      </c>
      <c r="I116" s="172"/>
      <c r="J116" s="343">
        <f>ALL_GATHER_CHIP2CHIP_TIME_MS2(J113 * J115, J114)</f>
        <v>0.7975260417</v>
      </c>
      <c r="K116" s="338"/>
      <c r="L116" s="339"/>
      <c r="M116" s="339"/>
      <c r="N116" s="339"/>
      <c r="O116" s="338"/>
      <c r="P116" s="340"/>
      <c r="Q116" s="338"/>
      <c r="R116" s="38"/>
      <c r="S116" s="38"/>
      <c r="AG116" s="38"/>
      <c r="AH116" s="38"/>
      <c r="AI116" s="38"/>
      <c r="AJ116" s="38"/>
      <c r="AK116" s="38"/>
      <c r="AL116" s="38"/>
      <c r="AM116" s="38"/>
      <c r="AN116" s="38"/>
      <c r="AO116" s="38"/>
      <c r="AP116" s="38"/>
      <c r="AQ116" s="38"/>
      <c r="AR116" s="38"/>
      <c r="AS116" s="38"/>
      <c r="AT116" s="38"/>
    </row>
    <row r="117">
      <c r="A117" s="87"/>
      <c r="B117" s="87"/>
      <c r="C117" s="87"/>
      <c r="E117" s="266"/>
      <c r="F117" s="266"/>
      <c r="G117" s="334" t="s">
        <v>272</v>
      </c>
      <c r="H117" s="322" t="s">
        <v>264</v>
      </c>
      <c r="I117" s="344"/>
      <c r="J117" s="345">
        <f>HW_SPEC("# of TensorCore per Chip")</f>
        <v>2</v>
      </c>
      <c r="K117" s="338"/>
      <c r="L117" s="339"/>
      <c r="M117" s="339"/>
      <c r="N117" s="339"/>
      <c r="O117" s="338"/>
      <c r="P117" s="340"/>
      <c r="Q117" s="338"/>
      <c r="R117" s="38"/>
      <c r="S117" s="38"/>
      <c r="AG117" s="38"/>
      <c r="AH117" s="38"/>
      <c r="AI117" s="38"/>
      <c r="AJ117" s="38"/>
      <c r="AK117" s="38"/>
      <c r="AL117" s="38"/>
      <c r="AM117" s="38"/>
      <c r="AN117" s="38"/>
      <c r="AO117" s="38"/>
      <c r="AP117" s="38"/>
      <c r="AQ117" s="38"/>
      <c r="AR117" s="38"/>
      <c r="AS117" s="38"/>
      <c r="AT117" s="38"/>
    </row>
    <row r="118">
      <c r="A118" s="87"/>
      <c r="B118" s="87"/>
      <c r="C118" s="87"/>
      <c r="E118" s="266"/>
      <c r="F118" s="266"/>
      <c r="G118" s="266"/>
      <c r="H118" s="322" t="s">
        <v>265</v>
      </c>
      <c r="I118" s="344"/>
      <c r="J118" s="337">
        <f>P84 / J117 * (J117-1)</f>
        <v>3.5</v>
      </c>
      <c r="K118" s="338"/>
      <c r="L118" s="339"/>
      <c r="M118" s="339"/>
      <c r="N118" s="339"/>
      <c r="O118" s="338"/>
      <c r="P118" s="340"/>
      <c r="Q118" s="338"/>
      <c r="R118" s="38"/>
      <c r="S118" s="38"/>
      <c r="AG118" s="38"/>
      <c r="AH118" s="38"/>
      <c r="AI118" s="38"/>
      <c r="AJ118" s="38"/>
      <c r="AK118" s="38"/>
      <c r="AL118" s="38"/>
      <c r="AM118" s="38"/>
      <c r="AN118" s="38"/>
      <c r="AO118" s="38"/>
      <c r="AP118" s="38"/>
      <c r="AQ118" s="38"/>
      <c r="AR118" s="38"/>
      <c r="AS118" s="38"/>
      <c r="AT118" s="38"/>
    </row>
    <row r="119">
      <c r="A119" s="87"/>
      <c r="B119" s="87"/>
      <c r="C119" s="87"/>
      <c r="E119" s="266"/>
      <c r="F119" s="266"/>
      <c r="G119" s="266"/>
      <c r="H119" s="322" t="s">
        <v>266</v>
      </c>
      <c r="I119" s="344"/>
      <c r="J119" s="337">
        <f>J118*J117</f>
        <v>7</v>
      </c>
      <c r="K119" s="338"/>
      <c r="L119" s="339"/>
      <c r="M119" s="339"/>
      <c r="N119" s="339"/>
      <c r="O119" s="338"/>
      <c r="P119" s="340"/>
      <c r="Q119" s="338"/>
      <c r="R119" s="346"/>
      <c r="S119" s="346"/>
      <c r="AG119" s="38"/>
      <c r="AH119" s="38"/>
      <c r="AI119" s="38"/>
      <c r="AJ119" s="38"/>
      <c r="AK119" s="38"/>
      <c r="AL119" s="38"/>
      <c r="AM119" s="38"/>
      <c r="AN119" s="38"/>
      <c r="AO119" s="38"/>
      <c r="AP119" s="38"/>
      <c r="AQ119" s="38"/>
      <c r="AR119" s="38"/>
      <c r="AS119" s="38"/>
      <c r="AT119" s="38"/>
    </row>
    <row r="120">
      <c r="A120" s="87"/>
      <c r="B120" s="87"/>
      <c r="C120" s="87"/>
      <c r="E120" s="266"/>
      <c r="F120" s="266"/>
      <c r="G120" s="266"/>
      <c r="H120" s="322" t="s">
        <v>269</v>
      </c>
      <c r="I120" s="344"/>
      <c r="J120" s="347">
        <f>ALL_GATHER_CORE2CORE_TIME_MS(J119)</f>
        <v>0.005696614583</v>
      </c>
      <c r="K120" s="338"/>
      <c r="L120" s="339"/>
      <c r="M120" s="339"/>
      <c r="N120" s="339"/>
      <c r="O120" s="338"/>
      <c r="P120" s="340"/>
      <c r="Q120" s="338"/>
      <c r="R120" s="346"/>
      <c r="S120" s="346"/>
      <c r="AG120" s="38"/>
      <c r="AH120" s="38"/>
      <c r="AI120" s="38"/>
      <c r="AJ120" s="38"/>
      <c r="AK120" s="38"/>
      <c r="AL120" s="38"/>
      <c r="AM120" s="38"/>
      <c r="AN120" s="38"/>
      <c r="AO120" s="38"/>
      <c r="AP120" s="38"/>
      <c r="AQ120" s="38"/>
      <c r="AR120" s="38"/>
      <c r="AS120" s="38"/>
      <c r="AT120" s="38"/>
    </row>
    <row r="121">
      <c r="A121" s="87"/>
      <c r="B121" s="87"/>
      <c r="C121" s="87"/>
      <c r="E121" s="266"/>
      <c r="F121" s="266"/>
      <c r="G121" s="277"/>
      <c r="H121" s="320" t="s">
        <v>273</v>
      </c>
      <c r="I121" s="172"/>
      <c r="J121" s="347">
        <f>J120/J111</f>
        <v>0.0007120768229</v>
      </c>
      <c r="K121" s="338"/>
      <c r="L121" s="339"/>
      <c r="M121" s="339"/>
      <c r="N121" s="339"/>
      <c r="O121" s="338"/>
      <c r="P121" s="340"/>
      <c r="Q121" s="338"/>
      <c r="R121" s="346"/>
      <c r="S121" s="346"/>
      <c r="AG121" s="38"/>
      <c r="AH121" s="38"/>
      <c r="AI121" s="38"/>
      <c r="AJ121" s="38"/>
      <c r="AK121" s="38"/>
      <c r="AL121" s="38"/>
      <c r="AM121" s="38"/>
      <c r="AN121" s="38"/>
      <c r="AO121" s="38"/>
      <c r="AP121" s="38"/>
      <c r="AQ121" s="38"/>
      <c r="AR121" s="38"/>
      <c r="AS121" s="38"/>
      <c r="AT121" s="38"/>
    </row>
    <row r="122">
      <c r="A122" s="87"/>
      <c r="B122" s="87"/>
      <c r="C122" s="87"/>
      <c r="E122" s="266"/>
      <c r="F122" s="266"/>
      <c r="G122" s="328" t="s">
        <v>274</v>
      </c>
      <c r="H122" s="348">
        <f>J116+J121</f>
        <v>0.7982381185</v>
      </c>
      <c r="I122" s="172"/>
      <c r="J122" s="343"/>
      <c r="K122" s="338"/>
      <c r="L122" s="339"/>
      <c r="M122" s="339"/>
      <c r="N122" s="339"/>
      <c r="O122" s="338"/>
      <c r="P122" s="340"/>
      <c r="Q122" s="338"/>
      <c r="R122" s="346"/>
      <c r="S122" s="346"/>
      <c r="AG122" s="38"/>
      <c r="AH122" s="38"/>
      <c r="AI122" s="38"/>
      <c r="AJ122" s="38"/>
      <c r="AK122" s="38"/>
      <c r="AL122" s="38"/>
      <c r="AM122" s="38"/>
      <c r="AN122" s="38"/>
      <c r="AO122" s="38"/>
      <c r="AP122" s="38"/>
      <c r="AQ122" s="38"/>
      <c r="AR122" s="38"/>
      <c r="AS122" s="38"/>
      <c r="AT122" s="38"/>
    </row>
    <row r="123">
      <c r="A123" s="87"/>
      <c r="B123" s="87"/>
      <c r="C123" s="87"/>
      <c r="E123" s="266"/>
      <c r="F123" s="266"/>
      <c r="G123" s="320"/>
      <c r="H123" s="348"/>
      <c r="I123" s="172"/>
      <c r="J123" s="343"/>
      <c r="K123" s="338"/>
      <c r="L123" s="339"/>
      <c r="M123" s="339"/>
      <c r="N123" s="339"/>
      <c r="O123" s="338"/>
      <c r="P123" s="340"/>
      <c r="Q123" s="338"/>
      <c r="R123" s="346"/>
      <c r="S123" s="346"/>
      <c r="AG123" s="38"/>
      <c r="AH123" s="38"/>
      <c r="AI123" s="38"/>
      <c r="AJ123" s="38"/>
      <c r="AK123" s="38"/>
      <c r="AL123" s="38"/>
      <c r="AM123" s="38"/>
      <c r="AN123" s="38"/>
      <c r="AO123" s="38"/>
      <c r="AP123" s="38"/>
      <c r="AQ123" s="38"/>
      <c r="AR123" s="38"/>
      <c r="AS123" s="38"/>
      <c r="AT123" s="38"/>
    </row>
    <row r="124">
      <c r="A124" s="87"/>
      <c r="B124" s="87"/>
      <c r="C124" s="87"/>
      <c r="E124" s="266"/>
      <c r="F124" s="266"/>
      <c r="G124" s="349" t="s">
        <v>275</v>
      </c>
      <c r="H124" s="350"/>
      <c r="I124" s="308"/>
      <c r="J124" s="351" t="s">
        <v>276</v>
      </c>
      <c r="K124" s="308"/>
      <c r="L124" s="309"/>
      <c r="M124" s="309"/>
      <c r="N124" s="309"/>
      <c r="O124" s="308"/>
      <c r="P124" s="310"/>
      <c r="Q124" s="308"/>
      <c r="R124" s="346"/>
      <c r="S124" s="346"/>
      <c r="AG124" s="38"/>
      <c r="AH124" s="38"/>
      <c r="AI124" s="38"/>
      <c r="AJ124" s="38"/>
      <c r="AK124" s="38"/>
      <c r="AL124" s="38"/>
      <c r="AM124" s="38"/>
      <c r="AN124" s="38"/>
      <c r="AO124" s="38"/>
      <c r="AP124" s="38"/>
      <c r="AQ124" s="38"/>
      <c r="AR124" s="38"/>
      <c r="AS124" s="38"/>
      <c r="AT124" s="38"/>
    </row>
    <row r="125">
      <c r="A125" s="87"/>
      <c r="B125" s="87"/>
      <c r="C125" s="87"/>
      <c r="E125" s="266"/>
      <c r="F125" s="266"/>
      <c r="G125" s="352" t="s">
        <v>277</v>
      </c>
      <c r="H125" s="353" t="s">
        <v>33</v>
      </c>
      <c r="I125" s="354"/>
      <c r="J125" s="355"/>
      <c r="K125" s="354"/>
      <c r="L125" s="356"/>
      <c r="M125" s="356"/>
      <c r="N125" s="356"/>
      <c r="O125" s="354"/>
      <c r="P125" s="357"/>
      <c r="Q125" s="354"/>
      <c r="R125" s="346"/>
      <c r="S125" s="346"/>
      <c r="AG125" s="38"/>
      <c r="AH125" s="38"/>
      <c r="AI125" s="38"/>
      <c r="AJ125" s="38"/>
      <c r="AK125" s="38"/>
      <c r="AL125" s="38"/>
      <c r="AM125" s="38"/>
      <c r="AN125" s="38"/>
      <c r="AO125" s="38"/>
      <c r="AP125" s="38"/>
      <c r="AQ125" s="38"/>
      <c r="AR125" s="38"/>
      <c r="AS125" s="38"/>
      <c r="AT125" s="38"/>
    </row>
    <row r="126">
      <c r="A126" s="87"/>
      <c r="B126" s="87"/>
      <c r="C126" s="87"/>
      <c r="E126" s="266"/>
      <c r="F126" s="266"/>
      <c r="G126" s="358" t="s">
        <v>278</v>
      </c>
      <c r="H126" s="359" t="s">
        <v>279</v>
      </c>
      <c r="I126" s="360"/>
      <c r="J126" s="361">
        <f>SHARDING(H125)</f>
        <v>16</v>
      </c>
      <c r="K126" s="360"/>
      <c r="L126" s="362"/>
      <c r="M126" s="362"/>
      <c r="N126" s="362"/>
      <c r="O126" s="360"/>
      <c r="P126" s="363"/>
      <c r="Q126" s="360"/>
      <c r="R126" s="346"/>
      <c r="S126" s="346"/>
      <c r="AG126" s="38"/>
      <c r="AH126" s="38"/>
      <c r="AI126" s="38"/>
      <c r="AJ126" s="38"/>
      <c r="AK126" s="38"/>
      <c r="AL126" s="38"/>
      <c r="AM126" s="38"/>
      <c r="AN126" s="38"/>
      <c r="AO126" s="38"/>
      <c r="AP126" s="38"/>
      <c r="AQ126" s="38"/>
      <c r="AR126" s="38"/>
      <c r="AS126" s="38"/>
      <c r="AT126" s="38"/>
    </row>
    <row r="127">
      <c r="A127" s="87"/>
      <c r="B127" s="87"/>
      <c r="C127" s="87"/>
      <c r="E127" s="266"/>
      <c r="F127" s="266"/>
      <c r="G127" s="266"/>
      <c r="H127" s="364" t="s">
        <v>265</v>
      </c>
      <c r="I127" s="354"/>
      <c r="J127" s="365">
        <f>P100 * (J126-1)</f>
        <v>105</v>
      </c>
      <c r="K127" s="354"/>
      <c r="L127" s="356"/>
      <c r="M127" s="356"/>
      <c r="N127" s="356"/>
      <c r="O127" s="354"/>
      <c r="P127" s="357"/>
      <c r="Q127" s="354"/>
      <c r="R127" s="346"/>
      <c r="S127" s="346"/>
      <c r="AG127" s="38"/>
      <c r="AH127" s="38"/>
      <c r="AI127" s="38"/>
      <c r="AJ127" s="38"/>
      <c r="AK127" s="38"/>
      <c r="AL127" s="38"/>
      <c r="AM127" s="38"/>
      <c r="AN127" s="38"/>
      <c r="AO127" s="38"/>
      <c r="AP127" s="38"/>
      <c r="AQ127" s="38"/>
      <c r="AR127" s="38"/>
      <c r="AS127" s="38"/>
      <c r="AT127" s="38"/>
    </row>
    <row r="128">
      <c r="A128" s="87"/>
      <c r="B128" s="87"/>
      <c r="C128" s="87"/>
      <c r="E128" s="266"/>
      <c r="F128" s="266"/>
      <c r="G128" s="266"/>
      <c r="H128" s="366" t="s">
        <v>266</v>
      </c>
      <c r="I128" s="360"/>
      <c r="J128" s="367">
        <f>J127*J126</f>
        <v>1680</v>
      </c>
      <c r="K128" s="360"/>
      <c r="L128" s="362"/>
      <c r="M128" s="362"/>
      <c r="N128" s="362"/>
      <c r="O128" s="360"/>
      <c r="P128" s="363"/>
      <c r="Q128" s="360"/>
      <c r="R128" s="346"/>
      <c r="S128" s="346"/>
      <c r="AG128" s="38"/>
      <c r="AH128" s="38"/>
      <c r="AI128" s="38"/>
      <c r="AJ128" s="38"/>
      <c r="AK128" s="38"/>
      <c r="AL128" s="38"/>
      <c r="AM128" s="38"/>
      <c r="AN128" s="38"/>
      <c r="AO128" s="38"/>
      <c r="AP128" s="38"/>
      <c r="AQ128" s="38"/>
      <c r="AR128" s="38"/>
      <c r="AS128" s="38"/>
      <c r="AT128" s="38"/>
    </row>
    <row r="129">
      <c r="A129" s="87"/>
      <c r="B129" s="87"/>
      <c r="C129" s="87"/>
      <c r="E129" s="266"/>
      <c r="F129" s="266"/>
      <c r="G129" s="277"/>
      <c r="H129" s="364" t="s">
        <v>269</v>
      </c>
      <c r="I129" s="354"/>
      <c r="J129" s="368">
        <f>ALL_GATHER_CORE2CORE_TIME_MS(J128)</f>
        <v>1.3671875</v>
      </c>
      <c r="K129" s="354"/>
      <c r="L129" s="356"/>
      <c r="M129" s="356"/>
      <c r="N129" s="356"/>
      <c r="O129" s="354"/>
      <c r="P129" s="357"/>
      <c r="Q129" s="354"/>
      <c r="R129" s="346"/>
      <c r="S129" s="346"/>
      <c r="AG129" s="38"/>
      <c r="AH129" s="38"/>
      <c r="AI129" s="38"/>
      <c r="AJ129" s="38"/>
      <c r="AK129" s="38"/>
      <c r="AL129" s="38"/>
      <c r="AM129" s="38"/>
      <c r="AN129" s="38"/>
      <c r="AO129" s="38"/>
      <c r="AP129" s="38"/>
      <c r="AQ129" s="38"/>
      <c r="AR129" s="38"/>
      <c r="AS129" s="38"/>
      <c r="AT129" s="38"/>
    </row>
    <row r="130">
      <c r="A130" s="87"/>
      <c r="B130" s="87"/>
      <c r="C130" s="87"/>
      <c r="E130" s="266"/>
      <c r="F130" s="266"/>
      <c r="G130" s="320"/>
      <c r="H130" s="348"/>
      <c r="I130" s="172"/>
      <c r="J130" s="343"/>
      <c r="K130" s="338"/>
      <c r="L130" s="339"/>
      <c r="M130" s="339"/>
      <c r="N130" s="339"/>
      <c r="O130" s="338"/>
      <c r="P130" s="340"/>
      <c r="Q130" s="338"/>
      <c r="R130" s="346"/>
      <c r="S130" s="346"/>
      <c r="AG130" s="38"/>
      <c r="AH130" s="38"/>
      <c r="AI130" s="38"/>
      <c r="AJ130" s="38"/>
      <c r="AK130" s="38"/>
      <c r="AL130" s="38"/>
      <c r="AM130" s="38"/>
      <c r="AN130" s="38"/>
      <c r="AO130" s="38"/>
      <c r="AP130" s="38"/>
      <c r="AQ130" s="38"/>
      <c r="AR130" s="38"/>
      <c r="AS130" s="38"/>
      <c r="AT130" s="38"/>
    </row>
    <row r="131">
      <c r="A131" s="87"/>
      <c r="B131" s="87"/>
      <c r="C131" s="87"/>
      <c r="E131" s="266"/>
      <c r="F131" s="266"/>
      <c r="G131" s="320"/>
      <c r="H131" s="348"/>
      <c r="I131" s="172"/>
      <c r="J131" s="343"/>
      <c r="K131" s="338"/>
      <c r="L131" s="339"/>
      <c r="M131" s="339"/>
      <c r="N131" s="339"/>
      <c r="O131" s="338"/>
      <c r="P131" s="340"/>
      <c r="Q131" s="338"/>
      <c r="R131" s="346"/>
      <c r="S131" s="346"/>
      <c r="AG131" s="38"/>
      <c r="AH131" s="38"/>
      <c r="AI131" s="38"/>
      <c r="AJ131" s="38"/>
      <c r="AK131" s="38"/>
      <c r="AL131" s="38"/>
      <c r="AM131" s="38"/>
      <c r="AN131" s="38"/>
      <c r="AO131" s="38"/>
      <c r="AP131" s="38"/>
      <c r="AQ131" s="38"/>
      <c r="AR131" s="38"/>
      <c r="AS131" s="38"/>
      <c r="AT131" s="38"/>
    </row>
    <row r="132">
      <c r="A132" s="87"/>
      <c r="B132" s="87"/>
      <c r="C132" s="87"/>
      <c r="E132" s="266"/>
      <c r="F132" s="266"/>
      <c r="G132" s="320"/>
      <c r="H132" s="348"/>
      <c r="I132" s="172"/>
      <c r="J132" s="343"/>
      <c r="K132" s="338"/>
      <c r="L132" s="339"/>
      <c r="M132" s="339"/>
      <c r="N132" s="339"/>
      <c r="O132" s="338"/>
      <c r="P132" s="340"/>
      <c r="Q132" s="338"/>
      <c r="R132" s="346"/>
      <c r="S132" s="346"/>
      <c r="AG132" s="38"/>
      <c r="AH132" s="38"/>
      <c r="AI132" s="38"/>
      <c r="AJ132" s="38"/>
      <c r="AK132" s="38"/>
      <c r="AL132" s="38"/>
      <c r="AM132" s="38"/>
      <c r="AN132" s="38"/>
      <c r="AO132" s="38"/>
      <c r="AP132" s="38"/>
      <c r="AQ132" s="38"/>
      <c r="AR132" s="38"/>
      <c r="AS132" s="38"/>
      <c r="AT132" s="38"/>
    </row>
    <row r="133">
      <c r="A133" s="87"/>
      <c r="B133" s="87"/>
      <c r="C133" s="87"/>
      <c r="E133" s="266"/>
      <c r="F133" s="266"/>
      <c r="G133" s="369" t="s">
        <v>280</v>
      </c>
      <c r="H133" s="370" t="s">
        <v>281</v>
      </c>
      <c r="I133" s="371"/>
      <c r="J133" s="371"/>
      <c r="K133" s="308"/>
      <c r="L133" s="309"/>
      <c r="M133" s="309"/>
      <c r="N133" s="309"/>
      <c r="O133" s="308"/>
      <c r="P133" s="310"/>
      <c r="Q133" s="308"/>
      <c r="R133" s="346"/>
      <c r="S133" s="346"/>
      <c r="AG133" s="38"/>
      <c r="AH133" s="38"/>
      <c r="AI133" s="38"/>
      <c r="AJ133" s="38"/>
      <c r="AK133" s="38"/>
      <c r="AL133" s="38"/>
      <c r="AM133" s="38"/>
      <c r="AN133" s="38"/>
      <c r="AO133" s="38"/>
      <c r="AP133" s="38"/>
      <c r="AQ133" s="38"/>
      <c r="AR133" s="38"/>
      <c r="AS133" s="38"/>
      <c r="AT133" s="38"/>
    </row>
    <row r="134">
      <c r="A134" s="87"/>
      <c r="B134" s="164"/>
      <c r="C134" s="87"/>
      <c r="E134" s="266"/>
      <c r="F134" s="266"/>
      <c r="G134" s="372" t="s">
        <v>282</v>
      </c>
      <c r="H134" s="373">
        <f>IFS(H133=G102,H108,
H133=G110,H122 ,
H133=G124,J129,
TRUE,0)</f>
        <v>0</v>
      </c>
      <c r="I134" s="374"/>
      <c r="J134" s="374"/>
      <c r="K134" s="374"/>
      <c r="L134" s="375"/>
      <c r="M134" s="375"/>
      <c r="N134" s="375"/>
      <c r="O134" s="376"/>
      <c r="P134" s="377"/>
      <c r="Q134" s="376"/>
      <c r="AG134" s="38"/>
      <c r="AH134" s="38"/>
      <c r="AI134" s="38"/>
      <c r="AJ134" s="38"/>
      <c r="AK134" s="38"/>
      <c r="AL134" s="38"/>
      <c r="AM134" s="38"/>
      <c r="AN134" s="38"/>
      <c r="AO134" s="38"/>
      <c r="AP134" s="38"/>
      <c r="AQ134" s="38"/>
      <c r="AR134" s="38"/>
      <c r="AS134" s="38"/>
      <c r="AT134" s="38"/>
    </row>
    <row r="135">
      <c r="A135" s="87"/>
      <c r="B135" s="87"/>
      <c r="C135" s="87"/>
      <c r="E135" s="266"/>
      <c r="F135" s="266"/>
      <c r="G135" s="378" t="s">
        <v>283</v>
      </c>
      <c r="H135" s="379">
        <f>IFS(PARAMS("topo")="2x2x2", (2+2+2)/2,
PARAMS("topo")="2x2", (2+2)/2,
TRUE, NA())</f>
        <v>3</v>
      </c>
      <c r="I135" s="380"/>
      <c r="J135" s="380"/>
      <c r="K135" s="380"/>
      <c r="L135" s="381"/>
      <c r="M135" s="381"/>
      <c r="N135" s="381"/>
      <c r="O135" s="382"/>
      <c r="P135" s="383"/>
      <c r="Q135" s="382"/>
      <c r="AG135" s="38"/>
      <c r="AH135" s="38"/>
      <c r="AI135" s="38"/>
      <c r="AJ135" s="38"/>
      <c r="AK135" s="38"/>
      <c r="AL135" s="38"/>
      <c r="AM135" s="38"/>
      <c r="AN135" s="38"/>
      <c r="AO135" s="38"/>
      <c r="AP135" s="38"/>
      <c r="AQ135" s="38"/>
      <c r="AR135" s="38"/>
      <c r="AS135" s="38"/>
      <c r="AT135" s="38"/>
    </row>
    <row r="136">
      <c r="A136" s="87"/>
      <c r="B136" s="87"/>
      <c r="C136" s="87"/>
      <c r="E136" s="266"/>
      <c r="F136" s="277"/>
      <c r="G136" s="372" t="s">
        <v>284</v>
      </c>
      <c r="H136" s="373">
        <f>IF(H133="No Collectives", 0, H135 * HW_SPEC("Chip-to-Chip ICI Latency (ms)"))</f>
        <v>0</v>
      </c>
      <c r="I136" s="374"/>
      <c r="J136" s="374"/>
      <c r="K136" s="374"/>
      <c r="L136" s="375"/>
      <c r="M136" s="375"/>
      <c r="N136" s="375"/>
      <c r="O136" s="376"/>
      <c r="P136" s="377"/>
      <c r="Q136" s="376"/>
      <c r="AG136" s="38"/>
      <c r="AH136" s="38"/>
      <c r="AI136" s="38"/>
      <c r="AJ136" s="38"/>
      <c r="AK136" s="38"/>
      <c r="AL136" s="38"/>
      <c r="AM136" s="38"/>
      <c r="AN136" s="38"/>
      <c r="AO136" s="38"/>
      <c r="AP136" s="38"/>
      <c r="AQ136" s="38"/>
      <c r="AR136" s="38"/>
      <c r="AS136" s="38"/>
      <c r="AT136" s="38"/>
    </row>
    <row r="137">
      <c r="A137" s="87"/>
      <c r="B137" s="87"/>
      <c r="C137" s="87"/>
      <c r="E137" s="266"/>
      <c r="F137" s="384" t="s">
        <v>285</v>
      </c>
      <c r="G137" s="385" t="s">
        <v>286</v>
      </c>
      <c r="H137" s="381" t="str">
        <f>VLOOKUP(O85&amp;","&amp;O89,$T$3:$W$12,4, FALSE)</f>
        <v>fp8</v>
      </c>
      <c r="I137" s="386"/>
      <c r="J137" s="380"/>
      <c r="K137" s="380"/>
      <c r="L137" s="381"/>
      <c r="M137" s="381"/>
      <c r="N137" s="381"/>
      <c r="O137" s="380"/>
      <c r="P137" s="383"/>
      <c r="Q137" s="172"/>
      <c r="AG137" s="38"/>
      <c r="AH137" s="38"/>
      <c r="AI137" s="38"/>
      <c r="AJ137" s="38"/>
      <c r="AK137" s="38"/>
      <c r="AL137" s="38"/>
      <c r="AM137" s="38"/>
      <c r="AN137" s="38"/>
      <c r="AO137" s="38"/>
      <c r="AP137" s="38"/>
      <c r="AQ137" s="38"/>
      <c r="AR137" s="38"/>
      <c r="AS137" s="38"/>
      <c r="AT137" s="38"/>
    </row>
    <row r="138">
      <c r="A138" s="87"/>
      <c r="B138" s="87"/>
      <c r="C138" s="87"/>
      <c r="E138" s="266"/>
      <c r="F138" s="266"/>
      <c r="G138" s="385" t="s">
        <v>287</v>
      </c>
      <c r="H138" s="387">
        <f>CALCULATE_FLOPS(J88:M88,J92:M92,L92,1,H137)</f>
        <v>22548578304</v>
      </c>
      <c r="I138" s="386"/>
      <c r="J138" s="380"/>
      <c r="K138" s="380"/>
      <c r="L138" s="381"/>
      <c r="M138" s="381"/>
      <c r="N138" s="381"/>
      <c r="O138" s="380"/>
      <c r="P138" s="383"/>
      <c r="Q138" s="172"/>
      <c r="AG138" s="38"/>
      <c r="AH138" s="38"/>
      <c r="AI138" s="38"/>
      <c r="AJ138" s="38"/>
      <c r="AK138" s="38"/>
      <c r="AL138" s="38"/>
      <c r="AM138" s="38"/>
      <c r="AN138" s="38"/>
      <c r="AO138" s="38"/>
      <c r="AP138" s="38"/>
      <c r="AQ138" s="38"/>
      <c r="AR138" s="38"/>
      <c r="AS138" s="38"/>
      <c r="AT138" s="38"/>
    </row>
    <row r="139">
      <c r="A139" s="87"/>
      <c r="B139" s="87"/>
      <c r="C139" s="87"/>
      <c r="E139" s="266"/>
      <c r="F139" s="277"/>
      <c r="G139" s="388" t="s">
        <v>288</v>
      </c>
      <c r="H139" s="389">
        <f>COMPUTE_TIME_MS(H138, H137)</f>
        <v>0.01262788475</v>
      </c>
      <c r="I139" s="390"/>
      <c r="J139" s="391"/>
      <c r="K139" s="391"/>
      <c r="L139" s="392"/>
      <c r="M139" s="392"/>
      <c r="N139" s="392"/>
      <c r="O139" s="391"/>
      <c r="P139" s="393"/>
      <c r="Q139" s="172"/>
      <c r="AG139" s="38"/>
      <c r="AH139" s="38"/>
      <c r="AI139" s="38"/>
      <c r="AJ139" s="38"/>
      <c r="AK139" s="38"/>
      <c r="AL139" s="38"/>
      <c r="AM139" s="38"/>
      <c r="AN139" s="38"/>
      <c r="AO139" s="38"/>
      <c r="AP139" s="38"/>
      <c r="AQ139" s="38"/>
      <c r="AR139" s="38"/>
      <c r="AS139" s="38"/>
      <c r="AT139" s="38"/>
    </row>
    <row r="140">
      <c r="A140" s="87"/>
      <c r="B140" s="87"/>
      <c r="C140" s="87"/>
      <c r="E140" s="266"/>
      <c r="F140" s="384" t="s">
        <v>289</v>
      </c>
      <c r="G140" s="381" t="s">
        <v>290</v>
      </c>
      <c r="H140" s="394">
        <f>IF(Q85,0,P88)+IF(Q89,0,P92)+IF(Q93,0,P96)</f>
        <v>20.5</v>
      </c>
      <c r="I140" s="380"/>
      <c r="J140" s="380"/>
      <c r="K140" s="380"/>
      <c r="L140" s="381"/>
      <c r="M140" s="381"/>
      <c r="N140" s="381"/>
      <c r="O140" s="380"/>
      <c r="P140" s="383"/>
      <c r="Q140" s="172"/>
      <c r="AG140" s="38"/>
      <c r="AH140" s="38"/>
      <c r="AI140" s="38"/>
      <c r="AJ140" s="38"/>
      <c r="AK140" s="38"/>
      <c r="AL140" s="38"/>
      <c r="AM140" s="38"/>
      <c r="AN140" s="38"/>
      <c r="AO140" s="38"/>
      <c r="AP140" s="38"/>
      <c r="AQ140" s="38"/>
      <c r="AR140" s="38"/>
      <c r="AS140" s="38"/>
      <c r="AT140" s="38"/>
    </row>
    <row r="141">
      <c r="A141" s="87"/>
      <c r="B141" s="87"/>
      <c r="C141" s="87"/>
      <c r="E141" s="277"/>
      <c r="F141" s="277"/>
      <c r="G141" s="395" t="s">
        <v>291</v>
      </c>
      <c r="H141" s="396">
        <f>HBM_TIME_MS(H140)</f>
        <v>0.005949517445</v>
      </c>
      <c r="I141" s="391"/>
      <c r="J141" s="391"/>
      <c r="K141" s="391"/>
      <c r="L141" s="392"/>
      <c r="M141" s="392"/>
      <c r="N141" s="392"/>
      <c r="O141" s="391"/>
      <c r="P141" s="393"/>
      <c r="Q141" s="172"/>
      <c r="AH141" s="397"/>
      <c r="AI141" s="397"/>
      <c r="AJ141" s="397"/>
      <c r="AK141" s="38"/>
      <c r="AL141" s="38"/>
      <c r="AM141" s="38"/>
      <c r="AN141" s="38"/>
      <c r="AO141" s="38"/>
      <c r="AP141" s="38"/>
      <c r="AQ141" s="38"/>
      <c r="AR141" s="38"/>
      <c r="AS141" s="38"/>
      <c r="AT141" s="38"/>
    </row>
    <row r="142">
      <c r="E142" s="258" t="s">
        <v>292</v>
      </c>
      <c r="F142" s="282" t="s">
        <v>249</v>
      </c>
      <c r="G142" s="260"/>
      <c r="H142" s="290" t="s">
        <v>238</v>
      </c>
      <c r="I142" s="290" t="s">
        <v>239</v>
      </c>
      <c r="J142" s="290"/>
      <c r="K142" s="195" t="s">
        <v>40</v>
      </c>
      <c r="L142" s="195" t="s">
        <v>38</v>
      </c>
      <c r="M142" s="398" t="s">
        <v>142</v>
      </c>
      <c r="N142" s="290" t="s">
        <v>240</v>
      </c>
      <c r="O142" s="291" t="str">
        <f>EXTRACT_ACTIVATION_DTYPE(PARAMS("attn_proj_dtype"))</f>
        <v>fp8</v>
      </c>
      <c r="P142" s="292"/>
      <c r="Q142" s="291" t="b">
        <v>0</v>
      </c>
      <c r="R142" s="38"/>
      <c r="S142" s="38"/>
      <c r="AH142" s="397"/>
      <c r="AI142" s="397"/>
      <c r="AJ142" s="397"/>
      <c r="AK142" s="38"/>
      <c r="AL142" s="38"/>
      <c r="AM142" s="38"/>
      <c r="AN142" s="38"/>
      <c r="AO142" s="38"/>
      <c r="AP142" s="38"/>
      <c r="AQ142" s="38"/>
      <c r="AR142" s="38"/>
      <c r="AS142" s="38"/>
      <c r="AT142" s="38"/>
    </row>
    <row r="143">
      <c r="E143" s="266"/>
      <c r="F143" s="267"/>
      <c r="G143" s="268"/>
      <c r="H143" s="195" t="s">
        <v>242</v>
      </c>
      <c r="I143" s="290" t="s">
        <v>239</v>
      </c>
      <c r="J143" s="289"/>
      <c r="K143" s="289">
        <f t="shared" ref="K143:M143" si="18">PARAMS(K142)</f>
        <v>16</v>
      </c>
      <c r="L143" s="290">
        <f t="shared" si="18"/>
        <v>1024</v>
      </c>
      <c r="M143" s="290">
        <f t="shared" si="18"/>
        <v>1536</v>
      </c>
      <c r="N143" s="290" t="s">
        <v>240</v>
      </c>
      <c r="O143" s="266"/>
      <c r="P143" s="292">
        <f>SIZEOF_IN_MIB(J143:M143, $O142)</f>
        <v>24</v>
      </c>
      <c r="Q143" s="266"/>
      <c r="R143" s="38"/>
      <c r="S143" s="38"/>
      <c r="AH143" s="397"/>
      <c r="AI143" s="397"/>
      <c r="AJ143" s="397"/>
      <c r="AK143" s="38"/>
      <c r="AL143" s="38"/>
      <c r="AM143" s="38"/>
      <c r="AN143" s="38"/>
      <c r="AO143" s="38"/>
      <c r="AP143" s="38"/>
      <c r="AQ143" s="38"/>
      <c r="AR143" s="38"/>
      <c r="AS143" s="38"/>
      <c r="AT143" s="38"/>
    </row>
    <row r="144">
      <c r="E144" s="266"/>
      <c r="F144" s="267"/>
      <c r="G144" s="268"/>
      <c r="H144" s="289" t="s">
        <v>244</v>
      </c>
      <c r="I144" s="289" t="s">
        <v>239</v>
      </c>
      <c r="J144" s="290"/>
      <c r="K144" s="195" t="s">
        <v>143</v>
      </c>
      <c r="L144" s="195"/>
      <c r="M144" s="289"/>
      <c r="N144" s="289" t="s">
        <v>240</v>
      </c>
      <c r="O144" s="266"/>
      <c r="P144" s="292"/>
      <c r="Q144" s="266"/>
      <c r="R144" s="38"/>
      <c r="S144" s="38"/>
      <c r="AH144" s="397"/>
      <c r="AI144" s="397"/>
      <c r="AJ144" s="397"/>
      <c r="AK144" s="38"/>
      <c r="AL144" s="38"/>
      <c r="AM144" s="38"/>
      <c r="AN144" s="38"/>
      <c r="AO144" s="38"/>
      <c r="AP144" s="38"/>
      <c r="AQ144" s="38"/>
      <c r="AR144" s="38"/>
      <c r="AS144" s="38"/>
      <c r="AT144" s="38"/>
    </row>
    <row r="145">
      <c r="E145" s="266"/>
      <c r="F145" s="278"/>
      <c r="G145" s="279"/>
      <c r="H145" s="195" t="s">
        <v>246</v>
      </c>
      <c r="I145" s="289" t="s">
        <v>239</v>
      </c>
      <c r="J145" s="290"/>
      <c r="K145" s="289">
        <f t="shared" ref="K145:M145" si="19">K143/SHARDING(K144)</f>
        <v>1</v>
      </c>
      <c r="L145" s="289">
        <f t="shared" si="19"/>
        <v>1024</v>
      </c>
      <c r="M145" s="289">
        <f t="shared" si="19"/>
        <v>1536</v>
      </c>
      <c r="N145" s="289" t="s">
        <v>240</v>
      </c>
      <c r="O145" s="277"/>
      <c r="P145" s="292">
        <f>SIZEOF_IN_MIB(J145:M145, $O142)</f>
        <v>1.5</v>
      </c>
      <c r="Q145" s="277"/>
      <c r="R145" s="38"/>
      <c r="S145" s="38"/>
      <c r="AK145" s="38"/>
      <c r="AL145" s="38"/>
      <c r="AM145" s="38"/>
      <c r="AN145" s="38"/>
      <c r="AO145" s="38"/>
      <c r="AP145" s="38"/>
      <c r="AQ145" s="38"/>
      <c r="AR145" s="38"/>
      <c r="AS145" s="38"/>
      <c r="AT145" s="38"/>
    </row>
    <row r="146">
      <c r="E146" s="266"/>
      <c r="F146" s="259" t="s">
        <v>253</v>
      </c>
      <c r="G146" s="260"/>
      <c r="H146" s="289" t="s">
        <v>238</v>
      </c>
      <c r="I146" s="289" t="s">
        <v>239</v>
      </c>
      <c r="J146" s="290"/>
      <c r="K146" s="398" t="s">
        <v>142</v>
      </c>
      <c r="L146" s="195" t="s">
        <v>154</v>
      </c>
      <c r="M146" s="195" t="s">
        <v>156</v>
      </c>
      <c r="N146" s="289" t="s">
        <v>240</v>
      </c>
      <c r="O146" s="291" t="str">
        <f>EXTRACT_WEIGHT_DTYPE(PARAMS("attn_proj_dtype"))</f>
        <v>fp8</v>
      </c>
      <c r="P146" s="292"/>
      <c r="Q146" s="291" t="b">
        <v>0</v>
      </c>
      <c r="R146" s="38"/>
      <c r="S146" s="38"/>
      <c r="AK146" s="38"/>
      <c r="AL146" s="38"/>
      <c r="AM146" s="38"/>
      <c r="AN146" s="38"/>
      <c r="AO146" s="38"/>
      <c r="AP146" s="38"/>
      <c r="AQ146" s="38"/>
      <c r="AR146" s="38"/>
      <c r="AS146" s="38"/>
      <c r="AT146" s="38"/>
    </row>
    <row r="147">
      <c r="E147" s="266"/>
      <c r="F147" s="267"/>
      <c r="G147" s="268"/>
      <c r="H147" s="195" t="s">
        <v>242</v>
      </c>
      <c r="I147" s="289" t="s">
        <v>239</v>
      </c>
      <c r="J147" s="290"/>
      <c r="K147" s="289">
        <f t="shared" ref="K147:M147" si="20">PARAMS(K146)</f>
        <v>1536</v>
      </c>
      <c r="L147" s="289">
        <f t="shared" si="20"/>
        <v>128</v>
      </c>
      <c r="M147" s="289">
        <f t="shared" si="20"/>
        <v>192</v>
      </c>
      <c r="N147" s="289" t="s">
        <v>240</v>
      </c>
      <c r="O147" s="266"/>
      <c r="P147" s="292">
        <f>SIZEOF_IN_MIB(J147:M147, $O146)</f>
        <v>36</v>
      </c>
      <c r="Q147" s="266"/>
      <c r="R147" s="38"/>
      <c r="S147" s="38"/>
      <c r="AK147" s="38"/>
      <c r="AL147" s="38"/>
      <c r="AM147" s="38"/>
      <c r="AN147" s="38"/>
      <c r="AO147" s="38"/>
      <c r="AP147" s="38"/>
      <c r="AQ147" s="38"/>
      <c r="AR147" s="38"/>
      <c r="AS147" s="38"/>
      <c r="AT147" s="38"/>
    </row>
    <row r="148">
      <c r="E148" s="266"/>
      <c r="F148" s="267"/>
      <c r="G148" s="268"/>
      <c r="H148" s="289" t="s">
        <v>244</v>
      </c>
      <c r="I148" s="289" t="s">
        <v>239</v>
      </c>
      <c r="J148" s="290"/>
      <c r="K148" s="290"/>
      <c r="L148" s="289"/>
      <c r="M148" s="289"/>
      <c r="N148" s="289" t="s">
        <v>240</v>
      </c>
      <c r="O148" s="266"/>
      <c r="P148" s="292"/>
      <c r="Q148" s="266"/>
      <c r="R148" s="38"/>
      <c r="S148" s="38"/>
      <c r="AK148" s="38"/>
      <c r="AL148" s="38"/>
      <c r="AM148" s="38"/>
      <c r="AN148" s="38"/>
      <c r="AO148" s="38"/>
      <c r="AP148" s="38"/>
      <c r="AQ148" s="38"/>
      <c r="AR148" s="38"/>
      <c r="AS148" s="38"/>
      <c r="AT148" s="38"/>
    </row>
    <row r="149">
      <c r="E149" s="266"/>
      <c r="F149" s="278"/>
      <c r="G149" s="279"/>
      <c r="H149" s="274" t="s">
        <v>246</v>
      </c>
      <c r="I149" s="274" t="s">
        <v>239</v>
      </c>
      <c r="J149" s="261"/>
      <c r="K149" s="274">
        <f t="shared" ref="K149:M149" si="21">K147/SHARDING(K148)</f>
        <v>1536</v>
      </c>
      <c r="L149" s="274">
        <f t="shared" si="21"/>
        <v>128</v>
      </c>
      <c r="M149" s="274">
        <f t="shared" si="21"/>
        <v>192</v>
      </c>
      <c r="N149" s="274" t="s">
        <v>240</v>
      </c>
      <c r="O149" s="241"/>
      <c r="P149" s="276">
        <f>SIZEOF_IN_MIB(J149:M149, $O146)</f>
        <v>36</v>
      </c>
      <c r="Q149" s="241"/>
      <c r="R149" s="38"/>
      <c r="S149" s="38"/>
      <c r="AK149" s="38"/>
      <c r="AL149" s="38"/>
      <c r="AM149" s="38"/>
      <c r="AN149" s="38"/>
      <c r="AO149" s="38"/>
      <c r="AP149" s="38"/>
      <c r="AQ149" s="38"/>
      <c r="AR149" s="38"/>
      <c r="AS149" s="38"/>
      <c r="AT149" s="38"/>
    </row>
    <row r="150">
      <c r="E150" s="266"/>
      <c r="F150" s="259" t="s">
        <v>257</v>
      </c>
      <c r="G150" s="260"/>
      <c r="H150" s="271" t="s">
        <v>238</v>
      </c>
      <c r="I150" s="271" t="s">
        <v>239</v>
      </c>
      <c r="J150" s="269" t="s">
        <v>40</v>
      </c>
      <c r="K150" s="269" t="s">
        <v>38</v>
      </c>
      <c r="L150" s="269" t="s">
        <v>154</v>
      </c>
      <c r="M150" s="269" t="s">
        <v>156</v>
      </c>
      <c r="N150" s="271" t="s">
        <v>240</v>
      </c>
      <c r="O150" s="399" t="s">
        <v>82</v>
      </c>
      <c r="P150" s="273"/>
      <c r="Q150" s="399" t="b">
        <v>0</v>
      </c>
      <c r="R150" s="38"/>
      <c r="S150" s="38"/>
      <c r="AK150" s="38"/>
      <c r="AL150" s="38"/>
      <c r="AM150" s="38"/>
      <c r="AN150" s="38"/>
      <c r="AO150" s="38"/>
      <c r="AP150" s="38"/>
      <c r="AQ150" s="38"/>
      <c r="AR150" s="38"/>
      <c r="AS150" s="38"/>
      <c r="AT150" s="38"/>
    </row>
    <row r="151">
      <c r="E151" s="266"/>
      <c r="F151" s="267"/>
      <c r="G151" s="268"/>
      <c r="H151" s="262" t="s">
        <v>242</v>
      </c>
      <c r="I151" s="274" t="s">
        <v>239</v>
      </c>
      <c r="J151" s="274">
        <f t="shared" ref="J151:M151" si="22">PARAMS(J150)</f>
        <v>16</v>
      </c>
      <c r="K151" s="274">
        <f t="shared" si="22"/>
        <v>1024</v>
      </c>
      <c r="L151" s="274">
        <f t="shared" si="22"/>
        <v>128</v>
      </c>
      <c r="M151" s="274">
        <f t="shared" si="22"/>
        <v>192</v>
      </c>
      <c r="N151" s="274" t="s">
        <v>240</v>
      </c>
      <c r="O151" s="275"/>
      <c r="P151" s="276">
        <f>SIZEOF_IN_MIB(J151:M151, $O150)</f>
        <v>768</v>
      </c>
      <c r="Q151" s="275"/>
      <c r="R151" s="38"/>
      <c r="S151" s="38"/>
      <c r="AK151" s="38"/>
      <c r="AL151" s="38"/>
      <c r="AM151" s="38"/>
      <c r="AN151" s="38"/>
      <c r="AO151" s="38"/>
      <c r="AP151" s="38"/>
      <c r="AQ151" s="38"/>
      <c r="AR151" s="38"/>
      <c r="AS151" s="38"/>
      <c r="AT151" s="38"/>
    </row>
    <row r="152">
      <c r="E152" s="266"/>
      <c r="F152" s="267"/>
      <c r="G152" s="268"/>
      <c r="H152" s="271" t="s">
        <v>244</v>
      </c>
      <c r="I152" s="271" t="s">
        <v>239</v>
      </c>
      <c r="J152" s="269" t="s">
        <v>143</v>
      </c>
      <c r="K152" s="269"/>
      <c r="L152" s="269"/>
      <c r="M152" s="271"/>
      <c r="N152" s="271" t="s">
        <v>240</v>
      </c>
      <c r="O152" s="272"/>
      <c r="P152" s="273"/>
      <c r="Q152" s="272"/>
      <c r="R152" s="38"/>
      <c r="S152" s="38"/>
      <c r="AK152" s="38"/>
      <c r="AL152" s="38"/>
      <c r="AM152" s="38"/>
      <c r="AN152" s="38"/>
      <c r="AO152" s="38"/>
      <c r="AP152" s="38"/>
      <c r="AQ152" s="38"/>
      <c r="AR152" s="38"/>
      <c r="AS152" s="38"/>
      <c r="AT152" s="38"/>
    </row>
    <row r="153">
      <c r="E153" s="266"/>
      <c r="F153" s="278"/>
      <c r="G153" s="279"/>
      <c r="H153" s="274" t="s">
        <v>246</v>
      </c>
      <c r="I153" s="274" t="s">
        <v>239</v>
      </c>
      <c r="J153" s="274">
        <f t="shared" ref="J153:M153" si="23">J151/SHARDING(J152)</f>
        <v>1</v>
      </c>
      <c r="K153" s="274">
        <f t="shared" si="23"/>
        <v>1024</v>
      </c>
      <c r="L153" s="274">
        <f t="shared" si="23"/>
        <v>128</v>
      </c>
      <c r="M153" s="274">
        <f t="shared" si="23"/>
        <v>192</v>
      </c>
      <c r="N153" s="274" t="s">
        <v>240</v>
      </c>
      <c r="O153" s="241"/>
      <c r="P153" s="276">
        <f>SIZEOF_IN_MIB(J153:M153, $O150)</f>
        <v>48</v>
      </c>
      <c r="Q153" s="241"/>
      <c r="R153" s="38"/>
      <c r="S153" s="38"/>
      <c r="AK153" s="38"/>
      <c r="AL153" s="38"/>
      <c r="AM153" s="38"/>
      <c r="AN153" s="38"/>
      <c r="AO153" s="38"/>
      <c r="AP153" s="38"/>
      <c r="AQ153" s="38"/>
      <c r="AR153" s="38"/>
      <c r="AS153" s="38"/>
      <c r="AT153" s="38"/>
    </row>
    <row r="154">
      <c r="E154" s="266"/>
      <c r="F154" s="400" t="s">
        <v>293</v>
      </c>
      <c r="G154" s="349" t="s">
        <v>294</v>
      </c>
      <c r="H154" s="401"/>
      <c r="I154" s="402" t="s">
        <v>295</v>
      </c>
      <c r="J154" s="403"/>
      <c r="K154" s="308"/>
      <c r="L154" s="309"/>
      <c r="M154" s="309"/>
      <c r="N154" s="309"/>
      <c r="O154" s="308"/>
      <c r="P154" s="310"/>
      <c r="Q154" s="308"/>
      <c r="R154" s="38"/>
      <c r="S154" s="38"/>
      <c r="AK154" s="38"/>
      <c r="AL154" s="38"/>
      <c r="AM154" s="38"/>
      <c r="AN154" s="38"/>
      <c r="AO154" s="38"/>
      <c r="AP154" s="38"/>
      <c r="AQ154" s="38"/>
      <c r="AR154" s="38"/>
      <c r="AS154" s="38"/>
      <c r="AT154" s="38"/>
    </row>
    <row r="155">
      <c r="E155" s="266"/>
      <c r="F155" s="266"/>
      <c r="G155" s="358" t="s">
        <v>296</v>
      </c>
      <c r="H155" s="404" t="str">
        <f>K148</f>
        <v/>
      </c>
      <c r="I155" s="405"/>
      <c r="J155" s="317"/>
      <c r="K155" s="330"/>
      <c r="L155" s="331"/>
      <c r="M155" s="331"/>
      <c r="N155" s="331"/>
      <c r="O155" s="330"/>
      <c r="P155" s="406"/>
      <c r="Q155" s="317"/>
      <c r="R155" s="38"/>
      <c r="S155" s="38"/>
      <c r="AK155" s="38"/>
      <c r="AL155" s="38"/>
      <c r="AM155" s="38"/>
      <c r="AN155" s="38"/>
      <c r="AO155" s="38"/>
      <c r="AP155" s="38"/>
      <c r="AQ155" s="38"/>
      <c r="AR155" s="38"/>
      <c r="AS155" s="38"/>
      <c r="AT155" s="38"/>
    </row>
    <row r="156">
      <c r="E156" s="266"/>
      <c r="F156" s="266"/>
      <c r="G156" s="358" t="s">
        <v>297</v>
      </c>
      <c r="H156" s="407" t="s">
        <v>264</v>
      </c>
      <c r="I156" s="408"/>
      <c r="J156" s="409">
        <v>2.0</v>
      </c>
      <c r="K156" s="325"/>
      <c r="L156" s="326"/>
      <c r="M156" s="326"/>
      <c r="N156" s="326"/>
      <c r="O156" s="325"/>
      <c r="P156" s="410"/>
      <c r="Q156" s="313"/>
      <c r="R156" s="38"/>
      <c r="S156" s="38"/>
      <c r="AK156" s="38"/>
      <c r="AL156" s="38"/>
      <c r="AM156" s="38"/>
      <c r="AN156" s="38"/>
      <c r="AO156" s="38"/>
      <c r="AP156" s="38"/>
      <c r="AQ156" s="38"/>
      <c r="AR156" s="38"/>
      <c r="AS156" s="38"/>
      <c r="AT156" s="38"/>
    </row>
    <row r="157">
      <c r="E157" s="266"/>
      <c r="F157" s="266"/>
      <c r="G157" s="266"/>
      <c r="H157" s="411" t="s">
        <v>265</v>
      </c>
      <c r="I157" s="405"/>
      <c r="J157" s="316">
        <f>P153/J156 * (J156-1)</f>
        <v>24</v>
      </c>
      <c r="K157" s="330"/>
      <c r="L157" s="331"/>
      <c r="M157" s="331"/>
      <c r="N157" s="331"/>
      <c r="O157" s="330"/>
      <c r="P157" s="406"/>
      <c r="Q157" s="317"/>
      <c r="R157" s="38"/>
      <c r="S157" s="38"/>
      <c r="AK157" s="38"/>
      <c r="AL157" s="38"/>
      <c r="AM157" s="38"/>
      <c r="AN157" s="38"/>
      <c r="AO157" s="38"/>
      <c r="AP157" s="38"/>
      <c r="AQ157" s="38"/>
      <c r="AR157" s="38"/>
      <c r="AS157" s="38"/>
      <c r="AT157" s="38"/>
    </row>
    <row r="158">
      <c r="E158" s="266"/>
      <c r="F158" s="266"/>
      <c r="G158" s="266"/>
      <c r="H158" s="407" t="s">
        <v>266</v>
      </c>
      <c r="I158" s="408"/>
      <c r="J158" s="321">
        <f>J157*J156</f>
        <v>48</v>
      </c>
      <c r="K158" s="325"/>
      <c r="L158" s="326"/>
      <c r="M158" s="326"/>
      <c r="N158" s="326"/>
      <c r="O158" s="325"/>
      <c r="P158" s="410"/>
      <c r="Q158" s="313"/>
      <c r="R158" s="38"/>
      <c r="S158" s="38"/>
      <c r="AK158" s="38"/>
      <c r="AL158" s="38"/>
      <c r="AM158" s="38"/>
      <c r="AN158" s="38"/>
      <c r="AO158" s="38"/>
      <c r="AP158" s="38"/>
      <c r="AQ158" s="38"/>
      <c r="AR158" s="38"/>
      <c r="AS158" s="38"/>
      <c r="AT158" s="38"/>
    </row>
    <row r="159">
      <c r="E159" s="266"/>
      <c r="F159" s="266"/>
      <c r="G159" s="277"/>
      <c r="H159" s="411" t="s">
        <v>269</v>
      </c>
      <c r="I159" s="405"/>
      <c r="J159" s="412">
        <f>ALL_GATHER_CORE2CORE_TIME_MS(J158)</f>
        <v>0.0390625</v>
      </c>
      <c r="K159" s="330"/>
      <c r="L159" s="331"/>
      <c r="M159" s="331"/>
      <c r="N159" s="331"/>
      <c r="O159" s="330"/>
      <c r="P159" s="406"/>
      <c r="Q159" s="317"/>
      <c r="R159" s="38"/>
      <c r="S159" s="38"/>
      <c r="AK159" s="38"/>
      <c r="AL159" s="38"/>
      <c r="AM159" s="38"/>
      <c r="AN159" s="38"/>
      <c r="AO159" s="38"/>
      <c r="AP159" s="38"/>
      <c r="AQ159" s="38"/>
      <c r="AR159" s="38"/>
      <c r="AS159" s="38"/>
      <c r="AT159" s="38"/>
    </row>
    <row r="160">
      <c r="E160" s="266"/>
      <c r="F160" s="266"/>
      <c r="G160" s="413" t="s">
        <v>298</v>
      </c>
      <c r="H160" s="414">
        <f>J159</f>
        <v>0.0390625</v>
      </c>
      <c r="I160" s="415"/>
      <c r="J160" s="325"/>
      <c r="K160" s="325"/>
      <c r="L160" s="326"/>
      <c r="M160" s="326"/>
      <c r="N160" s="326"/>
      <c r="O160" s="325"/>
      <c r="P160" s="410"/>
      <c r="Q160" s="313"/>
      <c r="R160" s="38"/>
      <c r="S160" s="38"/>
      <c r="AK160" s="38"/>
      <c r="AL160" s="38"/>
      <c r="AM160" s="38"/>
      <c r="AN160" s="38"/>
      <c r="AO160" s="38"/>
      <c r="AP160" s="38"/>
      <c r="AQ160" s="38"/>
      <c r="AR160" s="38"/>
      <c r="AS160" s="38"/>
      <c r="AT160" s="38"/>
    </row>
    <row r="161">
      <c r="E161" s="266"/>
      <c r="F161" s="266"/>
      <c r="G161" s="416"/>
      <c r="H161" s="417"/>
      <c r="I161" s="418"/>
      <c r="J161" s="261"/>
      <c r="K161" s="261"/>
      <c r="L161" s="274"/>
      <c r="M161" s="274"/>
      <c r="N161" s="274"/>
      <c r="O161" s="261"/>
      <c r="P161" s="276"/>
      <c r="Q161" s="222"/>
      <c r="R161" s="38"/>
      <c r="S161" s="38"/>
      <c r="AK161" s="38"/>
      <c r="AL161" s="38"/>
      <c r="AM161" s="38"/>
      <c r="AN161" s="38"/>
      <c r="AO161" s="38"/>
      <c r="AP161" s="38"/>
      <c r="AQ161" s="38"/>
      <c r="AR161" s="38"/>
      <c r="AS161" s="38"/>
      <c r="AT161" s="38"/>
    </row>
    <row r="162">
      <c r="E162" s="266"/>
      <c r="F162" s="266"/>
      <c r="G162" s="369" t="s">
        <v>280</v>
      </c>
      <c r="H162" s="370" t="s">
        <v>281</v>
      </c>
      <c r="I162" s="419"/>
      <c r="J162" s="270"/>
      <c r="K162" s="270"/>
      <c r="L162" s="271"/>
      <c r="M162" s="271"/>
      <c r="N162" s="271"/>
      <c r="O162" s="270"/>
      <c r="P162" s="273"/>
      <c r="Q162" s="305"/>
      <c r="R162" s="38"/>
      <c r="S162" s="38"/>
      <c r="AK162" s="38"/>
      <c r="AL162" s="38"/>
      <c r="AM162" s="38"/>
      <c r="AN162" s="38"/>
      <c r="AO162" s="38"/>
      <c r="AP162" s="38"/>
      <c r="AQ162" s="38"/>
      <c r="AR162" s="38"/>
      <c r="AS162" s="38"/>
      <c r="AT162" s="38"/>
    </row>
    <row r="163">
      <c r="E163" s="266"/>
      <c r="F163" s="277"/>
      <c r="G163" s="372" t="s">
        <v>282</v>
      </c>
      <c r="H163" s="373">
        <f>IF(H162=G154,H160,0)</f>
        <v>0</v>
      </c>
      <c r="I163" s="418"/>
      <c r="J163" s="261"/>
      <c r="K163" s="261"/>
      <c r="L163" s="274"/>
      <c r="M163" s="274"/>
      <c r="N163" s="274"/>
      <c r="O163" s="261"/>
      <c r="P163" s="276"/>
      <c r="Q163" s="222"/>
      <c r="R163" s="38"/>
      <c r="S163" s="38"/>
      <c r="AK163" s="38"/>
      <c r="AL163" s="38"/>
      <c r="AM163" s="38"/>
      <c r="AN163" s="38"/>
      <c r="AO163" s="38"/>
      <c r="AP163" s="38"/>
      <c r="AQ163" s="38"/>
      <c r="AR163" s="38"/>
      <c r="AS163" s="38"/>
      <c r="AT163" s="38"/>
    </row>
    <row r="164">
      <c r="E164" s="266"/>
      <c r="F164" s="384" t="s">
        <v>285</v>
      </c>
      <c r="G164" s="385" t="s">
        <v>286</v>
      </c>
      <c r="H164" s="271" t="str">
        <f>VLOOKUP(O142&amp;","&amp;O146,$T$3:$W$12,4, FALSE)</f>
        <v>fp8</v>
      </c>
      <c r="I164" s="419"/>
      <c r="J164" s="270"/>
      <c r="K164" s="270"/>
      <c r="L164" s="271"/>
      <c r="M164" s="271"/>
      <c r="N164" s="271"/>
      <c r="O164" s="270"/>
      <c r="P164" s="273"/>
      <c r="Q164" s="305"/>
      <c r="R164" s="38"/>
      <c r="S164" s="38"/>
      <c r="AK164" s="38"/>
      <c r="AL164" s="38"/>
      <c r="AM164" s="38"/>
      <c r="AN164" s="38"/>
      <c r="AO164" s="38"/>
      <c r="AP164" s="38"/>
      <c r="AQ164" s="38"/>
      <c r="AR164" s="38"/>
      <c r="AS164" s="38"/>
      <c r="AT164" s="38"/>
    </row>
    <row r="165">
      <c r="E165" s="266"/>
      <c r="F165" s="266"/>
      <c r="G165" s="381" t="s">
        <v>299</v>
      </c>
      <c r="H165" s="420">
        <f>CALCULATE_FLOPS(K145:M145,K149:M149,K149,1,H164)</f>
        <v>77309411328</v>
      </c>
      <c r="I165" s="418"/>
      <c r="J165" s="261"/>
      <c r="K165" s="261"/>
      <c r="L165" s="274"/>
      <c r="M165" s="274"/>
      <c r="N165" s="274"/>
      <c r="O165" s="261"/>
      <c r="P165" s="276"/>
      <c r="Q165" s="222"/>
      <c r="R165" s="38"/>
      <c r="S165" s="38"/>
      <c r="AK165" s="38"/>
      <c r="AL165" s="38"/>
      <c r="AM165" s="38"/>
      <c r="AN165" s="38"/>
      <c r="AO165" s="38"/>
      <c r="AP165" s="38"/>
      <c r="AQ165" s="38"/>
      <c r="AR165" s="38"/>
      <c r="AS165" s="38"/>
      <c r="AT165" s="38"/>
    </row>
    <row r="166">
      <c r="A166" s="164"/>
      <c r="B166" s="38"/>
      <c r="C166" s="38"/>
      <c r="D166" s="38"/>
      <c r="E166" s="266"/>
      <c r="F166" s="277"/>
      <c r="G166" s="388" t="s">
        <v>288</v>
      </c>
      <c r="H166" s="421">
        <f>COMPUTE_TIME_MS(H165, H164)</f>
        <v>0.04329560484</v>
      </c>
      <c r="I166" s="390"/>
      <c r="J166" s="391"/>
      <c r="K166" s="391"/>
      <c r="L166" s="392"/>
      <c r="M166" s="392"/>
      <c r="N166" s="392"/>
      <c r="O166" s="391"/>
      <c r="P166" s="393"/>
      <c r="Q166" s="305"/>
      <c r="R166" s="38"/>
      <c r="S166" s="38"/>
      <c r="AK166" s="38"/>
      <c r="AL166" s="38"/>
      <c r="AM166" s="38"/>
      <c r="AN166" s="38"/>
      <c r="AO166" s="38"/>
      <c r="AP166" s="38"/>
      <c r="AQ166" s="38"/>
      <c r="AR166" s="38"/>
      <c r="AS166" s="38"/>
      <c r="AT166" s="38"/>
    </row>
    <row r="167">
      <c r="A167" s="164"/>
      <c r="B167" s="38"/>
      <c r="C167" s="38"/>
      <c r="D167" s="38"/>
      <c r="E167" s="266"/>
      <c r="F167" s="384" t="s">
        <v>289</v>
      </c>
      <c r="G167" s="381" t="s">
        <v>290</v>
      </c>
      <c r="H167" s="303">
        <f>IF(Q142,0,P145)+IF(Q146,0,P149)+IF(Q150,0,P153)</f>
        <v>85.5</v>
      </c>
      <c r="I167" s="261"/>
      <c r="J167" s="261"/>
      <c r="K167" s="261"/>
      <c r="L167" s="274"/>
      <c r="M167" s="274"/>
      <c r="N167" s="274"/>
      <c r="O167" s="261"/>
      <c r="P167" s="276"/>
      <c r="Q167" s="222"/>
      <c r="R167" s="38"/>
      <c r="S167" s="38"/>
      <c r="AK167" s="38"/>
      <c r="AL167" s="38"/>
      <c r="AM167" s="38"/>
      <c r="AN167" s="38"/>
      <c r="AO167" s="38"/>
      <c r="AP167" s="38"/>
      <c r="AQ167" s="38"/>
      <c r="AR167" s="38"/>
      <c r="AS167" s="38"/>
      <c r="AT167" s="38"/>
    </row>
    <row r="168">
      <c r="A168" s="38"/>
      <c r="B168" s="38"/>
      <c r="C168" s="38"/>
      <c r="D168" s="38"/>
      <c r="E168" s="277"/>
      <c r="F168" s="277"/>
      <c r="G168" s="395" t="s">
        <v>291</v>
      </c>
      <c r="H168" s="422">
        <f>HBM_TIME_MS(H167)</f>
        <v>0.02481384105</v>
      </c>
      <c r="I168" s="391"/>
      <c r="J168" s="391"/>
      <c r="K168" s="391"/>
      <c r="L168" s="392"/>
      <c r="M168" s="392"/>
      <c r="N168" s="392"/>
      <c r="O168" s="391"/>
      <c r="P168" s="393"/>
      <c r="Q168" s="305"/>
      <c r="R168" s="38"/>
      <c r="S168" s="38"/>
      <c r="AK168" s="38"/>
      <c r="AL168" s="38"/>
      <c r="AM168" s="38"/>
      <c r="AN168" s="38"/>
      <c r="AO168" s="38"/>
      <c r="AP168" s="38"/>
      <c r="AQ168" s="38"/>
      <c r="AR168" s="38"/>
      <c r="AS168" s="38"/>
      <c r="AT168" s="38"/>
    </row>
    <row r="169">
      <c r="A169" s="87"/>
      <c r="B169" s="87"/>
      <c r="C169" s="87"/>
      <c r="D169" s="87"/>
      <c r="E169" s="258" t="s">
        <v>300</v>
      </c>
      <c r="F169" s="282" t="s">
        <v>249</v>
      </c>
      <c r="G169" s="260"/>
      <c r="H169" s="290" t="s">
        <v>238</v>
      </c>
      <c r="I169" s="290" t="s">
        <v>239</v>
      </c>
      <c r="J169" s="195" t="s">
        <v>40</v>
      </c>
      <c r="K169" s="195" t="s">
        <v>38</v>
      </c>
      <c r="L169" s="195" t="s">
        <v>154</v>
      </c>
      <c r="M169" s="398" t="s">
        <v>148</v>
      </c>
      <c r="N169" s="290" t="s">
        <v>240</v>
      </c>
      <c r="O169" s="291" t="str">
        <f>EXTRACT_ACTIVATION_DTYPE(PARAMS("attn_proj_dtype"))</f>
        <v>fp8</v>
      </c>
      <c r="P169" s="292"/>
      <c r="Q169" s="291" t="b">
        <v>0</v>
      </c>
      <c r="R169" s="38"/>
      <c r="S169" s="38"/>
      <c r="AK169" s="38"/>
      <c r="AL169" s="38"/>
      <c r="AM169" s="38"/>
      <c r="AN169" s="38"/>
      <c r="AO169" s="38"/>
      <c r="AP169" s="38"/>
      <c r="AQ169" s="38"/>
      <c r="AR169" s="38"/>
      <c r="AS169" s="38"/>
      <c r="AT169" s="38"/>
    </row>
    <row r="170">
      <c r="A170" s="87"/>
      <c r="B170" s="87"/>
      <c r="C170" s="87"/>
      <c r="D170" s="87"/>
      <c r="E170" s="266"/>
      <c r="F170" s="267"/>
      <c r="G170" s="268"/>
      <c r="H170" s="195" t="s">
        <v>242</v>
      </c>
      <c r="I170" s="290" t="s">
        <v>239</v>
      </c>
      <c r="J170" s="289">
        <f t="shared" ref="J170:M170" si="24">PARAMS(J169)</f>
        <v>16</v>
      </c>
      <c r="K170" s="290">
        <f t="shared" si="24"/>
        <v>1024</v>
      </c>
      <c r="L170" s="290">
        <f t="shared" si="24"/>
        <v>128</v>
      </c>
      <c r="M170" s="290">
        <f t="shared" si="24"/>
        <v>128</v>
      </c>
      <c r="N170" s="290" t="s">
        <v>240</v>
      </c>
      <c r="O170" s="266"/>
      <c r="P170" s="292">
        <f>SIZEOF_IN_MIB(J170:M170, $O169)</f>
        <v>256</v>
      </c>
      <c r="Q170" s="266"/>
      <c r="R170" s="38"/>
      <c r="S170" s="38"/>
      <c r="AK170" s="38"/>
      <c r="AL170" s="38"/>
      <c r="AM170" s="38"/>
      <c r="AN170" s="38"/>
      <c r="AO170" s="38"/>
      <c r="AP170" s="38"/>
      <c r="AQ170" s="38"/>
      <c r="AR170" s="38"/>
      <c r="AS170" s="38"/>
      <c r="AT170" s="38"/>
    </row>
    <row r="171">
      <c r="A171" s="87"/>
      <c r="B171" s="87"/>
      <c r="C171" s="87"/>
      <c r="D171" s="87"/>
      <c r="E171" s="266"/>
      <c r="F171" s="267"/>
      <c r="G171" s="268"/>
      <c r="H171" s="289" t="s">
        <v>244</v>
      </c>
      <c r="I171" s="289" t="s">
        <v>239</v>
      </c>
      <c r="J171" s="195" t="s">
        <v>143</v>
      </c>
      <c r="K171" s="195"/>
      <c r="L171" s="195"/>
      <c r="M171" s="289"/>
      <c r="N171" s="289" t="s">
        <v>240</v>
      </c>
      <c r="O171" s="266"/>
      <c r="P171" s="292"/>
      <c r="Q171" s="266"/>
      <c r="R171" s="38"/>
      <c r="S171" s="38"/>
      <c r="AG171" s="38"/>
      <c r="AH171" s="38"/>
      <c r="AI171" s="38"/>
      <c r="AJ171" s="38"/>
      <c r="AK171" s="38"/>
      <c r="AL171" s="38"/>
      <c r="AM171" s="38"/>
      <c r="AN171" s="38"/>
      <c r="AO171" s="38"/>
      <c r="AP171" s="38"/>
      <c r="AQ171" s="38"/>
      <c r="AR171" s="38"/>
      <c r="AS171" s="38"/>
      <c r="AT171" s="38"/>
    </row>
    <row r="172">
      <c r="A172" s="87"/>
      <c r="B172" s="87"/>
      <c r="C172" s="87"/>
      <c r="D172" s="87"/>
      <c r="E172" s="266"/>
      <c r="F172" s="278"/>
      <c r="G172" s="279"/>
      <c r="H172" s="195" t="s">
        <v>246</v>
      </c>
      <c r="I172" s="289" t="s">
        <v>239</v>
      </c>
      <c r="J172" s="289">
        <f t="shared" ref="J172:M172" si="25">J170/SHARDING(J171)</f>
        <v>1</v>
      </c>
      <c r="K172" s="289">
        <f t="shared" si="25"/>
        <v>1024</v>
      </c>
      <c r="L172" s="289">
        <f t="shared" si="25"/>
        <v>128</v>
      </c>
      <c r="M172" s="289">
        <f t="shared" si="25"/>
        <v>128</v>
      </c>
      <c r="N172" s="289" t="s">
        <v>240</v>
      </c>
      <c r="O172" s="277"/>
      <c r="P172" s="292">
        <f>SIZEOF_IN_MIB(J172:M172, $O169)</f>
        <v>16</v>
      </c>
      <c r="Q172" s="277"/>
      <c r="R172" s="38"/>
      <c r="S172" s="38"/>
      <c r="AG172" s="38"/>
      <c r="AH172" s="38"/>
      <c r="AI172" s="38"/>
      <c r="AJ172" s="38"/>
      <c r="AK172" s="38"/>
      <c r="AL172" s="38"/>
      <c r="AM172" s="38"/>
      <c r="AN172" s="38"/>
      <c r="AO172" s="38"/>
      <c r="AP172" s="38"/>
      <c r="AQ172" s="38"/>
      <c r="AR172" s="38"/>
      <c r="AS172" s="38"/>
      <c r="AT172" s="38"/>
    </row>
    <row r="173">
      <c r="A173" s="87"/>
      <c r="B173" s="87"/>
      <c r="C173" s="87"/>
      <c r="D173" s="87"/>
      <c r="E173" s="266"/>
      <c r="F173" s="259" t="s">
        <v>253</v>
      </c>
      <c r="G173" s="260"/>
      <c r="H173" s="289" t="s">
        <v>238</v>
      </c>
      <c r="I173" s="289" t="s">
        <v>239</v>
      </c>
      <c r="J173" s="290"/>
      <c r="K173" s="195" t="s">
        <v>154</v>
      </c>
      <c r="L173" s="398" t="s">
        <v>148</v>
      </c>
      <c r="M173" s="195" t="s">
        <v>145</v>
      </c>
      <c r="N173" s="289" t="s">
        <v>240</v>
      </c>
      <c r="O173" s="291" t="str">
        <f>EXTRACT_WEIGHT_DTYPE(PARAMS("attn_proj_dtype"))</f>
        <v>fp8</v>
      </c>
      <c r="P173" s="292"/>
      <c r="Q173" s="291" t="b">
        <v>0</v>
      </c>
      <c r="R173" s="38"/>
      <c r="S173" s="38"/>
      <c r="AG173" s="38"/>
      <c r="AH173" s="38"/>
      <c r="AI173" s="38"/>
      <c r="AJ173" s="38"/>
      <c r="AK173" s="38"/>
      <c r="AL173" s="38"/>
      <c r="AM173" s="38"/>
      <c r="AN173" s="38"/>
      <c r="AO173" s="38"/>
      <c r="AP173" s="38"/>
      <c r="AQ173" s="38"/>
      <c r="AR173" s="38"/>
      <c r="AS173" s="38"/>
      <c r="AT173" s="38"/>
    </row>
    <row r="174">
      <c r="A174" s="87"/>
      <c r="B174" s="87"/>
      <c r="C174" s="87"/>
      <c r="D174" s="87"/>
      <c r="E174" s="266"/>
      <c r="F174" s="267"/>
      <c r="G174" s="268"/>
      <c r="H174" s="195" t="s">
        <v>242</v>
      </c>
      <c r="I174" s="289" t="s">
        <v>239</v>
      </c>
      <c r="J174" s="290"/>
      <c r="K174" s="289">
        <f t="shared" ref="K174:M174" si="26">PARAMS(K173)</f>
        <v>128</v>
      </c>
      <c r="L174" s="289">
        <f t="shared" si="26"/>
        <v>128</v>
      </c>
      <c r="M174" s="289">
        <f t="shared" si="26"/>
        <v>512</v>
      </c>
      <c r="N174" s="289" t="s">
        <v>240</v>
      </c>
      <c r="O174" s="266"/>
      <c r="P174" s="292">
        <f>SIZEOF_IN_MIB(J174:M174, $O173)</f>
        <v>8</v>
      </c>
      <c r="Q174" s="266"/>
      <c r="R174" s="38"/>
      <c r="S174" s="38"/>
      <c r="AG174" s="38"/>
      <c r="AH174" s="38"/>
      <c r="AI174" s="38"/>
      <c r="AJ174" s="38"/>
      <c r="AK174" s="38"/>
      <c r="AL174" s="38"/>
      <c r="AM174" s="38"/>
      <c r="AN174" s="38"/>
      <c r="AO174" s="38"/>
      <c r="AP174" s="38"/>
      <c r="AQ174" s="38"/>
      <c r="AR174" s="38"/>
      <c r="AS174" s="38"/>
      <c r="AT174" s="38"/>
    </row>
    <row r="175">
      <c r="A175" s="87"/>
      <c r="B175" s="87"/>
      <c r="C175" s="87"/>
      <c r="D175" s="87"/>
      <c r="E175" s="266"/>
      <c r="F175" s="267"/>
      <c r="G175" s="268"/>
      <c r="H175" s="289" t="s">
        <v>244</v>
      </c>
      <c r="I175" s="289" t="s">
        <v>239</v>
      </c>
      <c r="J175" s="290"/>
      <c r="K175" s="290"/>
      <c r="L175" s="289"/>
      <c r="M175" s="289"/>
      <c r="N175" s="289" t="s">
        <v>240</v>
      </c>
      <c r="O175" s="266"/>
      <c r="P175" s="292"/>
      <c r="Q175" s="266"/>
      <c r="R175" s="38"/>
      <c r="S175" s="38"/>
      <c r="AG175" s="38"/>
      <c r="AH175" s="38"/>
      <c r="AI175" s="38"/>
      <c r="AJ175" s="38"/>
      <c r="AK175" s="38"/>
      <c r="AL175" s="38"/>
      <c r="AM175" s="38"/>
      <c r="AN175" s="38"/>
      <c r="AO175" s="38"/>
      <c r="AP175" s="38"/>
      <c r="AQ175" s="38"/>
      <c r="AR175" s="38"/>
      <c r="AS175" s="38"/>
      <c r="AT175" s="38"/>
    </row>
    <row r="176">
      <c r="A176" s="87"/>
      <c r="B176" s="87"/>
      <c r="C176" s="87"/>
      <c r="D176" s="87"/>
      <c r="E176" s="266"/>
      <c r="F176" s="278"/>
      <c r="G176" s="279"/>
      <c r="H176" s="274" t="s">
        <v>246</v>
      </c>
      <c r="I176" s="274" t="s">
        <v>239</v>
      </c>
      <c r="J176" s="261"/>
      <c r="K176" s="274">
        <f t="shared" ref="K176:M176" si="27">K174/SHARDING(K175)</f>
        <v>128</v>
      </c>
      <c r="L176" s="274">
        <f t="shared" si="27"/>
        <v>128</v>
      </c>
      <c r="M176" s="274">
        <f t="shared" si="27"/>
        <v>512</v>
      </c>
      <c r="N176" s="274" t="s">
        <v>240</v>
      </c>
      <c r="O176" s="241"/>
      <c r="P176" s="276">
        <f>SIZEOF_IN_MIB(J176:M176, $O173)</f>
        <v>8</v>
      </c>
      <c r="Q176" s="241"/>
      <c r="R176" s="38"/>
      <c r="S176" s="38"/>
      <c r="T176" s="207"/>
      <c r="U176" s="207"/>
      <c r="V176" s="207"/>
      <c r="W176" s="207"/>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row>
    <row r="177">
      <c r="A177" s="87"/>
      <c r="B177" s="87"/>
      <c r="C177" s="87"/>
      <c r="D177" s="87"/>
      <c r="E177" s="266"/>
      <c r="F177" s="259" t="s">
        <v>257</v>
      </c>
      <c r="G177" s="260"/>
      <c r="H177" s="271" t="s">
        <v>238</v>
      </c>
      <c r="I177" s="271" t="s">
        <v>239</v>
      </c>
      <c r="J177" s="269" t="s">
        <v>40</v>
      </c>
      <c r="K177" s="269" t="s">
        <v>38</v>
      </c>
      <c r="L177" s="269" t="s">
        <v>154</v>
      </c>
      <c r="M177" s="269" t="s">
        <v>145</v>
      </c>
      <c r="N177" s="271" t="s">
        <v>240</v>
      </c>
      <c r="O177" s="399" t="s">
        <v>82</v>
      </c>
      <c r="P177" s="273"/>
      <c r="Q177" s="399" t="b">
        <v>0</v>
      </c>
      <c r="R177" s="38"/>
      <c r="S177" s="38"/>
      <c r="T177" s="207"/>
      <c r="U177" s="207"/>
      <c r="V177" s="207"/>
      <c r="W177" s="207"/>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38"/>
    </row>
    <row r="178">
      <c r="A178" s="87"/>
      <c r="B178" s="87"/>
      <c r="C178" s="87"/>
      <c r="D178" s="87"/>
      <c r="E178" s="266"/>
      <c r="F178" s="267"/>
      <c r="G178" s="268"/>
      <c r="H178" s="262" t="s">
        <v>242</v>
      </c>
      <c r="I178" s="274" t="s">
        <v>239</v>
      </c>
      <c r="J178" s="274">
        <f t="shared" ref="J178:M178" si="28">PARAMS(J177)</f>
        <v>16</v>
      </c>
      <c r="K178" s="274">
        <f t="shared" si="28"/>
        <v>1024</v>
      </c>
      <c r="L178" s="274">
        <f t="shared" si="28"/>
        <v>128</v>
      </c>
      <c r="M178" s="274">
        <f t="shared" si="28"/>
        <v>512</v>
      </c>
      <c r="N178" s="274" t="s">
        <v>240</v>
      </c>
      <c r="O178" s="275"/>
      <c r="P178" s="276">
        <f>SIZEOF_IN_MIB(J178:M178, $O177)</f>
        <v>2048</v>
      </c>
      <c r="Q178" s="275"/>
      <c r="R178" s="38"/>
      <c r="S178" s="38"/>
      <c r="T178" s="207"/>
      <c r="U178" s="207"/>
      <c r="V178" s="207"/>
      <c r="W178" s="207"/>
      <c r="X178" s="38"/>
      <c r="Y178" s="38"/>
      <c r="Z178" s="38"/>
      <c r="AA178" s="38"/>
      <c r="AB178" s="38"/>
      <c r="AC178" s="38"/>
      <c r="AD178" s="38"/>
      <c r="AE178" s="38"/>
      <c r="AF178" s="38"/>
      <c r="AG178" s="38"/>
      <c r="AH178" s="38"/>
      <c r="AI178" s="38"/>
      <c r="AJ178" s="38"/>
      <c r="AK178" s="38"/>
      <c r="AL178" s="38"/>
      <c r="AM178" s="38"/>
      <c r="AN178" s="38"/>
      <c r="AO178" s="38"/>
      <c r="AP178" s="38"/>
      <c r="AQ178" s="38"/>
      <c r="AR178" s="38"/>
      <c r="AS178" s="38"/>
      <c r="AT178" s="38"/>
    </row>
    <row r="179">
      <c r="A179" s="87"/>
      <c r="B179" s="87"/>
      <c r="C179" s="87"/>
      <c r="D179" s="87"/>
      <c r="E179" s="266"/>
      <c r="F179" s="267"/>
      <c r="G179" s="268"/>
      <c r="H179" s="271" t="s">
        <v>244</v>
      </c>
      <c r="I179" s="271" t="s">
        <v>239</v>
      </c>
      <c r="J179" s="269" t="s">
        <v>143</v>
      </c>
      <c r="K179" s="269"/>
      <c r="L179" s="269"/>
      <c r="M179" s="271"/>
      <c r="N179" s="271" t="s">
        <v>240</v>
      </c>
      <c r="O179" s="272"/>
      <c r="P179" s="273"/>
      <c r="Q179" s="272"/>
      <c r="R179" s="38"/>
      <c r="S179" s="38"/>
      <c r="T179" s="207"/>
      <c r="U179" s="207"/>
      <c r="V179" s="207"/>
      <c r="W179" s="207"/>
      <c r="X179" s="38"/>
      <c r="Y179" s="38"/>
      <c r="Z179" s="38"/>
      <c r="AA179" s="38"/>
      <c r="AB179" s="38"/>
      <c r="AC179" s="38"/>
      <c r="AD179" s="38"/>
      <c r="AE179" s="38"/>
      <c r="AF179" s="38"/>
      <c r="AG179" s="38"/>
      <c r="AH179" s="38"/>
      <c r="AI179" s="38"/>
      <c r="AJ179" s="38"/>
      <c r="AK179" s="38"/>
      <c r="AL179" s="38"/>
      <c r="AM179" s="38"/>
      <c r="AN179" s="38"/>
      <c r="AO179" s="38"/>
      <c r="AP179" s="38"/>
      <c r="AQ179" s="38"/>
      <c r="AR179" s="38"/>
      <c r="AS179" s="38"/>
      <c r="AT179" s="38"/>
    </row>
    <row r="180">
      <c r="A180" s="87"/>
      <c r="B180" s="87"/>
      <c r="C180" s="87"/>
      <c r="D180" s="87"/>
      <c r="E180" s="266"/>
      <c r="F180" s="278"/>
      <c r="G180" s="279"/>
      <c r="H180" s="274" t="s">
        <v>246</v>
      </c>
      <c r="I180" s="274" t="s">
        <v>239</v>
      </c>
      <c r="J180" s="274">
        <f t="shared" ref="J180:M180" si="29">J178/SHARDING(J179)</f>
        <v>1</v>
      </c>
      <c r="K180" s="274">
        <f t="shared" si="29"/>
        <v>1024</v>
      </c>
      <c r="L180" s="274">
        <f t="shared" si="29"/>
        <v>128</v>
      </c>
      <c r="M180" s="274">
        <f t="shared" si="29"/>
        <v>512</v>
      </c>
      <c r="N180" s="274" t="s">
        <v>240</v>
      </c>
      <c r="O180" s="241"/>
      <c r="P180" s="276">
        <f>SIZEOF_IN_MIB(J180:M180, $O177)</f>
        <v>128</v>
      </c>
      <c r="Q180" s="241"/>
      <c r="R180" s="38"/>
      <c r="S180" s="38"/>
      <c r="T180" s="207"/>
      <c r="U180" s="207"/>
      <c r="V180" s="207"/>
      <c r="W180" s="207"/>
      <c r="X180" s="38"/>
      <c r="Y180" s="38"/>
      <c r="Z180" s="38"/>
      <c r="AA180" s="38"/>
      <c r="AB180" s="38"/>
      <c r="AC180" s="38"/>
      <c r="AD180" s="38"/>
      <c r="AE180" s="38"/>
      <c r="AF180" s="38"/>
      <c r="AG180" s="38"/>
      <c r="AH180" s="38"/>
      <c r="AI180" s="38"/>
      <c r="AJ180" s="38"/>
      <c r="AK180" s="38"/>
      <c r="AL180" s="38"/>
      <c r="AM180" s="38"/>
      <c r="AN180" s="38"/>
      <c r="AO180" s="38"/>
      <c r="AP180" s="38"/>
      <c r="AQ180" s="38"/>
      <c r="AR180" s="38"/>
      <c r="AS180" s="38"/>
      <c r="AT180" s="38"/>
    </row>
    <row r="181">
      <c r="A181" s="87"/>
      <c r="B181" s="87"/>
      <c r="C181" s="87"/>
      <c r="D181" s="87"/>
      <c r="E181" s="266"/>
      <c r="F181" s="400" t="s">
        <v>293</v>
      </c>
      <c r="G181" s="385" t="s">
        <v>45</v>
      </c>
      <c r="H181" s="423"/>
      <c r="I181" s="424"/>
      <c r="J181" s="270"/>
      <c r="K181" s="270"/>
      <c r="L181" s="271"/>
      <c r="M181" s="271"/>
      <c r="N181" s="271"/>
      <c r="O181" s="270"/>
      <c r="P181" s="273"/>
      <c r="Q181" s="305"/>
      <c r="T181" s="3"/>
      <c r="U181" s="3"/>
      <c r="V181" s="3"/>
      <c r="W181" s="3"/>
    </row>
    <row r="182">
      <c r="A182" s="87"/>
      <c r="B182" s="38"/>
      <c r="C182" s="38"/>
      <c r="D182" s="38"/>
      <c r="E182" s="266"/>
      <c r="F182" s="277"/>
      <c r="G182" s="385"/>
      <c r="H182" s="274"/>
      <c r="I182" s="418"/>
      <c r="J182" s="261"/>
      <c r="K182" s="261"/>
      <c r="L182" s="274"/>
      <c r="M182" s="274"/>
      <c r="N182" s="274"/>
      <c r="O182" s="261"/>
      <c r="P182" s="276"/>
      <c r="Q182" s="222"/>
      <c r="T182" s="3"/>
      <c r="U182" s="3"/>
      <c r="V182" s="3"/>
      <c r="W182" s="3"/>
    </row>
    <row r="183">
      <c r="A183" s="38"/>
      <c r="B183" s="38"/>
      <c r="C183" s="38"/>
      <c r="D183" s="38"/>
      <c r="E183" s="266"/>
      <c r="F183" s="384" t="s">
        <v>285</v>
      </c>
      <c r="G183" s="385" t="s">
        <v>286</v>
      </c>
      <c r="H183" s="271" t="str">
        <f>VLOOKUP(O169&amp;","&amp;O173,$T$3:$W$12,4, FALSE)</f>
        <v>fp8</v>
      </c>
      <c r="I183" s="419"/>
      <c r="J183" s="270"/>
      <c r="K183" s="270"/>
      <c r="L183" s="271"/>
      <c r="M183" s="271"/>
      <c r="N183" s="271"/>
      <c r="O183" s="270"/>
      <c r="P183" s="273"/>
      <c r="Q183" s="305"/>
      <c r="T183" s="3"/>
      <c r="U183" s="3"/>
      <c r="V183" s="3"/>
      <c r="W183" s="3"/>
    </row>
    <row r="184">
      <c r="A184" s="87"/>
      <c r="B184" s="87"/>
      <c r="C184" s="87"/>
      <c r="D184" s="87"/>
      <c r="E184" s="266"/>
      <c r="F184" s="266"/>
      <c r="G184" s="381" t="s">
        <v>299</v>
      </c>
      <c r="H184" s="420">
        <f>CALCULATE_FLOPS(J172:M172,J176:M176,L176,K176,H183)</f>
        <v>34359738368</v>
      </c>
      <c r="I184" s="418"/>
      <c r="J184" s="261"/>
      <c r="K184" s="261"/>
      <c r="L184" s="274"/>
      <c r="M184" s="274"/>
      <c r="N184" s="274"/>
      <c r="O184" s="261"/>
      <c r="P184" s="276"/>
      <c r="Q184" s="222"/>
      <c r="T184" s="3"/>
      <c r="U184" s="3"/>
      <c r="V184" s="3"/>
      <c r="W184" s="3"/>
    </row>
    <row r="185">
      <c r="A185" s="87"/>
      <c r="B185" s="87"/>
      <c r="C185" s="87"/>
      <c r="D185" s="87"/>
      <c r="E185" s="266"/>
      <c r="F185" s="277"/>
      <c r="G185" s="388" t="s">
        <v>288</v>
      </c>
      <c r="H185" s="389">
        <f>COMPUTE_TIME_MS(H184, H183)</f>
        <v>0.01924249104</v>
      </c>
      <c r="I185" s="390"/>
      <c r="J185" s="391"/>
      <c r="K185" s="391"/>
      <c r="L185" s="392"/>
      <c r="M185" s="392"/>
      <c r="N185" s="392"/>
      <c r="O185" s="391"/>
      <c r="P185" s="393"/>
      <c r="Q185" s="305"/>
      <c r="T185" s="3"/>
      <c r="U185" s="3"/>
      <c r="V185" s="3"/>
      <c r="W185" s="3"/>
    </row>
    <row r="186">
      <c r="A186" s="87"/>
      <c r="B186" s="87"/>
      <c r="C186" s="87"/>
      <c r="D186" s="87"/>
      <c r="E186" s="266"/>
      <c r="F186" s="384" t="s">
        <v>289</v>
      </c>
      <c r="G186" s="381" t="s">
        <v>290</v>
      </c>
      <c r="H186" s="303">
        <f>IF(Q169,0,P172)+IF(Q173,0,P176)+IF(Q177,0,P180)</f>
        <v>152</v>
      </c>
      <c r="I186" s="261"/>
      <c r="J186" s="261"/>
      <c r="K186" s="261"/>
      <c r="L186" s="274"/>
      <c r="M186" s="274"/>
      <c r="N186" s="274"/>
      <c r="O186" s="261"/>
      <c r="P186" s="276"/>
      <c r="Q186" s="222"/>
      <c r="R186" s="38"/>
      <c r="S186" s="38"/>
      <c r="T186" s="207"/>
      <c r="U186" s="207"/>
      <c r="V186" s="207"/>
      <c r="W186" s="207"/>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c r="AT186" s="38"/>
    </row>
    <row r="187">
      <c r="A187" s="87"/>
      <c r="B187" s="87"/>
      <c r="C187" s="87"/>
      <c r="D187" s="87"/>
      <c r="E187" s="277"/>
      <c r="F187" s="277"/>
      <c r="G187" s="395" t="s">
        <v>291</v>
      </c>
      <c r="H187" s="422">
        <f>HBM_TIME_MS(H186)</f>
        <v>0.0441134952</v>
      </c>
      <c r="I187" s="391"/>
      <c r="J187" s="391"/>
      <c r="K187" s="391"/>
      <c r="L187" s="392"/>
      <c r="M187" s="392"/>
      <c r="N187" s="392"/>
      <c r="O187" s="391"/>
      <c r="P187" s="393"/>
      <c r="Q187" s="305"/>
      <c r="R187" s="38"/>
      <c r="S187" s="38"/>
      <c r="T187" s="207"/>
      <c r="U187" s="207"/>
      <c r="V187" s="207"/>
      <c r="W187" s="207"/>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c r="AT187" s="38"/>
    </row>
    <row r="188">
      <c r="A188" s="87"/>
      <c r="B188" s="87"/>
      <c r="C188" s="87"/>
      <c r="D188" s="87"/>
      <c r="E188" s="258" t="s">
        <v>301</v>
      </c>
      <c r="F188" s="282" t="s">
        <v>249</v>
      </c>
      <c r="G188" s="260"/>
      <c r="H188" s="261" t="s">
        <v>238</v>
      </c>
      <c r="I188" s="261" t="s">
        <v>239</v>
      </c>
      <c r="J188" s="262"/>
      <c r="K188" s="262" t="s">
        <v>40</v>
      </c>
      <c r="L188" s="262" t="s">
        <v>38</v>
      </c>
      <c r="M188" s="425" t="s">
        <v>125</v>
      </c>
      <c r="N188" s="261" t="s">
        <v>240</v>
      </c>
      <c r="O188" s="263" t="str">
        <f>EXTRACT_ACTIVATION_DTYPE(PARAMS("attn_proj_dtype"))</f>
        <v>fp8</v>
      </c>
      <c r="P188" s="276"/>
      <c r="Q188" s="263" t="b">
        <v>0</v>
      </c>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c r="AT188" s="38"/>
    </row>
    <row r="189">
      <c r="A189" s="87"/>
      <c r="B189" s="87"/>
      <c r="C189" s="87"/>
      <c r="D189" s="87"/>
      <c r="E189" s="266"/>
      <c r="F189" s="267"/>
      <c r="G189" s="268"/>
      <c r="H189" s="195" t="s">
        <v>242</v>
      </c>
      <c r="I189" s="290" t="s">
        <v>239</v>
      </c>
      <c r="J189" s="289"/>
      <c r="K189" s="289">
        <f t="shared" ref="K189:M189" si="30">PARAMS(K188)</f>
        <v>16</v>
      </c>
      <c r="L189" s="290">
        <f t="shared" si="30"/>
        <v>1024</v>
      </c>
      <c r="M189" s="290">
        <f t="shared" si="30"/>
        <v>7168</v>
      </c>
      <c r="N189" s="290" t="s">
        <v>240</v>
      </c>
      <c r="O189" s="266"/>
      <c r="P189" s="292">
        <f>SIZEOF_IN_MIB(J189:M189, $O188)</f>
        <v>112</v>
      </c>
      <c r="Q189" s="266"/>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c r="AT189" s="38"/>
    </row>
    <row r="190">
      <c r="A190" s="87"/>
      <c r="B190" s="87"/>
      <c r="C190" s="87"/>
      <c r="D190" s="87"/>
      <c r="E190" s="266"/>
      <c r="F190" s="267"/>
      <c r="G190" s="268"/>
      <c r="H190" s="289" t="s">
        <v>244</v>
      </c>
      <c r="I190" s="289" t="s">
        <v>239</v>
      </c>
      <c r="J190" s="290"/>
      <c r="K190" s="195" t="s">
        <v>143</v>
      </c>
      <c r="L190" s="195"/>
      <c r="M190" s="289"/>
      <c r="N190" s="289" t="s">
        <v>240</v>
      </c>
      <c r="O190" s="266"/>
      <c r="P190" s="292"/>
      <c r="Q190" s="266"/>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c r="AT190" s="38"/>
    </row>
    <row r="191">
      <c r="A191" s="87"/>
      <c r="B191" s="87"/>
      <c r="C191" s="87"/>
      <c r="D191" s="87"/>
      <c r="E191" s="266"/>
      <c r="F191" s="278"/>
      <c r="G191" s="279"/>
      <c r="H191" s="195" t="s">
        <v>246</v>
      </c>
      <c r="I191" s="289" t="s">
        <v>239</v>
      </c>
      <c r="J191" s="290"/>
      <c r="K191" s="289">
        <f t="shared" ref="K191:M191" si="31">K189/SHARDING(K190)</f>
        <v>1</v>
      </c>
      <c r="L191" s="289">
        <f t="shared" si="31"/>
        <v>1024</v>
      </c>
      <c r="M191" s="289">
        <f t="shared" si="31"/>
        <v>7168</v>
      </c>
      <c r="N191" s="289" t="s">
        <v>240</v>
      </c>
      <c r="O191" s="277"/>
      <c r="P191" s="292">
        <f>SIZEOF_IN_MIB(J191:M191, $O188)</f>
        <v>7</v>
      </c>
      <c r="Q191" s="277"/>
      <c r="R191" s="38"/>
      <c r="S191" s="38"/>
      <c r="T191" s="38"/>
      <c r="U191" s="38"/>
      <c r="V191" s="38"/>
      <c r="W191" s="38"/>
      <c r="X191" s="38"/>
      <c r="Y191" s="38"/>
      <c r="Z191" s="38"/>
      <c r="AA191" s="38"/>
      <c r="AB191" s="38"/>
      <c r="AC191" s="38"/>
      <c r="AD191" s="38"/>
      <c r="AE191" s="38"/>
      <c r="AF191" s="38"/>
      <c r="AG191" s="38"/>
      <c r="AH191" s="38"/>
      <c r="AI191" s="38"/>
      <c r="AJ191" s="38"/>
      <c r="AK191" s="38"/>
      <c r="AL191" s="38"/>
      <c r="AM191" s="38"/>
      <c r="AN191" s="38"/>
      <c r="AO191" s="38"/>
      <c r="AP191" s="38"/>
      <c r="AQ191" s="38"/>
      <c r="AR191" s="38"/>
      <c r="AS191" s="38"/>
      <c r="AT191" s="38"/>
    </row>
    <row r="192">
      <c r="A192" s="87"/>
      <c r="B192" s="87"/>
      <c r="C192" s="87"/>
      <c r="D192" s="87"/>
      <c r="E192" s="266"/>
      <c r="F192" s="259" t="s">
        <v>253</v>
      </c>
      <c r="G192" s="260"/>
      <c r="H192" s="289" t="s">
        <v>238</v>
      </c>
      <c r="I192" s="289" t="s">
        <v>239</v>
      </c>
      <c r="J192" s="290"/>
      <c r="K192" s="195"/>
      <c r="L192" s="398" t="s">
        <v>125</v>
      </c>
      <c r="M192" s="195" t="s">
        <v>157</v>
      </c>
      <c r="N192" s="289" t="s">
        <v>240</v>
      </c>
      <c r="O192" s="291" t="str">
        <f>EXTRACT_WEIGHT_DTYPE(PARAMS("attn_proj_dtype"))</f>
        <v>fp8</v>
      </c>
      <c r="P192" s="292"/>
      <c r="Q192" s="291" t="b">
        <v>0</v>
      </c>
      <c r="R192" s="38"/>
      <c r="S192" s="38"/>
      <c r="T192" s="38"/>
      <c r="U192" s="38"/>
      <c r="V192" s="38"/>
      <c r="W192" s="38"/>
      <c r="X192" s="38"/>
      <c r="Y192" s="38"/>
      <c r="Z192" s="38"/>
      <c r="AA192" s="38"/>
      <c r="AB192" s="38"/>
      <c r="AC192" s="38"/>
      <c r="AD192" s="38"/>
      <c r="AE192" s="38"/>
      <c r="AF192" s="38"/>
      <c r="AG192" s="38"/>
      <c r="AH192" s="38"/>
      <c r="AI192" s="38"/>
      <c r="AJ192" s="38"/>
      <c r="AK192" s="38"/>
      <c r="AL192" s="38"/>
      <c r="AM192" s="38"/>
      <c r="AN192" s="38"/>
      <c r="AO192" s="38"/>
      <c r="AP192" s="38"/>
      <c r="AQ192" s="38"/>
      <c r="AR192" s="38"/>
      <c r="AS192" s="38"/>
      <c r="AT192" s="38"/>
    </row>
    <row r="193">
      <c r="A193" s="87"/>
      <c r="B193" s="87"/>
      <c r="C193" s="87"/>
      <c r="D193" s="87"/>
      <c r="E193" s="266"/>
      <c r="F193" s="267"/>
      <c r="G193" s="268"/>
      <c r="H193" s="195" t="s">
        <v>242</v>
      </c>
      <c r="I193" s="289" t="s">
        <v>239</v>
      </c>
      <c r="J193" s="290"/>
      <c r="K193" s="289"/>
      <c r="L193" s="289">
        <f t="shared" ref="L193:M193" si="32">PARAMS(L192)</f>
        <v>7168</v>
      </c>
      <c r="M193" s="289">
        <f t="shared" si="32"/>
        <v>576</v>
      </c>
      <c r="N193" s="289" t="s">
        <v>240</v>
      </c>
      <c r="O193" s="266"/>
      <c r="P193" s="292">
        <f>SIZEOF_IN_MIB(J193:M193, $O192)</f>
        <v>3.9375</v>
      </c>
      <c r="Q193" s="266"/>
      <c r="R193" s="38"/>
      <c r="S193" s="38"/>
      <c r="T193" s="38"/>
      <c r="U193" s="38"/>
      <c r="V193" s="38"/>
      <c r="W193" s="38"/>
      <c r="X193" s="38"/>
      <c r="Y193" s="38"/>
      <c r="Z193" s="38"/>
      <c r="AA193" s="38"/>
      <c r="AB193" s="38"/>
      <c r="AC193" s="38"/>
      <c r="AD193" s="38"/>
      <c r="AE193" s="38"/>
      <c r="AF193" s="38"/>
      <c r="AG193" s="38"/>
      <c r="AH193" s="38"/>
      <c r="AI193" s="38"/>
      <c r="AJ193" s="38"/>
      <c r="AK193" s="38"/>
      <c r="AL193" s="38"/>
      <c r="AM193" s="38"/>
      <c r="AN193" s="38"/>
      <c r="AO193" s="38"/>
      <c r="AP193" s="38"/>
      <c r="AQ193" s="38"/>
      <c r="AR193" s="38"/>
      <c r="AS193" s="38"/>
      <c r="AT193" s="38"/>
    </row>
    <row r="194">
      <c r="A194" s="87"/>
      <c r="B194" s="87"/>
      <c r="C194" s="87"/>
      <c r="D194" s="87"/>
      <c r="E194" s="266"/>
      <c r="F194" s="267"/>
      <c r="G194" s="268"/>
      <c r="H194" s="289" t="s">
        <v>244</v>
      </c>
      <c r="I194" s="289" t="s">
        <v>239</v>
      </c>
      <c r="J194" s="290"/>
      <c r="K194" s="290"/>
      <c r="L194" s="289"/>
      <c r="M194" s="289"/>
      <c r="N194" s="289" t="s">
        <v>240</v>
      </c>
      <c r="O194" s="266"/>
      <c r="P194" s="292"/>
      <c r="Q194" s="266"/>
    </row>
    <row r="195">
      <c r="A195" s="87"/>
      <c r="B195" s="87"/>
      <c r="C195" s="87"/>
      <c r="D195" s="87"/>
      <c r="E195" s="266"/>
      <c r="F195" s="278"/>
      <c r="G195" s="279"/>
      <c r="H195" s="274" t="s">
        <v>246</v>
      </c>
      <c r="I195" s="274" t="s">
        <v>239</v>
      </c>
      <c r="J195" s="261"/>
      <c r="K195" s="274"/>
      <c r="L195" s="274">
        <f t="shared" ref="L195:M195" si="33">L193/SHARDING(L194)</f>
        <v>7168</v>
      </c>
      <c r="M195" s="274">
        <f t="shared" si="33"/>
        <v>576</v>
      </c>
      <c r="N195" s="274" t="s">
        <v>240</v>
      </c>
      <c r="O195" s="241"/>
      <c r="P195" s="276">
        <f>SIZEOF_IN_MIB(J195:M195, $O192)</f>
        <v>3.9375</v>
      </c>
      <c r="Q195" s="241"/>
    </row>
    <row r="196">
      <c r="A196" s="87"/>
      <c r="B196" s="87"/>
      <c r="C196" s="87"/>
      <c r="D196" s="87"/>
      <c r="E196" s="266"/>
      <c r="F196" s="259" t="s">
        <v>257</v>
      </c>
      <c r="G196" s="260"/>
      <c r="H196" s="271" t="s">
        <v>238</v>
      </c>
      <c r="I196" s="271" t="s">
        <v>239</v>
      </c>
      <c r="J196" s="270"/>
      <c r="K196" s="269" t="s">
        <v>40</v>
      </c>
      <c r="L196" s="269" t="s">
        <v>38</v>
      </c>
      <c r="M196" s="269" t="s">
        <v>157</v>
      </c>
      <c r="N196" s="271" t="s">
        <v>240</v>
      </c>
      <c r="O196" s="399" t="s">
        <v>82</v>
      </c>
      <c r="P196" s="273"/>
      <c r="Q196" s="399" t="b">
        <v>0</v>
      </c>
    </row>
    <row r="197">
      <c r="A197" s="87"/>
      <c r="B197" s="38"/>
      <c r="C197" s="38"/>
      <c r="D197" s="38"/>
      <c r="E197" s="266"/>
      <c r="F197" s="267"/>
      <c r="G197" s="268"/>
      <c r="H197" s="262" t="s">
        <v>242</v>
      </c>
      <c r="I197" s="274" t="s">
        <v>239</v>
      </c>
      <c r="J197" s="261"/>
      <c r="K197" s="274">
        <f t="shared" ref="K197:M197" si="34">PARAMS(K196)</f>
        <v>16</v>
      </c>
      <c r="L197" s="274">
        <f t="shared" si="34"/>
        <v>1024</v>
      </c>
      <c r="M197" s="274">
        <f t="shared" si="34"/>
        <v>576</v>
      </c>
      <c r="N197" s="274" t="s">
        <v>240</v>
      </c>
      <c r="O197" s="275"/>
      <c r="P197" s="276">
        <f>SIZEOF_IN_MIB(K197:M197, $O196)</f>
        <v>18</v>
      </c>
      <c r="Q197" s="275"/>
    </row>
    <row r="198">
      <c r="A198" s="38"/>
      <c r="B198" s="38"/>
      <c r="C198" s="38"/>
      <c r="D198" s="38"/>
      <c r="E198" s="266"/>
      <c r="F198" s="267"/>
      <c r="G198" s="268"/>
      <c r="H198" s="271" t="s">
        <v>244</v>
      </c>
      <c r="I198" s="271" t="s">
        <v>239</v>
      </c>
      <c r="J198" s="270"/>
      <c r="K198" s="269" t="s">
        <v>143</v>
      </c>
      <c r="L198" s="269"/>
      <c r="M198" s="271"/>
      <c r="N198" s="271" t="s">
        <v>240</v>
      </c>
      <c r="O198" s="272"/>
      <c r="P198" s="273"/>
      <c r="Q198" s="272"/>
    </row>
    <row r="199">
      <c r="A199" s="87"/>
      <c r="B199" s="87"/>
      <c r="C199" s="87"/>
      <c r="D199" s="87"/>
      <c r="E199" s="266"/>
      <c r="F199" s="278"/>
      <c r="G199" s="279"/>
      <c r="H199" s="274" t="s">
        <v>246</v>
      </c>
      <c r="I199" s="274" t="s">
        <v>239</v>
      </c>
      <c r="J199" s="274"/>
      <c r="K199" s="274">
        <f t="shared" ref="K199:M199" si="35">K197/SHARDING(K198)</f>
        <v>1</v>
      </c>
      <c r="L199" s="274">
        <f t="shared" si="35"/>
        <v>1024</v>
      </c>
      <c r="M199" s="274">
        <f t="shared" si="35"/>
        <v>576</v>
      </c>
      <c r="N199" s="274" t="s">
        <v>240</v>
      </c>
      <c r="O199" s="241"/>
      <c r="P199" s="276">
        <f>SIZEOF_IN_MIB(K199:M199, $O196)</f>
        <v>1.125</v>
      </c>
      <c r="Q199" s="241"/>
    </row>
    <row r="200">
      <c r="A200" s="87"/>
      <c r="B200" s="87"/>
      <c r="C200" s="87"/>
      <c r="D200" s="87"/>
      <c r="E200" s="266"/>
      <c r="F200" s="400" t="s">
        <v>293</v>
      </c>
      <c r="G200" s="385" t="s">
        <v>45</v>
      </c>
      <c r="H200" s="423"/>
      <c r="I200" s="424"/>
      <c r="J200" s="270"/>
      <c r="K200" s="270"/>
      <c r="L200" s="271"/>
      <c r="M200" s="271"/>
      <c r="N200" s="271"/>
      <c r="O200" s="270"/>
      <c r="P200" s="273"/>
      <c r="Q200" s="305"/>
    </row>
    <row r="201">
      <c r="A201" s="87"/>
      <c r="B201" s="87"/>
      <c r="C201" s="87"/>
      <c r="D201" s="87"/>
      <c r="E201" s="266"/>
      <c r="F201" s="277"/>
      <c r="G201" s="385"/>
      <c r="H201" s="274"/>
      <c r="I201" s="418"/>
      <c r="J201" s="261"/>
      <c r="K201" s="261"/>
      <c r="L201" s="274"/>
      <c r="M201" s="274"/>
      <c r="N201" s="274"/>
      <c r="O201" s="261"/>
      <c r="P201" s="276"/>
      <c r="Q201" s="222"/>
    </row>
    <row r="202">
      <c r="A202" s="87"/>
      <c r="B202" s="87"/>
      <c r="C202" s="87"/>
      <c r="D202" s="87"/>
      <c r="E202" s="266"/>
      <c r="F202" s="384" t="s">
        <v>285</v>
      </c>
      <c r="G202" s="385" t="s">
        <v>286</v>
      </c>
      <c r="H202" s="271" t="str">
        <f>VLOOKUP(O188&amp;","&amp;O192,$T$3:$W$12,4, FALSE)</f>
        <v>fp8</v>
      </c>
      <c r="I202" s="419"/>
      <c r="J202" s="270"/>
      <c r="K202" s="270"/>
      <c r="L202" s="271"/>
      <c r="M202" s="271"/>
      <c r="N202" s="271"/>
      <c r="O202" s="270"/>
      <c r="P202" s="273"/>
      <c r="Q202" s="305"/>
    </row>
    <row r="203">
      <c r="A203" s="87"/>
      <c r="B203" s="87"/>
      <c r="C203" s="87"/>
      <c r="D203" s="87"/>
      <c r="E203" s="266"/>
      <c r="F203" s="266"/>
      <c r="G203" s="381" t="s">
        <v>299</v>
      </c>
      <c r="H203" s="420">
        <f>CALCULATE_FLOPS(J191:M191,J195:M195,L195,1,H202)</f>
        <v>8455716864</v>
      </c>
      <c r="I203" s="418"/>
      <c r="J203" s="261"/>
      <c r="K203" s="261"/>
      <c r="L203" s="274"/>
      <c r="M203" s="274"/>
      <c r="N203" s="274"/>
      <c r="O203" s="261"/>
      <c r="P203" s="276"/>
      <c r="Q203" s="222"/>
    </row>
    <row r="204">
      <c r="A204" s="87"/>
      <c r="B204" s="87"/>
      <c r="C204" s="87"/>
      <c r="D204" s="87"/>
      <c r="E204" s="266"/>
      <c r="F204" s="277"/>
      <c r="G204" s="388" t="s">
        <v>288</v>
      </c>
      <c r="H204" s="421">
        <f>COMPUTE_TIME_MS(H203, H202)</f>
        <v>0.00473545678</v>
      </c>
      <c r="I204" s="390"/>
      <c r="J204" s="391"/>
      <c r="K204" s="391"/>
      <c r="L204" s="392"/>
      <c r="M204" s="392"/>
      <c r="N204" s="392"/>
      <c r="O204" s="391"/>
      <c r="P204" s="393"/>
      <c r="Q204" s="305"/>
    </row>
    <row r="205">
      <c r="A205" s="87"/>
      <c r="B205" s="87"/>
      <c r="C205" s="87"/>
      <c r="D205" s="87"/>
      <c r="E205" s="266"/>
      <c r="F205" s="384" t="s">
        <v>289</v>
      </c>
      <c r="G205" s="381" t="s">
        <v>290</v>
      </c>
      <c r="H205" s="303">
        <f>IF(Q188,0,P191)+IF(Q192,0,P195)+IF(Q196,0,P199)</f>
        <v>12.0625</v>
      </c>
      <c r="I205" s="261"/>
      <c r="J205" s="261"/>
      <c r="K205" s="261"/>
      <c r="L205" s="274"/>
      <c r="M205" s="274"/>
      <c r="N205" s="274"/>
      <c r="O205" s="261"/>
      <c r="P205" s="276"/>
      <c r="Q205" s="222"/>
    </row>
    <row r="206">
      <c r="A206" s="87"/>
      <c r="B206" s="87"/>
      <c r="C206" s="87"/>
      <c r="D206" s="87"/>
      <c r="E206" s="277"/>
      <c r="F206" s="277"/>
      <c r="G206" s="395" t="s">
        <v>291</v>
      </c>
      <c r="H206" s="430">
        <f>HBM_TIME_MS(H205)</f>
        <v>0.003500783131</v>
      </c>
      <c r="I206" s="391"/>
      <c r="J206" s="391"/>
      <c r="K206" s="391"/>
      <c r="L206" s="392"/>
      <c r="M206" s="392"/>
      <c r="N206" s="392"/>
      <c r="O206" s="391"/>
      <c r="P206" s="393"/>
      <c r="Q206" s="305"/>
    </row>
    <row r="207">
      <c r="A207" s="87"/>
      <c r="B207" s="87"/>
      <c r="C207" s="87"/>
      <c r="D207" s="87"/>
      <c r="E207" s="431" t="s">
        <v>302</v>
      </c>
      <c r="F207" s="400" t="s">
        <v>303</v>
      </c>
      <c r="G207" s="432" t="s">
        <v>259</v>
      </c>
      <c r="H207" s="433" t="s">
        <v>238</v>
      </c>
      <c r="I207" s="261" t="s">
        <v>239</v>
      </c>
      <c r="J207" s="434" t="str">
        <f t="array" ref="J207:M210">J196:M199</f>
        <v/>
      </c>
      <c r="K207" s="262" t="s">
        <v>40</v>
      </c>
      <c r="L207" s="262" t="s">
        <v>38</v>
      </c>
      <c r="M207" s="262" t="s">
        <v>157</v>
      </c>
      <c r="N207" s="274" t="s">
        <v>240</v>
      </c>
      <c r="O207" s="263" t="s">
        <v>63</v>
      </c>
      <c r="P207" s="435"/>
      <c r="Q207" s="436"/>
    </row>
    <row r="208">
      <c r="A208" s="87"/>
      <c r="B208" s="87"/>
      <c r="C208" s="87"/>
      <c r="D208" s="87"/>
      <c r="E208" s="266"/>
      <c r="F208" s="266"/>
      <c r="G208" s="266"/>
      <c r="H208" s="438" t="s">
        <v>242</v>
      </c>
      <c r="I208" s="270" t="s">
        <v>239</v>
      </c>
      <c r="J208" s="439"/>
      <c r="K208" s="270">
        <v>16.0</v>
      </c>
      <c r="L208" s="271">
        <v>1024.0</v>
      </c>
      <c r="M208" s="271">
        <v>576.0</v>
      </c>
      <c r="N208" s="271" t="s">
        <v>240</v>
      </c>
      <c r="O208" s="272"/>
      <c r="P208" s="440">
        <f>SIZEOF_IN_MIB(J208:M208, O207)</f>
        <v>9</v>
      </c>
      <c r="Q208" s="272"/>
    </row>
    <row r="209">
      <c r="A209" s="87"/>
      <c r="B209" s="87"/>
      <c r="C209" s="87"/>
      <c r="D209" s="87"/>
      <c r="E209" s="266"/>
      <c r="F209" s="266"/>
      <c r="G209" s="266"/>
      <c r="H209" s="433" t="s">
        <v>260</v>
      </c>
      <c r="I209" s="261" t="s">
        <v>239</v>
      </c>
      <c r="J209" s="434"/>
      <c r="K209" s="434" t="s">
        <v>143</v>
      </c>
      <c r="L209" s="274"/>
      <c r="M209" s="442"/>
      <c r="N209" s="274" t="s">
        <v>240</v>
      </c>
      <c r="O209" s="275"/>
      <c r="P209" s="443"/>
      <c r="Q209" s="275"/>
    </row>
    <row r="210">
      <c r="A210" s="87"/>
      <c r="B210" s="87"/>
      <c r="C210" s="87"/>
      <c r="D210" s="87"/>
      <c r="E210" s="266"/>
      <c r="F210" s="266"/>
      <c r="G210" s="266"/>
      <c r="H210" s="438" t="s">
        <v>261</v>
      </c>
      <c r="I210" s="270" t="s">
        <v>239</v>
      </c>
      <c r="J210" s="439"/>
      <c r="K210" s="271">
        <v>1.0</v>
      </c>
      <c r="L210" s="271">
        <v>1024.0</v>
      </c>
      <c r="M210" s="271">
        <v>576.0</v>
      </c>
      <c r="N210" s="271" t="s">
        <v>240</v>
      </c>
      <c r="O210" s="272"/>
      <c r="P210" s="440">
        <f>SIZEOF_IN_MIB(J210:M210, O207)</f>
        <v>0.5625</v>
      </c>
      <c r="Q210" s="272"/>
    </row>
    <row r="211">
      <c r="A211" s="87"/>
      <c r="B211" s="87"/>
      <c r="C211" s="87"/>
      <c r="D211" s="87"/>
      <c r="E211" s="266"/>
      <c r="F211" s="266"/>
      <c r="G211" s="266"/>
      <c r="H211" s="433" t="s">
        <v>262</v>
      </c>
      <c r="I211" s="261" t="s">
        <v>239</v>
      </c>
      <c r="J211" s="434"/>
      <c r="K211" s="434"/>
      <c r="L211" s="442"/>
      <c r="M211" s="442"/>
      <c r="N211" s="274" t="s">
        <v>240</v>
      </c>
      <c r="O211" s="275"/>
      <c r="P211" s="435"/>
      <c r="Q211" s="275"/>
    </row>
    <row r="212">
      <c r="A212" s="87"/>
      <c r="B212" s="87"/>
      <c r="C212" s="87"/>
      <c r="D212" s="87"/>
      <c r="E212" s="266"/>
      <c r="F212" s="266"/>
      <c r="G212" s="277"/>
      <c r="H212" s="438" t="s">
        <v>261</v>
      </c>
      <c r="I212" s="270" t="s">
        <v>239</v>
      </c>
      <c r="J212" s="439"/>
      <c r="K212" s="271">
        <f t="shared" ref="K212:M212" si="36">K208/SHARDING(K211)</f>
        <v>16</v>
      </c>
      <c r="L212" s="271">
        <f t="shared" si="36"/>
        <v>1024</v>
      </c>
      <c r="M212" s="271">
        <f t="shared" si="36"/>
        <v>576</v>
      </c>
      <c r="N212" s="271" t="s">
        <v>240</v>
      </c>
      <c r="O212" s="280"/>
      <c r="P212" s="440">
        <f>SIZEOF_IN_MIB(J212:M212, O207)</f>
        <v>9</v>
      </c>
      <c r="Q212" s="280"/>
    </row>
    <row r="213">
      <c r="A213" s="87"/>
      <c r="B213" s="87"/>
      <c r="C213" s="87"/>
      <c r="D213" s="87"/>
      <c r="E213" s="266"/>
      <c r="F213" s="266"/>
      <c r="G213" s="444" t="s">
        <v>263</v>
      </c>
      <c r="H213" s="445"/>
      <c r="I213" s="371"/>
      <c r="J213" s="371"/>
      <c r="K213" s="371"/>
      <c r="L213" s="446"/>
      <c r="M213" s="446"/>
      <c r="N213" s="446"/>
      <c r="O213" s="371"/>
      <c r="P213" s="447"/>
      <c r="Q213" s="371"/>
    </row>
    <row r="214">
      <c r="A214" s="87"/>
      <c r="B214" s="87"/>
      <c r="C214" s="87"/>
      <c r="D214" s="87"/>
      <c r="E214" s="266"/>
      <c r="F214" s="266"/>
      <c r="G214" s="448" t="s">
        <v>264</v>
      </c>
      <c r="H214" s="449">
        <f>SHARDING(K209)*SHARDING(L209)*SHARDING(M209)</f>
        <v>16</v>
      </c>
      <c r="I214" s="439"/>
      <c r="J214" s="439"/>
      <c r="K214" s="439"/>
      <c r="L214" s="450"/>
      <c r="M214" s="450"/>
      <c r="N214" s="450"/>
      <c r="O214" s="439"/>
      <c r="P214" s="451"/>
      <c r="Q214" s="439"/>
    </row>
    <row r="215">
      <c r="A215" s="87"/>
      <c r="B215" s="87"/>
      <c r="C215" s="87"/>
      <c r="D215" s="87"/>
      <c r="E215" s="266"/>
      <c r="F215" s="266"/>
      <c r="G215" s="448" t="s">
        <v>265</v>
      </c>
      <c r="H215" s="452">
        <f>P210 * (H214-1)</f>
        <v>8.4375</v>
      </c>
      <c r="I215" s="434"/>
      <c r="J215" s="434"/>
      <c r="K215" s="434"/>
      <c r="L215" s="442"/>
      <c r="M215" s="442"/>
      <c r="N215" s="442"/>
      <c r="O215" s="434"/>
      <c r="P215" s="443"/>
      <c r="Q215" s="434"/>
    </row>
    <row r="216">
      <c r="A216" s="87"/>
      <c r="B216" s="87"/>
      <c r="C216" s="87"/>
      <c r="D216" s="87"/>
      <c r="E216" s="266"/>
      <c r="F216" s="266"/>
      <c r="G216" s="448" t="s">
        <v>266</v>
      </c>
      <c r="H216" s="453">
        <f>H215*H214</f>
        <v>135</v>
      </c>
      <c r="I216" s="439"/>
      <c r="J216" s="439"/>
      <c r="K216" s="439"/>
      <c r="L216" s="450"/>
      <c r="M216" s="450"/>
      <c r="N216" s="450"/>
      <c r="O216" s="439"/>
      <c r="P216" s="451"/>
      <c r="Q216" s="439"/>
    </row>
    <row r="217">
      <c r="A217" s="87"/>
      <c r="B217" s="87"/>
      <c r="C217" s="87"/>
      <c r="D217" s="87"/>
      <c r="E217" s="266"/>
      <c r="F217" s="266"/>
      <c r="G217" s="448" t="s">
        <v>267</v>
      </c>
      <c r="H217" s="433" t="str">
        <f>IFS(H214=8,12,
H214=4,4,
H214=2,1,
H214=1,0,
TRUE,NA())</f>
        <v>#N/A</v>
      </c>
      <c r="I217" s="434"/>
      <c r="J217" s="434"/>
      <c r="K217" s="434"/>
      <c r="L217" s="442"/>
      <c r="M217" s="442"/>
      <c r="N217" s="442"/>
      <c r="O217" s="434"/>
      <c r="P217" s="443"/>
      <c r="Q217" s="434"/>
    </row>
    <row r="218">
      <c r="A218" s="87"/>
      <c r="B218" s="87"/>
      <c r="C218" s="87"/>
      <c r="D218" s="87"/>
      <c r="E218" s="266"/>
      <c r="F218" s="266"/>
      <c r="G218" s="454" t="s">
        <v>268</v>
      </c>
      <c r="H218" s="455">
        <v>1.0</v>
      </c>
      <c r="I218" s="439"/>
      <c r="J218" s="439"/>
      <c r="K218" s="439"/>
      <c r="L218" s="450"/>
      <c r="M218" s="450"/>
      <c r="N218" s="450"/>
      <c r="O218" s="439"/>
      <c r="P218" s="451"/>
      <c r="Q218" s="439"/>
    </row>
    <row r="219">
      <c r="A219" s="87"/>
      <c r="B219" s="87"/>
      <c r="C219" s="87"/>
      <c r="D219" s="87"/>
      <c r="E219" s="266"/>
      <c r="F219" s="266"/>
      <c r="G219" s="456" t="s">
        <v>269</v>
      </c>
      <c r="H219" s="457" t="str">
        <f>ALL_GATHER_CHIP2CHIP_TIME_MS2(H216 * H218, H217)</f>
        <v>#N/A</v>
      </c>
      <c r="I219" s="434"/>
      <c r="J219" s="434"/>
      <c r="K219" s="434"/>
      <c r="L219" s="442"/>
      <c r="M219" s="442"/>
      <c r="N219" s="442"/>
      <c r="O219" s="434"/>
      <c r="P219" s="443"/>
      <c r="Q219" s="434"/>
    </row>
    <row r="220">
      <c r="A220" s="87"/>
      <c r="B220" s="87"/>
      <c r="C220" s="87"/>
      <c r="D220" s="87"/>
      <c r="E220" s="266"/>
      <c r="F220" s="266"/>
      <c r="G220" s="454"/>
      <c r="H220" s="458"/>
      <c r="I220" s="439"/>
      <c r="J220" s="439"/>
      <c r="K220" s="439"/>
      <c r="L220" s="450"/>
      <c r="M220" s="450"/>
      <c r="N220" s="450"/>
      <c r="O220" s="439"/>
      <c r="P220" s="451"/>
      <c r="Q220" s="439"/>
    </row>
    <row r="221">
      <c r="A221" s="87"/>
      <c r="B221" s="87"/>
      <c r="C221" s="87"/>
      <c r="D221" s="87"/>
      <c r="E221" s="266"/>
      <c r="F221" s="266"/>
      <c r="G221" s="444" t="s">
        <v>270</v>
      </c>
      <c r="H221" s="445"/>
      <c r="I221" s="371"/>
      <c r="J221" s="371"/>
      <c r="K221" s="371"/>
      <c r="L221" s="446"/>
      <c r="M221" s="446"/>
      <c r="N221" s="446"/>
      <c r="O221" s="371"/>
      <c r="P221" s="447"/>
      <c r="Q221" s="371"/>
    </row>
    <row r="222">
      <c r="A222" s="87"/>
      <c r="B222" s="87"/>
      <c r="C222" s="87"/>
      <c r="D222" s="87"/>
      <c r="E222" s="266"/>
      <c r="F222" s="266"/>
      <c r="G222" s="459" t="s">
        <v>271</v>
      </c>
      <c r="H222" s="460" t="s">
        <v>264</v>
      </c>
      <c r="I222" s="439"/>
      <c r="J222" s="461">
        <f>SHARDING(K209)*SHARDING(L209)*SHARDING(M209)/HW_SPEC("# of TensorCore per Chip")</f>
        <v>8</v>
      </c>
      <c r="K222" s="439"/>
      <c r="L222" s="450"/>
      <c r="M222" s="450"/>
      <c r="N222" s="450"/>
      <c r="O222" s="439"/>
      <c r="P222" s="451"/>
      <c r="Q222" s="439"/>
    </row>
    <row r="223">
      <c r="A223" s="87"/>
      <c r="B223" s="87"/>
      <c r="C223" s="87"/>
      <c r="D223" s="87"/>
      <c r="E223" s="266"/>
      <c r="F223" s="266"/>
      <c r="G223" s="266"/>
      <c r="H223" s="462" t="s">
        <v>265</v>
      </c>
      <c r="I223" s="434"/>
      <c r="J223" s="452">
        <f>P210 * HW_SPEC("# of TensorCore per Chip") * (J222-1)</f>
        <v>7.875</v>
      </c>
      <c r="K223" s="434"/>
      <c r="L223" s="442"/>
      <c r="M223" s="442"/>
      <c r="N223" s="442"/>
      <c r="O223" s="434"/>
      <c r="P223" s="443"/>
      <c r="Q223" s="434"/>
    </row>
    <row r="224">
      <c r="A224" s="87"/>
      <c r="B224" s="87"/>
      <c r="C224" s="87"/>
      <c r="D224" s="87"/>
      <c r="E224" s="266"/>
      <c r="F224" s="266"/>
      <c r="G224" s="266"/>
      <c r="H224" s="460" t="s">
        <v>266</v>
      </c>
      <c r="I224" s="439"/>
      <c r="J224" s="453">
        <f>J223*J222</f>
        <v>63</v>
      </c>
      <c r="K224" s="439"/>
      <c r="L224" s="450"/>
      <c r="M224" s="450"/>
      <c r="N224" s="450"/>
      <c r="O224" s="439"/>
      <c r="P224" s="451"/>
      <c r="Q224" s="439"/>
    </row>
    <row r="225">
      <c r="A225" s="87"/>
      <c r="B225" s="87"/>
      <c r="C225" s="87"/>
      <c r="D225" s="87"/>
      <c r="E225" s="266"/>
      <c r="F225" s="266"/>
      <c r="G225" s="266"/>
      <c r="H225" s="462" t="s">
        <v>267</v>
      </c>
      <c r="I225" s="434"/>
      <c r="J225" s="463">
        <f>IFS(J222=8,12,
J222=4,4,
J222=2,1,
J222=1,0,
TRUE,NA())</f>
        <v>12</v>
      </c>
      <c r="K225" s="434"/>
      <c r="L225" s="442"/>
      <c r="M225" s="442"/>
      <c r="N225" s="442"/>
      <c r="O225" s="434"/>
      <c r="P225" s="443"/>
      <c r="Q225" s="434"/>
    </row>
    <row r="226">
      <c r="A226" s="87"/>
      <c r="B226" s="87"/>
      <c r="C226" s="87"/>
      <c r="D226" s="87"/>
      <c r="E226" s="266"/>
      <c r="F226" s="266"/>
      <c r="G226" s="266"/>
      <c r="H226" s="458" t="s">
        <v>268</v>
      </c>
      <c r="I226" s="439"/>
      <c r="J226" s="270">
        <v>2.0</v>
      </c>
      <c r="K226" s="439"/>
      <c r="L226" s="450"/>
      <c r="M226" s="450"/>
      <c r="N226" s="450"/>
      <c r="O226" s="439"/>
      <c r="P226" s="451"/>
      <c r="Q226" s="439"/>
    </row>
    <row r="227">
      <c r="A227" s="87"/>
      <c r="B227" s="87"/>
      <c r="C227" s="87"/>
      <c r="D227" s="87"/>
      <c r="E227" s="266"/>
      <c r="F227" s="266"/>
      <c r="G227" s="277"/>
      <c r="H227" s="462" t="s">
        <v>269</v>
      </c>
      <c r="I227" s="434"/>
      <c r="J227" s="464">
        <f>ALL_GATHER_CHIP2CHIP_TIME_MS2(J224 * J226, J225)</f>
        <v>0.06408691406</v>
      </c>
      <c r="K227" s="434"/>
      <c r="L227" s="442"/>
      <c r="M227" s="442"/>
      <c r="N227" s="442"/>
      <c r="O227" s="434"/>
      <c r="P227" s="443"/>
      <c r="Q227" s="434"/>
    </row>
    <row r="228">
      <c r="A228" s="87"/>
      <c r="B228" s="87"/>
      <c r="C228" s="87"/>
      <c r="D228" s="87"/>
      <c r="E228" s="266"/>
      <c r="F228" s="266"/>
      <c r="G228" s="459" t="s">
        <v>272</v>
      </c>
      <c r="H228" s="460" t="s">
        <v>264</v>
      </c>
      <c r="I228" s="439"/>
      <c r="J228" s="465">
        <f>HW_SPEC("# of TensorCore per Chip")</f>
        <v>2</v>
      </c>
      <c r="K228" s="439"/>
      <c r="L228" s="450"/>
      <c r="M228" s="450"/>
      <c r="N228" s="450"/>
      <c r="O228" s="439"/>
      <c r="P228" s="451"/>
      <c r="Q228" s="439"/>
    </row>
    <row r="229">
      <c r="A229" s="87"/>
      <c r="B229" s="87"/>
      <c r="C229" s="87"/>
      <c r="D229" s="87"/>
      <c r="E229" s="266"/>
      <c r="F229" s="266"/>
      <c r="G229" s="266"/>
      <c r="H229" s="462" t="s">
        <v>265</v>
      </c>
      <c r="I229" s="434"/>
      <c r="J229" s="452">
        <f>P210*J222 * (J228-1)</f>
        <v>4.5</v>
      </c>
      <c r="K229" s="434"/>
      <c r="L229" s="442"/>
      <c r="M229" s="442"/>
      <c r="N229" s="442"/>
      <c r="O229" s="434"/>
      <c r="P229" s="443"/>
      <c r="Q229" s="434"/>
    </row>
    <row r="230">
      <c r="A230" s="87"/>
      <c r="B230" s="87"/>
      <c r="C230" s="87"/>
      <c r="D230" s="87"/>
      <c r="E230" s="266"/>
      <c r="F230" s="266"/>
      <c r="G230" s="266"/>
      <c r="H230" s="460" t="s">
        <v>266</v>
      </c>
      <c r="I230" s="439"/>
      <c r="J230" s="453">
        <f>J229*J228</f>
        <v>9</v>
      </c>
      <c r="K230" s="439"/>
      <c r="L230" s="450"/>
      <c r="M230" s="450"/>
      <c r="N230" s="450"/>
      <c r="O230" s="439"/>
      <c r="P230" s="451"/>
      <c r="Q230" s="439"/>
    </row>
    <row r="231">
      <c r="A231" s="87"/>
      <c r="B231" s="87"/>
      <c r="C231" s="87"/>
      <c r="D231" s="87"/>
      <c r="E231" s="266"/>
      <c r="F231" s="266"/>
      <c r="G231" s="266"/>
      <c r="H231" s="462" t="s">
        <v>269</v>
      </c>
      <c r="I231" s="434"/>
      <c r="J231" s="466">
        <f>ALL_GATHER_CORE2CORE_TIME_MS(J230)</f>
        <v>0.00732421875</v>
      </c>
      <c r="K231" s="434"/>
      <c r="L231" s="442"/>
      <c r="M231" s="442"/>
      <c r="N231" s="442"/>
      <c r="O231" s="434"/>
      <c r="P231" s="443"/>
      <c r="Q231" s="434"/>
    </row>
    <row r="232">
      <c r="A232" s="87"/>
      <c r="B232" s="87"/>
      <c r="C232" s="87"/>
      <c r="D232" s="87"/>
      <c r="E232" s="266"/>
      <c r="F232" s="266"/>
      <c r="G232" s="277"/>
      <c r="H232" s="467" t="s">
        <v>304</v>
      </c>
      <c r="I232" s="439"/>
      <c r="J232" s="468">
        <f>J231/J222</f>
        <v>0.0009155273438</v>
      </c>
      <c r="K232" s="439"/>
      <c r="L232" s="450"/>
      <c r="M232" s="450"/>
      <c r="N232" s="450"/>
      <c r="O232" s="439"/>
      <c r="P232" s="451"/>
      <c r="Q232" s="439"/>
    </row>
    <row r="233">
      <c r="A233" s="87"/>
      <c r="B233" s="87"/>
      <c r="C233" s="87"/>
      <c r="D233" s="87"/>
      <c r="E233" s="266"/>
      <c r="F233" s="266"/>
      <c r="G233" s="456" t="s">
        <v>274</v>
      </c>
      <c r="H233" s="469">
        <f>J227+J232</f>
        <v>0.06500244141</v>
      </c>
      <c r="I233" s="434"/>
      <c r="J233" s="470"/>
      <c r="K233" s="434"/>
      <c r="L233" s="442"/>
      <c r="M233" s="442"/>
      <c r="N233" s="442"/>
      <c r="O233" s="434"/>
      <c r="P233" s="443"/>
      <c r="Q233" s="434"/>
    </row>
    <row r="234">
      <c r="A234" s="87"/>
      <c r="B234" s="87"/>
      <c r="C234" s="87"/>
      <c r="D234" s="87"/>
      <c r="E234" s="266"/>
      <c r="F234" s="266"/>
      <c r="G234" s="454"/>
      <c r="H234" s="471"/>
      <c r="I234" s="439"/>
      <c r="J234" s="472"/>
      <c r="K234" s="439"/>
      <c r="L234" s="450"/>
      <c r="M234" s="450"/>
      <c r="N234" s="450"/>
      <c r="O234" s="439"/>
      <c r="P234" s="451"/>
      <c r="Q234" s="439"/>
    </row>
    <row r="235">
      <c r="A235" s="87"/>
      <c r="B235" s="87"/>
      <c r="C235" s="87"/>
      <c r="D235" s="87"/>
      <c r="E235" s="266"/>
      <c r="F235" s="266"/>
      <c r="G235" s="473" t="s">
        <v>280</v>
      </c>
      <c r="H235" s="370" t="s">
        <v>281</v>
      </c>
      <c r="I235" s="371"/>
      <c r="J235" s="371"/>
      <c r="K235" s="371"/>
      <c r="L235" s="446"/>
      <c r="M235" s="446"/>
      <c r="N235" s="446"/>
      <c r="O235" s="371"/>
      <c r="P235" s="447"/>
      <c r="Q235" s="371"/>
    </row>
    <row r="236">
      <c r="A236" s="87"/>
      <c r="B236" s="87"/>
      <c r="C236" s="87"/>
      <c r="D236" s="87"/>
      <c r="E236" s="266"/>
      <c r="F236" s="266"/>
      <c r="G236" s="473" t="s">
        <v>298</v>
      </c>
      <c r="H236" s="474">
        <f>IFS(H235=G213,H219,
H235=G221,H233 ,
TRUE,0)</f>
        <v>0</v>
      </c>
      <c r="I236" s="371"/>
      <c r="J236" s="371"/>
      <c r="K236" s="371"/>
      <c r="L236" s="446"/>
      <c r="M236" s="446"/>
      <c r="N236" s="446"/>
      <c r="O236" s="371"/>
      <c r="P236" s="475"/>
      <c r="Q236" s="371"/>
    </row>
    <row r="237">
      <c r="A237" s="87"/>
      <c r="B237" s="87"/>
      <c r="C237" s="87"/>
      <c r="D237" s="87"/>
      <c r="E237" s="258" t="s">
        <v>305</v>
      </c>
      <c r="F237" s="282" t="s">
        <v>249</v>
      </c>
      <c r="G237" s="260"/>
      <c r="H237" s="290" t="s">
        <v>238</v>
      </c>
      <c r="I237" s="290" t="s">
        <v>239</v>
      </c>
      <c r="J237" s="195" t="s">
        <v>40</v>
      </c>
      <c r="K237" s="195" t="s">
        <v>38</v>
      </c>
      <c r="L237" s="195" t="s">
        <v>154</v>
      </c>
      <c r="M237" s="398" t="s">
        <v>145</v>
      </c>
      <c r="N237" s="290" t="s">
        <v>240</v>
      </c>
      <c r="O237" s="291" t="str">
        <f>PARAMS("attn_kv_k_dtype")</f>
        <v>fp8</v>
      </c>
      <c r="P237" s="292"/>
      <c r="Q237" s="291" t="b">
        <v>0</v>
      </c>
    </row>
    <row r="238">
      <c r="A238" s="87"/>
      <c r="B238" s="87"/>
      <c r="C238" s="87"/>
      <c r="D238" s="87"/>
      <c r="E238" s="266"/>
      <c r="F238" s="267"/>
      <c r="G238" s="268"/>
      <c r="H238" s="195" t="s">
        <v>242</v>
      </c>
      <c r="I238" s="290" t="s">
        <v>239</v>
      </c>
      <c r="J238" s="289">
        <f t="shared" ref="J238:M238" si="37">PARAMS(J237)</f>
        <v>16</v>
      </c>
      <c r="K238" s="290">
        <f t="shared" si="37"/>
        <v>1024</v>
      </c>
      <c r="L238" s="290">
        <f t="shared" si="37"/>
        <v>128</v>
      </c>
      <c r="M238" s="290">
        <f t="shared" si="37"/>
        <v>512</v>
      </c>
      <c r="N238" s="290" t="s">
        <v>240</v>
      </c>
      <c r="O238" s="266"/>
      <c r="P238" s="292">
        <f>SIZEOF_IN_MIB(J238:M238, $O237)</f>
        <v>1024</v>
      </c>
      <c r="Q238" s="266"/>
    </row>
    <row r="239">
      <c r="A239" s="87"/>
      <c r="B239" s="87"/>
      <c r="C239" s="87"/>
      <c r="D239" s="87"/>
      <c r="E239" s="266"/>
      <c r="F239" s="267"/>
      <c r="G239" s="268"/>
      <c r="H239" s="289" t="s">
        <v>244</v>
      </c>
      <c r="I239" s="289" t="s">
        <v>239</v>
      </c>
      <c r="J239" s="195" t="s">
        <v>143</v>
      </c>
      <c r="K239" s="195"/>
      <c r="L239" s="195"/>
      <c r="M239" s="289"/>
      <c r="N239" s="289" t="s">
        <v>240</v>
      </c>
      <c r="O239" s="266"/>
      <c r="P239" s="292"/>
      <c r="Q239" s="266"/>
    </row>
    <row r="240">
      <c r="A240" s="87"/>
      <c r="B240" s="87"/>
      <c r="C240" s="87"/>
      <c r="D240" s="87"/>
      <c r="E240" s="266"/>
      <c r="F240" s="278"/>
      <c r="G240" s="279"/>
      <c r="H240" s="195" t="s">
        <v>246</v>
      </c>
      <c r="I240" s="289" t="s">
        <v>239</v>
      </c>
      <c r="J240" s="289">
        <f t="shared" ref="J240:M240" si="38">J238/SHARDING(J239)</f>
        <v>1</v>
      </c>
      <c r="K240" s="289">
        <f t="shared" si="38"/>
        <v>1024</v>
      </c>
      <c r="L240" s="289">
        <f t="shared" si="38"/>
        <v>128</v>
      </c>
      <c r="M240" s="289">
        <f t="shared" si="38"/>
        <v>512</v>
      </c>
      <c r="N240" s="289" t="s">
        <v>240</v>
      </c>
      <c r="O240" s="277"/>
      <c r="P240" s="292">
        <f>SIZEOF_IN_MIB(J240:M240, $O237)</f>
        <v>64</v>
      </c>
      <c r="Q240" s="277"/>
    </row>
    <row r="241">
      <c r="A241" s="87"/>
      <c r="B241" s="87"/>
      <c r="C241" s="87"/>
      <c r="D241" s="87"/>
      <c r="E241" s="266"/>
      <c r="F241" s="259" t="s">
        <v>253</v>
      </c>
      <c r="G241" s="260"/>
      <c r="H241" s="289" t="s">
        <v>238</v>
      </c>
      <c r="I241" s="289" t="s">
        <v>239</v>
      </c>
      <c r="J241" s="290"/>
      <c r="K241" s="195" t="s">
        <v>40</v>
      </c>
      <c r="L241" s="195" t="s">
        <v>42</v>
      </c>
      <c r="M241" s="398" t="s">
        <v>145</v>
      </c>
      <c r="N241" s="289" t="s">
        <v>240</v>
      </c>
      <c r="O241" s="291" t="str">
        <f>PARAMS("kv_dtype")</f>
        <v>fp8</v>
      </c>
      <c r="P241" s="292"/>
      <c r="Q241" s="291" t="b">
        <v>0</v>
      </c>
    </row>
    <row r="242">
      <c r="E242" s="266"/>
      <c r="F242" s="267"/>
      <c r="G242" s="268"/>
      <c r="H242" s="195" t="s">
        <v>242</v>
      </c>
      <c r="I242" s="289" t="s">
        <v>239</v>
      </c>
      <c r="J242" s="290"/>
      <c r="K242" s="289">
        <f t="shared" ref="K242:M242" si="39">PARAMS(K241)</f>
        <v>16</v>
      </c>
      <c r="L242" s="289">
        <f t="shared" si="39"/>
        <v>1024</v>
      </c>
      <c r="M242" s="289">
        <f t="shared" si="39"/>
        <v>512</v>
      </c>
      <c r="N242" s="289" t="s">
        <v>240</v>
      </c>
      <c r="O242" s="266"/>
      <c r="P242" s="292">
        <f>SIZEOF_IN_MIB(J242:M242, $O241)</f>
        <v>8</v>
      </c>
      <c r="Q242" s="266"/>
    </row>
    <row r="243">
      <c r="E243" s="266"/>
      <c r="F243" s="267"/>
      <c r="G243" s="268"/>
      <c r="H243" s="289" t="s">
        <v>244</v>
      </c>
      <c r="I243" s="289" t="s">
        <v>239</v>
      </c>
      <c r="J243" s="290"/>
      <c r="K243" s="195" t="s">
        <v>143</v>
      </c>
      <c r="L243" s="289"/>
      <c r="M243" s="289"/>
      <c r="N243" s="289" t="s">
        <v>240</v>
      </c>
      <c r="O243" s="266"/>
      <c r="P243" s="292"/>
      <c r="Q243" s="266"/>
    </row>
    <row r="244">
      <c r="E244" s="266"/>
      <c r="F244" s="278"/>
      <c r="G244" s="279"/>
      <c r="H244" s="274" t="s">
        <v>246</v>
      </c>
      <c r="I244" s="274" t="s">
        <v>239</v>
      </c>
      <c r="J244" s="261"/>
      <c r="K244" s="274">
        <f t="shared" ref="K244:M244" si="40">K242/SHARDING(K243)</f>
        <v>1</v>
      </c>
      <c r="L244" s="274">
        <f t="shared" si="40"/>
        <v>1024</v>
      </c>
      <c r="M244" s="274">
        <f t="shared" si="40"/>
        <v>512</v>
      </c>
      <c r="N244" s="274" t="s">
        <v>240</v>
      </c>
      <c r="O244" s="241"/>
      <c r="P244" s="276">
        <f>SIZEOF_IN_MIB(J244:M244, $O241)</f>
        <v>0.5</v>
      </c>
      <c r="Q244" s="241"/>
    </row>
    <row r="245">
      <c r="E245" s="266"/>
      <c r="F245" s="259" t="s">
        <v>257</v>
      </c>
      <c r="G245" s="260"/>
      <c r="H245" s="271" t="s">
        <v>238</v>
      </c>
      <c r="I245" s="271" t="s">
        <v>239</v>
      </c>
      <c r="J245" s="269" t="s">
        <v>40</v>
      </c>
      <c r="K245" s="269" t="s">
        <v>38</v>
      </c>
      <c r="L245" s="269" t="s">
        <v>42</v>
      </c>
      <c r="M245" s="269" t="s">
        <v>154</v>
      </c>
      <c r="N245" s="271" t="s">
        <v>240</v>
      </c>
      <c r="O245" s="399" t="s">
        <v>82</v>
      </c>
      <c r="P245" s="273"/>
      <c r="Q245" s="399" t="b">
        <v>1</v>
      </c>
    </row>
    <row r="246">
      <c r="E246" s="266"/>
      <c r="F246" s="267"/>
      <c r="G246" s="268"/>
      <c r="H246" s="262" t="s">
        <v>242</v>
      </c>
      <c r="I246" s="274" t="s">
        <v>239</v>
      </c>
      <c r="J246" s="274">
        <f t="shared" ref="J246:M246" si="41">PARAMS(J245)</f>
        <v>16</v>
      </c>
      <c r="K246" s="274">
        <f t="shared" si="41"/>
        <v>1024</v>
      </c>
      <c r="L246" s="274">
        <f t="shared" si="41"/>
        <v>1024</v>
      </c>
      <c r="M246" s="274">
        <f t="shared" si="41"/>
        <v>128</v>
      </c>
      <c r="N246" s="274" t="s">
        <v>240</v>
      </c>
      <c r="O246" s="275"/>
      <c r="P246" s="276">
        <f>SIZEOF_IN_MIB(J246:M246, $O245)</f>
        <v>4096</v>
      </c>
      <c r="Q246" s="275"/>
    </row>
    <row r="247">
      <c r="E247" s="266"/>
      <c r="F247" s="267"/>
      <c r="G247" s="268"/>
      <c r="H247" s="271" t="s">
        <v>244</v>
      </c>
      <c r="I247" s="271" t="s">
        <v>239</v>
      </c>
      <c r="J247" s="269" t="s">
        <v>143</v>
      </c>
      <c r="K247" s="269"/>
      <c r="L247" s="269"/>
      <c r="M247" s="271"/>
      <c r="N247" s="271" t="s">
        <v>240</v>
      </c>
      <c r="O247" s="272"/>
      <c r="P247" s="273"/>
      <c r="Q247" s="272"/>
    </row>
    <row r="248">
      <c r="E248" s="266"/>
      <c r="F248" s="278"/>
      <c r="G248" s="279"/>
      <c r="H248" s="274" t="s">
        <v>246</v>
      </c>
      <c r="I248" s="274" t="s">
        <v>239</v>
      </c>
      <c r="J248" s="274">
        <f t="shared" ref="J248:M248" si="42">J246/SHARDING(J247)</f>
        <v>1</v>
      </c>
      <c r="K248" s="274">
        <f t="shared" si="42"/>
        <v>1024</v>
      </c>
      <c r="L248" s="274">
        <f t="shared" si="42"/>
        <v>1024</v>
      </c>
      <c r="M248" s="274">
        <f t="shared" si="42"/>
        <v>128</v>
      </c>
      <c r="N248" s="274" t="s">
        <v>240</v>
      </c>
      <c r="O248" s="241"/>
      <c r="P248" s="276">
        <f>SIZEOF_IN_MIB(J248:M248, $O245)</f>
        <v>256</v>
      </c>
      <c r="Q248" s="241"/>
    </row>
    <row r="249">
      <c r="E249" s="266"/>
      <c r="F249" s="400" t="s">
        <v>293</v>
      </c>
      <c r="G249" s="385" t="s">
        <v>45</v>
      </c>
      <c r="H249" s="476" t="s">
        <v>306</v>
      </c>
      <c r="I249" s="270"/>
      <c r="J249" s="270"/>
      <c r="K249" s="270"/>
      <c r="L249" s="271"/>
      <c r="M249" s="271"/>
      <c r="N249" s="271"/>
      <c r="O249" s="477"/>
      <c r="P249" s="273"/>
      <c r="Q249" s="477"/>
    </row>
    <row r="250">
      <c r="E250" s="266"/>
      <c r="F250" s="277"/>
      <c r="G250" s="385"/>
      <c r="H250" s="274"/>
      <c r="I250" s="418"/>
      <c r="J250" s="261"/>
      <c r="K250" s="261"/>
      <c r="L250" s="274"/>
      <c r="M250" s="274"/>
      <c r="N250" s="274"/>
      <c r="O250" s="261"/>
      <c r="P250" s="276"/>
      <c r="Q250" s="222"/>
    </row>
    <row r="251">
      <c r="E251" s="266"/>
      <c r="F251" s="384" t="s">
        <v>285</v>
      </c>
      <c r="G251" s="385" t="s">
        <v>286</v>
      </c>
      <c r="H251" s="271" t="str">
        <f>VLOOKUP(O237&amp;","&amp;O241,$T$3:$W$12,4, FALSE)</f>
        <v>fp8</v>
      </c>
      <c r="I251" s="419"/>
      <c r="J251" s="270"/>
      <c r="K251" s="270"/>
      <c r="L251" s="271"/>
      <c r="M251" s="271"/>
      <c r="N251" s="271"/>
      <c r="O251" s="270"/>
      <c r="P251" s="273"/>
      <c r="Q251" s="305"/>
    </row>
    <row r="252">
      <c r="E252" s="266"/>
      <c r="F252" s="266"/>
      <c r="G252" s="381" t="s">
        <v>299</v>
      </c>
      <c r="H252" s="420">
        <f>CALCULATE_FLOPS(J240:M240,J244:M244,M244,K244,H251)</f>
        <v>137438953472</v>
      </c>
      <c r="I252" s="418"/>
      <c r="J252" s="261"/>
      <c r="K252" s="261"/>
      <c r="L252" s="274"/>
      <c r="M252" s="274"/>
      <c r="N252" s="274"/>
      <c r="O252" s="261"/>
      <c r="P252" s="276"/>
      <c r="Q252" s="222"/>
    </row>
    <row r="253">
      <c r="E253" s="266"/>
      <c r="F253" s="277"/>
      <c r="G253" s="388" t="s">
        <v>288</v>
      </c>
      <c r="H253" s="389">
        <f>COMPUTE_TIME_MS(H252, H251)</f>
        <v>0.07696996416</v>
      </c>
      <c r="I253" s="390"/>
      <c r="J253" s="391"/>
      <c r="K253" s="391"/>
      <c r="L253" s="392"/>
      <c r="M253" s="392"/>
      <c r="N253" s="392"/>
      <c r="O253" s="391"/>
      <c r="P253" s="393"/>
      <c r="Q253" s="305"/>
    </row>
    <row r="254">
      <c r="E254" s="266"/>
      <c r="F254" s="384" t="s">
        <v>289</v>
      </c>
      <c r="G254" s="381" t="s">
        <v>290</v>
      </c>
      <c r="H254" s="303">
        <f>IF(Q237,0,P240)+IF(Q241,0,P244)+IF(Q245,0,P248)</f>
        <v>64.5</v>
      </c>
      <c r="I254" s="261"/>
      <c r="J254" s="261"/>
      <c r="K254" s="261"/>
      <c r="L254" s="274"/>
      <c r="M254" s="274"/>
      <c r="N254" s="274"/>
      <c r="O254" s="261"/>
      <c r="P254" s="276"/>
      <c r="Q254" s="222"/>
    </row>
    <row r="255">
      <c r="E255" s="277"/>
      <c r="F255" s="277"/>
      <c r="G255" s="395" t="s">
        <v>291</v>
      </c>
      <c r="H255" s="430">
        <f>HBM_TIME_MS(H254)</f>
        <v>0.01871921342</v>
      </c>
      <c r="I255" s="391"/>
      <c r="J255" s="391"/>
      <c r="K255" s="391"/>
      <c r="L255" s="392"/>
      <c r="M255" s="392"/>
      <c r="N255" s="392"/>
      <c r="O255" s="391"/>
      <c r="P255" s="393"/>
      <c r="Q255" s="305"/>
    </row>
    <row r="256">
      <c r="E256" s="258" t="s">
        <v>307</v>
      </c>
      <c r="F256" s="282" t="s">
        <v>249</v>
      </c>
      <c r="G256" s="260"/>
      <c r="H256" s="290" t="s">
        <v>238</v>
      </c>
      <c r="I256" s="290" t="s">
        <v>239</v>
      </c>
      <c r="J256" s="195" t="s">
        <v>40</v>
      </c>
      <c r="K256" s="195" t="s">
        <v>38</v>
      </c>
      <c r="L256" s="195" t="s">
        <v>154</v>
      </c>
      <c r="M256" s="398" t="s">
        <v>151</v>
      </c>
      <c r="N256" s="290" t="s">
        <v>240</v>
      </c>
      <c r="O256" s="291" t="str">
        <f>PARAMS("attn_kv_k_dtype")</f>
        <v>fp8</v>
      </c>
      <c r="P256" s="292"/>
      <c r="Q256" s="291" t="b">
        <v>0</v>
      </c>
    </row>
    <row r="257">
      <c r="E257" s="266"/>
      <c r="F257" s="267"/>
      <c r="G257" s="268"/>
      <c r="H257" s="195" t="s">
        <v>242</v>
      </c>
      <c r="I257" s="290" t="s">
        <v>239</v>
      </c>
      <c r="J257" s="289">
        <f t="shared" ref="J257:M257" si="43">PARAMS(J256)</f>
        <v>16</v>
      </c>
      <c r="K257" s="290">
        <f t="shared" si="43"/>
        <v>1024</v>
      </c>
      <c r="L257" s="290">
        <f t="shared" si="43"/>
        <v>128</v>
      </c>
      <c r="M257" s="290">
        <f t="shared" si="43"/>
        <v>64</v>
      </c>
      <c r="N257" s="290" t="s">
        <v>240</v>
      </c>
      <c r="O257" s="266"/>
      <c r="P257" s="292">
        <f>SIZEOF_IN_MIB(J257:M257, $O256)</f>
        <v>128</v>
      </c>
      <c r="Q257" s="266"/>
    </row>
    <row r="258">
      <c r="E258" s="266"/>
      <c r="F258" s="267"/>
      <c r="G258" s="268"/>
      <c r="H258" s="289" t="s">
        <v>244</v>
      </c>
      <c r="I258" s="289" t="s">
        <v>239</v>
      </c>
      <c r="J258" s="195" t="s">
        <v>143</v>
      </c>
      <c r="K258" s="195"/>
      <c r="L258" s="195"/>
      <c r="M258" s="289"/>
      <c r="N258" s="289" t="s">
        <v>240</v>
      </c>
      <c r="O258" s="266"/>
      <c r="P258" s="292"/>
      <c r="Q258" s="266"/>
    </row>
    <row r="259">
      <c r="E259" s="266"/>
      <c r="F259" s="278"/>
      <c r="G259" s="279"/>
      <c r="H259" s="195" t="s">
        <v>246</v>
      </c>
      <c r="I259" s="289" t="s">
        <v>239</v>
      </c>
      <c r="J259" s="289">
        <f t="shared" ref="J259:M259" si="44">J257/SHARDING(J258)</f>
        <v>1</v>
      </c>
      <c r="K259" s="289">
        <f t="shared" si="44"/>
        <v>1024</v>
      </c>
      <c r="L259" s="289">
        <f t="shared" si="44"/>
        <v>128</v>
      </c>
      <c r="M259" s="289">
        <f t="shared" si="44"/>
        <v>64</v>
      </c>
      <c r="N259" s="289" t="s">
        <v>240</v>
      </c>
      <c r="O259" s="277"/>
      <c r="P259" s="292">
        <f>SIZEOF_IN_MIB(J259:M259, $O256)</f>
        <v>8</v>
      </c>
      <c r="Q259" s="277"/>
    </row>
    <row r="260">
      <c r="E260" s="266"/>
      <c r="F260" s="259" t="s">
        <v>253</v>
      </c>
      <c r="G260" s="260"/>
      <c r="H260" s="289" t="s">
        <v>238</v>
      </c>
      <c r="I260" s="289" t="s">
        <v>239</v>
      </c>
      <c r="J260" s="290"/>
      <c r="K260" s="195" t="s">
        <v>40</v>
      </c>
      <c r="L260" s="195" t="s">
        <v>42</v>
      </c>
      <c r="M260" s="398" t="s">
        <v>151</v>
      </c>
      <c r="N260" s="289" t="s">
        <v>240</v>
      </c>
      <c r="O260" s="291" t="str">
        <f>PARAMS("kv_dtype")</f>
        <v>fp8</v>
      </c>
      <c r="P260" s="292"/>
      <c r="Q260" s="291" t="b">
        <v>0</v>
      </c>
    </row>
    <row r="261">
      <c r="E261" s="266"/>
      <c r="F261" s="267"/>
      <c r="G261" s="268"/>
      <c r="H261" s="195" t="s">
        <v>242</v>
      </c>
      <c r="I261" s="289" t="s">
        <v>239</v>
      </c>
      <c r="J261" s="290"/>
      <c r="K261" s="289">
        <f t="shared" ref="K261:M261" si="45">PARAMS(K260)</f>
        <v>16</v>
      </c>
      <c r="L261" s="289">
        <f t="shared" si="45"/>
        <v>1024</v>
      </c>
      <c r="M261" s="289">
        <f t="shared" si="45"/>
        <v>64</v>
      </c>
      <c r="N261" s="289" t="s">
        <v>240</v>
      </c>
      <c r="O261" s="266"/>
      <c r="P261" s="292">
        <f>SIZEOF_IN_MIB(J261:M261, $O260)</f>
        <v>1</v>
      </c>
      <c r="Q261" s="266"/>
    </row>
    <row r="262">
      <c r="E262" s="266"/>
      <c r="F262" s="267"/>
      <c r="G262" s="268"/>
      <c r="H262" s="289" t="s">
        <v>244</v>
      </c>
      <c r="I262" s="289" t="s">
        <v>239</v>
      </c>
      <c r="J262" s="290"/>
      <c r="K262" s="195" t="s">
        <v>143</v>
      </c>
      <c r="L262" s="289"/>
      <c r="M262" s="289"/>
      <c r="N262" s="289" t="s">
        <v>240</v>
      </c>
      <c r="O262" s="266"/>
      <c r="P262" s="292"/>
      <c r="Q262" s="266"/>
    </row>
    <row r="263">
      <c r="E263" s="266"/>
      <c r="F263" s="278"/>
      <c r="G263" s="279"/>
      <c r="H263" s="274" t="s">
        <v>246</v>
      </c>
      <c r="I263" s="274" t="s">
        <v>239</v>
      </c>
      <c r="J263" s="261"/>
      <c r="K263" s="274">
        <f t="shared" ref="K263:M263" si="46">K261/SHARDING(K262)</f>
        <v>1</v>
      </c>
      <c r="L263" s="274">
        <f t="shared" si="46"/>
        <v>1024</v>
      </c>
      <c r="M263" s="274">
        <f t="shared" si="46"/>
        <v>64</v>
      </c>
      <c r="N263" s="274" t="s">
        <v>240</v>
      </c>
      <c r="O263" s="241"/>
      <c r="P263" s="276">
        <f>SIZEOF_IN_MIB(J263:M263, $O260)</f>
        <v>0.0625</v>
      </c>
      <c r="Q263" s="241"/>
    </row>
    <row r="264">
      <c r="E264" s="266"/>
      <c r="F264" s="259" t="s">
        <v>257</v>
      </c>
      <c r="G264" s="260"/>
      <c r="H264" s="271" t="s">
        <v>238</v>
      </c>
      <c r="I264" s="271" t="s">
        <v>239</v>
      </c>
      <c r="J264" s="269" t="s">
        <v>40</v>
      </c>
      <c r="K264" s="269" t="s">
        <v>38</v>
      </c>
      <c r="L264" s="269" t="s">
        <v>42</v>
      </c>
      <c r="M264" s="269" t="s">
        <v>154</v>
      </c>
      <c r="N264" s="271" t="s">
        <v>240</v>
      </c>
      <c r="O264" s="478" t="s">
        <v>82</v>
      </c>
      <c r="P264" s="273"/>
      <c r="Q264" s="399" t="b">
        <v>1</v>
      </c>
    </row>
    <row r="265">
      <c r="E265" s="266"/>
      <c r="F265" s="267"/>
      <c r="G265" s="268"/>
      <c r="H265" s="262" t="s">
        <v>242</v>
      </c>
      <c r="I265" s="274" t="s">
        <v>239</v>
      </c>
      <c r="J265" s="274">
        <f t="shared" ref="J265:M265" si="47">PARAMS(J264)</f>
        <v>16</v>
      </c>
      <c r="K265" s="274">
        <f t="shared" si="47"/>
        <v>1024</v>
      </c>
      <c r="L265" s="274">
        <f t="shared" si="47"/>
        <v>1024</v>
      </c>
      <c r="M265" s="274">
        <f t="shared" si="47"/>
        <v>128</v>
      </c>
      <c r="N265" s="274" t="s">
        <v>240</v>
      </c>
      <c r="O265" s="275"/>
      <c r="P265" s="276">
        <f>SIZEOF_IN_MIB(J265:M265, $O264)</f>
        <v>4096</v>
      </c>
      <c r="Q265" s="275"/>
    </row>
    <row r="266">
      <c r="E266" s="266"/>
      <c r="F266" s="267"/>
      <c r="G266" s="268"/>
      <c r="H266" s="271" t="s">
        <v>244</v>
      </c>
      <c r="I266" s="271" t="s">
        <v>239</v>
      </c>
      <c r="J266" s="269" t="s">
        <v>143</v>
      </c>
      <c r="K266" s="269"/>
      <c r="L266" s="269"/>
      <c r="M266" s="271"/>
      <c r="N266" s="271" t="s">
        <v>240</v>
      </c>
      <c r="O266" s="272"/>
      <c r="P266" s="273"/>
      <c r="Q266" s="272"/>
    </row>
    <row r="267">
      <c r="E267" s="266"/>
      <c r="F267" s="278"/>
      <c r="G267" s="279"/>
      <c r="H267" s="274" t="s">
        <v>246</v>
      </c>
      <c r="I267" s="274" t="s">
        <v>239</v>
      </c>
      <c r="J267" s="274">
        <f t="shared" ref="J267:M267" si="48">J265/SHARDING(J266)</f>
        <v>1</v>
      </c>
      <c r="K267" s="274">
        <f t="shared" si="48"/>
        <v>1024</v>
      </c>
      <c r="L267" s="274">
        <f t="shared" si="48"/>
        <v>1024</v>
      </c>
      <c r="M267" s="274">
        <f t="shared" si="48"/>
        <v>128</v>
      </c>
      <c r="N267" s="274" t="s">
        <v>240</v>
      </c>
      <c r="O267" s="241"/>
      <c r="P267" s="276">
        <f>SIZEOF_IN_MIB(J267:M267, $O264)</f>
        <v>256</v>
      </c>
      <c r="Q267" s="241"/>
    </row>
    <row r="268">
      <c r="E268" s="266"/>
      <c r="F268" s="400" t="s">
        <v>293</v>
      </c>
      <c r="G268" s="385" t="s">
        <v>45</v>
      </c>
      <c r="H268" s="423"/>
      <c r="I268" s="424"/>
      <c r="J268" s="270"/>
      <c r="K268" s="270"/>
      <c r="L268" s="271"/>
      <c r="M268" s="271"/>
      <c r="N268" s="271"/>
      <c r="O268" s="270"/>
      <c r="P268" s="273"/>
      <c r="Q268" s="305"/>
    </row>
    <row r="269">
      <c r="E269" s="266"/>
      <c r="F269" s="277"/>
      <c r="G269" s="385"/>
      <c r="H269" s="274"/>
      <c r="I269" s="418"/>
      <c r="J269" s="261"/>
      <c r="K269" s="261"/>
      <c r="L269" s="274"/>
      <c r="M269" s="274"/>
      <c r="N269" s="274"/>
      <c r="O269" s="261"/>
      <c r="P269" s="276"/>
      <c r="Q269" s="222"/>
    </row>
    <row r="270">
      <c r="E270" s="266"/>
      <c r="F270" s="384" t="s">
        <v>285</v>
      </c>
      <c r="G270" s="385" t="s">
        <v>286</v>
      </c>
      <c r="H270" s="271" t="str">
        <f>VLOOKUP(O256&amp;","&amp;O260,$T$3:$W$12,4, FALSE)</f>
        <v>fp8</v>
      </c>
      <c r="I270" s="419"/>
      <c r="J270" s="270"/>
      <c r="K270" s="270"/>
      <c r="L270" s="271"/>
      <c r="M270" s="271"/>
      <c r="N270" s="271"/>
      <c r="O270" s="270"/>
      <c r="P270" s="273"/>
      <c r="Q270" s="305"/>
    </row>
    <row r="271">
      <c r="E271" s="266"/>
      <c r="F271" s="266"/>
      <c r="G271" s="381" t="s">
        <v>299</v>
      </c>
      <c r="H271" s="420">
        <f>CALCULATE_FLOPS(J259:M259,J263:M263,M263,K263,H270)</f>
        <v>68719476736</v>
      </c>
      <c r="I271" s="418"/>
      <c r="J271" s="261"/>
      <c r="K271" s="261"/>
      <c r="L271" s="274"/>
      <c r="M271" s="274"/>
      <c r="N271" s="274"/>
      <c r="O271" s="261"/>
      <c r="P271" s="276"/>
      <c r="Q271" s="222"/>
    </row>
    <row r="272">
      <c r="E272" s="266"/>
      <c r="F272" s="277"/>
      <c r="G272" s="388" t="s">
        <v>288</v>
      </c>
      <c r="H272" s="421">
        <f>COMPUTE_TIME_MS(H271, H270)</f>
        <v>0.03848498208</v>
      </c>
      <c r="I272" s="390"/>
      <c r="J272" s="391"/>
      <c r="K272" s="391"/>
      <c r="L272" s="392"/>
      <c r="M272" s="392"/>
      <c r="N272" s="392"/>
      <c r="O272" s="391"/>
      <c r="P272" s="393"/>
      <c r="Q272" s="305"/>
    </row>
    <row r="273">
      <c r="E273" s="266"/>
      <c r="F273" s="384" t="s">
        <v>289</v>
      </c>
      <c r="G273" s="381" t="s">
        <v>290</v>
      </c>
      <c r="H273" s="303">
        <f>IF(Q256,0,P259)+IF(Q260,0,P263)+IF(Q264,0,P267)</f>
        <v>8.0625</v>
      </c>
      <c r="I273" s="261"/>
      <c r="J273" s="261"/>
      <c r="K273" s="261"/>
      <c r="L273" s="274"/>
      <c r="M273" s="274"/>
      <c r="N273" s="274"/>
      <c r="O273" s="261"/>
      <c r="P273" s="276"/>
      <c r="Q273" s="222"/>
    </row>
    <row r="274">
      <c r="E274" s="277"/>
      <c r="F274" s="277"/>
      <c r="G274" s="395" t="s">
        <v>291</v>
      </c>
      <c r="H274" s="430">
        <f>HBM_TIME_MS(H273)</f>
        <v>0.002339901678</v>
      </c>
      <c r="I274" s="391"/>
      <c r="J274" s="391"/>
      <c r="K274" s="391"/>
      <c r="L274" s="392"/>
      <c r="M274" s="392"/>
      <c r="N274" s="392"/>
      <c r="O274" s="391"/>
      <c r="P274" s="393"/>
      <c r="Q274" s="305"/>
    </row>
    <row r="275">
      <c r="E275" s="258" t="s">
        <v>308</v>
      </c>
      <c r="F275" s="282" t="s">
        <v>249</v>
      </c>
      <c r="G275" s="260"/>
      <c r="H275" s="290" t="s">
        <v>238</v>
      </c>
      <c r="I275" s="290" t="s">
        <v>239</v>
      </c>
      <c r="J275" s="195" t="s">
        <v>40</v>
      </c>
      <c r="K275" s="195" t="s">
        <v>38</v>
      </c>
      <c r="L275" s="398" t="s">
        <v>42</v>
      </c>
      <c r="M275" s="195" t="s">
        <v>154</v>
      </c>
      <c r="N275" s="290" t="s">
        <v>240</v>
      </c>
      <c r="O275" s="291" t="str">
        <f>PARAMS("attn_av_a_dtype")</f>
        <v>fp8</v>
      </c>
      <c r="P275" s="292"/>
      <c r="Q275" s="291" t="b">
        <v>1</v>
      </c>
    </row>
    <row r="276">
      <c r="E276" s="266"/>
      <c r="F276" s="267"/>
      <c r="G276" s="268"/>
      <c r="H276" s="195" t="s">
        <v>242</v>
      </c>
      <c r="I276" s="290" t="s">
        <v>239</v>
      </c>
      <c r="J276" s="289">
        <f t="shared" ref="J276:M276" si="49">PARAMS(J275)</f>
        <v>16</v>
      </c>
      <c r="K276" s="290">
        <f t="shared" si="49"/>
        <v>1024</v>
      </c>
      <c r="L276" s="290">
        <f t="shared" si="49"/>
        <v>1024</v>
      </c>
      <c r="M276" s="290">
        <f t="shared" si="49"/>
        <v>128</v>
      </c>
      <c r="N276" s="290" t="s">
        <v>240</v>
      </c>
      <c r="O276" s="266"/>
      <c r="P276" s="292">
        <f>SIZEOF_IN_MIB(J276:M276, $O275)</f>
        <v>2048</v>
      </c>
      <c r="Q276" s="266"/>
    </row>
    <row r="277">
      <c r="E277" s="266"/>
      <c r="F277" s="267"/>
      <c r="G277" s="268"/>
      <c r="H277" s="289" t="s">
        <v>244</v>
      </c>
      <c r="I277" s="289" t="s">
        <v>239</v>
      </c>
      <c r="J277" s="195" t="s">
        <v>143</v>
      </c>
      <c r="K277" s="195"/>
      <c r="L277" s="195"/>
      <c r="M277" s="289"/>
      <c r="N277" s="289" t="s">
        <v>240</v>
      </c>
      <c r="O277" s="266"/>
      <c r="P277" s="292"/>
      <c r="Q277" s="266"/>
    </row>
    <row r="278">
      <c r="E278" s="266"/>
      <c r="F278" s="278"/>
      <c r="G278" s="279"/>
      <c r="H278" s="195" t="s">
        <v>246</v>
      </c>
      <c r="I278" s="289" t="s">
        <v>239</v>
      </c>
      <c r="J278" s="289">
        <f t="shared" ref="J278:M278" si="50">J276/SHARDING(J277)</f>
        <v>1</v>
      </c>
      <c r="K278" s="289">
        <f t="shared" si="50"/>
        <v>1024</v>
      </c>
      <c r="L278" s="289">
        <f t="shared" si="50"/>
        <v>1024</v>
      </c>
      <c r="M278" s="289">
        <f t="shared" si="50"/>
        <v>128</v>
      </c>
      <c r="N278" s="289" t="s">
        <v>240</v>
      </c>
      <c r="O278" s="277"/>
      <c r="P278" s="292">
        <f>SIZEOF_IN_MIB(J278:M278, $O275)</f>
        <v>128</v>
      </c>
      <c r="Q278" s="277"/>
    </row>
    <row r="279">
      <c r="E279" s="266"/>
      <c r="F279" s="259" t="s">
        <v>253</v>
      </c>
      <c r="G279" s="260"/>
      <c r="H279" s="289" t="s">
        <v>238</v>
      </c>
      <c r="I279" s="289" t="s">
        <v>239</v>
      </c>
      <c r="J279" s="195" t="s">
        <v>40</v>
      </c>
      <c r="K279" s="195"/>
      <c r="L279" s="398" t="s">
        <v>42</v>
      </c>
      <c r="M279" s="195" t="s">
        <v>145</v>
      </c>
      <c r="N279" s="289" t="s">
        <v>240</v>
      </c>
      <c r="O279" s="291" t="str">
        <f>PARAMS("kv_dtype")</f>
        <v>fp8</v>
      </c>
      <c r="P279" s="292"/>
      <c r="Q279" s="291" t="b">
        <v>1</v>
      </c>
    </row>
    <row r="280">
      <c r="E280" s="266"/>
      <c r="F280" s="267"/>
      <c r="G280" s="268"/>
      <c r="H280" s="195" t="s">
        <v>242</v>
      </c>
      <c r="I280" s="289" t="s">
        <v>239</v>
      </c>
      <c r="J280" s="289">
        <f>PARAMS(J279)</f>
        <v>16</v>
      </c>
      <c r="K280" s="289"/>
      <c r="L280" s="289">
        <f t="shared" ref="L280:M280" si="51">PARAMS(L279)</f>
        <v>1024</v>
      </c>
      <c r="M280" s="289">
        <f t="shared" si="51"/>
        <v>512</v>
      </c>
      <c r="N280" s="289" t="s">
        <v>240</v>
      </c>
      <c r="O280" s="266"/>
      <c r="P280" s="292">
        <f>SIZEOF_IN_MIB(J280:M280, $O279)</f>
        <v>8</v>
      </c>
      <c r="Q280" s="266"/>
    </row>
    <row r="281">
      <c r="E281" s="266"/>
      <c r="F281" s="267"/>
      <c r="G281" s="268"/>
      <c r="H281" s="289" t="s">
        <v>244</v>
      </c>
      <c r="I281" s="289" t="s">
        <v>239</v>
      </c>
      <c r="J281" s="195" t="s">
        <v>143</v>
      </c>
      <c r="K281" s="290"/>
      <c r="L281" s="289"/>
      <c r="M281" s="289"/>
      <c r="N281" s="289" t="s">
        <v>240</v>
      </c>
      <c r="O281" s="266"/>
      <c r="P281" s="292"/>
      <c r="Q281" s="266"/>
    </row>
    <row r="282">
      <c r="E282" s="266"/>
      <c r="F282" s="278"/>
      <c r="G282" s="279"/>
      <c r="H282" s="274" t="s">
        <v>246</v>
      </c>
      <c r="I282" s="274" t="s">
        <v>239</v>
      </c>
      <c r="J282" s="274">
        <f>J280/SHARDING(J281)</f>
        <v>1</v>
      </c>
      <c r="K282" s="274"/>
      <c r="L282" s="274">
        <f t="shared" ref="L282:M282" si="52">L280/SHARDING(L281)</f>
        <v>1024</v>
      </c>
      <c r="M282" s="274">
        <f t="shared" si="52"/>
        <v>512</v>
      </c>
      <c r="N282" s="274" t="s">
        <v>240</v>
      </c>
      <c r="O282" s="241"/>
      <c r="P282" s="276">
        <f>SIZEOF_IN_MIB(J282:M282, $O279)</f>
        <v>0.5</v>
      </c>
      <c r="Q282" s="241"/>
    </row>
    <row r="283">
      <c r="E283" s="266"/>
      <c r="F283" s="259" t="s">
        <v>257</v>
      </c>
      <c r="G283" s="260"/>
      <c r="H283" s="271" t="s">
        <v>238</v>
      </c>
      <c r="I283" s="271" t="s">
        <v>239</v>
      </c>
      <c r="J283" s="269" t="s">
        <v>40</v>
      </c>
      <c r="K283" s="269" t="s">
        <v>38</v>
      </c>
      <c r="L283" s="269" t="s">
        <v>154</v>
      </c>
      <c r="M283" s="269" t="s">
        <v>145</v>
      </c>
      <c r="N283" s="271" t="s">
        <v>240</v>
      </c>
      <c r="O283" s="478" t="s">
        <v>82</v>
      </c>
      <c r="P283" s="273"/>
      <c r="Q283" s="399" t="b">
        <v>0</v>
      </c>
    </row>
    <row r="284">
      <c r="E284" s="266"/>
      <c r="F284" s="267"/>
      <c r="G284" s="268"/>
      <c r="H284" s="262" t="s">
        <v>242</v>
      </c>
      <c r="I284" s="274" t="s">
        <v>239</v>
      </c>
      <c r="J284" s="274">
        <f t="shared" ref="J284:M284" si="53">PARAMS(J283)</f>
        <v>16</v>
      </c>
      <c r="K284" s="274">
        <f t="shared" si="53"/>
        <v>1024</v>
      </c>
      <c r="L284" s="274">
        <f t="shared" si="53"/>
        <v>128</v>
      </c>
      <c r="M284" s="274">
        <f t="shared" si="53"/>
        <v>512</v>
      </c>
      <c r="N284" s="274" t="s">
        <v>240</v>
      </c>
      <c r="O284" s="275"/>
      <c r="P284" s="276">
        <f>SIZEOF_IN_MIB(J284:M284, $O283)</f>
        <v>2048</v>
      </c>
      <c r="Q284" s="275"/>
    </row>
    <row r="285">
      <c r="E285" s="266"/>
      <c r="F285" s="267"/>
      <c r="G285" s="268"/>
      <c r="H285" s="271" t="s">
        <v>244</v>
      </c>
      <c r="I285" s="271" t="s">
        <v>239</v>
      </c>
      <c r="J285" s="269" t="s">
        <v>143</v>
      </c>
      <c r="K285" s="269"/>
      <c r="L285" s="269"/>
      <c r="M285" s="271"/>
      <c r="N285" s="271" t="s">
        <v>240</v>
      </c>
      <c r="O285" s="272"/>
      <c r="P285" s="273"/>
      <c r="Q285" s="272"/>
    </row>
    <row r="286">
      <c r="E286" s="266"/>
      <c r="F286" s="278"/>
      <c r="G286" s="279"/>
      <c r="H286" s="274" t="s">
        <v>246</v>
      </c>
      <c r="I286" s="274" t="s">
        <v>239</v>
      </c>
      <c r="J286" s="274">
        <f t="shared" ref="J286:M286" si="54">J284/SHARDING(J285)</f>
        <v>1</v>
      </c>
      <c r="K286" s="274">
        <f t="shared" si="54"/>
        <v>1024</v>
      </c>
      <c r="L286" s="274">
        <f t="shared" si="54"/>
        <v>128</v>
      </c>
      <c r="M286" s="274">
        <f t="shared" si="54"/>
        <v>512</v>
      </c>
      <c r="N286" s="274" t="s">
        <v>240</v>
      </c>
      <c r="O286" s="241"/>
      <c r="P286" s="276">
        <f>SIZEOF_IN_MIB(J286:M286, $O283)</f>
        <v>128</v>
      </c>
      <c r="Q286" s="241"/>
    </row>
    <row r="287">
      <c r="E287" s="266"/>
      <c r="F287" s="400" t="s">
        <v>293</v>
      </c>
      <c r="G287" s="385" t="s">
        <v>45</v>
      </c>
      <c r="H287" s="423"/>
      <c r="I287" s="424"/>
      <c r="J287" s="270"/>
      <c r="K287" s="270"/>
      <c r="L287" s="271"/>
      <c r="M287" s="271"/>
      <c r="N287" s="271"/>
      <c r="O287" s="270"/>
      <c r="P287" s="273"/>
      <c r="Q287" s="305"/>
    </row>
    <row r="288">
      <c r="E288" s="266"/>
      <c r="F288" s="277"/>
      <c r="G288" s="385"/>
      <c r="H288" s="274"/>
      <c r="I288" s="418"/>
      <c r="J288" s="261"/>
      <c r="K288" s="261"/>
      <c r="L288" s="274"/>
      <c r="M288" s="274"/>
      <c r="N288" s="274"/>
      <c r="O288" s="261"/>
      <c r="P288" s="276"/>
      <c r="Q288" s="222"/>
    </row>
    <row r="289">
      <c r="E289" s="266"/>
      <c r="F289" s="384" t="s">
        <v>285</v>
      </c>
      <c r="G289" s="385" t="s">
        <v>286</v>
      </c>
      <c r="H289" s="271" t="str">
        <f>VLOOKUP(O275&amp;","&amp;O279,$T$3:$W$12,4, FALSE)</f>
        <v>fp8</v>
      </c>
      <c r="I289" s="419"/>
      <c r="J289" s="270"/>
      <c r="K289" s="270"/>
      <c r="L289" s="271"/>
      <c r="M289" s="271"/>
      <c r="N289" s="271"/>
      <c r="O289" s="270"/>
      <c r="P289" s="273"/>
      <c r="Q289" s="305"/>
    </row>
    <row r="290">
      <c r="E290" s="266"/>
      <c r="F290" s="266"/>
      <c r="G290" s="381" t="s">
        <v>299</v>
      </c>
      <c r="H290" s="420">
        <f>CALCULATE_FLOPS(J278:M278,J282:M282,L282,J282,H289)</f>
        <v>137438953472</v>
      </c>
      <c r="I290" s="418"/>
      <c r="J290" s="261"/>
      <c r="K290" s="261"/>
      <c r="L290" s="274"/>
      <c r="M290" s="274"/>
      <c r="N290" s="274"/>
      <c r="O290" s="261"/>
      <c r="P290" s="276"/>
      <c r="Q290" s="222"/>
    </row>
    <row r="291">
      <c r="E291" s="266"/>
      <c r="F291" s="277"/>
      <c r="G291" s="388" t="s">
        <v>288</v>
      </c>
      <c r="H291" s="421">
        <f>COMPUTE_TIME_MS(H290, H289)</f>
        <v>0.07696996416</v>
      </c>
      <c r="I291" s="390"/>
      <c r="J291" s="391"/>
      <c r="K291" s="391"/>
      <c r="L291" s="392"/>
      <c r="M291" s="392"/>
      <c r="N291" s="392"/>
      <c r="O291" s="391"/>
      <c r="P291" s="393"/>
      <c r="Q291" s="305"/>
    </row>
    <row r="292">
      <c r="E292" s="266"/>
      <c r="F292" s="384" t="s">
        <v>289</v>
      </c>
      <c r="G292" s="381" t="s">
        <v>290</v>
      </c>
      <c r="H292" s="303">
        <f>IF(Q275,0,P278)+IF(Q279,0,P282)+IF(Q283,0,P286)</f>
        <v>128</v>
      </c>
      <c r="I292" s="261"/>
      <c r="J292" s="261"/>
      <c r="K292" s="261"/>
      <c r="L292" s="274"/>
      <c r="M292" s="274"/>
      <c r="N292" s="274"/>
      <c r="O292" s="261"/>
      <c r="P292" s="276"/>
      <c r="Q292" s="222"/>
    </row>
    <row r="293">
      <c r="E293" s="277"/>
      <c r="F293" s="277"/>
      <c r="G293" s="395" t="s">
        <v>291</v>
      </c>
      <c r="H293" s="479">
        <f>HBM_TIME_MS(H292)</f>
        <v>0.03714820648</v>
      </c>
      <c r="I293" s="391"/>
      <c r="J293" s="391"/>
      <c r="K293" s="391"/>
      <c r="L293" s="392"/>
      <c r="M293" s="392"/>
      <c r="N293" s="392"/>
      <c r="O293" s="391"/>
      <c r="P293" s="393"/>
      <c r="Q293" s="305"/>
    </row>
    <row r="294">
      <c r="E294" s="258" t="s">
        <v>309</v>
      </c>
      <c r="F294" s="282" t="s">
        <v>249</v>
      </c>
      <c r="G294" s="260"/>
      <c r="H294" s="261" t="s">
        <v>238</v>
      </c>
      <c r="I294" s="261" t="s">
        <v>239</v>
      </c>
      <c r="J294" s="262" t="s">
        <v>40</v>
      </c>
      <c r="K294" s="262" t="s">
        <v>38</v>
      </c>
      <c r="L294" s="262" t="s">
        <v>154</v>
      </c>
      <c r="M294" s="425" t="s">
        <v>145</v>
      </c>
      <c r="N294" s="261" t="s">
        <v>240</v>
      </c>
      <c r="O294" s="263" t="str">
        <f>EXTRACT_ACTIVATION_DTYPE(PARAMS("attn_proj_dtype"))</f>
        <v>fp8</v>
      </c>
      <c r="P294" s="276"/>
      <c r="Q294" s="263" t="b">
        <v>0</v>
      </c>
    </row>
    <row r="295">
      <c r="E295" s="266"/>
      <c r="F295" s="267"/>
      <c r="G295" s="268"/>
      <c r="H295" s="269" t="s">
        <v>242</v>
      </c>
      <c r="I295" s="270" t="s">
        <v>239</v>
      </c>
      <c r="J295" s="271">
        <f t="shared" ref="J295:M295" si="55">PARAMS(J294)</f>
        <v>16</v>
      </c>
      <c r="K295" s="270">
        <f t="shared" si="55"/>
        <v>1024</v>
      </c>
      <c r="L295" s="270">
        <f t="shared" si="55"/>
        <v>128</v>
      </c>
      <c r="M295" s="270">
        <f t="shared" si="55"/>
        <v>512</v>
      </c>
      <c r="N295" s="270" t="s">
        <v>240</v>
      </c>
      <c r="O295" s="272"/>
      <c r="P295" s="273">
        <f>SIZEOF_IN_MIB(J295:M295, $O294)</f>
        <v>1024</v>
      </c>
      <c r="Q295" s="272"/>
    </row>
    <row r="296">
      <c r="E296" s="266"/>
      <c r="F296" s="267"/>
      <c r="G296" s="268"/>
      <c r="H296" s="274" t="s">
        <v>244</v>
      </c>
      <c r="I296" s="274" t="s">
        <v>239</v>
      </c>
      <c r="J296" s="262" t="s">
        <v>143</v>
      </c>
      <c r="K296" s="262"/>
      <c r="L296" s="262"/>
      <c r="M296" s="274"/>
      <c r="N296" s="274" t="s">
        <v>240</v>
      </c>
      <c r="O296" s="275"/>
      <c r="P296" s="276"/>
      <c r="Q296" s="275"/>
    </row>
    <row r="297">
      <c r="E297" s="266"/>
      <c r="F297" s="278"/>
      <c r="G297" s="279"/>
      <c r="H297" s="269" t="s">
        <v>246</v>
      </c>
      <c r="I297" s="271" t="s">
        <v>239</v>
      </c>
      <c r="J297" s="271">
        <f t="shared" ref="J297:M297" si="56">J295/SHARDING(J296)</f>
        <v>1</v>
      </c>
      <c r="K297" s="271">
        <f t="shared" si="56"/>
        <v>1024</v>
      </c>
      <c r="L297" s="271">
        <f t="shared" si="56"/>
        <v>128</v>
      </c>
      <c r="M297" s="271">
        <f t="shared" si="56"/>
        <v>512</v>
      </c>
      <c r="N297" s="271" t="s">
        <v>240</v>
      </c>
      <c r="O297" s="280"/>
      <c r="P297" s="273">
        <f>SIZEOF_IN_MIB(J297:M297, $O294)</f>
        <v>64</v>
      </c>
      <c r="Q297" s="280"/>
    </row>
    <row r="298">
      <c r="E298" s="266"/>
      <c r="F298" s="259" t="s">
        <v>253</v>
      </c>
      <c r="G298" s="260"/>
      <c r="H298" s="274" t="s">
        <v>238</v>
      </c>
      <c r="I298" s="274" t="s">
        <v>239</v>
      </c>
      <c r="J298" s="261"/>
      <c r="K298" s="262" t="s">
        <v>154</v>
      </c>
      <c r="L298" s="262" t="s">
        <v>148</v>
      </c>
      <c r="M298" s="425" t="s">
        <v>145</v>
      </c>
      <c r="N298" s="274" t="s">
        <v>240</v>
      </c>
      <c r="O298" s="263" t="str">
        <f>EXTRACT_WEIGHT_DTYPE(PARAMS("attn_proj_dtype"))</f>
        <v>fp8</v>
      </c>
      <c r="P298" s="276"/>
      <c r="Q298" s="263" t="b">
        <v>0</v>
      </c>
    </row>
    <row r="299">
      <c r="E299" s="266"/>
      <c r="F299" s="267"/>
      <c r="G299" s="268"/>
      <c r="H299" s="269" t="s">
        <v>242</v>
      </c>
      <c r="I299" s="271" t="s">
        <v>239</v>
      </c>
      <c r="J299" s="270"/>
      <c r="K299" s="271">
        <f t="shared" ref="K299:M299" si="57">PARAMS(K298)</f>
        <v>128</v>
      </c>
      <c r="L299" s="271">
        <f t="shared" si="57"/>
        <v>128</v>
      </c>
      <c r="M299" s="271">
        <f t="shared" si="57"/>
        <v>512</v>
      </c>
      <c r="N299" s="271" t="s">
        <v>240</v>
      </c>
      <c r="O299" s="272"/>
      <c r="P299" s="273">
        <f>SIZEOF_IN_MIB(J299:M299, $O298)</f>
        <v>8</v>
      </c>
      <c r="Q299" s="272"/>
    </row>
    <row r="300">
      <c r="E300" s="266"/>
      <c r="F300" s="267"/>
      <c r="G300" s="268"/>
      <c r="H300" s="274" t="s">
        <v>244</v>
      </c>
      <c r="I300" s="274" t="s">
        <v>239</v>
      </c>
      <c r="J300" s="261"/>
      <c r="K300" s="261"/>
      <c r="L300" s="274"/>
      <c r="M300" s="274"/>
      <c r="N300" s="274" t="s">
        <v>240</v>
      </c>
      <c r="O300" s="275"/>
      <c r="P300" s="276"/>
      <c r="Q300" s="275"/>
    </row>
    <row r="301">
      <c r="E301" s="266"/>
      <c r="F301" s="278"/>
      <c r="G301" s="279"/>
      <c r="H301" s="271" t="s">
        <v>246</v>
      </c>
      <c r="I301" s="271" t="s">
        <v>239</v>
      </c>
      <c r="J301" s="270"/>
      <c r="K301" s="271">
        <f t="shared" ref="K301:M301" si="58">K299/SHARDING(K300)</f>
        <v>128</v>
      </c>
      <c r="L301" s="271">
        <f t="shared" si="58"/>
        <v>128</v>
      </c>
      <c r="M301" s="271">
        <f t="shared" si="58"/>
        <v>512</v>
      </c>
      <c r="N301" s="271" t="s">
        <v>240</v>
      </c>
      <c r="O301" s="280"/>
      <c r="P301" s="273">
        <f>SIZEOF_IN_MIB(J301:M301, $O298)</f>
        <v>8</v>
      </c>
      <c r="Q301" s="280"/>
    </row>
    <row r="302">
      <c r="E302" s="266"/>
      <c r="F302" s="259" t="s">
        <v>257</v>
      </c>
      <c r="G302" s="260"/>
      <c r="H302" s="274" t="s">
        <v>238</v>
      </c>
      <c r="I302" s="274" t="s">
        <v>239</v>
      </c>
      <c r="J302" s="262" t="s">
        <v>40</v>
      </c>
      <c r="K302" s="262" t="s">
        <v>38</v>
      </c>
      <c r="L302" s="262" t="s">
        <v>154</v>
      </c>
      <c r="M302" s="262" t="s">
        <v>148</v>
      </c>
      <c r="N302" s="274" t="s">
        <v>240</v>
      </c>
      <c r="O302" s="263" t="s">
        <v>82</v>
      </c>
      <c r="P302" s="276"/>
      <c r="Q302" s="263" t="b">
        <v>0</v>
      </c>
    </row>
    <row r="303">
      <c r="E303" s="266"/>
      <c r="F303" s="267"/>
      <c r="G303" s="268"/>
      <c r="H303" s="269" t="s">
        <v>242</v>
      </c>
      <c r="I303" s="271" t="s">
        <v>239</v>
      </c>
      <c r="J303" s="271">
        <f t="shared" ref="J303:M303" si="59">PARAMS(J302)</f>
        <v>16</v>
      </c>
      <c r="K303" s="271">
        <f t="shared" si="59"/>
        <v>1024</v>
      </c>
      <c r="L303" s="271">
        <f t="shared" si="59"/>
        <v>128</v>
      </c>
      <c r="M303" s="271">
        <f t="shared" si="59"/>
        <v>128</v>
      </c>
      <c r="N303" s="271" t="s">
        <v>240</v>
      </c>
      <c r="O303" s="272"/>
      <c r="P303" s="273">
        <f>SIZEOF_IN_MIB(J303:M303, $O302)</f>
        <v>512</v>
      </c>
      <c r="Q303" s="272"/>
    </row>
    <row r="304">
      <c r="E304" s="266"/>
      <c r="F304" s="267"/>
      <c r="G304" s="268"/>
      <c r="H304" s="274" t="s">
        <v>244</v>
      </c>
      <c r="I304" s="274" t="s">
        <v>239</v>
      </c>
      <c r="J304" s="262" t="s">
        <v>143</v>
      </c>
      <c r="K304" s="262"/>
      <c r="L304" s="262"/>
      <c r="M304" s="274"/>
      <c r="N304" s="274" t="s">
        <v>240</v>
      </c>
      <c r="O304" s="275"/>
      <c r="P304" s="276"/>
      <c r="Q304" s="275"/>
    </row>
    <row r="305">
      <c r="E305" s="266"/>
      <c r="F305" s="278"/>
      <c r="G305" s="279"/>
      <c r="H305" s="271" t="s">
        <v>246</v>
      </c>
      <c r="I305" s="271" t="s">
        <v>239</v>
      </c>
      <c r="J305" s="271">
        <f t="shared" ref="J305:M305" si="60">J303/SHARDING(J304)</f>
        <v>1</v>
      </c>
      <c r="K305" s="271">
        <f t="shared" si="60"/>
        <v>1024</v>
      </c>
      <c r="L305" s="271">
        <f t="shared" si="60"/>
        <v>128</v>
      </c>
      <c r="M305" s="271">
        <f t="shared" si="60"/>
        <v>128</v>
      </c>
      <c r="N305" s="271" t="s">
        <v>240</v>
      </c>
      <c r="O305" s="280"/>
      <c r="P305" s="273">
        <f>SIZEOF_IN_MIB(J305:M305, $O302)</f>
        <v>32</v>
      </c>
      <c r="Q305" s="280"/>
    </row>
    <row r="306">
      <c r="E306" s="266"/>
      <c r="F306" s="400" t="s">
        <v>293</v>
      </c>
      <c r="G306" s="385" t="s">
        <v>45</v>
      </c>
      <c r="H306" s="480"/>
      <c r="I306" s="481"/>
      <c r="J306" s="261"/>
      <c r="K306" s="261"/>
      <c r="L306" s="274"/>
      <c r="M306" s="274"/>
      <c r="N306" s="274"/>
      <c r="O306" s="261"/>
      <c r="P306" s="276"/>
      <c r="Q306" s="222"/>
    </row>
    <row r="307">
      <c r="E307" s="266"/>
      <c r="F307" s="277"/>
      <c r="G307" s="385"/>
      <c r="H307" s="271"/>
      <c r="I307" s="419"/>
      <c r="J307" s="270"/>
      <c r="K307" s="270"/>
      <c r="L307" s="271"/>
      <c r="M307" s="271"/>
      <c r="N307" s="271"/>
      <c r="O307" s="270"/>
      <c r="P307" s="273"/>
      <c r="Q307" s="305"/>
    </row>
    <row r="308">
      <c r="E308" s="266"/>
      <c r="F308" s="384" t="s">
        <v>285</v>
      </c>
      <c r="G308" s="385" t="s">
        <v>286</v>
      </c>
      <c r="H308" s="274" t="str">
        <f>VLOOKUP(O294&amp;","&amp;O298,$T$3:$W$12,4, FALSE)</f>
        <v>fp8</v>
      </c>
      <c r="I308" s="418"/>
      <c r="J308" s="261"/>
      <c r="K308" s="261"/>
      <c r="L308" s="274"/>
      <c r="M308" s="274"/>
      <c r="N308" s="274"/>
      <c r="O308" s="261"/>
      <c r="P308" s="276"/>
      <c r="Q308" s="222"/>
    </row>
    <row r="309">
      <c r="E309" s="266"/>
      <c r="F309" s="266"/>
      <c r="G309" s="381" t="s">
        <v>299</v>
      </c>
      <c r="H309" s="482">
        <f>CALCULATE_FLOPS(J297:M297,J301:M301,M301,K301,H308)</f>
        <v>17179869184</v>
      </c>
      <c r="I309" s="419"/>
      <c r="J309" s="270"/>
      <c r="K309" s="270"/>
      <c r="L309" s="271"/>
      <c r="M309" s="271"/>
      <c r="N309" s="271"/>
      <c r="O309" s="270"/>
      <c r="P309" s="273"/>
      <c r="Q309" s="305"/>
    </row>
    <row r="310">
      <c r="E310" s="266"/>
      <c r="F310" s="277"/>
      <c r="G310" s="388" t="s">
        <v>288</v>
      </c>
      <c r="H310" s="421">
        <f>COMPUTE_TIME_MS(H309, H308)</f>
        <v>0.009621245521</v>
      </c>
      <c r="I310" s="390"/>
      <c r="J310" s="391"/>
      <c r="K310" s="391"/>
      <c r="L310" s="392"/>
      <c r="M310" s="392"/>
      <c r="N310" s="392"/>
      <c r="O310" s="391"/>
      <c r="P310" s="393"/>
      <c r="Q310" s="222"/>
    </row>
    <row r="311">
      <c r="E311" s="266"/>
      <c r="F311" s="384" t="s">
        <v>289</v>
      </c>
      <c r="G311" s="381" t="s">
        <v>290</v>
      </c>
      <c r="H311" s="440">
        <f>IF(Q294,0,P297)+IF(Q298,0,P301)+IF(Q302,0,P305)</f>
        <v>104</v>
      </c>
      <c r="I311" s="270"/>
      <c r="J311" s="270"/>
      <c r="K311" s="270"/>
      <c r="L311" s="271"/>
      <c r="M311" s="271"/>
      <c r="N311" s="271"/>
      <c r="O311" s="270"/>
      <c r="P311" s="273"/>
      <c r="Q311" s="305"/>
    </row>
    <row r="312">
      <c r="E312" s="277"/>
      <c r="F312" s="277"/>
      <c r="G312" s="395" t="s">
        <v>291</v>
      </c>
      <c r="H312" s="430">
        <f>HBM_TIME_MS(H311)</f>
        <v>0.03018291777</v>
      </c>
      <c r="I312" s="391"/>
      <c r="J312" s="391"/>
      <c r="K312" s="391"/>
      <c r="L312" s="392"/>
      <c r="M312" s="392"/>
      <c r="N312" s="392"/>
      <c r="O312" s="391"/>
      <c r="P312" s="393"/>
      <c r="Q312" s="222"/>
    </row>
    <row r="313">
      <c r="E313" s="258" t="s">
        <v>310</v>
      </c>
      <c r="F313" s="483" t="s">
        <v>311</v>
      </c>
      <c r="G313" s="350"/>
      <c r="H313" s="484" t="s">
        <v>312</v>
      </c>
      <c r="I313" s="374"/>
      <c r="J313" s="485"/>
      <c r="K313" s="485"/>
      <c r="L313" s="485"/>
      <c r="M313" s="372"/>
      <c r="N313" s="374"/>
      <c r="O313" s="485"/>
      <c r="P313" s="377"/>
      <c r="Q313" s="485"/>
    </row>
    <row r="314">
      <c r="E314" s="266"/>
      <c r="F314" s="259" t="s">
        <v>259</v>
      </c>
      <c r="G314" s="260"/>
      <c r="H314" s="261" t="s">
        <v>238</v>
      </c>
      <c r="I314" s="261" t="s">
        <v>239</v>
      </c>
      <c r="J314" s="262" t="s">
        <v>40</v>
      </c>
      <c r="K314" s="262" t="s">
        <v>38</v>
      </c>
      <c r="L314" s="262" t="s">
        <v>154</v>
      </c>
      <c r="M314" s="425" t="s">
        <v>145</v>
      </c>
      <c r="N314" s="261" t="s">
        <v>240</v>
      </c>
      <c r="O314" s="263" t="str">
        <f>EXTRACT_ACTIVATION_DTYPE(PARAMS("attn_proj_dtype"))</f>
        <v>fp8</v>
      </c>
      <c r="P314" s="276"/>
      <c r="Q314" s="263"/>
    </row>
    <row r="315">
      <c r="E315" s="266"/>
      <c r="F315" s="267"/>
      <c r="G315" s="268"/>
      <c r="H315" s="269" t="s">
        <v>242</v>
      </c>
      <c r="I315" s="270" t="s">
        <v>239</v>
      </c>
      <c r="J315" s="271">
        <f t="shared" ref="J315:M315" si="61">PARAMS(J314)</f>
        <v>16</v>
      </c>
      <c r="K315" s="270">
        <f t="shared" si="61"/>
        <v>1024</v>
      </c>
      <c r="L315" s="270">
        <f t="shared" si="61"/>
        <v>128</v>
      </c>
      <c r="M315" s="270">
        <f t="shared" si="61"/>
        <v>512</v>
      </c>
      <c r="N315" s="270" t="s">
        <v>240</v>
      </c>
      <c r="O315" s="272"/>
      <c r="P315" s="273">
        <f>SIZEOF_IN_MIB(J315:M315, $O314)</f>
        <v>1024</v>
      </c>
      <c r="Q315" s="272"/>
    </row>
    <row r="316">
      <c r="E316" s="266"/>
      <c r="F316" s="267"/>
      <c r="G316" s="268"/>
      <c r="H316" s="274" t="s">
        <v>244</v>
      </c>
      <c r="I316" s="274" t="s">
        <v>239</v>
      </c>
      <c r="J316" s="262" t="s">
        <v>143</v>
      </c>
      <c r="K316" s="262"/>
      <c r="L316" s="262"/>
      <c r="M316" s="274"/>
      <c r="N316" s="274" t="s">
        <v>240</v>
      </c>
      <c r="O316" s="275"/>
      <c r="P316" s="276"/>
      <c r="Q316" s="275"/>
    </row>
    <row r="317">
      <c r="E317" s="266"/>
      <c r="F317" s="267"/>
      <c r="G317" s="268"/>
      <c r="H317" s="269" t="s">
        <v>246</v>
      </c>
      <c r="I317" s="271" t="s">
        <v>239</v>
      </c>
      <c r="J317" s="271">
        <f t="shared" ref="J317:M317" si="62">J315/SHARDING(J316)</f>
        <v>1</v>
      </c>
      <c r="K317" s="271">
        <f t="shared" si="62"/>
        <v>1024</v>
      </c>
      <c r="L317" s="271">
        <f t="shared" si="62"/>
        <v>128</v>
      </c>
      <c r="M317" s="271">
        <f t="shared" si="62"/>
        <v>512</v>
      </c>
      <c r="N317" s="271" t="s">
        <v>240</v>
      </c>
      <c r="O317" s="280"/>
      <c r="P317" s="273">
        <f>SIZEOF_IN_MIB(J317:M317, $O314)</f>
        <v>64</v>
      </c>
      <c r="Q317" s="280"/>
    </row>
    <row r="318">
      <c r="E318" s="266"/>
      <c r="F318" s="278"/>
      <c r="G318" s="279"/>
      <c r="H318" s="262" t="s">
        <v>262</v>
      </c>
      <c r="I318" s="274"/>
      <c r="J318" s="262" t="s">
        <v>32</v>
      </c>
      <c r="K318" s="262"/>
      <c r="L318" s="262"/>
      <c r="M318" s="425"/>
      <c r="N318" s="274"/>
      <c r="O318" s="262"/>
      <c r="P318" s="276"/>
      <c r="Q318" s="262"/>
    </row>
    <row r="319">
      <c r="E319" s="266"/>
      <c r="F319" s="352" t="s">
        <v>277</v>
      </c>
      <c r="G319" s="486" t="s">
        <v>33</v>
      </c>
      <c r="H319" s="314"/>
      <c r="I319" s="487"/>
      <c r="J319" s="270"/>
      <c r="K319" s="269"/>
      <c r="L319" s="269"/>
      <c r="M319" s="488"/>
      <c r="N319" s="271"/>
      <c r="O319" s="399"/>
      <c r="P319" s="273"/>
      <c r="Q319" s="399"/>
    </row>
    <row r="320">
      <c r="E320" s="266"/>
      <c r="F320" s="358" t="s">
        <v>278</v>
      </c>
      <c r="G320" s="489" t="s">
        <v>264</v>
      </c>
      <c r="H320" s="490">
        <f>HW_SPEC("# of TensorCore per Chip")</f>
        <v>2</v>
      </c>
      <c r="J320" s="261"/>
      <c r="K320" s="274"/>
      <c r="L320" s="274"/>
      <c r="M320" s="274"/>
      <c r="N320" s="274"/>
      <c r="O320" s="275"/>
      <c r="P320" s="276"/>
      <c r="Q320" s="275"/>
    </row>
    <row r="321">
      <c r="E321" s="266"/>
      <c r="F321" s="266"/>
      <c r="G321" s="491" t="s">
        <v>265</v>
      </c>
      <c r="H321" s="321">
        <f>P317*(H320-1)</f>
        <v>64</v>
      </c>
      <c r="J321" s="270"/>
      <c r="K321" s="270"/>
      <c r="L321" s="271"/>
      <c r="M321" s="271"/>
      <c r="N321" s="271"/>
      <c r="O321" s="272"/>
      <c r="P321" s="273"/>
      <c r="Q321" s="272"/>
    </row>
    <row r="322">
      <c r="E322" s="266"/>
      <c r="F322" s="266"/>
      <c r="G322" s="489" t="s">
        <v>266</v>
      </c>
      <c r="H322" s="316">
        <f>H321*H320</f>
        <v>128</v>
      </c>
      <c r="J322" s="261"/>
      <c r="K322" s="274"/>
      <c r="L322" s="274"/>
      <c r="M322" s="274"/>
      <c r="N322" s="274"/>
      <c r="O322" s="241"/>
      <c r="P322" s="276"/>
      <c r="Q322" s="241"/>
    </row>
    <row r="323">
      <c r="E323" s="266"/>
      <c r="F323" s="277"/>
      <c r="G323" s="491" t="s">
        <v>269</v>
      </c>
      <c r="H323" s="492">
        <f>ALL_GATHER_CORE2CORE_TIME_MS(H322)</f>
        <v>0.1041666667</v>
      </c>
      <c r="J323" s="269"/>
      <c r="K323" s="269"/>
      <c r="L323" s="269"/>
      <c r="M323" s="269"/>
      <c r="N323" s="271"/>
      <c r="O323" s="399"/>
      <c r="P323" s="273"/>
      <c r="Q323" s="399"/>
    </row>
    <row r="324">
      <c r="E324" s="266"/>
      <c r="F324" s="413" t="s">
        <v>298</v>
      </c>
      <c r="G324" s="493">
        <f>H323</f>
        <v>0.1041666667</v>
      </c>
      <c r="H324" s="494"/>
      <c r="I324" s="331"/>
      <c r="J324" s="274"/>
      <c r="K324" s="274"/>
      <c r="L324" s="274"/>
      <c r="M324" s="274"/>
      <c r="N324" s="274"/>
      <c r="O324" s="495"/>
      <c r="P324" s="276"/>
      <c r="Q324" s="241"/>
    </row>
    <row r="325">
      <c r="E325" s="266"/>
      <c r="F325" s="496"/>
      <c r="G325" s="497"/>
      <c r="H325" s="498"/>
      <c r="I325" s="391"/>
      <c r="J325" s="391"/>
      <c r="K325" s="391"/>
      <c r="L325" s="392"/>
      <c r="M325" s="392"/>
      <c r="N325" s="392"/>
      <c r="O325" s="499"/>
      <c r="P325" s="393"/>
      <c r="Q325" s="305"/>
    </row>
    <row r="326">
      <c r="E326" s="266"/>
      <c r="F326" s="500" t="s">
        <v>280</v>
      </c>
      <c r="G326" s="501" t="s">
        <v>281</v>
      </c>
      <c r="H326" s="502"/>
      <c r="I326" s="374"/>
      <c r="J326" s="374"/>
      <c r="K326" s="374"/>
      <c r="L326" s="375"/>
      <c r="M326" s="375"/>
      <c r="N326" s="375"/>
      <c r="O326" s="503"/>
      <c r="P326" s="377"/>
      <c r="Q326" s="504"/>
    </row>
    <row r="327">
      <c r="E327" s="277"/>
      <c r="F327" s="500" t="s">
        <v>298</v>
      </c>
      <c r="G327" s="505">
        <f>IF(G326=F313,G324,0)</f>
        <v>0</v>
      </c>
      <c r="H327" s="502"/>
      <c r="I327" s="374"/>
      <c r="J327" s="374"/>
      <c r="K327" s="374"/>
      <c r="L327" s="375"/>
      <c r="M327" s="375"/>
      <c r="N327" s="375"/>
      <c r="O327" s="374"/>
      <c r="P327" s="377"/>
      <c r="Q327" s="504"/>
    </row>
    <row r="328">
      <c r="E328" s="258" t="s">
        <v>313</v>
      </c>
      <c r="F328" s="282" t="s">
        <v>249</v>
      </c>
      <c r="G328" s="260"/>
      <c r="H328" s="261" t="s">
        <v>238</v>
      </c>
      <c r="I328" s="261" t="s">
        <v>239</v>
      </c>
      <c r="J328" s="262" t="s">
        <v>40</v>
      </c>
      <c r="K328" s="262" t="s">
        <v>38</v>
      </c>
      <c r="L328" s="425" t="s">
        <v>154</v>
      </c>
      <c r="M328" s="425" t="s">
        <v>148</v>
      </c>
      <c r="N328" s="261" t="s">
        <v>240</v>
      </c>
      <c r="O328" s="263" t="str">
        <f>EXTRACT_ACTIVATION_DTYPE(PARAMS("attn_oproj_dtype"))</f>
        <v>fp8</v>
      </c>
      <c r="P328" s="276"/>
      <c r="Q328" s="263" t="b">
        <v>0</v>
      </c>
    </row>
    <row r="329">
      <c r="E329" s="266"/>
      <c r="F329" s="267"/>
      <c r="G329" s="268"/>
      <c r="H329" s="269" t="s">
        <v>242</v>
      </c>
      <c r="I329" s="270" t="s">
        <v>239</v>
      </c>
      <c r="J329" s="271">
        <f t="shared" ref="J329:M329" si="63">PARAMS(J328)</f>
        <v>16</v>
      </c>
      <c r="K329" s="270">
        <f t="shared" si="63"/>
        <v>1024</v>
      </c>
      <c r="L329" s="270">
        <f t="shared" si="63"/>
        <v>128</v>
      </c>
      <c r="M329" s="270">
        <f t="shared" si="63"/>
        <v>128</v>
      </c>
      <c r="N329" s="270" t="s">
        <v>240</v>
      </c>
      <c r="O329" s="272"/>
      <c r="P329" s="273">
        <f>SIZEOF_IN_MIB(J329:M329, $O328)</f>
        <v>256</v>
      </c>
      <c r="Q329" s="272"/>
    </row>
    <row r="330">
      <c r="E330" s="266"/>
      <c r="F330" s="267"/>
      <c r="G330" s="268"/>
      <c r="H330" s="274" t="s">
        <v>244</v>
      </c>
      <c r="I330" s="274" t="s">
        <v>239</v>
      </c>
      <c r="J330" s="262" t="s">
        <v>143</v>
      </c>
      <c r="K330" s="262"/>
      <c r="L330" s="262"/>
      <c r="M330" s="274"/>
      <c r="N330" s="274" t="s">
        <v>240</v>
      </c>
      <c r="O330" s="275"/>
      <c r="P330" s="276"/>
      <c r="Q330" s="275"/>
    </row>
    <row r="331">
      <c r="E331" s="266"/>
      <c r="F331" s="278"/>
      <c r="G331" s="279"/>
      <c r="H331" s="269" t="s">
        <v>246</v>
      </c>
      <c r="I331" s="271" t="s">
        <v>239</v>
      </c>
      <c r="J331" s="271">
        <f t="shared" ref="J331:M331" si="64">J329/SHARDING(J330)</f>
        <v>1</v>
      </c>
      <c r="K331" s="271">
        <f t="shared" si="64"/>
        <v>1024</v>
      </c>
      <c r="L331" s="271">
        <f t="shared" si="64"/>
        <v>128</v>
      </c>
      <c r="M331" s="271">
        <f t="shared" si="64"/>
        <v>128</v>
      </c>
      <c r="N331" s="271" t="s">
        <v>240</v>
      </c>
      <c r="O331" s="280"/>
      <c r="P331" s="273">
        <f>SIZEOF_IN_MIB(J331:M331, $O328)</f>
        <v>16</v>
      </c>
      <c r="Q331" s="280"/>
    </row>
    <row r="332">
      <c r="E332" s="266"/>
      <c r="F332" s="259" t="s">
        <v>253</v>
      </c>
      <c r="G332" s="260"/>
      <c r="H332" s="274" t="s">
        <v>238</v>
      </c>
      <c r="I332" s="274" t="s">
        <v>239</v>
      </c>
      <c r="J332" s="261"/>
      <c r="K332" s="425" t="s">
        <v>154</v>
      </c>
      <c r="L332" s="425" t="s">
        <v>148</v>
      </c>
      <c r="M332" s="262" t="s">
        <v>125</v>
      </c>
      <c r="N332" s="274" t="s">
        <v>240</v>
      </c>
      <c r="O332" s="263" t="str">
        <f>EXTRACT_WEIGHT_DTYPE(PARAMS("attn_oproj_dtype"))</f>
        <v>fp8</v>
      </c>
      <c r="P332" s="276"/>
      <c r="Q332" s="263" t="b">
        <v>0</v>
      </c>
    </row>
    <row r="333">
      <c r="E333" s="266"/>
      <c r="F333" s="267"/>
      <c r="G333" s="268"/>
      <c r="H333" s="269" t="s">
        <v>242</v>
      </c>
      <c r="I333" s="271" t="s">
        <v>239</v>
      </c>
      <c r="J333" s="270"/>
      <c r="K333" s="271">
        <f t="shared" ref="K333:M333" si="65">PARAMS(K332)</f>
        <v>128</v>
      </c>
      <c r="L333" s="271">
        <f t="shared" si="65"/>
        <v>128</v>
      </c>
      <c r="M333" s="271">
        <f t="shared" si="65"/>
        <v>7168</v>
      </c>
      <c r="N333" s="271" t="s">
        <v>240</v>
      </c>
      <c r="O333" s="272"/>
      <c r="P333" s="273">
        <f>SIZEOF_IN_MIB(J333:M333, $O332)</f>
        <v>112</v>
      </c>
      <c r="Q333" s="272"/>
    </row>
    <row r="334">
      <c r="E334" s="266"/>
      <c r="F334" s="267"/>
      <c r="G334" s="268"/>
      <c r="H334" s="274" t="s">
        <v>244</v>
      </c>
      <c r="I334" s="274" t="s">
        <v>239</v>
      </c>
      <c r="J334" s="261"/>
      <c r="K334" s="261"/>
      <c r="L334" s="274"/>
      <c r="M334" s="274"/>
      <c r="N334" s="274" t="s">
        <v>240</v>
      </c>
      <c r="O334" s="275"/>
      <c r="P334" s="276"/>
      <c r="Q334" s="275"/>
    </row>
    <row r="335">
      <c r="E335" s="266"/>
      <c r="F335" s="278"/>
      <c r="G335" s="279"/>
      <c r="H335" s="271" t="s">
        <v>246</v>
      </c>
      <c r="I335" s="271" t="s">
        <v>239</v>
      </c>
      <c r="J335" s="270"/>
      <c r="K335" s="271">
        <f t="shared" ref="K335:M335" si="66">K333/SHARDING(K334)</f>
        <v>128</v>
      </c>
      <c r="L335" s="271">
        <f t="shared" si="66"/>
        <v>128</v>
      </c>
      <c r="M335" s="271">
        <f t="shared" si="66"/>
        <v>7168</v>
      </c>
      <c r="N335" s="271" t="s">
        <v>240</v>
      </c>
      <c r="O335" s="280"/>
      <c r="P335" s="273">
        <f>SIZEOF_IN_MIB(J335:M335, $O332)</f>
        <v>112</v>
      </c>
      <c r="Q335" s="280"/>
    </row>
    <row r="336">
      <c r="E336" s="266"/>
      <c r="F336" s="259" t="s">
        <v>257</v>
      </c>
      <c r="G336" s="260"/>
      <c r="H336" s="274" t="s">
        <v>238</v>
      </c>
      <c r="I336" s="274" t="s">
        <v>239</v>
      </c>
      <c r="J336" s="261"/>
      <c r="K336" s="262" t="s">
        <v>40</v>
      </c>
      <c r="L336" s="262" t="s">
        <v>38</v>
      </c>
      <c r="M336" s="262" t="s">
        <v>125</v>
      </c>
      <c r="N336" s="274" t="s">
        <v>240</v>
      </c>
      <c r="O336" s="263" t="s">
        <v>82</v>
      </c>
      <c r="P336" s="276"/>
      <c r="Q336" s="263" t="b">
        <v>0</v>
      </c>
    </row>
    <row r="337">
      <c r="E337" s="266"/>
      <c r="F337" s="267"/>
      <c r="G337" s="268"/>
      <c r="H337" s="269" t="s">
        <v>242</v>
      </c>
      <c r="I337" s="271" t="s">
        <v>239</v>
      </c>
      <c r="J337" s="270"/>
      <c r="K337" s="271">
        <f t="shared" ref="K337:M337" si="67">PARAMS(K336)</f>
        <v>16</v>
      </c>
      <c r="L337" s="271">
        <f t="shared" si="67"/>
        <v>1024</v>
      </c>
      <c r="M337" s="271">
        <f t="shared" si="67"/>
        <v>7168</v>
      </c>
      <c r="N337" s="271" t="s">
        <v>240</v>
      </c>
      <c r="O337" s="272"/>
      <c r="P337" s="273">
        <f>SIZEOF_IN_MIB(K337:M337, $O336)</f>
        <v>224</v>
      </c>
      <c r="Q337" s="272"/>
    </row>
    <row r="338">
      <c r="E338" s="266"/>
      <c r="F338" s="267"/>
      <c r="G338" s="268"/>
      <c r="H338" s="274" t="s">
        <v>244</v>
      </c>
      <c r="I338" s="274" t="s">
        <v>239</v>
      </c>
      <c r="J338" s="261"/>
      <c r="K338" s="262" t="s">
        <v>143</v>
      </c>
      <c r="L338" s="262"/>
      <c r="M338" s="274"/>
      <c r="N338" s="274" t="s">
        <v>240</v>
      </c>
      <c r="O338" s="275"/>
      <c r="P338" s="276"/>
      <c r="Q338" s="275"/>
    </row>
    <row r="339">
      <c r="E339" s="266"/>
      <c r="F339" s="278"/>
      <c r="G339" s="279"/>
      <c r="H339" s="271" t="s">
        <v>246</v>
      </c>
      <c r="I339" s="271" t="s">
        <v>239</v>
      </c>
      <c r="J339" s="271"/>
      <c r="K339" s="271">
        <f t="shared" ref="K339:M339" si="68">K337/SHARDING(K338)</f>
        <v>1</v>
      </c>
      <c r="L339" s="271">
        <f t="shared" si="68"/>
        <v>1024</v>
      </c>
      <c r="M339" s="271">
        <f t="shared" si="68"/>
        <v>7168</v>
      </c>
      <c r="N339" s="271" t="s">
        <v>240</v>
      </c>
      <c r="O339" s="280"/>
      <c r="P339" s="273">
        <f>SIZEOF_IN_MIB(K339:M339, $O336)</f>
        <v>14</v>
      </c>
      <c r="Q339" s="280"/>
    </row>
    <row r="340">
      <c r="E340" s="266"/>
      <c r="F340" s="400" t="s">
        <v>293</v>
      </c>
      <c r="G340" s="349" t="s">
        <v>314</v>
      </c>
      <c r="H340" s="350"/>
      <c r="I340" s="308"/>
      <c r="J340" s="506" t="s">
        <v>315</v>
      </c>
      <c r="K340" s="308"/>
      <c r="L340" s="309"/>
      <c r="M340" s="309"/>
      <c r="N340" s="309"/>
      <c r="O340" s="308"/>
      <c r="P340" s="310"/>
      <c r="Q340" s="308"/>
    </row>
    <row r="341">
      <c r="E341" s="266"/>
      <c r="F341" s="266"/>
      <c r="G341" s="352" t="s">
        <v>277</v>
      </c>
      <c r="H341" s="507" t="s">
        <v>33</v>
      </c>
      <c r="I341" s="408"/>
      <c r="J341" s="487"/>
      <c r="K341" s="313"/>
      <c r="L341" s="314"/>
      <c r="M341" s="314"/>
      <c r="N341" s="314"/>
      <c r="O341" s="313"/>
      <c r="P341" s="315"/>
      <c r="Q341" s="313"/>
    </row>
    <row r="342">
      <c r="E342" s="266"/>
      <c r="F342" s="266"/>
      <c r="G342" s="358" t="s">
        <v>278</v>
      </c>
      <c r="H342" s="508" t="s">
        <v>316</v>
      </c>
      <c r="I342" s="405"/>
      <c r="J342" s="490">
        <f>SHARDING(H341)</f>
        <v>16</v>
      </c>
      <c r="K342" s="317"/>
      <c r="L342" s="318"/>
      <c r="M342" s="318"/>
      <c r="N342" s="318"/>
      <c r="O342" s="317"/>
      <c r="P342" s="319"/>
      <c r="Q342" s="317"/>
    </row>
    <row r="343">
      <c r="E343" s="266"/>
      <c r="F343" s="266"/>
      <c r="G343" s="266"/>
      <c r="H343" s="407" t="s">
        <v>265</v>
      </c>
      <c r="I343" s="408"/>
      <c r="J343" s="321">
        <f>P331 * (J342-1)</f>
        <v>240</v>
      </c>
      <c r="K343" s="313"/>
      <c r="L343" s="314"/>
      <c r="M343" s="314"/>
      <c r="N343" s="314"/>
      <c r="O343" s="313"/>
      <c r="P343" s="315"/>
      <c r="Q343" s="313"/>
    </row>
    <row r="344">
      <c r="E344" s="266"/>
      <c r="F344" s="266"/>
      <c r="G344" s="266"/>
      <c r="H344" s="411" t="s">
        <v>266</v>
      </c>
      <c r="I344" s="405"/>
      <c r="J344" s="316">
        <f>J343*J342</f>
        <v>3840</v>
      </c>
      <c r="K344" s="317"/>
      <c r="L344" s="318"/>
      <c r="M344" s="318"/>
      <c r="N344" s="318"/>
      <c r="O344" s="317"/>
      <c r="P344" s="319"/>
      <c r="Q344" s="317"/>
    </row>
    <row r="345">
      <c r="E345" s="266"/>
      <c r="F345" s="266"/>
      <c r="G345" s="277"/>
      <c r="H345" s="407" t="s">
        <v>269</v>
      </c>
      <c r="I345" s="408"/>
      <c r="J345" s="492">
        <f>ALL_GATHER_CORE2CORE_TIME_MS(J344)</f>
        <v>3.125</v>
      </c>
      <c r="K345" s="313"/>
      <c r="L345" s="314"/>
      <c r="M345" s="314"/>
      <c r="N345" s="314"/>
      <c r="O345" s="313"/>
      <c r="P345" s="315"/>
      <c r="Q345" s="313"/>
    </row>
    <row r="346">
      <c r="E346" s="266"/>
      <c r="F346" s="266"/>
      <c r="G346" s="413" t="s">
        <v>298</v>
      </c>
      <c r="H346" s="509">
        <f>J345</f>
        <v>3.125</v>
      </c>
      <c r="I346" s="494"/>
      <c r="J346" s="330"/>
      <c r="K346" s="330"/>
      <c r="L346" s="331"/>
      <c r="M346" s="331"/>
      <c r="N346" s="331"/>
      <c r="O346" s="330"/>
      <c r="P346" s="406"/>
      <c r="Q346" s="317"/>
    </row>
    <row r="347">
      <c r="E347" s="266"/>
      <c r="F347" s="266"/>
      <c r="G347" s="385"/>
      <c r="H347" s="271"/>
      <c r="I347" s="419"/>
      <c r="J347" s="270"/>
      <c r="K347" s="270"/>
      <c r="L347" s="271"/>
      <c r="M347" s="271"/>
      <c r="N347" s="271"/>
      <c r="O347" s="270"/>
      <c r="P347" s="510"/>
      <c r="Q347" s="305"/>
    </row>
    <row r="348">
      <c r="E348" s="266"/>
      <c r="F348" s="266"/>
      <c r="G348" s="511" t="s">
        <v>280</v>
      </c>
      <c r="H348" s="512" t="s">
        <v>281</v>
      </c>
      <c r="I348" s="513"/>
      <c r="J348" s="374"/>
      <c r="K348" s="374"/>
      <c r="L348" s="375"/>
      <c r="M348" s="375"/>
      <c r="N348" s="375"/>
      <c r="O348" s="374"/>
      <c r="P348" s="514"/>
      <c r="Q348" s="504"/>
    </row>
    <row r="349">
      <c r="E349" s="266"/>
      <c r="F349" s="277"/>
      <c r="G349" s="511" t="s">
        <v>298</v>
      </c>
      <c r="H349" s="515">
        <f>IF(G340=H348,H346,0)</f>
        <v>0</v>
      </c>
      <c r="I349" s="513"/>
      <c r="J349" s="374"/>
      <c r="K349" s="374"/>
      <c r="L349" s="375"/>
      <c r="M349" s="375"/>
      <c r="N349" s="375"/>
      <c r="O349" s="374"/>
      <c r="P349" s="514"/>
      <c r="Q349" s="504"/>
    </row>
    <row r="350">
      <c r="E350" s="266"/>
      <c r="F350" s="384" t="s">
        <v>285</v>
      </c>
      <c r="G350" s="385" t="s">
        <v>286</v>
      </c>
      <c r="H350" s="274" t="str">
        <f>VLOOKUP(O328&amp;","&amp;O332,$T$3:$W$12,4, FALSE)</f>
        <v>fp8</v>
      </c>
      <c r="I350" s="418"/>
      <c r="J350" s="261"/>
      <c r="K350" s="261"/>
      <c r="L350" s="274"/>
      <c r="M350" s="274"/>
      <c r="N350" s="274"/>
      <c r="O350" s="261"/>
      <c r="P350" s="264"/>
      <c r="Q350" s="222"/>
    </row>
    <row r="351">
      <c r="E351" s="266"/>
      <c r="F351" s="266"/>
      <c r="G351" s="381" t="s">
        <v>299</v>
      </c>
      <c r="H351" s="482">
        <f>CALCULATE_FLOPS(J331:M331,J335:M335,K335:L335,1,H350)</f>
        <v>240518168576</v>
      </c>
      <c r="I351" s="516" t="s">
        <v>317</v>
      </c>
      <c r="J351" s="270"/>
      <c r="K351" s="270"/>
      <c r="L351" s="271"/>
      <c r="M351" s="271"/>
      <c r="N351" s="271"/>
      <c r="O351" s="270"/>
      <c r="P351" s="510"/>
      <c r="Q351" s="305"/>
    </row>
    <row r="352">
      <c r="E352" s="266"/>
      <c r="F352" s="277"/>
      <c r="G352" s="388" t="s">
        <v>288</v>
      </c>
      <c r="H352" s="517">
        <f>COMPUTE_TIME_MS(H351, H350)</f>
        <v>0.1346974373</v>
      </c>
      <c r="I352" s="390"/>
      <c r="J352" s="391"/>
      <c r="K352" s="391"/>
      <c r="L352" s="392"/>
      <c r="M352" s="392"/>
      <c r="N352" s="392"/>
      <c r="O352" s="391"/>
      <c r="P352" s="518"/>
      <c r="Q352" s="222"/>
    </row>
    <row r="353">
      <c r="E353" s="266"/>
      <c r="F353" s="384" t="s">
        <v>289</v>
      </c>
      <c r="G353" s="381" t="s">
        <v>290</v>
      </c>
      <c r="H353" s="440">
        <f>IF(Q328,0,P331)+IF(Q332,0,P335)+IF(Q336,0,P339)</f>
        <v>142</v>
      </c>
      <c r="I353" s="270"/>
      <c r="J353" s="270"/>
      <c r="K353" s="270"/>
      <c r="L353" s="271"/>
      <c r="M353" s="271"/>
      <c r="N353" s="271"/>
      <c r="O353" s="270"/>
      <c r="P353" s="510"/>
      <c r="Q353" s="305"/>
    </row>
    <row r="354">
      <c r="E354" s="277"/>
      <c r="F354" s="277"/>
      <c r="G354" s="395" t="s">
        <v>291</v>
      </c>
      <c r="H354" s="479">
        <f>HBM_TIME_MS(H353)</f>
        <v>0.04121129157</v>
      </c>
      <c r="I354" s="391"/>
      <c r="J354" s="391"/>
      <c r="K354" s="391"/>
      <c r="L354" s="392"/>
      <c r="M354" s="392"/>
      <c r="N354" s="392"/>
      <c r="O354" s="391"/>
      <c r="P354" s="518"/>
      <c r="Q354" s="172"/>
    </row>
    <row r="358">
      <c r="E358" s="204" t="s">
        <v>318</v>
      </c>
    </row>
    <row r="359">
      <c r="E359" s="249" t="s">
        <v>229</v>
      </c>
      <c r="F359" s="519" t="s">
        <v>230</v>
      </c>
      <c r="G359" s="251"/>
      <c r="H359" s="520"/>
      <c r="I359" s="250" t="s">
        <v>231</v>
      </c>
      <c r="J359" s="521"/>
      <c r="K359" s="521"/>
      <c r="L359" s="521"/>
      <c r="M359" s="521"/>
      <c r="N359" s="520"/>
      <c r="O359" s="253" t="s">
        <v>232</v>
      </c>
      <c r="P359" s="253" t="s">
        <v>319</v>
      </c>
      <c r="Q359" s="255" t="s">
        <v>234</v>
      </c>
    </row>
    <row r="360">
      <c r="E360" s="258" t="s">
        <v>320</v>
      </c>
      <c r="F360" s="522" t="s">
        <v>293</v>
      </c>
      <c r="G360" s="523" t="s">
        <v>54</v>
      </c>
      <c r="H360" s="524" t="s">
        <v>321</v>
      </c>
      <c r="I360" s="374"/>
      <c r="J360" s="374"/>
      <c r="K360" s="485"/>
      <c r="L360" s="485"/>
      <c r="M360" s="525"/>
      <c r="N360" s="374"/>
      <c r="O360" s="485"/>
      <c r="P360" s="374"/>
      <c r="Q360" s="485"/>
    </row>
    <row r="361">
      <c r="E361" s="266"/>
      <c r="F361" s="266"/>
      <c r="G361" s="297" t="s">
        <v>259</v>
      </c>
      <c r="H361" s="463" t="s">
        <v>238</v>
      </c>
      <c r="I361" s="261" t="s">
        <v>239</v>
      </c>
      <c r="J361" s="261"/>
      <c r="K361" s="262" t="s">
        <v>40</v>
      </c>
      <c r="L361" s="262" t="s">
        <v>159</v>
      </c>
      <c r="M361" s="283" t="s">
        <v>125</v>
      </c>
      <c r="N361" s="261" t="s">
        <v>240</v>
      </c>
      <c r="O361" s="263" t="str">
        <f>PARAMS("expert_dispatch_dtype")</f>
        <v>fp8</v>
      </c>
      <c r="P361" s="261"/>
      <c r="Q361" s="263"/>
    </row>
    <row r="362">
      <c r="E362" s="266"/>
      <c r="F362" s="266"/>
      <c r="G362" s="266"/>
      <c r="H362" s="304" t="s">
        <v>242</v>
      </c>
      <c r="I362" s="270" t="s">
        <v>239</v>
      </c>
      <c r="J362" s="271"/>
      <c r="K362" s="270">
        <f t="shared" ref="K362:M362" si="69">PARAMS(K361)</f>
        <v>16</v>
      </c>
      <c r="L362" s="270">
        <f t="shared" si="69"/>
        <v>8192</v>
      </c>
      <c r="M362" s="270">
        <f t="shared" si="69"/>
        <v>7168</v>
      </c>
      <c r="N362" s="270" t="s">
        <v>240</v>
      </c>
      <c r="O362" s="272"/>
      <c r="P362" s="440">
        <f>SIZEOF_IN_MIB(J362:M362, O361)</f>
        <v>896</v>
      </c>
      <c r="Q362" s="272"/>
    </row>
    <row r="363">
      <c r="E363" s="266"/>
      <c r="F363" s="266"/>
      <c r="G363" s="266"/>
      <c r="H363" s="302" t="s">
        <v>260</v>
      </c>
      <c r="I363" s="274" t="s">
        <v>239</v>
      </c>
      <c r="J363" s="261"/>
      <c r="K363" s="262" t="s">
        <v>143</v>
      </c>
      <c r="L363" s="262"/>
      <c r="M363" s="262"/>
      <c r="N363" s="274" t="s">
        <v>240</v>
      </c>
      <c r="O363" s="275"/>
      <c r="P363" s="303"/>
      <c r="Q363" s="275"/>
    </row>
    <row r="364">
      <c r="E364" s="266"/>
      <c r="F364" s="266"/>
      <c r="G364" s="266"/>
      <c r="H364" s="304" t="s">
        <v>261</v>
      </c>
      <c r="I364" s="271" t="s">
        <v>239</v>
      </c>
      <c r="J364" s="270"/>
      <c r="K364" s="271">
        <f t="shared" ref="K364:M364" si="70">K362/SHARDING(K363)</f>
        <v>1</v>
      </c>
      <c r="L364" s="271">
        <f t="shared" si="70"/>
        <v>8192</v>
      </c>
      <c r="M364" s="271">
        <f t="shared" si="70"/>
        <v>7168</v>
      </c>
      <c r="N364" s="269" t="s">
        <v>240</v>
      </c>
      <c r="O364" s="272"/>
      <c r="P364" s="440"/>
      <c r="Q364" s="272"/>
    </row>
    <row r="365">
      <c r="E365" s="266"/>
      <c r="F365" s="266"/>
      <c r="G365" s="277"/>
      <c r="H365" s="302" t="s">
        <v>262</v>
      </c>
      <c r="I365" s="274" t="s">
        <v>239</v>
      </c>
      <c r="J365" s="261"/>
      <c r="K365" s="262" t="s">
        <v>143</v>
      </c>
      <c r="L365" s="262"/>
      <c r="M365" s="262"/>
      <c r="N365" s="274" t="s">
        <v>240</v>
      </c>
      <c r="O365" s="241"/>
      <c r="P365" s="303">
        <f>SIZEOF_IN_MIB(J364:M364, O361)</f>
        <v>56</v>
      </c>
      <c r="Q365" s="241"/>
    </row>
    <row r="366">
      <c r="E366" s="266"/>
      <c r="F366" s="266"/>
      <c r="G366" s="526" t="s">
        <v>322</v>
      </c>
      <c r="H366" s="527">
        <f>vlookup(SHARDING(K363)*SHARDING(L363)/HW_SPEC("# of TensorCore per Chip"), DB!$A$26:$D$31, 3, FALSE)</f>
        <v>4</v>
      </c>
      <c r="I366" s="305"/>
      <c r="J366" s="305"/>
      <c r="K366" s="305"/>
      <c r="L366" s="305"/>
      <c r="M366" s="305"/>
      <c r="N366" s="305"/>
      <c r="O366" s="305"/>
      <c r="P366" s="528"/>
      <c r="Q366" s="305"/>
    </row>
    <row r="367">
      <c r="E367" s="266"/>
      <c r="F367" s="266"/>
      <c r="G367" s="526" t="s">
        <v>323</v>
      </c>
      <c r="H367" s="529">
        <f>COLLECTIVE_TIME_GPU("GB200", "ALL_TO_ALL", SHARDING(K363)*SHARDING(L363), P365*1024*1024)/1000</f>
        <v>0.1328775</v>
      </c>
      <c r="I367" s="222"/>
      <c r="J367" s="222"/>
      <c r="K367" s="222"/>
      <c r="L367" s="222"/>
      <c r="M367" s="222"/>
      <c r="N367" s="222"/>
      <c r="O367" s="222"/>
      <c r="P367" s="530"/>
      <c r="Q367" s="222"/>
    </row>
    <row r="368">
      <c r="E368" s="266"/>
      <c r="F368" s="266"/>
      <c r="G368" s="531" t="s">
        <v>324</v>
      </c>
      <c r="H368" s="532">
        <f>IF(PARAMS("use_nccl_lookup")=TRUE, H367, ALL2ALL_CHIP2CHIP_TIME_MS(P362, H366))</f>
        <v>0.7340032</v>
      </c>
      <c r="I368" s="305"/>
      <c r="J368" s="305"/>
      <c r="K368" s="305"/>
      <c r="L368" s="305"/>
      <c r="M368" s="305"/>
      <c r="N368" s="305"/>
      <c r="O368" s="305"/>
      <c r="P368" s="528"/>
      <c r="Q368" s="305"/>
    </row>
    <row r="369">
      <c r="E369" s="266"/>
      <c r="F369" s="266"/>
      <c r="G369" s="533"/>
      <c r="H369" s="534"/>
      <c r="I369" s="274"/>
      <c r="J369" s="261"/>
      <c r="K369" s="262"/>
      <c r="L369" s="425"/>
      <c r="M369" s="262"/>
      <c r="N369" s="274"/>
      <c r="O369" s="262"/>
      <c r="P369" s="303"/>
      <c r="Q369" s="262"/>
    </row>
    <row r="370">
      <c r="E370" s="266"/>
      <c r="F370" s="266"/>
      <c r="G370" s="523" t="s">
        <v>325</v>
      </c>
      <c r="H370" s="535" t="s">
        <v>403</v>
      </c>
      <c r="I370" s="375"/>
      <c r="J370" s="374"/>
      <c r="K370" s="485"/>
      <c r="L370" s="372"/>
      <c r="M370" s="485"/>
      <c r="N370" s="375"/>
      <c r="O370" s="485"/>
      <c r="P370" s="536"/>
      <c r="Q370" s="485"/>
    </row>
    <row r="371">
      <c r="E371" s="266"/>
      <c r="F371" s="266"/>
      <c r="G371" s="297" t="s">
        <v>259</v>
      </c>
      <c r="H371" s="534" t="s">
        <v>238</v>
      </c>
      <c r="I371" s="274" t="s">
        <v>239</v>
      </c>
      <c r="J371" s="261"/>
      <c r="K371" s="262" t="s">
        <v>40</v>
      </c>
      <c r="L371" s="425" t="s">
        <v>38</v>
      </c>
      <c r="M371" s="262" t="s">
        <v>125</v>
      </c>
      <c r="N371" s="274" t="s">
        <v>240</v>
      </c>
      <c r="O371" s="263" t="str">
        <f>PARAMS("expert_dispatch_dtype")</f>
        <v>fp8</v>
      </c>
      <c r="P371" s="303"/>
      <c r="Q371" s="263"/>
    </row>
    <row r="372">
      <c r="E372" s="266"/>
      <c r="F372" s="266"/>
      <c r="G372" s="266"/>
      <c r="H372" s="304" t="s">
        <v>242</v>
      </c>
      <c r="I372" s="271" t="s">
        <v>239</v>
      </c>
      <c r="J372" s="270"/>
      <c r="K372" s="271">
        <f t="shared" ref="K372:M372" si="71">PARAMS(K371)</f>
        <v>16</v>
      </c>
      <c r="L372" s="271">
        <f t="shared" si="71"/>
        <v>1024</v>
      </c>
      <c r="M372" s="271">
        <f t="shared" si="71"/>
        <v>7168</v>
      </c>
      <c r="N372" s="271" t="s">
        <v>240</v>
      </c>
      <c r="O372" s="272"/>
      <c r="P372" s="440">
        <f>SIZEOF_IN_MIB(J372:M372, O371)</f>
        <v>112</v>
      </c>
      <c r="Q372" s="272"/>
    </row>
    <row r="373">
      <c r="E373" s="266"/>
      <c r="F373" s="266"/>
      <c r="G373" s="266"/>
      <c r="H373" s="302" t="s">
        <v>260</v>
      </c>
      <c r="I373" s="274" t="s">
        <v>239</v>
      </c>
      <c r="J373" s="261"/>
      <c r="K373" s="262" t="s">
        <v>143</v>
      </c>
      <c r="L373" s="262"/>
      <c r="M373" s="262"/>
      <c r="N373" s="274" t="s">
        <v>240</v>
      </c>
      <c r="O373" s="275"/>
      <c r="P373" s="303"/>
      <c r="Q373" s="275"/>
    </row>
    <row r="374">
      <c r="E374" s="266"/>
      <c r="F374" s="266"/>
      <c r="G374" s="266"/>
      <c r="H374" s="449" t="s">
        <v>246</v>
      </c>
      <c r="I374" s="271" t="s">
        <v>239</v>
      </c>
      <c r="J374" s="270"/>
      <c r="K374" s="271">
        <f t="shared" ref="K374:M374" si="72">K372/SHARDING(K373)</f>
        <v>1</v>
      </c>
      <c r="L374" s="271">
        <f t="shared" si="72"/>
        <v>1024</v>
      </c>
      <c r="M374" s="271">
        <f t="shared" si="72"/>
        <v>7168</v>
      </c>
      <c r="N374" s="271" t="s">
        <v>240</v>
      </c>
      <c r="O374" s="272"/>
      <c r="P374" s="440">
        <f>SIZEOF_IN_MIB(J374:M374, O371)</f>
        <v>7</v>
      </c>
      <c r="Q374" s="280"/>
    </row>
    <row r="375">
      <c r="E375" s="266"/>
      <c r="F375" s="266"/>
      <c r="G375" s="277"/>
      <c r="H375" s="537" t="s">
        <v>262</v>
      </c>
      <c r="I375" s="274" t="s">
        <v>239</v>
      </c>
      <c r="J375" s="222"/>
      <c r="K375" s="222"/>
      <c r="L375" s="222"/>
      <c r="M375" s="262"/>
      <c r="N375" s="274" t="s">
        <v>240</v>
      </c>
      <c r="O375" s="241"/>
      <c r="P375" s="530"/>
      <c r="Q375" s="222"/>
    </row>
    <row r="376">
      <c r="E376" s="266"/>
      <c r="F376" s="266"/>
      <c r="G376" s="311" t="s">
        <v>264</v>
      </c>
      <c r="H376" s="312">
        <f>SHARDING(K373)*SHARDING(L373)</f>
        <v>16</v>
      </c>
      <c r="I376" s="305"/>
      <c r="J376" s="305"/>
      <c r="K376" s="305"/>
      <c r="L376" s="305"/>
      <c r="M376" s="305"/>
      <c r="N376" s="305"/>
      <c r="O376" s="305"/>
      <c r="P376" s="528"/>
      <c r="Q376" s="305"/>
    </row>
    <row r="377">
      <c r="E377" s="266"/>
      <c r="F377" s="266"/>
      <c r="G377" s="311" t="s">
        <v>265</v>
      </c>
      <c r="H377" s="316">
        <f>P374 * (H376-1)</f>
        <v>105</v>
      </c>
      <c r="I377" s="222"/>
      <c r="J377" s="222"/>
      <c r="K377" s="222"/>
      <c r="L377" s="222"/>
      <c r="M377" s="222"/>
      <c r="N377" s="222"/>
      <c r="O377" s="222"/>
      <c r="P377" s="530"/>
      <c r="Q377" s="222"/>
    </row>
    <row r="378">
      <c r="E378" s="266"/>
      <c r="F378" s="266"/>
      <c r="G378" s="320" t="s">
        <v>266</v>
      </c>
      <c r="H378" s="321">
        <f>H377*H376</f>
        <v>1680</v>
      </c>
      <c r="I378" s="271"/>
      <c r="J378" s="270"/>
      <c r="K378" s="270"/>
      <c r="L378" s="269"/>
      <c r="M378" s="271"/>
      <c r="N378" s="271"/>
      <c r="O378" s="269"/>
      <c r="P378" s="440"/>
      <c r="Q378" s="269"/>
    </row>
    <row r="379">
      <c r="E379" s="266"/>
      <c r="F379" s="266"/>
      <c r="G379" s="322" t="s">
        <v>267</v>
      </c>
      <c r="H379" s="323" t="str">
        <f>IFS(H376=8,12,
H376=4,4,
H376=2,1,
H376=1,0,
TRUE,NA())</f>
        <v>#N/A</v>
      </c>
      <c r="I379" s="274"/>
      <c r="J379" s="261"/>
      <c r="K379" s="261"/>
      <c r="L379" s="262"/>
      <c r="M379" s="274"/>
      <c r="N379" s="274"/>
      <c r="O379" s="262"/>
      <c r="P379" s="303"/>
      <c r="Q379" s="262"/>
    </row>
    <row r="380">
      <c r="E380" s="266"/>
      <c r="F380" s="266"/>
      <c r="G380" s="198" t="s">
        <v>268</v>
      </c>
      <c r="H380" s="538">
        <v>1.0</v>
      </c>
      <c r="I380" s="271"/>
      <c r="J380" s="270"/>
      <c r="K380" s="270"/>
      <c r="L380" s="269"/>
      <c r="M380" s="271"/>
      <c r="N380" s="271"/>
      <c r="O380" s="269"/>
      <c r="P380" s="440"/>
      <c r="Q380" s="269"/>
    </row>
    <row r="381">
      <c r="E381" s="266"/>
      <c r="F381" s="266"/>
      <c r="G381" s="311" t="s">
        <v>327</v>
      </c>
      <c r="H381" s="539">
        <f>COLLECTIVE_TIME_GPU("GB200", "ALL_GATHER", H376, P372*1024*1024)/1000</f>
        <v>0.211335</v>
      </c>
      <c r="I381" s="274"/>
      <c r="J381" s="261"/>
      <c r="K381" s="261"/>
      <c r="L381" s="262"/>
      <c r="M381" s="274"/>
      <c r="N381" s="274"/>
      <c r="O381" s="262"/>
      <c r="P381" s="303"/>
      <c r="Q381" s="262"/>
    </row>
    <row r="382">
      <c r="E382" s="266"/>
      <c r="F382" s="266"/>
      <c r="G382" s="328" t="s">
        <v>269</v>
      </c>
      <c r="H382" s="540" t="str">
        <f>IF(PARAMS("use_nccl_lookup")=TRUE, H381, ALL_GATHER_CHIP2CHIP_TIME_MS2(H378 * H380, H379))</f>
        <v>#N/A</v>
      </c>
      <c r="I382" s="271"/>
      <c r="J382" s="270"/>
      <c r="K382" s="270"/>
      <c r="L382" s="269"/>
      <c r="M382" s="271"/>
      <c r="N382" s="271"/>
      <c r="O382" s="269"/>
      <c r="P382" s="440"/>
      <c r="Q382" s="269"/>
    </row>
    <row r="383">
      <c r="E383" s="266"/>
      <c r="F383" s="266"/>
      <c r="G383" s="533"/>
      <c r="H383" s="534"/>
      <c r="I383" s="274"/>
      <c r="J383" s="261"/>
      <c r="K383" s="262"/>
      <c r="L383" s="425"/>
      <c r="M383" s="262"/>
      <c r="N383" s="274"/>
      <c r="O383" s="262"/>
      <c r="P383" s="303"/>
      <c r="Q383" s="262"/>
    </row>
    <row r="384">
      <c r="E384" s="266"/>
      <c r="F384" s="266"/>
      <c r="G384" s="523" t="s">
        <v>53</v>
      </c>
      <c r="H384" s="524" t="s">
        <v>328</v>
      </c>
      <c r="I384" s="375"/>
      <c r="J384" s="374"/>
      <c r="K384" s="485"/>
      <c r="L384" s="372"/>
      <c r="M384" s="485"/>
      <c r="N384" s="375"/>
      <c r="O384" s="485"/>
      <c r="P384" s="536"/>
      <c r="Q384" s="485"/>
    </row>
    <row r="385">
      <c r="E385" s="266"/>
      <c r="F385" s="266"/>
      <c r="G385" s="541" t="s">
        <v>259</v>
      </c>
      <c r="H385" s="534" t="s">
        <v>238</v>
      </c>
      <c r="I385" s="274" t="s">
        <v>239</v>
      </c>
      <c r="J385" s="261"/>
      <c r="K385" s="262" t="s">
        <v>40</v>
      </c>
      <c r="L385" s="425" t="s">
        <v>38</v>
      </c>
      <c r="M385" s="262" t="s">
        <v>125</v>
      </c>
      <c r="N385" s="274" t="s">
        <v>240</v>
      </c>
      <c r="O385" s="263" t="str">
        <f>PARAMS("expert_dispatch_dtype")</f>
        <v>fp8</v>
      </c>
      <c r="P385" s="303"/>
      <c r="Q385" s="262"/>
    </row>
    <row r="386">
      <c r="E386" s="266"/>
      <c r="F386" s="266"/>
      <c r="G386" s="266"/>
      <c r="H386" s="304" t="s">
        <v>242</v>
      </c>
      <c r="I386" s="271" t="s">
        <v>239</v>
      </c>
      <c r="J386" s="270"/>
      <c r="K386" s="271">
        <f t="shared" ref="K386:M386" si="73">PARAMS(K385)</f>
        <v>16</v>
      </c>
      <c r="L386" s="271">
        <f t="shared" si="73"/>
        <v>1024</v>
      </c>
      <c r="M386" s="271">
        <f t="shared" si="73"/>
        <v>7168</v>
      </c>
      <c r="N386" s="271" t="s">
        <v>240</v>
      </c>
      <c r="O386" s="272"/>
      <c r="P386" s="440">
        <f>SIZEOF_IN_MIB(J386:M386, O385)</f>
        <v>112</v>
      </c>
      <c r="Q386" s="269"/>
    </row>
    <row r="387">
      <c r="E387" s="266"/>
      <c r="F387" s="266"/>
      <c r="G387" s="266"/>
      <c r="H387" s="302" t="s">
        <v>260</v>
      </c>
      <c r="I387" s="274" t="s">
        <v>239</v>
      </c>
      <c r="J387" s="261"/>
      <c r="K387" s="262" t="s">
        <v>143</v>
      </c>
      <c r="L387" s="262"/>
      <c r="M387" s="262"/>
      <c r="N387" s="274" t="s">
        <v>240</v>
      </c>
      <c r="O387" s="275"/>
      <c r="P387" s="303"/>
      <c r="Q387" s="262"/>
    </row>
    <row r="388">
      <c r="E388" s="266"/>
      <c r="F388" s="266"/>
      <c r="G388" s="266"/>
      <c r="H388" s="304" t="s">
        <v>261</v>
      </c>
      <c r="I388" s="271" t="s">
        <v>239</v>
      </c>
      <c r="J388" s="270"/>
      <c r="K388" s="271">
        <f t="shared" ref="K388:M388" si="74">K386/SHARDING(K387)</f>
        <v>1</v>
      </c>
      <c r="L388" s="271">
        <f t="shared" si="74"/>
        <v>1024</v>
      </c>
      <c r="M388" s="271">
        <f t="shared" si="74"/>
        <v>7168</v>
      </c>
      <c r="N388" s="271" t="s">
        <v>240</v>
      </c>
      <c r="O388" s="272"/>
      <c r="P388" s="440">
        <f>SIZEOF_IN_MIB(J388:M388, O385)</f>
        <v>7</v>
      </c>
      <c r="Q388" s="269"/>
    </row>
    <row r="389">
      <c r="E389" s="266"/>
      <c r="F389" s="266"/>
      <c r="G389" s="277"/>
      <c r="H389" s="537" t="s">
        <v>262</v>
      </c>
      <c r="I389" s="274" t="s">
        <v>239</v>
      </c>
      <c r="J389" s="222"/>
      <c r="K389" s="222"/>
      <c r="L389" s="222"/>
      <c r="M389" s="262"/>
      <c r="N389" s="274" t="s">
        <v>240</v>
      </c>
      <c r="O389" s="241"/>
      <c r="P389" s="222"/>
      <c r="Q389" s="262"/>
    </row>
    <row r="390">
      <c r="E390" s="266"/>
      <c r="F390" s="266"/>
      <c r="G390" s="384" t="s">
        <v>329</v>
      </c>
      <c r="H390" s="542" t="s">
        <v>264</v>
      </c>
      <c r="I390" s="305"/>
      <c r="J390" s="336">
        <f>SHARDING(K387) * SHARDING(L387) / HW_SPEC("# of TensorCore per Chip")</f>
        <v>8</v>
      </c>
      <c r="K390" s="270"/>
      <c r="L390" s="269"/>
      <c r="M390" s="271"/>
      <c r="N390" s="271"/>
      <c r="O390" s="269"/>
      <c r="P390" s="440"/>
      <c r="Q390" s="269"/>
    </row>
    <row r="391">
      <c r="E391" s="266"/>
      <c r="F391" s="266"/>
      <c r="G391" s="266"/>
      <c r="H391" s="537" t="s">
        <v>265</v>
      </c>
      <c r="I391" s="222"/>
      <c r="J391" s="316">
        <f>P388 * (J390-1)</f>
        <v>49</v>
      </c>
      <c r="K391" s="261"/>
      <c r="L391" s="262"/>
      <c r="M391" s="274"/>
      <c r="N391" s="274"/>
      <c r="O391" s="262"/>
      <c r="P391" s="303"/>
      <c r="Q391" s="262"/>
    </row>
    <row r="392">
      <c r="E392" s="266"/>
      <c r="F392" s="266"/>
      <c r="G392" s="266"/>
      <c r="H392" s="336" t="s">
        <v>266</v>
      </c>
      <c r="I392" s="305"/>
      <c r="J392" s="321">
        <f>J391*J390</f>
        <v>392</v>
      </c>
      <c r="K392" s="270"/>
      <c r="L392" s="269"/>
      <c r="M392" s="271"/>
      <c r="N392" s="271"/>
      <c r="O392" s="269"/>
      <c r="P392" s="440"/>
      <c r="Q392" s="269"/>
    </row>
    <row r="393">
      <c r="E393" s="266"/>
      <c r="F393" s="266"/>
      <c r="G393" s="266"/>
      <c r="H393" s="404" t="s">
        <v>267</v>
      </c>
      <c r="I393" s="222"/>
      <c r="J393" s="323">
        <f>vlookup(J390, DB!$A$26:$G$31, 6, False)</f>
        <v>12</v>
      </c>
      <c r="K393" s="261"/>
      <c r="L393" s="262"/>
      <c r="M393" s="274"/>
      <c r="N393" s="274"/>
      <c r="O393" s="262"/>
      <c r="P393" s="303"/>
      <c r="Q393" s="262"/>
    </row>
    <row r="394">
      <c r="E394" s="266"/>
      <c r="F394" s="266"/>
      <c r="G394" s="266"/>
      <c r="H394" s="538" t="s">
        <v>268</v>
      </c>
      <c r="I394" s="305"/>
      <c r="J394" s="543">
        <f>HW_SPEC("# of TensorCore per Chip")</f>
        <v>2</v>
      </c>
      <c r="K394" s="270"/>
      <c r="L394" s="269"/>
      <c r="M394" s="271"/>
      <c r="N394" s="271"/>
      <c r="O394" s="269"/>
      <c r="P394" s="440"/>
      <c r="Q394" s="269"/>
    </row>
    <row r="395">
      <c r="E395" s="266"/>
      <c r="F395" s="266"/>
      <c r="G395" s="277"/>
      <c r="H395" s="544" t="s">
        <v>269</v>
      </c>
      <c r="I395" s="545"/>
      <c r="J395" s="329">
        <f>ALL_GATHER_CHIP2CHIP_TIME_MS2(J392 * J394, J393)</f>
        <v>0.3987630208</v>
      </c>
      <c r="K395" s="261"/>
      <c r="L395" s="262"/>
      <c r="M395" s="274"/>
      <c r="N395" s="274"/>
      <c r="O395" s="262"/>
      <c r="P395" s="303"/>
      <c r="Q395" s="262"/>
    </row>
    <row r="396">
      <c r="E396" s="266"/>
      <c r="F396" s="266"/>
      <c r="G396" s="384" t="s">
        <v>330</v>
      </c>
      <c r="H396" s="336" t="s">
        <v>264</v>
      </c>
      <c r="I396" s="313"/>
      <c r="J396" s="409">
        <f>HW_SPEC("# of TensorCore per Chip")</f>
        <v>2</v>
      </c>
      <c r="K396" s="270"/>
      <c r="L396" s="269"/>
      <c r="M396" s="271"/>
      <c r="N396" s="271"/>
      <c r="O396" s="269"/>
      <c r="P396" s="440"/>
      <c r="Q396" s="269"/>
    </row>
    <row r="397">
      <c r="E397" s="266"/>
      <c r="F397" s="266"/>
      <c r="G397" s="266"/>
      <c r="H397" s="404" t="s">
        <v>265</v>
      </c>
      <c r="I397" s="317"/>
      <c r="J397" s="316">
        <f> P386 / J396 * (J396-1)</f>
        <v>56</v>
      </c>
      <c r="K397" s="261"/>
      <c r="L397" s="262"/>
      <c r="M397" s="274"/>
      <c r="N397" s="274"/>
      <c r="O397" s="262"/>
      <c r="P397" s="303"/>
      <c r="Q397" s="262"/>
    </row>
    <row r="398">
      <c r="E398" s="266"/>
      <c r="F398" s="266"/>
      <c r="G398" s="266"/>
      <c r="H398" s="336" t="s">
        <v>266</v>
      </c>
      <c r="I398" s="313"/>
      <c r="J398" s="321">
        <f>J397*J396</f>
        <v>112</v>
      </c>
      <c r="K398" s="270"/>
      <c r="L398" s="269"/>
      <c r="M398" s="271"/>
      <c r="N398" s="271"/>
      <c r="O398" s="269"/>
      <c r="P398" s="440"/>
      <c r="Q398" s="269"/>
    </row>
    <row r="399">
      <c r="E399" s="266"/>
      <c r="F399" s="266"/>
      <c r="G399" s="266"/>
      <c r="H399" s="546" t="s">
        <v>269</v>
      </c>
      <c r="I399" s="547"/>
      <c r="J399" s="548">
        <f>ALL_GATHER_CORE2CORE_TIME_MS(J398)</f>
        <v>0.09114583333</v>
      </c>
      <c r="K399" s="261"/>
      <c r="L399" s="262"/>
      <c r="M399" s="274"/>
      <c r="N399" s="274"/>
      <c r="O399" s="262"/>
      <c r="P399" s="303"/>
      <c r="Q399" s="262"/>
    </row>
    <row r="400">
      <c r="E400" s="266"/>
      <c r="F400" s="266"/>
      <c r="G400" s="277"/>
      <c r="H400" s="549" t="s">
        <v>331</v>
      </c>
      <c r="I400" s="550"/>
      <c r="J400" s="551">
        <f>J399/J390</f>
        <v>0.01139322917</v>
      </c>
      <c r="K400" s="270"/>
      <c r="L400" s="269"/>
      <c r="M400" s="271"/>
      <c r="N400" s="271"/>
      <c r="O400" s="269"/>
      <c r="P400" s="440"/>
      <c r="Q400" s="269"/>
    </row>
    <row r="401">
      <c r="E401" s="266"/>
      <c r="F401" s="266"/>
      <c r="G401" s="328" t="s">
        <v>274</v>
      </c>
      <c r="H401" s="552">
        <f>IF(PARAMS("use_nccl_lookup")=TRUE, "N/A", J395+J400)</f>
        <v>0.41015625</v>
      </c>
      <c r="I401" s="222"/>
      <c r="J401" s="553"/>
      <c r="K401" s="261"/>
      <c r="L401" s="262"/>
      <c r="M401" s="274"/>
      <c r="N401" s="274"/>
      <c r="O401" s="262"/>
      <c r="P401" s="303"/>
      <c r="Q401" s="262"/>
    </row>
    <row r="402">
      <c r="E402" s="266"/>
      <c r="F402" s="266"/>
      <c r="G402" s="533"/>
      <c r="H402" s="554"/>
      <c r="I402" s="419"/>
      <c r="J402" s="270"/>
      <c r="K402" s="270"/>
      <c r="L402" s="271"/>
      <c r="M402" s="271"/>
      <c r="N402" s="271"/>
      <c r="O402" s="270"/>
      <c r="P402" s="440"/>
      <c r="Q402" s="305"/>
    </row>
    <row r="403">
      <c r="E403" s="266"/>
      <c r="F403" s="266"/>
      <c r="G403" s="555" t="s">
        <v>332</v>
      </c>
      <c r="H403" s="556" t="str">
        <f>'Config and Summary'!D22</f>
        <v>Strategy C: Hirarachical All-Gather</v>
      </c>
      <c r="I403" s="513"/>
      <c r="J403" s="374"/>
      <c r="K403" s="374"/>
      <c r="L403" s="375"/>
      <c r="M403" s="375"/>
      <c r="N403" s="375"/>
      <c r="O403" s="374"/>
      <c r="P403" s="536"/>
      <c r="Q403" s="504"/>
    </row>
    <row r="404">
      <c r="E404" s="266"/>
      <c r="F404" s="266"/>
      <c r="G404" s="523" t="s">
        <v>298</v>
      </c>
      <c r="H404" s="557">
        <f>IFS(H403=G360,H368,H403=G370,H382,H403=G384,H401, TRUE,0)</f>
        <v>0.41015625</v>
      </c>
      <c r="I404" s="513"/>
      <c r="J404" s="374"/>
      <c r="K404" s="374"/>
      <c r="L404" s="375"/>
      <c r="M404" s="375"/>
      <c r="N404" s="375"/>
      <c r="O404" s="374"/>
      <c r="P404" s="536"/>
      <c r="Q404" s="504"/>
    </row>
    <row r="405">
      <c r="E405" s="266"/>
      <c r="F405" s="266"/>
      <c r="G405" s="378" t="s">
        <v>333</v>
      </c>
      <c r="H405" s="558">
        <f>vlookup(PARAMS("topo"), DB!$E$26:$G$31, 3, FALSE)</f>
        <v>3</v>
      </c>
      <c r="I405" s="386"/>
      <c r="J405" s="380"/>
      <c r="K405" s="380"/>
      <c r="L405" s="381"/>
      <c r="M405" s="381"/>
      <c r="N405" s="381"/>
      <c r="O405" s="380"/>
      <c r="P405" s="394"/>
      <c r="Q405" s="172"/>
    </row>
    <row r="406">
      <c r="E406" s="277"/>
      <c r="F406" s="277"/>
      <c r="G406" s="372" t="s">
        <v>284</v>
      </c>
      <c r="H406" s="373">
        <f>IF(H403="No Collectives", 0, H405 * HW_SPEC("Chip-to-Chip ICI Latency (ms)"))</f>
        <v>0.0039</v>
      </c>
      <c r="I406" s="513"/>
      <c r="J406" s="374"/>
      <c r="K406" s="374"/>
      <c r="L406" s="375"/>
      <c r="M406" s="375"/>
      <c r="N406" s="375"/>
      <c r="O406" s="374"/>
      <c r="P406" s="536"/>
      <c r="Q406" s="504"/>
    </row>
    <row r="407">
      <c r="E407" s="258" t="s">
        <v>334</v>
      </c>
      <c r="F407" s="559" t="s">
        <v>249</v>
      </c>
      <c r="G407" s="260"/>
      <c r="H407" s="298" t="s">
        <v>238</v>
      </c>
      <c r="I407" s="290" t="s">
        <v>239</v>
      </c>
      <c r="J407" s="290"/>
      <c r="K407" s="195" t="s">
        <v>40</v>
      </c>
      <c r="L407" s="195" t="s">
        <v>159</v>
      </c>
      <c r="M407" s="398" t="s">
        <v>125</v>
      </c>
      <c r="N407" s="290" t="s">
        <v>240</v>
      </c>
      <c r="O407" s="560" t="str">
        <f>EXTRACT_ACTIVATION_DTYPE(PARAMS("moe_dtype"))</f>
        <v>fp8</v>
      </c>
      <c r="P407" s="301"/>
      <c r="Q407" s="291" t="b">
        <v>0</v>
      </c>
    </row>
    <row r="408">
      <c r="E408" s="266"/>
      <c r="F408" s="267"/>
      <c r="G408" s="268"/>
      <c r="H408" s="300" t="s">
        <v>242</v>
      </c>
      <c r="I408" s="290" t="s">
        <v>239</v>
      </c>
      <c r="J408" s="289"/>
      <c r="K408" s="290">
        <f t="shared" ref="K408:M408" si="75">PARAMS(K407)</f>
        <v>16</v>
      </c>
      <c r="L408" s="290">
        <f t="shared" si="75"/>
        <v>8192</v>
      </c>
      <c r="M408" s="290">
        <f t="shared" si="75"/>
        <v>7168</v>
      </c>
      <c r="N408" s="290" t="s">
        <v>240</v>
      </c>
      <c r="O408" s="266"/>
      <c r="P408" s="301">
        <f>SIZEOF_IN_MIB(J408:M408, O407)</f>
        <v>896</v>
      </c>
      <c r="Q408" s="266"/>
    </row>
    <row r="409">
      <c r="E409" s="266"/>
      <c r="F409" s="267"/>
      <c r="G409" s="268"/>
      <c r="H409" s="561" t="s">
        <v>244</v>
      </c>
      <c r="I409" s="289" t="s">
        <v>239</v>
      </c>
      <c r="J409" s="290"/>
      <c r="K409" s="195" t="s">
        <v>143</v>
      </c>
      <c r="L409" s="195"/>
      <c r="M409" s="195"/>
      <c r="N409" s="289" t="s">
        <v>240</v>
      </c>
      <c r="O409" s="266"/>
      <c r="P409" s="301"/>
      <c r="Q409" s="266"/>
    </row>
    <row r="410">
      <c r="E410" s="266"/>
      <c r="F410" s="278"/>
      <c r="G410" s="279"/>
      <c r="H410" s="302" t="s">
        <v>246</v>
      </c>
      <c r="I410" s="274" t="s">
        <v>239</v>
      </c>
      <c r="J410" s="261"/>
      <c r="K410" s="274">
        <f t="shared" ref="K410:M410" si="76">K408/SHARDING(K409)</f>
        <v>1</v>
      </c>
      <c r="L410" s="274">
        <f t="shared" si="76"/>
        <v>8192</v>
      </c>
      <c r="M410" s="274">
        <f t="shared" si="76"/>
        <v>7168</v>
      </c>
      <c r="N410" s="274" t="s">
        <v>240</v>
      </c>
      <c r="O410" s="241"/>
      <c r="P410" s="303">
        <f>SIZEOF_IN_MIB(J410:M410, O407)</f>
        <v>56</v>
      </c>
      <c r="Q410" s="241"/>
    </row>
    <row r="411">
      <c r="E411" s="266"/>
      <c r="F411" s="562" t="s">
        <v>253</v>
      </c>
      <c r="G411" s="260"/>
      <c r="H411" s="449" t="s">
        <v>238</v>
      </c>
      <c r="I411" s="271" t="s">
        <v>239</v>
      </c>
      <c r="J411" s="269">
        <v>2.0</v>
      </c>
      <c r="K411" s="269" t="s">
        <v>131</v>
      </c>
      <c r="L411" s="488" t="s">
        <v>125</v>
      </c>
      <c r="M411" s="269" t="s">
        <v>129</v>
      </c>
      <c r="N411" s="271" t="s">
        <v>240</v>
      </c>
      <c r="O411" s="563" t="str">
        <f>EXTRACT_WEIGHT_DTYPE(PARAMS("moe_dtype"))</f>
        <v>fp4</v>
      </c>
      <c r="P411" s="440"/>
      <c r="Q411" s="399" t="b">
        <v>0</v>
      </c>
    </row>
    <row r="412">
      <c r="E412" s="266"/>
      <c r="F412" s="267"/>
      <c r="G412" s="268"/>
      <c r="H412" s="302" t="s">
        <v>242</v>
      </c>
      <c r="I412" s="274" t="s">
        <v>239</v>
      </c>
      <c r="J412" s="274">
        <f t="shared" ref="J412:M412" si="77">PARAMS(J411)</f>
        <v>2</v>
      </c>
      <c r="K412" s="274">
        <f t="shared" si="77"/>
        <v>256</v>
      </c>
      <c r="L412" s="274">
        <f t="shared" si="77"/>
        <v>7168</v>
      </c>
      <c r="M412" s="274">
        <f t="shared" si="77"/>
        <v>2048</v>
      </c>
      <c r="N412" s="274" t="s">
        <v>240</v>
      </c>
      <c r="O412" s="275"/>
      <c r="P412" s="303">
        <f>SIZEOF_IN_MIB(J412:M412, O411)</f>
        <v>3584</v>
      </c>
      <c r="Q412" s="275"/>
    </row>
    <row r="413">
      <c r="E413" s="266"/>
      <c r="F413" s="267"/>
      <c r="G413" s="268"/>
      <c r="H413" s="449" t="s">
        <v>244</v>
      </c>
      <c r="I413" s="271"/>
      <c r="J413" s="270"/>
      <c r="K413" s="269" t="s">
        <v>143</v>
      </c>
      <c r="L413" s="269"/>
      <c r="M413" s="269"/>
      <c r="N413" s="271" t="s">
        <v>240</v>
      </c>
      <c r="O413" s="272"/>
      <c r="P413" s="440"/>
      <c r="Q413" s="272"/>
    </row>
    <row r="414">
      <c r="E414" s="266"/>
      <c r="F414" s="278"/>
      <c r="G414" s="279"/>
      <c r="H414" s="534" t="s">
        <v>246</v>
      </c>
      <c r="I414" s="274" t="s">
        <v>239</v>
      </c>
      <c r="J414" s="274">
        <f t="shared" ref="J414:M414" si="78">J412/SHARDING(J413)</f>
        <v>2</v>
      </c>
      <c r="K414" s="274">
        <f t="shared" si="78"/>
        <v>16</v>
      </c>
      <c r="L414" s="274">
        <f t="shared" si="78"/>
        <v>7168</v>
      </c>
      <c r="M414" s="274">
        <f t="shared" si="78"/>
        <v>2048</v>
      </c>
      <c r="N414" s="274" t="s">
        <v>240</v>
      </c>
      <c r="O414" s="241"/>
      <c r="P414" s="303">
        <f>SIZEOF_IN_MIB(J414:M414, O411)</f>
        <v>224</v>
      </c>
      <c r="Q414" s="241"/>
    </row>
    <row r="415">
      <c r="E415" s="266"/>
      <c r="F415" s="562" t="s">
        <v>257</v>
      </c>
      <c r="G415" s="260"/>
      <c r="H415" s="449" t="s">
        <v>238</v>
      </c>
      <c r="I415" s="271" t="s">
        <v>239</v>
      </c>
      <c r="J415" s="269">
        <v>2.0</v>
      </c>
      <c r="K415" s="269" t="s">
        <v>40</v>
      </c>
      <c r="L415" s="269" t="s">
        <v>159</v>
      </c>
      <c r="M415" s="269" t="s">
        <v>129</v>
      </c>
      <c r="N415" s="271" t="s">
        <v>240</v>
      </c>
      <c r="O415" s="478" t="s">
        <v>82</v>
      </c>
      <c r="P415" s="440"/>
      <c r="Q415" s="399" t="b">
        <v>0</v>
      </c>
    </row>
    <row r="416">
      <c r="E416" s="266"/>
      <c r="F416" s="267"/>
      <c r="G416" s="268"/>
      <c r="H416" s="302" t="s">
        <v>242</v>
      </c>
      <c r="I416" s="274" t="s">
        <v>239</v>
      </c>
      <c r="J416" s="274">
        <f t="shared" ref="J416:M416" si="79">PARAMS(J415)</f>
        <v>2</v>
      </c>
      <c r="K416" s="274">
        <f t="shared" si="79"/>
        <v>16</v>
      </c>
      <c r="L416" s="274">
        <f t="shared" si="79"/>
        <v>8192</v>
      </c>
      <c r="M416" s="274">
        <f t="shared" si="79"/>
        <v>2048</v>
      </c>
      <c r="N416" s="274" t="s">
        <v>240</v>
      </c>
      <c r="O416" s="275"/>
      <c r="P416" s="303">
        <f>SIZEOF_IN_MIB(J416:M416, O415)</f>
        <v>1024</v>
      </c>
      <c r="Q416" s="275"/>
    </row>
    <row r="417">
      <c r="E417" s="266"/>
      <c r="F417" s="267"/>
      <c r="G417" s="268"/>
      <c r="H417" s="449" t="s">
        <v>244</v>
      </c>
      <c r="I417" s="271" t="s">
        <v>239</v>
      </c>
      <c r="J417" s="270"/>
      <c r="K417" s="269" t="s">
        <v>143</v>
      </c>
      <c r="L417" s="269"/>
      <c r="M417" s="269"/>
      <c r="N417" s="271" t="s">
        <v>240</v>
      </c>
      <c r="O417" s="272"/>
      <c r="P417" s="440"/>
      <c r="Q417" s="272"/>
    </row>
    <row r="418">
      <c r="E418" s="266"/>
      <c r="F418" s="278"/>
      <c r="G418" s="279"/>
      <c r="H418" s="534" t="s">
        <v>246</v>
      </c>
      <c r="I418" s="274" t="s">
        <v>239</v>
      </c>
      <c r="J418" s="274">
        <f t="shared" ref="J418:M418" si="80">J416/SHARDING(J417)</f>
        <v>2</v>
      </c>
      <c r="K418" s="274">
        <f t="shared" si="80"/>
        <v>1</v>
      </c>
      <c r="L418" s="274">
        <f t="shared" si="80"/>
        <v>8192</v>
      </c>
      <c r="M418" s="274">
        <f t="shared" si="80"/>
        <v>2048</v>
      </c>
      <c r="N418" s="274" t="s">
        <v>240</v>
      </c>
      <c r="O418" s="241"/>
      <c r="P418" s="303">
        <f>SIZEOF_IN_MIB(J418:M418, O415)</f>
        <v>64</v>
      </c>
      <c r="Q418" s="241"/>
    </row>
    <row r="419">
      <c r="E419" s="266"/>
      <c r="F419" s="296" t="s">
        <v>335</v>
      </c>
      <c r="G419" s="533" t="s">
        <v>404</v>
      </c>
      <c r="H419" s="424" t="str">
        <f>L413</f>
        <v/>
      </c>
      <c r="I419" s="564" t="s">
        <v>405</v>
      </c>
      <c r="J419" s="270"/>
      <c r="K419" s="270"/>
      <c r="L419" s="271"/>
      <c r="M419" s="271"/>
      <c r="N419" s="271"/>
      <c r="O419" s="270"/>
      <c r="P419" s="440"/>
      <c r="Q419" s="305"/>
    </row>
    <row r="420">
      <c r="E420" s="266"/>
      <c r="F420" s="266"/>
      <c r="G420" s="523" t="s">
        <v>338</v>
      </c>
      <c r="H420" s="565" t="s">
        <v>339</v>
      </c>
      <c r="I420" s="565"/>
      <c r="J420" s="374"/>
      <c r="K420" s="374"/>
      <c r="L420" s="375"/>
      <c r="M420" s="375"/>
      <c r="N420" s="375"/>
      <c r="O420" s="374"/>
      <c r="P420" s="536"/>
      <c r="Q420" s="504"/>
    </row>
    <row r="421">
      <c r="E421" s="266"/>
      <c r="F421" s="266"/>
      <c r="G421" s="526" t="s">
        <v>264</v>
      </c>
      <c r="H421" s="566">
        <f>SHARDING(H419)</f>
        <v>1</v>
      </c>
      <c r="I421" s="424"/>
      <c r="J421" s="270"/>
      <c r="K421" s="270"/>
      <c r="L421" s="271"/>
      <c r="M421" s="271"/>
      <c r="N421" s="271"/>
      <c r="O421" s="270"/>
      <c r="P421" s="440"/>
      <c r="Q421" s="305"/>
    </row>
    <row r="422">
      <c r="E422" s="266"/>
      <c r="F422" s="266"/>
      <c r="G422" s="526" t="s">
        <v>340</v>
      </c>
      <c r="H422" s="567">
        <f>P418/H421*(H421-1)</f>
        <v>0</v>
      </c>
      <c r="I422" s="481"/>
      <c r="J422" s="261"/>
      <c r="K422" s="261"/>
      <c r="L422" s="274"/>
      <c r="M422" s="274"/>
      <c r="N422" s="274"/>
      <c r="O422" s="261"/>
      <c r="P422" s="303"/>
      <c r="Q422" s="222"/>
    </row>
    <row r="423">
      <c r="E423" s="266"/>
      <c r="F423" s="266"/>
      <c r="G423" s="526" t="s">
        <v>341</v>
      </c>
      <c r="H423" s="568">
        <f>H422*H421</f>
        <v>0</v>
      </c>
      <c r="I423" s="424"/>
      <c r="J423" s="270"/>
      <c r="K423" s="270"/>
      <c r="L423" s="271"/>
      <c r="M423" s="271"/>
      <c r="N423" s="271"/>
      <c r="O423" s="270"/>
      <c r="P423" s="440"/>
      <c r="Q423" s="305"/>
    </row>
    <row r="424">
      <c r="E424" s="266"/>
      <c r="F424" s="266"/>
      <c r="G424" s="569" t="s">
        <v>342</v>
      </c>
      <c r="H424" s="570" t="s">
        <v>267</v>
      </c>
      <c r="I424" s="481"/>
      <c r="J424" s="571">
        <f>IFS(H421=8,12,
H421=4,4,
H421=2,1,
H421=1,0,
TRUE,NA())</f>
        <v>0</v>
      </c>
      <c r="K424" s="261"/>
      <c r="L424" s="274"/>
      <c r="M424" s="274"/>
      <c r="N424" s="274"/>
      <c r="O424" s="261"/>
      <c r="P424" s="303"/>
      <c r="Q424" s="222"/>
    </row>
    <row r="425">
      <c r="E425" s="266"/>
      <c r="F425" s="266"/>
      <c r="G425" s="266"/>
      <c r="H425" s="572" t="s">
        <v>343</v>
      </c>
      <c r="I425" s="305"/>
      <c r="J425" s="573">
        <f>HW_SPEC("# of TensorCore per Chip")</f>
        <v>2</v>
      </c>
      <c r="K425" s="270"/>
      <c r="L425" s="271"/>
      <c r="M425" s="271"/>
      <c r="N425" s="271"/>
      <c r="O425" s="270"/>
      <c r="P425" s="440"/>
      <c r="Q425" s="305"/>
    </row>
    <row r="426">
      <c r="E426" s="266"/>
      <c r="F426" s="266"/>
      <c r="G426" s="277"/>
      <c r="H426" s="574" t="s">
        <v>269</v>
      </c>
      <c r="I426" s="481"/>
      <c r="J426" s="575">
        <f>REDUCE_SCATTER_CHIP2CHIP_TIME_MS2(H423*J425,J424)</f>
        <v>0</v>
      </c>
      <c r="K426" s="261"/>
      <c r="L426" s="274"/>
      <c r="M426" s="274"/>
      <c r="N426" s="274"/>
      <c r="O426" s="261"/>
      <c r="P426" s="303"/>
      <c r="Q426" s="222"/>
    </row>
    <row r="427">
      <c r="E427" s="266"/>
      <c r="F427" s="266"/>
      <c r="G427" s="576" t="s">
        <v>344</v>
      </c>
      <c r="H427" s="577" t="s">
        <v>269</v>
      </c>
      <c r="I427" s="305"/>
      <c r="J427" s="578">
        <f>REDUCE_SCATTER_CORE2CORE_TIME_MS(H423)</f>
        <v>0</v>
      </c>
      <c r="K427" s="270"/>
      <c r="L427" s="271"/>
      <c r="M427" s="271"/>
      <c r="N427" s="271"/>
      <c r="O427" s="270"/>
      <c r="P427" s="440"/>
      <c r="Q427" s="305"/>
    </row>
    <row r="428">
      <c r="E428" s="266"/>
      <c r="F428" s="266"/>
      <c r="G428" s="172"/>
      <c r="H428" s="222"/>
      <c r="I428" s="481"/>
      <c r="J428" s="261"/>
      <c r="K428" s="261"/>
      <c r="L428" s="274"/>
      <c r="M428" s="274"/>
      <c r="N428" s="274"/>
      <c r="O428" s="261"/>
      <c r="P428" s="303"/>
      <c r="Q428" s="222"/>
    </row>
    <row r="429">
      <c r="E429" s="266"/>
      <c r="F429" s="266"/>
      <c r="G429" s="523" t="s">
        <v>345</v>
      </c>
      <c r="H429" s="579" t="s">
        <v>346</v>
      </c>
      <c r="I429" s="580"/>
      <c r="J429" s="374"/>
      <c r="K429" s="374"/>
      <c r="L429" s="375"/>
      <c r="M429" s="375"/>
      <c r="N429" s="375"/>
      <c r="O429" s="374"/>
      <c r="P429" s="536"/>
      <c r="Q429" s="504"/>
    </row>
    <row r="430">
      <c r="E430" s="266"/>
      <c r="F430" s="266"/>
      <c r="G430" s="533" t="s">
        <v>347</v>
      </c>
      <c r="H430" s="581">
        <f>P418/2</f>
        <v>32</v>
      </c>
      <c r="I430" s="582"/>
      <c r="J430" s="380"/>
      <c r="K430" s="380"/>
      <c r="L430" s="381"/>
      <c r="M430" s="381"/>
      <c r="N430" s="381"/>
      <c r="O430" s="380"/>
      <c r="P430" s="394"/>
      <c r="Q430" s="172"/>
    </row>
    <row r="431">
      <c r="E431" s="266"/>
      <c r="F431" s="266"/>
      <c r="G431" s="172"/>
      <c r="H431" s="172"/>
      <c r="I431" s="582"/>
      <c r="J431" s="380"/>
      <c r="K431" s="380"/>
      <c r="L431" s="381"/>
      <c r="M431" s="381"/>
      <c r="N431" s="381"/>
      <c r="O431" s="380"/>
      <c r="P431" s="394"/>
      <c r="Q431" s="172"/>
    </row>
    <row r="432">
      <c r="E432" s="266"/>
      <c r="F432" s="266"/>
      <c r="G432" s="523" t="s">
        <v>215</v>
      </c>
      <c r="H432" s="579" t="s">
        <v>348</v>
      </c>
      <c r="I432" s="580"/>
      <c r="J432" s="374"/>
      <c r="K432" s="374"/>
      <c r="L432" s="375"/>
      <c r="M432" s="375"/>
      <c r="N432" s="375"/>
      <c r="O432" s="374"/>
      <c r="P432" s="536"/>
      <c r="Q432" s="504"/>
    </row>
    <row r="433">
      <c r="E433" s="266"/>
      <c r="F433" s="266"/>
      <c r="G433" s="526" t="s">
        <v>264</v>
      </c>
      <c r="H433" s="583">
        <f>H421</f>
        <v>1</v>
      </c>
      <c r="I433" s="582"/>
      <c r="J433" s="380"/>
      <c r="K433" s="380"/>
      <c r="L433" s="381"/>
      <c r="M433" s="381"/>
      <c r="N433" s="381"/>
      <c r="O433" s="380"/>
      <c r="P433" s="394"/>
      <c r="Q433" s="172"/>
    </row>
    <row r="434">
      <c r="E434" s="266"/>
      <c r="F434" s="266"/>
      <c r="G434" s="526" t="s">
        <v>349</v>
      </c>
      <c r="H434" s="584">
        <f>H430/H433 * (H433-1)</f>
        <v>0</v>
      </c>
      <c r="I434" s="582"/>
      <c r="J434" s="380"/>
      <c r="K434" s="380"/>
      <c r="L434" s="381"/>
      <c r="M434" s="381"/>
      <c r="N434" s="381"/>
      <c r="O434" s="380"/>
      <c r="P434" s="394"/>
      <c r="Q434" s="172"/>
    </row>
    <row r="435">
      <c r="E435" s="266"/>
      <c r="F435" s="266"/>
      <c r="G435" s="526" t="s">
        <v>266</v>
      </c>
      <c r="H435" s="584">
        <f>H434*H433</f>
        <v>0</v>
      </c>
      <c r="I435" s="582"/>
      <c r="J435" s="380"/>
      <c r="K435" s="380"/>
      <c r="L435" s="381"/>
      <c r="M435" s="381"/>
      <c r="N435" s="381"/>
      <c r="O435" s="380"/>
      <c r="P435" s="394"/>
      <c r="Q435" s="172"/>
    </row>
    <row r="436">
      <c r="E436" s="266"/>
      <c r="F436" s="266"/>
      <c r="G436" s="585" t="s">
        <v>342</v>
      </c>
      <c r="H436" s="311" t="s">
        <v>267</v>
      </c>
      <c r="I436" s="172"/>
      <c r="J436" s="586" t="str">
        <f>IFS(H433=8,12,
H433=4,4,
H433=2,1,
TRUE,NA())</f>
        <v>#N/A</v>
      </c>
      <c r="K436" s="380"/>
      <c r="L436" s="381"/>
      <c r="M436" s="381"/>
      <c r="N436" s="381"/>
      <c r="O436" s="380"/>
      <c r="P436" s="394"/>
      <c r="Q436" s="172"/>
      <c r="S436" s="587"/>
    </row>
    <row r="437">
      <c r="E437" s="266"/>
      <c r="F437" s="266"/>
      <c r="G437" s="266"/>
      <c r="H437" s="311" t="s">
        <v>343</v>
      </c>
      <c r="I437" s="172"/>
      <c r="J437" s="588">
        <f>HW_SPEC("# of TensorCore per Chip")</f>
        <v>2</v>
      </c>
      <c r="K437" s="380"/>
      <c r="L437" s="381"/>
      <c r="M437" s="381"/>
      <c r="N437" s="381"/>
      <c r="O437" s="380"/>
      <c r="P437" s="394"/>
      <c r="Q437" s="172"/>
    </row>
    <row r="438">
      <c r="E438" s="266"/>
      <c r="F438" s="266"/>
      <c r="G438" s="277"/>
      <c r="H438" s="328" t="s">
        <v>269</v>
      </c>
      <c r="I438" s="582"/>
      <c r="J438" s="589">
        <f>REDUCE_SCATTER_CHIP2CHIP_TIME_MS2(H435*J437,J436)</f>
        <v>0</v>
      </c>
      <c r="K438" s="380"/>
      <c r="L438" s="381"/>
      <c r="M438" s="381"/>
      <c r="N438" s="381"/>
      <c r="O438" s="380"/>
      <c r="P438" s="394"/>
      <c r="Q438" s="172"/>
    </row>
    <row r="439">
      <c r="E439" s="266"/>
      <c r="F439" s="266"/>
      <c r="G439" s="590" t="s">
        <v>344</v>
      </c>
      <c r="H439" s="328" t="s">
        <v>269</v>
      </c>
      <c r="I439" s="582"/>
      <c r="J439" s="589">
        <f>REDUCE_SCATTER_CORE2CORE_TIME_MS(H435)</f>
        <v>0</v>
      </c>
      <c r="K439" s="380"/>
      <c r="L439" s="381"/>
      <c r="M439" s="381"/>
      <c r="N439" s="381"/>
      <c r="O439" s="380"/>
      <c r="P439" s="394"/>
      <c r="Q439" s="172"/>
    </row>
    <row r="440">
      <c r="E440" s="266"/>
      <c r="F440" s="266"/>
      <c r="G440" s="526"/>
      <c r="H440" s="591"/>
      <c r="I440" s="582"/>
      <c r="J440" s="380"/>
      <c r="K440" s="380"/>
      <c r="L440" s="381"/>
      <c r="M440" s="381"/>
      <c r="N440" s="381"/>
      <c r="O440" s="380"/>
      <c r="P440" s="394"/>
      <c r="Q440" s="172"/>
    </row>
    <row r="441">
      <c r="E441" s="266"/>
      <c r="F441" s="266"/>
      <c r="G441" s="523" t="s">
        <v>350</v>
      </c>
      <c r="H441" s="592" t="s">
        <v>351</v>
      </c>
      <c r="I441" s="580"/>
      <c r="J441" s="374"/>
      <c r="K441" s="374"/>
      <c r="L441" s="375"/>
      <c r="M441" s="375"/>
      <c r="N441" s="375"/>
      <c r="O441" s="374"/>
      <c r="P441" s="536"/>
      <c r="Q441" s="504"/>
    </row>
    <row r="442">
      <c r="E442" s="266"/>
      <c r="F442" s="266"/>
      <c r="G442" s="593" t="s">
        <v>352</v>
      </c>
      <c r="H442" s="594">
        <f>IFS(H441=G424,J426,
H441=G427,J427 ,
TRUE,0)</f>
        <v>0</v>
      </c>
      <c r="I442" s="582"/>
      <c r="J442" s="380"/>
      <c r="K442" s="380"/>
      <c r="L442" s="381"/>
      <c r="M442" s="381"/>
      <c r="N442" s="381"/>
      <c r="O442" s="380"/>
      <c r="P442" s="394"/>
      <c r="Q442" s="172"/>
    </row>
    <row r="443">
      <c r="E443" s="266"/>
      <c r="F443" s="266"/>
      <c r="G443" s="593" t="s">
        <v>353</v>
      </c>
      <c r="H443" s="594">
        <f>IFS(H441=G436,J438,
H441=G439,J439 ,
TRUE,0)</f>
        <v>0</v>
      </c>
      <c r="I443" s="582"/>
      <c r="J443" s="380"/>
      <c r="K443" s="380"/>
      <c r="L443" s="381"/>
      <c r="M443" s="381"/>
      <c r="N443" s="381"/>
      <c r="O443" s="380"/>
      <c r="P443" s="394"/>
      <c r="Q443" s="172"/>
    </row>
    <row r="444">
      <c r="E444" s="266"/>
      <c r="F444" s="277"/>
      <c r="G444" s="523" t="s">
        <v>298</v>
      </c>
      <c r="H444" s="557">
        <f>SUM(H442:H443)</f>
        <v>0</v>
      </c>
      <c r="I444" s="513"/>
      <c r="J444" s="374"/>
      <c r="K444" s="374"/>
      <c r="L444" s="375"/>
      <c r="M444" s="375"/>
      <c r="N444" s="375"/>
      <c r="O444" s="374"/>
      <c r="P444" s="536"/>
      <c r="Q444" s="504"/>
    </row>
    <row r="445">
      <c r="E445" s="266"/>
      <c r="F445" s="541" t="s">
        <v>285</v>
      </c>
      <c r="G445" s="533" t="s">
        <v>286</v>
      </c>
      <c r="H445" s="595" t="str">
        <f>VLOOKUP(O407&amp;","&amp;O411,$T$3:$W$12,4, FALSE)</f>
        <v>fp8</v>
      </c>
      <c r="I445" s="386"/>
      <c r="J445" s="380"/>
      <c r="K445" s="380"/>
      <c r="L445" s="381"/>
      <c r="M445" s="381"/>
      <c r="N445" s="381"/>
      <c r="O445" s="380"/>
      <c r="P445" s="394"/>
      <c r="Q445" s="172"/>
    </row>
    <row r="446">
      <c r="E446" s="266"/>
      <c r="F446" s="266"/>
      <c r="G446" s="596" t="s">
        <v>354</v>
      </c>
      <c r="H446" s="596">
        <v>128.0</v>
      </c>
      <c r="I446" s="386"/>
      <c r="J446" s="380"/>
      <c r="K446" s="380"/>
      <c r="L446" s="381"/>
      <c r="M446" s="381"/>
      <c r="N446" s="381"/>
      <c r="O446" s="380"/>
      <c r="P446" s="394"/>
      <c r="Q446" s="172"/>
    </row>
    <row r="447">
      <c r="E447" s="266"/>
      <c r="F447" s="266"/>
      <c r="G447" s="596" t="s">
        <v>355</v>
      </c>
      <c r="H447" s="597">
        <f t="array" ref="H447">CALCULATE_FLOPS(HSTACK(H446,M410),J414:M414,L414,K414,H445)</f>
        <v>7516192768</v>
      </c>
      <c r="I447" s="386"/>
      <c r="J447" s="380"/>
      <c r="K447" s="380"/>
      <c r="L447" s="381"/>
      <c r="M447" s="381"/>
      <c r="N447" s="381"/>
      <c r="O447" s="380"/>
      <c r="P447" s="394"/>
      <c r="Q447" s="172"/>
    </row>
    <row r="448">
      <c r="E448" s="266"/>
      <c r="F448" s="266"/>
      <c r="G448" s="596" t="s">
        <v>356</v>
      </c>
      <c r="H448" s="596">
        <f>CEILING(PRODUCT(K410:L410)/H446,1)</f>
        <v>64</v>
      </c>
      <c r="I448" s="386"/>
      <c r="J448" s="380"/>
      <c r="K448" s="380"/>
      <c r="L448" s="381"/>
      <c r="M448" s="381"/>
      <c r="N448" s="381"/>
      <c r="O448" s="380"/>
      <c r="P448" s="394"/>
      <c r="Q448" s="172"/>
    </row>
    <row r="449">
      <c r="E449" s="266"/>
      <c r="F449" s="266"/>
      <c r="G449" s="596" t="s">
        <v>357</v>
      </c>
      <c r="H449" s="596">
        <f>PARAMS("E")/SHARDING(K413)</f>
        <v>16</v>
      </c>
      <c r="I449" s="386"/>
      <c r="J449" s="380"/>
      <c r="K449" s="380"/>
      <c r="L449" s="381"/>
      <c r="M449" s="381"/>
      <c r="N449" s="381"/>
      <c r="O449" s="380"/>
      <c r="P449" s="394"/>
      <c r="Q449" s="172"/>
    </row>
    <row r="450">
      <c r="E450" s="266"/>
      <c r="F450" s="266"/>
      <c r="G450" s="596" t="s">
        <v>358</v>
      </c>
      <c r="H450" s="595">
        <f>H448 + IF(PARAMS("enforce_perfect_expert_routing"),0,H449-1)</f>
        <v>64</v>
      </c>
      <c r="I450" s="598" t="s">
        <v>359</v>
      </c>
      <c r="J450" s="380"/>
      <c r="K450" s="380"/>
      <c r="L450" s="381"/>
      <c r="M450" s="381"/>
      <c r="N450" s="381"/>
      <c r="O450" s="380"/>
      <c r="P450" s="394"/>
      <c r="Q450" s="172"/>
    </row>
    <row r="451">
      <c r="E451" s="266"/>
      <c r="F451" s="266"/>
      <c r="G451" s="533" t="s">
        <v>360</v>
      </c>
      <c r="H451" s="599">
        <f>H450*H447</f>
        <v>481036337152</v>
      </c>
      <c r="I451" s="386"/>
      <c r="J451" s="380"/>
      <c r="K451" s="380"/>
      <c r="L451" s="381"/>
      <c r="M451" s="381"/>
      <c r="N451" s="381"/>
      <c r="O451" s="380"/>
      <c r="P451" s="394"/>
      <c r="Q451" s="172"/>
    </row>
    <row r="452">
      <c r="E452" s="266"/>
      <c r="F452" s="277"/>
      <c r="G452" s="600" t="s">
        <v>288</v>
      </c>
      <c r="H452" s="601">
        <f>COMPUTE_TIME_MS(H451, H445)</f>
        <v>0.2693948746</v>
      </c>
      <c r="I452" s="390"/>
      <c r="J452" s="391"/>
      <c r="K452" s="391"/>
      <c r="L452" s="392"/>
      <c r="M452" s="392"/>
      <c r="N452" s="392"/>
      <c r="O452" s="391"/>
      <c r="P452" s="602"/>
      <c r="Q452" s="172"/>
    </row>
    <row r="453">
      <c r="E453" s="266"/>
      <c r="F453" s="541" t="s">
        <v>289</v>
      </c>
      <c r="G453" s="595" t="s">
        <v>290</v>
      </c>
      <c r="H453" s="603">
        <f>IF(Q407,0,P410)+IF(Q411,0,P414)+IF(Q415,0,P418 / 2)</f>
        <v>312</v>
      </c>
      <c r="I453" s="380"/>
      <c r="J453" s="380"/>
      <c r="K453" s="380"/>
      <c r="L453" s="381"/>
      <c r="M453" s="381"/>
      <c r="N453" s="381"/>
      <c r="O453" s="380"/>
      <c r="P453" s="394"/>
      <c r="Q453" s="172"/>
    </row>
    <row r="454">
      <c r="E454" s="277"/>
      <c r="F454" s="277"/>
      <c r="G454" s="604" t="s">
        <v>291</v>
      </c>
      <c r="H454" s="601">
        <f>HBM_TIME_MS(H453)</f>
        <v>0.09054875331</v>
      </c>
      <c r="I454" s="391"/>
      <c r="J454" s="391"/>
      <c r="K454" s="391"/>
      <c r="L454" s="392"/>
      <c r="M454" s="392"/>
      <c r="N454" s="392"/>
      <c r="O454" s="391"/>
      <c r="P454" s="602"/>
      <c r="Q454" s="172"/>
    </row>
    <row r="455">
      <c r="E455" s="258" t="s">
        <v>361</v>
      </c>
      <c r="F455" s="559" t="s">
        <v>249</v>
      </c>
      <c r="G455" s="260"/>
      <c r="H455" s="298" t="s">
        <v>238</v>
      </c>
      <c r="I455" s="290" t="s">
        <v>239</v>
      </c>
      <c r="J455" s="195"/>
      <c r="K455" s="195" t="s">
        <v>40</v>
      </c>
      <c r="L455" s="195" t="s">
        <v>159</v>
      </c>
      <c r="M455" s="398" t="s">
        <v>129</v>
      </c>
      <c r="N455" s="290" t="s">
        <v>240</v>
      </c>
      <c r="O455" s="560" t="str">
        <f>EXTRACT_ACTIVATION_DTYPE(PARAMS("moe_dtype"))</f>
        <v>fp8</v>
      </c>
      <c r="P455" s="301"/>
      <c r="Q455" s="291" t="b">
        <v>0</v>
      </c>
    </row>
    <row r="456">
      <c r="E456" s="266"/>
      <c r="F456" s="267"/>
      <c r="G456" s="268"/>
      <c r="H456" s="300" t="s">
        <v>242</v>
      </c>
      <c r="I456" s="290" t="s">
        <v>239</v>
      </c>
      <c r="J456" s="289"/>
      <c r="K456" s="290">
        <f t="shared" ref="K456:M456" si="81">PARAMS(K455)</f>
        <v>16</v>
      </c>
      <c r="L456" s="290">
        <f t="shared" si="81"/>
        <v>8192</v>
      </c>
      <c r="M456" s="290">
        <f t="shared" si="81"/>
        <v>2048</v>
      </c>
      <c r="N456" s="290" t="s">
        <v>240</v>
      </c>
      <c r="O456" s="266"/>
      <c r="P456" s="301">
        <f>SIZEOF_IN_MIB(J456:M456, O455)</f>
        <v>256</v>
      </c>
      <c r="Q456" s="266"/>
    </row>
    <row r="457">
      <c r="E457" s="266"/>
      <c r="F457" s="267"/>
      <c r="G457" s="268"/>
      <c r="H457" s="561" t="s">
        <v>244</v>
      </c>
      <c r="I457" s="289" t="s">
        <v>239</v>
      </c>
      <c r="J457" s="290"/>
      <c r="K457" s="195" t="s">
        <v>143</v>
      </c>
      <c r="L457" s="195"/>
      <c r="M457" s="195"/>
      <c r="N457" s="289" t="s">
        <v>240</v>
      </c>
      <c r="O457" s="266"/>
      <c r="P457" s="301"/>
      <c r="Q457" s="266"/>
    </row>
    <row r="458">
      <c r="E458" s="266"/>
      <c r="F458" s="278"/>
      <c r="G458" s="279"/>
      <c r="H458" s="300" t="s">
        <v>246</v>
      </c>
      <c r="I458" s="289" t="s">
        <v>239</v>
      </c>
      <c r="J458" s="290"/>
      <c r="K458" s="289">
        <f t="shared" ref="K458:M458" si="82">K456/SHARDING(K457)</f>
        <v>1</v>
      </c>
      <c r="L458" s="289">
        <f t="shared" si="82"/>
        <v>8192</v>
      </c>
      <c r="M458" s="289">
        <f t="shared" si="82"/>
        <v>2048</v>
      </c>
      <c r="N458" s="289" t="s">
        <v>240</v>
      </c>
      <c r="O458" s="241"/>
      <c r="P458" s="301">
        <f>SIZEOF_IN_MIB(J458:M458, O455)</f>
        <v>16</v>
      </c>
      <c r="Q458" s="277"/>
    </row>
    <row r="459">
      <c r="E459" s="266"/>
      <c r="F459" s="562" t="s">
        <v>253</v>
      </c>
      <c r="G459" s="260"/>
      <c r="H459" s="561" t="s">
        <v>238</v>
      </c>
      <c r="I459" s="289" t="s">
        <v>239</v>
      </c>
      <c r="J459" s="290"/>
      <c r="K459" s="195" t="s">
        <v>131</v>
      </c>
      <c r="L459" s="398" t="s">
        <v>129</v>
      </c>
      <c r="M459" s="195" t="s">
        <v>125</v>
      </c>
      <c r="N459" s="289" t="s">
        <v>240</v>
      </c>
      <c r="O459" s="563" t="str">
        <f>EXTRACT_WEIGHT_DTYPE(PARAMS("moe_dtype"))</f>
        <v>fp4</v>
      </c>
      <c r="P459" s="301"/>
      <c r="Q459" s="291" t="b">
        <v>0</v>
      </c>
    </row>
    <row r="460">
      <c r="E460" s="266"/>
      <c r="F460" s="267"/>
      <c r="G460" s="268"/>
      <c r="H460" s="300" t="s">
        <v>242</v>
      </c>
      <c r="I460" s="289" t="s">
        <v>239</v>
      </c>
      <c r="J460" s="290"/>
      <c r="K460" s="289">
        <f t="shared" ref="K460:M460" si="83">PARAMS(K459)</f>
        <v>256</v>
      </c>
      <c r="L460" s="289">
        <f t="shared" si="83"/>
        <v>2048</v>
      </c>
      <c r="M460" s="289">
        <f t="shared" si="83"/>
        <v>7168</v>
      </c>
      <c r="N460" s="289" t="s">
        <v>240</v>
      </c>
      <c r="O460" s="275"/>
      <c r="P460" s="301">
        <f>SIZEOF_IN_MIB(J460:M460, O459)</f>
        <v>1792</v>
      </c>
      <c r="Q460" s="266"/>
    </row>
    <row r="461">
      <c r="E461" s="266"/>
      <c r="F461" s="267"/>
      <c r="G461" s="268"/>
      <c r="H461" s="561" t="s">
        <v>244</v>
      </c>
      <c r="I461" s="289" t="s">
        <v>239</v>
      </c>
      <c r="J461" s="290"/>
      <c r="K461" s="195" t="s">
        <v>143</v>
      </c>
      <c r="L461" s="195"/>
      <c r="M461" s="195"/>
      <c r="N461" s="289" t="s">
        <v>240</v>
      </c>
      <c r="O461" s="272"/>
      <c r="P461" s="301"/>
      <c r="Q461" s="266"/>
    </row>
    <row r="462">
      <c r="E462" s="266"/>
      <c r="F462" s="278"/>
      <c r="G462" s="279"/>
      <c r="H462" s="561" t="s">
        <v>246</v>
      </c>
      <c r="I462" s="289" t="s">
        <v>239</v>
      </c>
      <c r="J462" s="290"/>
      <c r="K462" s="289">
        <f t="shared" ref="K462:M462" si="84">K460/SHARDING(K461)</f>
        <v>16</v>
      </c>
      <c r="L462" s="289">
        <f t="shared" si="84"/>
        <v>2048</v>
      </c>
      <c r="M462" s="289">
        <f t="shared" si="84"/>
        <v>7168</v>
      </c>
      <c r="N462" s="289" t="s">
        <v>240</v>
      </c>
      <c r="O462" s="241"/>
      <c r="P462" s="301">
        <f>SIZEOF_IN_MIB(J462:M462, O459)</f>
        <v>112</v>
      </c>
      <c r="Q462" s="277"/>
    </row>
    <row r="463">
      <c r="E463" s="266"/>
      <c r="F463" s="562" t="s">
        <v>257</v>
      </c>
      <c r="G463" s="260"/>
      <c r="H463" s="561" t="s">
        <v>238</v>
      </c>
      <c r="I463" s="289" t="s">
        <v>239</v>
      </c>
      <c r="J463" s="290"/>
      <c r="K463" s="195" t="s">
        <v>40</v>
      </c>
      <c r="L463" s="195" t="s">
        <v>159</v>
      </c>
      <c r="M463" s="195" t="s">
        <v>125</v>
      </c>
      <c r="N463" s="289" t="s">
        <v>240</v>
      </c>
      <c r="O463" s="605" t="s">
        <v>82</v>
      </c>
      <c r="P463" s="301"/>
      <c r="Q463" s="291" t="b">
        <v>0</v>
      </c>
    </row>
    <row r="464">
      <c r="E464" s="266"/>
      <c r="F464" s="267"/>
      <c r="G464" s="268"/>
      <c r="H464" s="300" t="s">
        <v>242</v>
      </c>
      <c r="I464" s="289" t="s">
        <v>239</v>
      </c>
      <c r="J464" s="290"/>
      <c r="K464" s="289">
        <f t="shared" ref="K464:M464" si="85">PARAMS(K463)</f>
        <v>16</v>
      </c>
      <c r="L464" s="289">
        <f t="shared" si="85"/>
        <v>8192</v>
      </c>
      <c r="M464" s="289">
        <f t="shared" si="85"/>
        <v>7168</v>
      </c>
      <c r="N464" s="289" t="s">
        <v>240</v>
      </c>
      <c r="O464" s="266"/>
      <c r="P464" s="301">
        <f>SIZEOF_IN_MIB(J464:M464, O463)</f>
        <v>1792</v>
      </c>
      <c r="Q464" s="266"/>
    </row>
    <row r="465">
      <c r="E465" s="266"/>
      <c r="F465" s="267"/>
      <c r="G465" s="268"/>
      <c r="H465" s="561" t="s">
        <v>244</v>
      </c>
      <c r="I465" s="289" t="s">
        <v>239</v>
      </c>
      <c r="J465" s="290"/>
      <c r="K465" s="195" t="s">
        <v>143</v>
      </c>
      <c r="L465" s="195"/>
      <c r="M465" s="195"/>
      <c r="N465" s="289" t="s">
        <v>240</v>
      </c>
      <c r="O465" s="266"/>
      <c r="P465" s="301"/>
      <c r="Q465" s="266"/>
    </row>
    <row r="466">
      <c r="E466" s="266"/>
      <c r="F466" s="278"/>
      <c r="G466" s="279"/>
      <c r="H466" s="561" t="s">
        <v>246</v>
      </c>
      <c r="I466" s="289" t="s">
        <v>239</v>
      </c>
      <c r="J466" s="289"/>
      <c r="K466" s="289">
        <f t="shared" ref="K466:M466" si="86">K464/SHARDING(K465)</f>
        <v>1</v>
      </c>
      <c r="L466" s="289">
        <f t="shared" si="86"/>
        <v>8192</v>
      </c>
      <c r="M466" s="289">
        <f t="shared" si="86"/>
        <v>7168</v>
      </c>
      <c r="N466" s="289" t="s">
        <v>240</v>
      </c>
      <c r="O466" s="277"/>
      <c r="P466" s="301">
        <f>SIZEOF_IN_MIB(J466:M466, O463)</f>
        <v>112</v>
      </c>
      <c r="Q466" s="277"/>
    </row>
    <row r="467">
      <c r="E467" s="266"/>
      <c r="F467" s="296" t="s">
        <v>335</v>
      </c>
      <c r="G467" s="606" t="s">
        <v>406</v>
      </c>
      <c r="H467" s="607" t="str">
        <f>L461</f>
        <v/>
      </c>
      <c r="I467" s="290"/>
      <c r="J467" s="172"/>
      <c r="K467" s="290"/>
      <c r="L467" s="289"/>
      <c r="M467" s="289"/>
      <c r="N467" s="289"/>
      <c r="O467" s="290"/>
      <c r="P467" s="301"/>
      <c r="Q467" s="608"/>
    </row>
    <row r="468">
      <c r="E468" s="266"/>
      <c r="F468" s="266"/>
      <c r="G468" s="609" t="s">
        <v>363</v>
      </c>
      <c r="H468" s="610" t="s">
        <v>407</v>
      </c>
      <c r="I468" s="374"/>
      <c r="J468" s="374"/>
      <c r="K468" s="374"/>
      <c r="L468" s="375"/>
      <c r="M468" s="375"/>
      <c r="N468" s="375"/>
      <c r="O468" s="374"/>
      <c r="P468" s="536"/>
      <c r="Q468" s="376"/>
    </row>
    <row r="469">
      <c r="E469" s="266"/>
      <c r="F469" s="266"/>
      <c r="G469" s="611" t="s">
        <v>264</v>
      </c>
      <c r="H469" s="300">
        <f>SHARDING(H467)</f>
        <v>1</v>
      </c>
      <c r="I469" s="290"/>
      <c r="J469" s="290"/>
      <c r="K469" s="290"/>
      <c r="L469" s="289"/>
      <c r="M469" s="289"/>
      <c r="N469" s="289"/>
      <c r="O469" s="290"/>
      <c r="P469" s="301"/>
      <c r="Q469" s="608"/>
    </row>
    <row r="470">
      <c r="E470" s="266"/>
      <c r="F470" s="266"/>
      <c r="G470" s="611" t="s">
        <v>349</v>
      </c>
      <c r="H470" s="612">
        <f>P466 / H469 * (H469-1)</f>
        <v>0</v>
      </c>
      <c r="I470" s="290"/>
      <c r="J470" s="290"/>
      <c r="K470" s="290"/>
      <c r="L470" s="289"/>
      <c r="M470" s="289"/>
      <c r="N470" s="289"/>
      <c r="O470" s="290"/>
      <c r="P470" s="301"/>
      <c r="Q470" s="608"/>
    </row>
    <row r="471">
      <c r="E471" s="266"/>
      <c r="F471" s="266"/>
      <c r="G471" s="611" t="s">
        <v>266</v>
      </c>
      <c r="H471" s="612">
        <f>H470*H469</f>
        <v>0</v>
      </c>
      <c r="I471" s="290"/>
      <c r="J471" s="290"/>
      <c r="K471" s="290"/>
      <c r="L471" s="289"/>
      <c r="M471" s="289"/>
      <c r="N471" s="289"/>
      <c r="O471" s="290"/>
      <c r="P471" s="301"/>
      <c r="Q471" s="608"/>
    </row>
    <row r="472">
      <c r="E472" s="266"/>
      <c r="F472" s="266"/>
      <c r="G472" s="311" t="s">
        <v>267</v>
      </c>
      <c r="H472" s="586" t="str">
        <f>IFS(H469=8,12,
H469=4,4,
H469=2,1,
TRUE,NA())</f>
        <v>#N/A</v>
      </c>
      <c r="I472" s="172"/>
      <c r="J472" s="290"/>
      <c r="K472" s="290"/>
      <c r="L472" s="289"/>
      <c r="M472" s="289"/>
      <c r="N472" s="289"/>
      <c r="O472" s="290"/>
      <c r="P472" s="301"/>
      <c r="Q472" s="608"/>
    </row>
    <row r="473">
      <c r="E473" s="266"/>
      <c r="F473" s="266"/>
      <c r="G473" s="613" t="s">
        <v>298</v>
      </c>
      <c r="H473" s="614">
        <f>ALL_REDUCE_CHIP2CHIP_TIME_MS(H471,H472)</f>
        <v>0</v>
      </c>
      <c r="I473" s="290"/>
      <c r="J473" s="290"/>
      <c r="K473" s="290"/>
      <c r="L473" s="289"/>
      <c r="M473" s="289"/>
      <c r="N473" s="289"/>
      <c r="O473" s="290"/>
      <c r="P473" s="301"/>
      <c r="Q473" s="608"/>
    </row>
    <row r="474">
      <c r="E474" s="266"/>
      <c r="F474" s="266"/>
      <c r="G474" s="613"/>
      <c r="H474" s="614"/>
      <c r="I474" s="290"/>
      <c r="J474" s="290"/>
      <c r="K474" s="290"/>
      <c r="L474" s="289"/>
      <c r="M474" s="289"/>
      <c r="N474" s="289"/>
      <c r="O474" s="290"/>
      <c r="P474" s="301"/>
      <c r="Q474" s="608"/>
    </row>
    <row r="475">
      <c r="E475" s="266"/>
      <c r="F475" s="266"/>
      <c r="G475" s="609" t="s">
        <v>365</v>
      </c>
      <c r="H475" s="615" t="s">
        <v>366</v>
      </c>
      <c r="I475" s="374"/>
      <c r="J475" s="374"/>
      <c r="K475" s="374"/>
      <c r="L475" s="375"/>
      <c r="M475" s="375"/>
      <c r="N475" s="375"/>
      <c r="O475" s="374"/>
      <c r="P475" s="536"/>
      <c r="Q475" s="376"/>
    </row>
    <row r="476">
      <c r="E476" s="266"/>
      <c r="F476" s="266"/>
      <c r="G476" s="284" t="s">
        <v>298</v>
      </c>
      <c r="H476" s="601">
        <f>0</f>
        <v>0</v>
      </c>
      <c r="I476" s="290"/>
      <c r="J476" s="290"/>
      <c r="K476" s="290"/>
      <c r="L476" s="289"/>
      <c r="M476" s="289"/>
      <c r="N476" s="289"/>
      <c r="O476" s="290"/>
      <c r="P476" s="301"/>
      <c r="Q476" s="608"/>
    </row>
    <row r="477">
      <c r="E477" s="266"/>
      <c r="F477" s="266"/>
      <c r="G477" s="284"/>
      <c r="H477" s="601"/>
      <c r="I477" s="290"/>
      <c r="J477" s="290"/>
      <c r="K477" s="290"/>
      <c r="L477" s="289"/>
      <c r="M477" s="289"/>
      <c r="N477" s="289"/>
      <c r="O477" s="290"/>
      <c r="P477" s="301"/>
      <c r="Q477" s="608"/>
    </row>
    <row r="478">
      <c r="E478" s="266"/>
      <c r="F478" s="266"/>
      <c r="G478" s="523" t="s">
        <v>350</v>
      </c>
      <c r="H478" s="616" t="s">
        <v>367</v>
      </c>
      <c r="I478" s="374"/>
      <c r="J478" s="374"/>
      <c r="K478" s="374"/>
      <c r="L478" s="375"/>
      <c r="M478" s="375"/>
      <c r="N478" s="375"/>
      <c r="O478" s="374"/>
      <c r="P478" s="536"/>
      <c r="Q478" s="376"/>
    </row>
    <row r="479">
      <c r="E479" s="266"/>
      <c r="F479" s="277"/>
      <c r="G479" s="600" t="s">
        <v>298</v>
      </c>
      <c r="H479" s="601">
        <f>IFS(H478=G468,H473,H478=G475,H476,TRUE,0)</f>
        <v>0</v>
      </c>
      <c r="I479" s="617"/>
      <c r="J479" s="290"/>
      <c r="K479" s="290"/>
      <c r="L479" s="289"/>
      <c r="M479" s="289"/>
      <c r="N479" s="289"/>
      <c r="O479" s="290"/>
      <c r="P479" s="301"/>
      <c r="Q479" s="608"/>
    </row>
    <row r="480">
      <c r="E480" s="266"/>
      <c r="F480" s="541" t="s">
        <v>285</v>
      </c>
      <c r="G480" s="533" t="s">
        <v>286</v>
      </c>
      <c r="H480" s="595" t="str">
        <f>VLOOKUP(O455&amp;","&amp;O459,$T$3:$W$12,4, FALSE)</f>
        <v>fp8</v>
      </c>
      <c r="I480" s="386"/>
      <c r="J480" s="380"/>
      <c r="K480" s="380"/>
      <c r="L480" s="381"/>
      <c r="M480" s="381"/>
      <c r="N480" s="381"/>
      <c r="O480" s="380"/>
      <c r="P480" s="394"/>
      <c r="Q480" s="172"/>
    </row>
    <row r="481">
      <c r="E481" s="266"/>
      <c r="F481" s="266"/>
      <c r="G481" s="533" t="s">
        <v>354</v>
      </c>
      <c r="H481" s="533">
        <v>128.0</v>
      </c>
      <c r="I481" s="386"/>
      <c r="J481" s="380"/>
      <c r="K481" s="380"/>
      <c r="L481" s="381"/>
      <c r="M481" s="381"/>
      <c r="N481" s="381"/>
      <c r="O481" s="380"/>
      <c r="P481" s="394"/>
      <c r="Q481" s="172"/>
    </row>
    <row r="482">
      <c r="E482" s="266"/>
      <c r="F482" s="266"/>
      <c r="G482" s="533" t="s">
        <v>355</v>
      </c>
      <c r="H482" s="599">
        <f t="array" ref="H482">CALCULATE_FLOPS(HSTACK(H481,M458),J462:M462,L462,K462,H480)</f>
        <v>3758096384</v>
      </c>
      <c r="I482" s="386"/>
      <c r="J482" s="380"/>
      <c r="K482" s="380"/>
      <c r="L482" s="381"/>
      <c r="M482" s="381"/>
      <c r="N482" s="381"/>
      <c r="O482" s="380"/>
      <c r="P482" s="394"/>
      <c r="Q482" s="172"/>
    </row>
    <row r="483">
      <c r="E483" s="266"/>
      <c r="F483" s="266"/>
      <c r="G483" s="533" t="s">
        <v>356</v>
      </c>
      <c r="H483" s="533">
        <f>CEILING(PRODUCT(K458:L458)/H481,1)</f>
        <v>64</v>
      </c>
      <c r="I483" s="386"/>
      <c r="J483" s="380"/>
      <c r="K483" s="380"/>
      <c r="L483" s="381"/>
      <c r="M483" s="381"/>
      <c r="N483" s="381"/>
      <c r="O483" s="380"/>
      <c r="P483" s="394"/>
      <c r="Q483" s="172"/>
    </row>
    <row r="484">
      <c r="E484" s="266"/>
      <c r="F484" s="266"/>
      <c r="G484" s="533" t="s">
        <v>357</v>
      </c>
      <c r="H484" s="533">
        <f>PARAMS("E")/SHARDING(K461)</f>
        <v>16</v>
      </c>
      <c r="I484" s="386"/>
      <c r="J484" s="380"/>
      <c r="K484" s="380"/>
      <c r="L484" s="381"/>
      <c r="M484" s="381"/>
      <c r="N484" s="381"/>
      <c r="O484" s="380"/>
      <c r="P484" s="394"/>
      <c r="Q484" s="172"/>
    </row>
    <row r="485">
      <c r="E485" s="266"/>
      <c r="F485" s="266"/>
      <c r="G485" s="533" t="s">
        <v>368</v>
      </c>
      <c r="H485" s="595">
        <f>H483 + IF(PARAMS("enforce_perfect_expert_routing"),0,H484-1)</f>
        <v>64</v>
      </c>
      <c r="I485" s="598" t="s">
        <v>359</v>
      </c>
      <c r="J485" s="380"/>
      <c r="K485" s="380"/>
      <c r="L485" s="381"/>
      <c r="M485" s="381"/>
      <c r="N485" s="381"/>
      <c r="O485" s="380"/>
      <c r="P485" s="394"/>
      <c r="Q485" s="172"/>
    </row>
    <row r="486">
      <c r="E486" s="266"/>
      <c r="F486" s="266"/>
      <c r="G486" s="533" t="s">
        <v>299</v>
      </c>
      <c r="H486" s="599">
        <f>H482*H485</f>
        <v>240518168576</v>
      </c>
      <c r="I486" s="386"/>
      <c r="J486" s="380"/>
      <c r="K486" s="380"/>
      <c r="L486" s="381"/>
      <c r="M486" s="381"/>
      <c r="N486" s="381"/>
      <c r="O486" s="380"/>
      <c r="P486" s="394"/>
      <c r="Q486" s="172"/>
    </row>
    <row r="487">
      <c r="E487" s="266"/>
      <c r="F487" s="266"/>
      <c r="G487" s="595" t="s">
        <v>299</v>
      </c>
      <c r="H487" s="618">
        <f>H482*H485</f>
        <v>240518168576</v>
      </c>
      <c r="I487" s="418"/>
      <c r="J487" s="261"/>
      <c r="K487" s="261"/>
      <c r="L487" s="274"/>
      <c r="M487" s="274"/>
      <c r="N487" s="274"/>
      <c r="O487" s="261"/>
      <c r="P487" s="303"/>
      <c r="Q487" s="222"/>
    </row>
    <row r="488">
      <c r="E488" s="266"/>
      <c r="F488" s="277"/>
      <c r="G488" s="600" t="s">
        <v>288</v>
      </c>
      <c r="H488" s="619">
        <f>COMPUTE_TIME_MS(H487, H480)</f>
        <v>0.1346974373</v>
      </c>
      <c r="I488" s="390"/>
      <c r="J488" s="391"/>
      <c r="K488" s="391"/>
      <c r="L488" s="392"/>
      <c r="M488" s="392"/>
      <c r="N488" s="392"/>
      <c r="O488" s="391"/>
      <c r="P488" s="602"/>
      <c r="Q488" s="305"/>
    </row>
    <row r="489">
      <c r="E489" s="266"/>
      <c r="F489" s="541" t="s">
        <v>289</v>
      </c>
      <c r="G489" s="595" t="s">
        <v>290</v>
      </c>
      <c r="H489" s="620">
        <f>IF(Q455,0,P458)+IF(Q459,0,P462)+IF(Q463,0,P466)</f>
        <v>240</v>
      </c>
      <c r="I489" s="261"/>
      <c r="J489" s="261"/>
      <c r="K489" s="261"/>
      <c r="L489" s="274"/>
      <c r="M489" s="274"/>
      <c r="N489" s="274"/>
      <c r="O489" s="261"/>
      <c r="P489" s="303"/>
      <c r="Q489" s="222"/>
    </row>
    <row r="490">
      <c r="E490" s="277"/>
      <c r="F490" s="277"/>
      <c r="G490" s="604" t="s">
        <v>291</v>
      </c>
      <c r="H490" s="621">
        <f>HBM_TIME_MS(H489)</f>
        <v>0.06965288716</v>
      </c>
      <c r="I490" s="391"/>
      <c r="J490" s="391"/>
      <c r="K490" s="391"/>
      <c r="L490" s="392"/>
      <c r="M490" s="392"/>
      <c r="N490" s="392"/>
      <c r="O490" s="391"/>
      <c r="P490" s="602"/>
      <c r="Q490" s="305"/>
    </row>
    <row r="491">
      <c r="E491" s="258" t="s">
        <v>369</v>
      </c>
      <c r="F491" s="622" t="s">
        <v>57</v>
      </c>
      <c r="G491" s="297" t="s">
        <v>259</v>
      </c>
      <c r="H491" s="463" t="s">
        <v>238</v>
      </c>
      <c r="I491" s="261" t="s">
        <v>239</v>
      </c>
      <c r="J491" s="262"/>
      <c r="K491" s="262" t="s">
        <v>40</v>
      </c>
      <c r="L491" s="262" t="s">
        <v>159</v>
      </c>
      <c r="M491" s="425" t="s">
        <v>125</v>
      </c>
      <c r="N491" s="261" t="s">
        <v>240</v>
      </c>
      <c r="O491" s="263" t="str">
        <f>PARAMS("expert_collect_dtype")</f>
        <v>bf16</v>
      </c>
      <c r="P491" s="303"/>
      <c r="Q491" s="262"/>
    </row>
    <row r="492">
      <c r="E492" s="266"/>
      <c r="F492" s="266"/>
      <c r="G492" s="266"/>
      <c r="H492" s="304" t="s">
        <v>242</v>
      </c>
      <c r="I492" s="270" t="s">
        <v>239</v>
      </c>
      <c r="J492" s="271"/>
      <c r="K492" s="270">
        <f t="shared" ref="K492:M492" si="87">PARAMS(K491)</f>
        <v>16</v>
      </c>
      <c r="L492" s="270">
        <f t="shared" si="87"/>
        <v>8192</v>
      </c>
      <c r="M492" s="270">
        <f t="shared" si="87"/>
        <v>7168</v>
      </c>
      <c r="N492" s="270" t="s">
        <v>240</v>
      </c>
      <c r="O492" s="272"/>
      <c r="P492" s="440">
        <f>SIZEOF_IN_MIB(J492:M492, O491)</f>
        <v>1792</v>
      </c>
      <c r="Q492" s="269"/>
    </row>
    <row r="493">
      <c r="E493" s="266"/>
      <c r="F493" s="266"/>
      <c r="G493" s="266"/>
      <c r="H493" s="302" t="s">
        <v>244</v>
      </c>
      <c r="I493" s="274" t="s">
        <v>239</v>
      </c>
      <c r="J493" s="261"/>
      <c r="K493" s="262" t="s">
        <v>143</v>
      </c>
      <c r="L493" s="262"/>
      <c r="M493" s="262"/>
      <c r="N493" s="274" t="s">
        <v>240</v>
      </c>
      <c r="O493" s="275"/>
      <c r="P493" s="303"/>
      <c r="Q493" s="262"/>
    </row>
    <row r="494">
      <c r="E494" s="266"/>
      <c r="F494" s="266"/>
      <c r="G494" s="266"/>
      <c r="H494" s="304" t="s">
        <v>246</v>
      </c>
      <c r="I494" s="271" t="s">
        <v>239</v>
      </c>
      <c r="J494" s="270"/>
      <c r="K494" s="271">
        <f t="shared" ref="K494:M494" si="88">K492/SHARDING(K493)</f>
        <v>1</v>
      </c>
      <c r="L494" s="271">
        <f t="shared" si="88"/>
        <v>8192</v>
      </c>
      <c r="M494" s="271">
        <f t="shared" si="88"/>
        <v>7168</v>
      </c>
      <c r="N494" s="271" t="s">
        <v>240</v>
      </c>
      <c r="O494" s="280"/>
      <c r="P494" s="440">
        <f>SIZEOF_IN_MIB(J494:M494, O491)</f>
        <v>112</v>
      </c>
      <c r="Q494" s="269"/>
    </row>
    <row r="495">
      <c r="E495" s="266"/>
      <c r="F495" s="266"/>
      <c r="G495" s="277"/>
      <c r="H495" s="302" t="s">
        <v>262</v>
      </c>
      <c r="I495" s="274"/>
      <c r="J495" s="261"/>
      <c r="K495" s="262" t="s">
        <v>143</v>
      </c>
      <c r="L495" s="274"/>
      <c r="M495" s="274"/>
      <c r="N495" s="274"/>
      <c r="O495" s="262"/>
      <c r="P495" s="303"/>
      <c r="Q495" s="262"/>
    </row>
    <row r="496">
      <c r="E496" s="266"/>
      <c r="F496" s="266"/>
      <c r="G496" s="623" t="s">
        <v>370</v>
      </c>
      <c r="H496" s="624" t="s">
        <v>371</v>
      </c>
      <c r="I496" s="305"/>
      <c r="J496" s="566">
        <f>SHARDING(K493)*SHARDING(L493)/HW_SPEC("# of TensorCore per Chip")</f>
        <v>8</v>
      </c>
      <c r="K496" s="271"/>
      <c r="L496" s="271"/>
      <c r="M496" s="271"/>
      <c r="N496" s="271"/>
      <c r="O496" s="269"/>
      <c r="P496" s="440"/>
      <c r="Q496" s="269"/>
    </row>
    <row r="497">
      <c r="E497" s="266"/>
      <c r="F497" s="266"/>
      <c r="H497" s="625" t="s">
        <v>322</v>
      </c>
      <c r="I497" s="222"/>
      <c r="J497" s="626">
        <f>vlookup(J496, DB!$A$26:$D$31, 3, FALSE)</f>
        <v>4</v>
      </c>
      <c r="K497" s="274"/>
      <c r="L497" s="274"/>
      <c r="M497" s="274"/>
      <c r="N497" s="274"/>
      <c r="O497" s="262"/>
      <c r="P497" s="303"/>
      <c r="Q497" s="262"/>
    </row>
    <row r="498">
      <c r="E498" s="266"/>
      <c r="F498" s="266"/>
      <c r="H498" s="627" t="s">
        <v>323</v>
      </c>
      <c r="I498" s="428"/>
      <c r="J498" s="628">
        <f>COLLECTIVE_TIME_GPU("GB200", "ALL_TO_ALL", J496, P494*1024*1024)/1000</f>
        <v>0.2105025</v>
      </c>
      <c r="K498" s="271"/>
      <c r="L498" s="271"/>
      <c r="M498" s="271"/>
      <c r="N498" s="271"/>
      <c r="O498" s="269"/>
      <c r="P498" s="440"/>
      <c r="Q498" s="269"/>
    </row>
    <row r="499">
      <c r="E499" s="266"/>
      <c r="F499" s="266"/>
      <c r="H499" s="224" t="s">
        <v>269</v>
      </c>
      <c r="I499" s="222"/>
      <c r="J499" s="629">
        <f>IF(PARAMS("use_nccl_lookup")=TRUE, J498, ALL2ALL_CHIP2CHIP_TIME_MS(P492,J497))</f>
        <v>1.4680064</v>
      </c>
      <c r="K499" s="274"/>
      <c r="L499" s="274"/>
      <c r="M499" s="274"/>
      <c r="N499" s="274"/>
      <c r="O499" s="262"/>
      <c r="P499" s="303"/>
      <c r="Q499" s="262"/>
      <c r="T499" s="630"/>
    </row>
    <row r="500">
      <c r="E500" s="266"/>
      <c r="F500" s="266"/>
      <c r="G500" s="334" t="s">
        <v>372</v>
      </c>
      <c r="H500" s="324" t="s">
        <v>264</v>
      </c>
      <c r="I500" s="305"/>
      <c r="J500" s="631">
        <f>HW_SPEC("# of TensorCore per Chip")</f>
        <v>2</v>
      </c>
      <c r="K500" s="271"/>
      <c r="L500" s="271"/>
      <c r="M500" s="271"/>
      <c r="N500" s="271"/>
      <c r="O500" s="269"/>
      <c r="P500" s="440"/>
      <c r="Q500" s="269"/>
    </row>
    <row r="501">
      <c r="E501" s="266"/>
      <c r="F501" s="266"/>
      <c r="G501" s="266"/>
      <c r="H501" s="224" t="s">
        <v>373</v>
      </c>
      <c r="I501" s="222"/>
      <c r="J501" s="530">
        <f>P494 /J496 * (J500-1)</f>
        <v>14</v>
      </c>
      <c r="K501" s="274"/>
      <c r="L501" s="274"/>
      <c r="M501" s="274"/>
      <c r="N501" s="274"/>
      <c r="O501" s="262"/>
      <c r="P501" s="303"/>
      <c r="Q501" s="262"/>
    </row>
    <row r="502">
      <c r="E502" s="266"/>
      <c r="F502" s="266"/>
      <c r="G502" s="266"/>
      <c r="H502" s="324" t="s">
        <v>341</v>
      </c>
      <c r="I502" s="305"/>
      <c r="J502" s="528">
        <f>J501*J500</f>
        <v>28</v>
      </c>
      <c r="K502" s="271"/>
      <c r="L502" s="271"/>
      <c r="M502" s="271"/>
      <c r="N502" s="271"/>
      <c r="O502" s="269"/>
      <c r="P502" s="440"/>
      <c r="Q502" s="269"/>
    </row>
    <row r="503">
      <c r="E503" s="266"/>
      <c r="F503" s="266"/>
      <c r="G503" s="277"/>
      <c r="H503" s="224" t="s">
        <v>269</v>
      </c>
      <c r="I503" s="222"/>
      <c r="J503" s="222">
        <f>ALL2ALL_CORE2CORE_TIME_MS(J502)</f>
        <v>0.02278645833</v>
      </c>
      <c r="K503" s="274"/>
      <c r="L503" s="274"/>
      <c r="M503" s="274"/>
      <c r="N503" s="274"/>
      <c r="O503" s="262"/>
      <c r="P503" s="303"/>
      <c r="Q503" s="262"/>
    </row>
    <row r="504">
      <c r="E504" s="266"/>
      <c r="F504" s="277"/>
      <c r="G504" s="526" t="s">
        <v>269</v>
      </c>
      <c r="H504" s="578">
        <f>J499+J503</f>
        <v>1.490792858</v>
      </c>
      <c r="I504" s="271"/>
      <c r="J504" s="270"/>
      <c r="K504" s="271"/>
      <c r="L504" s="271"/>
      <c r="M504" s="271"/>
      <c r="N504" s="271"/>
      <c r="O504" s="269"/>
      <c r="P504" s="440"/>
      <c r="Q504" s="269"/>
    </row>
    <row r="505">
      <c r="E505" s="266"/>
      <c r="F505" s="632" t="s">
        <v>374</v>
      </c>
      <c r="G505" s="593" t="s">
        <v>116</v>
      </c>
      <c r="H505" s="633" t="s">
        <v>408</v>
      </c>
      <c r="I505" s="261"/>
      <c r="J505" s="262"/>
      <c r="K505" s="262"/>
      <c r="L505" s="262"/>
      <c r="M505" s="262"/>
      <c r="N505" s="274"/>
      <c r="O505" s="262"/>
      <c r="P505" s="303"/>
      <c r="Q505" s="262"/>
    </row>
    <row r="506">
      <c r="E506" s="266"/>
      <c r="F506" s="266"/>
      <c r="G506" s="297" t="s">
        <v>259</v>
      </c>
      <c r="H506" s="461" t="s">
        <v>238</v>
      </c>
      <c r="I506" s="270" t="s">
        <v>239</v>
      </c>
      <c r="J506" s="269"/>
      <c r="K506" s="269" t="s">
        <v>40</v>
      </c>
      <c r="L506" s="269" t="s">
        <v>38</v>
      </c>
      <c r="M506" s="269" t="s">
        <v>125</v>
      </c>
      <c r="N506" s="271"/>
      <c r="O506" s="399" t="str">
        <f>PARAMS("expert_collect_dtype")</f>
        <v>bf16</v>
      </c>
      <c r="P506" s="440"/>
      <c r="Q506" s="269"/>
    </row>
    <row r="507">
      <c r="E507" s="266"/>
      <c r="F507" s="266"/>
      <c r="G507" s="266"/>
      <c r="H507" s="302" t="s">
        <v>242</v>
      </c>
      <c r="I507" s="261" t="s">
        <v>239</v>
      </c>
      <c r="J507" s="274"/>
      <c r="K507" s="261">
        <f t="shared" ref="K507:M507" si="89">PARAMS(K506)</f>
        <v>16</v>
      </c>
      <c r="L507" s="261">
        <f t="shared" si="89"/>
        <v>1024</v>
      </c>
      <c r="M507" s="261">
        <f t="shared" si="89"/>
        <v>7168</v>
      </c>
      <c r="N507" s="274"/>
      <c r="O507" s="275"/>
      <c r="P507" s="303">
        <f>SIZEOF_IN_MIB(J507:M507, O506)</f>
        <v>224</v>
      </c>
      <c r="Q507" s="262"/>
    </row>
    <row r="508">
      <c r="E508" s="266"/>
      <c r="F508" s="266"/>
      <c r="G508" s="266"/>
      <c r="H508" s="449" t="s">
        <v>244</v>
      </c>
      <c r="I508" s="271" t="s">
        <v>239</v>
      </c>
      <c r="J508" s="270"/>
      <c r="K508" s="269"/>
      <c r="L508" s="269"/>
      <c r="M508" s="269" t="s">
        <v>33</v>
      </c>
      <c r="N508" s="271"/>
      <c r="O508" s="272"/>
      <c r="P508" s="440"/>
      <c r="Q508" s="269"/>
    </row>
    <row r="509">
      <c r="E509" s="266"/>
      <c r="F509" s="266"/>
      <c r="G509" s="266"/>
      <c r="H509" s="300" t="s">
        <v>246</v>
      </c>
      <c r="I509" s="289" t="s">
        <v>239</v>
      </c>
      <c r="J509" s="290"/>
      <c r="K509" s="289">
        <f t="shared" ref="K509:M509" si="90">K507/SHARDING(K508)</f>
        <v>16</v>
      </c>
      <c r="L509" s="289">
        <f t="shared" si="90"/>
        <v>1024</v>
      </c>
      <c r="M509" s="289">
        <f t="shared" si="90"/>
        <v>448</v>
      </c>
      <c r="N509" s="289"/>
      <c r="O509" s="277"/>
      <c r="P509" s="301">
        <f>SIZEOF_IN_MIB(J509:M509, O506)</f>
        <v>14</v>
      </c>
      <c r="Q509" s="195"/>
    </row>
    <row r="510">
      <c r="E510" s="266"/>
      <c r="F510" s="266"/>
      <c r="G510" s="277"/>
      <c r="H510" s="634" t="s">
        <v>376</v>
      </c>
      <c r="I510" s="635"/>
      <c r="J510" s="195" t="s">
        <v>143</v>
      </c>
      <c r="K510" s="289"/>
      <c r="L510" s="289"/>
      <c r="M510" s="289"/>
      <c r="N510" s="289"/>
      <c r="O510" s="195"/>
      <c r="P510" s="636"/>
      <c r="Q510" s="195"/>
    </row>
    <row r="511">
      <c r="E511" s="266"/>
      <c r="F511" s="266"/>
      <c r="G511" s="311" t="s">
        <v>264</v>
      </c>
      <c r="H511" s="637">
        <f>SHARDING(J510) * SHARDING(H467)</f>
        <v>16</v>
      </c>
      <c r="I511" s="289"/>
      <c r="J511" s="290"/>
      <c r="K511" s="289"/>
      <c r="L511" s="289"/>
      <c r="M511" s="289"/>
      <c r="N511" s="289"/>
      <c r="O511" s="195"/>
      <c r="P511" s="636"/>
      <c r="Q511" s="195"/>
    </row>
    <row r="512">
      <c r="E512" s="266"/>
      <c r="F512" s="266"/>
      <c r="G512" s="526" t="s">
        <v>340</v>
      </c>
      <c r="H512" s="584">
        <f>P509 / H511 * (H511-1)</f>
        <v>13.125</v>
      </c>
      <c r="I512" s="289"/>
      <c r="J512" s="290"/>
      <c r="K512" s="289"/>
      <c r="L512" s="289"/>
      <c r="M512" s="289"/>
      <c r="N512" s="289"/>
      <c r="O512" s="195"/>
      <c r="P512" s="636"/>
      <c r="Q512" s="195"/>
    </row>
    <row r="513">
      <c r="E513" s="266"/>
      <c r="F513" s="266"/>
      <c r="G513" s="526" t="s">
        <v>341</v>
      </c>
      <c r="H513" s="638">
        <f>H512*H511</f>
        <v>210</v>
      </c>
      <c r="I513" s="533"/>
      <c r="J513" s="290"/>
      <c r="K513" s="289"/>
      <c r="L513" s="289"/>
      <c r="M513" s="289"/>
      <c r="N513" s="289"/>
      <c r="O513" s="195"/>
      <c r="P513" s="636"/>
      <c r="Q513" s="195"/>
    </row>
    <row r="514">
      <c r="E514" s="266"/>
      <c r="F514" s="266"/>
      <c r="G514" s="526" t="s">
        <v>377</v>
      </c>
      <c r="H514" s="639">
        <f>HW_SPEC("# of TensorCore per Chip")</f>
        <v>2</v>
      </c>
      <c r="I514" s="633" t="s">
        <v>378</v>
      </c>
      <c r="J514" s="261"/>
      <c r="K514" s="274"/>
      <c r="L514" s="274"/>
      <c r="M514" s="274"/>
      <c r="N514" s="274"/>
      <c r="O514" s="262"/>
      <c r="P514" s="640"/>
      <c r="Q514" s="262"/>
    </row>
    <row r="515">
      <c r="E515" s="266"/>
      <c r="F515" s="266"/>
      <c r="G515" s="311" t="s">
        <v>267</v>
      </c>
      <c r="H515" s="336" t="str">
        <f>IFS(H511=8,12,
H511=4,4,
H511=2,1,
TRUE,NA())</f>
        <v>#N/A</v>
      </c>
      <c r="I515" s="641"/>
      <c r="J515" s="270"/>
      <c r="K515" s="271"/>
      <c r="L515" s="271"/>
      <c r="M515" s="271"/>
      <c r="N515" s="271"/>
      <c r="O515" s="269"/>
      <c r="P515" s="642"/>
      <c r="Q515" s="269"/>
    </row>
    <row r="516">
      <c r="E516" s="266"/>
      <c r="F516" s="266"/>
      <c r="G516" s="526" t="s">
        <v>379</v>
      </c>
      <c r="H516" s="575">
        <f>COLLECTIVE_TIME_GPU("GB200", "REDUCE_SCATTER", H511, P507*1024*1024)/1000</f>
        <v>0.3727675</v>
      </c>
      <c r="I516" s="534"/>
      <c r="J516" s="261"/>
      <c r="K516" s="274"/>
      <c r="L516" s="274"/>
      <c r="M516" s="274"/>
      <c r="N516" s="274"/>
      <c r="O516" s="262"/>
      <c r="P516" s="640"/>
      <c r="Q516" s="262"/>
    </row>
    <row r="517">
      <c r="E517" s="266"/>
      <c r="F517" s="277"/>
      <c r="G517" s="526" t="s">
        <v>380</v>
      </c>
      <c r="H517" s="578" t="str">
        <f>IF(PARAMS("use_nccl_lookup")=TRUE, H516, REDUCE_SCATTER_CHIP2CHIP_TIME_MS2(H513*H514,H515))</f>
        <v>#N/A</v>
      </c>
      <c r="I517" s="449"/>
      <c r="J517" s="270"/>
      <c r="K517" s="271"/>
      <c r="L517" s="271"/>
      <c r="M517" s="271"/>
      <c r="N517" s="271"/>
      <c r="O517" s="269"/>
      <c r="P517" s="642"/>
      <c r="Q517" s="269"/>
    </row>
    <row r="518">
      <c r="E518" s="266"/>
      <c r="F518" s="632" t="s">
        <v>56</v>
      </c>
      <c r="G518" s="643" t="s">
        <v>116</v>
      </c>
      <c r="H518" s="224" t="s">
        <v>409</v>
      </c>
      <c r="I518" s="262"/>
      <c r="J518" s="261"/>
      <c r="K518" s="262"/>
      <c r="L518" s="425"/>
      <c r="M518" s="262"/>
      <c r="N518" s="274"/>
      <c r="O518" s="262"/>
      <c r="P518" s="303"/>
      <c r="Q518" s="262"/>
    </row>
    <row r="519">
      <c r="E519" s="266"/>
      <c r="F519" s="266"/>
      <c r="G519" s="541" t="s">
        <v>259</v>
      </c>
      <c r="H519" s="449" t="s">
        <v>238</v>
      </c>
      <c r="I519" s="449"/>
      <c r="J519" s="270"/>
      <c r="K519" s="269" t="s">
        <v>40</v>
      </c>
      <c r="L519" s="488" t="s">
        <v>38</v>
      </c>
      <c r="M519" s="269" t="s">
        <v>125</v>
      </c>
      <c r="N519" s="271"/>
      <c r="O519" s="399" t="str">
        <f>PARAMS("expert_collect_dtype")</f>
        <v>bf16</v>
      </c>
      <c r="P519" s="440"/>
      <c r="Q519" s="269"/>
    </row>
    <row r="520">
      <c r="E520" s="266"/>
      <c r="F520" s="266"/>
      <c r="G520" s="266"/>
      <c r="H520" s="302" t="s">
        <v>242</v>
      </c>
      <c r="I520" s="302"/>
      <c r="J520" s="261"/>
      <c r="K520" s="274">
        <f t="shared" ref="K520:M520" si="91">PARAMS(K519)</f>
        <v>16</v>
      </c>
      <c r="L520" s="274">
        <f t="shared" si="91"/>
        <v>1024</v>
      </c>
      <c r="M520" s="274">
        <f t="shared" si="91"/>
        <v>7168</v>
      </c>
      <c r="N520" s="274"/>
      <c r="O520" s="275"/>
      <c r="P520" s="303">
        <f>SIZEOF_IN_MIB(J520:M520, O519)</f>
        <v>224</v>
      </c>
      <c r="Q520" s="262"/>
    </row>
    <row r="521">
      <c r="E521" s="266"/>
      <c r="F521" s="266"/>
      <c r="G521" s="266"/>
      <c r="H521" s="449" t="s">
        <v>244</v>
      </c>
      <c r="I521" s="449"/>
      <c r="J521" s="270"/>
      <c r="K521" s="269"/>
      <c r="L521" s="269"/>
      <c r="M521" s="269"/>
      <c r="N521" s="271"/>
      <c r="O521" s="272"/>
      <c r="P521" s="440"/>
      <c r="Q521" s="269"/>
    </row>
    <row r="522">
      <c r="E522" s="266"/>
      <c r="F522" s="266"/>
      <c r="G522" s="266"/>
      <c r="H522" s="534" t="s">
        <v>246</v>
      </c>
      <c r="I522" s="534"/>
      <c r="J522" s="261"/>
      <c r="K522" s="274">
        <f t="shared" ref="K522:M522" si="92">K520/SHARDING(K521)</f>
        <v>16</v>
      </c>
      <c r="L522" s="274">
        <f t="shared" si="92"/>
        <v>1024</v>
      </c>
      <c r="M522" s="274">
        <f t="shared" si="92"/>
        <v>7168</v>
      </c>
      <c r="N522" s="274"/>
      <c r="O522" s="241"/>
      <c r="P522" s="303">
        <f>SIZEOF_IN_MIB(J522:M522, O519)</f>
        <v>224</v>
      </c>
      <c r="Q522" s="262"/>
    </row>
    <row r="523">
      <c r="E523" s="266"/>
      <c r="F523" s="266"/>
      <c r="G523" s="277"/>
      <c r="H523" s="566" t="s">
        <v>376</v>
      </c>
      <c r="I523" s="304"/>
      <c r="J523" s="566" t="s">
        <v>143</v>
      </c>
      <c r="K523" s="270"/>
      <c r="L523" s="269"/>
      <c r="M523" s="271"/>
      <c r="N523" s="271"/>
      <c r="O523" s="269"/>
      <c r="P523" s="440"/>
      <c r="Q523" s="269"/>
    </row>
    <row r="524">
      <c r="E524" s="266"/>
      <c r="F524" s="266"/>
      <c r="G524" s="384" t="s">
        <v>382</v>
      </c>
      <c r="H524" s="217" t="s">
        <v>264</v>
      </c>
      <c r="I524" s="222"/>
      <c r="J524" s="644">
        <f>SHARDING(J523)*SHARDING(H467)/HW_SPEC("# of TensorCore per Chip")</f>
        <v>8</v>
      </c>
      <c r="K524" s="261"/>
      <c r="L524" s="262"/>
      <c r="M524" s="274"/>
      <c r="N524" s="274"/>
      <c r="O524" s="262"/>
      <c r="P524" s="303"/>
      <c r="Q524" s="262"/>
    </row>
    <row r="525">
      <c r="E525" s="266"/>
      <c r="F525" s="266"/>
      <c r="G525" s="266"/>
      <c r="H525" s="566" t="s">
        <v>383</v>
      </c>
      <c r="I525" s="305"/>
      <c r="J525" s="645">
        <f>P522 / J524 * (J524-1)</f>
        <v>196</v>
      </c>
      <c r="K525" s="270"/>
      <c r="L525" s="269"/>
      <c r="M525" s="271"/>
      <c r="N525" s="271"/>
      <c r="O525" s="269"/>
      <c r="P525" s="440"/>
      <c r="Q525" s="269"/>
    </row>
    <row r="526">
      <c r="E526" s="266"/>
      <c r="F526" s="266"/>
      <c r="G526" s="266"/>
      <c r="H526" s="571" t="s">
        <v>341</v>
      </c>
      <c r="I526" s="222"/>
      <c r="J526" s="646">
        <f>J525*J524</f>
        <v>1568</v>
      </c>
      <c r="K526" s="261"/>
      <c r="L526" s="262"/>
      <c r="M526" s="274"/>
      <c r="N526" s="274"/>
      <c r="O526" s="262"/>
      <c r="P526" s="303"/>
      <c r="Q526" s="262"/>
    </row>
    <row r="527">
      <c r="E527" s="266"/>
      <c r="F527" s="266"/>
      <c r="G527" s="266"/>
      <c r="H527" s="566" t="s">
        <v>267</v>
      </c>
      <c r="I527" s="305"/>
      <c r="J527" s="527">
        <f>vlookup(J524, DB!$A$26:$G$31, 6, False)</f>
        <v>12</v>
      </c>
      <c r="K527" s="270"/>
      <c r="L527" s="269"/>
      <c r="M527" s="271"/>
      <c r="N527" s="271"/>
      <c r="O527" s="269"/>
      <c r="P527" s="440"/>
      <c r="Q527" s="269"/>
    </row>
    <row r="528">
      <c r="E528" s="266"/>
      <c r="F528" s="266"/>
      <c r="G528" s="277"/>
      <c r="H528" s="571" t="s">
        <v>269</v>
      </c>
      <c r="I528" s="222"/>
      <c r="J528" s="529">
        <f>IF(J526=0,0, REDUCE_SCATTER_CHIP2CHIP_TIME_MS2(J526,J527))</f>
        <v>0.7975260417</v>
      </c>
      <c r="K528" s="261"/>
      <c r="L528" s="262"/>
      <c r="M528" s="274"/>
      <c r="N528" s="274"/>
      <c r="O528" s="262"/>
      <c r="P528" s="303"/>
      <c r="Q528" s="262"/>
    </row>
    <row r="529">
      <c r="E529" s="266"/>
      <c r="F529" s="266"/>
      <c r="G529" s="541" t="s">
        <v>384</v>
      </c>
      <c r="H529" s="342" t="s">
        <v>264</v>
      </c>
      <c r="I529" s="533"/>
      <c r="J529" s="647">
        <f>HW_SPEC("# of TensorCore per Chip")</f>
        <v>2</v>
      </c>
      <c r="K529" s="290"/>
      <c r="L529" s="195"/>
      <c r="M529" s="289"/>
      <c r="N529" s="289"/>
      <c r="O529" s="195"/>
      <c r="P529" s="301"/>
      <c r="Q529" s="195"/>
    </row>
    <row r="530">
      <c r="E530" s="266"/>
      <c r="F530" s="266"/>
      <c r="G530" s="266"/>
      <c r="H530" s="634" t="s">
        <v>373</v>
      </c>
      <c r="I530" s="172"/>
      <c r="J530" s="648">
        <f>P522 * (J529-1)/J529</f>
        <v>112</v>
      </c>
      <c r="K530" s="290"/>
      <c r="L530" s="195"/>
      <c r="M530" s="289"/>
      <c r="N530" s="289"/>
      <c r="O530" s="195"/>
      <c r="P530" s="301"/>
      <c r="Q530" s="195"/>
    </row>
    <row r="531">
      <c r="E531" s="266"/>
      <c r="F531" s="266"/>
      <c r="G531" s="266"/>
      <c r="H531" s="634" t="s">
        <v>341</v>
      </c>
      <c r="I531" s="172"/>
      <c r="J531" s="648">
        <f>J530*J529</f>
        <v>224</v>
      </c>
      <c r="K531" s="290"/>
      <c r="L531" s="195"/>
      <c r="M531" s="289"/>
      <c r="N531" s="289"/>
      <c r="O531" s="195"/>
      <c r="P531" s="301"/>
      <c r="Q531" s="195"/>
    </row>
    <row r="532">
      <c r="E532" s="266"/>
      <c r="F532" s="266"/>
      <c r="G532" s="266"/>
      <c r="H532" s="634" t="s">
        <v>269</v>
      </c>
      <c r="I532" s="172"/>
      <c r="J532" s="649">
        <f>REDUCE_SCATTER_CORE2CORE_TIME_MS(J531)</f>
        <v>0.1822916667</v>
      </c>
      <c r="K532" s="290"/>
      <c r="L532" s="195"/>
      <c r="M532" s="289"/>
      <c r="N532" s="289"/>
      <c r="O532" s="195"/>
      <c r="P532" s="301"/>
      <c r="Q532" s="195"/>
    </row>
    <row r="533">
      <c r="E533" s="266"/>
      <c r="F533" s="266"/>
      <c r="G533" s="277"/>
      <c r="H533" s="634" t="s">
        <v>385</v>
      </c>
      <c r="I533" s="172"/>
      <c r="J533" s="649">
        <f>J532/J524</f>
        <v>0.02278645833</v>
      </c>
      <c r="K533" s="290"/>
      <c r="L533" s="195"/>
      <c r="M533" s="289"/>
      <c r="N533" s="289"/>
      <c r="O533" s="195"/>
      <c r="P533" s="301"/>
      <c r="Q533" s="195"/>
    </row>
    <row r="534">
      <c r="E534" s="266"/>
      <c r="F534" s="277"/>
      <c r="G534" s="531" t="s">
        <v>386</v>
      </c>
      <c r="H534" s="650">
        <f>IF(PARAMS("use_nccl_lookup")=TRUE, "N/A", SUM(J528+J533))</f>
        <v>0.8203125</v>
      </c>
      <c r="I534" s="649"/>
      <c r="J534" s="290"/>
      <c r="K534" s="290"/>
      <c r="L534" s="195"/>
      <c r="M534" s="289"/>
      <c r="N534" s="289"/>
      <c r="O534" s="195"/>
      <c r="P534" s="301"/>
      <c r="Q534" s="195"/>
    </row>
    <row r="535">
      <c r="E535" s="266"/>
      <c r="F535" s="296" t="s">
        <v>293</v>
      </c>
      <c r="G535" s="651" t="s">
        <v>280</v>
      </c>
      <c r="H535" s="652" t="str">
        <f>'Config and Summary'!D23</f>
        <v>Option C: Hierachical RS</v>
      </c>
      <c r="I535" s="582"/>
      <c r="J535" s="380"/>
      <c r="K535" s="380"/>
      <c r="L535" s="381"/>
      <c r="M535" s="381"/>
      <c r="N535" s="381"/>
      <c r="O535" s="380"/>
      <c r="P535" s="653"/>
      <c r="Q535" s="172"/>
    </row>
    <row r="536">
      <c r="E536" s="266"/>
      <c r="F536" s="266"/>
      <c r="G536" s="523" t="s">
        <v>298</v>
      </c>
      <c r="H536" s="654">
        <f>IFS(H535=F491,H504,H535=F505,H517,F518=H535,H534, TRUE,0)</f>
        <v>0.8203125</v>
      </c>
      <c r="I536" s="513"/>
      <c r="J536" s="374"/>
      <c r="K536" s="374"/>
      <c r="L536" s="375"/>
      <c r="M536" s="375"/>
      <c r="N536" s="375"/>
      <c r="O536" s="374"/>
      <c r="P536" s="655"/>
      <c r="Q536" s="376"/>
    </row>
    <row r="537">
      <c r="E537" s="266"/>
      <c r="F537" s="266"/>
      <c r="G537" s="378" t="s">
        <v>333</v>
      </c>
      <c r="H537" s="558">
        <f>vlookup(PARAMS("topo"), DB!$E$26:$G$31, 3, FALSE)</f>
        <v>3</v>
      </c>
      <c r="I537" s="582"/>
      <c r="J537" s="380"/>
      <c r="K537" s="380"/>
      <c r="L537" s="381"/>
      <c r="M537" s="381"/>
      <c r="N537" s="381"/>
      <c r="O537" s="380"/>
      <c r="P537" s="653"/>
      <c r="Q537" s="172"/>
    </row>
    <row r="538">
      <c r="E538" s="277"/>
      <c r="F538" s="277"/>
      <c r="G538" s="372" t="s">
        <v>284</v>
      </c>
      <c r="H538" s="373">
        <f>IF(H535="No Collectives", 0, H537 * HW_SPEC("Chip-to-Chip ICI Latency (ms)"))</f>
        <v>0.0039</v>
      </c>
      <c r="I538" s="580"/>
      <c r="J538" s="374"/>
      <c r="K538" s="374"/>
      <c r="L538" s="375"/>
      <c r="M538" s="375"/>
      <c r="N538" s="375"/>
      <c r="O538" s="374"/>
      <c r="P538" s="655"/>
      <c r="Q538" s="504"/>
    </row>
    <row r="539">
      <c r="E539" s="258" t="s">
        <v>387</v>
      </c>
      <c r="F539" s="656" t="s">
        <v>249</v>
      </c>
      <c r="G539" s="260"/>
      <c r="H539" s="463" t="s">
        <v>238</v>
      </c>
      <c r="I539" s="261" t="s">
        <v>239</v>
      </c>
      <c r="J539" s="262"/>
      <c r="K539" s="262" t="s">
        <v>40</v>
      </c>
      <c r="L539" s="262" t="s">
        <v>38</v>
      </c>
      <c r="M539" s="425" t="s">
        <v>125</v>
      </c>
      <c r="N539" s="261" t="s">
        <v>240</v>
      </c>
      <c r="O539" s="263" t="s">
        <v>63</v>
      </c>
      <c r="P539" s="303"/>
      <c r="Q539" s="263" t="b">
        <v>0</v>
      </c>
    </row>
    <row r="540">
      <c r="E540" s="266"/>
      <c r="F540" s="267"/>
      <c r="G540" s="268"/>
      <c r="H540" s="304" t="s">
        <v>242</v>
      </c>
      <c r="I540" s="270" t="s">
        <v>239</v>
      </c>
      <c r="J540" s="271"/>
      <c r="K540" s="270">
        <f t="shared" ref="K540:M540" si="93">PARAMS(K539)</f>
        <v>16</v>
      </c>
      <c r="L540" s="270">
        <f t="shared" si="93"/>
        <v>1024</v>
      </c>
      <c r="M540" s="270">
        <f t="shared" si="93"/>
        <v>7168</v>
      </c>
      <c r="N540" s="270" t="s">
        <v>240</v>
      </c>
      <c r="O540" s="272"/>
      <c r="P540" s="440">
        <f>SIZEOF_IN_MIB(J540:M540, O539)</f>
        <v>112</v>
      </c>
      <c r="Q540" s="272"/>
    </row>
    <row r="541">
      <c r="E541" s="266"/>
      <c r="F541" s="267"/>
      <c r="G541" s="268"/>
      <c r="H541" s="534" t="s">
        <v>244</v>
      </c>
      <c r="I541" s="274" t="s">
        <v>239</v>
      </c>
      <c r="J541" s="261"/>
      <c r="K541" s="262" t="s">
        <v>143</v>
      </c>
      <c r="L541" s="262"/>
      <c r="M541" s="262"/>
      <c r="N541" s="274" t="s">
        <v>240</v>
      </c>
      <c r="O541" s="275"/>
      <c r="P541" s="303"/>
      <c r="Q541" s="275"/>
    </row>
    <row r="542">
      <c r="E542" s="266"/>
      <c r="F542" s="278"/>
      <c r="G542" s="279"/>
      <c r="H542" s="304" t="s">
        <v>246</v>
      </c>
      <c r="I542" s="271" t="s">
        <v>239</v>
      </c>
      <c r="J542" s="270"/>
      <c r="K542" s="271">
        <f t="shared" ref="K542:M542" si="94">K540/SHARDING(K541)</f>
        <v>1</v>
      </c>
      <c r="L542" s="271">
        <f t="shared" si="94"/>
        <v>1024</v>
      </c>
      <c r="M542" s="271">
        <f t="shared" si="94"/>
        <v>7168</v>
      </c>
      <c r="N542" s="271" t="s">
        <v>240</v>
      </c>
      <c r="O542" s="280"/>
      <c r="P542" s="440">
        <f>SIZEOF_IN_MIB(J542:M542, O539)</f>
        <v>7</v>
      </c>
      <c r="Q542" s="280"/>
    </row>
    <row r="543">
      <c r="E543" s="266"/>
      <c r="F543" s="657" t="s">
        <v>253</v>
      </c>
      <c r="G543" s="260"/>
      <c r="H543" s="534" t="s">
        <v>238</v>
      </c>
      <c r="I543" s="274" t="s">
        <v>239</v>
      </c>
      <c r="J543" s="261"/>
      <c r="K543" s="425">
        <v>2.0</v>
      </c>
      <c r="L543" s="425" t="s">
        <v>125</v>
      </c>
      <c r="M543" s="262" t="s">
        <v>129</v>
      </c>
      <c r="N543" s="274" t="s">
        <v>240</v>
      </c>
      <c r="O543" s="263" t="s">
        <v>127</v>
      </c>
      <c r="P543" s="303"/>
      <c r="Q543" s="263" t="b">
        <v>0</v>
      </c>
    </row>
    <row r="544">
      <c r="E544" s="266"/>
      <c r="F544" s="267"/>
      <c r="G544" s="268"/>
      <c r="H544" s="304" t="s">
        <v>242</v>
      </c>
      <c r="I544" s="271" t="s">
        <v>239</v>
      </c>
      <c r="J544" s="270"/>
      <c r="K544" s="271">
        <f t="shared" ref="K544:M544" si="95">PARAMS(K543)</f>
        <v>2</v>
      </c>
      <c r="L544" s="271">
        <f t="shared" si="95"/>
        <v>7168</v>
      </c>
      <c r="M544" s="271">
        <f t="shared" si="95"/>
        <v>2048</v>
      </c>
      <c r="N544" s="271" t="s">
        <v>240</v>
      </c>
      <c r="O544" s="272"/>
      <c r="P544" s="440">
        <f>SIZEOF_IN_MIB(J544:M544, O543)</f>
        <v>14</v>
      </c>
      <c r="Q544" s="272"/>
    </row>
    <row r="545">
      <c r="E545" s="266"/>
      <c r="F545" s="267"/>
      <c r="G545" s="268"/>
      <c r="H545" s="534" t="s">
        <v>244</v>
      </c>
      <c r="I545" s="274" t="s">
        <v>239</v>
      </c>
      <c r="J545" s="261"/>
      <c r="K545" s="222"/>
      <c r="L545" s="262"/>
      <c r="M545" s="262"/>
      <c r="N545" s="274" t="s">
        <v>240</v>
      </c>
      <c r="O545" s="275"/>
      <c r="P545" s="303"/>
      <c r="Q545" s="275"/>
    </row>
    <row r="546">
      <c r="E546" s="266"/>
      <c r="F546" s="278"/>
      <c r="G546" s="279"/>
      <c r="H546" s="449" t="s">
        <v>246</v>
      </c>
      <c r="I546" s="271" t="s">
        <v>239</v>
      </c>
      <c r="J546" s="270"/>
      <c r="K546" s="271">
        <f t="shared" ref="K546:M546" si="96">K544/SHARDING(K545)</f>
        <v>2</v>
      </c>
      <c r="L546" s="271">
        <f t="shared" si="96"/>
        <v>7168</v>
      </c>
      <c r="M546" s="271">
        <f t="shared" si="96"/>
        <v>2048</v>
      </c>
      <c r="N546" s="271" t="s">
        <v>240</v>
      </c>
      <c r="O546" s="280"/>
      <c r="P546" s="440">
        <f>SIZEOF_IN_MIB(J546:M546, O543)</f>
        <v>14</v>
      </c>
      <c r="Q546" s="280"/>
    </row>
    <row r="547">
      <c r="E547" s="266"/>
      <c r="F547" s="657" t="s">
        <v>257</v>
      </c>
      <c r="G547" s="260"/>
      <c r="H547" s="534" t="s">
        <v>238</v>
      </c>
      <c r="I547" s="274" t="s">
        <v>239</v>
      </c>
      <c r="J547" s="262">
        <v>2.0</v>
      </c>
      <c r="K547" s="262" t="s">
        <v>40</v>
      </c>
      <c r="L547" s="262" t="s">
        <v>38</v>
      </c>
      <c r="M547" s="262" t="s">
        <v>129</v>
      </c>
      <c r="N547" s="274" t="s">
        <v>240</v>
      </c>
      <c r="O547" s="658" t="s">
        <v>82</v>
      </c>
      <c r="P547" s="303"/>
      <c r="Q547" s="263" t="b">
        <v>0</v>
      </c>
    </row>
    <row r="548">
      <c r="E548" s="266"/>
      <c r="F548" s="267"/>
      <c r="G548" s="268"/>
      <c r="H548" s="304" t="s">
        <v>242</v>
      </c>
      <c r="I548" s="271" t="s">
        <v>239</v>
      </c>
      <c r="J548" s="271">
        <f t="shared" ref="J548:M548" si="97">PARAMS(J547)</f>
        <v>2</v>
      </c>
      <c r="K548" s="271">
        <f t="shared" si="97"/>
        <v>16</v>
      </c>
      <c r="L548" s="271">
        <f t="shared" si="97"/>
        <v>1024</v>
      </c>
      <c r="M548" s="271">
        <f t="shared" si="97"/>
        <v>2048</v>
      </c>
      <c r="N548" s="271" t="s">
        <v>240</v>
      </c>
      <c r="O548" s="272"/>
      <c r="P548" s="440">
        <f>SIZEOF_IN_MIB(J548:M548, O547)</f>
        <v>128</v>
      </c>
      <c r="Q548" s="272"/>
    </row>
    <row r="549">
      <c r="E549" s="266"/>
      <c r="F549" s="267"/>
      <c r="G549" s="268"/>
      <c r="H549" s="534" t="s">
        <v>244</v>
      </c>
      <c r="I549" s="274" t="s">
        <v>239</v>
      </c>
      <c r="J549" s="261"/>
      <c r="K549" s="262" t="s">
        <v>143</v>
      </c>
      <c r="L549" s="262"/>
      <c r="M549" s="274"/>
      <c r="N549" s="274" t="s">
        <v>240</v>
      </c>
      <c r="O549" s="275"/>
      <c r="P549" s="303"/>
      <c r="Q549" s="275"/>
    </row>
    <row r="550">
      <c r="E550" s="266"/>
      <c r="F550" s="278"/>
      <c r="G550" s="279"/>
      <c r="H550" s="449" t="s">
        <v>246</v>
      </c>
      <c r="I550" s="271" t="s">
        <v>239</v>
      </c>
      <c r="J550" s="271">
        <f t="shared" ref="J550:M550" si="98">J548/SHARDING(J549)</f>
        <v>2</v>
      </c>
      <c r="K550" s="271">
        <f t="shared" si="98"/>
        <v>1</v>
      </c>
      <c r="L550" s="271">
        <f t="shared" si="98"/>
        <v>1024</v>
      </c>
      <c r="M550" s="271">
        <f t="shared" si="98"/>
        <v>2048</v>
      </c>
      <c r="N550" s="271" t="s">
        <v>240</v>
      </c>
      <c r="O550" s="280"/>
      <c r="P550" s="440">
        <f>SIZEOF_IN_MIB(J550:M550, O547)</f>
        <v>8</v>
      </c>
      <c r="Q550" s="280"/>
    </row>
    <row r="551">
      <c r="E551" s="266"/>
      <c r="F551" s="297" t="s">
        <v>293</v>
      </c>
      <c r="G551" s="533"/>
      <c r="H551" s="659"/>
      <c r="I551" s="261"/>
      <c r="J551" s="261"/>
      <c r="K551" s="261"/>
      <c r="L551" s="274"/>
      <c r="M551" s="274"/>
      <c r="N551" s="274"/>
      <c r="O551" s="261"/>
      <c r="P551" s="303"/>
      <c r="Q551" s="660"/>
    </row>
    <row r="552">
      <c r="E552" s="266"/>
      <c r="F552" s="277"/>
      <c r="G552" s="600" t="s">
        <v>298</v>
      </c>
      <c r="H552" s="661"/>
      <c r="I552" s="419"/>
      <c r="J552" s="270"/>
      <c r="K552" s="270"/>
      <c r="L552" s="271"/>
      <c r="M552" s="271"/>
      <c r="N552" s="271"/>
      <c r="O552" s="270"/>
      <c r="P552" s="440"/>
      <c r="Q552" s="477"/>
      <c r="T552" s="148">
        <f>(H554*1000000000)/(H556*1000000)</f>
        <v>1036716243862</v>
      </c>
    </row>
    <row r="553">
      <c r="E553" s="266"/>
      <c r="F553" s="662" t="s">
        <v>285</v>
      </c>
      <c r="G553" s="533" t="s">
        <v>286</v>
      </c>
      <c r="H553" s="595" t="str">
        <f>VLOOKUP(O539&amp;","&amp;O543,$T$3:$W$12,4, FALSE)</f>
        <v>fp8</v>
      </c>
      <c r="I553" s="386"/>
      <c r="J553" s="380"/>
      <c r="K553" s="380"/>
      <c r="L553" s="381"/>
      <c r="M553" s="381"/>
      <c r="N553" s="381"/>
      <c r="O553" s="380"/>
      <c r="P553" s="394"/>
      <c r="Q553" s="172"/>
    </row>
    <row r="554">
      <c r="E554" s="266"/>
      <c r="F554" s="266"/>
      <c r="G554" s="595" t="s">
        <v>299</v>
      </c>
      <c r="H554" s="599">
        <f>CALCULATE_FLOPS(J542:M542,J546:M546,L546,K546,H553)</f>
        <v>30064771072</v>
      </c>
      <c r="I554" s="386"/>
      <c r="J554" s="380"/>
      <c r="K554" s="380"/>
      <c r="L554" s="381"/>
      <c r="M554" s="381"/>
      <c r="N554" s="381"/>
      <c r="O554" s="380"/>
      <c r="P554" s="394"/>
      <c r="Q554" s="172"/>
    </row>
    <row r="555">
      <c r="E555" s="266"/>
      <c r="F555" s="277"/>
      <c r="G555" s="600" t="s">
        <v>288</v>
      </c>
      <c r="H555" s="663">
        <f>COMPUTE_TIME_MS(H554, H553)</f>
        <v>0.01683717966</v>
      </c>
      <c r="I555" s="390"/>
      <c r="J555" s="391"/>
      <c r="K555" s="391"/>
      <c r="L555" s="392"/>
      <c r="M555" s="392"/>
      <c r="N555" s="392"/>
      <c r="O555" s="391"/>
      <c r="P555" s="602"/>
      <c r="Q555" s="172"/>
    </row>
    <row r="556">
      <c r="E556" s="266"/>
      <c r="F556" s="662" t="s">
        <v>289</v>
      </c>
      <c r="G556" s="595" t="s">
        <v>290</v>
      </c>
      <c r="H556" s="603">
        <f>IF(Q539,0,P542)+IF(Q543,0,P546)+IF(Q547,0,P550)</f>
        <v>29</v>
      </c>
      <c r="I556" s="380"/>
      <c r="J556" s="380"/>
      <c r="K556" s="380"/>
      <c r="L556" s="381"/>
      <c r="M556" s="381"/>
      <c r="N556" s="381"/>
      <c r="O556" s="380"/>
      <c r="P556" s="394"/>
      <c r="Q556" s="172"/>
    </row>
    <row r="557">
      <c r="E557" s="277"/>
      <c r="F557" s="277"/>
      <c r="G557" s="604" t="s">
        <v>291</v>
      </c>
      <c r="H557" s="664">
        <f>HBM_TIME_MS(H556)</f>
        <v>0.008416390532</v>
      </c>
      <c r="I557" s="391"/>
      <c r="J557" s="391"/>
      <c r="K557" s="391"/>
      <c r="L557" s="392"/>
      <c r="M557" s="392"/>
      <c r="N557" s="392"/>
      <c r="O557" s="391"/>
      <c r="P557" s="602"/>
      <c r="Q557" s="172"/>
    </row>
    <row r="558">
      <c r="E558" s="258" t="s">
        <v>388</v>
      </c>
      <c r="F558" s="656" t="s">
        <v>249</v>
      </c>
      <c r="G558" s="260"/>
      <c r="H558" s="463" t="s">
        <v>238</v>
      </c>
      <c r="I558" s="261" t="s">
        <v>239</v>
      </c>
      <c r="J558" s="331"/>
      <c r="K558" s="665" t="s">
        <v>40</v>
      </c>
      <c r="L558" s="665" t="s">
        <v>38</v>
      </c>
      <c r="M558" s="666" t="s">
        <v>129</v>
      </c>
      <c r="N558" s="261" t="s">
        <v>240</v>
      </c>
      <c r="O558" s="263" t="s">
        <v>63</v>
      </c>
      <c r="P558" s="303"/>
      <c r="Q558" s="263" t="b">
        <v>0</v>
      </c>
    </row>
    <row r="559">
      <c r="E559" s="266"/>
      <c r="F559" s="267"/>
      <c r="G559" s="268"/>
      <c r="H559" s="304" t="s">
        <v>242</v>
      </c>
      <c r="I559" s="270" t="s">
        <v>239</v>
      </c>
      <c r="J559" s="326"/>
      <c r="K559" s="667">
        <f t="shared" ref="K559:M559" si="99">PARAMS(K558)</f>
        <v>16</v>
      </c>
      <c r="L559" s="668">
        <f t="shared" si="99"/>
        <v>1024</v>
      </c>
      <c r="M559" s="668">
        <f t="shared" si="99"/>
        <v>2048</v>
      </c>
      <c r="N559" s="270" t="s">
        <v>240</v>
      </c>
      <c r="O559" s="272"/>
      <c r="P559" s="440">
        <f>SIZEOF_IN_MIB(J559:M559, O558)</f>
        <v>32</v>
      </c>
      <c r="Q559" s="272"/>
    </row>
    <row r="560">
      <c r="E560" s="266"/>
      <c r="F560" s="267"/>
      <c r="G560" s="268"/>
      <c r="H560" s="534" t="s">
        <v>244</v>
      </c>
      <c r="I560" s="274" t="s">
        <v>239</v>
      </c>
      <c r="J560" s="330"/>
      <c r="K560" s="669" t="s">
        <v>143</v>
      </c>
      <c r="L560" s="331"/>
      <c r="M560" s="331"/>
      <c r="N560" s="274" t="s">
        <v>240</v>
      </c>
      <c r="O560" s="275"/>
      <c r="P560" s="303"/>
      <c r="Q560" s="275"/>
    </row>
    <row r="561">
      <c r="E561" s="266"/>
      <c r="F561" s="278"/>
      <c r="G561" s="279"/>
      <c r="H561" s="304" t="s">
        <v>246</v>
      </c>
      <c r="I561" s="271" t="s">
        <v>239</v>
      </c>
      <c r="J561" s="325"/>
      <c r="K561" s="670">
        <f t="shared" ref="K561:M561" si="100">K559/SHARDING(K560)</f>
        <v>1</v>
      </c>
      <c r="L561" s="670">
        <f t="shared" si="100"/>
        <v>1024</v>
      </c>
      <c r="M561" s="670">
        <f t="shared" si="100"/>
        <v>2048</v>
      </c>
      <c r="N561" s="271" t="s">
        <v>240</v>
      </c>
      <c r="O561" s="280"/>
      <c r="P561" s="440">
        <f>SIZEOF_IN_MIB(J561:M561, O558)</f>
        <v>2</v>
      </c>
      <c r="Q561" s="280"/>
    </row>
    <row r="562">
      <c r="E562" s="266"/>
      <c r="F562" s="657" t="s">
        <v>253</v>
      </c>
      <c r="G562" s="260"/>
      <c r="H562" s="534" t="s">
        <v>238</v>
      </c>
      <c r="I562" s="274" t="s">
        <v>239</v>
      </c>
      <c r="J562" s="330"/>
      <c r="K562" s="317"/>
      <c r="L562" s="666" t="s">
        <v>129</v>
      </c>
      <c r="M562" s="665" t="s">
        <v>125</v>
      </c>
      <c r="N562" s="274" t="s">
        <v>240</v>
      </c>
      <c r="O562" s="263" t="s">
        <v>127</v>
      </c>
      <c r="P562" s="303"/>
      <c r="Q562" s="263" t="b">
        <v>0</v>
      </c>
    </row>
    <row r="563">
      <c r="E563" s="266"/>
      <c r="F563" s="267"/>
      <c r="G563" s="268"/>
      <c r="H563" s="304" t="s">
        <v>242</v>
      </c>
      <c r="I563" s="271" t="s">
        <v>239</v>
      </c>
      <c r="J563" s="325"/>
      <c r="K563" s="314"/>
      <c r="L563" s="670">
        <f t="shared" ref="L563:M563" si="101">PARAMS(L562)</f>
        <v>2048</v>
      </c>
      <c r="M563" s="670">
        <f t="shared" si="101"/>
        <v>7168</v>
      </c>
      <c r="N563" s="271" t="s">
        <v>240</v>
      </c>
      <c r="O563" s="272"/>
      <c r="P563" s="440">
        <f>SIZEOF_IN_MIB(J563:M563, O562)</f>
        <v>7</v>
      </c>
      <c r="Q563" s="272"/>
    </row>
    <row r="564">
      <c r="E564" s="266"/>
      <c r="F564" s="267"/>
      <c r="G564" s="268"/>
      <c r="H564" s="534" t="s">
        <v>244</v>
      </c>
      <c r="I564" s="274" t="s">
        <v>239</v>
      </c>
      <c r="J564" s="330"/>
      <c r="K564" s="317"/>
      <c r="L564" s="331"/>
      <c r="M564" s="331"/>
      <c r="N564" s="274" t="s">
        <v>240</v>
      </c>
      <c r="O564" s="275"/>
      <c r="P564" s="303"/>
      <c r="Q564" s="275"/>
    </row>
    <row r="565">
      <c r="E565" s="266"/>
      <c r="F565" s="278"/>
      <c r="G565" s="279"/>
      <c r="H565" s="449" t="s">
        <v>246</v>
      </c>
      <c r="I565" s="271" t="s">
        <v>239</v>
      </c>
      <c r="J565" s="325"/>
      <c r="K565" s="314"/>
      <c r="L565" s="670">
        <f t="shared" ref="L565:M565" si="102">L563/SHARDING(L564)</f>
        <v>2048</v>
      </c>
      <c r="M565" s="670">
        <f t="shared" si="102"/>
        <v>7168</v>
      </c>
      <c r="N565" s="271" t="s">
        <v>240</v>
      </c>
      <c r="O565" s="280"/>
      <c r="P565" s="440">
        <f>SIZEOF_IN_MIB(J565:M565, O562)</f>
        <v>7</v>
      </c>
      <c r="Q565" s="280"/>
    </row>
    <row r="566">
      <c r="E566" s="266"/>
      <c r="F566" s="657" t="s">
        <v>257</v>
      </c>
      <c r="G566" s="260"/>
      <c r="H566" s="534" t="s">
        <v>238</v>
      </c>
      <c r="I566" s="274" t="s">
        <v>239</v>
      </c>
      <c r="J566" s="330"/>
      <c r="K566" s="665" t="s">
        <v>40</v>
      </c>
      <c r="L566" s="665" t="s">
        <v>38</v>
      </c>
      <c r="M566" s="665" t="s">
        <v>125</v>
      </c>
      <c r="N566" s="274" t="s">
        <v>240</v>
      </c>
      <c r="O566" s="658" t="s">
        <v>82</v>
      </c>
      <c r="P566" s="303"/>
      <c r="Q566" s="263" t="b">
        <v>0</v>
      </c>
    </row>
    <row r="567">
      <c r="E567" s="266"/>
      <c r="F567" s="267"/>
      <c r="G567" s="268"/>
      <c r="H567" s="304" t="s">
        <v>242</v>
      </c>
      <c r="I567" s="271" t="s">
        <v>239</v>
      </c>
      <c r="J567" s="326"/>
      <c r="K567" s="667">
        <f t="shared" ref="K567:M567" si="103">PARAMS(K566)</f>
        <v>16</v>
      </c>
      <c r="L567" s="670">
        <f t="shared" si="103"/>
        <v>1024</v>
      </c>
      <c r="M567" s="670">
        <f t="shared" si="103"/>
        <v>7168</v>
      </c>
      <c r="N567" s="271" t="s">
        <v>240</v>
      </c>
      <c r="O567" s="272"/>
      <c r="P567" s="440">
        <f>SIZEOF_IN_MIB(J567:M567, O566)</f>
        <v>224</v>
      </c>
      <c r="Q567" s="272"/>
    </row>
    <row r="568">
      <c r="E568" s="266"/>
      <c r="F568" s="267"/>
      <c r="G568" s="268"/>
      <c r="H568" s="534" t="s">
        <v>244</v>
      </c>
      <c r="I568" s="274" t="s">
        <v>239</v>
      </c>
      <c r="J568" s="330"/>
      <c r="K568" s="669" t="s">
        <v>143</v>
      </c>
      <c r="L568" s="331"/>
      <c r="M568" s="331"/>
      <c r="N568" s="274" t="s">
        <v>240</v>
      </c>
      <c r="O568" s="275"/>
      <c r="P568" s="303"/>
      <c r="Q568" s="275"/>
    </row>
    <row r="569">
      <c r="E569" s="266"/>
      <c r="F569" s="278"/>
      <c r="G569" s="279"/>
      <c r="H569" s="449" t="s">
        <v>246</v>
      </c>
      <c r="I569" s="271" t="s">
        <v>239</v>
      </c>
      <c r="J569" s="326"/>
      <c r="K569" s="670">
        <f t="shared" ref="K569:M569" si="104">K567/SHARDING(K568)</f>
        <v>1</v>
      </c>
      <c r="L569" s="670">
        <f t="shared" si="104"/>
        <v>1024</v>
      </c>
      <c r="M569" s="670">
        <f t="shared" si="104"/>
        <v>7168</v>
      </c>
      <c r="N569" s="271" t="s">
        <v>240</v>
      </c>
      <c r="O569" s="280"/>
      <c r="P569" s="440">
        <f>SIZEOF_IN_MIB(J569:M569, O566)</f>
        <v>14</v>
      </c>
      <c r="Q569" s="280"/>
    </row>
    <row r="570">
      <c r="E570" s="266"/>
      <c r="F570" s="297" t="s">
        <v>293</v>
      </c>
      <c r="G570" s="533"/>
      <c r="H570" s="659"/>
      <c r="I570" s="261"/>
      <c r="J570" s="261"/>
      <c r="K570" s="261"/>
      <c r="L570" s="274"/>
      <c r="M570" s="274"/>
      <c r="N570" s="274"/>
      <c r="O570" s="261"/>
      <c r="P570" s="303"/>
      <c r="Q570" s="660"/>
    </row>
    <row r="571">
      <c r="E571" s="266"/>
      <c r="F571" s="277"/>
      <c r="G571" s="600" t="s">
        <v>298</v>
      </c>
      <c r="H571" s="661"/>
      <c r="I571" s="419"/>
      <c r="J571" s="270"/>
      <c r="K571" s="270"/>
      <c r="L571" s="271"/>
      <c r="M571" s="271"/>
      <c r="N571" s="271"/>
      <c r="O571" s="270"/>
      <c r="P571" s="440"/>
      <c r="Q571" s="477"/>
    </row>
    <row r="572">
      <c r="E572" s="266"/>
      <c r="F572" s="662" t="s">
        <v>285</v>
      </c>
      <c r="G572" s="533" t="s">
        <v>286</v>
      </c>
      <c r="H572" s="595" t="str">
        <f>VLOOKUP(O558&amp;","&amp;O562,$T$3:$W$12,4, FALSE)</f>
        <v>fp8</v>
      </c>
      <c r="I572" s="386"/>
      <c r="J572" s="380"/>
      <c r="K572" s="380"/>
      <c r="L572" s="381"/>
      <c r="M572" s="381"/>
      <c r="N572" s="381"/>
      <c r="O572" s="380"/>
      <c r="P572" s="394"/>
      <c r="Q572" s="172"/>
    </row>
    <row r="573">
      <c r="E573" s="266"/>
      <c r="F573" s="266"/>
      <c r="G573" s="595" t="s">
        <v>299</v>
      </c>
      <c r="H573" s="599">
        <f>CALCULATE_FLOPS(J561:M561,J565:M565,L565,1,H572)</f>
        <v>30064771072</v>
      </c>
      <c r="I573" s="386"/>
      <c r="J573" s="380"/>
      <c r="K573" s="380"/>
      <c r="L573" s="381"/>
      <c r="M573" s="381"/>
      <c r="N573" s="381"/>
      <c r="O573" s="380"/>
      <c r="P573" s="394"/>
      <c r="Q573" s="172"/>
    </row>
    <row r="574">
      <c r="E574" s="266"/>
      <c r="F574" s="277"/>
      <c r="G574" s="600" t="s">
        <v>288</v>
      </c>
      <c r="H574" s="663">
        <f>COMPUTE_TIME_MS(H573, H572)</f>
        <v>0.01683717966</v>
      </c>
      <c r="I574" s="390"/>
      <c r="J574" s="391"/>
      <c r="K574" s="391"/>
      <c r="L574" s="392"/>
      <c r="M574" s="392"/>
      <c r="N574" s="392"/>
      <c r="O574" s="391"/>
      <c r="P574" s="602"/>
      <c r="Q574" s="172"/>
    </row>
    <row r="575">
      <c r="E575" s="266"/>
      <c r="F575" s="662" t="s">
        <v>289</v>
      </c>
      <c r="G575" s="595" t="s">
        <v>290</v>
      </c>
      <c r="H575" s="603">
        <f>IF(Q558,0,P561)+IF(Q562,0,P565)+IF(Q566,0,P569)</f>
        <v>23</v>
      </c>
      <c r="I575" s="380"/>
      <c r="J575" s="380"/>
      <c r="K575" s="380"/>
      <c r="L575" s="381"/>
      <c r="M575" s="381"/>
      <c r="N575" s="381"/>
      <c r="O575" s="380"/>
      <c r="P575" s="394"/>
      <c r="Q575" s="172"/>
    </row>
    <row r="576">
      <c r="E576" s="277"/>
      <c r="F576" s="277"/>
      <c r="G576" s="604" t="s">
        <v>291</v>
      </c>
      <c r="H576" s="664">
        <f>HBM_TIME_MS(H575)</f>
        <v>0.006675068353</v>
      </c>
      <c r="I576" s="391"/>
      <c r="J576" s="391"/>
      <c r="K576" s="391"/>
      <c r="L576" s="392"/>
      <c r="M576" s="392"/>
      <c r="N576" s="392"/>
      <c r="O576" s="391"/>
      <c r="P576" s="602"/>
      <c r="Q576" s="172"/>
    </row>
    <row r="577">
      <c r="P577" s="147"/>
    </row>
    <row r="578">
      <c r="P578" s="147"/>
    </row>
    <row r="579">
      <c r="P579" s="147"/>
    </row>
    <row r="580">
      <c r="P580" s="147"/>
    </row>
    <row r="581">
      <c r="P581" s="147"/>
    </row>
    <row r="582">
      <c r="P582" s="147"/>
    </row>
    <row r="583">
      <c r="P583" s="147"/>
    </row>
    <row r="584">
      <c r="P584" s="147"/>
    </row>
    <row r="585">
      <c r="P585" s="147"/>
    </row>
    <row r="586">
      <c r="P586" s="147"/>
    </row>
    <row r="587">
      <c r="P587" s="147"/>
    </row>
    <row r="588">
      <c r="P588" s="147"/>
    </row>
    <row r="589">
      <c r="P589" s="147"/>
    </row>
    <row r="590">
      <c r="P590" s="147"/>
    </row>
    <row r="591">
      <c r="P591" s="147"/>
    </row>
    <row r="592">
      <c r="P592" s="147"/>
    </row>
    <row r="593">
      <c r="P593" s="147"/>
    </row>
    <row r="594">
      <c r="P594" s="147"/>
    </row>
    <row r="595">
      <c r="P595" s="147"/>
    </row>
    <row r="596">
      <c r="P596" s="147"/>
    </row>
    <row r="597">
      <c r="P597" s="147"/>
    </row>
    <row r="598">
      <c r="P598" s="147"/>
    </row>
    <row r="599">
      <c r="P599" s="147"/>
    </row>
    <row r="600">
      <c r="P600" s="147"/>
    </row>
    <row r="601">
      <c r="P601" s="147"/>
    </row>
    <row r="602">
      <c r="P602" s="147"/>
    </row>
    <row r="603">
      <c r="P603" s="147"/>
    </row>
    <row r="604">
      <c r="P604" s="147"/>
    </row>
    <row r="605">
      <c r="P605" s="147"/>
    </row>
    <row r="606">
      <c r="P606" s="147"/>
    </row>
    <row r="607">
      <c r="P607" s="147"/>
    </row>
    <row r="608">
      <c r="P608" s="147"/>
    </row>
    <row r="609">
      <c r="P609" s="147"/>
    </row>
    <row r="610">
      <c r="P610" s="147"/>
    </row>
    <row r="611">
      <c r="P611" s="147"/>
    </row>
    <row r="612">
      <c r="P612" s="147"/>
    </row>
    <row r="613">
      <c r="P613" s="147"/>
    </row>
    <row r="614">
      <c r="P614" s="147"/>
    </row>
    <row r="615">
      <c r="P615" s="147"/>
    </row>
    <row r="616">
      <c r="P616" s="147"/>
    </row>
    <row r="617">
      <c r="P617" s="147"/>
    </row>
    <row r="618">
      <c r="P618" s="147"/>
    </row>
    <row r="619">
      <c r="P619" s="147"/>
    </row>
    <row r="620">
      <c r="P620" s="147"/>
    </row>
    <row r="621">
      <c r="P621" s="147"/>
    </row>
    <row r="622">
      <c r="P622" s="147"/>
    </row>
    <row r="623">
      <c r="P623" s="147"/>
    </row>
    <row r="624">
      <c r="P624" s="147"/>
    </row>
    <row r="625">
      <c r="P625" s="147"/>
    </row>
    <row r="626">
      <c r="P626" s="147"/>
    </row>
    <row r="627">
      <c r="P627" s="147"/>
    </row>
    <row r="628">
      <c r="P628" s="147"/>
    </row>
    <row r="629">
      <c r="P629" s="147"/>
    </row>
    <row r="630">
      <c r="P630" s="147"/>
    </row>
    <row r="631">
      <c r="P631" s="147"/>
    </row>
    <row r="632">
      <c r="P632" s="147"/>
    </row>
    <row r="633">
      <c r="P633" s="147"/>
    </row>
    <row r="634">
      <c r="P634" s="147"/>
    </row>
    <row r="635">
      <c r="P635" s="147"/>
    </row>
    <row r="636">
      <c r="P636" s="147"/>
    </row>
    <row r="637">
      <c r="P637" s="147"/>
    </row>
    <row r="638">
      <c r="P638" s="147"/>
    </row>
    <row r="639">
      <c r="P639" s="147"/>
    </row>
    <row r="640">
      <c r="P640" s="147"/>
    </row>
    <row r="641">
      <c r="P641" s="147"/>
    </row>
    <row r="642">
      <c r="P642" s="147"/>
    </row>
    <row r="643">
      <c r="P643" s="147"/>
    </row>
    <row r="644">
      <c r="P644" s="147"/>
    </row>
    <row r="645">
      <c r="P645" s="147"/>
    </row>
    <row r="646">
      <c r="P646" s="147"/>
    </row>
    <row r="647">
      <c r="P647" s="147"/>
    </row>
    <row r="648">
      <c r="P648" s="147"/>
    </row>
    <row r="649">
      <c r="P649" s="147"/>
    </row>
    <row r="650">
      <c r="P650" s="147"/>
    </row>
    <row r="651">
      <c r="P651" s="147"/>
    </row>
    <row r="652">
      <c r="P652" s="147"/>
    </row>
    <row r="653">
      <c r="P653" s="147"/>
    </row>
    <row r="654">
      <c r="P654" s="147"/>
    </row>
    <row r="655">
      <c r="P655" s="147"/>
    </row>
    <row r="656">
      <c r="P656" s="147"/>
    </row>
    <row r="657">
      <c r="P657" s="147"/>
    </row>
    <row r="658">
      <c r="P658" s="147"/>
    </row>
    <row r="659">
      <c r="P659" s="147"/>
    </row>
    <row r="660">
      <c r="P660" s="147"/>
    </row>
    <row r="661">
      <c r="P661" s="147"/>
    </row>
    <row r="662">
      <c r="P662" s="147"/>
    </row>
    <row r="663">
      <c r="P663" s="147"/>
    </row>
    <row r="664">
      <c r="P664" s="147"/>
    </row>
    <row r="665">
      <c r="P665" s="147"/>
    </row>
    <row r="666">
      <c r="P666" s="147"/>
    </row>
    <row r="667">
      <c r="P667" s="147"/>
    </row>
    <row r="668">
      <c r="P668" s="147"/>
    </row>
    <row r="669">
      <c r="P669" s="147"/>
    </row>
    <row r="670">
      <c r="P670" s="147"/>
    </row>
    <row r="671">
      <c r="P671" s="147"/>
    </row>
    <row r="672">
      <c r="P672" s="147"/>
    </row>
    <row r="673">
      <c r="P673" s="147"/>
    </row>
    <row r="674">
      <c r="P674" s="147"/>
    </row>
    <row r="675">
      <c r="P675" s="147"/>
    </row>
    <row r="676">
      <c r="P676" s="147"/>
    </row>
    <row r="677">
      <c r="P677" s="147"/>
    </row>
    <row r="678">
      <c r="P678" s="147"/>
    </row>
    <row r="679">
      <c r="P679" s="147"/>
    </row>
    <row r="680">
      <c r="P680" s="147"/>
    </row>
    <row r="681">
      <c r="P681" s="147"/>
    </row>
    <row r="682">
      <c r="P682" s="147"/>
    </row>
    <row r="683">
      <c r="P683" s="147"/>
    </row>
    <row r="684">
      <c r="P684" s="147"/>
    </row>
    <row r="685">
      <c r="P685" s="147"/>
    </row>
    <row r="686">
      <c r="P686" s="147"/>
    </row>
    <row r="687">
      <c r="P687" s="147"/>
    </row>
    <row r="688">
      <c r="P688" s="147"/>
    </row>
    <row r="689">
      <c r="P689" s="147"/>
    </row>
    <row r="690">
      <c r="P690" s="147"/>
    </row>
    <row r="691">
      <c r="P691" s="147"/>
    </row>
    <row r="692">
      <c r="P692" s="147"/>
    </row>
    <row r="693">
      <c r="P693" s="147"/>
    </row>
    <row r="694">
      <c r="P694" s="147"/>
    </row>
    <row r="695">
      <c r="P695" s="147"/>
    </row>
    <row r="696">
      <c r="P696" s="147"/>
    </row>
    <row r="697">
      <c r="P697" s="147"/>
    </row>
    <row r="698">
      <c r="P698" s="147"/>
    </row>
    <row r="699">
      <c r="P699" s="147"/>
    </row>
    <row r="700">
      <c r="P700" s="147"/>
    </row>
    <row r="701">
      <c r="P701" s="147"/>
    </row>
    <row r="702">
      <c r="P702" s="147"/>
    </row>
    <row r="703">
      <c r="P703" s="147"/>
    </row>
    <row r="704">
      <c r="P704" s="147"/>
    </row>
    <row r="705">
      <c r="P705" s="147"/>
    </row>
    <row r="706">
      <c r="P706" s="147"/>
    </row>
    <row r="707">
      <c r="P707" s="147"/>
    </row>
    <row r="708">
      <c r="P708" s="147"/>
    </row>
    <row r="709">
      <c r="P709" s="147"/>
    </row>
    <row r="710">
      <c r="P710" s="147"/>
    </row>
    <row r="711">
      <c r="P711" s="147"/>
    </row>
    <row r="712">
      <c r="P712" s="147"/>
    </row>
    <row r="713">
      <c r="P713" s="147"/>
    </row>
    <row r="714">
      <c r="P714" s="147"/>
    </row>
    <row r="715">
      <c r="P715" s="147"/>
    </row>
    <row r="716">
      <c r="P716" s="147"/>
    </row>
    <row r="717">
      <c r="P717" s="147"/>
    </row>
    <row r="718">
      <c r="P718" s="147"/>
    </row>
    <row r="719">
      <c r="P719" s="147"/>
    </row>
    <row r="720">
      <c r="P720" s="147"/>
    </row>
    <row r="721">
      <c r="P721" s="147"/>
    </row>
    <row r="722">
      <c r="P722" s="147"/>
    </row>
    <row r="723">
      <c r="P723" s="147"/>
    </row>
    <row r="724">
      <c r="P724" s="147"/>
    </row>
    <row r="725">
      <c r="P725" s="147"/>
    </row>
    <row r="726">
      <c r="P726" s="147"/>
    </row>
    <row r="727">
      <c r="P727" s="147"/>
    </row>
    <row r="728">
      <c r="P728" s="147"/>
    </row>
    <row r="729">
      <c r="P729" s="147"/>
    </row>
    <row r="730">
      <c r="P730" s="147"/>
    </row>
    <row r="731">
      <c r="P731" s="147"/>
    </row>
    <row r="732">
      <c r="P732" s="147"/>
    </row>
    <row r="733">
      <c r="P733" s="147"/>
    </row>
    <row r="734">
      <c r="P734" s="147"/>
    </row>
    <row r="735">
      <c r="P735" s="147"/>
    </row>
    <row r="736">
      <c r="P736" s="147"/>
    </row>
    <row r="737">
      <c r="P737" s="147"/>
    </row>
    <row r="738">
      <c r="P738" s="147"/>
    </row>
    <row r="739">
      <c r="P739" s="147"/>
    </row>
    <row r="740">
      <c r="P740" s="147"/>
    </row>
    <row r="741">
      <c r="P741" s="147"/>
    </row>
    <row r="742">
      <c r="P742" s="147"/>
    </row>
    <row r="743">
      <c r="P743" s="147"/>
    </row>
    <row r="744">
      <c r="P744" s="147"/>
    </row>
    <row r="745">
      <c r="P745" s="147"/>
    </row>
    <row r="746">
      <c r="P746" s="147"/>
    </row>
    <row r="747">
      <c r="P747" s="147"/>
    </row>
    <row r="748">
      <c r="P748" s="147"/>
    </row>
    <row r="749">
      <c r="P749" s="147"/>
    </row>
    <row r="750">
      <c r="P750" s="147"/>
    </row>
    <row r="751">
      <c r="P751" s="147"/>
    </row>
    <row r="752">
      <c r="P752" s="147"/>
    </row>
    <row r="753">
      <c r="P753" s="147"/>
    </row>
    <row r="754">
      <c r="P754" s="147"/>
    </row>
    <row r="755">
      <c r="P755" s="147"/>
    </row>
    <row r="756">
      <c r="P756" s="147"/>
    </row>
    <row r="757">
      <c r="P757" s="147"/>
    </row>
    <row r="758">
      <c r="P758" s="147"/>
    </row>
    <row r="759">
      <c r="P759" s="147"/>
    </row>
    <row r="760">
      <c r="P760" s="147"/>
    </row>
    <row r="761">
      <c r="P761" s="147"/>
    </row>
    <row r="762">
      <c r="P762" s="147"/>
    </row>
    <row r="763">
      <c r="P763" s="147"/>
    </row>
    <row r="764">
      <c r="P764" s="147"/>
    </row>
    <row r="765">
      <c r="P765" s="147"/>
    </row>
    <row r="766">
      <c r="P766" s="147"/>
    </row>
    <row r="767">
      <c r="P767" s="147"/>
    </row>
    <row r="768">
      <c r="P768" s="147"/>
    </row>
    <row r="769">
      <c r="P769" s="147"/>
    </row>
    <row r="770">
      <c r="P770" s="147"/>
    </row>
    <row r="771">
      <c r="P771" s="147"/>
    </row>
    <row r="772">
      <c r="P772" s="147"/>
    </row>
    <row r="773">
      <c r="P773" s="147"/>
    </row>
    <row r="774">
      <c r="P774" s="147"/>
    </row>
    <row r="775">
      <c r="P775" s="147"/>
    </row>
    <row r="776">
      <c r="P776" s="147"/>
    </row>
    <row r="777">
      <c r="P777" s="147"/>
    </row>
    <row r="778">
      <c r="P778" s="147"/>
    </row>
    <row r="779">
      <c r="P779" s="147"/>
    </row>
    <row r="780">
      <c r="P780" s="147"/>
    </row>
    <row r="781">
      <c r="P781" s="147"/>
    </row>
    <row r="782">
      <c r="P782" s="147"/>
    </row>
    <row r="783">
      <c r="P783" s="147"/>
    </row>
    <row r="784">
      <c r="P784" s="147"/>
    </row>
    <row r="785">
      <c r="P785" s="147"/>
    </row>
    <row r="786">
      <c r="P786" s="147"/>
    </row>
    <row r="787">
      <c r="P787" s="147"/>
    </row>
    <row r="788">
      <c r="P788" s="147"/>
    </row>
    <row r="789">
      <c r="P789" s="147"/>
    </row>
    <row r="790">
      <c r="P790" s="147"/>
    </row>
    <row r="791">
      <c r="P791" s="147"/>
    </row>
    <row r="792">
      <c r="P792" s="147"/>
    </row>
    <row r="793">
      <c r="P793" s="147"/>
    </row>
    <row r="794">
      <c r="P794" s="147"/>
    </row>
    <row r="795">
      <c r="P795" s="147"/>
    </row>
    <row r="796">
      <c r="P796" s="147"/>
    </row>
    <row r="797">
      <c r="P797" s="147"/>
    </row>
    <row r="798">
      <c r="P798" s="147"/>
    </row>
    <row r="799">
      <c r="P799" s="147"/>
    </row>
    <row r="800">
      <c r="P800" s="147"/>
    </row>
    <row r="801">
      <c r="P801" s="147"/>
    </row>
    <row r="802">
      <c r="P802" s="147"/>
    </row>
    <row r="803">
      <c r="P803" s="147"/>
    </row>
    <row r="804">
      <c r="P804" s="147"/>
    </row>
    <row r="805">
      <c r="P805" s="147"/>
    </row>
    <row r="806">
      <c r="P806" s="147"/>
    </row>
    <row r="807">
      <c r="P807" s="147"/>
    </row>
    <row r="808">
      <c r="P808" s="147"/>
    </row>
    <row r="809">
      <c r="P809" s="147"/>
    </row>
    <row r="810">
      <c r="P810" s="147"/>
    </row>
    <row r="811">
      <c r="P811" s="147"/>
    </row>
    <row r="812">
      <c r="P812" s="147"/>
    </row>
    <row r="813">
      <c r="P813" s="147"/>
    </row>
    <row r="814">
      <c r="P814" s="147"/>
    </row>
    <row r="815">
      <c r="P815" s="147"/>
    </row>
    <row r="816">
      <c r="P816" s="147"/>
    </row>
    <row r="817">
      <c r="P817" s="147"/>
    </row>
    <row r="818">
      <c r="P818" s="147"/>
    </row>
    <row r="819">
      <c r="P819" s="147"/>
    </row>
    <row r="820">
      <c r="P820" s="147"/>
    </row>
    <row r="821">
      <c r="P821" s="147"/>
    </row>
    <row r="822">
      <c r="P822" s="147"/>
    </row>
    <row r="823">
      <c r="P823" s="147"/>
    </row>
    <row r="824">
      <c r="P824" s="147"/>
    </row>
    <row r="825">
      <c r="P825" s="147"/>
    </row>
    <row r="826">
      <c r="P826" s="147"/>
    </row>
    <row r="827">
      <c r="P827" s="147"/>
    </row>
    <row r="828">
      <c r="P828" s="147"/>
    </row>
    <row r="829">
      <c r="P829" s="147"/>
    </row>
    <row r="830">
      <c r="P830" s="147"/>
    </row>
    <row r="831">
      <c r="P831" s="147"/>
    </row>
    <row r="832">
      <c r="P832" s="147"/>
    </row>
    <row r="833">
      <c r="P833" s="147"/>
    </row>
    <row r="834">
      <c r="P834" s="147"/>
    </row>
    <row r="835">
      <c r="P835" s="147"/>
    </row>
    <row r="836">
      <c r="P836" s="147"/>
    </row>
    <row r="837">
      <c r="P837" s="147"/>
    </row>
    <row r="838">
      <c r="P838" s="147"/>
    </row>
    <row r="839">
      <c r="P839" s="147"/>
    </row>
    <row r="840">
      <c r="P840" s="147"/>
    </row>
    <row r="841">
      <c r="P841" s="147"/>
    </row>
    <row r="842">
      <c r="P842" s="147"/>
    </row>
    <row r="843">
      <c r="P843" s="147"/>
    </row>
    <row r="844">
      <c r="P844" s="147"/>
    </row>
    <row r="845">
      <c r="P845" s="147"/>
    </row>
    <row r="846">
      <c r="P846" s="147"/>
    </row>
    <row r="847">
      <c r="P847" s="147"/>
    </row>
    <row r="848">
      <c r="P848" s="147"/>
    </row>
    <row r="849">
      <c r="P849" s="147"/>
    </row>
    <row r="850">
      <c r="P850" s="147"/>
    </row>
    <row r="851">
      <c r="P851" s="147"/>
    </row>
    <row r="852">
      <c r="P852" s="147"/>
    </row>
    <row r="853">
      <c r="P853" s="147"/>
    </row>
    <row r="854">
      <c r="P854" s="147"/>
    </row>
    <row r="855">
      <c r="P855" s="147"/>
    </row>
    <row r="856">
      <c r="P856" s="147"/>
    </row>
    <row r="857">
      <c r="P857" s="147"/>
    </row>
    <row r="858">
      <c r="P858" s="147"/>
    </row>
    <row r="859">
      <c r="P859" s="147"/>
    </row>
    <row r="860">
      <c r="P860" s="147"/>
    </row>
    <row r="861">
      <c r="P861" s="147"/>
    </row>
    <row r="862">
      <c r="P862" s="147"/>
    </row>
    <row r="863">
      <c r="P863" s="147"/>
    </row>
    <row r="864">
      <c r="P864" s="147"/>
    </row>
    <row r="865">
      <c r="P865" s="147"/>
    </row>
    <row r="866">
      <c r="P866" s="147"/>
    </row>
    <row r="867">
      <c r="P867" s="147"/>
    </row>
    <row r="868">
      <c r="P868" s="147"/>
    </row>
    <row r="869">
      <c r="P869" s="147"/>
    </row>
    <row r="870">
      <c r="P870" s="147"/>
    </row>
    <row r="871">
      <c r="P871" s="147"/>
    </row>
    <row r="872">
      <c r="P872" s="147"/>
    </row>
    <row r="873">
      <c r="P873" s="147"/>
    </row>
    <row r="874">
      <c r="P874" s="147"/>
    </row>
    <row r="875">
      <c r="P875" s="147"/>
    </row>
    <row r="876">
      <c r="P876" s="147"/>
    </row>
    <row r="877">
      <c r="P877" s="147"/>
    </row>
    <row r="878">
      <c r="P878" s="147"/>
    </row>
    <row r="879">
      <c r="P879" s="147"/>
    </row>
    <row r="880">
      <c r="P880" s="147"/>
    </row>
    <row r="881">
      <c r="P881" s="147"/>
    </row>
    <row r="882">
      <c r="P882" s="147"/>
    </row>
    <row r="883">
      <c r="P883" s="147"/>
    </row>
    <row r="884">
      <c r="P884" s="147"/>
    </row>
    <row r="885">
      <c r="P885" s="147"/>
    </row>
    <row r="886">
      <c r="P886" s="147"/>
    </row>
    <row r="887">
      <c r="P887" s="147"/>
    </row>
    <row r="888">
      <c r="P888" s="147"/>
    </row>
    <row r="889">
      <c r="P889" s="147"/>
    </row>
    <row r="890">
      <c r="P890" s="147"/>
    </row>
    <row r="891">
      <c r="P891" s="147"/>
    </row>
    <row r="892">
      <c r="P892" s="147"/>
    </row>
    <row r="893">
      <c r="P893" s="147"/>
    </row>
    <row r="894">
      <c r="P894" s="147"/>
    </row>
    <row r="895">
      <c r="P895" s="147"/>
    </row>
    <row r="896">
      <c r="P896" s="147"/>
    </row>
    <row r="897">
      <c r="P897" s="147"/>
    </row>
    <row r="898">
      <c r="P898" s="147"/>
    </row>
    <row r="899">
      <c r="P899" s="147"/>
    </row>
    <row r="900">
      <c r="P900" s="147"/>
    </row>
    <row r="901">
      <c r="P901" s="147"/>
    </row>
    <row r="902">
      <c r="P902" s="147"/>
    </row>
    <row r="903">
      <c r="P903" s="147"/>
    </row>
    <row r="904">
      <c r="P904" s="147"/>
    </row>
    <row r="905">
      <c r="P905" s="147"/>
    </row>
    <row r="906">
      <c r="P906" s="147"/>
    </row>
    <row r="907">
      <c r="P907" s="147"/>
    </row>
    <row r="908">
      <c r="P908" s="147"/>
    </row>
    <row r="909">
      <c r="P909" s="147"/>
    </row>
    <row r="910">
      <c r="P910" s="147"/>
    </row>
    <row r="911">
      <c r="P911" s="147"/>
    </row>
    <row r="912">
      <c r="P912" s="147"/>
    </row>
    <row r="913">
      <c r="P913" s="147"/>
    </row>
    <row r="914">
      <c r="P914" s="147"/>
    </row>
    <row r="915">
      <c r="P915" s="147"/>
    </row>
    <row r="916">
      <c r="P916" s="147"/>
    </row>
    <row r="917">
      <c r="P917" s="147"/>
    </row>
    <row r="918">
      <c r="P918" s="147"/>
    </row>
    <row r="919">
      <c r="P919" s="147"/>
    </row>
    <row r="920">
      <c r="P920" s="147"/>
    </row>
    <row r="921">
      <c r="P921" s="147"/>
    </row>
    <row r="922">
      <c r="P922" s="147"/>
    </row>
    <row r="923">
      <c r="P923" s="147"/>
    </row>
    <row r="924">
      <c r="P924" s="147"/>
    </row>
    <row r="925">
      <c r="P925" s="147"/>
    </row>
    <row r="926">
      <c r="P926" s="147"/>
    </row>
    <row r="927">
      <c r="P927" s="147"/>
    </row>
    <row r="928">
      <c r="P928" s="147"/>
    </row>
    <row r="929">
      <c r="P929" s="147"/>
    </row>
    <row r="930">
      <c r="P930" s="147"/>
    </row>
    <row r="931">
      <c r="P931" s="147"/>
    </row>
    <row r="932">
      <c r="P932" s="147"/>
    </row>
    <row r="933">
      <c r="P933" s="147"/>
    </row>
    <row r="934">
      <c r="P934" s="147"/>
    </row>
    <row r="935">
      <c r="P935" s="147"/>
    </row>
    <row r="936">
      <c r="P936" s="147"/>
    </row>
    <row r="937">
      <c r="P937" s="147"/>
    </row>
    <row r="938">
      <c r="P938" s="147"/>
    </row>
    <row r="939">
      <c r="P939" s="147"/>
    </row>
    <row r="940">
      <c r="P940" s="147"/>
    </row>
    <row r="941">
      <c r="P941" s="147"/>
    </row>
    <row r="942">
      <c r="P942" s="147"/>
    </row>
    <row r="943">
      <c r="P943" s="147"/>
    </row>
    <row r="944">
      <c r="P944" s="147"/>
    </row>
    <row r="945">
      <c r="P945" s="147"/>
    </row>
    <row r="946">
      <c r="P946" s="147"/>
    </row>
    <row r="947">
      <c r="P947" s="147"/>
    </row>
    <row r="948">
      <c r="P948" s="147"/>
    </row>
    <row r="949">
      <c r="P949" s="147"/>
    </row>
    <row r="950">
      <c r="P950" s="147"/>
    </row>
    <row r="951">
      <c r="P951" s="147"/>
    </row>
    <row r="952">
      <c r="P952" s="147"/>
    </row>
    <row r="953">
      <c r="P953" s="147"/>
    </row>
    <row r="954">
      <c r="P954" s="147"/>
    </row>
    <row r="955">
      <c r="P955" s="147"/>
    </row>
    <row r="956">
      <c r="P956" s="147"/>
    </row>
    <row r="957">
      <c r="P957" s="147"/>
    </row>
    <row r="958">
      <c r="P958" s="147"/>
    </row>
    <row r="959">
      <c r="P959" s="147"/>
    </row>
    <row r="960">
      <c r="P960" s="147"/>
    </row>
    <row r="961">
      <c r="P961" s="147"/>
    </row>
    <row r="962">
      <c r="P962" s="147"/>
    </row>
    <row r="963">
      <c r="P963" s="147"/>
    </row>
    <row r="964">
      <c r="P964" s="147"/>
    </row>
    <row r="965">
      <c r="P965" s="147"/>
    </row>
    <row r="966">
      <c r="P966" s="147"/>
    </row>
    <row r="967">
      <c r="P967" s="147"/>
    </row>
    <row r="968">
      <c r="P968" s="147"/>
    </row>
    <row r="969">
      <c r="P969" s="147"/>
    </row>
    <row r="970">
      <c r="P970" s="147"/>
    </row>
    <row r="971">
      <c r="P971" s="147"/>
    </row>
    <row r="972">
      <c r="P972" s="147"/>
    </row>
    <row r="973">
      <c r="P973" s="147"/>
    </row>
    <row r="974">
      <c r="P974" s="147"/>
    </row>
    <row r="975">
      <c r="P975" s="147"/>
    </row>
    <row r="976">
      <c r="P976" s="147"/>
    </row>
    <row r="977">
      <c r="P977" s="147"/>
    </row>
    <row r="978">
      <c r="P978" s="147"/>
    </row>
    <row r="979">
      <c r="P979" s="147"/>
    </row>
    <row r="980">
      <c r="P980" s="147"/>
    </row>
    <row r="981">
      <c r="P981" s="147"/>
    </row>
    <row r="982">
      <c r="P982" s="147"/>
    </row>
    <row r="983">
      <c r="P983" s="147"/>
    </row>
    <row r="984">
      <c r="P984" s="147"/>
    </row>
    <row r="985">
      <c r="P985" s="147"/>
    </row>
    <row r="986">
      <c r="P986" s="147"/>
    </row>
    <row r="987">
      <c r="P987" s="147"/>
    </row>
    <row r="988">
      <c r="P988" s="147"/>
    </row>
    <row r="989">
      <c r="P989" s="147"/>
    </row>
    <row r="990">
      <c r="P990" s="147"/>
    </row>
    <row r="991">
      <c r="P991" s="147"/>
    </row>
    <row r="992">
      <c r="P992" s="147"/>
    </row>
    <row r="993">
      <c r="P993" s="147"/>
    </row>
    <row r="994">
      <c r="P994" s="147"/>
    </row>
    <row r="995">
      <c r="P995" s="147"/>
    </row>
    <row r="996">
      <c r="P996" s="147"/>
    </row>
    <row r="997">
      <c r="P997" s="147"/>
    </row>
    <row r="998">
      <c r="P998" s="147"/>
    </row>
    <row r="999">
      <c r="P999" s="147"/>
    </row>
    <row r="1000">
      <c r="P1000" s="147"/>
    </row>
    <row r="1001">
      <c r="P1001" s="147"/>
    </row>
    <row r="1002">
      <c r="P1002" s="147"/>
    </row>
    <row r="1003">
      <c r="P1003" s="147"/>
    </row>
    <row r="1004">
      <c r="P1004" s="147"/>
    </row>
    <row r="1005">
      <c r="P1005" s="147"/>
    </row>
    <row r="1006">
      <c r="P1006" s="147"/>
    </row>
    <row r="1007">
      <c r="P1007" s="147"/>
    </row>
    <row r="1008">
      <c r="P1008" s="147"/>
    </row>
    <row r="1009">
      <c r="P1009" s="147"/>
    </row>
    <row r="1010">
      <c r="P1010" s="147"/>
    </row>
    <row r="1011">
      <c r="P1011" s="147"/>
    </row>
    <row r="1012">
      <c r="P1012" s="147"/>
    </row>
    <row r="1013">
      <c r="P1013" s="147"/>
    </row>
    <row r="1014">
      <c r="P1014" s="147"/>
    </row>
    <row r="1015">
      <c r="P1015" s="147"/>
    </row>
    <row r="1016">
      <c r="P1016" s="147"/>
    </row>
    <row r="1017">
      <c r="P1017" s="147"/>
    </row>
    <row r="1018">
      <c r="P1018" s="147"/>
    </row>
    <row r="1019">
      <c r="P1019" s="147"/>
    </row>
    <row r="1020">
      <c r="P1020" s="147"/>
    </row>
    <row r="1021">
      <c r="P1021" s="147"/>
    </row>
    <row r="1022">
      <c r="P1022" s="147"/>
    </row>
    <row r="1023">
      <c r="P1023" s="147"/>
    </row>
    <row r="1024">
      <c r="P1024" s="147"/>
    </row>
    <row r="1025">
      <c r="P1025" s="147"/>
    </row>
    <row r="1026">
      <c r="P1026" s="147"/>
    </row>
    <row r="1027">
      <c r="P1027" s="147"/>
    </row>
    <row r="1028">
      <c r="P1028" s="147"/>
    </row>
    <row r="1029">
      <c r="P1029" s="147"/>
    </row>
    <row r="1030">
      <c r="P1030" s="147"/>
    </row>
    <row r="1031">
      <c r="P1031" s="147"/>
    </row>
    <row r="1032">
      <c r="P1032" s="147"/>
    </row>
    <row r="1033">
      <c r="P1033" s="147"/>
    </row>
    <row r="1034">
      <c r="P1034" s="147"/>
    </row>
    <row r="1035">
      <c r="P1035" s="147"/>
    </row>
    <row r="1036">
      <c r="P1036" s="147"/>
    </row>
    <row r="1037">
      <c r="P1037" s="147"/>
    </row>
    <row r="1038">
      <c r="P1038" s="147"/>
    </row>
    <row r="1039">
      <c r="P1039" s="147"/>
    </row>
    <row r="1040">
      <c r="P1040" s="147"/>
    </row>
    <row r="1041">
      <c r="P1041" s="147"/>
    </row>
    <row r="1042">
      <c r="P1042" s="147"/>
    </row>
    <row r="1043">
      <c r="P1043" s="147"/>
    </row>
    <row r="1044">
      <c r="P1044" s="147"/>
    </row>
    <row r="1045">
      <c r="P1045" s="147"/>
    </row>
    <row r="1046">
      <c r="P1046" s="147"/>
    </row>
    <row r="1047">
      <c r="P1047" s="147"/>
    </row>
    <row r="1048">
      <c r="P1048" s="147"/>
    </row>
    <row r="1049">
      <c r="P1049" s="147"/>
    </row>
    <row r="1050">
      <c r="P1050" s="147"/>
    </row>
    <row r="1051">
      <c r="P1051" s="147"/>
    </row>
    <row r="1052">
      <c r="P1052" s="147"/>
    </row>
    <row r="1053">
      <c r="P1053" s="147"/>
    </row>
    <row r="1054">
      <c r="P1054" s="147"/>
    </row>
    <row r="1055">
      <c r="P1055" s="147"/>
    </row>
    <row r="1056">
      <c r="P1056" s="147"/>
    </row>
    <row r="1057">
      <c r="P1057" s="147"/>
    </row>
    <row r="1058">
      <c r="P1058" s="147"/>
    </row>
    <row r="1059">
      <c r="P1059" s="147"/>
    </row>
    <row r="1060">
      <c r="P1060" s="147"/>
    </row>
    <row r="1061">
      <c r="P1061" s="147"/>
    </row>
    <row r="1062">
      <c r="P1062" s="147"/>
    </row>
    <row r="1063">
      <c r="P1063" s="147"/>
    </row>
    <row r="1064">
      <c r="P1064" s="147"/>
    </row>
    <row r="1065">
      <c r="P1065" s="147"/>
    </row>
    <row r="1066">
      <c r="P1066" s="147"/>
    </row>
    <row r="1067">
      <c r="P1067" s="147"/>
    </row>
    <row r="1068">
      <c r="P1068" s="147"/>
    </row>
    <row r="1069">
      <c r="P1069" s="147"/>
    </row>
    <row r="1070">
      <c r="P1070" s="147"/>
    </row>
    <row r="1071">
      <c r="P1071" s="147"/>
    </row>
    <row r="1072">
      <c r="P1072" s="147"/>
    </row>
    <row r="1073">
      <c r="P1073" s="147"/>
    </row>
    <row r="1074">
      <c r="P1074" s="147"/>
    </row>
    <row r="1075">
      <c r="P1075" s="147"/>
    </row>
    <row r="1076">
      <c r="P1076" s="147"/>
    </row>
    <row r="1077">
      <c r="P1077" s="147"/>
    </row>
    <row r="1078">
      <c r="P1078" s="147"/>
    </row>
    <row r="1079">
      <c r="P1079" s="147"/>
    </row>
    <row r="1080">
      <c r="P1080" s="147"/>
    </row>
    <row r="1081">
      <c r="P1081" s="147"/>
    </row>
    <row r="1082">
      <c r="P1082" s="147"/>
    </row>
    <row r="1083">
      <c r="P1083" s="147"/>
    </row>
    <row r="1084">
      <c r="P1084" s="147"/>
    </row>
    <row r="1085">
      <c r="P1085" s="147"/>
    </row>
    <row r="1086">
      <c r="P1086" s="147"/>
    </row>
    <row r="1087">
      <c r="P1087" s="147"/>
    </row>
    <row r="1088">
      <c r="P1088" s="147"/>
    </row>
    <row r="1089">
      <c r="P1089" s="147"/>
    </row>
    <row r="1090">
      <c r="P1090" s="147"/>
    </row>
    <row r="1091">
      <c r="P1091" s="147"/>
    </row>
    <row r="1092">
      <c r="P1092" s="147"/>
    </row>
    <row r="1093">
      <c r="P1093" s="147"/>
    </row>
    <row r="1094">
      <c r="P1094" s="147"/>
    </row>
    <row r="1095">
      <c r="P1095" s="147"/>
    </row>
    <row r="1096">
      <c r="P1096" s="147"/>
    </row>
    <row r="1097">
      <c r="P1097" s="147"/>
    </row>
    <row r="1098">
      <c r="P1098" s="147"/>
    </row>
    <row r="1099">
      <c r="P1099" s="147"/>
    </row>
    <row r="1100">
      <c r="P1100" s="147"/>
    </row>
    <row r="1101">
      <c r="P1101" s="147"/>
    </row>
    <row r="1102">
      <c r="P1102" s="147"/>
    </row>
    <row r="1103">
      <c r="P1103" s="147"/>
    </row>
    <row r="1104">
      <c r="P1104" s="147"/>
    </row>
    <row r="1105">
      <c r="P1105" s="147"/>
    </row>
    <row r="1106">
      <c r="P1106" s="147"/>
    </row>
    <row r="1107">
      <c r="P1107" s="147"/>
    </row>
    <row r="1108">
      <c r="P1108" s="147"/>
    </row>
    <row r="1109">
      <c r="P1109" s="147"/>
    </row>
    <row r="1110">
      <c r="P1110" s="147"/>
    </row>
    <row r="1111">
      <c r="P1111" s="147"/>
    </row>
    <row r="1112">
      <c r="P1112" s="147"/>
    </row>
    <row r="1113">
      <c r="P1113" s="147"/>
    </row>
    <row r="1114">
      <c r="P1114" s="147"/>
    </row>
    <row r="1115">
      <c r="P1115" s="147"/>
    </row>
    <row r="1116">
      <c r="P1116" s="147"/>
    </row>
    <row r="1117">
      <c r="P1117" s="147"/>
    </row>
    <row r="1118">
      <c r="P1118" s="147"/>
    </row>
    <row r="1119">
      <c r="P1119" s="147"/>
    </row>
    <row r="1120">
      <c r="P1120" s="147"/>
    </row>
    <row r="1121">
      <c r="P1121" s="147"/>
    </row>
    <row r="1122">
      <c r="P1122" s="147"/>
    </row>
    <row r="1123">
      <c r="P1123" s="147"/>
    </row>
    <row r="1124">
      <c r="P1124" s="147"/>
    </row>
    <row r="1125">
      <c r="P1125" s="147"/>
    </row>
    <row r="1126">
      <c r="P1126" s="147"/>
    </row>
    <row r="1127">
      <c r="P1127" s="147"/>
    </row>
    <row r="1128">
      <c r="P1128" s="147"/>
    </row>
    <row r="1129">
      <c r="P1129" s="147"/>
    </row>
    <row r="1130">
      <c r="P1130" s="147"/>
    </row>
    <row r="1131">
      <c r="P1131" s="147"/>
    </row>
    <row r="1132">
      <c r="P1132" s="147"/>
    </row>
    <row r="1133">
      <c r="P1133" s="147"/>
    </row>
    <row r="1134">
      <c r="P1134" s="147"/>
    </row>
    <row r="1135">
      <c r="P1135" s="147"/>
    </row>
    <row r="1136">
      <c r="P1136" s="147"/>
    </row>
    <row r="1137">
      <c r="P1137" s="147"/>
    </row>
    <row r="1138">
      <c r="P1138" s="147"/>
    </row>
    <row r="1139">
      <c r="P1139" s="147"/>
    </row>
    <row r="1140">
      <c r="P1140" s="147"/>
    </row>
    <row r="1141">
      <c r="P1141" s="147"/>
    </row>
    <row r="1142">
      <c r="P1142" s="147"/>
    </row>
    <row r="1143">
      <c r="P1143" s="147"/>
    </row>
    <row r="1144">
      <c r="P1144" s="147"/>
    </row>
    <row r="1145">
      <c r="P1145" s="147"/>
    </row>
    <row r="1146">
      <c r="P1146" s="147"/>
    </row>
    <row r="1147">
      <c r="P1147" s="147"/>
    </row>
    <row r="1148">
      <c r="P1148" s="147"/>
    </row>
    <row r="1149">
      <c r="P1149" s="147"/>
    </row>
    <row r="1150">
      <c r="P1150" s="147"/>
    </row>
    <row r="1151">
      <c r="P1151" s="147"/>
    </row>
    <row r="1152">
      <c r="P1152" s="147"/>
    </row>
    <row r="1153">
      <c r="P1153" s="147"/>
    </row>
    <row r="1154">
      <c r="P1154" s="147"/>
    </row>
    <row r="1155">
      <c r="P1155" s="147"/>
    </row>
    <row r="1156">
      <c r="P1156" s="147"/>
    </row>
    <row r="1157">
      <c r="P1157" s="147"/>
    </row>
    <row r="1158">
      <c r="P1158" s="147"/>
    </row>
    <row r="1159">
      <c r="P1159" s="147"/>
    </row>
    <row r="1160">
      <c r="P1160" s="147"/>
    </row>
    <row r="1161">
      <c r="P1161" s="147"/>
    </row>
    <row r="1162">
      <c r="P1162" s="147"/>
    </row>
    <row r="1163">
      <c r="P1163" s="147"/>
    </row>
    <row r="1164">
      <c r="P1164" s="147"/>
    </row>
    <row r="1165">
      <c r="P1165" s="147"/>
    </row>
    <row r="1166">
      <c r="P1166" s="147"/>
    </row>
    <row r="1167">
      <c r="P1167" s="147"/>
    </row>
    <row r="1168">
      <c r="P1168" s="147"/>
    </row>
    <row r="1169">
      <c r="P1169" s="147"/>
    </row>
    <row r="1170">
      <c r="P1170" s="147"/>
    </row>
    <row r="1171">
      <c r="P1171" s="147"/>
    </row>
    <row r="1172">
      <c r="P1172" s="147"/>
    </row>
    <row r="1173">
      <c r="P1173" s="147"/>
    </row>
    <row r="1174">
      <c r="P1174" s="147"/>
    </row>
    <row r="1175">
      <c r="P1175" s="147"/>
    </row>
    <row r="1176">
      <c r="P1176" s="147"/>
    </row>
    <row r="1177">
      <c r="P1177" s="147"/>
    </row>
    <row r="1178">
      <c r="P1178" s="147"/>
    </row>
    <row r="1179">
      <c r="P1179" s="147"/>
    </row>
    <row r="1180">
      <c r="P1180" s="147"/>
    </row>
    <row r="1181">
      <c r="P1181" s="147"/>
    </row>
    <row r="1182">
      <c r="P1182" s="147"/>
    </row>
    <row r="1183">
      <c r="P1183" s="147"/>
    </row>
    <row r="1184">
      <c r="P1184" s="147"/>
    </row>
    <row r="1185">
      <c r="P1185" s="147"/>
    </row>
    <row r="1186">
      <c r="P1186" s="147"/>
    </row>
    <row r="1187">
      <c r="P1187" s="147"/>
    </row>
    <row r="1188">
      <c r="P1188" s="147"/>
    </row>
    <row r="1189">
      <c r="P1189" s="147"/>
    </row>
    <row r="1190">
      <c r="P1190" s="147"/>
    </row>
    <row r="1191">
      <c r="P1191" s="147"/>
    </row>
    <row r="1192">
      <c r="P1192" s="147"/>
    </row>
    <row r="1193">
      <c r="P1193" s="147"/>
    </row>
    <row r="1194">
      <c r="P1194" s="147"/>
    </row>
    <row r="1195">
      <c r="P1195" s="147"/>
    </row>
    <row r="1196">
      <c r="P1196" s="147"/>
    </row>
    <row r="1197">
      <c r="P1197" s="147"/>
    </row>
    <row r="1198">
      <c r="P1198" s="147"/>
    </row>
    <row r="1199">
      <c r="P1199" s="147"/>
    </row>
    <row r="1200">
      <c r="P1200" s="147"/>
    </row>
    <row r="1201">
      <c r="P1201" s="147"/>
    </row>
    <row r="1202">
      <c r="P1202" s="147"/>
    </row>
    <row r="1203">
      <c r="P1203" s="147"/>
    </row>
    <row r="1204">
      <c r="P1204" s="147"/>
    </row>
    <row r="1205">
      <c r="P1205" s="147"/>
    </row>
    <row r="1206">
      <c r="P1206" s="147"/>
    </row>
    <row r="1207">
      <c r="P1207" s="147"/>
    </row>
    <row r="1208">
      <c r="P1208" s="147"/>
    </row>
    <row r="1209">
      <c r="P1209" s="147"/>
    </row>
    <row r="1210">
      <c r="P1210" s="147"/>
    </row>
    <row r="1211">
      <c r="P1211" s="147"/>
    </row>
    <row r="1212">
      <c r="P1212" s="147"/>
    </row>
    <row r="1213">
      <c r="P1213" s="147"/>
    </row>
    <row r="1214">
      <c r="P1214" s="147"/>
    </row>
    <row r="1215">
      <c r="P1215" s="147"/>
    </row>
    <row r="1216">
      <c r="P1216" s="147"/>
    </row>
    <row r="1217">
      <c r="P1217" s="147"/>
    </row>
    <row r="1218">
      <c r="P1218" s="147"/>
    </row>
    <row r="1219">
      <c r="P1219" s="147"/>
    </row>
    <row r="1220">
      <c r="P1220" s="147"/>
    </row>
    <row r="1221">
      <c r="P1221" s="147"/>
    </row>
    <row r="1222">
      <c r="P1222" s="147"/>
    </row>
    <row r="1223">
      <c r="P1223" s="147"/>
    </row>
    <row r="1224">
      <c r="P1224" s="147"/>
    </row>
    <row r="1225">
      <c r="P1225" s="147"/>
    </row>
    <row r="1226">
      <c r="P1226" s="147"/>
    </row>
    <row r="1227">
      <c r="P1227" s="147"/>
    </row>
    <row r="1228">
      <c r="P1228" s="147"/>
    </row>
    <row r="1229">
      <c r="P1229" s="147"/>
    </row>
    <row r="1230">
      <c r="P1230" s="147"/>
    </row>
    <row r="1231">
      <c r="P1231" s="147"/>
    </row>
    <row r="1232">
      <c r="P1232" s="147"/>
    </row>
    <row r="1233">
      <c r="P1233" s="147"/>
    </row>
    <row r="1234">
      <c r="P1234" s="147"/>
    </row>
    <row r="1235">
      <c r="P1235" s="147"/>
    </row>
    <row r="1236">
      <c r="P1236" s="147"/>
    </row>
    <row r="1237">
      <c r="P1237" s="147"/>
    </row>
    <row r="1238">
      <c r="P1238" s="147"/>
    </row>
    <row r="1239">
      <c r="P1239" s="147"/>
    </row>
    <row r="1240">
      <c r="P1240" s="147"/>
    </row>
    <row r="1241">
      <c r="P1241" s="147"/>
    </row>
    <row r="1242">
      <c r="P1242" s="147"/>
    </row>
    <row r="1243">
      <c r="P1243" s="147"/>
    </row>
    <row r="1244">
      <c r="P1244" s="147"/>
    </row>
    <row r="1245">
      <c r="P1245" s="147"/>
    </row>
    <row r="1246">
      <c r="P1246" s="147"/>
    </row>
    <row r="1247">
      <c r="P1247" s="147"/>
    </row>
    <row r="1248">
      <c r="P1248" s="147"/>
    </row>
    <row r="1249">
      <c r="P1249" s="147"/>
    </row>
    <row r="1250">
      <c r="P1250" s="147"/>
    </row>
    <row r="1251">
      <c r="P1251" s="147"/>
    </row>
    <row r="1252">
      <c r="P1252" s="147"/>
    </row>
    <row r="1253">
      <c r="P1253" s="147"/>
    </row>
    <row r="1254">
      <c r="P1254" s="147"/>
    </row>
    <row r="1255">
      <c r="P1255" s="147"/>
    </row>
    <row r="1256">
      <c r="P1256" s="147"/>
    </row>
    <row r="1257">
      <c r="P1257" s="147"/>
    </row>
    <row r="1258">
      <c r="P1258" s="147"/>
    </row>
    <row r="1259">
      <c r="P1259" s="147"/>
    </row>
    <row r="1260">
      <c r="P1260" s="147"/>
    </row>
    <row r="1261">
      <c r="P1261" s="147"/>
    </row>
    <row r="1262">
      <c r="P1262" s="147"/>
    </row>
    <row r="1263">
      <c r="P1263" s="147"/>
    </row>
    <row r="1264">
      <c r="P1264" s="147"/>
    </row>
    <row r="1265">
      <c r="P1265" s="147"/>
    </row>
    <row r="1266">
      <c r="P1266" s="147"/>
    </row>
    <row r="1267">
      <c r="P1267" s="147"/>
    </row>
    <row r="1268">
      <c r="P1268" s="147"/>
    </row>
    <row r="1269">
      <c r="P1269" s="147"/>
    </row>
    <row r="1270">
      <c r="P1270" s="147"/>
    </row>
    <row r="1271">
      <c r="P1271" s="147"/>
    </row>
    <row r="1272">
      <c r="P1272" s="147"/>
    </row>
    <row r="1273">
      <c r="P1273" s="147"/>
    </row>
    <row r="1274">
      <c r="P1274" s="147"/>
    </row>
    <row r="1275">
      <c r="P1275" s="147"/>
    </row>
    <row r="1276">
      <c r="P1276" s="147"/>
    </row>
    <row r="1277">
      <c r="P1277" s="147"/>
    </row>
    <row r="1278">
      <c r="P1278" s="147"/>
    </row>
    <row r="1279">
      <c r="P1279" s="147"/>
    </row>
    <row r="1280">
      <c r="P1280" s="147"/>
    </row>
    <row r="1281">
      <c r="P1281" s="147"/>
    </row>
    <row r="1282">
      <c r="P1282" s="147"/>
    </row>
    <row r="1283">
      <c r="P1283" s="147"/>
    </row>
    <row r="1284">
      <c r="P1284" s="147"/>
    </row>
    <row r="1285">
      <c r="P1285" s="147"/>
    </row>
    <row r="1286">
      <c r="P1286" s="147"/>
    </row>
    <row r="1287">
      <c r="P1287" s="147"/>
    </row>
    <row r="1288">
      <c r="P1288" s="147"/>
    </row>
    <row r="1289">
      <c r="P1289" s="147"/>
    </row>
    <row r="1290">
      <c r="P1290" s="147"/>
    </row>
    <row r="1291">
      <c r="P1291" s="147"/>
    </row>
    <row r="1292">
      <c r="P1292" s="147"/>
    </row>
    <row r="1293">
      <c r="P1293" s="147"/>
    </row>
    <row r="1294">
      <c r="P1294" s="147"/>
    </row>
    <row r="1295">
      <c r="P1295" s="147"/>
    </row>
    <row r="1296">
      <c r="P1296" s="147"/>
    </row>
    <row r="1297">
      <c r="P1297" s="147"/>
    </row>
    <row r="1298">
      <c r="P1298" s="147"/>
    </row>
    <row r="1299">
      <c r="P1299" s="147"/>
    </row>
    <row r="1300">
      <c r="P1300" s="147"/>
    </row>
    <row r="1301">
      <c r="P1301" s="147"/>
    </row>
    <row r="1302">
      <c r="P1302" s="147"/>
    </row>
    <row r="1303">
      <c r="P1303" s="147"/>
    </row>
    <row r="1304">
      <c r="P1304" s="147"/>
    </row>
    <row r="1305">
      <c r="P1305" s="147"/>
    </row>
    <row r="1306">
      <c r="P1306" s="147"/>
    </row>
    <row r="1307">
      <c r="P1307" s="147"/>
    </row>
    <row r="1308">
      <c r="P1308" s="147"/>
    </row>
    <row r="1309">
      <c r="P1309" s="147"/>
    </row>
    <row r="1310">
      <c r="P1310" s="147"/>
    </row>
    <row r="1311">
      <c r="P1311" s="147"/>
    </row>
    <row r="1312">
      <c r="P1312" s="147"/>
    </row>
    <row r="1313">
      <c r="P1313" s="147"/>
    </row>
    <row r="1314">
      <c r="P1314" s="147"/>
    </row>
    <row r="1315">
      <c r="P1315" s="147"/>
    </row>
    <row r="1316">
      <c r="P1316" s="147"/>
    </row>
    <row r="1317">
      <c r="P1317" s="147"/>
    </row>
    <row r="1318">
      <c r="P1318" s="147"/>
    </row>
    <row r="1319">
      <c r="P1319" s="147"/>
    </row>
    <row r="1320">
      <c r="P1320" s="147"/>
    </row>
    <row r="1321">
      <c r="P1321" s="147"/>
    </row>
    <row r="1322">
      <c r="P1322" s="147"/>
    </row>
    <row r="1323">
      <c r="P1323" s="147"/>
    </row>
    <row r="1324">
      <c r="P1324" s="147"/>
    </row>
    <row r="1325">
      <c r="P1325" s="147"/>
    </row>
    <row r="1326">
      <c r="P1326" s="147"/>
    </row>
    <row r="1327">
      <c r="P1327" s="147"/>
    </row>
    <row r="1328">
      <c r="P1328" s="147"/>
    </row>
    <row r="1329">
      <c r="P1329" s="147"/>
    </row>
    <row r="1330">
      <c r="P1330" s="147"/>
    </row>
    <row r="1331">
      <c r="P1331" s="147"/>
    </row>
    <row r="1332">
      <c r="P1332" s="147"/>
    </row>
  </sheetData>
  <mergeCells count="230">
    <mergeCell ref="E491:E538"/>
    <mergeCell ref="E539:E557"/>
    <mergeCell ref="E558:E576"/>
    <mergeCell ref="E275:E293"/>
    <mergeCell ref="E294:E312"/>
    <mergeCell ref="E313:E327"/>
    <mergeCell ref="E328:E354"/>
    <mergeCell ref="E360:E406"/>
    <mergeCell ref="E407:E454"/>
    <mergeCell ref="E455:E490"/>
    <mergeCell ref="F562:G565"/>
    <mergeCell ref="F566:G569"/>
    <mergeCell ref="F570:F571"/>
    <mergeCell ref="F572:F574"/>
    <mergeCell ref="F575:F576"/>
    <mergeCell ref="F539:G542"/>
    <mergeCell ref="F543:G546"/>
    <mergeCell ref="F547:G550"/>
    <mergeCell ref="F551:F552"/>
    <mergeCell ref="F553:F555"/>
    <mergeCell ref="F556:F557"/>
    <mergeCell ref="F558:G561"/>
    <mergeCell ref="G228:G232"/>
    <mergeCell ref="F237:G240"/>
    <mergeCell ref="F241:G244"/>
    <mergeCell ref="F245:G248"/>
    <mergeCell ref="F254:F255"/>
    <mergeCell ref="F256:G259"/>
    <mergeCell ref="F260:G263"/>
    <mergeCell ref="F264:G267"/>
    <mergeCell ref="F275:G278"/>
    <mergeCell ref="F279:G282"/>
    <mergeCell ref="F283:G286"/>
    <mergeCell ref="E142:E168"/>
    <mergeCell ref="E169:E187"/>
    <mergeCell ref="E188:E206"/>
    <mergeCell ref="E207:E236"/>
    <mergeCell ref="F207:F236"/>
    <mergeCell ref="G222:G227"/>
    <mergeCell ref="E237:E255"/>
    <mergeCell ref="F249:F250"/>
    <mergeCell ref="F251:F253"/>
    <mergeCell ref="E256:E274"/>
    <mergeCell ref="F268:F269"/>
    <mergeCell ref="F270:F272"/>
    <mergeCell ref="F273:F274"/>
    <mergeCell ref="F292:F293"/>
    <mergeCell ref="F407:G410"/>
    <mergeCell ref="F411:G414"/>
    <mergeCell ref="F415:G418"/>
    <mergeCell ref="F419:F444"/>
    <mergeCell ref="G424:G426"/>
    <mergeCell ref="G436:G438"/>
    <mergeCell ref="F445:F452"/>
    <mergeCell ref="F505:F517"/>
    <mergeCell ref="G506:G510"/>
    <mergeCell ref="F518:F534"/>
    <mergeCell ref="G519:G523"/>
    <mergeCell ref="G524:G528"/>
    <mergeCell ref="G529:G533"/>
    <mergeCell ref="F535:F538"/>
    <mergeCell ref="F146:G149"/>
    <mergeCell ref="F150:G153"/>
    <mergeCell ref="G156:G159"/>
    <mergeCell ref="F169:G172"/>
    <mergeCell ref="F173:G176"/>
    <mergeCell ref="O177:O180"/>
    <mergeCell ref="Q177:Q180"/>
    <mergeCell ref="F177:G180"/>
    <mergeCell ref="F181:F182"/>
    <mergeCell ref="F183:F185"/>
    <mergeCell ref="F186:F187"/>
    <mergeCell ref="F188:G191"/>
    <mergeCell ref="Q188:Q191"/>
    <mergeCell ref="F192:G195"/>
    <mergeCell ref="Q192:Q195"/>
    <mergeCell ref="F81:G84"/>
    <mergeCell ref="F85:G88"/>
    <mergeCell ref="Q85:Q88"/>
    <mergeCell ref="Q89:Q92"/>
    <mergeCell ref="Q93:Q96"/>
    <mergeCell ref="O97:O101"/>
    <mergeCell ref="Q97:Q101"/>
    <mergeCell ref="E81:E84"/>
    <mergeCell ref="F89:G92"/>
    <mergeCell ref="A74:A75"/>
    <mergeCell ref="E74:E75"/>
    <mergeCell ref="I80:N80"/>
    <mergeCell ref="O81:O84"/>
    <mergeCell ref="O85:O88"/>
    <mergeCell ref="O89:O92"/>
    <mergeCell ref="O93:O96"/>
    <mergeCell ref="F80:H80"/>
    <mergeCell ref="F93:G96"/>
    <mergeCell ref="G97:G101"/>
    <mergeCell ref="G111:G116"/>
    <mergeCell ref="G117:G121"/>
    <mergeCell ref="G126:G129"/>
    <mergeCell ref="F142:G145"/>
    <mergeCell ref="E85:E141"/>
    <mergeCell ref="F97:F136"/>
    <mergeCell ref="F137:F139"/>
    <mergeCell ref="F140:F141"/>
    <mergeCell ref="F154:F163"/>
    <mergeCell ref="F164:F166"/>
    <mergeCell ref="F167:F168"/>
    <mergeCell ref="F205:F206"/>
    <mergeCell ref="G207:G212"/>
    <mergeCell ref="O207:O212"/>
    <mergeCell ref="Q207:Q212"/>
    <mergeCell ref="O188:O191"/>
    <mergeCell ref="O192:O195"/>
    <mergeCell ref="F196:G199"/>
    <mergeCell ref="O196:O199"/>
    <mergeCell ref="Q196:Q199"/>
    <mergeCell ref="F200:F201"/>
    <mergeCell ref="F202:F204"/>
    <mergeCell ref="F287:F288"/>
    <mergeCell ref="F289:F291"/>
    <mergeCell ref="F294:G297"/>
    <mergeCell ref="F298:G301"/>
    <mergeCell ref="F302:G305"/>
    <mergeCell ref="F306:F307"/>
    <mergeCell ref="F308:F310"/>
    <mergeCell ref="F359:H359"/>
    <mergeCell ref="I359:N359"/>
    <mergeCell ref="F311:F312"/>
    <mergeCell ref="F314:G318"/>
    <mergeCell ref="F320:F323"/>
    <mergeCell ref="F328:G331"/>
    <mergeCell ref="F332:G335"/>
    <mergeCell ref="F336:G339"/>
    <mergeCell ref="G342:G345"/>
    <mergeCell ref="G390:G395"/>
    <mergeCell ref="G396:G400"/>
    <mergeCell ref="F340:F349"/>
    <mergeCell ref="F350:F352"/>
    <mergeCell ref="F353:F354"/>
    <mergeCell ref="F360:F406"/>
    <mergeCell ref="G361:G365"/>
    <mergeCell ref="G371:G375"/>
    <mergeCell ref="G385:G389"/>
    <mergeCell ref="O294:O297"/>
    <mergeCell ref="O298:O301"/>
    <mergeCell ref="O302:O305"/>
    <mergeCell ref="O314:O317"/>
    <mergeCell ref="O319:O322"/>
    <mergeCell ref="O328:O331"/>
    <mergeCell ref="O332:O335"/>
    <mergeCell ref="O336:O339"/>
    <mergeCell ref="O361:O365"/>
    <mergeCell ref="O371:O375"/>
    <mergeCell ref="O385:O389"/>
    <mergeCell ref="O407:O410"/>
    <mergeCell ref="O411:O414"/>
    <mergeCell ref="O415:O418"/>
    <mergeCell ref="O562:O565"/>
    <mergeCell ref="O566:O569"/>
    <mergeCell ref="O491:O494"/>
    <mergeCell ref="O506:O509"/>
    <mergeCell ref="O519:O522"/>
    <mergeCell ref="O539:O542"/>
    <mergeCell ref="O543:O546"/>
    <mergeCell ref="O547:O550"/>
    <mergeCell ref="O558:O561"/>
    <mergeCell ref="O142:O145"/>
    <mergeCell ref="Q142:Q145"/>
    <mergeCell ref="O146:O149"/>
    <mergeCell ref="Q146:Q149"/>
    <mergeCell ref="O150:O153"/>
    <mergeCell ref="Q150:Q153"/>
    <mergeCell ref="Q169:Q172"/>
    <mergeCell ref="Q173:Q176"/>
    <mergeCell ref="O169:O172"/>
    <mergeCell ref="O173:O176"/>
    <mergeCell ref="O237:O240"/>
    <mergeCell ref="Q237:Q240"/>
    <mergeCell ref="O241:O244"/>
    <mergeCell ref="Q241:Q244"/>
    <mergeCell ref="Q245:Q248"/>
    <mergeCell ref="O245:O248"/>
    <mergeCell ref="O256:O259"/>
    <mergeCell ref="Q256:Q259"/>
    <mergeCell ref="O260:O263"/>
    <mergeCell ref="Q260:Q263"/>
    <mergeCell ref="O264:O267"/>
    <mergeCell ref="Q264:Q267"/>
    <mergeCell ref="O275:O278"/>
    <mergeCell ref="Q275:Q278"/>
    <mergeCell ref="O279:O282"/>
    <mergeCell ref="Q279:Q282"/>
    <mergeCell ref="O283:O286"/>
    <mergeCell ref="Q283:Q286"/>
    <mergeCell ref="Q294:Q297"/>
    <mergeCell ref="Q298:Q301"/>
    <mergeCell ref="Q302:Q305"/>
    <mergeCell ref="Q314:Q317"/>
    <mergeCell ref="Q319:Q322"/>
    <mergeCell ref="Q323:Q324"/>
    <mergeCell ref="Q328:Q331"/>
    <mergeCell ref="Q332:Q335"/>
    <mergeCell ref="O455:O458"/>
    <mergeCell ref="O459:O462"/>
    <mergeCell ref="O463:O466"/>
    <mergeCell ref="Q459:Q462"/>
    <mergeCell ref="Q463:Q466"/>
    <mergeCell ref="Q539:Q542"/>
    <mergeCell ref="Q543:Q546"/>
    <mergeCell ref="Q547:Q550"/>
    <mergeCell ref="Q558:Q561"/>
    <mergeCell ref="Q562:Q565"/>
    <mergeCell ref="Q566:Q569"/>
    <mergeCell ref="Q336:Q339"/>
    <mergeCell ref="Q361:Q365"/>
    <mergeCell ref="Q371:Q374"/>
    <mergeCell ref="Q407:Q410"/>
    <mergeCell ref="Q411:Q414"/>
    <mergeCell ref="Q415:Q418"/>
    <mergeCell ref="Q455:Q458"/>
    <mergeCell ref="F489:F490"/>
    <mergeCell ref="G491:G495"/>
    <mergeCell ref="G496:G499"/>
    <mergeCell ref="G500:G503"/>
    <mergeCell ref="F453:F454"/>
    <mergeCell ref="F455:G458"/>
    <mergeCell ref="F459:G462"/>
    <mergeCell ref="F463:G466"/>
    <mergeCell ref="F467:F479"/>
    <mergeCell ref="F480:F488"/>
    <mergeCell ref="F491:F504"/>
  </mergeCells>
  <conditionalFormatting sqref="G213:Q219">
    <cfRule type="expression" dxfId="19" priority="1">
      <formula>NE($H$235,$G$213)</formula>
    </cfRule>
  </conditionalFormatting>
  <conditionalFormatting sqref="G221:Q233">
    <cfRule type="expression" dxfId="19" priority="2">
      <formula>NE($H$235,$G$221)</formula>
    </cfRule>
  </conditionalFormatting>
  <conditionalFormatting sqref="G424:Q426">
    <cfRule type="expression" dxfId="20" priority="3">
      <formula>NE($H$441,$G$424)</formula>
    </cfRule>
  </conditionalFormatting>
  <conditionalFormatting sqref="G427:Q427">
    <cfRule type="expression" dxfId="20" priority="4">
      <formula>NE($H$441,$G$427)</formula>
    </cfRule>
  </conditionalFormatting>
  <conditionalFormatting sqref="G436:Q438 G515:H515">
    <cfRule type="expression" dxfId="20" priority="5">
      <formula>NE($H$441,$G$436)</formula>
    </cfRule>
  </conditionalFormatting>
  <conditionalFormatting sqref="G439:Q439">
    <cfRule type="expression" dxfId="20" priority="6">
      <formula>NE($H$441,$G$439)</formula>
    </cfRule>
  </conditionalFormatting>
  <conditionalFormatting sqref="F518:Q534">
    <cfRule type="expression" dxfId="19" priority="7">
      <formula>NE($F$518,$H$535)</formula>
    </cfRule>
  </conditionalFormatting>
  <conditionalFormatting sqref="F491:G504 H491:H497 I491:Q504 H499:H504">
    <cfRule type="expression" dxfId="19" priority="8">
      <formula>NE($F$491,$H$535)</formula>
    </cfRule>
  </conditionalFormatting>
  <conditionalFormatting sqref="F505:Q517">
    <cfRule type="expression" dxfId="19" priority="9">
      <formula>NE($F$505,$H$535)</formula>
    </cfRule>
  </conditionalFormatting>
  <conditionalFormatting sqref="G468:Q473">
    <cfRule type="expression" dxfId="19" priority="10">
      <formula>NE($G$468,$H$478)</formula>
    </cfRule>
  </conditionalFormatting>
  <conditionalFormatting sqref="G475:Q476">
    <cfRule type="expression" dxfId="19" priority="11">
      <formula>NE($G$475,$H$478)</formula>
    </cfRule>
  </conditionalFormatting>
  <conditionalFormatting sqref="G102:Q108">
    <cfRule type="expression" dxfId="19" priority="12">
      <formula>NE($H$133,$G$102)</formula>
    </cfRule>
  </conditionalFormatting>
  <conditionalFormatting sqref="G110:Q122">
    <cfRule type="expression" dxfId="19" priority="13">
      <formula>NE($H$133,$G$110)</formula>
    </cfRule>
  </conditionalFormatting>
  <conditionalFormatting sqref="G360:Q368 J498">
    <cfRule type="expression" dxfId="19" priority="14">
      <formula>NE($H$403,$G$360)</formula>
    </cfRule>
  </conditionalFormatting>
  <conditionalFormatting sqref="G370:Q382">
    <cfRule type="expression" dxfId="19" priority="15">
      <formula>NE($H$403,$G$370)</formula>
    </cfRule>
  </conditionalFormatting>
  <conditionalFormatting sqref="G384:Q401">
    <cfRule type="expression" dxfId="19" priority="16">
      <formula>NE($H$403,$G$384)</formula>
    </cfRule>
  </conditionalFormatting>
  <conditionalFormatting sqref="A80:A93 B80:B81 B84:B88 B90:B93">
    <cfRule type="notContainsBlanks" dxfId="21" priority="17">
      <formula>LEN(TRIM(A80))&gt;0</formula>
    </cfRule>
  </conditionalFormatting>
  <conditionalFormatting sqref="C57:F57">
    <cfRule type="colorScale" priority="18">
      <colorScale>
        <cfvo type="formula" val="0"/>
        <cfvo type="max"/>
        <color rgb="FFFFFFFF"/>
        <color rgb="FFE67C73"/>
      </colorScale>
    </cfRule>
  </conditionalFormatting>
  <conditionalFormatting sqref="C58:F58">
    <cfRule type="colorScale" priority="19">
      <colorScale>
        <cfvo type="formula" val="0"/>
        <cfvo type="max"/>
        <color rgb="FFFFFFFF"/>
        <color rgb="FFE67C73"/>
      </colorScale>
    </cfRule>
  </conditionalFormatting>
  <conditionalFormatting sqref="C59:F59">
    <cfRule type="colorScale" priority="20">
      <colorScale>
        <cfvo type="formula" val="0"/>
        <cfvo type="max"/>
        <color rgb="FFFFFFFF"/>
        <color rgb="FFE67C73"/>
      </colorScale>
    </cfRule>
  </conditionalFormatting>
  <conditionalFormatting sqref="C65:F65">
    <cfRule type="colorScale" priority="21">
      <colorScale>
        <cfvo type="formula" val="0"/>
        <cfvo type="max"/>
        <color rgb="FFFFFFFF"/>
        <color rgb="FFE67C73"/>
      </colorScale>
    </cfRule>
  </conditionalFormatting>
  <conditionalFormatting sqref="C66:F66">
    <cfRule type="colorScale" priority="22">
      <colorScale>
        <cfvo type="formula" val="0"/>
        <cfvo type="max"/>
        <color rgb="FFFFFFFF"/>
        <color rgb="FFE67C73"/>
      </colorScale>
    </cfRule>
  </conditionalFormatting>
  <conditionalFormatting sqref="C69:F69">
    <cfRule type="colorScale" priority="23">
      <colorScale>
        <cfvo type="formula" val="0"/>
        <cfvo type="max"/>
        <color rgb="FFFFFFFF"/>
        <color rgb="FFE67C73"/>
      </colorScale>
    </cfRule>
  </conditionalFormatting>
  <conditionalFormatting sqref="C70:F70">
    <cfRule type="colorScale" priority="24">
      <colorScale>
        <cfvo type="formula" val="0"/>
        <cfvo type="max"/>
        <color rgb="FFFFFFFF"/>
        <color rgb="FFE67C73"/>
      </colorScale>
    </cfRule>
  </conditionalFormatting>
  <conditionalFormatting sqref="C71:F71">
    <cfRule type="colorScale" priority="25">
      <colorScale>
        <cfvo type="formula" val="0"/>
        <cfvo type="max"/>
        <color rgb="FFFFFFFF"/>
        <color rgb="FFE67C73"/>
      </colorScale>
    </cfRule>
  </conditionalFormatting>
  <conditionalFormatting sqref="C72:F72">
    <cfRule type="colorScale" priority="26">
      <colorScale>
        <cfvo type="formula" val="0"/>
        <cfvo type="max"/>
        <color rgb="FFFFFFFF"/>
        <color rgb="FFE67C73"/>
      </colorScale>
    </cfRule>
  </conditionalFormatting>
  <conditionalFormatting sqref="C73:F73">
    <cfRule type="colorScale" priority="27">
      <colorScale>
        <cfvo type="formula" val="0"/>
        <cfvo type="max"/>
        <color rgb="FFFFFFFF"/>
        <color rgb="FFE67C73"/>
      </colorScale>
    </cfRule>
  </conditionalFormatting>
  <conditionalFormatting sqref="C67:F67">
    <cfRule type="colorScale" priority="28">
      <colorScale>
        <cfvo type="formula" val="0"/>
        <cfvo type="max"/>
        <color rgb="FFFFFFFF"/>
        <color rgb="FFE67C73"/>
      </colorScale>
    </cfRule>
  </conditionalFormatting>
  <conditionalFormatting sqref="C60:F60">
    <cfRule type="colorScale" priority="29">
      <colorScale>
        <cfvo type="formula" val="0"/>
        <cfvo type="max"/>
        <color rgb="FFFFFFFF"/>
        <color rgb="FFE67C73"/>
      </colorScale>
    </cfRule>
  </conditionalFormatting>
  <conditionalFormatting sqref="D54:D55 E55">
    <cfRule type="notContainsBlanks" dxfId="22" priority="30">
      <formula>LEN(TRIM(D54))&gt;0</formula>
    </cfRule>
  </conditionalFormatting>
  <conditionalFormatting sqref="C64:F64">
    <cfRule type="colorScale" priority="31">
      <colorScale>
        <cfvo type="formula" val="0"/>
        <cfvo type="max"/>
        <color rgb="FFFFFFFF"/>
        <color rgb="FFE67C73"/>
      </colorScale>
    </cfRule>
  </conditionalFormatting>
  <conditionalFormatting sqref="C62:F62">
    <cfRule type="colorScale" priority="32">
      <colorScale>
        <cfvo type="formula" val="0"/>
        <cfvo type="max"/>
        <color rgb="FFFFFFFF"/>
        <color rgb="FFE67C73"/>
      </colorScale>
    </cfRule>
  </conditionalFormatting>
  <conditionalFormatting sqref="O1:O357 O359:O1332">
    <cfRule type="cellIs" dxfId="23" priority="33" operator="equal">
      <formula>"fp8"</formula>
    </cfRule>
  </conditionalFormatting>
  <conditionalFormatting sqref="O1:O357 O359:O1332">
    <cfRule type="cellIs" dxfId="24" priority="34" operator="equal">
      <formula>"bf16"</formula>
    </cfRule>
  </conditionalFormatting>
  <conditionalFormatting sqref="O1:O357 O359:O1332">
    <cfRule type="cellIs" dxfId="25" priority="35" operator="equal">
      <formula>"fp4"</formula>
    </cfRule>
  </conditionalFormatting>
  <conditionalFormatting sqref="C61:F61">
    <cfRule type="colorScale" priority="36">
      <colorScale>
        <cfvo type="formula" val="0"/>
        <cfvo type="max"/>
        <color rgb="FFFFFFFF"/>
        <color rgb="FFE67C73"/>
      </colorScale>
    </cfRule>
  </conditionalFormatting>
  <conditionalFormatting sqref="C68:F68">
    <cfRule type="colorScale" priority="37">
      <colorScale>
        <cfvo type="formula" val="0"/>
        <cfvo type="max"/>
        <color rgb="FFFFFFFF"/>
        <color rgb="FFE67C73"/>
      </colorScale>
    </cfRule>
  </conditionalFormatting>
  <dataValidations>
    <dataValidation type="list" allowBlank="1" showErrorMessage="1" sqref="H441">
      <formula1>"Option 1 (Chip2Chip),Option 2 (Core2Core),No Collective needed"</formula1>
    </dataValidation>
    <dataValidation type="list" allowBlank="1" showErrorMessage="1" sqref="C24">
      <formula1>"Decode,Prefill"</formula1>
    </dataValidation>
    <dataValidation type="list" allowBlank="1" showErrorMessage="1" sqref="C34:C35 C39">
      <formula1>"w4a4,w4a8,w8a8,w4a16,w8a16,w16a16"</formula1>
    </dataValidation>
    <dataValidation type="list" allowBlank="1" showErrorMessage="1" sqref="AS29:AS30 C33 C36:C38 C40 AS56 AS60 O81 O93 O150 O177 O196 O207 O245 O264 O283 O302 O336 O415 O463 O539 O543 O547 O558 O562 O566">
      <formula1>"fp4,fp8,bf16"</formula1>
    </dataValidation>
    <dataValidation type="list" allowBlank="1" showErrorMessage="1" sqref="H403">
      <formula1>"Strategy A: All-To-All,Strategy B: All-Gather Tokens with no chiplet involved,Strategy C: Hirarachical All-Gather,No Collectives"</formula1>
    </dataValidation>
    <dataValidation type="list" allowBlank="1" showErrorMessage="1" sqref="H162">
      <formula1>"Strategy 1: Reduce Scatter D2D (for CM),No Collectives"</formula1>
    </dataValidation>
    <dataValidation type="list" allowBlank="1" showErrorMessage="1" sqref="H17">
      <formula1>DB!$C$1:$F$1</formula1>
    </dataValidation>
    <dataValidation type="list" allowBlank="1" showErrorMessage="1" sqref="F74:F76">
      <formula1>"OptionA. No Overlapping,OptionB. Overlapping Expert Collectives"</formula1>
    </dataValidation>
    <dataValidation type="list" allowBlank="1" showErrorMessage="1" sqref="H478">
      <formula1>"Option A: AllReduce,Option B: Do not resolve partial sum yet,Option C: No Collectives"</formula1>
    </dataValidation>
    <dataValidation type="list" allowBlank="1" showErrorMessage="1" sqref="F491 F518 H535">
      <formula1>"Option A: Transposed All-To-All,Option B: Reduce-Scatter,Option C: Hierachical RS"</formula1>
    </dataValidation>
    <dataValidation type="list" allowBlank="1" showErrorMessage="1" sqref="G326 H348">
      <formula1>"Strategy 1: All-Gather Die-to-Die (for CM),No Collectives"</formula1>
    </dataValidation>
    <dataValidation type="list" allowBlank="1" showErrorMessage="1" sqref="F505">
      <formula1>"Option A: All-To-All,Option B: Reduce-Scatter"</formula1>
    </dataValidation>
    <dataValidation type="list" allowBlank="1" showErrorMessage="1" sqref="H133 H235">
      <formula1>"Strategy A: All-Gather Tokens with no chiplet involved,Strategy B: Hierarchical All-Gather,No Collectives"</formula1>
    </dataValidation>
  </dataValidations>
  <hyperlinks>
    <hyperlink r:id="rId4" location="gid=0&amp;range=D45:D63" ref="B57"/>
    <hyperlink r:id="rId5" location="gid=0&amp;range=D64:D82" ref="B58"/>
    <hyperlink r:id="rId6" location="gid=0&amp;range=D83:D101" ref="B59"/>
    <hyperlink r:id="rId7" location="gid=0&amp;range=D102:D120" ref="B60"/>
    <hyperlink r:id="rId8" location="gid=0&amp;range=E182:E211" ref="B61"/>
    <hyperlink r:id="rId9" location="gid=0&amp;range=D121:D139" ref="B64"/>
    <hyperlink r:id="rId10" location="gid=0&amp;range=D140:D158" ref="B65"/>
    <hyperlink r:id="rId11" location="gid=0&amp;range=D159:D177" ref="B66"/>
    <hyperlink r:id="rId12" location="gid=0&amp;range=D178:D196" ref="B67"/>
    <hyperlink r:id="rId13" location="gid=0&amp;range=D197:D215" ref="B69"/>
    <hyperlink r:id="rId14" location="gid=0&amp;range=S44:S58" ref="B70"/>
    <hyperlink r:id="rId15" location="gid=0&amp;range=S59:S77" ref="B71"/>
    <hyperlink r:id="rId16" location="gid=0&amp;range=S78:S96" ref="B72"/>
    <hyperlink r:id="rId17" location="gid=0&amp;range=S97:S115" ref="B73"/>
  </hyperlinks>
  <drawing r:id="rId18"/>
  <legacyDrawing r:id="rId19"/>
  <tableParts count="14">
    <tablePart r:id="rId34"/>
    <tablePart r:id="rId35"/>
    <tablePart r:id="rId36"/>
    <tablePart r:id="rId37"/>
    <tablePart r:id="rId38"/>
    <tablePart r:id="rId39"/>
    <tablePart r:id="rId40"/>
    <tablePart r:id="rId41"/>
    <tablePart r:id="rId42"/>
    <tablePart r:id="rId43"/>
    <tablePart r:id="rId44"/>
    <tablePart r:id="rId45"/>
    <tablePart r:id="rId46"/>
    <tablePart r:id="rId4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5"/>
    <col customWidth="1" min="2" max="2" width="19.38"/>
    <col customWidth="1" min="3" max="3" width="19.5"/>
    <col customWidth="1" min="4" max="4" width="21.63"/>
    <col customWidth="1" min="5" max="5" width="16.0"/>
    <col customWidth="1" min="6" max="6" width="14.38"/>
  </cols>
  <sheetData>
    <row r="2">
      <c r="A2" s="2" t="s">
        <v>410</v>
      </c>
      <c r="B2" s="2" t="s">
        <v>411</v>
      </c>
      <c r="C2" s="2" t="s">
        <v>412</v>
      </c>
      <c r="D2" s="2" t="s">
        <v>413</v>
      </c>
      <c r="E2" s="2" t="s">
        <v>414</v>
      </c>
      <c r="L2" s="673"/>
      <c r="M2" s="252"/>
    </row>
    <row r="3">
      <c r="A3" s="3" t="str">
        <f>'Config and Summary'!C1</f>
        <v>[1K/8K] GF 2x2x2 DP16/EP16 Aggregated MOE-a8w4 B=2.5K</v>
      </c>
      <c r="B3" s="148">
        <f>'Config and Summary'!C9/'Decode Last Token'!H18</f>
        <v>8</v>
      </c>
      <c r="C3" s="148">
        <f>'Config and Summary'!C15</f>
        <v>2560</v>
      </c>
      <c r="D3" s="674">
        <f>'Config and Summary'!B51</f>
        <v>10096.82459</v>
      </c>
      <c r="E3" s="674">
        <f>'Config and Summary'!B59</f>
        <v>9359.165895</v>
      </c>
      <c r="G3" s="675"/>
      <c r="H3" s="675"/>
      <c r="I3" s="225"/>
      <c r="J3" s="225"/>
      <c r="K3" s="225"/>
      <c r="L3" s="225"/>
      <c r="M3" s="225"/>
      <c r="N3" s="675"/>
      <c r="O3" s="675"/>
      <c r="P3" s="675"/>
      <c r="Q3" s="675"/>
      <c r="R3" s="675"/>
      <c r="S3" s="675"/>
      <c r="T3" s="675"/>
      <c r="U3" s="675"/>
      <c r="V3" s="675"/>
      <c r="W3" s="675"/>
      <c r="X3" s="675"/>
      <c r="Y3" s="675"/>
      <c r="Z3" s="675"/>
      <c r="AA3" s="675"/>
      <c r="AB3" s="675"/>
    </row>
    <row r="6">
      <c r="A6" s="225" t="s">
        <v>415</v>
      </c>
    </row>
    <row r="7">
      <c r="B7" s="2" t="s">
        <v>416</v>
      </c>
    </row>
    <row r="9">
      <c r="B9" s="676" t="s">
        <v>417</v>
      </c>
    </row>
    <row r="10">
      <c r="A10" s="677"/>
      <c r="B10" s="677"/>
      <c r="C10" s="677"/>
      <c r="D10" s="677"/>
      <c r="E10" s="677"/>
      <c r="F10" s="677"/>
      <c r="G10" s="677"/>
      <c r="H10" s="678"/>
      <c r="I10" s="678"/>
      <c r="J10" s="679"/>
      <c r="K10" s="680"/>
      <c r="L10" s="679"/>
      <c r="M10" s="679"/>
      <c r="N10" s="679"/>
      <c r="O10" s="679"/>
      <c r="P10" s="679"/>
      <c r="Q10" s="679"/>
      <c r="R10" s="679"/>
      <c r="S10" s="679"/>
      <c r="T10" s="679"/>
      <c r="U10" s="679"/>
      <c r="V10" s="679"/>
      <c r="W10" s="679"/>
      <c r="X10" s="679"/>
      <c r="Y10" s="679"/>
      <c r="Z10" s="679"/>
      <c r="AA10" s="679"/>
      <c r="AB10" s="679"/>
    </row>
    <row r="11">
      <c r="A11" s="681" t="s">
        <v>418</v>
      </c>
      <c r="B11" s="681" t="s">
        <v>411</v>
      </c>
      <c r="C11" s="681" t="s">
        <v>412</v>
      </c>
      <c r="D11" s="682" t="s">
        <v>419</v>
      </c>
      <c r="E11" s="681" t="s">
        <v>413</v>
      </c>
      <c r="F11" s="681" t="s">
        <v>414</v>
      </c>
      <c r="G11" s="681" t="s">
        <v>420</v>
      </c>
      <c r="H11" s="681" t="s">
        <v>421</v>
      </c>
      <c r="I11" s="681" t="s">
        <v>422</v>
      </c>
      <c r="J11" s="681" t="s">
        <v>423</v>
      </c>
      <c r="K11" s="683"/>
      <c r="L11" s="684"/>
      <c r="M11" s="684"/>
      <c r="N11" s="684"/>
      <c r="O11" s="684"/>
      <c r="P11" s="684"/>
      <c r="Q11" s="684"/>
      <c r="R11" s="684"/>
      <c r="S11" s="684"/>
      <c r="T11" s="684"/>
      <c r="U11" s="684"/>
      <c r="V11" s="684"/>
      <c r="W11" s="684"/>
      <c r="X11" s="684"/>
      <c r="Y11" s="684"/>
      <c r="Z11" s="684"/>
      <c r="AA11" s="684"/>
      <c r="AB11" s="684"/>
    </row>
    <row r="12">
      <c r="A12" s="685" t="s">
        <v>424</v>
      </c>
      <c r="B12" s="685">
        <v>4.0</v>
      </c>
      <c r="C12" s="685">
        <v>896.0</v>
      </c>
      <c r="D12" s="686" t="str">
        <f t="shared" ref="D12:D13" si="1">CONCATENATE(B12, " ", A12, " b",C12)</f>
        <v>4 GF b896</v>
      </c>
      <c r="E12" s="687">
        <v>7995.6563102334685</v>
      </c>
      <c r="F12" s="687">
        <v>7617.115208716339</v>
      </c>
      <c r="G12" s="688">
        <v>2760.0</v>
      </c>
      <c r="H12" s="689">
        <f t="shared" ref="H12:H14" si="2">G12/F12</f>
        <v>0.3623419004</v>
      </c>
      <c r="I12" s="689">
        <f>G12/$G$13</f>
        <v>0.6219017575</v>
      </c>
      <c r="J12" s="689">
        <f>G12/$G$21</f>
        <v>0.4878911084</v>
      </c>
      <c r="K12" s="686"/>
      <c r="L12" s="686"/>
      <c r="M12" s="686"/>
      <c r="N12" s="686"/>
      <c r="O12" s="686"/>
      <c r="P12" s="686"/>
      <c r="Q12" s="686"/>
      <c r="R12" s="686"/>
      <c r="S12" s="686"/>
      <c r="T12" s="686"/>
      <c r="U12" s="686"/>
      <c r="V12" s="686"/>
      <c r="W12" s="686"/>
      <c r="X12" s="686"/>
      <c r="Y12" s="686"/>
      <c r="Z12" s="686"/>
      <c r="AA12" s="686"/>
      <c r="AB12" s="686"/>
    </row>
    <row r="13">
      <c r="A13" s="685" t="s">
        <v>425</v>
      </c>
      <c r="B13" s="690">
        <v>4.0</v>
      </c>
      <c r="C13" s="690">
        <v>896.0</v>
      </c>
      <c r="D13" s="686" t="str">
        <f t="shared" si="1"/>
        <v>4 GB200 b896</v>
      </c>
      <c r="E13" s="687">
        <v>8668.268357373328</v>
      </c>
      <c r="F13" s="687">
        <v>8275.42960682869</v>
      </c>
      <c r="G13" s="691">
        <v>4438.0</v>
      </c>
      <c r="H13" s="689">
        <f t="shared" si="2"/>
        <v>0.5362863574</v>
      </c>
      <c r="I13" s="689"/>
      <c r="J13" s="689"/>
      <c r="K13" s="692"/>
      <c r="O13" s="686"/>
      <c r="P13" s="686"/>
      <c r="Q13" s="686"/>
      <c r="R13" s="686"/>
      <c r="S13" s="686"/>
      <c r="T13" s="686"/>
      <c r="U13" s="686"/>
      <c r="V13" s="686"/>
      <c r="W13" s="686"/>
      <c r="X13" s="686"/>
      <c r="Y13" s="686"/>
      <c r="Z13" s="686"/>
      <c r="AA13" s="686"/>
      <c r="AB13" s="686"/>
    </row>
    <row r="14">
      <c r="A14" s="685" t="s">
        <v>424</v>
      </c>
      <c r="B14" s="690">
        <v>8.0</v>
      </c>
      <c r="C14" s="690">
        <v>2560.0</v>
      </c>
      <c r="D14" s="693" t="str">
        <f>CONCATENATE(B14, " ", A14, " b", C14, " (best)")</f>
        <v>8 GF b2560 (best)</v>
      </c>
      <c r="E14" s="687">
        <v>10096.824587992403</v>
      </c>
      <c r="F14" s="687">
        <v>9359.165895397427</v>
      </c>
      <c r="G14" s="694">
        <v>2600.0</v>
      </c>
      <c r="H14" s="689">
        <f t="shared" si="2"/>
        <v>0.2778025338</v>
      </c>
      <c r="I14" s="689">
        <f>G14/$G$13</f>
        <v>0.5858494817</v>
      </c>
      <c r="J14" s="689">
        <f>G14/$G$21</f>
        <v>0.4596075658</v>
      </c>
      <c r="K14" s="695"/>
      <c r="L14" s="692"/>
      <c r="M14" s="692"/>
      <c r="N14" s="692"/>
      <c r="O14" s="686"/>
      <c r="P14" s="686"/>
      <c r="Q14" s="686"/>
      <c r="R14" s="686"/>
      <c r="S14" s="686"/>
      <c r="T14" s="686"/>
      <c r="U14" s="686"/>
      <c r="V14" s="686"/>
      <c r="W14" s="686"/>
      <c r="X14" s="686"/>
      <c r="Y14" s="686"/>
      <c r="Z14" s="686"/>
      <c r="AA14" s="686"/>
      <c r="AB14" s="686"/>
    </row>
    <row r="15">
      <c r="A15" s="685" t="s">
        <v>425</v>
      </c>
      <c r="B15" s="690">
        <v>8.0</v>
      </c>
      <c r="C15" s="690">
        <v>2560.0</v>
      </c>
      <c r="D15" s="686" t="str">
        <f t="shared" ref="D15:D16" si="3">CONCATENATE(B15, " ", A15, " b",C15)</f>
        <v>8 GB200 b2560</v>
      </c>
      <c r="E15" s="687">
        <v>12409.605015438665</v>
      </c>
      <c r="F15" s="687">
        <v>11691.018778481395</v>
      </c>
      <c r="G15" s="696"/>
      <c r="H15" s="689"/>
      <c r="I15" s="689"/>
      <c r="J15" s="689"/>
      <c r="K15" s="697"/>
      <c r="L15" s="697"/>
      <c r="M15" s="698"/>
      <c r="N15" s="699"/>
      <c r="O15" s="686"/>
      <c r="P15" s="686"/>
      <c r="Q15" s="686"/>
      <c r="R15" s="686"/>
      <c r="S15" s="686"/>
      <c r="T15" s="686"/>
      <c r="U15" s="686"/>
      <c r="V15" s="686"/>
      <c r="W15" s="686"/>
      <c r="X15" s="686"/>
      <c r="Y15" s="686"/>
      <c r="Z15" s="686"/>
      <c r="AA15" s="686"/>
      <c r="AB15" s="686"/>
    </row>
    <row r="16">
      <c r="A16" s="685" t="s">
        <v>424</v>
      </c>
      <c r="B16" s="690">
        <v>16.0</v>
      </c>
      <c r="C16" s="690">
        <v>7168.0</v>
      </c>
      <c r="D16" s="686" t="str">
        <f t="shared" si="3"/>
        <v>16 GF b7168</v>
      </c>
      <c r="E16" s="687">
        <v>9137.909067644152</v>
      </c>
      <c r="F16" s="687">
        <v>8337.189093675337</v>
      </c>
      <c r="G16" s="696"/>
      <c r="H16" s="689"/>
      <c r="I16" s="689"/>
      <c r="J16" s="689"/>
      <c r="K16" s="692"/>
      <c r="O16" s="686"/>
      <c r="P16" s="686"/>
      <c r="Q16" s="686"/>
      <c r="R16" s="686"/>
      <c r="S16" s="686"/>
      <c r="T16" s="686"/>
      <c r="U16" s="686"/>
      <c r="V16" s="686"/>
      <c r="W16" s="686"/>
      <c r="X16" s="686"/>
      <c r="Y16" s="686"/>
      <c r="Z16" s="686"/>
      <c r="AA16" s="686"/>
      <c r="AB16" s="686"/>
    </row>
    <row r="17">
      <c r="A17" s="685" t="s">
        <v>425</v>
      </c>
      <c r="B17" s="690">
        <v>16.0</v>
      </c>
      <c r="C17" s="690">
        <v>7168.0</v>
      </c>
      <c r="D17" s="700" t="str">
        <f>CONCATENATE(B17, " ", A17, " b",C17, " (best)")</f>
        <v>16 GB200 b7168 (best)</v>
      </c>
      <c r="E17" s="687">
        <v>14750.289693703377</v>
      </c>
      <c r="F17" s="687">
        <v>13746.975628564669</v>
      </c>
      <c r="G17" s="696"/>
      <c r="H17" s="689"/>
      <c r="I17" s="689"/>
      <c r="J17" s="689"/>
      <c r="K17" s="697"/>
      <c r="L17" s="697"/>
      <c r="M17" s="697"/>
      <c r="N17" s="701"/>
      <c r="O17" s="686"/>
      <c r="P17" s="686"/>
      <c r="Q17" s="686"/>
      <c r="R17" s="686"/>
      <c r="S17" s="686"/>
      <c r="T17" s="686"/>
      <c r="U17" s="686"/>
      <c r="V17" s="686"/>
      <c r="W17" s="686"/>
      <c r="X17" s="686"/>
      <c r="Y17" s="686"/>
      <c r="Z17" s="686"/>
      <c r="AA17" s="686"/>
      <c r="AB17" s="686"/>
    </row>
    <row r="18">
      <c r="A18" s="685" t="s">
        <v>424</v>
      </c>
      <c r="B18" s="690">
        <v>32.0</v>
      </c>
      <c r="C18" s="690">
        <v>12288.0</v>
      </c>
      <c r="D18" s="686" t="str">
        <f t="shared" ref="D18:D19" si="4">CONCATENATE(B18, " ", A18, " b",C18)</f>
        <v>32 GF b12288</v>
      </c>
      <c r="E18" s="687">
        <v>8468.612526123648</v>
      </c>
      <c r="F18" s="687">
        <v>7720.363305349729</v>
      </c>
      <c r="G18" s="696"/>
      <c r="H18" s="689"/>
      <c r="I18" s="689"/>
      <c r="J18" s="689"/>
      <c r="K18" s="697"/>
      <c r="L18" s="697"/>
      <c r="M18" s="698"/>
      <c r="N18" s="699"/>
      <c r="O18" s="686"/>
      <c r="P18" s="686"/>
      <c r="Q18" s="686"/>
      <c r="R18" s="686"/>
      <c r="S18" s="686"/>
      <c r="T18" s="686"/>
      <c r="U18" s="686"/>
      <c r="V18" s="686"/>
      <c r="W18" s="686"/>
      <c r="X18" s="686"/>
      <c r="Y18" s="686"/>
      <c r="Z18" s="686"/>
      <c r="AA18" s="686"/>
      <c r="AB18" s="686"/>
    </row>
    <row r="19">
      <c r="A19" s="685" t="s">
        <v>425</v>
      </c>
      <c r="B19" s="690">
        <v>32.0</v>
      </c>
      <c r="C19" s="690">
        <v>12288.0</v>
      </c>
      <c r="D19" s="686" t="str">
        <f t="shared" si="4"/>
        <v>32 GB200 b12288</v>
      </c>
      <c r="E19" s="687">
        <v>13211.78965774246</v>
      </c>
      <c r="F19" s="687">
        <v>12394.279246581376</v>
      </c>
      <c r="G19" s="696"/>
      <c r="H19" s="689"/>
      <c r="I19" s="689"/>
      <c r="J19" s="689"/>
      <c r="K19" s="692"/>
      <c r="O19" s="686"/>
      <c r="P19" s="686"/>
      <c r="Q19" s="686"/>
      <c r="R19" s="686"/>
      <c r="S19" s="686"/>
      <c r="T19" s="686"/>
      <c r="U19" s="686"/>
      <c r="V19" s="686"/>
      <c r="W19" s="686"/>
      <c r="X19" s="686"/>
      <c r="Y19" s="686"/>
      <c r="Z19" s="686"/>
      <c r="AA19" s="686"/>
      <c r="AB19" s="686"/>
    </row>
    <row r="20">
      <c r="A20" s="690"/>
      <c r="B20" s="690"/>
      <c r="C20" s="690"/>
      <c r="D20" s="686"/>
      <c r="E20" s="690"/>
      <c r="F20" s="690"/>
      <c r="G20" s="696"/>
      <c r="H20" s="689"/>
      <c r="I20" s="689"/>
      <c r="J20" s="689"/>
      <c r="K20" s="697"/>
      <c r="L20" s="697"/>
      <c r="M20" s="698"/>
      <c r="N20" s="699"/>
      <c r="O20" s="686"/>
      <c r="P20" s="686"/>
      <c r="Q20" s="686"/>
      <c r="R20" s="686"/>
      <c r="S20" s="686"/>
      <c r="T20" s="686"/>
      <c r="U20" s="686"/>
      <c r="V20" s="702"/>
      <c r="W20" s="686"/>
      <c r="X20" s="686"/>
      <c r="Y20" s="686"/>
      <c r="Z20" s="686"/>
      <c r="AA20" s="686"/>
      <c r="AB20" s="686"/>
    </row>
    <row r="21">
      <c r="A21" s="685" t="s">
        <v>426</v>
      </c>
      <c r="B21" s="685" t="s">
        <v>427</v>
      </c>
      <c r="C21" s="690">
        <v>8192.0</v>
      </c>
      <c r="D21" s="686" t="str">
        <f>CONCATENATE(B21, " ", A21, " b",C21)</f>
        <v>32+4 GB200 
(Disagg InferenceX) b8192</v>
      </c>
      <c r="E21" s="687">
        <v>10794.632206604696</v>
      </c>
      <c r="F21" s="687">
        <v>10319.018761817119</v>
      </c>
      <c r="G21" s="685">
        <v>5657.0</v>
      </c>
      <c r="H21" s="689">
        <f>G21/F21</f>
        <v>0.5482110393</v>
      </c>
      <c r="I21" s="689"/>
      <c r="J21" s="689"/>
      <c r="K21" s="697"/>
      <c r="L21" s="697"/>
      <c r="M21" s="698"/>
      <c r="N21" s="699"/>
      <c r="O21" s="686"/>
      <c r="P21" s="686"/>
      <c r="Q21" s="686"/>
      <c r="R21" s="686"/>
      <c r="S21" s="686"/>
      <c r="T21" s="686"/>
      <c r="U21" s="686"/>
      <c r="V21" s="686"/>
      <c r="W21" s="686"/>
      <c r="X21" s="686"/>
      <c r="Y21" s="686"/>
      <c r="Z21" s="686"/>
      <c r="AA21" s="686"/>
      <c r="AB21" s="686"/>
    </row>
    <row r="22">
      <c r="F22" s="703"/>
      <c r="K22" s="704"/>
      <c r="L22" s="704"/>
      <c r="M22" s="704"/>
      <c r="N22" s="705"/>
    </row>
    <row r="23">
      <c r="A23" s="225" t="s">
        <v>428</v>
      </c>
      <c r="K23" s="706" t="s">
        <v>429</v>
      </c>
      <c r="L23" s="707"/>
      <c r="M23" s="708"/>
      <c r="N23" s="708"/>
    </row>
    <row r="24">
      <c r="B24" s="677" t="s">
        <v>413</v>
      </c>
      <c r="J24" s="225" t="s">
        <v>415</v>
      </c>
      <c r="K24" s="225" t="s">
        <v>430</v>
      </c>
      <c r="L24" s="706" t="s">
        <v>431</v>
      </c>
      <c r="M24" s="708"/>
      <c r="N24" s="708"/>
    </row>
    <row r="25">
      <c r="B25" s="2" t="s">
        <v>432</v>
      </c>
      <c r="C25" s="2" t="s">
        <v>433</v>
      </c>
      <c r="D25" s="2" t="s">
        <v>425</v>
      </c>
      <c r="J25" s="37" t="s">
        <v>434</v>
      </c>
      <c r="K25" s="37">
        <v>1630.0</v>
      </c>
      <c r="L25" s="37"/>
      <c r="M25" s="37"/>
      <c r="N25" s="37"/>
      <c r="O25" s="37"/>
    </row>
    <row r="26">
      <c r="B26" s="2">
        <v>4.0</v>
      </c>
      <c r="C26" s="674">
        <f>E12</f>
        <v>7995.65631</v>
      </c>
      <c r="D26" s="674">
        <f>E13</f>
        <v>8668.268357</v>
      </c>
      <c r="J26" s="37" t="s">
        <v>435</v>
      </c>
      <c r="K26" s="709">
        <f>G12</f>
        <v>2760</v>
      </c>
    </row>
    <row r="27">
      <c r="B27" s="2">
        <v>8.0</v>
      </c>
      <c r="C27" s="674">
        <f>E14</f>
        <v>10096.82459</v>
      </c>
      <c r="D27" s="674">
        <f>E15</f>
        <v>12409.60502</v>
      </c>
      <c r="J27" s="37" t="s">
        <v>436</v>
      </c>
      <c r="K27" s="2">
        <v>3427.0</v>
      </c>
      <c r="L27" s="710">
        <f>K27*0.2</f>
        <v>685.4</v>
      </c>
      <c r="M27" s="148">
        <f>sum(K27:L27)</f>
        <v>4112.4</v>
      </c>
    </row>
    <row r="28">
      <c r="B28" s="2">
        <v>16.0</v>
      </c>
      <c r="C28" s="674">
        <f>E16</f>
        <v>9137.909068</v>
      </c>
      <c r="D28" s="674">
        <f>E17</f>
        <v>14750.28969</v>
      </c>
      <c r="J28" s="37" t="s">
        <v>437</v>
      </c>
      <c r="K28" s="711">
        <f>G13</f>
        <v>4438</v>
      </c>
    </row>
    <row r="29">
      <c r="B29" s="2">
        <v>32.0</v>
      </c>
      <c r="C29" s="674">
        <f>E18</f>
        <v>8468.612526</v>
      </c>
      <c r="D29" s="674">
        <f>E19</f>
        <v>13211.78966</v>
      </c>
      <c r="J29" s="37" t="s">
        <v>438</v>
      </c>
      <c r="K29" s="2">
        <v>2073.0</v>
      </c>
    </row>
    <row r="30">
      <c r="B30" s="712"/>
      <c r="J30" s="37" t="s">
        <v>439</v>
      </c>
      <c r="K30" s="148">
        <f>G21</f>
        <v>5657</v>
      </c>
    </row>
    <row r="37">
      <c r="H37" s="148">
        <f>14750/9138</f>
        <v>1.614138761</v>
      </c>
    </row>
    <row r="38">
      <c r="H38" s="2">
        <f>1/H37</f>
        <v>0.6195254237</v>
      </c>
    </row>
    <row r="39">
      <c r="H39" s="148">
        <f>1-H38</f>
        <v>0.3804745763</v>
      </c>
    </row>
    <row r="51">
      <c r="A51" s="225"/>
    </row>
    <row r="52">
      <c r="A52" s="225"/>
      <c r="B52" s="713" t="s">
        <v>432</v>
      </c>
      <c r="C52" s="713" t="s">
        <v>440</v>
      </c>
      <c r="D52" s="713" t="s">
        <v>441</v>
      </c>
      <c r="E52" s="713" t="s">
        <v>442</v>
      </c>
      <c r="F52" s="713" t="s">
        <v>443</v>
      </c>
    </row>
    <row r="53">
      <c r="A53" s="225"/>
      <c r="B53" s="142">
        <v>4.0</v>
      </c>
      <c r="C53" s="714">
        <f t="shared" ref="C53:D53" si="5">F12</f>
        <v>7617.115209</v>
      </c>
      <c r="D53" s="715">
        <f t="shared" si="5"/>
        <v>2760</v>
      </c>
      <c r="E53" s="714">
        <f t="shared" ref="E53:F53" si="6">F13</f>
        <v>8275.429607</v>
      </c>
      <c r="F53" s="715">
        <f t="shared" si="6"/>
        <v>4438</v>
      </c>
    </row>
    <row r="54">
      <c r="A54" s="225"/>
      <c r="B54" s="142">
        <v>8.0</v>
      </c>
      <c r="C54" s="714">
        <f t="shared" ref="C54:D54" si="7">F14</f>
        <v>9359.165895</v>
      </c>
      <c r="D54" s="715">
        <f t="shared" si="7"/>
        <v>2600</v>
      </c>
      <c r="E54" s="714">
        <f>F15</f>
        <v>11691.01878</v>
      </c>
      <c r="F54" s="138"/>
    </row>
    <row r="55">
      <c r="A55" s="225"/>
      <c r="B55" s="142">
        <v>16.0</v>
      </c>
      <c r="C55" s="714">
        <f>F16</f>
        <v>8337.189094</v>
      </c>
      <c r="D55" s="138"/>
      <c r="E55" s="714">
        <f>F17</f>
        <v>13746.97563</v>
      </c>
      <c r="F55" s="138"/>
    </row>
    <row r="56">
      <c r="A56" s="225"/>
      <c r="B56" s="142">
        <v>32.0</v>
      </c>
      <c r="C56" s="714">
        <f>F18</f>
        <v>7720.363305</v>
      </c>
      <c r="D56" s="138"/>
      <c r="E56" s="714">
        <f>F19</f>
        <v>12394.27925</v>
      </c>
      <c r="F56" s="138"/>
    </row>
    <row r="57">
      <c r="A57" s="225"/>
      <c r="B57" s="142" t="s">
        <v>444</v>
      </c>
      <c r="C57" s="138"/>
      <c r="D57" s="138"/>
      <c r="E57" s="714">
        <f t="shared" ref="E57:F57" si="8">F21</f>
        <v>10319.01876</v>
      </c>
      <c r="F57" s="138">
        <f t="shared" si="8"/>
        <v>5657</v>
      </c>
    </row>
    <row r="58">
      <c r="A58" s="225"/>
    </row>
    <row r="59">
      <c r="A59" s="225"/>
    </row>
    <row r="60">
      <c r="A60" s="225"/>
    </row>
    <row r="61">
      <c r="A61" s="225"/>
    </row>
    <row r="62">
      <c r="A62" s="225"/>
    </row>
    <row r="63">
      <c r="A63" s="225"/>
    </row>
    <row r="64">
      <c r="A64" s="225"/>
    </row>
    <row r="65">
      <c r="A65" s="225"/>
    </row>
    <row r="66">
      <c r="A66" s="225"/>
    </row>
    <row r="67">
      <c r="A67" s="225"/>
    </row>
    <row r="68">
      <c r="A68" s="225"/>
    </row>
    <row r="69">
      <c r="A69" s="225"/>
    </row>
    <row r="70">
      <c r="A70" s="225"/>
    </row>
    <row r="71">
      <c r="A71" s="225"/>
    </row>
    <row r="72">
      <c r="A72" s="225"/>
    </row>
    <row r="73">
      <c r="A73" s="225"/>
    </row>
    <row r="74">
      <c r="A74" s="225"/>
    </row>
    <row r="75">
      <c r="A75" s="225"/>
    </row>
    <row r="76">
      <c r="A76" s="225"/>
    </row>
    <row r="77">
      <c r="A77" s="225"/>
    </row>
    <row r="78">
      <c r="A78" s="225"/>
    </row>
    <row r="79">
      <c r="A79" s="225"/>
    </row>
    <row r="80">
      <c r="A80" s="225"/>
    </row>
    <row r="81">
      <c r="A81" s="225"/>
    </row>
    <row r="82">
      <c r="A82" s="225"/>
    </row>
    <row r="83">
      <c r="A83" s="225"/>
    </row>
    <row r="84">
      <c r="A84" s="225"/>
    </row>
    <row r="85">
      <c r="A85" s="225"/>
    </row>
    <row r="86">
      <c r="A86" s="225"/>
    </row>
    <row r="87">
      <c r="A87" s="225"/>
    </row>
    <row r="88">
      <c r="A88" s="225"/>
    </row>
    <row r="89">
      <c r="A89" s="225"/>
    </row>
    <row r="90">
      <c r="A90" s="225"/>
    </row>
    <row r="91">
      <c r="A91" s="225"/>
    </row>
    <row r="92">
      <c r="A92" s="225" t="s">
        <v>445</v>
      </c>
    </row>
    <row r="94">
      <c r="B94" s="716" t="s">
        <v>446</v>
      </c>
    </row>
    <row r="95">
      <c r="B95" s="717" t="s">
        <v>447</v>
      </c>
      <c r="C95" s="21" t="s">
        <v>448</v>
      </c>
      <c r="D95" s="21" t="s">
        <v>449</v>
      </c>
      <c r="E95" s="21" t="s">
        <v>450</v>
      </c>
      <c r="F95" s="21" t="s">
        <v>451</v>
      </c>
      <c r="G95" s="718" t="s">
        <v>452</v>
      </c>
    </row>
    <row r="96">
      <c r="B96" s="719" t="s">
        <v>204</v>
      </c>
      <c r="C96" s="720">
        <v>0.0035</v>
      </c>
      <c r="D96" s="720">
        <v>0.0038</v>
      </c>
      <c r="E96" s="721">
        <f t="shared" ref="E96:E102" si="9">C96-D96</f>
        <v>-0.0003</v>
      </c>
      <c r="F96" s="722">
        <f t="shared" ref="F96:F102" si="10">E96/$C$108</f>
        <v>-0.0004707359172</v>
      </c>
      <c r="G96" s="723">
        <f t="shared" ref="G96:G102" si="11">D96/C96</f>
        <v>1.085714286</v>
      </c>
    </row>
    <row r="97">
      <c r="B97" s="724" t="s">
        <v>205</v>
      </c>
      <c r="C97" s="720">
        <v>0.0127</v>
      </c>
      <c r="D97" s="720">
        <v>0.0129</v>
      </c>
      <c r="E97" s="721">
        <f t="shared" si="9"/>
        <v>-0.0002</v>
      </c>
      <c r="F97" s="722">
        <f t="shared" si="10"/>
        <v>-0.0003138239448</v>
      </c>
      <c r="G97" s="723">
        <f t="shared" si="11"/>
        <v>1.015748031</v>
      </c>
    </row>
    <row r="98">
      <c r="B98" s="719" t="s">
        <v>453</v>
      </c>
      <c r="C98" s="720">
        <v>0.0089</v>
      </c>
      <c r="D98" s="720">
        <v>0.009</v>
      </c>
      <c r="E98" s="721">
        <f t="shared" si="9"/>
        <v>-0.0001</v>
      </c>
      <c r="F98" s="722">
        <f t="shared" si="10"/>
        <v>-0.0001569119724</v>
      </c>
      <c r="G98" s="723">
        <f t="shared" si="11"/>
        <v>1.011235955</v>
      </c>
    </row>
    <row r="99">
      <c r="B99" s="724" t="s">
        <v>207</v>
      </c>
      <c r="C99" s="720">
        <v>0.0015</v>
      </c>
      <c r="D99" s="720">
        <v>0.0017</v>
      </c>
      <c r="E99" s="721">
        <f t="shared" si="9"/>
        <v>-0.0002</v>
      </c>
      <c r="F99" s="722">
        <f t="shared" si="10"/>
        <v>-0.0003138239448</v>
      </c>
      <c r="G99" s="723">
        <f t="shared" si="11"/>
        <v>1.133333333</v>
      </c>
    </row>
    <row r="100">
      <c r="B100" s="719" t="s">
        <v>454</v>
      </c>
      <c r="C100" s="720">
        <v>0.2706</v>
      </c>
      <c r="D100" s="720">
        <v>0.2282</v>
      </c>
      <c r="E100" s="721">
        <f t="shared" si="9"/>
        <v>0.0424</v>
      </c>
      <c r="F100" s="725">
        <f t="shared" si="10"/>
        <v>0.06653067629</v>
      </c>
      <c r="G100" s="723">
        <f t="shared" si="11"/>
        <v>0.8433111604</v>
      </c>
    </row>
    <row r="101">
      <c r="B101" s="719" t="s">
        <v>455</v>
      </c>
      <c r="C101" s="720">
        <v>0.0067</v>
      </c>
      <c r="D101" s="720">
        <v>0.009</v>
      </c>
      <c r="E101" s="721">
        <f t="shared" si="9"/>
        <v>-0.0023</v>
      </c>
      <c r="F101" s="722">
        <f t="shared" si="10"/>
        <v>-0.003608975365</v>
      </c>
      <c r="G101" s="723">
        <f t="shared" si="11"/>
        <v>1.343283582</v>
      </c>
    </row>
    <row r="102">
      <c r="B102" s="724" t="s">
        <v>216</v>
      </c>
      <c r="C102" s="720">
        <v>0.0339</v>
      </c>
      <c r="D102" s="720">
        <v>0.01</v>
      </c>
      <c r="E102" s="721">
        <f t="shared" si="9"/>
        <v>0.0239</v>
      </c>
      <c r="F102" s="725">
        <f t="shared" si="10"/>
        <v>0.0375019614</v>
      </c>
      <c r="G102" s="723">
        <f t="shared" si="11"/>
        <v>0.2949852507</v>
      </c>
    </row>
    <row r="103">
      <c r="B103" s="724"/>
      <c r="C103" s="720"/>
      <c r="D103" s="720"/>
      <c r="E103" s="721"/>
      <c r="F103" s="722"/>
      <c r="G103" s="723"/>
    </row>
    <row r="104">
      <c r="B104" s="724" t="s">
        <v>218</v>
      </c>
      <c r="C104" s="720">
        <v>0.0641</v>
      </c>
      <c r="D104" s="720">
        <v>0.0583</v>
      </c>
      <c r="E104" s="721">
        <f t="shared" ref="E104:E108" si="12">C104-D104</f>
        <v>0.0058</v>
      </c>
      <c r="F104" s="722">
        <f t="shared" ref="F104:F108" si="13">E104/$C$108</f>
        <v>0.009100894398</v>
      </c>
      <c r="G104" s="723">
        <f t="shared" ref="G104:G108" si="14">D104/C104</f>
        <v>0.9095163807</v>
      </c>
    </row>
    <row r="105">
      <c r="B105" s="719" t="s">
        <v>456</v>
      </c>
      <c r="C105" s="720">
        <v>0.069</v>
      </c>
      <c r="D105" s="720">
        <v>0.0633</v>
      </c>
      <c r="E105" s="721">
        <f t="shared" si="12"/>
        <v>0.0057</v>
      </c>
      <c r="F105" s="722">
        <f t="shared" si="13"/>
        <v>0.008943982426</v>
      </c>
      <c r="G105" s="723">
        <f t="shared" si="14"/>
        <v>0.9173913043</v>
      </c>
    </row>
    <row r="106">
      <c r="B106" s="719" t="s">
        <v>457</v>
      </c>
      <c r="C106" s="720">
        <v>0.0383</v>
      </c>
      <c r="D106" s="720">
        <v>0.0355</v>
      </c>
      <c r="E106" s="721">
        <f t="shared" si="12"/>
        <v>0.0028</v>
      </c>
      <c r="F106" s="722">
        <f t="shared" si="13"/>
        <v>0.004393535227</v>
      </c>
      <c r="G106" s="723">
        <f t="shared" si="14"/>
        <v>0.9268929504</v>
      </c>
    </row>
    <row r="107">
      <c r="B107" s="724" t="s">
        <v>221</v>
      </c>
      <c r="C107" s="720">
        <v>0.1282</v>
      </c>
      <c r="D107" s="720">
        <v>0.0889</v>
      </c>
      <c r="E107" s="721">
        <f t="shared" si="12"/>
        <v>0.0393</v>
      </c>
      <c r="F107" s="725">
        <f t="shared" si="13"/>
        <v>0.06166640515</v>
      </c>
      <c r="G107" s="723">
        <f t="shared" si="14"/>
        <v>0.6934477379</v>
      </c>
    </row>
    <row r="108">
      <c r="B108" s="726" t="s">
        <v>458</v>
      </c>
      <c r="C108" s="727">
        <v>0.6373</v>
      </c>
      <c r="D108" s="727">
        <v>0.5204</v>
      </c>
      <c r="E108" s="728">
        <f t="shared" si="12"/>
        <v>0.1169</v>
      </c>
      <c r="F108" s="729">
        <f t="shared" si="13"/>
        <v>0.1834300957</v>
      </c>
      <c r="G108" s="730">
        <f t="shared" si="14"/>
        <v>0.8165699043</v>
      </c>
    </row>
    <row r="110">
      <c r="A110" s="225"/>
    </row>
    <row r="112">
      <c r="B112" s="716" t="s">
        <v>459</v>
      </c>
    </row>
    <row r="113">
      <c r="B113" s="717" t="s">
        <v>447</v>
      </c>
      <c r="C113" s="21" t="s">
        <v>448</v>
      </c>
      <c r="D113" s="21" t="s">
        <v>449</v>
      </c>
      <c r="E113" s="21" t="s">
        <v>450</v>
      </c>
      <c r="F113" s="21" t="s">
        <v>451</v>
      </c>
      <c r="G113" s="718" t="s">
        <v>452</v>
      </c>
    </row>
    <row r="114">
      <c r="B114" s="719" t="s">
        <v>204</v>
      </c>
      <c r="C114" s="731">
        <v>0.0037</v>
      </c>
      <c r="D114" s="720">
        <v>0.0053</v>
      </c>
      <c r="E114" s="731">
        <f t="shared" ref="E114:E120" si="15">C114-D114</f>
        <v>-0.0016</v>
      </c>
      <c r="F114" s="722">
        <f t="shared" ref="F114:F120" si="16">E114/$C$126</f>
        <v>-0.001652039236</v>
      </c>
      <c r="G114" s="723">
        <f t="shared" ref="G114:G120" si="17">D114/C114</f>
        <v>1.432432432</v>
      </c>
    </row>
    <row r="115">
      <c r="B115" s="724" t="s">
        <v>205</v>
      </c>
      <c r="C115" s="731">
        <v>0.0136</v>
      </c>
      <c r="D115" s="720">
        <v>0.018</v>
      </c>
      <c r="E115" s="731">
        <f t="shared" si="15"/>
        <v>-0.0044</v>
      </c>
      <c r="F115" s="722">
        <f t="shared" si="16"/>
        <v>-0.004543107899</v>
      </c>
      <c r="G115" s="723">
        <f t="shared" si="17"/>
        <v>1.323529412</v>
      </c>
    </row>
    <row r="116">
      <c r="B116" s="719" t="s">
        <v>453</v>
      </c>
      <c r="C116" s="731">
        <v>0.0115</v>
      </c>
      <c r="D116" s="720">
        <v>0.0117</v>
      </c>
      <c r="E116" s="731">
        <f t="shared" si="15"/>
        <v>-0.0002</v>
      </c>
      <c r="F116" s="722">
        <f t="shared" si="16"/>
        <v>-0.0002065049045</v>
      </c>
      <c r="G116" s="723">
        <f t="shared" si="17"/>
        <v>1.017391304</v>
      </c>
    </row>
    <row r="117">
      <c r="B117" s="724" t="s">
        <v>207</v>
      </c>
      <c r="C117" s="731">
        <v>0.0017</v>
      </c>
      <c r="D117" s="720">
        <v>0.002</v>
      </c>
      <c r="E117" s="731">
        <f t="shared" si="15"/>
        <v>-0.0003</v>
      </c>
      <c r="F117" s="722">
        <f t="shared" si="16"/>
        <v>-0.0003097573567</v>
      </c>
      <c r="G117" s="723">
        <f t="shared" si="17"/>
        <v>1.176470588</v>
      </c>
    </row>
    <row r="118">
      <c r="B118" s="719" t="s">
        <v>454</v>
      </c>
      <c r="C118" s="731">
        <v>0.3788</v>
      </c>
      <c r="D118" s="720">
        <v>0.3195</v>
      </c>
      <c r="E118" s="731">
        <f t="shared" si="15"/>
        <v>0.0593</v>
      </c>
      <c r="F118" s="725">
        <f t="shared" si="16"/>
        <v>0.06122870418</v>
      </c>
      <c r="G118" s="723">
        <f t="shared" si="17"/>
        <v>0.8434530095</v>
      </c>
    </row>
    <row r="119">
      <c r="B119" s="719" t="s">
        <v>455</v>
      </c>
      <c r="C119" s="731">
        <v>0.0084</v>
      </c>
      <c r="D119" s="720">
        <v>0.0117</v>
      </c>
      <c r="E119" s="731">
        <f t="shared" si="15"/>
        <v>-0.0033</v>
      </c>
      <c r="F119" s="722">
        <f t="shared" si="16"/>
        <v>-0.003407330924</v>
      </c>
      <c r="G119" s="723">
        <f t="shared" si="17"/>
        <v>1.392857143</v>
      </c>
    </row>
    <row r="120">
      <c r="B120" s="724" t="s">
        <v>216</v>
      </c>
      <c r="C120" s="731">
        <v>0.0344</v>
      </c>
      <c r="D120" s="720">
        <v>0.014</v>
      </c>
      <c r="E120" s="731">
        <f t="shared" si="15"/>
        <v>0.0204</v>
      </c>
      <c r="F120" s="725">
        <f t="shared" si="16"/>
        <v>0.02106350026</v>
      </c>
      <c r="G120" s="723">
        <f t="shared" si="17"/>
        <v>0.4069767442</v>
      </c>
    </row>
    <row r="121">
      <c r="B121" s="724"/>
      <c r="C121" s="731"/>
      <c r="D121" s="720"/>
      <c r="E121" s="721"/>
      <c r="F121" s="722"/>
      <c r="G121" s="723"/>
    </row>
    <row r="122">
      <c r="B122" s="724" t="s">
        <v>218</v>
      </c>
      <c r="C122" s="731">
        <v>0.1427</v>
      </c>
      <c r="D122" s="720">
        <v>0.0757</v>
      </c>
      <c r="E122" s="731">
        <f t="shared" ref="E122:E126" si="18">C122-D122</f>
        <v>0.067</v>
      </c>
      <c r="F122" s="725">
        <f t="shared" ref="F122:F126" si="19">E122/$C$126</f>
        <v>0.069179143</v>
      </c>
      <c r="G122" s="723">
        <f t="shared" ref="G122:G126" si="20">D122/C122</f>
        <v>0.5304835319</v>
      </c>
    </row>
    <row r="123">
      <c r="B123" s="719" t="s">
        <v>456</v>
      </c>
      <c r="C123" s="731">
        <v>0.0589</v>
      </c>
      <c r="D123" s="720">
        <v>0.0339</v>
      </c>
      <c r="E123" s="731">
        <f t="shared" si="18"/>
        <v>0.025</v>
      </c>
      <c r="F123" s="725">
        <f t="shared" si="19"/>
        <v>0.02581311306</v>
      </c>
      <c r="G123" s="723">
        <f t="shared" si="20"/>
        <v>0.5755517827</v>
      </c>
    </row>
    <row r="124">
      <c r="B124" s="719" t="s">
        <v>457</v>
      </c>
      <c r="C124" s="731">
        <v>0.0295</v>
      </c>
      <c r="D124" s="720">
        <v>0.0223</v>
      </c>
      <c r="E124" s="731">
        <f t="shared" si="18"/>
        <v>0.0072</v>
      </c>
      <c r="F124" s="722">
        <f t="shared" si="19"/>
        <v>0.007434176562</v>
      </c>
      <c r="G124" s="723">
        <f t="shared" si="20"/>
        <v>0.7559322034</v>
      </c>
    </row>
    <row r="125">
      <c r="B125" s="724" t="s">
        <v>221</v>
      </c>
      <c r="C125" s="731">
        <v>0.2854</v>
      </c>
      <c r="D125" s="720">
        <v>0.1206</v>
      </c>
      <c r="E125" s="731">
        <f t="shared" si="18"/>
        <v>0.1648</v>
      </c>
      <c r="F125" s="725">
        <f t="shared" si="19"/>
        <v>0.1701600413</v>
      </c>
      <c r="G125" s="723">
        <f t="shared" si="20"/>
        <v>0.4225648213</v>
      </c>
    </row>
    <row r="126">
      <c r="B126" s="726" t="s">
        <v>458</v>
      </c>
      <c r="C126" s="732">
        <v>0.9685</v>
      </c>
      <c r="D126" s="727">
        <v>0.6346</v>
      </c>
      <c r="E126" s="732">
        <f t="shared" si="18"/>
        <v>0.3339</v>
      </c>
      <c r="F126" s="729">
        <f t="shared" si="19"/>
        <v>0.344759938</v>
      </c>
      <c r="G126" s="733">
        <f t="shared" si="20"/>
        <v>0.655240062</v>
      </c>
    </row>
    <row r="131">
      <c r="A131" s="2" t="s">
        <v>460</v>
      </c>
    </row>
    <row r="132">
      <c r="B132" s="734"/>
      <c r="C132" s="735" t="s">
        <v>461</v>
      </c>
      <c r="D132" s="735" t="s">
        <v>462</v>
      </c>
      <c r="E132" s="225"/>
      <c r="F132" s="225"/>
      <c r="G132" s="225"/>
    </row>
    <row r="133">
      <c r="B133" s="736" t="s">
        <v>463</v>
      </c>
      <c r="C133" s="737">
        <v>0.5</v>
      </c>
      <c r="D133" s="737">
        <v>0.5</v>
      </c>
      <c r="F133" s="738"/>
      <c r="G133" s="738"/>
    </row>
    <row r="134">
      <c r="B134" s="736" t="s">
        <v>464</v>
      </c>
      <c r="C134" s="737">
        <v>0.45</v>
      </c>
      <c r="D134" s="737">
        <v>0.45</v>
      </c>
      <c r="F134" s="738"/>
      <c r="G134" s="738"/>
    </row>
    <row r="135">
      <c r="B135" s="736" t="s">
        <v>465</v>
      </c>
      <c r="C135" s="739">
        <f>F12*C134</f>
        <v>3427.701844</v>
      </c>
      <c r="D135" s="739">
        <f>F14*D134</f>
        <v>4211.624653</v>
      </c>
    </row>
    <row r="136">
      <c r="B136" s="736" t="s">
        <v>466</v>
      </c>
      <c r="C136" s="740">
        <f t="shared" ref="C136:D136" si="21">C135/$G$13</f>
        <v>0.7723528265</v>
      </c>
      <c r="D136" s="740">
        <f t="shared" si="21"/>
        <v>0.9489915847</v>
      </c>
    </row>
    <row r="137">
      <c r="B137" s="736" t="s">
        <v>467</v>
      </c>
      <c r="C137" s="740">
        <f t="shared" ref="C137:D137" si="22">C135/$G$21</f>
        <v>0.6059221927</v>
      </c>
      <c r="D137" s="740">
        <f t="shared" si="22"/>
        <v>0.7444979058</v>
      </c>
    </row>
  </sheetData>
  <mergeCells count="6">
    <mergeCell ref="L2:M2"/>
    <mergeCell ref="K13:N13"/>
    <mergeCell ref="K16:N16"/>
    <mergeCell ref="K19:N19"/>
    <mergeCell ref="B94:G94"/>
    <mergeCell ref="B112:G112"/>
  </mergeCells>
  <hyperlinks>
    <hyperlink r:id="rId2" ref="G12"/>
    <hyperlink r:id="rId3" location="gid=2001516858" ref="G13"/>
    <hyperlink r:id="rId4" ref="G14"/>
  </hyperlinks>
  <drawing r:id="rId5"/>
  <legacyDrawing r:id="rId6"/>
  <tableParts count="4">
    <tablePart r:id="rId11"/>
    <tablePart r:id="rId12"/>
    <tablePart r:id="rId13"/>
    <tablePart r:id="rId14"/>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4" t="s">
        <v>160</v>
      </c>
      <c r="B1" s="741"/>
      <c r="C1" s="742" t="s">
        <v>468</v>
      </c>
      <c r="D1" s="114" t="s">
        <v>425</v>
      </c>
      <c r="E1" s="742" t="s">
        <v>28</v>
      </c>
      <c r="F1" s="114" t="s">
        <v>29</v>
      </c>
      <c r="G1" s="3"/>
      <c r="H1" s="37" t="s">
        <v>469</v>
      </c>
      <c r="I1" s="3"/>
      <c r="J1" s="3"/>
      <c r="K1" s="3"/>
      <c r="L1" s="3"/>
      <c r="M1" s="3"/>
      <c r="N1" s="3"/>
      <c r="O1" s="3"/>
      <c r="P1" s="3"/>
      <c r="Q1" s="3"/>
      <c r="R1" s="3"/>
      <c r="S1" s="3"/>
      <c r="T1" s="3"/>
      <c r="U1" s="3"/>
      <c r="V1" s="3"/>
      <c r="W1" s="3"/>
      <c r="X1" s="3"/>
      <c r="Y1" s="3"/>
      <c r="Z1" s="3"/>
    </row>
    <row r="2">
      <c r="A2" s="108" t="s">
        <v>470</v>
      </c>
      <c r="B2" s="743"/>
      <c r="C2" s="743">
        <v>2.0</v>
      </c>
      <c r="D2" s="108">
        <v>1.0</v>
      </c>
      <c r="E2" s="743">
        <f>$C2</f>
        <v>2</v>
      </c>
      <c r="F2" s="743">
        <f>$D2</f>
        <v>1</v>
      </c>
    </row>
    <row r="3">
      <c r="A3" s="108" t="s">
        <v>164</v>
      </c>
      <c r="B3" s="743"/>
      <c r="C3" s="743">
        <v>7315.0</v>
      </c>
      <c r="D3" s="108">
        <v>8000.0</v>
      </c>
      <c r="E3" s="743">
        <f>$C3*E$18</f>
        <v>6729.8</v>
      </c>
      <c r="F3" s="743">
        <f>$D3*F$18</f>
        <v>7200</v>
      </c>
      <c r="H3" s="148">
        <f t="shared" ref="H3:H7" si="1">F3/E3</f>
        <v>1.069868347</v>
      </c>
    </row>
    <row r="4">
      <c r="A4" s="108" t="s">
        <v>167</v>
      </c>
      <c r="B4" s="743"/>
      <c r="C4" s="743">
        <f t="shared" ref="C4:C5" si="2">4614*0.86</f>
        <v>3968.04</v>
      </c>
      <c r="D4" s="108">
        <v>10000.0</v>
      </c>
      <c r="E4" s="743">
        <f t="shared" ref="E4:E6" si="3">$C4*E$19</f>
        <v>3571.236</v>
      </c>
      <c r="F4" s="743">
        <f t="shared" ref="F4:F6" si="4">$D4*F$19</f>
        <v>7500</v>
      </c>
      <c r="H4" s="148">
        <f t="shared" si="1"/>
        <v>2.100113238</v>
      </c>
    </row>
    <row r="5">
      <c r="A5" s="108" t="s">
        <v>170</v>
      </c>
      <c r="B5" s="743"/>
      <c r="C5" s="743">
        <f t="shared" si="2"/>
        <v>3968.04</v>
      </c>
      <c r="D5" s="108">
        <v>5000.0</v>
      </c>
      <c r="E5" s="743">
        <f t="shared" si="3"/>
        <v>3571.236</v>
      </c>
      <c r="F5" s="743">
        <f t="shared" si="4"/>
        <v>3750</v>
      </c>
      <c r="H5" s="148">
        <f t="shared" si="1"/>
        <v>1.050056619</v>
      </c>
    </row>
    <row r="6">
      <c r="A6" s="108" t="s">
        <v>171</v>
      </c>
      <c r="B6" s="743"/>
      <c r="C6" s="743">
        <f>2307*0.86</f>
        <v>1984.02</v>
      </c>
      <c r="D6" s="108">
        <v>2500.0</v>
      </c>
      <c r="E6" s="743">
        <f t="shared" si="3"/>
        <v>1785.618</v>
      </c>
      <c r="F6" s="743">
        <f t="shared" si="4"/>
        <v>1875</v>
      </c>
      <c r="H6" s="148">
        <f t="shared" si="1"/>
        <v>1.050056619</v>
      </c>
    </row>
    <row r="7">
      <c r="A7" s="108" t="s">
        <v>173</v>
      </c>
      <c r="B7" s="744"/>
      <c r="C7" s="743">
        <v>192.0</v>
      </c>
      <c r="D7" s="108">
        <f>round(192*1000000000/(1024^3), 0)</f>
        <v>179</v>
      </c>
      <c r="E7" s="743">
        <f>$C7</f>
        <v>192</v>
      </c>
      <c r="F7" s="743">
        <f>$D7</f>
        <v>179</v>
      </c>
      <c r="H7" s="148">
        <f t="shared" si="1"/>
        <v>0.9322916667</v>
      </c>
    </row>
    <row r="8">
      <c r="A8" s="108" t="s">
        <v>176</v>
      </c>
      <c r="B8" s="744"/>
      <c r="C8" s="744">
        <f t="shared" ref="C8:D8" si="5">C3/C$2</f>
        <v>3657.5</v>
      </c>
      <c r="D8" s="744">
        <f t="shared" si="5"/>
        <v>8000</v>
      </c>
      <c r="E8" s="743">
        <f>$C8*E$18</f>
        <v>3364.9</v>
      </c>
      <c r="F8" s="743">
        <f>$D8*F$18</f>
        <v>7200</v>
      </c>
    </row>
    <row r="9">
      <c r="A9" s="108" t="s">
        <v>177</v>
      </c>
      <c r="B9" s="744"/>
      <c r="C9" s="744">
        <f t="shared" ref="C9:D9" si="6">C4/C$2</f>
        <v>1984.02</v>
      </c>
      <c r="D9" s="744">
        <f t="shared" si="6"/>
        <v>10000</v>
      </c>
      <c r="E9" s="743">
        <f t="shared" ref="E9:E11" si="8">$C9*E$19</f>
        <v>1785.618</v>
      </c>
      <c r="F9" s="743">
        <f t="shared" ref="F9:F11" si="9">$D9*F$19</f>
        <v>7500</v>
      </c>
    </row>
    <row r="10">
      <c r="A10" s="108" t="s">
        <v>178</v>
      </c>
      <c r="B10" s="108"/>
      <c r="C10" s="743">
        <f t="shared" ref="C10:D10" si="7">C5/C$2</f>
        <v>1984.02</v>
      </c>
      <c r="D10" s="743">
        <f t="shared" si="7"/>
        <v>5000</v>
      </c>
      <c r="E10" s="743">
        <f t="shared" si="8"/>
        <v>1785.618</v>
      </c>
      <c r="F10" s="743">
        <f t="shared" si="9"/>
        <v>3750</v>
      </c>
    </row>
    <row r="11">
      <c r="A11" s="108" t="s">
        <v>180</v>
      </c>
      <c r="B11" s="108"/>
      <c r="C11" s="743">
        <f t="shared" ref="C11:D11" si="10">C6/C$2</f>
        <v>992.01</v>
      </c>
      <c r="D11" s="743">
        <f t="shared" si="10"/>
        <v>2500</v>
      </c>
      <c r="E11" s="743">
        <f t="shared" si="8"/>
        <v>892.809</v>
      </c>
      <c r="F11" s="743">
        <f t="shared" si="9"/>
        <v>1875</v>
      </c>
    </row>
    <row r="12">
      <c r="A12" s="198" t="s">
        <v>181</v>
      </c>
      <c r="B12" s="172"/>
      <c r="C12" s="198">
        <f>C7/$C$2</f>
        <v>96</v>
      </c>
      <c r="D12" s="198">
        <f>D7/D$2</f>
        <v>179</v>
      </c>
      <c r="E12" s="743">
        <f>$C12</f>
        <v>96</v>
      </c>
      <c r="F12" s="743">
        <f>$D12</f>
        <v>179</v>
      </c>
    </row>
    <row r="13">
      <c r="A13" s="108" t="s">
        <v>182</v>
      </c>
      <c r="B13" s="108"/>
      <c r="C13" s="745">
        <v>1600.0</v>
      </c>
      <c r="D13" s="108">
        <v>900.0</v>
      </c>
      <c r="E13" s="743">
        <f>$C13*E$20</f>
        <v>600</v>
      </c>
      <c r="F13" s="743">
        <f>$D13*F$20</f>
        <v>900</v>
      </c>
    </row>
    <row r="14">
      <c r="A14" s="108" t="s">
        <v>183</v>
      </c>
      <c r="B14" s="108"/>
      <c r="C14" s="746">
        <v>100.0</v>
      </c>
      <c r="D14" s="108">
        <v>900.0</v>
      </c>
      <c r="E14" s="743">
        <f>$C14*E$21</f>
        <v>80</v>
      </c>
      <c r="F14" s="743">
        <f>$D14*F$21</f>
        <v>900</v>
      </c>
    </row>
    <row r="15">
      <c r="A15" s="198" t="s">
        <v>184</v>
      </c>
      <c r="B15" s="172"/>
      <c r="C15" s="198">
        <v>0.0013</v>
      </c>
      <c r="D15" s="108">
        <v>0.0</v>
      </c>
      <c r="E15" s="108">
        <f t="shared" ref="E15:E16" si="11">$C15</f>
        <v>0.0013</v>
      </c>
      <c r="F15" s="108">
        <f t="shared" ref="F15:F16" si="12">$D15</f>
        <v>0</v>
      </c>
    </row>
    <row r="16">
      <c r="A16" s="198" t="s">
        <v>186</v>
      </c>
      <c r="B16" s="172"/>
      <c r="C16" s="198">
        <v>256.0</v>
      </c>
      <c r="D16" s="108">
        <v>1.0</v>
      </c>
      <c r="E16" s="108">
        <f t="shared" si="11"/>
        <v>256</v>
      </c>
      <c r="F16" s="108">
        <f t="shared" si="12"/>
        <v>1</v>
      </c>
    </row>
    <row r="17">
      <c r="A17" s="172"/>
      <c r="B17" s="172"/>
      <c r="C17" s="172"/>
      <c r="D17" s="158"/>
      <c r="E17" s="158"/>
      <c r="F17" s="158"/>
    </row>
    <row r="18">
      <c r="A18" s="2" t="s">
        <v>471</v>
      </c>
      <c r="B18" s="172"/>
      <c r="C18" s="747"/>
      <c r="D18" s="747"/>
      <c r="E18" s="748">
        <v>0.92</v>
      </c>
      <c r="F18" s="748">
        <v>0.9</v>
      </c>
    </row>
    <row r="19">
      <c r="A19" s="198" t="s">
        <v>472</v>
      </c>
      <c r="B19" s="172"/>
      <c r="C19" s="747"/>
      <c r="D19" s="747"/>
      <c r="E19" s="748">
        <v>0.9</v>
      </c>
      <c r="F19" s="748">
        <v>0.75</v>
      </c>
    </row>
    <row r="20">
      <c r="A20" s="108" t="s">
        <v>473</v>
      </c>
      <c r="B20" s="108"/>
      <c r="C20" s="193"/>
      <c r="D20" s="193"/>
      <c r="E20" s="193">
        <v>0.375</v>
      </c>
      <c r="F20" s="193">
        <v>1.0</v>
      </c>
    </row>
    <row r="21">
      <c r="A21" s="108" t="s">
        <v>474</v>
      </c>
      <c r="B21" s="108"/>
      <c r="C21" s="193"/>
      <c r="D21" s="193"/>
      <c r="E21" s="193">
        <v>0.8</v>
      </c>
      <c r="F21" s="193">
        <v>1.0</v>
      </c>
    </row>
    <row r="25">
      <c r="A25" s="225" t="s">
        <v>475</v>
      </c>
    </row>
    <row r="26">
      <c r="A26" s="749" t="s">
        <v>411</v>
      </c>
      <c r="B26" s="328" t="s">
        <v>476</v>
      </c>
      <c r="C26" s="750" t="s">
        <v>477</v>
      </c>
      <c r="D26" s="750" t="s">
        <v>478</v>
      </c>
      <c r="E26" s="750" t="s">
        <v>479</v>
      </c>
      <c r="F26" s="750" t="s">
        <v>480</v>
      </c>
      <c r="G26" s="750" t="s">
        <v>481</v>
      </c>
    </row>
    <row r="27">
      <c r="A27" s="751">
        <v>2.0</v>
      </c>
      <c r="B27" s="752" t="s">
        <v>482</v>
      </c>
      <c r="C27" s="751">
        <v>1.0</v>
      </c>
      <c r="D27" s="751">
        <v>2.0</v>
      </c>
      <c r="E27" s="751">
        <v>2.0</v>
      </c>
      <c r="F27" s="751">
        <f t="shared" ref="F27:F31" si="13">D27/2</f>
        <v>1</v>
      </c>
      <c r="G27" s="751">
        <v>1.0</v>
      </c>
    </row>
    <row r="28">
      <c r="A28" s="751">
        <v>4.0</v>
      </c>
      <c r="B28" s="752" t="s">
        <v>483</v>
      </c>
      <c r="C28" s="751">
        <v>2.0</v>
      </c>
      <c r="D28" s="751">
        <v>8.0</v>
      </c>
      <c r="E28" s="751" t="s">
        <v>484</v>
      </c>
      <c r="F28" s="751">
        <f t="shared" si="13"/>
        <v>4</v>
      </c>
      <c r="G28" s="751">
        <v>2.0</v>
      </c>
    </row>
    <row r="29">
      <c r="A29" s="751">
        <v>8.0</v>
      </c>
      <c r="B29" s="752" t="s">
        <v>485</v>
      </c>
      <c r="C29" s="751">
        <v>4.0</v>
      </c>
      <c r="D29" s="751">
        <v>24.0</v>
      </c>
      <c r="E29" s="751" t="s">
        <v>486</v>
      </c>
      <c r="F29" s="751">
        <f t="shared" si="13"/>
        <v>12</v>
      </c>
      <c r="G29" s="751">
        <v>3.0</v>
      </c>
    </row>
    <row r="30">
      <c r="A30" s="751">
        <v>16.0</v>
      </c>
      <c r="B30" s="752" t="s">
        <v>487</v>
      </c>
      <c r="C30" s="751">
        <v>8.0</v>
      </c>
      <c r="D30" s="751">
        <v>64.0</v>
      </c>
      <c r="E30" s="751" t="s">
        <v>488</v>
      </c>
      <c r="F30" s="751">
        <f t="shared" si="13"/>
        <v>32</v>
      </c>
      <c r="G30" s="751">
        <f>2+2</f>
        <v>4</v>
      </c>
    </row>
    <row r="31">
      <c r="A31" s="751">
        <v>32.0</v>
      </c>
      <c r="B31" s="752" t="s">
        <v>489</v>
      </c>
      <c r="C31" s="751">
        <v>16.0</v>
      </c>
      <c r="D31" s="751">
        <f>80*2</f>
        <v>160</v>
      </c>
      <c r="E31" s="751" t="s">
        <v>490</v>
      </c>
      <c r="F31" s="751">
        <f t="shared" si="13"/>
        <v>80</v>
      </c>
      <c r="G31" s="751">
        <v>5.0</v>
      </c>
    </row>
  </sheetData>
  <hyperlinks>
    <hyperlink r:id="rId4" location="gfc-compute-die" ref="C13"/>
    <hyperlink r:id="rId5" location="gid=0&amp;range=N43" ref="C14"/>
    <hyperlink r:id="rId6" ref="E18"/>
    <hyperlink r:id="rId7" ref="F18"/>
    <hyperlink r:id="rId8" location="gid=818803336" ref="E19"/>
    <hyperlink r:id="rId9" location="gid=818803336" ref="F19"/>
  </hyperlinks>
  <drawing r:id="rId10"/>
  <legacyDrawing r:id="rId11"/>
  <tableParts count="1">
    <tablePart r:id="rId1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8.88"/>
    <col customWidth="1" min="9" max="9" width="14.0"/>
  </cols>
  <sheetData>
    <row r="1">
      <c r="A1" s="37" t="s">
        <v>491</v>
      </c>
      <c r="B1" s="37" t="s">
        <v>492</v>
      </c>
      <c r="C1" s="37" t="s">
        <v>493</v>
      </c>
      <c r="D1" s="37" t="s">
        <v>163</v>
      </c>
      <c r="E1" s="37" t="s">
        <v>494</v>
      </c>
      <c r="F1" s="37" t="s">
        <v>495</v>
      </c>
      <c r="G1" s="37" t="s">
        <v>496</v>
      </c>
      <c r="H1" s="37" t="s">
        <v>497</v>
      </c>
      <c r="I1" s="753" t="s">
        <v>498</v>
      </c>
      <c r="J1" s="754" t="s">
        <v>499</v>
      </c>
      <c r="K1" s="754"/>
    </row>
    <row r="2">
      <c r="A2" s="2" t="s">
        <v>500</v>
      </c>
      <c r="B2" s="2" t="s">
        <v>501</v>
      </c>
      <c r="C2" s="2">
        <v>128.0</v>
      </c>
      <c r="D2" s="2">
        <v>2.0</v>
      </c>
      <c r="E2" s="2">
        <v>8.52</v>
      </c>
      <c r="F2" s="2">
        <v>0.02</v>
      </c>
      <c r="G2" s="2">
        <v>0.01</v>
      </c>
      <c r="H2" s="755">
        <v>45960.83934027778</v>
      </c>
    </row>
    <row r="3">
      <c r="A3" s="2" t="s">
        <v>500</v>
      </c>
      <c r="B3" s="2" t="s">
        <v>501</v>
      </c>
      <c r="C3" s="2">
        <v>256.0</v>
      </c>
      <c r="D3" s="2">
        <v>2.0</v>
      </c>
      <c r="E3" s="2">
        <v>8.58</v>
      </c>
      <c r="F3" s="2">
        <v>0.03</v>
      </c>
      <c r="G3" s="2">
        <v>0.01</v>
      </c>
      <c r="H3" s="755">
        <v>45960.83934027778</v>
      </c>
    </row>
    <row r="4">
      <c r="A4" s="2" t="s">
        <v>500</v>
      </c>
      <c r="B4" s="2" t="s">
        <v>501</v>
      </c>
      <c r="C4" s="2">
        <v>512.0</v>
      </c>
      <c r="D4" s="2">
        <v>2.0</v>
      </c>
      <c r="E4" s="2">
        <v>8.66</v>
      </c>
      <c r="F4" s="2">
        <v>0.06</v>
      </c>
      <c r="G4" s="2">
        <v>0.03</v>
      </c>
      <c r="H4" s="755">
        <v>45960.83934027778</v>
      </c>
    </row>
    <row r="5">
      <c r="A5" s="2" t="s">
        <v>500</v>
      </c>
      <c r="B5" s="2" t="s">
        <v>501</v>
      </c>
      <c r="C5" s="2">
        <v>1024.0</v>
      </c>
      <c r="D5" s="2">
        <v>2.0</v>
      </c>
      <c r="E5" s="2">
        <v>8.68</v>
      </c>
      <c r="F5" s="2">
        <v>0.12</v>
      </c>
      <c r="G5" s="2">
        <v>0.06</v>
      </c>
      <c r="H5" s="755">
        <v>45960.83934027778</v>
      </c>
    </row>
    <row r="6">
      <c r="A6" s="2" t="s">
        <v>500</v>
      </c>
      <c r="B6" s="2" t="s">
        <v>501</v>
      </c>
      <c r="C6" s="2">
        <v>2048.0</v>
      </c>
      <c r="D6" s="2">
        <v>2.0</v>
      </c>
      <c r="E6" s="2">
        <v>8.77</v>
      </c>
      <c r="F6" s="2">
        <v>0.23</v>
      </c>
      <c r="G6" s="2">
        <v>0.12</v>
      </c>
      <c r="H6" s="755">
        <v>45960.83934027778</v>
      </c>
    </row>
    <row r="7">
      <c r="A7" s="2" t="s">
        <v>500</v>
      </c>
      <c r="B7" s="2" t="s">
        <v>501</v>
      </c>
      <c r="C7" s="2">
        <v>4096.0</v>
      </c>
      <c r="D7" s="2">
        <v>2.0</v>
      </c>
      <c r="E7" s="2">
        <v>8.95</v>
      </c>
      <c r="F7" s="2">
        <v>0.46</v>
      </c>
      <c r="G7" s="2">
        <v>0.23</v>
      </c>
      <c r="H7" s="755">
        <v>45960.83934027778</v>
      </c>
    </row>
    <row r="8">
      <c r="A8" s="2" t="s">
        <v>500</v>
      </c>
      <c r="B8" s="2" t="s">
        <v>501</v>
      </c>
      <c r="C8" s="2">
        <v>8192.0</v>
      </c>
      <c r="D8" s="2">
        <v>2.0</v>
      </c>
      <c r="E8" s="2">
        <v>9.4</v>
      </c>
      <c r="F8" s="2">
        <v>0.87</v>
      </c>
      <c r="G8" s="2">
        <v>0.44</v>
      </c>
      <c r="H8" s="755">
        <v>45960.83934027778</v>
      </c>
    </row>
    <row r="9">
      <c r="A9" s="2" t="s">
        <v>500</v>
      </c>
      <c r="B9" s="2" t="s">
        <v>501</v>
      </c>
      <c r="C9" s="2">
        <v>16384.0</v>
      </c>
      <c r="D9" s="2">
        <v>2.0</v>
      </c>
      <c r="E9" s="2">
        <v>9.62</v>
      </c>
      <c r="F9" s="2">
        <v>1.7</v>
      </c>
      <c r="G9" s="2">
        <v>0.85</v>
      </c>
      <c r="H9" s="755">
        <v>45960.83934027778</v>
      </c>
    </row>
    <row r="10">
      <c r="A10" s="2" t="s">
        <v>500</v>
      </c>
      <c r="B10" s="2" t="s">
        <v>501</v>
      </c>
      <c r="C10" s="2">
        <v>32768.0</v>
      </c>
      <c r="D10" s="2">
        <v>2.0</v>
      </c>
      <c r="E10" s="2">
        <v>9.81</v>
      </c>
      <c r="F10" s="2">
        <v>3.34</v>
      </c>
      <c r="G10" s="2">
        <v>1.67</v>
      </c>
      <c r="H10" s="755">
        <v>45960.83934027778</v>
      </c>
    </row>
    <row r="11">
      <c r="A11" s="2" t="s">
        <v>500</v>
      </c>
      <c r="B11" s="2" t="s">
        <v>501</v>
      </c>
      <c r="C11" s="2">
        <v>65536.0</v>
      </c>
      <c r="D11" s="2">
        <v>2.0</v>
      </c>
      <c r="E11" s="2">
        <v>10.04</v>
      </c>
      <c r="F11" s="2">
        <v>6.53</v>
      </c>
      <c r="G11" s="2">
        <v>3.26</v>
      </c>
      <c r="H11" s="755">
        <v>45960.83934027778</v>
      </c>
    </row>
    <row r="12">
      <c r="A12" s="2" t="s">
        <v>500</v>
      </c>
      <c r="B12" s="2" t="s">
        <v>501</v>
      </c>
      <c r="C12" s="2">
        <v>131072.0</v>
      </c>
      <c r="D12" s="2">
        <v>2.0</v>
      </c>
      <c r="E12" s="2">
        <v>10.06</v>
      </c>
      <c r="F12" s="2">
        <v>13.03</v>
      </c>
      <c r="G12" s="2">
        <v>6.51</v>
      </c>
      <c r="H12" s="755">
        <v>45960.83934027778</v>
      </c>
    </row>
    <row r="13">
      <c r="A13" s="2" t="s">
        <v>500</v>
      </c>
      <c r="B13" s="2" t="s">
        <v>501</v>
      </c>
      <c r="C13" s="2">
        <v>262144.0</v>
      </c>
      <c r="D13" s="2">
        <v>2.0</v>
      </c>
      <c r="E13" s="2">
        <v>10.19</v>
      </c>
      <c r="F13" s="2">
        <v>25.72</v>
      </c>
      <c r="G13" s="2">
        <v>12.86</v>
      </c>
      <c r="H13" s="755">
        <v>45960.83934027778</v>
      </c>
    </row>
    <row r="14">
      <c r="A14" s="2" t="s">
        <v>500</v>
      </c>
      <c r="B14" s="2" t="s">
        <v>501</v>
      </c>
      <c r="C14" s="2">
        <v>524288.0</v>
      </c>
      <c r="D14" s="2">
        <v>2.0</v>
      </c>
      <c r="E14" s="2">
        <v>10.86</v>
      </c>
      <c r="F14" s="2">
        <v>48.29</v>
      </c>
      <c r="G14" s="2">
        <v>24.14</v>
      </c>
      <c r="H14" s="755">
        <v>45960.83934027778</v>
      </c>
    </row>
    <row r="15">
      <c r="A15" s="2" t="s">
        <v>500</v>
      </c>
      <c r="B15" s="2" t="s">
        <v>501</v>
      </c>
      <c r="C15" s="2">
        <v>1048576.0</v>
      </c>
      <c r="D15" s="2">
        <v>2.0</v>
      </c>
      <c r="E15" s="2">
        <v>12.47</v>
      </c>
      <c r="F15" s="2">
        <v>84.11</v>
      </c>
      <c r="G15" s="2">
        <v>42.05</v>
      </c>
      <c r="H15" s="755">
        <v>45960.83934027778</v>
      </c>
    </row>
    <row r="16">
      <c r="A16" s="2" t="s">
        <v>500</v>
      </c>
      <c r="B16" s="2" t="s">
        <v>501</v>
      </c>
      <c r="C16" s="2">
        <v>2097152.0</v>
      </c>
      <c r="D16" s="2">
        <v>2.0</v>
      </c>
      <c r="E16" s="2">
        <v>16.63</v>
      </c>
      <c r="F16" s="2">
        <v>126.07</v>
      </c>
      <c r="G16" s="2">
        <v>63.04</v>
      </c>
      <c r="H16" s="755">
        <v>45960.83934027778</v>
      </c>
    </row>
    <row r="17">
      <c r="A17" s="2" t="s">
        <v>500</v>
      </c>
      <c r="B17" s="2" t="s">
        <v>501</v>
      </c>
      <c r="C17" s="2">
        <v>4194304.0</v>
      </c>
      <c r="D17" s="2">
        <v>2.0</v>
      </c>
      <c r="E17" s="2">
        <v>24.8</v>
      </c>
      <c r="F17" s="2">
        <v>169.13</v>
      </c>
      <c r="G17" s="2">
        <v>84.57</v>
      </c>
      <c r="H17" s="755">
        <v>45960.83934027778</v>
      </c>
    </row>
    <row r="18">
      <c r="A18" s="2" t="s">
        <v>500</v>
      </c>
      <c r="B18" s="2" t="s">
        <v>501</v>
      </c>
      <c r="C18" s="2">
        <v>8388608.0</v>
      </c>
      <c r="D18" s="2">
        <v>2.0</v>
      </c>
      <c r="E18" s="2">
        <v>30.72</v>
      </c>
      <c r="F18" s="2">
        <v>273.03</v>
      </c>
      <c r="G18" s="2">
        <v>136.52</v>
      </c>
      <c r="H18" s="755">
        <v>45960.83934027778</v>
      </c>
    </row>
    <row r="19">
      <c r="A19" s="2" t="s">
        <v>500</v>
      </c>
      <c r="B19" s="2" t="s">
        <v>501</v>
      </c>
      <c r="C19" s="2">
        <v>1.6777216E7</v>
      </c>
      <c r="D19" s="2">
        <v>2.0</v>
      </c>
      <c r="E19" s="2">
        <v>37.83</v>
      </c>
      <c r="F19" s="2">
        <v>443.48</v>
      </c>
      <c r="G19" s="2">
        <v>221.74</v>
      </c>
      <c r="H19" s="755">
        <v>45960.83934027778</v>
      </c>
    </row>
    <row r="20">
      <c r="A20" s="2" t="s">
        <v>500</v>
      </c>
      <c r="B20" s="2" t="s">
        <v>501</v>
      </c>
      <c r="C20" s="2">
        <v>3.3554432E7</v>
      </c>
      <c r="D20" s="2">
        <v>2.0</v>
      </c>
      <c r="E20" s="2">
        <v>56.3</v>
      </c>
      <c r="F20" s="2">
        <v>595.99</v>
      </c>
      <c r="G20" s="2">
        <v>298.0</v>
      </c>
      <c r="H20" s="755">
        <v>45960.83934027778</v>
      </c>
    </row>
    <row r="21">
      <c r="A21" s="2" t="s">
        <v>500</v>
      </c>
      <c r="B21" s="2" t="s">
        <v>501</v>
      </c>
      <c r="C21" s="2">
        <v>6.7108864E7</v>
      </c>
      <c r="D21" s="2">
        <v>2.0</v>
      </c>
      <c r="E21" s="2">
        <v>97.33</v>
      </c>
      <c r="F21" s="2">
        <v>689.53</v>
      </c>
      <c r="G21" s="2">
        <v>344.77</v>
      </c>
      <c r="H21" s="755">
        <v>45960.83934027778</v>
      </c>
    </row>
    <row r="22">
      <c r="A22" s="2" t="s">
        <v>500</v>
      </c>
      <c r="B22" s="2" t="s">
        <v>501</v>
      </c>
      <c r="C22" s="2">
        <v>1.34217728E8</v>
      </c>
      <c r="D22" s="2">
        <v>2.0</v>
      </c>
      <c r="E22" s="2">
        <v>172.9</v>
      </c>
      <c r="F22" s="2">
        <v>776.07</v>
      </c>
      <c r="G22" s="2">
        <v>388.04</v>
      </c>
      <c r="H22" s="755">
        <v>45960.83934027778</v>
      </c>
    </row>
    <row r="23">
      <c r="A23" s="2" t="s">
        <v>500</v>
      </c>
      <c r="B23" s="2" t="s">
        <v>501</v>
      </c>
      <c r="C23" s="2">
        <v>2.68435456E8</v>
      </c>
      <c r="D23" s="2">
        <v>2.0</v>
      </c>
      <c r="E23" s="2">
        <v>322.8</v>
      </c>
      <c r="F23" s="2">
        <v>831.47</v>
      </c>
      <c r="G23" s="2">
        <v>415.73</v>
      </c>
      <c r="H23" s="755">
        <v>45960.83934027778</v>
      </c>
    </row>
    <row r="24">
      <c r="A24" s="2" t="s">
        <v>500</v>
      </c>
      <c r="B24" s="2" t="s">
        <v>501</v>
      </c>
      <c r="C24" s="2">
        <v>5.36870912E8</v>
      </c>
      <c r="D24" s="2">
        <v>2.0</v>
      </c>
      <c r="E24" s="2">
        <v>617.1</v>
      </c>
      <c r="F24" s="2">
        <v>870.03</v>
      </c>
      <c r="G24" s="2">
        <v>435.01</v>
      </c>
      <c r="H24" s="755">
        <v>45960.83934027778</v>
      </c>
    </row>
    <row r="25">
      <c r="A25" s="2" t="s">
        <v>500</v>
      </c>
      <c r="B25" s="2" t="s">
        <v>501</v>
      </c>
      <c r="C25" s="2">
        <v>1.073741824E9</v>
      </c>
      <c r="D25" s="2">
        <v>2.0</v>
      </c>
      <c r="E25" s="2">
        <v>1183.3</v>
      </c>
      <c r="F25" s="2">
        <v>907.43</v>
      </c>
      <c r="G25" s="2">
        <v>453.72</v>
      </c>
      <c r="H25" s="755">
        <v>45960.83934027778</v>
      </c>
    </row>
    <row r="26">
      <c r="A26" s="2" t="s">
        <v>500</v>
      </c>
      <c r="B26" s="2" t="s">
        <v>501</v>
      </c>
      <c r="C26" s="2">
        <v>192.0</v>
      </c>
      <c r="D26" s="2">
        <v>3.0</v>
      </c>
      <c r="E26" s="2">
        <v>9.61</v>
      </c>
      <c r="F26" s="2">
        <v>0.02</v>
      </c>
      <c r="G26" s="2">
        <v>0.01</v>
      </c>
      <c r="H26" s="755">
        <v>45960.83934027778</v>
      </c>
    </row>
    <row r="27">
      <c r="A27" s="2" t="s">
        <v>500</v>
      </c>
      <c r="B27" s="2" t="s">
        <v>501</v>
      </c>
      <c r="C27" s="2">
        <v>384.0</v>
      </c>
      <c r="D27" s="2">
        <v>3.0</v>
      </c>
      <c r="E27" s="2">
        <v>9.65</v>
      </c>
      <c r="F27" s="2">
        <v>0.04</v>
      </c>
      <c r="G27" s="2">
        <v>0.03</v>
      </c>
      <c r="H27" s="755">
        <v>45960.83934027778</v>
      </c>
    </row>
    <row r="28">
      <c r="A28" s="2" t="s">
        <v>500</v>
      </c>
      <c r="B28" s="2" t="s">
        <v>501</v>
      </c>
      <c r="C28" s="2">
        <v>768.0</v>
      </c>
      <c r="D28" s="2">
        <v>3.0</v>
      </c>
      <c r="E28" s="2">
        <v>9.77</v>
      </c>
      <c r="F28" s="2">
        <v>0.08</v>
      </c>
      <c r="G28" s="2">
        <v>0.05</v>
      </c>
      <c r="H28" s="755">
        <v>45960.83934027778</v>
      </c>
    </row>
    <row r="29">
      <c r="A29" s="2" t="s">
        <v>500</v>
      </c>
      <c r="B29" s="2" t="s">
        <v>501</v>
      </c>
      <c r="C29" s="2">
        <v>1536.0</v>
      </c>
      <c r="D29" s="2">
        <v>3.0</v>
      </c>
      <c r="E29" s="2">
        <v>9.9</v>
      </c>
      <c r="F29" s="2">
        <v>0.16</v>
      </c>
      <c r="G29" s="2">
        <v>0.1</v>
      </c>
      <c r="H29" s="755">
        <v>45960.83934027778</v>
      </c>
    </row>
    <row r="30">
      <c r="A30" s="2" t="s">
        <v>500</v>
      </c>
      <c r="B30" s="2" t="s">
        <v>501</v>
      </c>
      <c r="C30" s="2">
        <v>3072.0</v>
      </c>
      <c r="D30" s="2">
        <v>3.0</v>
      </c>
      <c r="E30" s="2">
        <v>9.84</v>
      </c>
      <c r="F30" s="2">
        <v>0.31</v>
      </c>
      <c r="G30" s="2">
        <v>0.21</v>
      </c>
      <c r="H30" s="755">
        <v>45960.83934027778</v>
      </c>
    </row>
    <row r="31">
      <c r="A31" s="2" t="s">
        <v>500</v>
      </c>
      <c r="B31" s="2" t="s">
        <v>501</v>
      </c>
      <c r="C31" s="2">
        <v>6144.0</v>
      </c>
      <c r="D31" s="2">
        <v>3.0</v>
      </c>
      <c r="E31" s="2">
        <v>10.05</v>
      </c>
      <c r="F31" s="2">
        <v>0.61</v>
      </c>
      <c r="G31" s="2">
        <v>0.41</v>
      </c>
      <c r="H31" s="755">
        <v>45960.83934027778</v>
      </c>
    </row>
    <row r="32">
      <c r="A32" s="2" t="s">
        <v>500</v>
      </c>
      <c r="B32" s="2" t="s">
        <v>501</v>
      </c>
      <c r="C32" s="2">
        <v>12288.0</v>
      </c>
      <c r="D32" s="2">
        <v>3.0</v>
      </c>
      <c r="E32" s="2">
        <v>10.59</v>
      </c>
      <c r="F32" s="2">
        <v>1.16</v>
      </c>
      <c r="G32" s="2">
        <v>0.77</v>
      </c>
      <c r="H32" s="755">
        <v>45960.83934027778</v>
      </c>
    </row>
    <row r="33">
      <c r="A33" s="2" t="s">
        <v>500</v>
      </c>
      <c r="B33" s="2" t="s">
        <v>501</v>
      </c>
      <c r="C33" s="2">
        <v>24576.0</v>
      </c>
      <c r="D33" s="2">
        <v>3.0</v>
      </c>
      <c r="E33" s="2">
        <v>11.11</v>
      </c>
      <c r="F33" s="2">
        <v>2.21</v>
      </c>
      <c r="G33" s="2">
        <v>1.48</v>
      </c>
      <c r="H33" s="755">
        <v>45960.83934027778</v>
      </c>
    </row>
    <row r="34">
      <c r="A34" s="2" t="s">
        <v>500</v>
      </c>
      <c r="B34" s="2" t="s">
        <v>501</v>
      </c>
      <c r="C34" s="2">
        <v>49152.0</v>
      </c>
      <c r="D34" s="2">
        <v>3.0</v>
      </c>
      <c r="E34" s="2">
        <v>11.78</v>
      </c>
      <c r="F34" s="2">
        <v>4.17</v>
      </c>
      <c r="G34" s="2">
        <v>2.78</v>
      </c>
      <c r="H34" s="755">
        <v>45960.83934027778</v>
      </c>
    </row>
    <row r="35">
      <c r="A35" s="2" t="s">
        <v>500</v>
      </c>
      <c r="B35" s="2" t="s">
        <v>501</v>
      </c>
      <c r="C35" s="2">
        <v>98304.0</v>
      </c>
      <c r="D35" s="2">
        <v>3.0</v>
      </c>
      <c r="E35" s="2">
        <v>12.02</v>
      </c>
      <c r="F35" s="2">
        <v>8.18</v>
      </c>
      <c r="G35" s="2">
        <v>5.45</v>
      </c>
      <c r="H35" s="755">
        <v>45960.83934027778</v>
      </c>
    </row>
    <row r="36">
      <c r="A36" s="2" t="s">
        <v>500</v>
      </c>
      <c r="B36" s="2" t="s">
        <v>501</v>
      </c>
      <c r="C36" s="2">
        <v>196608.0</v>
      </c>
      <c r="D36" s="2">
        <v>3.0</v>
      </c>
      <c r="E36" s="2">
        <v>12.15</v>
      </c>
      <c r="F36" s="2">
        <v>16.18</v>
      </c>
      <c r="G36" s="2">
        <v>10.79</v>
      </c>
      <c r="H36" s="755">
        <v>45960.83934027778</v>
      </c>
    </row>
    <row r="37">
      <c r="A37" s="2" t="s">
        <v>500</v>
      </c>
      <c r="B37" s="2" t="s">
        <v>501</v>
      </c>
      <c r="C37" s="2">
        <v>393216.0</v>
      </c>
      <c r="D37" s="2">
        <v>3.0</v>
      </c>
      <c r="E37" s="2">
        <v>11.83</v>
      </c>
      <c r="F37" s="2">
        <v>33.24</v>
      </c>
      <c r="G37" s="2">
        <v>22.16</v>
      </c>
      <c r="H37" s="755">
        <v>45960.83934027778</v>
      </c>
    </row>
    <row r="38">
      <c r="A38" s="2" t="s">
        <v>500</v>
      </c>
      <c r="B38" s="2" t="s">
        <v>501</v>
      </c>
      <c r="C38" s="2">
        <v>786432.0</v>
      </c>
      <c r="D38" s="2">
        <v>3.0</v>
      </c>
      <c r="E38" s="2">
        <v>13.71</v>
      </c>
      <c r="F38" s="2">
        <v>57.36</v>
      </c>
      <c r="G38" s="2">
        <v>38.24</v>
      </c>
      <c r="H38" s="755">
        <v>45960.83934027778</v>
      </c>
    </row>
    <row r="39">
      <c r="A39" s="2" t="s">
        <v>500</v>
      </c>
      <c r="B39" s="2" t="s">
        <v>501</v>
      </c>
      <c r="C39" s="2">
        <v>1572864.0</v>
      </c>
      <c r="D39" s="2">
        <v>3.0</v>
      </c>
      <c r="E39" s="2">
        <v>16.49</v>
      </c>
      <c r="F39" s="2">
        <v>95.4</v>
      </c>
      <c r="G39" s="2">
        <v>63.6</v>
      </c>
      <c r="H39" s="755">
        <v>45960.83934027778</v>
      </c>
    </row>
    <row r="40">
      <c r="A40" s="2" t="s">
        <v>500</v>
      </c>
      <c r="B40" s="2" t="s">
        <v>501</v>
      </c>
      <c r="C40" s="2">
        <v>3145728.0</v>
      </c>
      <c r="D40" s="2">
        <v>3.0</v>
      </c>
      <c r="E40" s="2">
        <v>24.65</v>
      </c>
      <c r="F40" s="2">
        <v>127.64</v>
      </c>
      <c r="G40" s="2">
        <v>85.09</v>
      </c>
      <c r="H40" s="755">
        <v>45960.83934027778</v>
      </c>
    </row>
    <row r="41">
      <c r="A41" s="2" t="s">
        <v>500</v>
      </c>
      <c r="B41" s="2" t="s">
        <v>501</v>
      </c>
      <c r="C41" s="2">
        <v>6291456.0</v>
      </c>
      <c r="D41" s="2">
        <v>3.0</v>
      </c>
      <c r="E41" s="2">
        <v>39.28</v>
      </c>
      <c r="F41" s="2">
        <v>160.16</v>
      </c>
      <c r="G41" s="2">
        <v>106.78</v>
      </c>
      <c r="H41" s="755">
        <v>45960.83934027778</v>
      </c>
    </row>
    <row r="42">
      <c r="A42" s="2" t="s">
        <v>500</v>
      </c>
      <c r="B42" s="2" t="s">
        <v>501</v>
      </c>
      <c r="C42" s="2">
        <v>1.2582912E7</v>
      </c>
      <c r="D42" s="2">
        <v>3.0</v>
      </c>
      <c r="E42" s="2">
        <v>45.49</v>
      </c>
      <c r="F42" s="2">
        <v>276.6</v>
      </c>
      <c r="G42" s="2">
        <v>184.4</v>
      </c>
      <c r="H42" s="755">
        <v>45960.83934027778</v>
      </c>
    </row>
    <row r="43">
      <c r="A43" s="2" t="s">
        <v>500</v>
      </c>
      <c r="B43" s="2" t="s">
        <v>501</v>
      </c>
      <c r="C43" s="2">
        <v>2.5165824E7</v>
      </c>
      <c r="D43" s="2">
        <v>3.0</v>
      </c>
      <c r="E43" s="2">
        <v>54.77</v>
      </c>
      <c r="F43" s="2">
        <v>459.51</v>
      </c>
      <c r="G43" s="2">
        <v>306.34</v>
      </c>
      <c r="H43" s="755">
        <v>45960.83934027778</v>
      </c>
    </row>
    <row r="44">
      <c r="A44" s="2" t="s">
        <v>500</v>
      </c>
      <c r="B44" s="2" t="s">
        <v>501</v>
      </c>
      <c r="C44" s="2">
        <v>5.0331648E7</v>
      </c>
      <c r="D44" s="2">
        <v>3.0</v>
      </c>
      <c r="E44" s="2">
        <v>86.48</v>
      </c>
      <c r="F44" s="2">
        <v>582.0</v>
      </c>
      <c r="G44" s="2">
        <v>388.0</v>
      </c>
      <c r="H44" s="755">
        <v>45960.83934027778</v>
      </c>
    </row>
    <row r="45">
      <c r="A45" s="2" t="s">
        <v>500</v>
      </c>
      <c r="B45" s="2" t="s">
        <v>501</v>
      </c>
      <c r="C45" s="2">
        <v>1.00663296E8</v>
      </c>
      <c r="D45" s="2">
        <v>3.0</v>
      </c>
      <c r="E45" s="2">
        <v>150.6</v>
      </c>
      <c r="F45" s="2">
        <v>668.6</v>
      </c>
      <c r="G45" s="2">
        <v>445.73</v>
      </c>
      <c r="H45" s="755">
        <v>45960.83934027778</v>
      </c>
    </row>
    <row r="46">
      <c r="A46" s="2" t="s">
        <v>500</v>
      </c>
      <c r="B46" s="2" t="s">
        <v>501</v>
      </c>
      <c r="C46" s="2">
        <v>2.01326592E8</v>
      </c>
      <c r="D46" s="2">
        <v>3.0</v>
      </c>
      <c r="E46" s="2">
        <v>291.9</v>
      </c>
      <c r="F46" s="2">
        <v>689.73</v>
      </c>
      <c r="G46" s="2">
        <v>459.82</v>
      </c>
      <c r="H46" s="755">
        <v>45960.83934027778</v>
      </c>
    </row>
    <row r="47">
      <c r="A47" s="2" t="s">
        <v>500</v>
      </c>
      <c r="B47" s="2" t="s">
        <v>501</v>
      </c>
      <c r="C47" s="2">
        <v>4.02653184E8</v>
      </c>
      <c r="D47" s="2">
        <v>3.0</v>
      </c>
      <c r="E47" s="2">
        <v>543.6</v>
      </c>
      <c r="F47" s="2">
        <v>740.71</v>
      </c>
      <c r="G47" s="2">
        <v>493.81</v>
      </c>
      <c r="H47" s="755">
        <v>45960.83934027778</v>
      </c>
    </row>
    <row r="48">
      <c r="A48" s="2" t="s">
        <v>500</v>
      </c>
      <c r="B48" s="2" t="s">
        <v>501</v>
      </c>
      <c r="C48" s="2">
        <v>8.05306368E8</v>
      </c>
      <c r="D48" s="2">
        <v>3.0</v>
      </c>
      <c r="E48" s="2">
        <v>1029.5</v>
      </c>
      <c r="F48" s="2">
        <v>782.25</v>
      </c>
      <c r="G48" s="2">
        <v>521.5</v>
      </c>
      <c r="H48" s="755">
        <v>45960.83934027778</v>
      </c>
    </row>
    <row r="49">
      <c r="A49" s="2" t="s">
        <v>500</v>
      </c>
      <c r="B49" s="2" t="s">
        <v>501</v>
      </c>
      <c r="C49" s="2">
        <v>1.610612736E9</v>
      </c>
      <c r="D49" s="2">
        <v>3.0</v>
      </c>
      <c r="E49" s="2">
        <v>1976.9</v>
      </c>
      <c r="F49" s="2">
        <v>814.71</v>
      </c>
      <c r="G49" s="2">
        <v>543.14</v>
      </c>
      <c r="H49" s="755">
        <v>45960.83934027778</v>
      </c>
    </row>
    <row r="50">
      <c r="A50" s="2" t="s">
        <v>500</v>
      </c>
      <c r="B50" s="2" t="s">
        <v>501</v>
      </c>
      <c r="C50" s="2">
        <v>128.0</v>
      </c>
      <c r="D50" s="2">
        <v>4.0</v>
      </c>
      <c r="E50" s="2">
        <v>10.96</v>
      </c>
      <c r="F50" s="2">
        <v>0.01</v>
      </c>
      <c r="G50" s="2">
        <v>0.01</v>
      </c>
      <c r="H50" s="755">
        <v>45960.83934027778</v>
      </c>
    </row>
    <row r="51">
      <c r="A51" s="2" t="s">
        <v>500</v>
      </c>
      <c r="B51" s="2" t="s">
        <v>501</v>
      </c>
      <c r="C51" s="2">
        <v>256.0</v>
      </c>
      <c r="D51" s="2">
        <v>4.0</v>
      </c>
      <c r="E51" s="2">
        <v>10.94</v>
      </c>
      <c r="F51" s="2">
        <v>0.02</v>
      </c>
      <c r="G51" s="2">
        <v>0.02</v>
      </c>
      <c r="H51" s="755">
        <v>45960.83934027778</v>
      </c>
    </row>
    <row r="52">
      <c r="A52" s="2" t="s">
        <v>500</v>
      </c>
      <c r="B52" s="2" t="s">
        <v>501</v>
      </c>
      <c r="C52" s="2">
        <v>512.0</v>
      </c>
      <c r="D52" s="2">
        <v>4.0</v>
      </c>
      <c r="E52" s="2">
        <v>11.01</v>
      </c>
      <c r="F52" s="2">
        <v>0.05</v>
      </c>
      <c r="G52" s="2">
        <v>0.03</v>
      </c>
      <c r="H52" s="755">
        <v>45960.83934027778</v>
      </c>
    </row>
    <row r="53">
      <c r="A53" s="2" t="s">
        <v>500</v>
      </c>
      <c r="B53" s="2" t="s">
        <v>501</v>
      </c>
      <c r="C53" s="2">
        <v>1024.0</v>
      </c>
      <c r="D53" s="2">
        <v>4.0</v>
      </c>
      <c r="E53" s="2">
        <v>11.28</v>
      </c>
      <c r="F53" s="2">
        <v>0.09</v>
      </c>
      <c r="G53" s="2">
        <v>0.07</v>
      </c>
      <c r="H53" s="755">
        <v>45960.83934027778</v>
      </c>
    </row>
    <row r="54">
      <c r="A54" s="2" t="s">
        <v>500</v>
      </c>
      <c r="B54" s="2" t="s">
        <v>501</v>
      </c>
      <c r="C54" s="2">
        <v>2048.0</v>
      </c>
      <c r="D54" s="2">
        <v>4.0</v>
      </c>
      <c r="E54" s="2">
        <v>11.32</v>
      </c>
      <c r="F54" s="2">
        <v>0.18</v>
      </c>
      <c r="G54" s="2">
        <v>0.14</v>
      </c>
      <c r="H54" s="755">
        <v>45960.83934027778</v>
      </c>
    </row>
    <row r="55">
      <c r="A55" s="2" t="s">
        <v>500</v>
      </c>
      <c r="B55" s="2" t="s">
        <v>501</v>
      </c>
      <c r="C55" s="2">
        <v>4096.0</v>
      </c>
      <c r="D55" s="2">
        <v>4.0</v>
      </c>
      <c r="E55" s="2">
        <v>11.39</v>
      </c>
      <c r="F55" s="2">
        <v>0.36</v>
      </c>
      <c r="G55" s="2">
        <v>0.27</v>
      </c>
      <c r="H55" s="755">
        <v>45960.83934027778</v>
      </c>
    </row>
    <row r="56">
      <c r="A56" s="2" t="s">
        <v>500</v>
      </c>
      <c r="B56" s="2" t="s">
        <v>501</v>
      </c>
      <c r="C56" s="2">
        <v>8192.0</v>
      </c>
      <c r="D56" s="2">
        <v>4.0</v>
      </c>
      <c r="E56" s="2">
        <v>11.63</v>
      </c>
      <c r="F56" s="2">
        <v>0.7</v>
      </c>
      <c r="G56" s="2">
        <v>0.53</v>
      </c>
      <c r="H56" s="755">
        <v>45960.83934027778</v>
      </c>
    </row>
    <row r="57">
      <c r="A57" s="2" t="s">
        <v>500</v>
      </c>
      <c r="B57" s="2" t="s">
        <v>501</v>
      </c>
      <c r="C57" s="2">
        <v>16384.0</v>
      </c>
      <c r="D57" s="2">
        <v>4.0</v>
      </c>
      <c r="E57" s="2">
        <v>12.05</v>
      </c>
      <c r="F57" s="2">
        <v>1.36</v>
      </c>
      <c r="G57" s="2">
        <v>1.02</v>
      </c>
      <c r="H57" s="755">
        <v>45960.83934027778</v>
      </c>
    </row>
    <row r="58">
      <c r="A58" s="2" t="s">
        <v>500</v>
      </c>
      <c r="B58" s="2" t="s">
        <v>501</v>
      </c>
      <c r="C58" s="2">
        <v>32768.0</v>
      </c>
      <c r="D58" s="2">
        <v>4.0</v>
      </c>
      <c r="E58" s="2">
        <v>12.24</v>
      </c>
      <c r="F58" s="2">
        <v>2.68</v>
      </c>
      <c r="G58" s="2">
        <v>2.01</v>
      </c>
      <c r="H58" s="755">
        <v>45960.83934027778</v>
      </c>
    </row>
    <row r="59">
      <c r="A59" s="2" t="s">
        <v>500</v>
      </c>
      <c r="B59" s="2" t="s">
        <v>501</v>
      </c>
      <c r="C59" s="2">
        <v>65536.0</v>
      </c>
      <c r="D59" s="2">
        <v>4.0</v>
      </c>
      <c r="E59" s="2">
        <v>12.46</v>
      </c>
      <c r="F59" s="2">
        <v>5.26</v>
      </c>
      <c r="G59" s="2">
        <v>3.94</v>
      </c>
      <c r="H59" s="755">
        <v>45960.83934027778</v>
      </c>
    </row>
    <row r="60">
      <c r="A60" s="2" t="s">
        <v>500</v>
      </c>
      <c r="B60" s="2" t="s">
        <v>501</v>
      </c>
      <c r="C60" s="2">
        <v>131072.0</v>
      </c>
      <c r="D60" s="2">
        <v>4.0</v>
      </c>
      <c r="E60" s="2">
        <v>13.0</v>
      </c>
      <c r="F60" s="2">
        <v>10.08</v>
      </c>
      <c r="G60" s="2">
        <v>7.56</v>
      </c>
      <c r="H60" s="755">
        <v>45960.83934027778</v>
      </c>
    </row>
    <row r="61">
      <c r="A61" s="2" t="s">
        <v>500</v>
      </c>
      <c r="B61" s="2" t="s">
        <v>501</v>
      </c>
      <c r="C61" s="2">
        <v>262144.0</v>
      </c>
      <c r="D61" s="2">
        <v>4.0</v>
      </c>
      <c r="E61" s="2">
        <v>12.92</v>
      </c>
      <c r="F61" s="2">
        <v>20.3</v>
      </c>
      <c r="G61" s="2">
        <v>15.22</v>
      </c>
      <c r="H61" s="755">
        <v>45960.83934027778</v>
      </c>
    </row>
    <row r="62">
      <c r="A62" s="2" t="s">
        <v>500</v>
      </c>
      <c r="B62" s="2" t="s">
        <v>501</v>
      </c>
      <c r="C62" s="2">
        <v>524288.0</v>
      </c>
      <c r="D62" s="2">
        <v>4.0</v>
      </c>
      <c r="E62" s="2">
        <v>12.82</v>
      </c>
      <c r="F62" s="2">
        <v>40.89</v>
      </c>
      <c r="G62" s="2">
        <v>30.67</v>
      </c>
      <c r="H62" s="755">
        <v>45960.83934027778</v>
      </c>
    </row>
    <row r="63">
      <c r="A63" s="2" t="s">
        <v>500</v>
      </c>
      <c r="B63" s="2" t="s">
        <v>501</v>
      </c>
      <c r="C63" s="2">
        <v>1048576.0</v>
      </c>
      <c r="D63" s="2">
        <v>4.0</v>
      </c>
      <c r="E63" s="2">
        <v>14.53</v>
      </c>
      <c r="F63" s="2">
        <v>72.16</v>
      </c>
      <c r="G63" s="2">
        <v>54.12</v>
      </c>
      <c r="H63" s="755">
        <v>45960.83934027778</v>
      </c>
    </row>
    <row r="64">
      <c r="A64" s="2" t="s">
        <v>500</v>
      </c>
      <c r="B64" s="2" t="s">
        <v>501</v>
      </c>
      <c r="C64" s="2">
        <v>2097152.0</v>
      </c>
      <c r="D64" s="2">
        <v>4.0</v>
      </c>
      <c r="E64" s="2">
        <v>18.41</v>
      </c>
      <c r="F64" s="2">
        <v>113.93</v>
      </c>
      <c r="G64" s="2">
        <v>85.45</v>
      </c>
      <c r="H64" s="755">
        <v>45960.83934027778</v>
      </c>
    </row>
    <row r="65">
      <c r="A65" s="2" t="s">
        <v>500</v>
      </c>
      <c r="B65" s="2" t="s">
        <v>501</v>
      </c>
      <c r="C65" s="2">
        <v>4194304.0</v>
      </c>
      <c r="D65" s="2">
        <v>4.0</v>
      </c>
      <c r="E65" s="2">
        <v>26.03</v>
      </c>
      <c r="F65" s="2">
        <v>161.11</v>
      </c>
      <c r="G65" s="2">
        <v>120.83</v>
      </c>
      <c r="H65" s="755">
        <v>45960.83934027778</v>
      </c>
    </row>
    <row r="66">
      <c r="A66" s="2" t="s">
        <v>500</v>
      </c>
      <c r="B66" s="2" t="s">
        <v>501</v>
      </c>
      <c r="C66" s="2">
        <v>8388608.0</v>
      </c>
      <c r="D66" s="2">
        <v>4.0</v>
      </c>
      <c r="E66" s="2">
        <v>50.87</v>
      </c>
      <c r="F66" s="2">
        <v>164.9</v>
      </c>
      <c r="G66" s="2">
        <v>123.68</v>
      </c>
      <c r="H66" s="755">
        <v>45960.83934027778</v>
      </c>
    </row>
    <row r="67">
      <c r="A67" s="2" t="s">
        <v>500</v>
      </c>
      <c r="B67" s="2" t="s">
        <v>501</v>
      </c>
      <c r="C67" s="2">
        <v>1.6777216E7</v>
      </c>
      <c r="D67" s="2">
        <v>4.0</v>
      </c>
      <c r="E67" s="2">
        <v>57.62</v>
      </c>
      <c r="F67" s="2">
        <v>291.19</v>
      </c>
      <c r="G67" s="2">
        <v>218.39</v>
      </c>
      <c r="H67" s="755">
        <v>45960.83934027778</v>
      </c>
    </row>
    <row r="68">
      <c r="A68" s="2" t="s">
        <v>500</v>
      </c>
      <c r="B68" s="2" t="s">
        <v>501</v>
      </c>
      <c r="C68" s="2">
        <v>3.3554432E7</v>
      </c>
      <c r="D68" s="2">
        <v>4.0</v>
      </c>
      <c r="E68" s="2">
        <v>70.59</v>
      </c>
      <c r="F68" s="2">
        <v>475.37</v>
      </c>
      <c r="G68" s="2">
        <v>356.53</v>
      </c>
      <c r="H68" s="755">
        <v>45960.83934027778</v>
      </c>
    </row>
    <row r="69">
      <c r="A69" s="2" t="s">
        <v>500</v>
      </c>
      <c r="B69" s="2" t="s">
        <v>501</v>
      </c>
      <c r="C69" s="2">
        <v>6.7108864E7</v>
      </c>
      <c r="D69" s="2">
        <v>4.0</v>
      </c>
      <c r="E69" s="2">
        <v>109.4</v>
      </c>
      <c r="F69" s="2">
        <v>613.21</v>
      </c>
      <c r="G69" s="2">
        <v>459.9</v>
      </c>
      <c r="H69" s="755">
        <v>45960.83934027778</v>
      </c>
    </row>
    <row r="70">
      <c r="A70" s="2" t="s">
        <v>500</v>
      </c>
      <c r="B70" s="2" t="s">
        <v>501</v>
      </c>
      <c r="C70" s="2">
        <v>1.34217728E8</v>
      </c>
      <c r="D70" s="2">
        <v>4.0</v>
      </c>
      <c r="E70" s="2">
        <v>199.9</v>
      </c>
      <c r="F70" s="2">
        <v>671.45</v>
      </c>
      <c r="G70" s="2">
        <v>503.59</v>
      </c>
      <c r="H70" s="755">
        <v>45960.83934027778</v>
      </c>
    </row>
    <row r="71">
      <c r="A71" s="2" t="s">
        <v>500</v>
      </c>
      <c r="B71" s="2" t="s">
        <v>501</v>
      </c>
      <c r="C71" s="2">
        <v>2.68435456E8</v>
      </c>
      <c r="D71" s="2">
        <v>4.0</v>
      </c>
      <c r="E71" s="2">
        <v>376.4</v>
      </c>
      <c r="F71" s="2">
        <v>713.08</v>
      </c>
      <c r="G71" s="2">
        <v>534.81</v>
      </c>
      <c r="H71" s="755">
        <v>45960.83934027778</v>
      </c>
    </row>
    <row r="72">
      <c r="A72" s="2" t="s">
        <v>500</v>
      </c>
      <c r="B72" s="2" t="s">
        <v>501</v>
      </c>
      <c r="C72" s="2">
        <v>5.36870912E8</v>
      </c>
      <c r="D72" s="2">
        <v>4.0</v>
      </c>
      <c r="E72" s="2">
        <v>722.6</v>
      </c>
      <c r="F72" s="2">
        <v>743.01</v>
      </c>
      <c r="G72" s="2">
        <v>557.26</v>
      </c>
      <c r="H72" s="755">
        <v>45960.83934027778</v>
      </c>
    </row>
    <row r="73">
      <c r="A73" s="2" t="s">
        <v>500</v>
      </c>
      <c r="B73" s="2" t="s">
        <v>501</v>
      </c>
      <c r="C73" s="2">
        <v>1.073741824E9</v>
      </c>
      <c r="D73" s="2">
        <v>4.0</v>
      </c>
      <c r="E73" s="2">
        <v>1391.6</v>
      </c>
      <c r="F73" s="2">
        <v>771.6</v>
      </c>
      <c r="G73" s="2">
        <v>578.7</v>
      </c>
      <c r="H73" s="755">
        <v>45960.83934027778</v>
      </c>
    </row>
    <row r="74">
      <c r="A74" s="2" t="s">
        <v>500</v>
      </c>
      <c r="B74" s="2" t="s">
        <v>501</v>
      </c>
      <c r="C74" s="2">
        <v>2.147483648E9</v>
      </c>
      <c r="D74" s="2">
        <v>4.0</v>
      </c>
      <c r="E74" s="2">
        <v>2692.5</v>
      </c>
      <c r="F74" s="2">
        <v>797.59</v>
      </c>
      <c r="G74" s="2">
        <v>598.19</v>
      </c>
      <c r="H74" s="755">
        <v>45960.83934027778</v>
      </c>
    </row>
    <row r="75">
      <c r="A75" s="2" t="s">
        <v>500</v>
      </c>
      <c r="B75" s="2" t="s">
        <v>501</v>
      </c>
      <c r="C75" s="2">
        <v>160.0</v>
      </c>
      <c r="D75" s="2">
        <v>5.0</v>
      </c>
      <c r="E75" s="2">
        <v>12.29</v>
      </c>
      <c r="F75" s="2">
        <v>0.01</v>
      </c>
      <c r="G75" s="2">
        <v>0.01</v>
      </c>
      <c r="H75" s="755">
        <v>45960.83934027778</v>
      </c>
    </row>
    <row r="76">
      <c r="A76" s="2" t="s">
        <v>500</v>
      </c>
      <c r="B76" s="2" t="s">
        <v>501</v>
      </c>
      <c r="C76" s="2">
        <v>320.0</v>
      </c>
      <c r="D76" s="2">
        <v>5.0</v>
      </c>
      <c r="E76" s="2">
        <v>12.2</v>
      </c>
      <c r="F76" s="2">
        <v>0.03</v>
      </c>
      <c r="G76" s="2">
        <v>0.02</v>
      </c>
      <c r="H76" s="755">
        <v>45960.83934027778</v>
      </c>
    </row>
    <row r="77">
      <c r="A77" s="2" t="s">
        <v>500</v>
      </c>
      <c r="B77" s="2" t="s">
        <v>501</v>
      </c>
      <c r="C77" s="2">
        <v>640.0</v>
      </c>
      <c r="D77" s="2">
        <v>5.0</v>
      </c>
      <c r="E77" s="2">
        <v>12.28</v>
      </c>
      <c r="F77" s="2">
        <v>0.05</v>
      </c>
      <c r="G77" s="2">
        <v>0.04</v>
      </c>
      <c r="H77" s="755">
        <v>45960.83934027778</v>
      </c>
    </row>
    <row r="78">
      <c r="A78" s="2" t="s">
        <v>500</v>
      </c>
      <c r="B78" s="2" t="s">
        <v>501</v>
      </c>
      <c r="C78" s="2">
        <v>1280.0</v>
      </c>
      <c r="D78" s="2">
        <v>5.0</v>
      </c>
      <c r="E78" s="2">
        <v>12.41</v>
      </c>
      <c r="F78" s="2">
        <v>0.1</v>
      </c>
      <c r="G78" s="2">
        <v>0.08</v>
      </c>
      <c r="H78" s="755">
        <v>45960.83934027778</v>
      </c>
    </row>
    <row r="79">
      <c r="A79" s="2" t="s">
        <v>500</v>
      </c>
      <c r="B79" s="2" t="s">
        <v>501</v>
      </c>
      <c r="C79" s="2">
        <v>2560.0</v>
      </c>
      <c r="D79" s="2">
        <v>5.0</v>
      </c>
      <c r="E79" s="2">
        <v>12.5</v>
      </c>
      <c r="F79" s="2">
        <v>0.2</v>
      </c>
      <c r="G79" s="2">
        <v>0.16</v>
      </c>
      <c r="H79" s="755">
        <v>45960.83934027778</v>
      </c>
    </row>
    <row r="80">
      <c r="A80" s="2" t="s">
        <v>500</v>
      </c>
      <c r="B80" s="2" t="s">
        <v>501</v>
      </c>
      <c r="C80" s="2">
        <v>5120.0</v>
      </c>
      <c r="D80" s="2">
        <v>5.0</v>
      </c>
      <c r="E80" s="2">
        <v>12.72</v>
      </c>
      <c r="F80" s="2">
        <v>0.4</v>
      </c>
      <c r="G80" s="2">
        <v>0.32</v>
      </c>
      <c r="H80" s="755">
        <v>45960.83934027778</v>
      </c>
    </row>
    <row r="81">
      <c r="A81" s="2" t="s">
        <v>500</v>
      </c>
      <c r="B81" s="2" t="s">
        <v>501</v>
      </c>
      <c r="C81" s="2">
        <v>10240.0</v>
      </c>
      <c r="D81" s="2">
        <v>5.0</v>
      </c>
      <c r="E81" s="2">
        <v>12.85</v>
      </c>
      <c r="F81" s="2">
        <v>0.8</v>
      </c>
      <c r="G81" s="2">
        <v>0.64</v>
      </c>
      <c r="H81" s="755">
        <v>45960.83934027778</v>
      </c>
    </row>
    <row r="82">
      <c r="A82" s="2" t="s">
        <v>500</v>
      </c>
      <c r="B82" s="2" t="s">
        <v>501</v>
      </c>
      <c r="C82" s="2">
        <v>20480.0</v>
      </c>
      <c r="D82" s="2">
        <v>5.0</v>
      </c>
      <c r="E82" s="2">
        <v>13.58</v>
      </c>
      <c r="F82" s="2">
        <v>1.51</v>
      </c>
      <c r="G82" s="2">
        <v>1.21</v>
      </c>
      <c r="H82" s="755">
        <v>45960.83934027778</v>
      </c>
    </row>
    <row r="83">
      <c r="A83" s="2" t="s">
        <v>500</v>
      </c>
      <c r="B83" s="2" t="s">
        <v>501</v>
      </c>
      <c r="C83" s="2">
        <v>40960.0</v>
      </c>
      <c r="D83" s="2">
        <v>5.0</v>
      </c>
      <c r="E83" s="2">
        <v>14.17</v>
      </c>
      <c r="F83" s="2">
        <v>2.89</v>
      </c>
      <c r="G83" s="2">
        <v>2.31</v>
      </c>
      <c r="H83" s="755">
        <v>45960.83934027778</v>
      </c>
    </row>
    <row r="84">
      <c r="A84" s="2" t="s">
        <v>500</v>
      </c>
      <c r="B84" s="2" t="s">
        <v>501</v>
      </c>
      <c r="C84" s="2">
        <v>81920.0</v>
      </c>
      <c r="D84" s="2">
        <v>5.0</v>
      </c>
      <c r="E84" s="2">
        <v>14.9</v>
      </c>
      <c r="F84" s="2">
        <v>5.5</v>
      </c>
      <c r="G84" s="2">
        <v>4.4</v>
      </c>
      <c r="H84" s="755">
        <v>45960.83934027778</v>
      </c>
    </row>
    <row r="85">
      <c r="A85" s="2" t="s">
        <v>500</v>
      </c>
      <c r="B85" s="2" t="s">
        <v>501</v>
      </c>
      <c r="C85" s="2">
        <v>163840.0</v>
      </c>
      <c r="D85" s="2">
        <v>5.0</v>
      </c>
      <c r="E85" s="2">
        <v>14.83</v>
      </c>
      <c r="F85" s="2">
        <v>11.05</v>
      </c>
      <c r="G85" s="2">
        <v>8.84</v>
      </c>
      <c r="H85" s="755">
        <v>45960.83934027778</v>
      </c>
    </row>
    <row r="86">
      <c r="A86" s="2" t="s">
        <v>500</v>
      </c>
      <c r="B86" s="2" t="s">
        <v>501</v>
      </c>
      <c r="C86" s="2">
        <v>327680.0</v>
      </c>
      <c r="D86" s="2">
        <v>5.0</v>
      </c>
      <c r="E86" s="2">
        <v>14.99</v>
      </c>
      <c r="F86" s="2">
        <v>21.86</v>
      </c>
      <c r="G86" s="2">
        <v>17.49</v>
      </c>
      <c r="H86" s="755">
        <v>45960.83934027778</v>
      </c>
    </row>
    <row r="87">
      <c r="A87" s="2" t="s">
        <v>500</v>
      </c>
      <c r="B87" s="2" t="s">
        <v>501</v>
      </c>
      <c r="C87" s="2">
        <v>655360.0</v>
      </c>
      <c r="D87" s="2">
        <v>5.0</v>
      </c>
      <c r="E87" s="2">
        <v>15.16</v>
      </c>
      <c r="F87" s="2">
        <v>43.22</v>
      </c>
      <c r="G87" s="2">
        <v>34.58</v>
      </c>
      <c r="H87" s="755">
        <v>45960.83934027778</v>
      </c>
    </row>
    <row r="88">
      <c r="A88" s="2" t="s">
        <v>500</v>
      </c>
      <c r="B88" s="2" t="s">
        <v>501</v>
      </c>
      <c r="C88" s="2">
        <v>1310720.0</v>
      </c>
      <c r="D88" s="2">
        <v>5.0</v>
      </c>
      <c r="E88" s="2">
        <v>17.28</v>
      </c>
      <c r="F88" s="2">
        <v>75.86</v>
      </c>
      <c r="G88" s="2">
        <v>60.69</v>
      </c>
      <c r="H88" s="755">
        <v>45960.83934027778</v>
      </c>
    </row>
    <row r="89">
      <c r="A89" s="2" t="s">
        <v>500</v>
      </c>
      <c r="B89" s="2" t="s">
        <v>501</v>
      </c>
      <c r="C89" s="2">
        <v>2621440.0</v>
      </c>
      <c r="D89" s="2">
        <v>5.0</v>
      </c>
      <c r="E89" s="2">
        <v>22.08</v>
      </c>
      <c r="F89" s="2">
        <v>118.7</v>
      </c>
      <c r="G89" s="2">
        <v>94.96</v>
      </c>
      <c r="H89" s="755">
        <v>45960.83934027778</v>
      </c>
    </row>
    <row r="90">
      <c r="A90" s="2" t="s">
        <v>500</v>
      </c>
      <c r="B90" s="2" t="s">
        <v>501</v>
      </c>
      <c r="C90" s="2">
        <v>5242880.0</v>
      </c>
      <c r="D90" s="2">
        <v>5.0</v>
      </c>
      <c r="E90" s="2">
        <v>36.59</v>
      </c>
      <c r="F90" s="2">
        <v>143.28</v>
      </c>
      <c r="G90" s="2">
        <v>114.62</v>
      </c>
      <c r="H90" s="755">
        <v>45960.83934027778</v>
      </c>
    </row>
    <row r="91">
      <c r="A91" s="2" t="s">
        <v>500</v>
      </c>
      <c r="B91" s="2" t="s">
        <v>501</v>
      </c>
      <c r="C91" s="2">
        <v>1.048576E7</v>
      </c>
      <c r="D91" s="2">
        <v>5.0</v>
      </c>
      <c r="E91" s="2">
        <v>63.72</v>
      </c>
      <c r="F91" s="2">
        <v>164.57</v>
      </c>
      <c r="G91" s="2">
        <v>131.66</v>
      </c>
      <c r="H91" s="755">
        <v>45960.83934027778</v>
      </c>
    </row>
    <row r="92">
      <c r="A92" s="2" t="s">
        <v>500</v>
      </c>
      <c r="B92" s="2" t="s">
        <v>501</v>
      </c>
      <c r="C92" s="2">
        <v>2.097152E7</v>
      </c>
      <c r="D92" s="2">
        <v>5.0</v>
      </c>
      <c r="E92" s="2">
        <v>72.61</v>
      </c>
      <c r="F92" s="2">
        <v>288.81</v>
      </c>
      <c r="G92" s="2">
        <v>231.05</v>
      </c>
      <c r="H92" s="755">
        <v>45960.83934027778</v>
      </c>
    </row>
    <row r="93">
      <c r="A93" s="2" t="s">
        <v>500</v>
      </c>
      <c r="B93" s="2" t="s">
        <v>501</v>
      </c>
      <c r="C93" s="2">
        <v>4.194304E7</v>
      </c>
      <c r="D93" s="2">
        <v>5.0</v>
      </c>
      <c r="E93" s="2">
        <v>88.32</v>
      </c>
      <c r="F93" s="2">
        <v>474.9</v>
      </c>
      <c r="G93" s="2">
        <v>379.92</v>
      </c>
      <c r="H93" s="755">
        <v>45960.83934027778</v>
      </c>
    </row>
    <row r="94">
      <c r="A94" s="2" t="s">
        <v>500</v>
      </c>
      <c r="B94" s="2" t="s">
        <v>501</v>
      </c>
      <c r="C94" s="2">
        <v>8.388608E7</v>
      </c>
      <c r="D94" s="2">
        <v>5.0</v>
      </c>
      <c r="E94" s="2">
        <v>136.9</v>
      </c>
      <c r="F94" s="2">
        <v>612.77</v>
      </c>
      <c r="G94" s="2">
        <v>490.22</v>
      </c>
      <c r="H94" s="755">
        <v>45960.83934027778</v>
      </c>
    </row>
    <row r="95">
      <c r="A95" s="2" t="s">
        <v>500</v>
      </c>
      <c r="B95" s="2" t="s">
        <v>501</v>
      </c>
      <c r="C95" s="2">
        <v>1.6777216E8</v>
      </c>
      <c r="D95" s="2">
        <v>5.0</v>
      </c>
      <c r="E95" s="2">
        <v>252.9</v>
      </c>
      <c r="F95" s="2">
        <v>663.47</v>
      </c>
      <c r="G95" s="2">
        <v>530.77</v>
      </c>
      <c r="H95" s="755">
        <v>45960.83934027778</v>
      </c>
    </row>
    <row r="96">
      <c r="A96" s="2" t="s">
        <v>500</v>
      </c>
      <c r="B96" s="2" t="s">
        <v>501</v>
      </c>
      <c r="C96" s="2">
        <v>3.3554432E8</v>
      </c>
      <c r="D96" s="2">
        <v>5.0</v>
      </c>
      <c r="E96" s="2">
        <v>513.6</v>
      </c>
      <c r="F96" s="2">
        <v>653.37</v>
      </c>
      <c r="G96" s="2">
        <v>522.69</v>
      </c>
      <c r="H96" s="755">
        <v>45960.83934027778</v>
      </c>
    </row>
    <row r="97">
      <c r="A97" s="2" t="s">
        <v>500</v>
      </c>
      <c r="B97" s="2" t="s">
        <v>501</v>
      </c>
      <c r="C97" s="2">
        <v>6.7108864E8</v>
      </c>
      <c r="D97" s="2">
        <v>5.0</v>
      </c>
      <c r="E97" s="2">
        <v>960.4</v>
      </c>
      <c r="F97" s="2">
        <v>698.75</v>
      </c>
      <c r="G97" s="2">
        <v>559.0</v>
      </c>
      <c r="H97" s="755">
        <v>45960.83934027778</v>
      </c>
    </row>
    <row r="98">
      <c r="A98" s="2" t="s">
        <v>500</v>
      </c>
      <c r="B98" s="2" t="s">
        <v>501</v>
      </c>
      <c r="C98" s="2">
        <v>1.34217728E9</v>
      </c>
      <c r="D98" s="2">
        <v>5.0</v>
      </c>
      <c r="E98" s="2">
        <v>1817.0</v>
      </c>
      <c r="F98" s="2">
        <v>738.68</v>
      </c>
      <c r="G98" s="2">
        <v>590.94</v>
      </c>
      <c r="H98" s="755">
        <v>45960.83934027778</v>
      </c>
    </row>
    <row r="99">
      <c r="A99" s="2" t="s">
        <v>500</v>
      </c>
      <c r="B99" s="2" t="s">
        <v>501</v>
      </c>
      <c r="C99" s="2">
        <v>2.68435456E9</v>
      </c>
      <c r="D99" s="2">
        <v>5.0</v>
      </c>
      <c r="E99" s="2">
        <v>3497.6</v>
      </c>
      <c r="F99" s="2">
        <v>767.47</v>
      </c>
      <c r="G99" s="2">
        <v>613.98</v>
      </c>
      <c r="H99" s="755">
        <v>45960.83934027778</v>
      </c>
    </row>
    <row r="100">
      <c r="A100" s="2" t="s">
        <v>500</v>
      </c>
      <c r="B100" s="2" t="s">
        <v>501</v>
      </c>
      <c r="C100" s="2">
        <v>192.0</v>
      </c>
      <c r="D100" s="2">
        <v>6.0</v>
      </c>
      <c r="E100" s="2">
        <v>13.19</v>
      </c>
      <c r="F100" s="2">
        <v>0.01</v>
      </c>
      <c r="G100" s="2">
        <v>0.01</v>
      </c>
      <c r="H100" s="755">
        <v>45960.83934027778</v>
      </c>
    </row>
    <row r="101">
      <c r="A101" s="2" t="s">
        <v>500</v>
      </c>
      <c r="B101" s="2" t="s">
        <v>501</v>
      </c>
      <c r="C101" s="2">
        <v>384.0</v>
      </c>
      <c r="D101" s="2">
        <v>6.0</v>
      </c>
      <c r="E101" s="2">
        <v>13.17</v>
      </c>
      <c r="F101" s="2">
        <v>0.03</v>
      </c>
      <c r="G101" s="2">
        <v>0.02</v>
      </c>
      <c r="H101" s="755">
        <v>45960.83934027778</v>
      </c>
    </row>
    <row r="102">
      <c r="A102" s="2" t="s">
        <v>500</v>
      </c>
      <c r="B102" s="2" t="s">
        <v>501</v>
      </c>
      <c r="C102" s="2">
        <v>768.0</v>
      </c>
      <c r="D102" s="2">
        <v>6.0</v>
      </c>
      <c r="E102" s="2">
        <v>13.39</v>
      </c>
      <c r="F102" s="2">
        <v>0.06</v>
      </c>
      <c r="G102" s="2">
        <v>0.05</v>
      </c>
      <c r="H102" s="755">
        <v>45960.83934027778</v>
      </c>
    </row>
    <row r="103">
      <c r="A103" s="2" t="s">
        <v>500</v>
      </c>
      <c r="B103" s="2" t="s">
        <v>501</v>
      </c>
      <c r="C103" s="2">
        <v>1536.0</v>
      </c>
      <c r="D103" s="2">
        <v>6.0</v>
      </c>
      <c r="E103" s="2">
        <v>13.54</v>
      </c>
      <c r="F103" s="2">
        <v>0.11</v>
      </c>
      <c r="G103" s="2">
        <v>0.09</v>
      </c>
      <c r="H103" s="755">
        <v>45960.83934027778</v>
      </c>
    </row>
    <row r="104">
      <c r="A104" s="2" t="s">
        <v>500</v>
      </c>
      <c r="B104" s="2" t="s">
        <v>501</v>
      </c>
      <c r="C104" s="2">
        <v>3072.0</v>
      </c>
      <c r="D104" s="2">
        <v>6.0</v>
      </c>
      <c r="E104" s="2">
        <v>13.61</v>
      </c>
      <c r="F104" s="2">
        <v>0.23</v>
      </c>
      <c r="G104" s="2">
        <v>0.19</v>
      </c>
      <c r="H104" s="755">
        <v>45960.83934027778</v>
      </c>
    </row>
    <row r="105">
      <c r="A105" s="2" t="s">
        <v>500</v>
      </c>
      <c r="B105" s="2" t="s">
        <v>501</v>
      </c>
      <c r="C105" s="2">
        <v>6144.0</v>
      </c>
      <c r="D105" s="2">
        <v>6.0</v>
      </c>
      <c r="E105" s="2">
        <v>13.87</v>
      </c>
      <c r="F105" s="2">
        <v>0.44</v>
      </c>
      <c r="G105" s="2">
        <v>0.37</v>
      </c>
      <c r="H105" s="755">
        <v>45960.83934027778</v>
      </c>
    </row>
    <row r="106">
      <c r="A106" s="2" t="s">
        <v>500</v>
      </c>
      <c r="B106" s="2" t="s">
        <v>501</v>
      </c>
      <c r="C106" s="2">
        <v>12288.0</v>
      </c>
      <c r="D106" s="2">
        <v>6.0</v>
      </c>
      <c r="E106" s="2">
        <v>14.04</v>
      </c>
      <c r="F106" s="2">
        <v>0.88</v>
      </c>
      <c r="G106" s="2">
        <v>0.73</v>
      </c>
      <c r="H106" s="755">
        <v>45960.83934027778</v>
      </c>
    </row>
    <row r="107">
      <c r="A107" s="2" t="s">
        <v>500</v>
      </c>
      <c r="B107" s="2" t="s">
        <v>501</v>
      </c>
      <c r="C107" s="2">
        <v>24576.0</v>
      </c>
      <c r="D107" s="2">
        <v>6.0</v>
      </c>
      <c r="E107" s="2">
        <v>14.83</v>
      </c>
      <c r="F107" s="2">
        <v>1.66</v>
      </c>
      <c r="G107" s="2">
        <v>1.38</v>
      </c>
      <c r="H107" s="755">
        <v>45960.83934027778</v>
      </c>
    </row>
    <row r="108">
      <c r="A108" s="2" t="s">
        <v>500</v>
      </c>
      <c r="B108" s="2" t="s">
        <v>501</v>
      </c>
      <c r="C108" s="2">
        <v>49152.0</v>
      </c>
      <c r="D108" s="2">
        <v>6.0</v>
      </c>
      <c r="E108" s="2">
        <v>15.49</v>
      </c>
      <c r="F108" s="2">
        <v>3.17</v>
      </c>
      <c r="G108" s="2">
        <v>2.64</v>
      </c>
      <c r="H108" s="755">
        <v>45960.83934027778</v>
      </c>
    </row>
    <row r="109">
      <c r="A109" s="2" t="s">
        <v>500</v>
      </c>
      <c r="B109" s="2" t="s">
        <v>501</v>
      </c>
      <c r="C109" s="2">
        <v>98304.0</v>
      </c>
      <c r="D109" s="2">
        <v>6.0</v>
      </c>
      <c r="E109" s="2">
        <v>16.43</v>
      </c>
      <c r="F109" s="2">
        <v>5.98</v>
      </c>
      <c r="G109" s="2">
        <v>4.99</v>
      </c>
      <c r="H109" s="755">
        <v>45960.83934027778</v>
      </c>
    </row>
    <row r="110">
      <c r="A110" s="2" t="s">
        <v>500</v>
      </c>
      <c r="B110" s="2" t="s">
        <v>501</v>
      </c>
      <c r="C110" s="2">
        <v>196608.0</v>
      </c>
      <c r="D110" s="2">
        <v>6.0</v>
      </c>
      <c r="E110" s="2">
        <v>16.57</v>
      </c>
      <c r="F110" s="2">
        <v>11.87</v>
      </c>
      <c r="G110" s="2">
        <v>9.89</v>
      </c>
      <c r="H110" s="755">
        <v>45960.83934027778</v>
      </c>
    </row>
    <row r="111">
      <c r="A111" s="2" t="s">
        <v>500</v>
      </c>
      <c r="B111" s="2" t="s">
        <v>501</v>
      </c>
      <c r="C111" s="2">
        <v>393216.0</v>
      </c>
      <c r="D111" s="2">
        <v>6.0</v>
      </c>
      <c r="E111" s="2">
        <v>16.76</v>
      </c>
      <c r="F111" s="2">
        <v>23.46</v>
      </c>
      <c r="G111" s="2">
        <v>19.55</v>
      </c>
      <c r="H111" s="755">
        <v>45960.83934027778</v>
      </c>
    </row>
    <row r="112">
      <c r="A112" s="2" t="s">
        <v>500</v>
      </c>
      <c r="B112" s="2" t="s">
        <v>501</v>
      </c>
      <c r="C112" s="2">
        <v>786432.0</v>
      </c>
      <c r="D112" s="2">
        <v>6.0</v>
      </c>
      <c r="E112" s="2">
        <v>16.92</v>
      </c>
      <c r="F112" s="2">
        <v>46.49</v>
      </c>
      <c r="G112" s="2">
        <v>38.74</v>
      </c>
      <c r="H112" s="755">
        <v>45960.83934027778</v>
      </c>
    </row>
    <row r="113">
      <c r="A113" s="2" t="s">
        <v>500</v>
      </c>
      <c r="B113" s="2" t="s">
        <v>501</v>
      </c>
      <c r="C113" s="2">
        <v>1572864.0</v>
      </c>
      <c r="D113" s="2">
        <v>6.0</v>
      </c>
      <c r="E113" s="2">
        <v>20.0</v>
      </c>
      <c r="F113" s="2">
        <v>78.65</v>
      </c>
      <c r="G113" s="2">
        <v>65.54</v>
      </c>
      <c r="H113" s="755">
        <v>45960.83934027778</v>
      </c>
    </row>
    <row r="114">
      <c r="A114" s="2" t="s">
        <v>500</v>
      </c>
      <c r="B114" s="2" t="s">
        <v>501</v>
      </c>
      <c r="C114" s="2">
        <v>3145728.0</v>
      </c>
      <c r="D114" s="2">
        <v>6.0</v>
      </c>
      <c r="E114" s="2">
        <v>25.3</v>
      </c>
      <c r="F114" s="2">
        <v>124.33</v>
      </c>
      <c r="G114" s="2">
        <v>103.61</v>
      </c>
      <c r="H114" s="755">
        <v>45960.83934027778</v>
      </c>
    </row>
    <row r="115">
      <c r="A115" s="2" t="s">
        <v>500</v>
      </c>
      <c r="B115" s="2" t="s">
        <v>501</v>
      </c>
      <c r="C115" s="2">
        <v>6291456.0</v>
      </c>
      <c r="D115" s="2">
        <v>6.0</v>
      </c>
      <c r="E115" s="2">
        <v>42.6</v>
      </c>
      <c r="F115" s="2">
        <v>147.69</v>
      </c>
      <c r="G115" s="2">
        <v>123.07</v>
      </c>
      <c r="H115" s="755">
        <v>45960.83934027778</v>
      </c>
    </row>
    <row r="116">
      <c r="A116" s="2" t="s">
        <v>500</v>
      </c>
      <c r="B116" s="2" t="s">
        <v>501</v>
      </c>
      <c r="C116" s="2">
        <v>1.2582912E7</v>
      </c>
      <c r="D116" s="2">
        <v>6.0</v>
      </c>
      <c r="E116" s="2">
        <v>39.14</v>
      </c>
      <c r="F116" s="2">
        <v>321.52</v>
      </c>
      <c r="G116" s="2">
        <v>267.93</v>
      </c>
      <c r="H116" s="755">
        <v>45960.83934027778</v>
      </c>
    </row>
    <row r="117">
      <c r="A117" s="2" t="s">
        <v>500</v>
      </c>
      <c r="B117" s="2" t="s">
        <v>501</v>
      </c>
      <c r="C117" s="2">
        <v>2.5165824E7</v>
      </c>
      <c r="D117" s="2">
        <v>6.0</v>
      </c>
      <c r="E117" s="2">
        <v>86.95</v>
      </c>
      <c r="F117" s="2">
        <v>289.42</v>
      </c>
      <c r="G117" s="2">
        <v>241.18</v>
      </c>
      <c r="H117" s="755">
        <v>45960.83934027778</v>
      </c>
    </row>
    <row r="118">
      <c r="A118" s="2" t="s">
        <v>500</v>
      </c>
      <c r="B118" s="2" t="s">
        <v>501</v>
      </c>
      <c r="C118" s="2">
        <v>5.0331648E7</v>
      </c>
      <c r="D118" s="2">
        <v>6.0</v>
      </c>
      <c r="E118" s="2">
        <v>105.5</v>
      </c>
      <c r="F118" s="2">
        <v>477.28</v>
      </c>
      <c r="G118" s="2">
        <v>397.74</v>
      </c>
      <c r="H118" s="755">
        <v>45960.83934027778</v>
      </c>
    </row>
    <row r="119">
      <c r="A119" s="2" t="s">
        <v>500</v>
      </c>
      <c r="B119" s="2" t="s">
        <v>501</v>
      </c>
      <c r="C119" s="2">
        <v>1.00663296E8</v>
      </c>
      <c r="D119" s="2">
        <v>6.0</v>
      </c>
      <c r="E119" s="2">
        <v>161.8</v>
      </c>
      <c r="F119" s="2">
        <v>621.99</v>
      </c>
      <c r="G119" s="2">
        <v>518.32</v>
      </c>
      <c r="H119" s="755">
        <v>45960.83934027778</v>
      </c>
    </row>
    <row r="120">
      <c r="A120" s="2" t="s">
        <v>500</v>
      </c>
      <c r="B120" s="2" t="s">
        <v>501</v>
      </c>
      <c r="C120" s="2">
        <v>2.01326592E8</v>
      </c>
      <c r="D120" s="2">
        <v>6.0</v>
      </c>
      <c r="E120" s="2">
        <v>305.4</v>
      </c>
      <c r="F120" s="2">
        <v>659.22</v>
      </c>
      <c r="G120" s="2">
        <v>549.35</v>
      </c>
      <c r="H120" s="755">
        <v>45960.83934027778</v>
      </c>
    </row>
    <row r="121">
      <c r="A121" s="2" t="s">
        <v>500</v>
      </c>
      <c r="B121" s="2" t="s">
        <v>501</v>
      </c>
      <c r="C121" s="2">
        <v>4.02653184E8</v>
      </c>
      <c r="D121" s="2">
        <v>6.0</v>
      </c>
      <c r="E121" s="2">
        <v>625.1</v>
      </c>
      <c r="F121" s="2">
        <v>644.12</v>
      </c>
      <c r="G121" s="2">
        <v>536.76</v>
      </c>
      <c r="H121" s="755">
        <v>45960.83934027778</v>
      </c>
    </row>
    <row r="122">
      <c r="A122" s="2" t="s">
        <v>500</v>
      </c>
      <c r="B122" s="2" t="s">
        <v>501</v>
      </c>
      <c r="C122" s="2">
        <v>8.05306368E8</v>
      </c>
      <c r="D122" s="2">
        <v>6.0</v>
      </c>
      <c r="E122" s="2">
        <v>1162.4</v>
      </c>
      <c r="F122" s="2">
        <v>692.78</v>
      </c>
      <c r="G122" s="2">
        <v>577.32</v>
      </c>
      <c r="H122" s="755">
        <v>45960.83934027778</v>
      </c>
    </row>
    <row r="123">
      <c r="A123" s="2" t="s">
        <v>500</v>
      </c>
      <c r="B123" s="2" t="s">
        <v>501</v>
      </c>
      <c r="C123" s="2">
        <v>1.610612736E9</v>
      </c>
      <c r="D123" s="2">
        <v>6.0</v>
      </c>
      <c r="E123" s="2">
        <v>2226.3</v>
      </c>
      <c r="F123" s="2">
        <v>723.46</v>
      </c>
      <c r="G123" s="2">
        <v>602.88</v>
      </c>
      <c r="H123" s="755">
        <v>45960.83934027778</v>
      </c>
    </row>
    <row r="124">
      <c r="A124" s="2" t="s">
        <v>500</v>
      </c>
      <c r="B124" s="2" t="s">
        <v>501</v>
      </c>
      <c r="C124" s="2">
        <v>3.221225472E9</v>
      </c>
      <c r="D124" s="2">
        <v>6.0</v>
      </c>
      <c r="E124" s="2">
        <v>4298.5</v>
      </c>
      <c r="F124" s="2">
        <v>749.38</v>
      </c>
      <c r="G124" s="2">
        <v>624.48</v>
      </c>
      <c r="H124" s="755">
        <v>45960.83934027778</v>
      </c>
    </row>
    <row r="125">
      <c r="A125" s="2" t="s">
        <v>500</v>
      </c>
      <c r="B125" s="2" t="s">
        <v>501</v>
      </c>
      <c r="C125" s="2">
        <v>224.0</v>
      </c>
      <c r="D125" s="2">
        <v>7.0</v>
      </c>
      <c r="E125" s="2">
        <v>14.51</v>
      </c>
      <c r="F125" s="2">
        <v>0.02</v>
      </c>
      <c r="G125" s="2">
        <v>0.01</v>
      </c>
      <c r="H125" s="755">
        <v>45960.83934027778</v>
      </c>
    </row>
    <row r="126">
      <c r="A126" s="2" t="s">
        <v>500</v>
      </c>
      <c r="B126" s="2" t="s">
        <v>501</v>
      </c>
      <c r="C126" s="2">
        <v>448.0</v>
      </c>
      <c r="D126" s="2">
        <v>7.0</v>
      </c>
      <c r="E126" s="2">
        <v>14.49</v>
      </c>
      <c r="F126" s="2">
        <v>0.03</v>
      </c>
      <c r="G126" s="2">
        <v>0.03</v>
      </c>
      <c r="H126" s="755">
        <v>45960.83934027778</v>
      </c>
    </row>
    <row r="127">
      <c r="A127" s="2" t="s">
        <v>500</v>
      </c>
      <c r="B127" s="2" t="s">
        <v>501</v>
      </c>
      <c r="C127" s="2">
        <v>896.0</v>
      </c>
      <c r="D127" s="2">
        <v>7.0</v>
      </c>
      <c r="E127" s="2">
        <v>14.47</v>
      </c>
      <c r="F127" s="2">
        <v>0.06</v>
      </c>
      <c r="G127" s="2">
        <v>0.05</v>
      </c>
      <c r="H127" s="755">
        <v>45960.83934027778</v>
      </c>
    </row>
    <row r="128">
      <c r="A128" s="2" t="s">
        <v>500</v>
      </c>
      <c r="B128" s="2" t="s">
        <v>501</v>
      </c>
      <c r="C128" s="2">
        <v>1792.0</v>
      </c>
      <c r="D128" s="2">
        <v>7.0</v>
      </c>
      <c r="E128" s="2">
        <v>14.89</v>
      </c>
      <c r="F128" s="2">
        <v>0.12</v>
      </c>
      <c r="G128" s="2">
        <v>0.1</v>
      </c>
      <c r="H128" s="755">
        <v>45960.83934027778</v>
      </c>
    </row>
    <row r="129">
      <c r="A129" s="2" t="s">
        <v>500</v>
      </c>
      <c r="B129" s="2" t="s">
        <v>501</v>
      </c>
      <c r="C129" s="2">
        <v>3584.0</v>
      </c>
      <c r="D129" s="2">
        <v>7.0</v>
      </c>
      <c r="E129" s="2">
        <v>15.04</v>
      </c>
      <c r="F129" s="2">
        <v>0.24</v>
      </c>
      <c r="G129" s="2">
        <v>0.2</v>
      </c>
      <c r="H129" s="755">
        <v>45960.83934027778</v>
      </c>
    </row>
    <row r="130">
      <c r="A130" s="2" t="s">
        <v>500</v>
      </c>
      <c r="B130" s="2" t="s">
        <v>501</v>
      </c>
      <c r="C130" s="2">
        <v>7168.0</v>
      </c>
      <c r="D130" s="2">
        <v>7.0</v>
      </c>
      <c r="E130" s="2">
        <v>15.14</v>
      </c>
      <c r="F130" s="2">
        <v>0.47</v>
      </c>
      <c r="G130" s="2">
        <v>0.41</v>
      </c>
      <c r="H130" s="755">
        <v>45960.83934027778</v>
      </c>
    </row>
    <row r="131">
      <c r="A131" s="2" t="s">
        <v>500</v>
      </c>
      <c r="B131" s="2" t="s">
        <v>501</v>
      </c>
      <c r="C131" s="2">
        <v>14336.0</v>
      </c>
      <c r="D131" s="2">
        <v>7.0</v>
      </c>
      <c r="E131" s="2">
        <v>15.44</v>
      </c>
      <c r="F131" s="2">
        <v>0.93</v>
      </c>
      <c r="G131" s="2">
        <v>0.8</v>
      </c>
      <c r="H131" s="755">
        <v>45960.83934027778</v>
      </c>
    </row>
    <row r="132">
      <c r="A132" s="2" t="s">
        <v>500</v>
      </c>
      <c r="B132" s="2" t="s">
        <v>501</v>
      </c>
      <c r="C132" s="2">
        <v>28672.0</v>
      </c>
      <c r="D132" s="2">
        <v>7.0</v>
      </c>
      <c r="E132" s="2">
        <v>16.16</v>
      </c>
      <c r="F132" s="2">
        <v>1.77</v>
      </c>
      <c r="G132" s="2">
        <v>1.52</v>
      </c>
      <c r="H132" s="755">
        <v>45960.83934027778</v>
      </c>
    </row>
    <row r="133">
      <c r="A133" s="2" t="s">
        <v>500</v>
      </c>
      <c r="B133" s="2" t="s">
        <v>501</v>
      </c>
      <c r="C133" s="2">
        <v>57344.0</v>
      </c>
      <c r="D133" s="2">
        <v>7.0</v>
      </c>
      <c r="E133" s="2">
        <v>16.86</v>
      </c>
      <c r="F133" s="2">
        <v>3.4</v>
      </c>
      <c r="G133" s="2">
        <v>2.92</v>
      </c>
      <c r="H133" s="755">
        <v>45960.83934027778</v>
      </c>
    </row>
    <row r="134">
      <c r="A134" s="2" t="s">
        <v>500</v>
      </c>
      <c r="B134" s="2" t="s">
        <v>501</v>
      </c>
      <c r="C134" s="2">
        <v>114688.0</v>
      </c>
      <c r="D134" s="2">
        <v>7.0</v>
      </c>
      <c r="E134" s="2">
        <v>18.08</v>
      </c>
      <c r="F134" s="2">
        <v>6.34</v>
      </c>
      <c r="G134" s="2">
        <v>5.44</v>
      </c>
      <c r="H134" s="755">
        <v>45960.83934027778</v>
      </c>
    </row>
    <row r="135">
      <c r="A135" s="2" t="s">
        <v>500</v>
      </c>
      <c r="B135" s="2" t="s">
        <v>501</v>
      </c>
      <c r="C135" s="2">
        <v>229376.0</v>
      </c>
      <c r="D135" s="2">
        <v>7.0</v>
      </c>
      <c r="E135" s="2">
        <v>18.35</v>
      </c>
      <c r="F135" s="2">
        <v>12.5</v>
      </c>
      <c r="G135" s="2">
        <v>10.72</v>
      </c>
      <c r="H135" s="755">
        <v>45960.83934027778</v>
      </c>
    </row>
    <row r="136">
      <c r="A136" s="2" t="s">
        <v>500</v>
      </c>
      <c r="B136" s="2" t="s">
        <v>501</v>
      </c>
      <c r="C136" s="2">
        <v>458752.0</v>
      </c>
      <c r="D136" s="2">
        <v>7.0</v>
      </c>
      <c r="E136" s="2">
        <v>18.49</v>
      </c>
      <c r="F136" s="2">
        <v>24.81</v>
      </c>
      <c r="G136" s="2">
        <v>21.27</v>
      </c>
      <c r="H136" s="755">
        <v>45960.83934027778</v>
      </c>
    </row>
    <row r="137">
      <c r="A137" s="2" t="s">
        <v>500</v>
      </c>
      <c r="B137" s="2" t="s">
        <v>501</v>
      </c>
      <c r="C137" s="2">
        <v>917504.0</v>
      </c>
      <c r="D137" s="2">
        <v>7.0</v>
      </c>
      <c r="E137" s="2">
        <v>18.57</v>
      </c>
      <c r="F137" s="2">
        <v>49.41</v>
      </c>
      <c r="G137" s="2">
        <v>42.36</v>
      </c>
      <c r="H137" s="755">
        <v>45960.83934027778</v>
      </c>
    </row>
    <row r="138">
      <c r="A138" s="2" t="s">
        <v>500</v>
      </c>
      <c r="B138" s="2" t="s">
        <v>501</v>
      </c>
      <c r="C138" s="2">
        <v>1835008.0</v>
      </c>
      <c r="D138" s="2">
        <v>7.0</v>
      </c>
      <c r="E138" s="2">
        <v>22.07</v>
      </c>
      <c r="F138" s="2">
        <v>83.13</v>
      </c>
      <c r="G138" s="2">
        <v>71.25</v>
      </c>
      <c r="H138" s="755">
        <v>45960.83934027778</v>
      </c>
    </row>
    <row r="139">
      <c r="A139" s="2" t="s">
        <v>500</v>
      </c>
      <c r="B139" s="2" t="s">
        <v>501</v>
      </c>
      <c r="C139" s="2">
        <v>3670016.0</v>
      </c>
      <c r="D139" s="2">
        <v>7.0</v>
      </c>
      <c r="E139" s="2">
        <v>30.58</v>
      </c>
      <c r="F139" s="2">
        <v>119.99</v>
      </c>
      <c r="G139" s="2">
        <v>102.85</v>
      </c>
      <c r="H139" s="755">
        <v>45960.83934027778</v>
      </c>
    </row>
    <row r="140">
      <c r="A140" s="2" t="s">
        <v>500</v>
      </c>
      <c r="B140" s="2" t="s">
        <v>501</v>
      </c>
      <c r="C140" s="2">
        <v>7340032.0</v>
      </c>
      <c r="D140" s="2">
        <v>7.0</v>
      </c>
      <c r="E140" s="2">
        <v>51.04</v>
      </c>
      <c r="F140" s="2">
        <v>143.8</v>
      </c>
      <c r="G140" s="2">
        <v>123.25</v>
      </c>
      <c r="H140" s="755">
        <v>45960.83934027778</v>
      </c>
    </row>
    <row r="141">
      <c r="A141" s="2" t="s">
        <v>500</v>
      </c>
      <c r="B141" s="2" t="s">
        <v>501</v>
      </c>
      <c r="C141" s="2">
        <v>1.4680064E7</v>
      </c>
      <c r="D141" s="2">
        <v>7.0</v>
      </c>
      <c r="E141" s="2">
        <v>43.59</v>
      </c>
      <c r="F141" s="2">
        <v>336.78</v>
      </c>
      <c r="G141" s="2">
        <v>288.67</v>
      </c>
      <c r="H141" s="755">
        <v>45960.83934027778</v>
      </c>
    </row>
    <row r="142">
      <c r="A142" s="2" t="s">
        <v>500</v>
      </c>
      <c r="B142" s="2" t="s">
        <v>501</v>
      </c>
      <c r="C142" s="2">
        <v>2.9360128E7</v>
      </c>
      <c r="D142" s="2">
        <v>7.0</v>
      </c>
      <c r="E142" s="2">
        <v>67.04</v>
      </c>
      <c r="F142" s="2">
        <v>437.93</v>
      </c>
      <c r="G142" s="2">
        <v>375.36</v>
      </c>
      <c r="H142" s="755">
        <v>45960.83934027778</v>
      </c>
    </row>
    <row r="143">
      <c r="A143" s="2" t="s">
        <v>500</v>
      </c>
      <c r="B143" s="2" t="s">
        <v>501</v>
      </c>
      <c r="C143" s="2">
        <v>5.8720256E7</v>
      </c>
      <c r="D143" s="2">
        <v>7.0</v>
      </c>
      <c r="E143" s="2">
        <v>122.5</v>
      </c>
      <c r="F143" s="2">
        <v>479.53</v>
      </c>
      <c r="G143" s="2">
        <v>411.03</v>
      </c>
      <c r="H143" s="755">
        <v>45960.83934027778</v>
      </c>
    </row>
    <row r="144">
      <c r="A144" s="2" t="s">
        <v>500</v>
      </c>
      <c r="B144" s="2" t="s">
        <v>501</v>
      </c>
      <c r="C144" s="2">
        <v>1.17440512E8</v>
      </c>
      <c r="D144" s="2">
        <v>7.0</v>
      </c>
      <c r="E144" s="2">
        <v>190.1</v>
      </c>
      <c r="F144" s="2">
        <v>617.65</v>
      </c>
      <c r="G144" s="2">
        <v>529.42</v>
      </c>
      <c r="H144" s="755">
        <v>45960.83934027778</v>
      </c>
    </row>
    <row r="145">
      <c r="A145" s="2" t="s">
        <v>500</v>
      </c>
      <c r="B145" s="2" t="s">
        <v>501</v>
      </c>
      <c r="C145" s="2">
        <v>2.34881024E8</v>
      </c>
      <c r="D145" s="2">
        <v>7.0</v>
      </c>
      <c r="E145" s="2">
        <v>358.3</v>
      </c>
      <c r="F145" s="2">
        <v>655.59</v>
      </c>
      <c r="G145" s="2">
        <v>561.94</v>
      </c>
      <c r="H145" s="755">
        <v>45960.83934027778</v>
      </c>
    </row>
    <row r="146">
      <c r="A146" s="2" t="s">
        <v>500</v>
      </c>
      <c r="B146" s="2" t="s">
        <v>501</v>
      </c>
      <c r="C146" s="2">
        <v>4.69762048E8</v>
      </c>
      <c r="D146" s="2">
        <v>7.0</v>
      </c>
      <c r="E146" s="2">
        <v>730.5</v>
      </c>
      <c r="F146" s="2">
        <v>643.07</v>
      </c>
      <c r="G146" s="2">
        <v>551.2</v>
      </c>
      <c r="H146" s="755">
        <v>45960.83934027778</v>
      </c>
    </row>
    <row r="147">
      <c r="A147" s="2" t="s">
        <v>500</v>
      </c>
      <c r="B147" s="2" t="s">
        <v>501</v>
      </c>
      <c r="C147" s="2">
        <v>9.39524096E8</v>
      </c>
      <c r="D147" s="2">
        <v>7.0</v>
      </c>
      <c r="E147" s="2">
        <v>1364.7</v>
      </c>
      <c r="F147" s="2">
        <v>688.46</v>
      </c>
      <c r="G147" s="2">
        <v>590.11</v>
      </c>
      <c r="H147" s="755">
        <v>45960.83934027778</v>
      </c>
    </row>
    <row r="148">
      <c r="A148" s="2" t="s">
        <v>500</v>
      </c>
      <c r="B148" s="2" t="s">
        <v>501</v>
      </c>
      <c r="C148" s="2">
        <v>1.879048192E9</v>
      </c>
      <c r="D148" s="2">
        <v>7.0</v>
      </c>
      <c r="E148" s="2">
        <v>2614.7</v>
      </c>
      <c r="F148" s="2">
        <v>718.65</v>
      </c>
      <c r="G148" s="2">
        <v>615.98</v>
      </c>
      <c r="H148" s="755">
        <v>45960.83934027778</v>
      </c>
    </row>
    <row r="149">
      <c r="A149" s="2" t="s">
        <v>500</v>
      </c>
      <c r="B149" s="2" t="s">
        <v>501</v>
      </c>
      <c r="C149" s="2">
        <v>3.758096384E9</v>
      </c>
      <c r="D149" s="2">
        <v>7.0</v>
      </c>
      <c r="E149" s="2">
        <v>5044.7</v>
      </c>
      <c r="F149" s="2">
        <v>744.96</v>
      </c>
      <c r="G149" s="2">
        <v>638.54</v>
      </c>
      <c r="H149" s="755">
        <v>45960.83934027778</v>
      </c>
    </row>
    <row r="150">
      <c r="A150" s="2" t="s">
        <v>500</v>
      </c>
      <c r="B150" s="2" t="s">
        <v>501</v>
      </c>
      <c r="C150" s="2">
        <v>128.0</v>
      </c>
      <c r="D150" s="2">
        <v>8.0</v>
      </c>
      <c r="E150" s="2">
        <v>15.65</v>
      </c>
      <c r="F150" s="2">
        <v>0.01</v>
      </c>
      <c r="G150" s="2">
        <v>0.01</v>
      </c>
      <c r="H150" s="755">
        <v>45960.83934027778</v>
      </c>
    </row>
    <row r="151">
      <c r="A151" s="2" t="s">
        <v>500</v>
      </c>
      <c r="B151" s="2" t="s">
        <v>501</v>
      </c>
      <c r="C151" s="2">
        <v>256.0</v>
      </c>
      <c r="D151" s="2">
        <v>8.0</v>
      </c>
      <c r="E151" s="2">
        <v>15.93</v>
      </c>
      <c r="F151" s="2">
        <v>0.02</v>
      </c>
      <c r="G151" s="2">
        <v>0.01</v>
      </c>
      <c r="H151" s="755">
        <v>45960.83934027778</v>
      </c>
    </row>
    <row r="152">
      <c r="A152" s="2" t="s">
        <v>500</v>
      </c>
      <c r="B152" s="2" t="s">
        <v>501</v>
      </c>
      <c r="C152" s="2">
        <v>512.0</v>
      </c>
      <c r="D152" s="2">
        <v>8.0</v>
      </c>
      <c r="E152" s="2">
        <v>16.04</v>
      </c>
      <c r="F152" s="2">
        <v>0.03</v>
      </c>
      <c r="G152" s="2">
        <v>0.03</v>
      </c>
      <c r="H152" s="755">
        <v>45960.83934027778</v>
      </c>
    </row>
    <row r="153">
      <c r="A153" s="2" t="s">
        <v>500</v>
      </c>
      <c r="B153" s="2" t="s">
        <v>501</v>
      </c>
      <c r="C153" s="2">
        <v>1024.0</v>
      </c>
      <c r="D153" s="2">
        <v>8.0</v>
      </c>
      <c r="E153" s="2">
        <v>15.99</v>
      </c>
      <c r="F153" s="2">
        <v>0.06</v>
      </c>
      <c r="G153" s="2">
        <v>0.06</v>
      </c>
      <c r="H153" s="755">
        <v>45960.83934027778</v>
      </c>
    </row>
    <row r="154">
      <c r="A154" s="2" t="s">
        <v>500</v>
      </c>
      <c r="B154" s="2" t="s">
        <v>501</v>
      </c>
      <c r="C154" s="2">
        <v>2048.0</v>
      </c>
      <c r="D154" s="2">
        <v>8.0</v>
      </c>
      <c r="E154" s="2">
        <v>16.37</v>
      </c>
      <c r="F154" s="2">
        <v>0.13</v>
      </c>
      <c r="G154" s="2">
        <v>0.11</v>
      </c>
      <c r="H154" s="755">
        <v>45960.83934027778</v>
      </c>
    </row>
    <row r="155">
      <c r="A155" s="2" t="s">
        <v>500</v>
      </c>
      <c r="B155" s="2" t="s">
        <v>501</v>
      </c>
      <c r="C155" s="2">
        <v>4096.0</v>
      </c>
      <c r="D155" s="2">
        <v>8.0</v>
      </c>
      <c r="E155" s="2">
        <v>16.65</v>
      </c>
      <c r="F155" s="2">
        <v>0.25</v>
      </c>
      <c r="G155" s="2">
        <v>0.22</v>
      </c>
      <c r="H155" s="755">
        <v>45960.83934027778</v>
      </c>
    </row>
    <row r="156">
      <c r="A156" s="2" t="s">
        <v>500</v>
      </c>
      <c r="B156" s="2" t="s">
        <v>501</v>
      </c>
      <c r="C156" s="2">
        <v>8192.0</v>
      </c>
      <c r="D156" s="2">
        <v>8.0</v>
      </c>
      <c r="E156" s="2">
        <v>16.7</v>
      </c>
      <c r="F156" s="2">
        <v>0.49</v>
      </c>
      <c r="G156" s="2">
        <v>0.43</v>
      </c>
      <c r="H156" s="755">
        <v>45960.83934027778</v>
      </c>
    </row>
    <row r="157">
      <c r="A157" s="2" t="s">
        <v>500</v>
      </c>
      <c r="B157" s="2" t="s">
        <v>501</v>
      </c>
      <c r="C157" s="2">
        <v>16384.0</v>
      </c>
      <c r="D157" s="2">
        <v>8.0</v>
      </c>
      <c r="E157" s="2">
        <v>16.68</v>
      </c>
      <c r="F157" s="2">
        <v>0.98</v>
      </c>
      <c r="G157" s="2">
        <v>0.86</v>
      </c>
      <c r="H157" s="755">
        <v>45960.83934027778</v>
      </c>
    </row>
    <row r="158">
      <c r="A158" s="2" t="s">
        <v>500</v>
      </c>
      <c r="B158" s="2" t="s">
        <v>501</v>
      </c>
      <c r="C158" s="2">
        <v>32768.0</v>
      </c>
      <c r="D158" s="2">
        <v>8.0</v>
      </c>
      <c r="E158" s="2">
        <v>17.4</v>
      </c>
      <c r="F158" s="2">
        <v>1.88</v>
      </c>
      <c r="G158" s="2">
        <v>1.65</v>
      </c>
      <c r="H158" s="755">
        <v>45960.83934027778</v>
      </c>
    </row>
    <row r="159">
      <c r="A159" s="2" t="s">
        <v>500</v>
      </c>
      <c r="B159" s="2" t="s">
        <v>501</v>
      </c>
      <c r="C159" s="2">
        <v>65536.0</v>
      </c>
      <c r="D159" s="2">
        <v>8.0</v>
      </c>
      <c r="E159" s="2">
        <v>17.77</v>
      </c>
      <c r="F159" s="2">
        <v>3.69</v>
      </c>
      <c r="G159" s="2">
        <v>3.23</v>
      </c>
      <c r="H159" s="755">
        <v>45960.83934027778</v>
      </c>
    </row>
    <row r="160">
      <c r="A160" s="2" t="s">
        <v>500</v>
      </c>
      <c r="B160" s="2" t="s">
        <v>501</v>
      </c>
      <c r="C160" s="2">
        <v>131072.0</v>
      </c>
      <c r="D160" s="2">
        <v>8.0</v>
      </c>
      <c r="E160" s="2">
        <v>18.31</v>
      </c>
      <c r="F160" s="2">
        <v>7.16</v>
      </c>
      <c r="G160" s="2">
        <v>6.26</v>
      </c>
      <c r="H160" s="755">
        <v>45960.83934027778</v>
      </c>
    </row>
    <row r="161">
      <c r="A161" s="2" t="s">
        <v>500</v>
      </c>
      <c r="B161" s="2" t="s">
        <v>501</v>
      </c>
      <c r="C161" s="2">
        <v>262144.0</v>
      </c>
      <c r="D161" s="2">
        <v>8.0</v>
      </c>
      <c r="E161" s="2">
        <v>18.21</v>
      </c>
      <c r="F161" s="2">
        <v>14.39</v>
      </c>
      <c r="G161" s="2">
        <v>12.59</v>
      </c>
      <c r="H161" s="755">
        <v>45960.83934027778</v>
      </c>
    </row>
    <row r="162">
      <c r="A162" s="2" t="s">
        <v>500</v>
      </c>
      <c r="B162" s="2" t="s">
        <v>501</v>
      </c>
      <c r="C162" s="2">
        <v>524288.0</v>
      </c>
      <c r="D162" s="2">
        <v>8.0</v>
      </c>
      <c r="E162" s="2">
        <v>18.67</v>
      </c>
      <c r="F162" s="2">
        <v>28.08</v>
      </c>
      <c r="G162" s="2">
        <v>24.57</v>
      </c>
      <c r="H162" s="755">
        <v>45960.83934027778</v>
      </c>
    </row>
    <row r="163">
      <c r="A163" s="2" t="s">
        <v>500</v>
      </c>
      <c r="B163" s="2" t="s">
        <v>501</v>
      </c>
      <c r="C163" s="2">
        <v>1048576.0</v>
      </c>
      <c r="D163" s="2">
        <v>8.0</v>
      </c>
      <c r="E163" s="2">
        <v>18.78</v>
      </c>
      <c r="F163" s="2">
        <v>55.85</v>
      </c>
      <c r="G163" s="2">
        <v>48.87</v>
      </c>
      <c r="H163" s="755">
        <v>45960.83934027778</v>
      </c>
    </row>
    <row r="164">
      <c r="A164" s="2" t="s">
        <v>500</v>
      </c>
      <c r="B164" s="2" t="s">
        <v>501</v>
      </c>
      <c r="C164" s="2">
        <v>2097152.0</v>
      </c>
      <c r="D164" s="2">
        <v>8.0</v>
      </c>
      <c r="E164" s="2">
        <v>21.73</v>
      </c>
      <c r="F164" s="2">
        <v>96.53</v>
      </c>
      <c r="G164" s="2">
        <v>84.46</v>
      </c>
      <c r="H164" s="755">
        <v>45960.83934027778</v>
      </c>
    </row>
    <row r="165">
      <c r="A165" s="2" t="s">
        <v>500</v>
      </c>
      <c r="B165" s="2" t="s">
        <v>501</v>
      </c>
      <c r="C165" s="2">
        <v>4194304.0</v>
      </c>
      <c r="D165" s="2">
        <v>8.0</v>
      </c>
      <c r="E165" s="2">
        <v>28.9</v>
      </c>
      <c r="F165" s="2">
        <v>145.12</v>
      </c>
      <c r="G165" s="2">
        <v>126.98</v>
      </c>
      <c r="H165" s="755">
        <v>45960.83934027778</v>
      </c>
    </row>
    <row r="166">
      <c r="A166" s="2" t="s">
        <v>500</v>
      </c>
      <c r="B166" s="2" t="s">
        <v>501</v>
      </c>
      <c r="C166" s="2">
        <v>8388608.0</v>
      </c>
      <c r="D166" s="2">
        <v>8.0</v>
      </c>
      <c r="E166" s="2">
        <v>44.47</v>
      </c>
      <c r="F166" s="2">
        <v>188.65</v>
      </c>
      <c r="G166" s="2">
        <v>165.07</v>
      </c>
      <c r="H166" s="755">
        <v>45960.83934027778</v>
      </c>
    </row>
    <row r="167">
      <c r="A167" s="2" t="s">
        <v>500</v>
      </c>
      <c r="B167" s="2" t="s">
        <v>501</v>
      </c>
      <c r="C167" s="2">
        <v>1.6777216E7</v>
      </c>
      <c r="D167" s="2">
        <v>8.0</v>
      </c>
      <c r="E167" s="2">
        <v>48.07</v>
      </c>
      <c r="F167" s="2">
        <v>349.02</v>
      </c>
      <c r="G167" s="2">
        <v>305.39</v>
      </c>
      <c r="H167" s="755">
        <v>45960.83934027778</v>
      </c>
    </row>
    <row r="168">
      <c r="A168" s="2" t="s">
        <v>500</v>
      </c>
      <c r="B168" s="2" t="s">
        <v>501</v>
      </c>
      <c r="C168" s="2">
        <v>3.3554432E7</v>
      </c>
      <c r="D168" s="2">
        <v>8.0</v>
      </c>
      <c r="E168" s="2">
        <v>75.64</v>
      </c>
      <c r="F168" s="2">
        <v>443.63</v>
      </c>
      <c r="G168" s="2">
        <v>388.18</v>
      </c>
      <c r="H168" s="755">
        <v>45960.83934027778</v>
      </c>
    </row>
    <row r="169">
      <c r="A169" s="2" t="s">
        <v>500</v>
      </c>
      <c r="B169" s="2" t="s">
        <v>501</v>
      </c>
      <c r="C169" s="2">
        <v>6.7108864E7</v>
      </c>
      <c r="D169" s="2">
        <v>8.0</v>
      </c>
      <c r="E169" s="2">
        <v>138.0</v>
      </c>
      <c r="F169" s="2">
        <v>486.34</v>
      </c>
      <c r="G169" s="2">
        <v>425.55</v>
      </c>
      <c r="H169" s="755">
        <v>45960.83934027778</v>
      </c>
    </row>
    <row r="170">
      <c r="A170" s="2" t="s">
        <v>500</v>
      </c>
      <c r="B170" s="2" t="s">
        <v>501</v>
      </c>
      <c r="C170" s="2">
        <v>1.34217728E8</v>
      </c>
      <c r="D170" s="2">
        <v>8.0</v>
      </c>
      <c r="E170" s="2">
        <v>207.4</v>
      </c>
      <c r="F170" s="2">
        <v>647.01</v>
      </c>
      <c r="G170" s="2">
        <v>566.13</v>
      </c>
      <c r="H170" s="755">
        <v>45960.83934027778</v>
      </c>
    </row>
    <row r="171">
      <c r="A171" s="2" t="s">
        <v>500</v>
      </c>
      <c r="B171" s="2" t="s">
        <v>501</v>
      </c>
      <c r="C171" s="2">
        <v>2.68435456E8</v>
      </c>
      <c r="D171" s="2">
        <v>8.0</v>
      </c>
      <c r="E171" s="2">
        <v>403.9</v>
      </c>
      <c r="F171" s="2">
        <v>664.57</v>
      </c>
      <c r="G171" s="2">
        <v>581.5</v>
      </c>
      <c r="H171" s="755">
        <v>45960.83934027778</v>
      </c>
    </row>
    <row r="172">
      <c r="A172" s="2" t="s">
        <v>500</v>
      </c>
      <c r="B172" s="2" t="s">
        <v>501</v>
      </c>
      <c r="C172" s="2">
        <v>5.36870912E8</v>
      </c>
      <c r="D172" s="2">
        <v>8.0</v>
      </c>
      <c r="E172" s="2">
        <v>782.8</v>
      </c>
      <c r="F172" s="2">
        <v>685.82</v>
      </c>
      <c r="G172" s="2">
        <v>600.09</v>
      </c>
      <c r="H172" s="755">
        <v>45960.83934027778</v>
      </c>
    </row>
    <row r="173">
      <c r="A173" s="2" t="s">
        <v>500</v>
      </c>
      <c r="B173" s="2" t="s">
        <v>501</v>
      </c>
      <c r="C173" s="2">
        <v>1.073741824E9</v>
      </c>
      <c r="D173" s="2">
        <v>8.0</v>
      </c>
      <c r="E173" s="2">
        <v>1524.1</v>
      </c>
      <c r="F173" s="2">
        <v>704.5</v>
      </c>
      <c r="G173" s="2">
        <v>616.44</v>
      </c>
      <c r="H173" s="755">
        <v>45960.83934027778</v>
      </c>
    </row>
    <row r="174">
      <c r="A174" s="2" t="s">
        <v>500</v>
      </c>
      <c r="B174" s="2" t="s">
        <v>501</v>
      </c>
      <c r="C174" s="2">
        <v>2.147483648E9</v>
      </c>
      <c r="D174" s="2">
        <v>8.0</v>
      </c>
      <c r="E174" s="2">
        <v>2979.5</v>
      </c>
      <c r="F174" s="2">
        <v>720.75</v>
      </c>
      <c r="G174" s="2">
        <v>630.66</v>
      </c>
      <c r="H174" s="755">
        <v>45960.83934027778</v>
      </c>
    </row>
    <row r="175">
      <c r="A175" s="2" t="s">
        <v>500</v>
      </c>
      <c r="B175" s="2" t="s">
        <v>501</v>
      </c>
      <c r="C175" s="2">
        <v>4.294967296E9</v>
      </c>
      <c r="D175" s="2">
        <v>8.0</v>
      </c>
      <c r="E175" s="2">
        <v>5743.9</v>
      </c>
      <c r="F175" s="2">
        <v>747.74</v>
      </c>
      <c r="G175" s="2">
        <v>654.27</v>
      </c>
      <c r="H175" s="755">
        <v>45960.83934027778</v>
      </c>
    </row>
    <row r="176">
      <c r="A176" s="2" t="s">
        <v>500</v>
      </c>
      <c r="B176" s="2" t="s">
        <v>502</v>
      </c>
      <c r="C176" s="2">
        <v>128.0</v>
      </c>
      <c r="D176" s="2">
        <v>2.0</v>
      </c>
      <c r="E176" s="2">
        <v>8.88</v>
      </c>
      <c r="F176" s="2">
        <v>0.01</v>
      </c>
      <c r="G176" s="2">
        <v>0.01</v>
      </c>
      <c r="H176" s="755">
        <v>45973.90935185185</v>
      </c>
    </row>
    <row r="177">
      <c r="A177" s="2" t="s">
        <v>500</v>
      </c>
      <c r="B177" s="2" t="s">
        <v>502</v>
      </c>
      <c r="C177" s="2">
        <v>256.0</v>
      </c>
      <c r="D177" s="2">
        <v>2.0</v>
      </c>
      <c r="E177" s="2">
        <v>9.05</v>
      </c>
      <c r="F177" s="2">
        <v>0.03</v>
      </c>
      <c r="G177" s="2">
        <v>0.03</v>
      </c>
      <c r="H177" s="755">
        <v>45973.90935185185</v>
      </c>
    </row>
    <row r="178">
      <c r="A178" s="2" t="s">
        <v>500</v>
      </c>
      <c r="B178" s="2" t="s">
        <v>502</v>
      </c>
      <c r="C178" s="2">
        <v>512.0</v>
      </c>
      <c r="D178" s="2">
        <v>2.0</v>
      </c>
      <c r="E178" s="2">
        <v>9.07</v>
      </c>
      <c r="F178" s="2">
        <v>0.06</v>
      </c>
      <c r="G178" s="2">
        <v>0.06</v>
      </c>
      <c r="H178" s="755">
        <v>45973.90935185185</v>
      </c>
    </row>
    <row r="179">
      <c r="A179" s="2" t="s">
        <v>500</v>
      </c>
      <c r="B179" s="2" t="s">
        <v>502</v>
      </c>
      <c r="C179" s="2">
        <v>1024.0</v>
      </c>
      <c r="D179" s="2">
        <v>2.0</v>
      </c>
      <c r="E179" s="2">
        <v>9.13</v>
      </c>
      <c r="F179" s="2">
        <v>0.11</v>
      </c>
      <c r="G179" s="2">
        <v>0.11</v>
      </c>
      <c r="H179" s="755">
        <v>45973.90935185185</v>
      </c>
    </row>
    <row r="180">
      <c r="A180" s="2" t="s">
        <v>500</v>
      </c>
      <c r="B180" s="2" t="s">
        <v>502</v>
      </c>
      <c r="C180" s="2">
        <v>2048.0</v>
      </c>
      <c r="D180" s="2">
        <v>2.0</v>
      </c>
      <c r="E180" s="2">
        <v>9.14</v>
      </c>
      <c r="F180" s="2">
        <v>0.22</v>
      </c>
      <c r="G180" s="2">
        <v>0.22</v>
      </c>
      <c r="H180" s="755">
        <v>45973.90935185185</v>
      </c>
    </row>
    <row r="181">
      <c r="A181" s="2" t="s">
        <v>500</v>
      </c>
      <c r="B181" s="2" t="s">
        <v>502</v>
      </c>
      <c r="C181" s="2">
        <v>4096.0</v>
      </c>
      <c r="D181" s="2">
        <v>2.0</v>
      </c>
      <c r="E181" s="2">
        <v>9.26</v>
      </c>
      <c r="F181" s="2">
        <v>0.44</v>
      </c>
      <c r="G181" s="2">
        <v>0.44</v>
      </c>
      <c r="H181" s="755">
        <v>45973.90935185185</v>
      </c>
    </row>
    <row r="182">
      <c r="A182" s="2" t="s">
        <v>500</v>
      </c>
      <c r="B182" s="2" t="s">
        <v>502</v>
      </c>
      <c r="C182" s="2">
        <v>8192.0</v>
      </c>
      <c r="D182" s="2">
        <v>2.0</v>
      </c>
      <c r="E182" s="2">
        <v>9.58</v>
      </c>
      <c r="F182" s="2">
        <v>0.86</v>
      </c>
      <c r="G182" s="2">
        <v>0.86</v>
      </c>
      <c r="H182" s="755">
        <v>45973.90935185185</v>
      </c>
    </row>
    <row r="183">
      <c r="A183" s="2" t="s">
        <v>500</v>
      </c>
      <c r="B183" s="2" t="s">
        <v>502</v>
      </c>
      <c r="C183" s="2">
        <v>16384.0</v>
      </c>
      <c r="D183" s="2">
        <v>2.0</v>
      </c>
      <c r="E183" s="2">
        <v>10.37</v>
      </c>
      <c r="F183" s="2">
        <v>1.58</v>
      </c>
      <c r="G183" s="2">
        <v>1.58</v>
      </c>
      <c r="H183" s="755">
        <v>45973.90935185185</v>
      </c>
    </row>
    <row r="184">
      <c r="A184" s="2" t="s">
        <v>500</v>
      </c>
      <c r="B184" s="2" t="s">
        <v>502</v>
      </c>
      <c r="C184" s="2">
        <v>32768.0</v>
      </c>
      <c r="D184" s="2">
        <v>2.0</v>
      </c>
      <c r="E184" s="2">
        <v>10.68</v>
      </c>
      <c r="F184" s="2">
        <v>3.07</v>
      </c>
      <c r="G184" s="2">
        <v>3.07</v>
      </c>
      <c r="H184" s="755">
        <v>45973.90935185185</v>
      </c>
    </row>
    <row r="185">
      <c r="A185" s="2" t="s">
        <v>500</v>
      </c>
      <c r="B185" s="2" t="s">
        <v>502</v>
      </c>
      <c r="C185" s="2">
        <v>65536.0</v>
      </c>
      <c r="D185" s="2">
        <v>2.0</v>
      </c>
      <c r="E185" s="2">
        <v>10.96</v>
      </c>
      <c r="F185" s="2">
        <v>5.98</v>
      </c>
      <c r="G185" s="2">
        <v>5.98</v>
      </c>
      <c r="H185" s="755">
        <v>45973.90935185185</v>
      </c>
    </row>
    <row r="186">
      <c r="A186" s="2" t="s">
        <v>500</v>
      </c>
      <c r="B186" s="2" t="s">
        <v>502</v>
      </c>
      <c r="C186" s="2">
        <v>131072.0</v>
      </c>
      <c r="D186" s="2">
        <v>2.0</v>
      </c>
      <c r="E186" s="2">
        <v>11.24</v>
      </c>
      <c r="F186" s="2">
        <v>11.66</v>
      </c>
      <c r="G186" s="2">
        <v>11.66</v>
      </c>
      <c r="H186" s="755">
        <v>45973.90935185185</v>
      </c>
    </row>
    <row r="187">
      <c r="A187" s="2" t="s">
        <v>500</v>
      </c>
      <c r="B187" s="2" t="s">
        <v>502</v>
      </c>
      <c r="C187" s="2">
        <v>262144.0</v>
      </c>
      <c r="D187" s="2">
        <v>2.0</v>
      </c>
      <c r="E187" s="2">
        <v>11.13</v>
      </c>
      <c r="F187" s="2">
        <v>23.56</v>
      </c>
      <c r="G187" s="2">
        <v>23.56</v>
      </c>
      <c r="H187" s="755">
        <v>45973.90935185185</v>
      </c>
    </row>
    <row r="188">
      <c r="A188" s="2" t="s">
        <v>500</v>
      </c>
      <c r="B188" s="2" t="s">
        <v>502</v>
      </c>
      <c r="C188" s="2">
        <v>524288.0</v>
      </c>
      <c r="D188" s="2">
        <v>2.0</v>
      </c>
      <c r="E188" s="2">
        <v>12.84</v>
      </c>
      <c r="F188" s="2">
        <v>40.84</v>
      </c>
      <c r="G188" s="2">
        <v>40.84</v>
      </c>
      <c r="H188" s="755">
        <v>45973.90935185185</v>
      </c>
    </row>
    <row r="189">
      <c r="A189" s="2" t="s">
        <v>500</v>
      </c>
      <c r="B189" s="2" t="s">
        <v>502</v>
      </c>
      <c r="C189" s="2">
        <v>1048576.0</v>
      </c>
      <c r="D189" s="2">
        <v>2.0</v>
      </c>
      <c r="E189" s="2">
        <v>15.82</v>
      </c>
      <c r="F189" s="2">
        <v>66.3</v>
      </c>
      <c r="G189" s="2">
        <v>66.3</v>
      </c>
      <c r="H189" s="755">
        <v>45973.90935185185</v>
      </c>
    </row>
    <row r="190">
      <c r="A190" s="2" t="s">
        <v>500</v>
      </c>
      <c r="B190" s="2" t="s">
        <v>502</v>
      </c>
      <c r="C190" s="2">
        <v>2097152.0</v>
      </c>
      <c r="D190" s="2">
        <v>2.0</v>
      </c>
      <c r="E190" s="2">
        <v>22.28</v>
      </c>
      <c r="F190" s="2">
        <v>94.14</v>
      </c>
      <c r="G190" s="2">
        <v>94.14</v>
      </c>
      <c r="H190" s="755">
        <v>45973.90935185185</v>
      </c>
    </row>
    <row r="191">
      <c r="A191" s="2" t="s">
        <v>500</v>
      </c>
      <c r="B191" s="2" t="s">
        <v>502</v>
      </c>
      <c r="C191" s="2">
        <v>4194304.0</v>
      </c>
      <c r="D191" s="2">
        <v>2.0</v>
      </c>
      <c r="E191" s="2">
        <v>36.12</v>
      </c>
      <c r="F191" s="2">
        <v>116.13</v>
      </c>
      <c r="G191" s="2">
        <v>116.13</v>
      </c>
      <c r="H191" s="755">
        <v>45973.90935185185</v>
      </c>
    </row>
    <row r="192">
      <c r="A192" s="2" t="s">
        <v>500</v>
      </c>
      <c r="B192" s="2" t="s">
        <v>502</v>
      </c>
      <c r="C192" s="2">
        <v>8388608.0</v>
      </c>
      <c r="D192" s="2">
        <v>2.0</v>
      </c>
      <c r="E192" s="2">
        <v>42.21</v>
      </c>
      <c r="F192" s="2">
        <v>198.75</v>
      </c>
      <c r="G192" s="2">
        <v>198.75</v>
      </c>
      <c r="H192" s="755">
        <v>45973.90935185185</v>
      </c>
    </row>
    <row r="193">
      <c r="A193" s="2" t="s">
        <v>500</v>
      </c>
      <c r="B193" s="2" t="s">
        <v>502</v>
      </c>
      <c r="C193" s="2">
        <v>1.6777216E7</v>
      </c>
      <c r="D193" s="2">
        <v>2.0</v>
      </c>
      <c r="E193" s="2">
        <v>53.56</v>
      </c>
      <c r="F193" s="2">
        <v>313.27</v>
      </c>
      <c r="G193" s="2">
        <v>313.27</v>
      </c>
      <c r="H193" s="755">
        <v>45973.90935185185</v>
      </c>
    </row>
    <row r="194">
      <c r="A194" s="2" t="s">
        <v>500</v>
      </c>
      <c r="B194" s="2" t="s">
        <v>502</v>
      </c>
      <c r="C194" s="2">
        <v>3.3554432E7</v>
      </c>
      <c r="D194" s="2">
        <v>2.0</v>
      </c>
      <c r="E194" s="2">
        <v>84.12</v>
      </c>
      <c r="F194" s="2">
        <v>398.89</v>
      </c>
      <c r="G194" s="2">
        <v>398.89</v>
      </c>
      <c r="H194" s="755">
        <v>45973.90935185185</v>
      </c>
    </row>
    <row r="195">
      <c r="A195" s="2" t="s">
        <v>500</v>
      </c>
      <c r="B195" s="2" t="s">
        <v>502</v>
      </c>
      <c r="C195" s="2">
        <v>6.7108864E7</v>
      </c>
      <c r="D195" s="2">
        <v>2.0</v>
      </c>
      <c r="E195" s="2">
        <v>151.3</v>
      </c>
      <c r="F195" s="2">
        <v>443.51</v>
      </c>
      <c r="G195" s="2">
        <v>443.51</v>
      </c>
      <c r="H195" s="755">
        <v>45973.90935185185</v>
      </c>
    </row>
    <row r="196">
      <c r="A196" s="2" t="s">
        <v>500</v>
      </c>
      <c r="B196" s="2" t="s">
        <v>502</v>
      </c>
      <c r="C196" s="2">
        <v>1.34217728E8</v>
      </c>
      <c r="D196" s="2">
        <v>2.0</v>
      </c>
      <c r="E196" s="2">
        <v>276.9</v>
      </c>
      <c r="F196" s="2">
        <v>484.73</v>
      </c>
      <c r="G196" s="2">
        <v>484.73</v>
      </c>
      <c r="H196" s="755">
        <v>45973.90935185185</v>
      </c>
    </row>
    <row r="197">
      <c r="A197" s="2" t="s">
        <v>500</v>
      </c>
      <c r="B197" s="2" t="s">
        <v>502</v>
      </c>
      <c r="C197" s="2">
        <v>2.68435456E8</v>
      </c>
      <c r="D197" s="2">
        <v>2.0</v>
      </c>
      <c r="E197" s="2">
        <v>524.2</v>
      </c>
      <c r="F197" s="2">
        <v>512.05</v>
      </c>
      <c r="G197" s="2">
        <v>512.05</v>
      </c>
      <c r="H197" s="755">
        <v>45973.90935185185</v>
      </c>
    </row>
    <row r="198">
      <c r="A198" s="2" t="s">
        <v>500</v>
      </c>
      <c r="B198" s="2" t="s">
        <v>502</v>
      </c>
      <c r="C198" s="2">
        <v>5.36870912E8</v>
      </c>
      <c r="D198" s="2">
        <v>2.0</v>
      </c>
      <c r="E198" s="2">
        <v>1004.2</v>
      </c>
      <c r="F198" s="2">
        <v>534.61</v>
      </c>
      <c r="G198" s="2">
        <v>534.61</v>
      </c>
      <c r="H198" s="755">
        <v>45973.90935185185</v>
      </c>
    </row>
    <row r="199">
      <c r="A199" s="2" t="s">
        <v>500</v>
      </c>
      <c r="B199" s="2" t="s">
        <v>502</v>
      </c>
      <c r="C199" s="2">
        <v>1.073741824E9</v>
      </c>
      <c r="D199" s="2">
        <v>2.0</v>
      </c>
      <c r="E199" s="2">
        <v>1904.3</v>
      </c>
      <c r="F199" s="2">
        <v>563.84</v>
      </c>
      <c r="G199" s="2">
        <v>563.84</v>
      </c>
      <c r="H199" s="755">
        <v>45973.90935185185</v>
      </c>
    </row>
    <row r="200">
      <c r="A200" s="2" t="s">
        <v>500</v>
      </c>
      <c r="B200" s="2" t="s">
        <v>502</v>
      </c>
      <c r="C200" s="2">
        <v>2.147483648E9</v>
      </c>
      <c r="D200" s="2">
        <v>2.0</v>
      </c>
      <c r="E200" s="2">
        <v>3648.7</v>
      </c>
      <c r="F200" s="2">
        <v>588.56</v>
      </c>
      <c r="G200" s="2">
        <v>588.56</v>
      </c>
      <c r="H200" s="755">
        <v>45973.90935185185</v>
      </c>
    </row>
    <row r="201">
      <c r="A201" s="2" t="s">
        <v>500</v>
      </c>
      <c r="B201" s="2" t="s">
        <v>502</v>
      </c>
      <c r="C201" s="2">
        <v>4.294967296E9</v>
      </c>
      <c r="D201" s="2">
        <v>2.0</v>
      </c>
      <c r="E201" s="2">
        <v>7071.9</v>
      </c>
      <c r="F201" s="2">
        <v>607.33</v>
      </c>
      <c r="G201" s="2">
        <v>607.33</v>
      </c>
      <c r="H201" s="755">
        <v>45973.90935185185</v>
      </c>
    </row>
    <row r="202">
      <c r="A202" s="2" t="s">
        <v>500</v>
      </c>
      <c r="B202" s="2" t="s">
        <v>502</v>
      </c>
      <c r="C202" s="2">
        <v>128.0</v>
      </c>
      <c r="D202" s="2">
        <v>3.0</v>
      </c>
      <c r="E202" s="2">
        <v>11.3</v>
      </c>
      <c r="F202" s="2">
        <v>0.01</v>
      </c>
      <c r="G202" s="2">
        <v>0.02</v>
      </c>
      <c r="H202" s="755">
        <v>45973.90935185185</v>
      </c>
    </row>
    <row r="203">
      <c r="A203" s="2" t="s">
        <v>500</v>
      </c>
      <c r="B203" s="2" t="s">
        <v>502</v>
      </c>
      <c r="C203" s="2">
        <v>256.0</v>
      </c>
      <c r="D203" s="2">
        <v>3.0</v>
      </c>
      <c r="E203" s="2">
        <v>11.42</v>
      </c>
      <c r="F203" s="2">
        <v>0.02</v>
      </c>
      <c r="G203" s="2">
        <v>0.03</v>
      </c>
      <c r="H203" s="755">
        <v>45973.90935185185</v>
      </c>
    </row>
    <row r="204">
      <c r="A204" s="2" t="s">
        <v>500</v>
      </c>
      <c r="B204" s="2" t="s">
        <v>502</v>
      </c>
      <c r="C204" s="2">
        <v>512.0</v>
      </c>
      <c r="D204" s="2">
        <v>3.0</v>
      </c>
      <c r="E204" s="2">
        <v>11.63</v>
      </c>
      <c r="F204" s="2">
        <v>0.04</v>
      </c>
      <c r="G204" s="2">
        <v>0.06</v>
      </c>
      <c r="H204" s="755">
        <v>45973.90935185185</v>
      </c>
    </row>
    <row r="205">
      <c r="A205" s="2" t="s">
        <v>500</v>
      </c>
      <c r="B205" s="2" t="s">
        <v>502</v>
      </c>
      <c r="C205" s="2">
        <v>1024.0</v>
      </c>
      <c r="D205" s="2">
        <v>3.0</v>
      </c>
      <c r="E205" s="2">
        <v>11.64</v>
      </c>
      <c r="F205" s="2">
        <v>0.09</v>
      </c>
      <c r="G205" s="2">
        <v>0.12</v>
      </c>
      <c r="H205" s="755">
        <v>45973.90935185185</v>
      </c>
    </row>
    <row r="206">
      <c r="A206" s="2" t="s">
        <v>500</v>
      </c>
      <c r="B206" s="2" t="s">
        <v>502</v>
      </c>
      <c r="C206" s="2">
        <v>2048.0</v>
      </c>
      <c r="D206" s="2">
        <v>3.0</v>
      </c>
      <c r="E206" s="2">
        <v>11.76</v>
      </c>
      <c r="F206" s="2">
        <v>0.17</v>
      </c>
      <c r="G206" s="2">
        <v>0.23</v>
      </c>
      <c r="H206" s="755">
        <v>45973.90935185185</v>
      </c>
    </row>
    <row r="207">
      <c r="A207" s="2" t="s">
        <v>500</v>
      </c>
      <c r="B207" s="2" t="s">
        <v>502</v>
      </c>
      <c r="C207" s="2">
        <v>4096.0</v>
      </c>
      <c r="D207" s="2">
        <v>3.0</v>
      </c>
      <c r="E207" s="2">
        <v>12.77</v>
      </c>
      <c r="F207" s="2">
        <v>0.32</v>
      </c>
      <c r="G207" s="2">
        <v>0.43</v>
      </c>
      <c r="H207" s="755">
        <v>45973.90935185185</v>
      </c>
    </row>
    <row r="208">
      <c r="A208" s="2" t="s">
        <v>500</v>
      </c>
      <c r="B208" s="2" t="s">
        <v>502</v>
      </c>
      <c r="C208" s="2">
        <v>8192.0</v>
      </c>
      <c r="D208" s="2">
        <v>3.0</v>
      </c>
      <c r="E208" s="2">
        <v>13.13</v>
      </c>
      <c r="F208" s="2">
        <v>0.62</v>
      </c>
      <c r="G208" s="2">
        <v>0.83</v>
      </c>
      <c r="H208" s="755">
        <v>45973.90935185185</v>
      </c>
    </row>
    <row r="209">
      <c r="A209" s="2" t="s">
        <v>500</v>
      </c>
      <c r="B209" s="2" t="s">
        <v>502</v>
      </c>
      <c r="C209" s="2">
        <v>16384.0</v>
      </c>
      <c r="D209" s="2">
        <v>3.0</v>
      </c>
      <c r="E209" s="2">
        <v>14.06</v>
      </c>
      <c r="F209" s="2">
        <v>1.17</v>
      </c>
      <c r="G209" s="2">
        <v>1.55</v>
      </c>
      <c r="H209" s="755">
        <v>45973.90935185185</v>
      </c>
    </row>
    <row r="210">
      <c r="A210" s="2" t="s">
        <v>500</v>
      </c>
      <c r="B210" s="2" t="s">
        <v>502</v>
      </c>
      <c r="C210" s="2">
        <v>32768.0</v>
      </c>
      <c r="D210" s="2">
        <v>3.0</v>
      </c>
      <c r="E210" s="2">
        <v>14.56</v>
      </c>
      <c r="F210" s="2">
        <v>2.25</v>
      </c>
      <c r="G210" s="2">
        <v>3.0</v>
      </c>
      <c r="H210" s="755">
        <v>45973.90935185185</v>
      </c>
    </row>
    <row r="211">
      <c r="A211" s="2" t="s">
        <v>500</v>
      </c>
      <c r="B211" s="2" t="s">
        <v>502</v>
      </c>
      <c r="C211" s="2">
        <v>65536.0</v>
      </c>
      <c r="D211" s="2">
        <v>3.0</v>
      </c>
      <c r="E211" s="2">
        <v>14.63</v>
      </c>
      <c r="F211" s="2">
        <v>4.48</v>
      </c>
      <c r="G211" s="2">
        <v>5.97</v>
      </c>
      <c r="H211" s="755">
        <v>45973.90935185185</v>
      </c>
    </row>
    <row r="212">
      <c r="A212" s="2" t="s">
        <v>500</v>
      </c>
      <c r="B212" s="2" t="s">
        <v>502</v>
      </c>
      <c r="C212" s="2">
        <v>131072.0</v>
      </c>
      <c r="D212" s="2">
        <v>3.0</v>
      </c>
      <c r="E212" s="2">
        <v>15.24</v>
      </c>
      <c r="F212" s="2">
        <v>8.6</v>
      </c>
      <c r="G212" s="2">
        <v>11.47</v>
      </c>
      <c r="H212" s="755">
        <v>45973.90935185185</v>
      </c>
    </row>
    <row r="213">
      <c r="A213" s="2" t="s">
        <v>500</v>
      </c>
      <c r="B213" s="2" t="s">
        <v>502</v>
      </c>
      <c r="C213" s="2">
        <v>262144.0</v>
      </c>
      <c r="D213" s="2">
        <v>3.0</v>
      </c>
      <c r="E213" s="2">
        <v>15.47</v>
      </c>
      <c r="F213" s="2">
        <v>16.95</v>
      </c>
      <c r="G213" s="2">
        <v>22.59</v>
      </c>
      <c r="H213" s="755">
        <v>45973.90935185185</v>
      </c>
    </row>
    <row r="214">
      <c r="A214" s="2" t="s">
        <v>500</v>
      </c>
      <c r="B214" s="2" t="s">
        <v>502</v>
      </c>
      <c r="C214" s="2">
        <v>524288.0</v>
      </c>
      <c r="D214" s="2">
        <v>3.0</v>
      </c>
      <c r="E214" s="2">
        <v>16.08</v>
      </c>
      <c r="F214" s="2">
        <v>32.61</v>
      </c>
      <c r="G214" s="2">
        <v>43.48</v>
      </c>
      <c r="H214" s="755">
        <v>45973.90935185185</v>
      </c>
    </row>
    <row r="215">
      <c r="A215" s="2" t="s">
        <v>500</v>
      </c>
      <c r="B215" s="2" t="s">
        <v>502</v>
      </c>
      <c r="C215" s="2">
        <v>1048576.0</v>
      </c>
      <c r="D215" s="2">
        <v>3.0</v>
      </c>
      <c r="E215" s="2">
        <v>18.62</v>
      </c>
      <c r="F215" s="2">
        <v>56.3</v>
      </c>
      <c r="G215" s="2">
        <v>75.07</v>
      </c>
      <c r="H215" s="755">
        <v>45973.90935185185</v>
      </c>
    </row>
    <row r="216">
      <c r="A216" s="2" t="s">
        <v>500</v>
      </c>
      <c r="B216" s="2" t="s">
        <v>502</v>
      </c>
      <c r="C216" s="2">
        <v>2097152.0</v>
      </c>
      <c r="D216" s="2">
        <v>3.0</v>
      </c>
      <c r="E216" s="2">
        <v>27.22</v>
      </c>
      <c r="F216" s="2">
        <v>77.03</v>
      </c>
      <c r="G216" s="2">
        <v>102.71</v>
      </c>
      <c r="H216" s="755">
        <v>45973.90935185185</v>
      </c>
    </row>
    <row r="217">
      <c r="A217" s="2" t="s">
        <v>500</v>
      </c>
      <c r="B217" s="2" t="s">
        <v>502</v>
      </c>
      <c r="C217" s="2">
        <v>4194304.0</v>
      </c>
      <c r="D217" s="2">
        <v>3.0</v>
      </c>
      <c r="E217" s="2">
        <v>44.5</v>
      </c>
      <c r="F217" s="2">
        <v>94.25</v>
      </c>
      <c r="G217" s="2">
        <v>125.67</v>
      </c>
      <c r="H217" s="755">
        <v>45973.90935185185</v>
      </c>
    </row>
    <row r="218">
      <c r="A218" s="2" t="s">
        <v>500</v>
      </c>
      <c r="B218" s="2" t="s">
        <v>502</v>
      </c>
      <c r="C218" s="2">
        <v>8388608.0</v>
      </c>
      <c r="D218" s="2">
        <v>3.0</v>
      </c>
      <c r="E218" s="2">
        <v>63.64</v>
      </c>
      <c r="F218" s="2">
        <v>131.82</v>
      </c>
      <c r="G218" s="2">
        <v>175.76</v>
      </c>
      <c r="H218" s="755">
        <v>45973.90935185185</v>
      </c>
    </row>
    <row r="219">
      <c r="A219" s="2" t="s">
        <v>500</v>
      </c>
      <c r="B219" s="2" t="s">
        <v>502</v>
      </c>
      <c r="C219" s="2">
        <v>1.6777216E7</v>
      </c>
      <c r="D219" s="2">
        <v>3.0</v>
      </c>
      <c r="E219" s="2">
        <v>76.7</v>
      </c>
      <c r="F219" s="2">
        <v>218.73</v>
      </c>
      <c r="G219" s="2">
        <v>291.65</v>
      </c>
      <c r="H219" s="755">
        <v>45973.90935185185</v>
      </c>
    </row>
    <row r="220">
      <c r="A220" s="2" t="s">
        <v>500</v>
      </c>
      <c r="B220" s="2" t="s">
        <v>502</v>
      </c>
      <c r="C220" s="2">
        <v>3.3554432E7</v>
      </c>
      <c r="D220" s="2">
        <v>3.0</v>
      </c>
      <c r="E220" s="2">
        <v>105.2</v>
      </c>
      <c r="F220" s="2">
        <v>318.93</v>
      </c>
      <c r="G220" s="2">
        <v>425.24</v>
      </c>
      <c r="H220" s="755">
        <v>45973.90935185185</v>
      </c>
    </row>
    <row r="221">
      <c r="A221" s="2" t="s">
        <v>500</v>
      </c>
      <c r="B221" s="2" t="s">
        <v>502</v>
      </c>
      <c r="C221" s="2">
        <v>6.7108864E7</v>
      </c>
      <c r="D221" s="2">
        <v>3.0</v>
      </c>
      <c r="E221" s="2">
        <v>176.2</v>
      </c>
      <c r="F221" s="2">
        <v>380.9</v>
      </c>
      <c r="G221" s="2">
        <v>507.86</v>
      </c>
      <c r="H221" s="755">
        <v>45973.90935185185</v>
      </c>
    </row>
    <row r="222">
      <c r="A222" s="2" t="s">
        <v>500</v>
      </c>
      <c r="B222" s="2" t="s">
        <v>502</v>
      </c>
      <c r="C222" s="2">
        <v>1.34217728E8</v>
      </c>
      <c r="D222" s="2">
        <v>3.0</v>
      </c>
      <c r="E222" s="2">
        <v>325.4</v>
      </c>
      <c r="F222" s="2">
        <v>412.43</v>
      </c>
      <c r="G222" s="2">
        <v>549.91</v>
      </c>
      <c r="H222" s="755">
        <v>45973.90935185185</v>
      </c>
    </row>
    <row r="223">
      <c r="A223" s="2" t="s">
        <v>500</v>
      </c>
      <c r="B223" s="2" t="s">
        <v>502</v>
      </c>
      <c r="C223" s="2">
        <v>2.68435456E8</v>
      </c>
      <c r="D223" s="2">
        <v>3.0</v>
      </c>
      <c r="E223" s="2">
        <v>622.2</v>
      </c>
      <c r="F223" s="2">
        <v>431.43</v>
      </c>
      <c r="G223" s="2">
        <v>575.23</v>
      </c>
      <c r="H223" s="755">
        <v>45973.90935185185</v>
      </c>
    </row>
    <row r="224">
      <c r="A224" s="2" t="s">
        <v>500</v>
      </c>
      <c r="B224" s="2" t="s">
        <v>502</v>
      </c>
      <c r="C224" s="2">
        <v>5.36870912E8</v>
      </c>
      <c r="D224" s="2">
        <v>3.0</v>
      </c>
      <c r="E224" s="2">
        <v>1175.7</v>
      </c>
      <c r="F224" s="2">
        <v>456.65</v>
      </c>
      <c r="G224" s="2">
        <v>608.87</v>
      </c>
      <c r="H224" s="755">
        <v>45973.90935185185</v>
      </c>
    </row>
    <row r="225">
      <c r="A225" s="2" t="s">
        <v>500</v>
      </c>
      <c r="B225" s="2" t="s">
        <v>502</v>
      </c>
      <c r="C225" s="2">
        <v>1.073741824E9</v>
      </c>
      <c r="D225" s="2">
        <v>3.0</v>
      </c>
      <c r="E225" s="2">
        <v>2307.7</v>
      </c>
      <c r="F225" s="2">
        <v>465.29</v>
      </c>
      <c r="G225" s="2">
        <v>620.39</v>
      </c>
      <c r="H225" s="755">
        <v>45973.90935185185</v>
      </c>
    </row>
    <row r="226">
      <c r="A226" s="2" t="s">
        <v>500</v>
      </c>
      <c r="B226" s="2" t="s">
        <v>502</v>
      </c>
      <c r="C226" s="2">
        <v>2.147483648E9</v>
      </c>
      <c r="D226" s="2">
        <v>3.0</v>
      </c>
      <c r="E226" s="2">
        <v>4466.9</v>
      </c>
      <c r="F226" s="2">
        <v>480.75</v>
      </c>
      <c r="G226" s="2">
        <v>641.0</v>
      </c>
      <c r="H226" s="755">
        <v>45973.90935185185</v>
      </c>
    </row>
    <row r="227">
      <c r="A227" s="2" t="s">
        <v>500</v>
      </c>
      <c r="B227" s="2" t="s">
        <v>502</v>
      </c>
      <c r="C227" s="2">
        <v>4.294967296E9</v>
      </c>
      <c r="D227" s="2">
        <v>3.0</v>
      </c>
      <c r="E227" s="2">
        <v>8794.2</v>
      </c>
      <c r="F227" s="2">
        <v>488.39</v>
      </c>
      <c r="G227" s="2">
        <v>651.18</v>
      </c>
      <c r="H227" s="755">
        <v>45973.90935185185</v>
      </c>
    </row>
    <row r="228">
      <c r="A228" s="2" t="s">
        <v>500</v>
      </c>
      <c r="B228" s="2" t="s">
        <v>502</v>
      </c>
      <c r="C228" s="2">
        <v>128.0</v>
      </c>
      <c r="D228" s="2">
        <v>4.0</v>
      </c>
      <c r="E228" s="2">
        <v>14.11</v>
      </c>
      <c r="F228" s="2">
        <v>0.01</v>
      </c>
      <c r="G228" s="2">
        <v>0.01</v>
      </c>
      <c r="H228" s="755">
        <v>45973.90935185185</v>
      </c>
    </row>
    <row r="229">
      <c r="A229" s="2" t="s">
        <v>500</v>
      </c>
      <c r="B229" s="2" t="s">
        <v>502</v>
      </c>
      <c r="C229" s="2">
        <v>256.0</v>
      </c>
      <c r="D229" s="2">
        <v>4.0</v>
      </c>
      <c r="E229" s="2">
        <v>14.25</v>
      </c>
      <c r="F229" s="2">
        <v>0.02</v>
      </c>
      <c r="G229" s="2">
        <v>0.03</v>
      </c>
      <c r="H229" s="755">
        <v>45973.90935185185</v>
      </c>
    </row>
    <row r="230">
      <c r="A230" s="2" t="s">
        <v>500</v>
      </c>
      <c r="B230" s="2" t="s">
        <v>502</v>
      </c>
      <c r="C230" s="2">
        <v>512.0</v>
      </c>
      <c r="D230" s="2">
        <v>4.0</v>
      </c>
      <c r="E230" s="2">
        <v>14.49</v>
      </c>
      <c r="F230" s="2">
        <v>0.04</v>
      </c>
      <c r="G230" s="2">
        <v>0.05</v>
      </c>
      <c r="H230" s="755">
        <v>45973.90935185185</v>
      </c>
    </row>
    <row r="231">
      <c r="A231" s="2" t="s">
        <v>500</v>
      </c>
      <c r="B231" s="2" t="s">
        <v>502</v>
      </c>
      <c r="C231" s="2">
        <v>1024.0</v>
      </c>
      <c r="D231" s="2">
        <v>4.0</v>
      </c>
      <c r="E231" s="2">
        <v>14.51</v>
      </c>
      <c r="F231" s="2">
        <v>0.07</v>
      </c>
      <c r="G231" s="2">
        <v>0.11</v>
      </c>
      <c r="H231" s="755">
        <v>45973.90935185185</v>
      </c>
    </row>
    <row r="232">
      <c r="A232" s="2" t="s">
        <v>500</v>
      </c>
      <c r="B232" s="2" t="s">
        <v>502</v>
      </c>
      <c r="C232" s="2">
        <v>2048.0</v>
      </c>
      <c r="D232" s="2">
        <v>4.0</v>
      </c>
      <c r="E232" s="2">
        <v>14.71</v>
      </c>
      <c r="F232" s="2">
        <v>0.14</v>
      </c>
      <c r="G232" s="2">
        <v>0.21</v>
      </c>
      <c r="H232" s="755">
        <v>45973.90935185185</v>
      </c>
    </row>
    <row r="233">
      <c r="A233" s="2" t="s">
        <v>500</v>
      </c>
      <c r="B233" s="2" t="s">
        <v>502</v>
      </c>
      <c r="C233" s="2">
        <v>4096.0</v>
      </c>
      <c r="D233" s="2">
        <v>4.0</v>
      </c>
      <c r="E233" s="2">
        <v>14.82</v>
      </c>
      <c r="F233" s="2">
        <v>0.28</v>
      </c>
      <c r="G233" s="2">
        <v>0.41</v>
      </c>
      <c r="H233" s="755">
        <v>45973.90935185185</v>
      </c>
    </row>
    <row r="234">
      <c r="A234" s="2" t="s">
        <v>500</v>
      </c>
      <c r="B234" s="2" t="s">
        <v>502</v>
      </c>
      <c r="C234" s="2">
        <v>8192.0</v>
      </c>
      <c r="D234" s="2">
        <v>4.0</v>
      </c>
      <c r="E234" s="2">
        <v>15.04</v>
      </c>
      <c r="F234" s="2">
        <v>0.54</v>
      </c>
      <c r="G234" s="2">
        <v>0.82</v>
      </c>
      <c r="H234" s="755">
        <v>45973.90935185185</v>
      </c>
    </row>
    <row r="235">
      <c r="A235" s="2" t="s">
        <v>500</v>
      </c>
      <c r="B235" s="2" t="s">
        <v>502</v>
      </c>
      <c r="C235" s="2">
        <v>16384.0</v>
      </c>
      <c r="D235" s="2">
        <v>4.0</v>
      </c>
      <c r="E235" s="2">
        <v>15.55</v>
      </c>
      <c r="F235" s="2">
        <v>1.05</v>
      </c>
      <c r="G235" s="2">
        <v>1.58</v>
      </c>
      <c r="H235" s="755">
        <v>45973.90935185185</v>
      </c>
    </row>
    <row r="236">
      <c r="A236" s="2" t="s">
        <v>500</v>
      </c>
      <c r="B236" s="2" t="s">
        <v>502</v>
      </c>
      <c r="C236" s="2">
        <v>32768.0</v>
      </c>
      <c r="D236" s="2">
        <v>4.0</v>
      </c>
      <c r="E236" s="2">
        <v>16.23</v>
      </c>
      <c r="F236" s="2">
        <v>2.02</v>
      </c>
      <c r="G236" s="2">
        <v>3.03</v>
      </c>
      <c r="H236" s="755">
        <v>45973.90935185185</v>
      </c>
    </row>
    <row r="237">
      <c r="A237" s="2" t="s">
        <v>500</v>
      </c>
      <c r="B237" s="2" t="s">
        <v>502</v>
      </c>
      <c r="C237" s="2">
        <v>65536.0</v>
      </c>
      <c r="D237" s="2">
        <v>4.0</v>
      </c>
      <c r="E237" s="2">
        <v>16.29</v>
      </c>
      <c r="F237" s="2">
        <v>4.02</v>
      </c>
      <c r="G237" s="2">
        <v>6.04</v>
      </c>
      <c r="H237" s="755">
        <v>45973.90935185185</v>
      </c>
    </row>
    <row r="238">
      <c r="A238" s="2" t="s">
        <v>500</v>
      </c>
      <c r="B238" s="2" t="s">
        <v>502</v>
      </c>
      <c r="C238" s="2">
        <v>131072.0</v>
      </c>
      <c r="D238" s="2">
        <v>4.0</v>
      </c>
      <c r="E238" s="2">
        <v>16.26</v>
      </c>
      <c r="F238" s="2">
        <v>8.06</v>
      </c>
      <c r="G238" s="2">
        <v>12.09</v>
      </c>
      <c r="H238" s="755">
        <v>45973.90935185185</v>
      </c>
    </row>
    <row r="239">
      <c r="A239" s="2" t="s">
        <v>500</v>
      </c>
      <c r="B239" s="2" t="s">
        <v>502</v>
      </c>
      <c r="C239" s="2">
        <v>262144.0</v>
      </c>
      <c r="D239" s="2">
        <v>4.0</v>
      </c>
      <c r="E239" s="2">
        <v>16.74</v>
      </c>
      <c r="F239" s="2">
        <v>15.66</v>
      </c>
      <c r="G239" s="2">
        <v>23.49</v>
      </c>
      <c r="H239" s="755">
        <v>45973.90935185185</v>
      </c>
    </row>
    <row r="240">
      <c r="A240" s="2" t="s">
        <v>500</v>
      </c>
      <c r="B240" s="2" t="s">
        <v>502</v>
      </c>
      <c r="C240" s="2">
        <v>524288.0</v>
      </c>
      <c r="D240" s="2">
        <v>4.0</v>
      </c>
      <c r="E240" s="2">
        <v>17.05</v>
      </c>
      <c r="F240" s="2">
        <v>30.75</v>
      </c>
      <c r="G240" s="2">
        <v>46.12</v>
      </c>
      <c r="H240" s="755">
        <v>45973.90935185185</v>
      </c>
    </row>
    <row r="241">
      <c r="A241" s="2" t="s">
        <v>500</v>
      </c>
      <c r="B241" s="2" t="s">
        <v>502</v>
      </c>
      <c r="C241" s="2">
        <v>1048576.0</v>
      </c>
      <c r="D241" s="2">
        <v>4.0</v>
      </c>
      <c r="E241" s="2">
        <v>19.93</v>
      </c>
      <c r="F241" s="2">
        <v>52.61</v>
      </c>
      <c r="G241" s="2">
        <v>78.92</v>
      </c>
      <c r="H241" s="755">
        <v>45973.90935185185</v>
      </c>
    </row>
    <row r="242">
      <c r="A242" s="2" t="s">
        <v>500</v>
      </c>
      <c r="B242" s="2" t="s">
        <v>502</v>
      </c>
      <c r="C242" s="2">
        <v>2097152.0</v>
      </c>
      <c r="D242" s="2">
        <v>4.0</v>
      </c>
      <c r="E242" s="2">
        <v>27.58</v>
      </c>
      <c r="F242" s="2">
        <v>76.03</v>
      </c>
      <c r="G242" s="2">
        <v>114.04</v>
      </c>
      <c r="H242" s="755">
        <v>45973.90935185185</v>
      </c>
    </row>
    <row r="243">
      <c r="A243" s="2" t="s">
        <v>500</v>
      </c>
      <c r="B243" s="2" t="s">
        <v>502</v>
      </c>
      <c r="C243" s="2">
        <v>4194304.0</v>
      </c>
      <c r="D243" s="2">
        <v>4.0</v>
      </c>
      <c r="E243" s="2">
        <v>43.18</v>
      </c>
      <c r="F243" s="2">
        <v>97.13</v>
      </c>
      <c r="G243" s="2">
        <v>145.7</v>
      </c>
      <c r="H243" s="755">
        <v>45973.90935185185</v>
      </c>
    </row>
    <row r="244">
      <c r="A244" s="2" t="s">
        <v>500</v>
      </c>
      <c r="B244" s="2" t="s">
        <v>502</v>
      </c>
      <c r="C244" s="2">
        <v>8388608.0</v>
      </c>
      <c r="D244" s="2">
        <v>4.0</v>
      </c>
      <c r="E244" s="2">
        <v>50.63</v>
      </c>
      <c r="F244" s="2">
        <v>165.68</v>
      </c>
      <c r="G244" s="2">
        <v>248.52</v>
      </c>
      <c r="H244" s="755">
        <v>45973.90935185185</v>
      </c>
    </row>
    <row r="245">
      <c r="A245" s="2" t="s">
        <v>500</v>
      </c>
      <c r="B245" s="2" t="s">
        <v>502</v>
      </c>
      <c r="C245" s="2">
        <v>1.6777216E7</v>
      </c>
      <c r="D245" s="2">
        <v>4.0</v>
      </c>
      <c r="E245" s="2">
        <v>79.13</v>
      </c>
      <c r="F245" s="2">
        <v>212.02</v>
      </c>
      <c r="G245" s="2">
        <v>318.03</v>
      </c>
      <c r="H245" s="755">
        <v>45973.90935185185</v>
      </c>
    </row>
    <row r="246">
      <c r="A246" s="2" t="s">
        <v>500</v>
      </c>
      <c r="B246" s="2" t="s">
        <v>502</v>
      </c>
      <c r="C246" s="2">
        <v>3.3554432E7</v>
      </c>
      <c r="D246" s="2">
        <v>4.0</v>
      </c>
      <c r="E246" s="2">
        <v>120.5</v>
      </c>
      <c r="F246" s="2">
        <v>278.41</v>
      </c>
      <c r="G246" s="2">
        <v>417.62</v>
      </c>
      <c r="H246" s="755">
        <v>45973.90935185185</v>
      </c>
    </row>
    <row r="247">
      <c r="A247" s="2" t="s">
        <v>500</v>
      </c>
      <c r="B247" s="2" t="s">
        <v>502</v>
      </c>
      <c r="C247" s="2">
        <v>6.7108864E7</v>
      </c>
      <c r="D247" s="2">
        <v>4.0</v>
      </c>
      <c r="E247" s="2">
        <v>183.4</v>
      </c>
      <c r="F247" s="2">
        <v>365.96</v>
      </c>
      <c r="G247" s="2">
        <v>548.94</v>
      </c>
      <c r="H247" s="755">
        <v>45973.90935185185</v>
      </c>
    </row>
    <row r="248">
      <c r="A248" s="2" t="s">
        <v>500</v>
      </c>
      <c r="B248" s="2" t="s">
        <v>502</v>
      </c>
      <c r="C248" s="2">
        <v>1.34217728E8</v>
      </c>
      <c r="D248" s="2">
        <v>4.0</v>
      </c>
      <c r="E248" s="2">
        <v>349.1</v>
      </c>
      <c r="F248" s="2">
        <v>384.43</v>
      </c>
      <c r="G248" s="2">
        <v>576.65</v>
      </c>
      <c r="H248" s="755">
        <v>45973.90935185185</v>
      </c>
    </row>
    <row r="249">
      <c r="A249" s="2" t="s">
        <v>500</v>
      </c>
      <c r="B249" s="2" t="s">
        <v>502</v>
      </c>
      <c r="C249" s="2">
        <v>2.68435456E8</v>
      </c>
      <c r="D249" s="2">
        <v>4.0</v>
      </c>
      <c r="E249" s="2">
        <v>673.3</v>
      </c>
      <c r="F249" s="2">
        <v>398.7</v>
      </c>
      <c r="G249" s="2">
        <v>598.05</v>
      </c>
      <c r="H249" s="755">
        <v>45973.90935185185</v>
      </c>
    </row>
    <row r="250">
      <c r="A250" s="2" t="s">
        <v>500</v>
      </c>
      <c r="B250" s="2" t="s">
        <v>502</v>
      </c>
      <c r="C250" s="2">
        <v>5.36870912E8</v>
      </c>
      <c r="D250" s="2">
        <v>4.0</v>
      </c>
      <c r="E250" s="2">
        <v>1285.2</v>
      </c>
      <c r="F250" s="2">
        <v>417.72</v>
      </c>
      <c r="G250" s="2">
        <v>626.58</v>
      </c>
      <c r="H250" s="755">
        <v>45973.90935185185</v>
      </c>
    </row>
    <row r="251">
      <c r="A251" s="2" t="s">
        <v>500</v>
      </c>
      <c r="B251" s="2" t="s">
        <v>502</v>
      </c>
      <c r="C251" s="2">
        <v>1.073741824E9</v>
      </c>
      <c r="D251" s="2">
        <v>4.0</v>
      </c>
      <c r="E251" s="2">
        <v>2499.7</v>
      </c>
      <c r="F251" s="2">
        <v>429.56</v>
      </c>
      <c r="G251" s="2">
        <v>644.34</v>
      </c>
      <c r="H251" s="755">
        <v>45973.90935185185</v>
      </c>
    </row>
    <row r="252">
      <c r="A252" s="2" t="s">
        <v>500</v>
      </c>
      <c r="B252" s="2" t="s">
        <v>502</v>
      </c>
      <c r="C252" s="2">
        <v>2.147483648E9</v>
      </c>
      <c r="D252" s="2">
        <v>4.0</v>
      </c>
      <c r="E252" s="2">
        <v>4868.4</v>
      </c>
      <c r="F252" s="2">
        <v>441.11</v>
      </c>
      <c r="G252" s="2">
        <v>661.67</v>
      </c>
      <c r="H252" s="755">
        <v>45973.90935185185</v>
      </c>
    </row>
    <row r="253">
      <c r="A253" s="2" t="s">
        <v>500</v>
      </c>
      <c r="B253" s="2" t="s">
        <v>502</v>
      </c>
      <c r="C253" s="2">
        <v>4.294967296E9</v>
      </c>
      <c r="D253" s="2">
        <v>4.0</v>
      </c>
      <c r="E253" s="2">
        <v>9613.6</v>
      </c>
      <c r="F253" s="2">
        <v>446.76</v>
      </c>
      <c r="G253" s="2">
        <v>670.14</v>
      </c>
      <c r="H253" s="755">
        <v>45973.90935185185</v>
      </c>
    </row>
    <row r="254">
      <c r="A254" s="2" t="s">
        <v>500</v>
      </c>
      <c r="B254" s="2" t="s">
        <v>502</v>
      </c>
      <c r="C254" s="2">
        <v>128.0</v>
      </c>
      <c r="D254" s="2">
        <v>5.0</v>
      </c>
      <c r="E254" s="2">
        <v>16.74</v>
      </c>
      <c r="F254" s="2">
        <v>0.01</v>
      </c>
      <c r="G254" s="2">
        <v>0.01</v>
      </c>
      <c r="H254" s="755">
        <v>45973.90935185185</v>
      </c>
    </row>
    <row r="255">
      <c r="A255" s="2" t="s">
        <v>500</v>
      </c>
      <c r="B255" s="2" t="s">
        <v>502</v>
      </c>
      <c r="C255" s="2">
        <v>256.0</v>
      </c>
      <c r="D255" s="2">
        <v>5.0</v>
      </c>
      <c r="E255" s="2">
        <v>16.58</v>
      </c>
      <c r="F255" s="2">
        <v>0.02</v>
      </c>
      <c r="G255" s="2">
        <v>0.02</v>
      </c>
      <c r="H255" s="755">
        <v>45973.90935185185</v>
      </c>
    </row>
    <row r="256">
      <c r="A256" s="2" t="s">
        <v>500</v>
      </c>
      <c r="B256" s="2" t="s">
        <v>502</v>
      </c>
      <c r="C256" s="2">
        <v>512.0</v>
      </c>
      <c r="D256" s="2">
        <v>5.0</v>
      </c>
      <c r="E256" s="2">
        <v>17.25</v>
      </c>
      <c r="F256" s="2">
        <v>0.03</v>
      </c>
      <c r="G256" s="2">
        <v>0.05</v>
      </c>
      <c r="H256" s="755">
        <v>45973.90935185185</v>
      </c>
    </row>
    <row r="257">
      <c r="A257" s="2" t="s">
        <v>500</v>
      </c>
      <c r="B257" s="2" t="s">
        <v>502</v>
      </c>
      <c r="C257" s="2">
        <v>1024.0</v>
      </c>
      <c r="D257" s="2">
        <v>5.0</v>
      </c>
      <c r="E257" s="2">
        <v>17.56</v>
      </c>
      <c r="F257" s="2">
        <v>0.06</v>
      </c>
      <c r="G257" s="2">
        <v>0.09</v>
      </c>
      <c r="H257" s="755">
        <v>45973.90935185185</v>
      </c>
    </row>
    <row r="258">
      <c r="A258" s="2" t="s">
        <v>500</v>
      </c>
      <c r="B258" s="2" t="s">
        <v>502</v>
      </c>
      <c r="C258" s="2">
        <v>2048.0</v>
      </c>
      <c r="D258" s="2">
        <v>5.0</v>
      </c>
      <c r="E258" s="2">
        <v>17.65</v>
      </c>
      <c r="F258" s="2">
        <v>0.12</v>
      </c>
      <c r="G258" s="2">
        <v>0.19</v>
      </c>
      <c r="H258" s="755">
        <v>45973.90935185185</v>
      </c>
    </row>
    <row r="259">
      <c r="A259" s="2" t="s">
        <v>500</v>
      </c>
      <c r="B259" s="2" t="s">
        <v>502</v>
      </c>
      <c r="C259" s="2">
        <v>4096.0</v>
      </c>
      <c r="D259" s="2">
        <v>5.0</v>
      </c>
      <c r="E259" s="2">
        <v>19.32</v>
      </c>
      <c r="F259" s="2">
        <v>0.21</v>
      </c>
      <c r="G259" s="2">
        <v>0.34</v>
      </c>
      <c r="H259" s="755">
        <v>45973.90935185185</v>
      </c>
    </row>
    <row r="260">
      <c r="A260" s="2" t="s">
        <v>500</v>
      </c>
      <c r="B260" s="2" t="s">
        <v>502</v>
      </c>
      <c r="C260" s="2">
        <v>8192.0</v>
      </c>
      <c r="D260" s="2">
        <v>5.0</v>
      </c>
      <c r="E260" s="2">
        <v>19.99</v>
      </c>
      <c r="F260" s="2">
        <v>0.41</v>
      </c>
      <c r="G260" s="2">
        <v>0.66</v>
      </c>
      <c r="H260" s="755">
        <v>45973.90935185185</v>
      </c>
    </row>
    <row r="261">
      <c r="A261" s="2" t="s">
        <v>500</v>
      </c>
      <c r="B261" s="2" t="s">
        <v>502</v>
      </c>
      <c r="C261" s="2">
        <v>16384.0</v>
      </c>
      <c r="D261" s="2">
        <v>5.0</v>
      </c>
      <c r="E261" s="2">
        <v>20.93</v>
      </c>
      <c r="F261" s="2">
        <v>0.78</v>
      </c>
      <c r="G261" s="2">
        <v>1.25</v>
      </c>
      <c r="H261" s="755">
        <v>45973.90935185185</v>
      </c>
    </row>
    <row r="262">
      <c r="A262" s="2" t="s">
        <v>500</v>
      </c>
      <c r="B262" s="2" t="s">
        <v>502</v>
      </c>
      <c r="C262" s="2">
        <v>32768.0</v>
      </c>
      <c r="D262" s="2">
        <v>5.0</v>
      </c>
      <c r="E262" s="2">
        <v>21.49</v>
      </c>
      <c r="F262" s="2">
        <v>1.52</v>
      </c>
      <c r="G262" s="2">
        <v>2.44</v>
      </c>
      <c r="H262" s="755">
        <v>45973.90935185185</v>
      </c>
    </row>
    <row r="263">
      <c r="A263" s="2" t="s">
        <v>500</v>
      </c>
      <c r="B263" s="2" t="s">
        <v>502</v>
      </c>
      <c r="C263" s="2">
        <v>65536.0</v>
      </c>
      <c r="D263" s="2">
        <v>5.0</v>
      </c>
      <c r="E263" s="2">
        <v>21.22</v>
      </c>
      <c r="F263" s="2">
        <v>3.09</v>
      </c>
      <c r="G263" s="2">
        <v>4.94</v>
      </c>
      <c r="H263" s="755">
        <v>45973.90935185185</v>
      </c>
    </row>
    <row r="264">
      <c r="A264" s="2" t="s">
        <v>500</v>
      </c>
      <c r="B264" s="2" t="s">
        <v>502</v>
      </c>
      <c r="C264" s="2">
        <v>131072.0</v>
      </c>
      <c r="D264" s="2">
        <v>5.0</v>
      </c>
      <c r="E264" s="2">
        <v>21.46</v>
      </c>
      <c r="F264" s="2">
        <v>6.11</v>
      </c>
      <c r="G264" s="2">
        <v>9.77</v>
      </c>
      <c r="H264" s="755">
        <v>45973.90935185185</v>
      </c>
    </row>
    <row r="265">
      <c r="A265" s="2" t="s">
        <v>500</v>
      </c>
      <c r="B265" s="2" t="s">
        <v>502</v>
      </c>
      <c r="C265" s="2">
        <v>262144.0</v>
      </c>
      <c r="D265" s="2">
        <v>5.0</v>
      </c>
      <c r="E265" s="2">
        <v>21.58</v>
      </c>
      <c r="F265" s="2">
        <v>12.15</v>
      </c>
      <c r="G265" s="2">
        <v>19.44</v>
      </c>
      <c r="H265" s="755">
        <v>45973.90935185185</v>
      </c>
    </row>
    <row r="266">
      <c r="A266" s="2" t="s">
        <v>500</v>
      </c>
      <c r="B266" s="2" t="s">
        <v>502</v>
      </c>
      <c r="C266" s="2">
        <v>524288.0</v>
      </c>
      <c r="D266" s="2">
        <v>5.0</v>
      </c>
      <c r="E266" s="2">
        <v>22.54</v>
      </c>
      <c r="F266" s="2">
        <v>23.27</v>
      </c>
      <c r="G266" s="2">
        <v>37.22</v>
      </c>
      <c r="H266" s="755">
        <v>45973.90935185185</v>
      </c>
    </row>
    <row r="267">
      <c r="A267" s="2" t="s">
        <v>500</v>
      </c>
      <c r="B267" s="2" t="s">
        <v>502</v>
      </c>
      <c r="C267" s="2">
        <v>1048576.0</v>
      </c>
      <c r="D267" s="2">
        <v>5.0</v>
      </c>
      <c r="E267" s="2">
        <v>23.46</v>
      </c>
      <c r="F267" s="2">
        <v>44.69</v>
      </c>
      <c r="G267" s="2">
        <v>71.5</v>
      </c>
      <c r="H267" s="755">
        <v>45973.90935185185</v>
      </c>
    </row>
    <row r="268">
      <c r="A268" s="2" t="s">
        <v>500</v>
      </c>
      <c r="B268" s="2" t="s">
        <v>502</v>
      </c>
      <c r="C268" s="2">
        <v>2097152.0</v>
      </c>
      <c r="D268" s="2">
        <v>5.0</v>
      </c>
      <c r="E268" s="2">
        <v>32.6</v>
      </c>
      <c r="F268" s="2">
        <v>64.33</v>
      </c>
      <c r="G268" s="2">
        <v>102.93</v>
      </c>
      <c r="H268" s="755">
        <v>45973.90935185185</v>
      </c>
    </row>
    <row r="269">
      <c r="A269" s="2" t="s">
        <v>500</v>
      </c>
      <c r="B269" s="2" t="s">
        <v>502</v>
      </c>
      <c r="C269" s="2">
        <v>4194304.0</v>
      </c>
      <c r="D269" s="2">
        <v>5.0</v>
      </c>
      <c r="E269" s="2">
        <v>49.14</v>
      </c>
      <c r="F269" s="2">
        <v>85.35</v>
      </c>
      <c r="G269" s="2">
        <v>136.55</v>
      </c>
      <c r="H269" s="755">
        <v>45973.90935185185</v>
      </c>
    </row>
    <row r="270">
      <c r="A270" s="2" t="s">
        <v>500</v>
      </c>
      <c r="B270" s="2" t="s">
        <v>502</v>
      </c>
      <c r="C270" s="2">
        <v>8388608.0</v>
      </c>
      <c r="D270" s="2">
        <v>5.0</v>
      </c>
      <c r="E270" s="2">
        <v>57.82</v>
      </c>
      <c r="F270" s="2">
        <v>145.09</v>
      </c>
      <c r="G270" s="2">
        <v>232.14</v>
      </c>
      <c r="H270" s="755">
        <v>45973.90935185185</v>
      </c>
    </row>
    <row r="271">
      <c r="A271" s="2" t="s">
        <v>500</v>
      </c>
      <c r="B271" s="2" t="s">
        <v>502</v>
      </c>
      <c r="C271" s="2">
        <v>1.6777216E7</v>
      </c>
      <c r="D271" s="2">
        <v>5.0</v>
      </c>
      <c r="E271" s="2">
        <v>80.11</v>
      </c>
      <c r="F271" s="2">
        <v>209.43</v>
      </c>
      <c r="G271" s="2">
        <v>335.09</v>
      </c>
      <c r="H271" s="755">
        <v>45973.90935185185</v>
      </c>
    </row>
    <row r="272">
      <c r="A272" s="2" t="s">
        <v>500</v>
      </c>
      <c r="B272" s="2" t="s">
        <v>502</v>
      </c>
      <c r="C272" s="2">
        <v>3.3554432E7</v>
      </c>
      <c r="D272" s="2">
        <v>5.0</v>
      </c>
      <c r="E272" s="2">
        <v>143.6</v>
      </c>
      <c r="F272" s="2">
        <v>233.73</v>
      </c>
      <c r="G272" s="2">
        <v>373.96</v>
      </c>
      <c r="H272" s="755">
        <v>45973.90935185185</v>
      </c>
    </row>
    <row r="273">
      <c r="A273" s="2" t="s">
        <v>500</v>
      </c>
      <c r="B273" s="2" t="s">
        <v>502</v>
      </c>
      <c r="C273" s="2">
        <v>6.7108864E7</v>
      </c>
      <c r="D273" s="2">
        <v>5.0</v>
      </c>
      <c r="E273" s="2">
        <v>202.1</v>
      </c>
      <c r="F273" s="2">
        <v>332.03</v>
      </c>
      <c r="G273" s="2">
        <v>531.25</v>
      </c>
      <c r="H273" s="755">
        <v>45973.90935185185</v>
      </c>
    </row>
    <row r="274">
      <c r="A274" s="2" t="s">
        <v>500</v>
      </c>
      <c r="B274" s="2" t="s">
        <v>502</v>
      </c>
      <c r="C274" s="2">
        <v>1.34217728E8</v>
      </c>
      <c r="D274" s="2">
        <v>5.0</v>
      </c>
      <c r="E274" s="2">
        <v>366.9</v>
      </c>
      <c r="F274" s="2">
        <v>365.77</v>
      </c>
      <c r="G274" s="2">
        <v>585.23</v>
      </c>
      <c r="H274" s="755">
        <v>45973.90935185185</v>
      </c>
    </row>
    <row r="275">
      <c r="A275" s="2" t="s">
        <v>500</v>
      </c>
      <c r="B275" s="2" t="s">
        <v>502</v>
      </c>
      <c r="C275" s="2">
        <v>2.68435456E8</v>
      </c>
      <c r="D275" s="2">
        <v>5.0</v>
      </c>
      <c r="E275" s="2">
        <v>708.2</v>
      </c>
      <c r="F275" s="2">
        <v>379.03</v>
      </c>
      <c r="G275" s="2">
        <v>606.44</v>
      </c>
      <c r="H275" s="755">
        <v>45973.90935185185</v>
      </c>
    </row>
    <row r="276">
      <c r="A276" s="2" t="s">
        <v>500</v>
      </c>
      <c r="B276" s="2" t="s">
        <v>502</v>
      </c>
      <c r="C276" s="2">
        <v>5.36870912E8</v>
      </c>
      <c r="D276" s="2">
        <v>5.0</v>
      </c>
      <c r="E276" s="2">
        <v>1348.0</v>
      </c>
      <c r="F276" s="2">
        <v>398.28</v>
      </c>
      <c r="G276" s="2">
        <v>637.25</v>
      </c>
      <c r="H276" s="755">
        <v>45973.90935185185</v>
      </c>
    </row>
    <row r="277">
      <c r="A277" s="2" t="s">
        <v>500</v>
      </c>
      <c r="B277" s="2" t="s">
        <v>502</v>
      </c>
      <c r="C277" s="2">
        <v>1.073741824E9</v>
      </c>
      <c r="D277" s="2">
        <v>5.0</v>
      </c>
      <c r="E277" s="2">
        <v>2648.1</v>
      </c>
      <c r="F277" s="2">
        <v>405.47</v>
      </c>
      <c r="G277" s="2">
        <v>648.75</v>
      </c>
      <c r="H277" s="755">
        <v>45973.90935185185</v>
      </c>
    </row>
    <row r="278">
      <c r="A278" s="2" t="s">
        <v>500</v>
      </c>
      <c r="B278" s="2" t="s">
        <v>502</v>
      </c>
      <c r="C278" s="2">
        <v>2.147483648E9</v>
      </c>
      <c r="D278" s="2">
        <v>5.0</v>
      </c>
      <c r="E278" s="2">
        <v>5150.2</v>
      </c>
      <c r="F278" s="2">
        <v>416.97</v>
      </c>
      <c r="G278" s="2">
        <v>667.15</v>
      </c>
      <c r="H278" s="755">
        <v>45973.90935185185</v>
      </c>
    </row>
    <row r="279">
      <c r="A279" s="2" t="s">
        <v>500</v>
      </c>
      <c r="B279" s="2" t="s">
        <v>502</v>
      </c>
      <c r="C279" s="2">
        <v>4.294967296E9</v>
      </c>
      <c r="D279" s="2">
        <v>5.0</v>
      </c>
      <c r="E279" s="2">
        <v>10156.0</v>
      </c>
      <c r="F279" s="2">
        <v>422.88</v>
      </c>
      <c r="G279" s="2">
        <v>676.61</v>
      </c>
      <c r="H279" s="755">
        <v>45973.90935185185</v>
      </c>
    </row>
    <row r="280">
      <c r="A280" s="2" t="s">
        <v>500</v>
      </c>
      <c r="B280" s="2" t="s">
        <v>502</v>
      </c>
      <c r="C280" s="2">
        <v>128.0</v>
      </c>
      <c r="D280" s="2">
        <v>6.0</v>
      </c>
      <c r="E280" s="2">
        <v>18.85</v>
      </c>
      <c r="F280" s="2">
        <v>0.01</v>
      </c>
      <c r="G280" s="2">
        <v>0.01</v>
      </c>
      <c r="H280" s="755">
        <v>45973.90935185185</v>
      </c>
    </row>
    <row r="281">
      <c r="A281" s="2" t="s">
        <v>500</v>
      </c>
      <c r="B281" s="2" t="s">
        <v>502</v>
      </c>
      <c r="C281" s="2">
        <v>256.0</v>
      </c>
      <c r="D281" s="2">
        <v>6.0</v>
      </c>
      <c r="E281" s="2">
        <v>19.42</v>
      </c>
      <c r="F281" s="2">
        <v>0.01</v>
      </c>
      <c r="G281" s="2">
        <v>0.02</v>
      </c>
      <c r="H281" s="755">
        <v>45973.90935185185</v>
      </c>
    </row>
    <row r="282">
      <c r="A282" s="2" t="s">
        <v>500</v>
      </c>
      <c r="B282" s="2" t="s">
        <v>502</v>
      </c>
      <c r="C282" s="2">
        <v>512.0</v>
      </c>
      <c r="D282" s="2">
        <v>6.0</v>
      </c>
      <c r="E282" s="2">
        <v>19.9</v>
      </c>
      <c r="F282" s="2">
        <v>0.03</v>
      </c>
      <c r="G282" s="2">
        <v>0.04</v>
      </c>
      <c r="H282" s="755">
        <v>45973.90935185185</v>
      </c>
    </row>
    <row r="283">
      <c r="A283" s="2" t="s">
        <v>500</v>
      </c>
      <c r="B283" s="2" t="s">
        <v>502</v>
      </c>
      <c r="C283" s="2">
        <v>1024.0</v>
      </c>
      <c r="D283" s="2">
        <v>6.0</v>
      </c>
      <c r="E283" s="2">
        <v>20.35</v>
      </c>
      <c r="F283" s="2">
        <v>0.05</v>
      </c>
      <c r="G283" s="2">
        <v>0.08</v>
      </c>
      <c r="H283" s="755">
        <v>45973.90935185185</v>
      </c>
    </row>
    <row r="284">
      <c r="A284" s="2" t="s">
        <v>500</v>
      </c>
      <c r="B284" s="2" t="s">
        <v>502</v>
      </c>
      <c r="C284" s="2">
        <v>2048.0</v>
      </c>
      <c r="D284" s="2">
        <v>6.0</v>
      </c>
      <c r="E284" s="2">
        <v>20.56</v>
      </c>
      <c r="F284" s="2">
        <v>0.1</v>
      </c>
      <c r="G284" s="2">
        <v>0.17</v>
      </c>
      <c r="H284" s="755">
        <v>45973.90935185185</v>
      </c>
    </row>
    <row r="285">
      <c r="A285" s="2" t="s">
        <v>500</v>
      </c>
      <c r="B285" s="2" t="s">
        <v>502</v>
      </c>
      <c r="C285" s="2">
        <v>4096.0</v>
      </c>
      <c r="D285" s="2">
        <v>6.0</v>
      </c>
      <c r="E285" s="2">
        <v>20.82</v>
      </c>
      <c r="F285" s="2">
        <v>0.2</v>
      </c>
      <c r="G285" s="2">
        <v>0.33</v>
      </c>
      <c r="H285" s="755">
        <v>45973.90935185185</v>
      </c>
    </row>
    <row r="286">
      <c r="A286" s="2" t="s">
        <v>500</v>
      </c>
      <c r="B286" s="2" t="s">
        <v>502</v>
      </c>
      <c r="C286" s="2">
        <v>8192.0</v>
      </c>
      <c r="D286" s="2">
        <v>6.0</v>
      </c>
      <c r="E286" s="2">
        <v>23.13</v>
      </c>
      <c r="F286" s="2">
        <v>0.35</v>
      </c>
      <c r="G286" s="2">
        <v>0.59</v>
      </c>
      <c r="H286" s="755">
        <v>45973.90935185185</v>
      </c>
    </row>
    <row r="287">
      <c r="A287" s="2" t="s">
        <v>500</v>
      </c>
      <c r="B287" s="2" t="s">
        <v>502</v>
      </c>
      <c r="C287" s="2">
        <v>16384.0</v>
      </c>
      <c r="D287" s="2">
        <v>6.0</v>
      </c>
      <c r="E287" s="2">
        <v>23.67</v>
      </c>
      <c r="F287" s="2">
        <v>0.69</v>
      </c>
      <c r="G287" s="2">
        <v>1.15</v>
      </c>
      <c r="H287" s="755">
        <v>45973.90935185185</v>
      </c>
    </row>
    <row r="288">
      <c r="A288" s="2" t="s">
        <v>500</v>
      </c>
      <c r="B288" s="2" t="s">
        <v>502</v>
      </c>
      <c r="C288" s="2">
        <v>32768.0</v>
      </c>
      <c r="D288" s="2">
        <v>6.0</v>
      </c>
      <c r="E288" s="2">
        <v>24.46</v>
      </c>
      <c r="F288" s="2">
        <v>1.34</v>
      </c>
      <c r="G288" s="2">
        <v>2.23</v>
      </c>
      <c r="H288" s="755">
        <v>45973.90935185185</v>
      </c>
    </row>
    <row r="289">
      <c r="A289" s="2" t="s">
        <v>500</v>
      </c>
      <c r="B289" s="2" t="s">
        <v>502</v>
      </c>
      <c r="C289" s="2">
        <v>65536.0</v>
      </c>
      <c r="D289" s="2">
        <v>6.0</v>
      </c>
      <c r="E289" s="2">
        <v>24.96</v>
      </c>
      <c r="F289" s="2">
        <v>2.63</v>
      </c>
      <c r="G289" s="2">
        <v>4.38</v>
      </c>
      <c r="H289" s="755">
        <v>45973.90935185185</v>
      </c>
    </row>
    <row r="290">
      <c r="A290" s="2" t="s">
        <v>500</v>
      </c>
      <c r="B290" s="2" t="s">
        <v>502</v>
      </c>
      <c r="C290" s="2">
        <v>131072.0</v>
      </c>
      <c r="D290" s="2">
        <v>6.0</v>
      </c>
      <c r="E290" s="2">
        <v>24.5</v>
      </c>
      <c r="F290" s="2">
        <v>5.35</v>
      </c>
      <c r="G290" s="2">
        <v>8.92</v>
      </c>
      <c r="H290" s="755">
        <v>45973.90935185185</v>
      </c>
    </row>
    <row r="291">
      <c r="A291" s="2" t="s">
        <v>500</v>
      </c>
      <c r="B291" s="2" t="s">
        <v>502</v>
      </c>
      <c r="C291" s="2">
        <v>262144.0</v>
      </c>
      <c r="D291" s="2">
        <v>6.0</v>
      </c>
      <c r="E291" s="2">
        <v>25.07</v>
      </c>
      <c r="F291" s="2">
        <v>10.46</v>
      </c>
      <c r="G291" s="2">
        <v>17.43</v>
      </c>
      <c r="H291" s="755">
        <v>45973.90935185185</v>
      </c>
    </row>
    <row r="292">
      <c r="A292" s="2" t="s">
        <v>500</v>
      </c>
      <c r="B292" s="2" t="s">
        <v>502</v>
      </c>
      <c r="C292" s="2">
        <v>524288.0</v>
      </c>
      <c r="D292" s="2">
        <v>6.0</v>
      </c>
      <c r="E292" s="2">
        <v>25.89</v>
      </c>
      <c r="F292" s="2">
        <v>20.25</v>
      </c>
      <c r="G292" s="2">
        <v>33.76</v>
      </c>
      <c r="H292" s="755">
        <v>45973.90935185185</v>
      </c>
    </row>
    <row r="293">
      <c r="A293" s="2" t="s">
        <v>500</v>
      </c>
      <c r="B293" s="2" t="s">
        <v>502</v>
      </c>
      <c r="C293" s="2">
        <v>1048576.0</v>
      </c>
      <c r="D293" s="2">
        <v>6.0</v>
      </c>
      <c r="E293" s="2">
        <v>26.67</v>
      </c>
      <c r="F293" s="2">
        <v>39.32</v>
      </c>
      <c r="G293" s="2">
        <v>65.54</v>
      </c>
      <c r="H293" s="755">
        <v>45973.90935185185</v>
      </c>
    </row>
    <row r="294">
      <c r="A294" s="2" t="s">
        <v>500</v>
      </c>
      <c r="B294" s="2" t="s">
        <v>502</v>
      </c>
      <c r="C294" s="2">
        <v>2097152.0</v>
      </c>
      <c r="D294" s="2">
        <v>6.0</v>
      </c>
      <c r="E294" s="2">
        <v>33.73</v>
      </c>
      <c r="F294" s="2">
        <v>62.18</v>
      </c>
      <c r="G294" s="2">
        <v>103.63</v>
      </c>
      <c r="H294" s="755">
        <v>45973.90935185185</v>
      </c>
    </row>
    <row r="295">
      <c r="A295" s="2" t="s">
        <v>500</v>
      </c>
      <c r="B295" s="2" t="s">
        <v>502</v>
      </c>
      <c r="C295" s="2">
        <v>4194304.0</v>
      </c>
      <c r="D295" s="2">
        <v>6.0</v>
      </c>
      <c r="E295" s="2">
        <v>51.82</v>
      </c>
      <c r="F295" s="2">
        <v>80.94</v>
      </c>
      <c r="G295" s="2">
        <v>134.9</v>
      </c>
      <c r="H295" s="755">
        <v>45973.90935185185</v>
      </c>
    </row>
    <row r="296">
      <c r="A296" s="2" t="s">
        <v>500</v>
      </c>
      <c r="B296" s="2" t="s">
        <v>502</v>
      </c>
      <c r="C296" s="2">
        <v>8388608.0</v>
      </c>
      <c r="D296" s="2">
        <v>6.0</v>
      </c>
      <c r="E296" s="2">
        <v>79.81</v>
      </c>
      <c r="F296" s="2">
        <v>105.1</v>
      </c>
      <c r="G296" s="2">
        <v>175.17</v>
      </c>
      <c r="H296" s="755">
        <v>45973.90935185185</v>
      </c>
    </row>
    <row r="297">
      <c r="A297" s="2" t="s">
        <v>500</v>
      </c>
      <c r="B297" s="2" t="s">
        <v>502</v>
      </c>
      <c r="C297" s="2">
        <v>1.6777216E7</v>
      </c>
      <c r="D297" s="2">
        <v>6.0</v>
      </c>
      <c r="E297" s="2">
        <v>89.85</v>
      </c>
      <c r="F297" s="2">
        <v>186.72</v>
      </c>
      <c r="G297" s="2">
        <v>311.2</v>
      </c>
      <c r="H297" s="755">
        <v>45973.90935185185</v>
      </c>
    </row>
    <row r="298">
      <c r="A298" s="2" t="s">
        <v>500</v>
      </c>
      <c r="B298" s="2" t="s">
        <v>502</v>
      </c>
      <c r="C298" s="2">
        <v>3.3554432E7</v>
      </c>
      <c r="D298" s="2">
        <v>6.0</v>
      </c>
      <c r="E298" s="2">
        <v>141.5</v>
      </c>
      <c r="F298" s="2">
        <v>237.18</v>
      </c>
      <c r="G298" s="2">
        <v>395.29</v>
      </c>
      <c r="H298" s="755">
        <v>45973.90935185185</v>
      </c>
    </row>
    <row r="299">
      <c r="A299" s="2" t="s">
        <v>500</v>
      </c>
      <c r="B299" s="2" t="s">
        <v>502</v>
      </c>
      <c r="C299" s="2">
        <v>6.7108864E7</v>
      </c>
      <c r="D299" s="2">
        <v>6.0</v>
      </c>
      <c r="E299" s="2">
        <v>217.2</v>
      </c>
      <c r="F299" s="2">
        <v>309.02</v>
      </c>
      <c r="G299" s="2">
        <v>515.04</v>
      </c>
      <c r="H299" s="755">
        <v>45973.90935185185</v>
      </c>
    </row>
    <row r="300">
      <c r="A300" s="2" t="s">
        <v>500</v>
      </c>
      <c r="B300" s="2" t="s">
        <v>502</v>
      </c>
      <c r="C300" s="2">
        <v>1.34217728E8</v>
      </c>
      <c r="D300" s="2">
        <v>6.0</v>
      </c>
      <c r="E300" s="2">
        <v>375.7</v>
      </c>
      <c r="F300" s="2">
        <v>357.24</v>
      </c>
      <c r="G300" s="2">
        <v>595.39</v>
      </c>
      <c r="H300" s="755">
        <v>45973.90935185185</v>
      </c>
    </row>
    <row r="301">
      <c r="A301" s="2" t="s">
        <v>500</v>
      </c>
      <c r="B301" s="2" t="s">
        <v>502</v>
      </c>
      <c r="C301" s="2">
        <v>2.68435456E8</v>
      </c>
      <c r="D301" s="2">
        <v>6.0</v>
      </c>
      <c r="E301" s="2">
        <v>726.4</v>
      </c>
      <c r="F301" s="2">
        <v>369.54</v>
      </c>
      <c r="G301" s="2">
        <v>615.89</v>
      </c>
      <c r="H301" s="755">
        <v>45973.90935185185</v>
      </c>
    </row>
    <row r="302">
      <c r="A302" s="2" t="s">
        <v>500</v>
      </c>
      <c r="B302" s="2" t="s">
        <v>502</v>
      </c>
      <c r="C302" s="2">
        <v>5.36870912E8</v>
      </c>
      <c r="D302" s="2">
        <v>6.0</v>
      </c>
      <c r="E302" s="2">
        <v>1396.5</v>
      </c>
      <c r="F302" s="2">
        <v>384.44</v>
      </c>
      <c r="G302" s="2">
        <v>640.73</v>
      </c>
      <c r="H302" s="755">
        <v>45973.90935185185</v>
      </c>
    </row>
    <row r="303">
      <c r="A303" s="2" t="s">
        <v>500</v>
      </c>
      <c r="B303" s="2" t="s">
        <v>502</v>
      </c>
      <c r="C303" s="2">
        <v>1.073741824E9</v>
      </c>
      <c r="D303" s="2">
        <v>6.0</v>
      </c>
      <c r="E303" s="2">
        <v>2738.4</v>
      </c>
      <c r="F303" s="2">
        <v>392.1</v>
      </c>
      <c r="G303" s="2">
        <v>653.5</v>
      </c>
      <c r="H303" s="755">
        <v>45973.90935185185</v>
      </c>
    </row>
    <row r="304">
      <c r="A304" s="2" t="s">
        <v>500</v>
      </c>
      <c r="B304" s="2" t="s">
        <v>502</v>
      </c>
      <c r="C304" s="2">
        <v>2.147483648E9</v>
      </c>
      <c r="D304" s="2">
        <v>6.0</v>
      </c>
      <c r="E304" s="2">
        <v>5332.9</v>
      </c>
      <c r="F304" s="2">
        <v>402.69</v>
      </c>
      <c r="G304" s="2">
        <v>671.14</v>
      </c>
      <c r="H304" s="755">
        <v>45973.90935185185</v>
      </c>
    </row>
    <row r="305">
      <c r="A305" s="2" t="s">
        <v>500</v>
      </c>
      <c r="B305" s="2" t="s">
        <v>502</v>
      </c>
      <c r="C305" s="2">
        <v>4.294967296E9</v>
      </c>
      <c r="D305" s="2">
        <v>6.0</v>
      </c>
      <c r="E305" s="2">
        <v>10505.0</v>
      </c>
      <c r="F305" s="2">
        <v>408.87</v>
      </c>
      <c r="G305" s="2">
        <v>681.44</v>
      </c>
      <c r="H305" s="755">
        <v>45973.90935185185</v>
      </c>
    </row>
    <row r="306">
      <c r="A306" s="2" t="s">
        <v>500</v>
      </c>
      <c r="B306" s="2" t="s">
        <v>502</v>
      </c>
      <c r="C306" s="2">
        <v>128.0</v>
      </c>
      <c r="D306" s="2">
        <v>7.0</v>
      </c>
      <c r="E306" s="2">
        <v>20.77</v>
      </c>
      <c r="F306" s="2">
        <v>0.01</v>
      </c>
      <c r="G306" s="2">
        <v>0.01</v>
      </c>
      <c r="H306" s="755">
        <v>45973.90935185185</v>
      </c>
    </row>
    <row r="307">
      <c r="A307" s="2" t="s">
        <v>500</v>
      </c>
      <c r="B307" s="2" t="s">
        <v>502</v>
      </c>
      <c r="C307" s="2">
        <v>256.0</v>
      </c>
      <c r="D307" s="2">
        <v>7.0</v>
      </c>
      <c r="E307" s="2">
        <v>22.16</v>
      </c>
      <c r="F307" s="2">
        <v>0.01</v>
      </c>
      <c r="G307" s="2">
        <v>0.02</v>
      </c>
      <c r="H307" s="755">
        <v>45973.90935185185</v>
      </c>
    </row>
    <row r="308">
      <c r="A308" s="2" t="s">
        <v>500</v>
      </c>
      <c r="B308" s="2" t="s">
        <v>502</v>
      </c>
      <c r="C308" s="2">
        <v>512.0</v>
      </c>
      <c r="D308" s="2">
        <v>7.0</v>
      </c>
      <c r="E308" s="2">
        <v>22.98</v>
      </c>
      <c r="F308" s="2">
        <v>0.02</v>
      </c>
      <c r="G308" s="2">
        <v>0.04</v>
      </c>
      <c r="H308" s="755">
        <v>45973.90935185185</v>
      </c>
    </row>
    <row r="309">
      <c r="A309" s="2" t="s">
        <v>500</v>
      </c>
      <c r="B309" s="2" t="s">
        <v>502</v>
      </c>
      <c r="C309" s="2">
        <v>1024.0</v>
      </c>
      <c r="D309" s="2">
        <v>7.0</v>
      </c>
      <c r="E309" s="2">
        <v>23.19</v>
      </c>
      <c r="F309" s="2">
        <v>0.04</v>
      </c>
      <c r="G309" s="2">
        <v>0.08</v>
      </c>
      <c r="H309" s="755">
        <v>45973.90935185185</v>
      </c>
    </row>
    <row r="310">
      <c r="A310" s="2" t="s">
        <v>500</v>
      </c>
      <c r="B310" s="2" t="s">
        <v>502</v>
      </c>
      <c r="C310" s="2">
        <v>2048.0</v>
      </c>
      <c r="D310" s="2">
        <v>7.0</v>
      </c>
      <c r="E310" s="2">
        <v>23.47</v>
      </c>
      <c r="F310" s="2">
        <v>0.09</v>
      </c>
      <c r="G310" s="2">
        <v>0.15</v>
      </c>
      <c r="H310" s="755">
        <v>45973.90935185185</v>
      </c>
    </row>
    <row r="311">
      <c r="A311" s="2" t="s">
        <v>500</v>
      </c>
      <c r="B311" s="2" t="s">
        <v>502</v>
      </c>
      <c r="C311" s="2">
        <v>4096.0</v>
      </c>
      <c r="D311" s="2">
        <v>7.0</v>
      </c>
      <c r="E311" s="2">
        <v>23.68</v>
      </c>
      <c r="F311" s="2">
        <v>0.17</v>
      </c>
      <c r="G311" s="2">
        <v>0.3</v>
      </c>
      <c r="H311" s="755">
        <v>45973.90935185185</v>
      </c>
    </row>
    <row r="312">
      <c r="A312" s="2" t="s">
        <v>500</v>
      </c>
      <c r="B312" s="2" t="s">
        <v>502</v>
      </c>
      <c r="C312" s="2">
        <v>8192.0</v>
      </c>
      <c r="D312" s="2">
        <v>7.0</v>
      </c>
      <c r="E312" s="2">
        <v>25.36</v>
      </c>
      <c r="F312" s="2">
        <v>0.32</v>
      </c>
      <c r="G312" s="2">
        <v>0.55</v>
      </c>
      <c r="H312" s="755">
        <v>45973.90935185185</v>
      </c>
    </row>
    <row r="313">
      <c r="A313" s="2" t="s">
        <v>500</v>
      </c>
      <c r="B313" s="2" t="s">
        <v>502</v>
      </c>
      <c r="C313" s="2">
        <v>16384.0</v>
      </c>
      <c r="D313" s="2">
        <v>7.0</v>
      </c>
      <c r="E313" s="2">
        <v>25.96</v>
      </c>
      <c r="F313" s="2">
        <v>0.63</v>
      </c>
      <c r="G313" s="2">
        <v>1.08</v>
      </c>
      <c r="H313" s="755">
        <v>45973.90935185185</v>
      </c>
    </row>
    <row r="314">
      <c r="A314" s="2" t="s">
        <v>500</v>
      </c>
      <c r="B314" s="2" t="s">
        <v>502</v>
      </c>
      <c r="C314" s="2">
        <v>32768.0</v>
      </c>
      <c r="D314" s="2">
        <v>7.0</v>
      </c>
      <c r="E314" s="2">
        <v>27.22</v>
      </c>
      <c r="F314" s="2">
        <v>1.2</v>
      </c>
      <c r="G314" s="2">
        <v>2.06</v>
      </c>
      <c r="H314" s="755">
        <v>45973.90935185185</v>
      </c>
    </row>
    <row r="315">
      <c r="A315" s="2" t="s">
        <v>500</v>
      </c>
      <c r="B315" s="2" t="s">
        <v>502</v>
      </c>
      <c r="C315" s="2">
        <v>65536.0</v>
      </c>
      <c r="D315" s="2">
        <v>7.0</v>
      </c>
      <c r="E315" s="2">
        <v>27.73</v>
      </c>
      <c r="F315" s="2">
        <v>2.36</v>
      </c>
      <c r="G315" s="2">
        <v>4.05</v>
      </c>
      <c r="H315" s="755">
        <v>45973.90935185185</v>
      </c>
    </row>
    <row r="316">
      <c r="A316" s="2" t="s">
        <v>500</v>
      </c>
      <c r="B316" s="2" t="s">
        <v>502</v>
      </c>
      <c r="C316" s="2">
        <v>131072.0</v>
      </c>
      <c r="D316" s="2">
        <v>7.0</v>
      </c>
      <c r="E316" s="2">
        <v>27.79</v>
      </c>
      <c r="F316" s="2">
        <v>4.72</v>
      </c>
      <c r="G316" s="2">
        <v>8.08</v>
      </c>
      <c r="H316" s="755">
        <v>45973.90935185185</v>
      </c>
    </row>
    <row r="317">
      <c r="A317" s="2" t="s">
        <v>500</v>
      </c>
      <c r="B317" s="2" t="s">
        <v>502</v>
      </c>
      <c r="C317" s="2">
        <v>262144.0</v>
      </c>
      <c r="D317" s="2">
        <v>7.0</v>
      </c>
      <c r="E317" s="2">
        <v>27.93</v>
      </c>
      <c r="F317" s="2">
        <v>9.39</v>
      </c>
      <c r="G317" s="2">
        <v>16.09</v>
      </c>
      <c r="H317" s="755">
        <v>45973.90935185185</v>
      </c>
    </row>
    <row r="318">
      <c r="A318" s="2" t="s">
        <v>500</v>
      </c>
      <c r="B318" s="2" t="s">
        <v>502</v>
      </c>
      <c r="C318" s="2">
        <v>524288.0</v>
      </c>
      <c r="D318" s="2">
        <v>7.0</v>
      </c>
      <c r="E318" s="2">
        <v>29.08</v>
      </c>
      <c r="F318" s="2">
        <v>18.03</v>
      </c>
      <c r="G318" s="2">
        <v>30.91</v>
      </c>
      <c r="H318" s="755">
        <v>45973.90935185185</v>
      </c>
    </row>
    <row r="319">
      <c r="A319" s="2" t="s">
        <v>500</v>
      </c>
      <c r="B319" s="2" t="s">
        <v>502</v>
      </c>
      <c r="C319" s="2">
        <v>1048576.0</v>
      </c>
      <c r="D319" s="2">
        <v>7.0</v>
      </c>
      <c r="E319" s="2">
        <v>29.54</v>
      </c>
      <c r="F319" s="2">
        <v>35.5</v>
      </c>
      <c r="G319" s="2">
        <v>60.86</v>
      </c>
      <c r="H319" s="755">
        <v>45973.90935185185</v>
      </c>
    </row>
    <row r="320">
      <c r="A320" s="2" t="s">
        <v>500</v>
      </c>
      <c r="B320" s="2" t="s">
        <v>502</v>
      </c>
      <c r="C320" s="2">
        <v>2097152.0</v>
      </c>
      <c r="D320" s="2">
        <v>7.0</v>
      </c>
      <c r="E320" s="2">
        <v>37.05</v>
      </c>
      <c r="F320" s="2">
        <v>56.61</v>
      </c>
      <c r="G320" s="2">
        <v>97.04</v>
      </c>
      <c r="H320" s="755">
        <v>45973.90935185185</v>
      </c>
    </row>
    <row r="321">
      <c r="A321" s="2" t="s">
        <v>500</v>
      </c>
      <c r="B321" s="2" t="s">
        <v>502</v>
      </c>
      <c r="C321" s="2">
        <v>4194304.0</v>
      </c>
      <c r="D321" s="2">
        <v>7.0</v>
      </c>
      <c r="E321" s="2">
        <v>53.87</v>
      </c>
      <c r="F321" s="2">
        <v>77.87</v>
      </c>
      <c r="G321" s="2">
        <v>133.48</v>
      </c>
      <c r="H321" s="755">
        <v>45973.90935185185</v>
      </c>
    </row>
    <row r="322">
      <c r="A322" s="2" t="s">
        <v>500</v>
      </c>
      <c r="B322" s="2" t="s">
        <v>502</v>
      </c>
      <c r="C322" s="2">
        <v>8388608.0</v>
      </c>
      <c r="D322" s="2">
        <v>7.0</v>
      </c>
      <c r="E322" s="2">
        <v>81.74</v>
      </c>
      <c r="F322" s="2">
        <v>102.63</v>
      </c>
      <c r="G322" s="2">
        <v>175.93</v>
      </c>
      <c r="H322" s="755">
        <v>45973.90935185185</v>
      </c>
    </row>
    <row r="323">
      <c r="A323" s="2" t="s">
        <v>500</v>
      </c>
      <c r="B323" s="2" t="s">
        <v>502</v>
      </c>
      <c r="C323" s="2">
        <v>1.6777216E7</v>
      </c>
      <c r="D323" s="2">
        <v>7.0</v>
      </c>
      <c r="E323" s="2">
        <v>108.6</v>
      </c>
      <c r="F323" s="2">
        <v>154.53</v>
      </c>
      <c r="G323" s="2">
        <v>264.9</v>
      </c>
      <c r="H323" s="755">
        <v>45973.90935185185</v>
      </c>
    </row>
    <row r="324">
      <c r="A324" s="2" t="s">
        <v>500</v>
      </c>
      <c r="B324" s="2" t="s">
        <v>502</v>
      </c>
      <c r="C324" s="2">
        <v>3.3554432E7</v>
      </c>
      <c r="D324" s="2">
        <v>7.0</v>
      </c>
      <c r="E324" s="2">
        <v>169.2</v>
      </c>
      <c r="F324" s="2">
        <v>198.34</v>
      </c>
      <c r="G324" s="2">
        <v>340.01</v>
      </c>
      <c r="H324" s="755">
        <v>45973.90935185185</v>
      </c>
    </row>
    <row r="325">
      <c r="A325" s="2" t="s">
        <v>500</v>
      </c>
      <c r="B325" s="2" t="s">
        <v>502</v>
      </c>
      <c r="C325" s="2">
        <v>6.7108864E7</v>
      </c>
      <c r="D325" s="2">
        <v>7.0</v>
      </c>
      <c r="E325" s="2">
        <v>283.7</v>
      </c>
      <c r="F325" s="2">
        <v>236.52</v>
      </c>
      <c r="G325" s="2">
        <v>405.47</v>
      </c>
      <c r="H325" s="755">
        <v>45973.90935185185</v>
      </c>
    </row>
    <row r="326">
      <c r="A326" s="2" t="s">
        <v>500</v>
      </c>
      <c r="B326" s="2" t="s">
        <v>502</v>
      </c>
      <c r="C326" s="2">
        <v>1.34217728E8</v>
      </c>
      <c r="D326" s="2">
        <v>7.0</v>
      </c>
      <c r="E326" s="2">
        <v>377.0</v>
      </c>
      <c r="F326" s="2">
        <v>356.06</v>
      </c>
      <c r="G326" s="2">
        <v>610.39</v>
      </c>
      <c r="H326" s="755">
        <v>45973.90935185185</v>
      </c>
    </row>
    <row r="327">
      <c r="A327" s="2" t="s">
        <v>500</v>
      </c>
      <c r="B327" s="2" t="s">
        <v>502</v>
      </c>
      <c r="C327" s="2">
        <v>2.68435456E8</v>
      </c>
      <c r="D327" s="2">
        <v>7.0</v>
      </c>
      <c r="E327" s="2">
        <v>740.6</v>
      </c>
      <c r="F327" s="2">
        <v>362.43</v>
      </c>
      <c r="G327" s="2">
        <v>621.32</v>
      </c>
      <c r="H327" s="755">
        <v>45973.90935185185</v>
      </c>
    </row>
    <row r="328">
      <c r="A328" s="2" t="s">
        <v>500</v>
      </c>
      <c r="B328" s="2" t="s">
        <v>502</v>
      </c>
      <c r="C328" s="2">
        <v>5.36870912E8</v>
      </c>
      <c r="D328" s="2">
        <v>7.0</v>
      </c>
      <c r="E328" s="2">
        <v>1468.0</v>
      </c>
      <c r="F328" s="2">
        <v>365.71</v>
      </c>
      <c r="G328" s="2">
        <v>626.93</v>
      </c>
      <c r="H328" s="755">
        <v>45973.90935185185</v>
      </c>
    </row>
    <row r="329">
      <c r="A329" s="2" t="s">
        <v>500</v>
      </c>
      <c r="B329" s="2" t="s">
        <v>502</v>
      </c>
      <c r="C329" s="2">
        <v>1.073741824E9</v>
      </c>
      <c r="D329" s="2">
        <v>7.0</v>
      </c>
      <c r="E329" s="2">
        <v>2773.3</v>
      </c>
      <c r="F329" s="2">
        <v>387.17</v>
      </c>
      <c r="G329" s="2">
        <v>663.71</v>
      </c>
      <c r="H329" s="755">
        <v>45973.90935185185</v>
      </c>
    </row>
    <row r="330">
      <c r="A330" s="2" t="s">
        <v>500</v>
      </c>
      <c r="B330" s="2" t="s">
        <v>502</v>
      </c>
      <c r="C330" s="2">
        <v>2.147483648E9</v>
      </c>
      <c r="D330" s="2">
        <v>7.0</v>
      </c>
      <c r="E330" s="2">
        <v>5427.1</v>
      </c>
      <c r="F330" s="2">
        <v>395.7</v>
      </c>
      <c r="G330" s="2">
        <v>678.34</v>
      </c>
      <c r="H330" s="755">
        <v>45973.90935185185</v>
      </c>
    </row>
    <row r="331">
      <c r="A331" s="2" t="s">
        <v>500</v>
      </c>
      <c r="B331" s="2" t="s">
        <v>502</v>
      </c>
      <c r="C331" s="2">
        <v>4.294967296E9</v>
      </c>
      <c r="D331" s="2">
        <v>7.0</v>
      </c>
      <c r="E331" s="2">
        <v>10781.0</v>
      </c>
      <c r="F331" s="2">
        <v>398.37</v>
      </c>
      <c r="G331" s="2">
        <v>682.92</v>
      </c>
      <c r="H331" s="755">
        <v>45973.90935185185</v>
      </c>
    </row>
    <row r="332">
      <c r="A332" s="2" t="s">
        <v>500</v>
      </c>
      <c r="B332" s="2" t="s">
        <v>502</v>
      </c>
      <c r="C332" s="2">
        <v>128.0</v>
      </c>
      <c r="D332" s="2">
        <v>8.0</v>
      </c>
      <c r="E332" s="2">
        <v>24.54</v>
      </c>
      <c r="F332" s="2">
        <v>0.01</v>
      </c>
      <c r="G332" s="2">
        <v>0.01</v>
      </c>
      <c r="H332" s="755">
        <v>45973.90935185185</v>
      </c>
    </row>
    <row r="333">
      <c r="A333" s="2" t="s">
        <v>500</v>
      </c>
      <c r="B333" s="2" t="s">
        <v>502</v>
      </c>
      <c r="C333" s="2">
        <v>256.0</v>
      </c>
      <c r="D333" s="2">
        <v>8.0</v>
      </c>
      <c r="E333" s="2">
        <v>24.91</v>
      </c>
      <c r="F333" s="2">
        <v>0.01</v>
      </c>
      <c r="G333" s="2">
        <v>0.02</v>
      </c>
      <c r="H333" s="755">
        <v>45973.90935185185</v>
      </c>
    </row>
    <row r="334">
      <c r="A334" s="2" t="s">
        <v>500</v>
      </c>
      <c r="B334" s="2" t="s">
        <v>502</v>
      </c>
      <c r="C334" s="2">
        <v>512.0</v>
      </c>
      <c r="D334" s="2">
        <v>8.0</v>
      </c>
      <c r="E334" s="2">
        <v>25.21</v>
      </c>
      <c r="F334" s="2">
        <v>0.02</v>
      </c>
      <c r="G334" s="2">
        <v>0.04</v>
      </c>
      <c r="H334" s="755">
        <v>45973.90935185185</v>
      </c>
    </row>
    <row r="335">
      <c r="A335" s="2" t="s">
        <v>500</v>
      </c>
      <c r="B335" s="2" t="s">
        <v>502</v>
      </c>
      <c r="C335" s="2">
        <v>1024.0</v>
      </c>
      <c r="D335" s="2">
        <v>8.0</v>
      </c>
      <c r="E335" s="2">
        <v>25.49</v>
      </c>
      <c r="F335" s="2">
        <v>0.04</v>
      </c>
      <c r="G335" s="2">
        <v>0.07</v>
      </c>
      <c r="H335" s="755">
        <v>45973.90935185185</v>
      </c>
    </row>
    <row r="336">
      <c r="A336" s="2" t="s">
        <v>500</v>
      </c>
      <c r="B336" s="2" t="s">
        <v>502</v>
      </c>
      <c r="C336" s="2">
        <v>2048.0</v>
      </c>
      <c r="D336" s="2">
        <v>8.0</v>
      </c>
      <c r="E336" s="2">
        <v>25.79</v>
      </c>
      <c r="F336" s="2">
        <v>0.08</v>
      </c>
      <c r="G336" s="2">
        <v>0.14</v>
      </c>
      <c r="H336" s="755">
        <v>45973.90935185185</v>
      </c>
    </row>
    <row r="337">
      <c r="A337" s="2" t="s">
        <v>500</v>
      </c>
      <c r="B337" s="2" t="s">
        <v>502</v>
      </c>
      <c r="C337" s="2">
        <v>4096.0</v>
      </c>
      <c r="D337" s="2">
        <v>8.0</v>
      </c>
      <c r="E337" s="2">
        <v>26.24</v>
      </c>
      <c r="F337" s="2">
        <v>0.16</v>
      </c>
      <c r="G337" s="2">
        <v>0.27</v>
      </c>
      <c r="H337" s="755">
        <v>45973.90935185185</v>
      </c>
    </row>
    <row r="338">
      <c r="A338" s="2" t="s">
        <v>500</v>
      </c>
      <c r="B338" s="2" t="s">
        <v>502</v>
      </c>
      <c r="C338" s="2">
        <v>8192.0</v>
      </c>
      <c r="D338" s="2">
        <v>8.0</v>
      </c>
      <c r="E338" s="2">
        <v>26.38</v>
      </c>
      <c r="F338" s="2">
        <v>0.31</v>
      </c>
      <c r="G338" s="2">
        <v>0.54</v>
      </c>
      <c r="H338" s="755">
        <v>45973.90935185185</v>
      </c>
    </row>
    <row r="339">
      <c r="A339" s="2" t="s">
        <v>500</v>
      </c>
      <c r="B339" s="2" t="s">
        <v>502</v>
      </c>
      <c r="C339" s="2">
        <v>16384.0</v>
      </c>
      <c r="D339" s="2">
        <v>8.0</v>
      </c>
      <c r="E339" s="2">
        <v>26.7</v>
      </c>
      <c r="F339" s="2">
        <v>0.61</v>
      </c>
      <c r="G339" s="2">
        <v>1.07</v>
      </c>
      <c r="H339" s="755">
        <v>45973.90935185185</v>
      </c>
    </row>
    <row r="340">
      <c r="A340" s="2" t="s">
        <v>500</v>
      </c>
      <c r="B340" s="2" t="s">
        <v>502</v>
      </c>
      <c r="C340" s="2">
        <v>32768.0</v>
      </c>
      <c r="D340" s="2">
        <v>8.0</v>
      </c>
      <c r="E340" s="2">
        <v>27.15</v>
      </c>
      <c r="F340" s="2">
        <v>1.21</v>
      </c>
      <c r="G340" s="2">
        <v>2.11</v>
      </c>
      <c r="H340" s="755">
        <v>45973.90935185185</v>
      </c>
    </row>
    <row r="341">
      <c r="A341" s="2" t="s">
        <v>500</v>
      </c>
      <c r="B341" s="2" t="s">
        <v>502</v>
      </c>
      <c r="C341" s="2">
        <v>65536.0</v>
      </c>
      <c r="D341" s="2">
        <v>8.0</v>
      </c>
      <c r="E341" s="2">
        <v>27.82</v>
      </c>
      <c r="F341" s="2">
        <v>2.36</v>
      </c>
      <c r="G341" s="2">
        <v>4.12</v>
      </c>
      <c r="H341" s="755">
        <v>45973.90935185185</v>
      </c>
    </row>
    <row r="342">
      <c r="A342" s="2" t="s">
        <v>500</v>
      </c>
      <c r="B342" s="2" t="s">
        <v>502</v>
      </c>
      <c r="C342" s="2">
        <v>131072.0</v>
      </c>
      <c r="D342" s="2">
        <v>8.0</v>
      </c>
      <c r="E342" s="2">
        <v>28.14</v>
      </c>
      <c r="F342" s="2">
        <v>4.66</v>
      </c>
      <c r="G342" s="2">
        <v>8.15</v>
      </c>
      <c r="H342" s="755">
        <v>45973.90935185185</v>
      </c>
    </row>
    <row r="343">
      <c r="A343" s="2" t="s">
        <v>500</v>
      </c>
      <c r="B343" s="2" t="s">
        <v>502</v>
      </c>
      <c r="C343" s="2">
        <v>262144.0</v>
      </c>
      <c r="D343" s="2">
        <v>8.0</v>
      </c>
      <c r="E343" s="2">
        <v>28.19</v>
      </c>
      <c r="F343" s="2">
        <v>9.3</v>
      </c>
      <c r="G343" s="2">
        <v>16.27</v>
      </c>
      <c r="H343" s="755">
        <v>45973.90935185185</v>
      </c>
    </row>
    <row r="344">
      <c r="A344" s="2" t="s">
        <v>500</v>
      </c>
      <c r="B344" s="2" t="s">
        <v>502</v>
      </c>
      <c r="C344" s="2">
        <v>524288.0</v>
      </c>
      <c r="D344" s="2">
        <v>8.0</v>
      </c>
      <c r="E344" s="2">
        <v>29.0</v>
      </c>
      <c r="F344" s="2">
        <v>18.08</v>
      </c>
      <c r="G344" s="2">
        <v>31.63</v>
      </c>
      <c r="H344" s="755">
        <v>45973.90935185185</v>
      </c>
    </row>
    <row r="345">
      <c r="A345" s="2" t="s">
        <v>500</v>
      </c>
      <c r="B345" s="2" t="s">
        <v>502</v>
      </c>
      <c r="C345" s="2">
        <v>1048576.0</v>
      </c>
      <c r="D345" s="2">
        <v>8.0</v>
      </c>
      <c r="E345" s="2">
        <v>29.55</v>
      </c>
      <c r="F345" s="2">
        <v>35.48</v>
      </c>
      <c r="G345" s="2">
        <v>62.1</v>
      </c>
      <c r="H345" s="755">
        <v>45973.90935185185</v>
      </c>
    </row>
    <row r="346">
      <c r="A346" s="2" t="s">
        <v>500</v>
      </c>
      <c r="B346" s="2" t="s">
        <v>502</v>
      </c>
      <c r="C346" s="2">
        <v>2097152.0</v>
      </c>
      <c r="D346" s="2">
        <v>8.0</v>
      </c>
      <c r="E346" s="2">
        <v>35.31</v>
      </c>
      <c r="F346" s="2">
        <v>59.39</v>
      </c>
      <c r="G346" s="2">
        <v>103.94</v>
      </c>
      <c r="H346" s="755">
        <v>45973.90935185185</v>
      </c>
    </row>
    <row r="347">
      <c r="A347" s="2" t="s">
        <v>500</v>
      </c>
      <c r="B347" s="2" t="s">
        <v>502</v>
      </c>
      <c r="C347" s="2">
        <v>4194304.0</v>
      </c>
      <c r="D347" s="2">
        <v>8.0</v>
      </c>
      <c r="E347" s="2">
        <v>55.51</v>
      </c>
      <c r="F347" s="2">
        <v>75.56</v>
      </c>
      <c r="G347" s="2">
        <v>132.22</v>
      </c>
      <c r="H347" s="755">
        <v>45973.90935185185</v>
      </c>
    </row>
    <row r="348">
      <c r="A348" s="2" t="s">
        <v>500</v>
      </c>
      <c r="B348" s="2" t="s">
        <v>502</v>
      </c>
      <c r="C348" s="2">
        <v>8388608.0</v>
      </c>
      <c r="D348" s="2">
        <v>8.0</v>
      </c>
      <c r="E348" s="2">
        <v>75.81</v>
      </c>
      <c r="F348" s="2">
        <v>110.66</v>
      </c>
      <c r="G348" s="2">
        <v>193.65</v>
      </c>
      <c r="H348" s="755">
        <v>45973.90935185185</v>
      </c>
    </row>
    <row r="349">
      <c r="A349" s="2" t="s">
        <v>500</v>
      </c>
      <c r="B349" s="2" t="s">
        <v>502</v>
      </c>
      <c r="C349" s="2">
        <v>1.6777216E7</v>
      </c>
      <c r="D349" s="2">
        <v>8.0</v>
      </c>
      <c r="E349" s="2">
        <v>106.2</v>
      </c>
      <c r="F349" s="2">
        <v>158.03</v>
      </c>
      <c r="G349" s="2">
        <v>276.56</v>
      </c>
      <c r="H349" s="755">
        <v>45973.90935185185</v>
      </c>
    </row>
    <row r="350">
      <c r="A350" s="2" t="s">
        <v>500</v>
      </c>
      <c r="B350" s="2" t="s">
        <v>502</v>
      </c>
      <c r="C350" s="2">
        <v>3.3554432E7</v>
      </c>
      <c r="D350" s="2">
        <v>8.0</v>
      </c>
      <c r="E350" s="2">
        <v>167.8</v>
      </c>
      <c r="F350" s="2">
        <v>199.97</v>
      </c>
      <c r="G350" s="2">
        <v>349.95</v>
      </c>
      <c r="H350" s="755">
        <v>45973.90935185185</v>
      </c>
    </row>
    <row r="351">
      <c r="A351" s="2" t="s">
        <v>500</v>
      </c>
      <c r="B351" s="2" t="s">
        <v>502</v>
      </c>
      <c r="C351" s="2">
        <v>6.7108864E7</v>
      </c>
      <c r="D351" s="2">
        <v>8.0</v>
      </c>
      <c r="E351" s="2">
        <v>275.6</v>
      </c>
      <c r="F351" s="2">
        <v>243.47</v>
      </c>
      <c r="G351" s="2">
        <v>426.06</v>
      </c>
      <c r="H351" s="755">
        <v>45973.90935185185</v>
      </c>
    </row>
    <row r="352">
      <c r="A352" s="2" t="s">
        <v>500</v>
      </c>
      <c r="B352" s="2" t="s">
        <v>502</v>
      </c>
      <c r="C352" s="2">
        <v>1.34217728E8</v>
      </c>
      <c r="D352" s="2">
        <v>8.0</v>
      </c>
      <c r="E352" s="2">
        <v>394.1</v>
      </c>
      <c r="F352" s="2">
        <v>340.59</v>
      </c>
      <c r="G352" s="2">
        <v>596.02</v>
      </c>
      <c r="H352" s="755">
        <v>45973.90935185185</v>
      </c>
    </row>
    <row r="353">
      <c r="A353" s="2" t="s">
        <v>500</v>
      </c>
      <c r="B353" s="2" t="s">
        <v>502</v>
      </c>
      <c r="C353" s="2">
        <v>2.68435456E8</v>
      </c>
      <c r="D353" s="2">
        <v>8.0</v>
      </c>
      <c r="E353" s="2">
        <v>713.2</v>
      </c>
      <c r="F353" s="2">
        <v>376.39</v>
      </c>
      <c r="G353" s="2">
        <v>658.68</v>
      </c>
      <c r="H353" s="755">
        <v>45973.90935185185</v>
      </c>
    </row>
    <row r="354">
      <c r="A354" s="2" t="s">
        <v>500</v>
      </c>
      <c r="B354" s="2" t="s">
        <v>502</v>
      </c>
      <c r="C354" s="2">
        <v>5.36870912E8</v>
      </c>
      <c r="D354" s="2">
        <v>8.0</v>
      </c>
      <c r="E354" s="2">
        <v>1336.0</v>
      </c>
      <c r="F354" s="2">
        <v>401.85</v>
      </c>
      <c r="G354" s="2">
        <v>703.24</v>
      </c>
      <c r="H354" s="755">
        <v>45973.90935185185</v>
      </c>
    </row>
    <row r="355">
      <c r="A355" s="2" t="s">
        <v>500</v>
      </c>
      <c r="B355" s="2" t="s">
        <v>502</v>
      </c>
      <c r="C355" s="2">
        <v>1.073741824E9</v>
      </c>
      <c r="D355" s="2">
        <v>8.0</v>
      </c>
      <c r="E355" s="2">
        <v>2595.3</v>
      </c>
      <c r="F355" s="2">
        <v>413.73</v>
      </c>
      <c r="G355" s="2">
        <v>724.02</v>
      </c>
      <c r="H355" s="755">
        <v>45973.90935185185</v>
      </c>
    </row>
    <row r="356">
      <c r="A356" s="2" t="s">
        <v>500</v>
      </c>
      <c r="B356" s="2" t="s">
        <v>502</v>
      </c>
      <c r="C356" s="2">
        <v>2.147483648E9</v>
      </c>
      <c r="D356" s="2">
        <v>8.0</v>
      </c>
      <c r="E356" s="2">
        <v>4590.4</v>
      </c>
      <c r="F356" s="2">
        <v>467.82</v>
      </c>
      <c r="G356" s="2">
        <v>818.68</v>
      </c>
      <c r="H356" s="755">
        <v>45973.90935185185</v>
      </c>
    </row>
    <row r="357">
      <c r="A357" s="2" t="s">
        <v>500</v>
      </c>
      <c r="B357" s="2" t="s">
        <v>502</v>
      </c>
      <c r="C357" s="2">
        <v>4.294967296E9</v>
      </c>
      <c r="D357" s="2">
        <v>8.0</v>
      </c>
      <c r="E357" s="2">
        <v>9150.5</v>
      </c>
      <c r="F357" s="2">
        <v>469.37</v>
      </c>
      <c r="G357" s="2">
        <v>821.4</v>
      </c>
      <c r="H357" s="755">
        <v>45973.90935185185</v>
      </c>
    </row>
    <row r="358">
      <c r="A358" s="2" t="s">
        <v>500</v>
      </c>
      <c r="B358" s="2" t="s">
        <v>503</v>
      </c>
      <c r="C358" s="2">
        <v>128.0</v>
      </c>
      <c r="D358" s="2">
        <v>2.0</v>
      </c>
      <c r="E358" s="2">
        <v>8.53</v>
      </c>
      <c r="F358" s="2">
        <v>0.02</v>
      </c>
      <c r="G358" s="2">
        <v>0.01</v>
      </c>
      <c r="H358" s="755">
        <v>45960.83934027778</v>
      </c>
    </row>
    <row r="359">
      <c r="A359" s="2" t="s">
        <v>500</v>
      </c>
      <c r="B359" s="2" t="s">
        <v>503</v>
      </c>
      <c r="C359" s="2">
        <v>256.0</v>
      </c>
      <c r="D359" s="2">
        <v>2.0</v>
      </c>
      <c r="E359" s="2">
        <v>8.8</v>
      </c>
      <c r="F359" s="2">
        <v>0.03</v>
      </c>
      <c r="G359" s="2">
        <v>0.01</v>
      </c>
      <c r="H359" s="755">
        <v>45960.83934027778</v>
      </c>
    </row>
    <row r="360">
      <c r="A360" s="2" t="s">
        <v>500</v>
      </c>
      <c r="B360" s="2" t="s">
        <v>503</v>
      </c>
      <c r="C360" s="2">
        <v>512.0</v>
      </c>
      <c r="D360" s="2">
        <v>2.0</v>
      </c>
      <c r="E360" s="2">
        <v>8.83</v>
      </c>
      <c r="F360" s="2">
        <v>0.06</v>
      </c>
      <c r="G360" s="2">
        <v>0.03</v>
      </c>
      <c r="H360" s="755">
        <v>45960.83934027778</v>
      </c>
    </row>
    <row r="361">
      <c r="A361" s="2" t="s">
        <v>500</v>
      </c>
      <c r="B361" s="2" t="s">
        <v>503</v>
      </c>
      <c r="C361" s="2">
        <v>1024.0</v>
      </c>
      <c r="D361" s="2">
        <v>2.0</v>
      </c>
      <c r="E361" s="2">
        <v>8.88</v>
      </c>
      <c r="F361" s="2">
        <v>0.12</v>
      </c>
      <c r="G361" s="2">
        <v>0.06</v>
      </c>
      <c r="H361" s="755">
        <v>45960.83934027778</v>
      </c>
    </row>
    <row r="362">
      <c r="A362" s="2" t="s">
        <v>500</v>
      </c>
      <c r="B362" s="2" t="s">
        <v>503</v>
      </c>
      <c r="C362" s="2">
        <v>2048.0</v>
      </c>
      <c r="D362" s="2">
        <v>2.0</v>
      </c>
      <c r="E362" s="2">
        <v>8.93</v>
      </c>
      <c r="F362" s="2">
        <v>0.23</v>
      </c>
      <c r="G362" s="2">
        <v>0.11</v>
      </c>
      <c r="H362" s="755">
        <v>45960.83934027778</v>
      </c>
    </row>
    <row r="363">
      <c r="A363" s="2" t="s">
        <v>500</v>
      </c>
      <c r="B363" s="2" t="s">
        <v>503</v>
      </c>
      <c r="C363" s="2">
        <v>4096.0</v>
      </c>
      <c r="D363" s="2">
        <v>2.0</v>
      </c>
      <c r="E363" s="2">
        <v>9.22</v>
      </c>
      <c r="F363" s="2">
        <v>0.44</v>
      </c>
      <c r="G363" s="2">
        <v>0.22</v>
      </c>
      <c r="H363" s="755">
        <v>45960.83934027778</v>
      </c>
    </row>
    <row r="364">
      <c r="A364" s="2" t="s">
        <v>500</v>
      </c>
      <c r="B364" s="2" t="s">
        <v>503</v>
      </c>
      <c r="C364" s="2">
        <v>8192.0</v>
      </c>
      <c r="D364" s="2">
        <v>2.0</v>
      </c>
      <c r="E364" s="2">
        <v>9.48</v>
      </c>
      <c r="F364" s="2">
        <v>0.86</v>
      </c>
      <c r="G364" s="2">
        <v>0.43</v>
      </c>
      <c r="H364" s="755">
        <v>45960.83934027778</v>
      </c>
    </row>
    <row r="365">
      <c r="A365" s="2" t="s">
        <v>500</v>
      </c>
      <c r="B365" s="2" t="s">
        <v>503</v>
      </c>
      <c r="C365" s="2">
        <v>16384.0</v>
      </c>
      <c r="D365" s="2">
        <v>2.0</v>
      </c>
      <c r="E365" s="2">
        <v>10.39</v>
      </c>
      <c r="F365" s="2">
        <v>1.58</v>
      </c>
      <c r="G365" s="2">
        <v>0.79</v>
      </c>
      <c r="H365" s="755">
        <v>45960.83934027778</v>
      </c>
    </row>
    <row r="366">
      <c r="A366" s="2" t="s">
        <v>500</v>
      </c>
      <c r="B366" s="2" t="s">
        <v>503</v>
      </c>
      <c r="C366" s="2">
        <v>32768.0</v>
      </c>
      <c r="D366" s="2">
        <v>2.0</v>
      </c>
      <c r="E366" s="2">
        <v>10.93</v>
      </c>
      <c r="F366" s="2">
        <v>3.0</v>
      </c>
      <c r="G366" s="2">
        <v>1.5</v>
      </c>
      <c r="H366" s="755">
        <v>45960.83934027778</v>
      </c>
    </row>
    <row r="367">
      <c r="A367" s="2" t="s">
        <v>500</v>
      </c>
      <c r="B367" s="2" t="s">
        <v>503</v>
      </c>
      <c r="C367" s="2">
        <v>65536.0</v>
      </c>
      <c r="D367" s="2">
        <v>2.0</v>
      </c>
      <c r="E367" s="2">
        <v>11.38</v>
      </c>
      <c r="F367" s="2">
        <v>5.76</v>
      </c>
      <c r="G367" s="2">
        <v>2.88</v>
      </c>
      <c r="H367" s="755">
        <v>45960.83934027778</v>
      </c>
    </row>
    <row r="368">
      <c r="A368" s="2" t="s">
        <v>500</v>
      </c>
      <c r="B368" s="2" t="s">
        <v>503</v>
      </c>
      <c r="C368" s="2">
        <v>131072.0</v>
      </c>
      <c r="D368" s="2">
        <v>2.0</v>
      </c>
      <c r="E368" s="2">
        <v>11.48</v>
      </c>
      <c r="F368" s="2">
        <v>11.42</v>
      </c>
      <c r="G368" s="2">
        <v>5.71</v>
      </c>
      <c r="H368" s="755">
        <v>45960.83934027778</v>
      </c>
    </row>
    <row r="369">
      <c r="A369" s="2" t="s">
        <v>500</v>
      </c>
      <c r="B369" s="2" t="s">
        <v>503</v>
      </c>
      <c r="C369" s="2">
        <v>262144.0</v>
      </c>
      <c r="D369" s="2">
        <v>2.0</v>
      </c>
      <c r="E369" s="2">
        <v>11.68</v>
      </c>
      <c r="F369" s="2">
        <v>22.45</v>
      </c>
      <c r="G369" s="2">
        <v>11.22</v>
      </c>
      <c r="H369" s="755">
        <v>45960.83934027778</v>
      </c>
    </row>
    <row r="370">
      <c r="A370" s="2" t="s">
        <v>500</v>
      </c>
      <c r="B370" s="2" t="s">
        <v>503</v>
      </c>
      <c r="C370" s="2">
        <v>524288.0</v>
      </c>
      <c r="D370" s="2">
        <v>2.0</v>
      </c>
      <c r="E370" s="2">
        <v>13.36</v>
      </c>
      <c r="F370" s="2">
        <v>39.25</v>
      </c>
      <c r="G370" s="2">
        <v>19.63</v>
      </c>
      <c r="H370" s="755">
        <v>45960.83934027778</v>
      </c>
    </row>
    <row r="371">
      <c r="A371" s="2" t="s">
        <v>500</v>
      </c>
      <c r="B371" s="2" t="s">
        <v>503</v>
      </c>
      <c r="C371" s="2">
        <v>1048576.0</v>
      </c>
      <c r="D371" s="2">
        <v>2.0</v>
      </c>
      <c r="E371" s="2">
        <v>16.85</v>
      </c>
      <c r="F371" s="2">
        <v>62.24</v>
      </c>
      <c r="G371" s="2">
        <v>31.12</v>
      </c>
      <c r="H371" s="755">
        <v>45960.83934027778</v>
      </c>
    </row>
    <row r="372">
      <c r="A372" s="2" t="s">
        <v>500</v>
      </c>
      <c r="B372" s="2" t="s">
        <v>503</v>
      </c>
      <c r="C372" s="2">
        <v>2097152.0</v>
      </c>
      <c r="D372" s="2">
        <v>2.0</v>
      </c>
      <c r="E372" s="2">
        <v>17.92</v>
      </c>
      <c r="F372" s="2">
        <v>117.05</v>
      </c>
      <c r="G372" s="2">
        <v>58.53</v>
      </c>
      <c r="H372" s="755">
        <v>45960.83934027778</v>
      </c>
    </row>
    <row r="373">
      <c r="A373" s="2" t="s">
        <v>500</v>
      </c>
      <c r="B373" s="2" t="s">
        <v>503</v>
      </c>
      <c r="C373" s="2">
        <v>4194304.0</v>
      </c>
      <c r="D373" s="2">
        <v>2.0</v>
      </c>
      <c r="E373" s="2">
        <v>22.15</v>
      </c>
      <c r="F373" s="2">
        <v>189.36</v>
      </c>
      <c r="G373" s="2">
        <v>94.68</v>
      </c>
      <c r="H373" s="755">
        <v>45960.83934027778</v>
      </c>
    </row>
    <row r="374">
      <c r="A374" s="2" t="s">
        <v>500</v>
      </c>
      <c r="B374" s="2" t="s">
        <v>503</v>
      </c>
      <c r="C374" s="2">
        <v>8388608.0</v>
      </c>
      <c r="D374" s="2">
        <v>2.0</v>
      </c>
      <c r="E374" s="2">
        <v>33.37</v>
      </c>
      <c r="F374" s="2">
        <v>251.41</v>
      </c>
      <c r="G374" s="2">
        <v>125.7</v>
      </c>
      <c r="H374" s="755">
        <v>45960.83934027778</v>
      </c>
    </row>
    <row r="375">
      <c r="A375" s="2" t="s">
        <v>500</v>
      </c>
      <c r="B375" s="2" t="s">
        <v>503</v>
      </c>
      <c r="C375" s="2">
        <v>1.6777216E7</v>
      </c>
      <c r="D375" s="2">
        <v>2.0</v>
      </c>
      <c r="E375" s="2">
        <v>51.03</v>
      </c>
      <c r="F375" s="2">
        <v>328.79</v>
      </c>
      <c r="G375" s="2">
        <v>164.39</v>
      </c>
      <c r="H375" s="755">
        <v>45960.83934027778</v>
      </c>
    </row>
    <row r="376">
      <c r="A376" s="2" t="s">
        <v>500</v>
      </c>
      <c r="B376" s="2" t="s">
        <v>503</v>
      </c>
      <c r="C376" s="2">
        <v>3.3554432E7</v>
      </c>
      <c r="D376" s="2">
        <v>2.0</v>
      </c>
      <c r="E376" s="2">
        <v>67.95</v>
      </c>
      <c r="F376" s="2">
        <v>493.79</v>
      </c>
      <c r="G376" s="2">
        <v>246.9</v>
      </c>
      <c r="H376" s="755">
        <v>45960.83934027778</v>
      </c>
    </row>
    <row r="377">
      <c r="A377" s="2" t="s">
        <v>500</v>
      </c>
      <c r="B377" s="2" t="s">
        <v>503</v>
      </c>
      <c r="C377" s="2">
        <v>6.7108864E7</v>
      </c>
      <c r="D377" s="2">
        <v>2.0</v>
      </c>
      <c r="E377" s="2">
        <v>127.6</v>
      </c>
      <c r="F377" s="2">
        <v>525.93</v>
      </c>
      <c r="G377" s="2">
        <v>262.97</v>
      </c>
      <c r="H377" s="755">
        <v>45960.83934027778</v>
      </c>
    </row>
    <row r="378">
      <c r="A378" s="2" t="s">
        <v>500</v>
      </c>
      <c r="B378" s="2" t="s">
        <v>503</v>
      </c>
      <c r="C378" s="2">
        <v>1.34217728E8</v>
      </c>
      <c r="D378" s="2">
        <v>2.0</v>
      </c>
      <c r="E378" s="2">
        <v>226.6</v>
      </c>
      <c r="F378" s="2">
        <v>592.33</v>
      </c>
      <c r="G378" s="2">
        <v>296.16</v>
      </c>
      <c r="H378" s="755">
        <v>45960.83934027778</v>
      </c>
    </row>
    <row r="379">
      <c r="A379" s="2" t="s">
        <v>500</v>
      </c>
      <c r="B379" s="2" t="s">
        <v>503</v>
      </c>
      <c r="C379" s="2">
        <v>2.68435456E8</v>
      </c>
      <c r="D379" s="2">
        <v>2.0</v>
      </c>
      <c r="E379" s="2">
        <v>424.9</v>
      </c>
      <c r="F379" s="2">
        <v>631.77</v>
      </c>
      <c r="G379" s="2">
        <v>315.88</v>
      </c>
      <c r="H379" s="755">
        <v>45960.83934027778</v>
      </c>
    </row>
    <row r="380">
      <c r="A380" s="2" t="s">
        <v>500</v>
      </c>
      <c r="B380" s="2" t="s">
        <v>503</v>
      </c>
      <c r="C380" s="2">
        <v>5.36870912E8</v>
      </c>
      <c r="D380" s="2">
        <v>2.0</v>
      </c>
      <c r="E380" s="2">
        <v>814.3</v>
      </c>
      <c r="F380" s="2">
        <v>659.29</v>
      </c>
      <c r="G380" s="2">
        <v>329.64</v>
      </c>
      <c r="H380" s="755">
        <v>45960.83934027778</v>
      </c>
    </row>
    <row r="381">
      <c r="A381" s="2" t="s">
        <v>500</v>
      </c>
      <c r="B381" s="2" t="s">
        <v>503</v>
      </c>
      <c r="C381" s="2">
        <v>1.073741824E9</v>
      </c>
      <c r="D381" s="2">
        <v>2.0</v>
      </c>
      <c r="E381" s="2">
        <v>1254.9</v>
      </c>
      <c r="F381" s="2">
        <v>855.62</v>
      </c>
      <c r="G381" s="2">
        <v>427.81</v>
      </c>
      <c r="H381" s="755">
        <v>45960.83934027778</v>
      </c>
    </row>
    <row r="382">
      <c r="A382" s="2" t="s">
        <v>500</v>
      </c>
      <c r="B382" s="2" t="s">
        <v>503</v>
      </c>
      <c r="C382" s="2">
        <v>192.0</v>
      </c>
      <c r="D382" s="2">
        <v>3.0</v>
      </c>
      <c r="E382" s="2">
        <v>9.5</v>
      </c>
      <c r="F382" s="2">
        <v>0.02</v>
      </c>
      <c r="G382" s="2">
        <v>0.01</v>
      </c>
      <c r="H382" s="755">
        <v>45960.83934027778</v>
      </c>
    </row>
    <row r="383">
      <c r="A383" s="2" t="s">
        <v>500</v>
      </c>
      <c r="B383" s="2" t="s">
        <v>503</v>
      </c>
      <c r="C383" s="2">
        <v>384.0</v>
      </c>
      <c r="D383" s="2">
        <v>3.0</v>
      </c>
      <c r="E383" s="2">
        <v>9.61</v>
      </c>
      <c r="F383" s="2">
        <v>0.04</v>
      </c>
      <c r="G383" s="2">
        <v>0.03</v>
      </c>
      <c r="H383" s="755">
        <v>45960.83934027778</v>
      </c>
    </row>
    <row r="384">
      <c r="A384" s="2" t="s">
        <v>500</v>
      </c>
      <c r="B384" s="2" t="s">
        <v>503</v>
      </c>
      <c r="C384" s="2">
        <v>768.0</v>
      </c>
      <c r="D384" s="2">
        <v>3.0</v>
      </c>
      <c r="E384" s="2">
        <v>9.61</v>
      </c>
      <c r="F384" s="2">
        <v>0.08</v>
      </c>
      <c r="G384" s="2">
        <v>0.05</v>
      </c>
      <c r="H384" s="755">
        <v>45960.83934027778</v>
      </c>
    </row>
    <row r="385">
      <c r="A385" s="2" t="s">
        <v>500</v>
      </c>
      <c r="B385" s="2" t="s">
        <v>503</v>
      </c>
      <c r="C385" s="2">
        <v>1536.0</v>
      </c>
      <c r="D385" s="2">
        <v>3.0</v>
      </c>
      <c r="E385" s="2">
        <v>9.63</v>
      </c>
      <c r="F385" s="2">
        <v>0.16</v>
      </c>
      <c r="G385" s="2">
        <v>0.11</v>
      </c>
      <c r="H385" s="755">
        <v>45960.83934027778</v>
      </c>
    </row>
    <row r="386">
      <c r="A386" s="2" t="s">
        <v>500</v>
      </c>
      <c r="B386" s="2" t="s">
        <v>503</v>
      </c>
      <c r="C386" s="2">
        <v>3072.0</v>
      </c>
      <c r="D386" s="2">
        <v>3.0</v>
      </c>
      <c r="E386" s="2">
        <v>9.77</v>
      </c>
      <c r="F386" s="2">
        <v>0.31</v>
      </c>
      <c r="G386" s="2">
        <v>0.21</v>
      </c>
      <c r="H386" s="755">
        <v>45960.83934027778</v>
      </c>
    </row>
    <row r="387">
      <c r="A387" s="2" t="s">
        <v>500</v>
      </c>
      <c r="B387" s="2" t="s">
        <v>503</v>
      </c>
      <c r="C387" s="2">
        <v>6144.0</v>
      </c>
      <c r="D387" s="2">
        <v>3.0</v>
      </c>
      <c r="E387" s="2">
        <v>9.66</v>
      </c>
      <c r="F387" s="2">
        <v>0.64</v>
      </c>
      <c r="G387" s="2">
        <v>0.42</v>
      </c>
      <c r="H387" s="755">
        <v>45960.83934027778</v>
      </c>
    </row>
    <row r="388">
      <c r="A388" s="2" t="s">
        <v>500</v>
      </c>
      <c r="B388" s="2" t="s">
        <v>503</v>
      </c>
      <c r="C388" s="2">
        <v>12288.0</v>
      </c>
      <c r="D388" s="2">
        <v>3.0</v>
      </c>
      <c r="E388" s="2">
        <v>10.26</v>
      </c>
      <c r="F388" s="2">
        <v>1.2</v>
      </c>
      <c r="G388" s="2">
        <v>0.8</v>
      </c>
      <c r="H388" s="755">
        <v>45960.83934027778</v>
      </c>
    </row>
    <row r="389">
      <c r="A389" s="2" t="s">
        <v>500</v>
      </c>
      <c r="B389" s="2" t="s">
        <v>503</v>
      </c>
      <c r="C389" s="2">
        <v>24576.0</v>
      </c>
      <c r="D389" s="2">
        <v>3.0</v>
      </c>
      <c r="E389" s="2">
        <v>11.17</v>
      </c>
      <c r="F389" s="2">
        <v>2.2</v>
      </c>
      <c r="G389" s="2">
        <v>1.47</v>
      </c>
      <c r="H389" s="755">
        <v>45960.83934027778</v>
      </c>
    </row>
    <row r="390">
      <c r="A390" s="2" t="s">
        <v>500</v>
      </c>
      <c r="B390" s="2" t="s">
        <v>503</v>
      </c>
      <c r="C390" s="2">
        <v>49152.0</v>
      </c>
      <c r="D390" s="2">
        <v>3.0</v>
      </c>
      <c r="E390" s="2">
        <v>11.52</v>
      </c>
      <c r="F390" s="2">
        <v>4.27</v>
      </c>
      <c r="G390" s="2">
        <v>2.84</v>
      </c>
      <c r="H390" s="755">
        <v>45960.83934027778</v>
      </c>
    </row>
    <row r="391">
      <c r="A391" s="2" t="s">
        <v>500</v>
      </c>
      <c r="B391" s="2" t="s">
        <v>503</v>
      </c>
      <c r="C391" s="2">
        <v>98304.0</v>
      </c>
      <c r="D391" s="2">
        <v>3.0</v>
      </c>
      <c r="E391" s="2">
        <v>11.72</v>
      </c>
      <c r="F391" s="2">
        <v>8.39</v>
      </c>
      <c r="G391" s="2">
        <v>5.59</v>
      </c>
      <c r="H391" s="755">
        <v>45960.83934027778</v>
      </c>
    </row>
    <row r="392">
      <c r="A392" s="2" t="s">
        <v>500</v>
      </c>
      <c r="B392" s="2" t="s">
        <v>503</v>
      </c>
      <c r="C392" s="2">
        <v>196608.0</v>
      </c>
      <c r="D392" s="2">
        <v>3.0</v>
      </c>
      <c r="E392" s="2">
        <v>11.93</v>
      </c>
      <c r="F392" s="2">
        <v>16.48</v>
      </c>
      <c r="G392" s="2">
        <v>10.99</v>
      </c>
      <c r="H392" s="755">
        <v>45960.83934027778</v>
      </c>
    </row>
    <row r="393">
      <c r="A393" s="2" t="s">
        <v>500</v>
      </c>
      <c r="B393" s="2" t="s">
        <v>503</v>
      </c>
      <c r="C393" s="2">
        <v>393216.0</v>
      </c>
      <c r="D393" s="2">
        <v>3.0</v>
      </c>
      <c r="E393" s="2">
        <v>13.4</v>
      </c>
      <c r="F393" s="2">
        <v>29.35</v>
      </c>
      <c r="G393" s="2">
        <v>19.56</v>
      </c>
      <c r="H393" s="755">
        <v>45960.83934027778</v>
      </c>
    </row>
    <row r="394">
      <c r="A394" s="2" t="s">
        <v>500</v>
      </c>
      <c r="B394" s="2" t="s">
        <v>503</v>
      </c>
      <c r="C394" s="2">
        <v>786432.0</v>
      </c>
      <c r="D394" s="2">
        <v>3.0</v>
      </c>
      <c r="E394" s="2">
        <v>16.91</v>
      </c>
      <c r="F394" s="2">
        <v>46.5</v>
      </c>
      <c r="G394" s="2">
        <v>31.0</v>
      </c>
      <c r="H394" s="755">
        <v>45960.83934027778</v>
      </c>
    </row>
    <row r="395">
      <c r="A395" s="2" t="s">
        <v>500</v>
      </c>
      <c r="B395" s="2" t="s">
        <v>503</v>
      </c>
      <c r="C395" s="2">
        <v>1572864.0</v>
      </c>
      <c r="D395" s="2">
        <v>3.0</v>
      </c>
      <c r="E395" s="2">
        <v>23.73</v>
      </c>
      <c r="F395" s="2">
        <v>66.28</v>
      </c>
      <c r="G395" s="2">
        <v>44.19</v>
      </c>
      <c r="H395" s="755">
        <v>45960.83934027778</v>
      </c>
    </row>
    <row r="396">
      <c r="A396" s="2" t="s">
        <v>500</v>
      </c>
      <c r="B396" s="2" t="s">
        <v>503</v>
      </c>
      <c r="C396" s="2">
        <v>3145728.0</v>
      </c>
      <c r="D396" s="2">
        <v>3.0</v>
      </c>
      <c r="E396" s="2">
        <v>21.98</v>
      </c>
      <c r="F396" s="2">
        <v>143.11</v>
      </c>
      <c r="G396" s="2">
        <v>95.41</v>
      </c>
      <c r="H396" s="755">
        <v>45960.83934027778</v>
      </c>
    </row>
    <row r="397">
      <c r="A397" s="2" t="s">
        <v>500</v>
      </c>
      <c r="B397" s="2" t="s">
        <v>503</v>
      </c>
      <c r="C397" s="2">
        <v>6291456.0</v>
      </c>
      <c r="D397" s="2">
        <v>3.0</v>
      </c>
      <c r="E397" s="2">
        <v>28.77</v>
      </c>
      <c r="F397" s="2">
        <v>218.65</v>
      </c>
      <c r="G397" s="2">
        <v>145.77</v>
      </c>
      <c r="H397" s="755">
        <v>45960.83934027778</v>
      </c>
    </row>
    <row r="398">
      <c r="A398" s="2" t="s">
        <v>500</v>
      </c>
      <c r="B398" s="2" t="s">
        <v>503</v>
      </c>
      <c r="C398" s="2">
        <v>1.2582912E7</v>
      </c>
      <c r="D398" s="2">
        <v>3.0</v>
      </c>
      <c r="E398" s="2">
        <v>41.69</v>
      </c>
      <c r="F398" s="2">
        <v>301.81</v>
      </c>
      <c r="G398" s="2">
        <v>201.2</v>
      </c>
      <c r="H398" s="755">
        <v>45960.83934027778</v>
      </c>
    </row>
    <row r="399">
      <c r="A399" s="2" t="s">
        <v>500</v>
      </c>
      <c r="B399" s="2" t="s">
        <v>503</v>
      </c>
      <c r="C399" s="2">
        <v>2.5165824E7</v>
      </c>
      <c r="D399" s="2">
        <v>3.0</v>
      </c>
      <c r="E399" s="2">
        <v>68.89</v>
      </c>
      <c r="F399" s="2">
        <v>365.32</v>
      </c>
      <c r="G399" s="2">
        <v>243.55</v>
      </c>
      <c r="H399" s="755">
        <v>45960.83934027778</v>
      </c>
    </row>
    <row r="400">
      <c r="A400" s="2" t="s">
        <v>500</v>
      </c>
      <c r="B400" s="2" t="s">
        <v>503</v>
      </c>
      <c r="C400" s="2">
        <v>5.0331648E7</v>
      </c>
      <c r="D400" s="2">
        <v>3.0</v>
      </c>
      <c r="E400" s="2">
        <v>119.0</v>
      </c>
      <c r="F400" s="2">
        <v>422.98</v>
      </c>
      <c r="G400" s="2">
        <v>281.99</v>
      </c>
      <c r="H400" s="755">
        <v>45960.83934027778</v>
      </c>
    </row>
    <row r="401">
      <c r="A401" s="2" t="s">
        <v>500</v>
      </c>
      <c r="B401" s="2" t="s">
        <v>503</v>
      </c>
      <c r="C401" s="2">
        <v>1.00663296E8</v>
      </c>
      <c r="D401" s="2">
        <v>3.0</v>
      </c>
      <c r="E401" s="2">
        <v>218.7</v>
      </c>
      <c r="F401" s="2">
        <v>460.32</v>
      </c>
      <c r="G401" s="2">
        <v>306.88</v>
      </c>
      <c r="H401" s="755">
        <v>45960.83934027778</v>
      </c>
    </row>
    <row r="402">
      <c r="A402" s="2" t="s">
        <v>500</v>
      </c>
      <c r="B402" s="2" t="s">
        <v>503</v>
      </c>
      <c r="C402" s="2">
        <v>2.01326592E8</v>
      </c>
      <c r="D402" s="2">
        <v>3.0</v>
      </c>
      <c r="E402" s="2">
        <v>415.1</v>
      </c>
      <c r="F402" s="2">
        <v>485.0</v>
      </c>
      <c r="G402" s="2">
        <v>323.33</v>
      </c>
      <c r="H402" s="755">
        <v>45960.83934027778</v>
      </c>
    </row>
    <row r="403">
      <c r="A403" s="2" t="s">
        <v>500</v>
      </c>
      <c r="B403" s="2" t="s">
        <v>503</v>
      </c>
      <c r="C403" s="2">
        <v>4.02653184E8</v>
      </c>
      <c r="D403" s="2">
        <v>3.0</v>
      </c>
      <c r="E403" s="2">
        <v>803.9</v>
      </c>
      <c r="F403" s="2">
        <v>500.86</v>
      </c>
      <c r="G403" s="2">
        <v>333.9</v>
      </c>
      <c r="H403" s="755">
        <v>45960.83934027778</v>
      </c>
    </row>
    <row r="404">
      <c r="A404" s="2" t="s">
        <v>500</v>
      </c>
      <c r="B404" s="2" t="s">
        <v>503</v>
      </c>
      <c r="C404" s="2">
        <v>8.05306368E8</v>
      </c>
      <c r="D404" s="2">
        <v>3.0</v>
      </c>
      <c r="E404" s="2">
        <v>1498.4</v>
      </c>
      <c r="F404" s="2">
        <v>537.45</v>
      </c>
      <c r="G404" s="2">
        <v>358.3</v>
      </c>
      <c r="H404" s="755">
        <v>45960.83934027778</v>
      </c>
    </row>
    <row r="405">
      <c r="A405" s="2" t="s">
        <v>500</v>
      </c>
      <c r="B405" s="2" t="s">
        <v>503</v>
      </c>
      <c r="C405" s="2">
        <v>1.610612736E9</v>
      </c>
      <c r="D405" s="2">
        <v>3.0</v>
      </c>
      <c r="E405" s="2">
        <v>2123.4</v>
      </c>
      <c r="F405" s="2">
        <v>758.49</v>
      </c>
      <c r="G405" s="2">
        <v>505.66</v>
      </c>
      <c r="H405" s="755">
        <v>45960.83934027778</v>
      </c>
    </row>
    <row r="406">
      <c r="A406" s="2" t="s">
        <v>500</v>
      </c>
      <c r="B406" s="2" t="s">
        <v>503</v>
      </c>
      <c r="C406" s="2">
        <v>128.0</v>
      </c>
      <c r="D406" s="2">
        <v>4.0</v>
      </c>
      <c r="E406" s="2">
        <v>9.67</v>
      </c>
      <c r="F406" s="2">
        <v>0.01</v>
      </c>
      <c r="G406" s="2">
        <v>0.01</v>
      </c>
      <c r="H406" s="755">
        <v>45960.83934027778</v>
      </c>
    </row>
    <row r="407">
      <c r="A407" s="2" t="s">
        <v>500</v>
      </c>
      <c r="B407" s="2" t="s">
        <v>503</v>
      </c>
      <c r="C407" s="2">
        <v>256.0</v>
      </c>
      <c r="D407" s="2">
        <v>4.0</v>
      </c>
      <c r="E407" s="2">
        <v>9.94</v>
      </c>
      <c r="F407" s="2">
        <v>0.03</v>
      </c>
      <c r="G407" s="2">
        <v>0.02</v>
      </c>
      <c r="H407" s="755">
        <v>45960.83934027778</v>
      </c>
    </row>
    <row r="408">
      <c r="A408" s="2" t="s">
        <v>500</v>
      </c>
      <c r="B408" s="2" t="s">
        <v>503</v>
      </c>
      <c r="C408" s="2">
        <v>512.0</v>
      </c>
      <c r="D408" s="2">
        <v>4.0</v>
      </c>
      <c r="E408" s="2">
        <v>10.11</v>
      </c>
      <c r="F408" s="2">
        <v>0.05</v>
      </c>
      <c r="G408" s="2">
        <v>0.04</v>
      </c>
      <c r="H408" s="755">
        <v>45960.83934027778</v>
      </c>
    </row>
    <row r="409">
      <c r="A409" s="2" t="s">
        <v>500</v>
      </c>
      <c r="B409" s="2" t="s">
        <v>503</v>
      </c>
      <c r="C409" s="2">
        <v>1024.0</v>
      </c>
      <c r="D409" s="2">
        <v>4.0</v>
      </c>
      <c r="E409" s="2">
        <v>10.16</v>
      </c>
      <c r="F409" s="2">
        <v>0.1</v>
      </c>
      <c r="G409" s="2">
        <v>0.08</v>
      </c>
      <c r="H409" s="755">
        <v>45960.83934027778</v>
      </c>
    </row>
    <row r="410">
      <c r="A410" s="2" t="s">
        <v>500</v>
      </c>
      <c r="B410" s="2" t="s">
        <v>503</v>
      </c>
      <c r="C410" s="2">
        <v>2048.0</v>
      </c>
      <c r="D410" s="2">
        <v>4.0</v>
      </c>
      <c r="E410" s="2">
        <v>10.02</v>
      </c>
      <c r="F410" s="2">
        <v>0.2</v>
      </c>
      <c r="G410" s="2">
        <v>0.15</v>
      </c>
      <c r="H410" s="755">
        <v>45960.83934027778</v>
      </c>
    </row>
    <row r="411">
      <c r="A411" s="2" t="s">
        <v>500</v>
      </c>
      <c r="B411" s="2" t="s">
        <v>503</v>
      </c>
      <c r="C411" s="2">
        <v>4096.0</v>
      </c>
      <c r="D411" s="2">
        <v>4.0</v>
      </c>
      <c r="E411" s="2">
        <v>10.14</v>
      </c>
      <c r="F411" s="2">
        <v>0.4</v>
      </c>
      <c r="G411" s="2">
        <v>0.3</v>
      </c>
      <c r="H411" s="755">
        <v>45960.83934027778</v>
      </c>
    </row>
    <row r="412">
      <c r="A412" s="2" t="s">
        <v>500</v>
      </c>
      <c r="B412" s="2" t="s">
        <v>503</v>
      </c>
      <c r="C412" s="2">
        <v>8192.0</v>
      </c>
      <c r="D412" s="2">
        <v>4.0</v>
      </c>
      <c r="E412" s="2">
        <v>10.2</v>
      </c>
      <c r="F412" s="2">
        <v>0.8</v>
      </c>
      <c r="G412" s="2">
        <v>0.6</v>
      </c>
      <c r="H412" s="755">
        <v>45960.83934027778</v>
      </c>
    </row>
    <row r="413">
      <c r="A413" s="2" t="s">
        <v>500</v>
      </c>
      <c r="B413" s="2" t="s">
        <v>503</v>
      </c>
      <c r="C413" s="2">
        <v>16384.0</v>
      </c>
      <c r="D413" s="2">
        <v>4.0</v>
      </c>
      <c r="E413" s="2">
        <v>10.73</v>
      </c>
      <c r="F413" s="2">
        <v>1.53</v>
      </c>
      <c r="G413" s="2">
        <v>1.15</v>
      </c>
      <c r="H413" s="755">
        <v>45960.83934027778</v>
      </c>
    </row>
    <row r="414">
      <c r="A414" s="2" t="s">
        <v>500</v>
      </c>
      <c r="B414" s="2" t="s">
        <v>503</v>
      </c>
      <c r="C414" s="2">
        <v>32768.0</v>
      </c>
      <c r="D414" s="2">
        <v>4.0</v>
      </c>
      <c r="E414" s="2">
        <v>11.64</v>
      </c>
      <c r="F414" s="2">
        <v>2.82</v>
      </c>
      <c r="G414" s="2">
        <v>2.11</v>
      </c>
      <c r="H414" s="755">
        <v>45960.83934027778</v>
      </c>
    </row>
    <row r="415">
      <c r="A415" s="2" t="s">
        <v>500</v>
      </c>
      <c r="B415" s="2" t="s">
        <v>503</v>
      </c>
      <c r="C415" s="2">
        <v>65536.0</v>
      </c>
      <c r="D415" s="2">
        <v>4.0</v>
      </c>
      <c r="E415" s="2">
        <v>11.78</v>
      </c>
      <c r="F415" s="2">
        <v>5.56</v>
      </c>
      <c r="G415" s="2">
        <v>4.17</v>
      </c>
      <c r="H415" s="755">
        <v>45960.83934027778</v>
      </c>
    </row>
    <row r="416">
      <c r="A416" s="2" t="s">
        <v>500</v>
      </c>
      <c r="B416" s="2" t="s">
        <v>503</v>
      </c>
      <c r="C416" s="2">
        <v>131072.0</v>
      </c>
      <c r="D416" s="2">
        <v>4.0</v>
      </c>
      <c r="E416" s="2">
        <v>12.01</v>
      </c>
      <c r="F416" s="2">
        <v>10.91</v>
      </c>
      <c r="G416" s="2">
        <v>8.18</v>
      </c>
      <c r="H416" s="755">
        <v>45960.83934027778</v>
      </c>
    </row>
    <row r="417">
      <c r="A417" s="2" t="s">
        <v>500</v>
      </c>
      <c r="B417" s="2" t="s">
        <v>503</v>
      </c>
      <c r="C417" s="2">
        <v>262144.0</v>
      </c>
      <c r="D417" s="2">
        <v>4.0</v>
      </c>
      <c r="E417" s="2">
        <v>12.12</v>
      </c>
      <c r="F417" s="2">
        <v>21.63</v>
      </c>
      <c r="G417" s="2">
        <v>16.22</v>
      </c>
      <c r="H417" s="755">
        <v>45960.83934027778</v>
      </c>
    </row>
    <row r="418">
      <c r="A418" s="2" t="s">
        <v>500</v>
      </c>
      <c r="B418" s="2" t="s">
        <v>503</v>
      </c>
      <c r="C418" s="2">
        <v>524288.0</v>
      </c>
      <c r="D418" s="2">
        <v>4.0</v>
      </c>
      <c r="E418" s="2">
        <v>13.7</v>
      </c>
      <c r="F418" s="2">
        <v>38.27</v>
      </c>
      <c r="G418" s="2">
        <v>28.7</v>
      </c>
      <c r="H418" s="755">
        <v>45960.83934027778</v>
      </c>
    </row>
    <row r="419">
      <c r="A419" s="2" t="s">
        <v>500</v>
      </c>
      <c r="B419" s="2" t="s">
        <v>503</v>
      </c>
      <c r="C419" s="2">
        <v>1048576.0</v>
      </c>
      <c r="D419" s="2">
        <v>4.0</v>
      </c>
      <c r="E419" s="2">
        <v>17.13</v>
      </c>
      <c r="F419" s="2">
        <v>61.23</v>
      </c>
      <c r="G419" s="2">
        <v>45.92</v>
      </c>
      <c r="H419" s="755">
        <v>45960.83934027778</v>
      </c>
    </row>
    <row r="420">
      <c r="A420" s="2" t="s">
        <v>500</v>
      </c>
      <c r="B420" s="2" t="s">
        <v>503</v>
      </c>
      <c r="C420" s="2">
        <v>2097152.0</v>
      </c>
      <c r="D420" s="2">
        <v>4.0</v>
      </c>
      <c r="E420" s="2">
        <v>23.91</v>
      </c>
      <c r="F420" s="2">
        <v>87.71</v>
      </c>
      <c r="G420" s="2">
        <v>65.78</v>
      </c>
      <c r="H420" s="755">
        <v>45960.83934027778</v>
      </c>
    </row>
    <row r="421">
      <c r="A421" s="2" t="s">
        <v>500</v>
      </c>
      <c r="B421" s="2" t="s">
        <v>503</v>
      </c>
      <c r="C421" s="2">
        <v>4194304.0</v>
      </c>
      <c r="D421" s="2">
        <v>4.0</v>
      </c>
      <c r="E421" s="2">
        <v>22.73</v>
      </c>
      <c r="F421" s="2">
        <v>184.49</v>
      </c>
      <c r="G421" s="2">
        <v>138.37</v>
      </c>
      <c r="H421" s="755">
        <v>45960.83934027778</v>
      </c>
    </row>
    <row r="422">
      <c r="A422" s="2" t="s">
        <v>500</v>
      </c>
      <c r="B422" s="2" t="s">
        <v>503</v>
      </c>
      <c r="C422" s="2">
        <v>8388608.0</v>
      </c>
      <c r="D422" s="2">
        <v>4.0</v>
      </c>
      <c r="E422" s="2">
        <v>31.81</v>
      </c>
      <c r="F422" s="2">
        <v>263.69</v>
      </c>
      <c r="G422" s="2">
        <v>197.77</v>
      </c>
      <c r="H422" s="755">
        <v>45960.83934027778</v>
      </c>
    </row>
    <row r="423">
      <c r="A423" s="2" t="s">
        <v>500</v>
      </c>
      <c r="B423" s="2" t="s">
        <v>503</v>
      </c>
      <c r="C423" s="2">
        <v>1.6777216E7</v>
      </c>
      <c r="D423" s="2">
        <v>4.0</v>
      </c>
      <c r="E423" s="2">
        <v>47.21</v>
      </c>
      <c r="F423" s="2">
        <v>355.38</v>
      </c>
      <c r="G423" s="2">
        <v>266.54</v>
      </c>
      <c r="H423" s="755">
        <v>45960.83934027778</v>
      </c>
    </row>
    <row r="424">
      <c r="A424" s="2" t="s">
        <v>500</v>
      </c>
      <c r="B424" s="2" t="s">
        <v>503</v>
      </c>
      <c r="C424" s="2">
        <v>3.3554432E7</v>
      </c>
      <c r="D424" s="2">
        <v>4.0</v>
      </c>
      <c r="E424" s="2">
        <v>73.78</v>
      </c>
      <c r="F424" s="2">
        <v>454.8</v>
      </c>
      <c r="G424" s="2">
        <v>341.1</v>
      </c>
      <c r="H424" s="755">
        <v>45960.83934027778</v>
      </c>
    </row>
    <row r="425">
      <c r="A425" s="2" t="s">
        <v>500</v>
      </c>
      <c r="B425" s="2" t="s">
        <v>503</v>
      </c>
      <c r="C425" s="2">
        <v>6.7108864E7</v>
      </c>
      <c r="D425" s="2">
        <v>4.0</v>
      </c>
      <c r="E425" s="2">
        <v>126.2</v>
      </c>
      <c r="F425" s="2">
        <v>531.58</v>
      </c>
      <c r="G425" s="2">
        <v>398.68</v>
      </c>
      <c r="H425" s="755">
        <v>45960.83934027778</v>
      </c>
    </row>
    <row r="426">
      <c r="A426" s="2" t="s">
        <v>500</v>
      </c>
      <c r="B426" s="2" t="s">
        <v>503</v>
      </c>
      <c r="C426" s="2">
        <v>1.34217728E8</v>
      </c>
      <c r="D426" s="2">
        <v>4.0</v>
      </c>
      <c r="E426" s="2">
        <v>228.4</v>
      </c>
      <c r="F426" s="2">
        <v>587.6</v>
      </c>
      <c r="G426" s="2">
        <v>440.7</v>
      </c>
      <c r="H426" s="755">
        <v>45960.83934027778</v>
      </c>
    </row>
    <row r="427">
      <c r="A427" s="2" t="s">
        <v>500</v>
      </c>
      <c r="B427" s="2" t="s">
        <v>503</v>
      </c>
      <c r="C427" s="2">
        <v>2.68435456E8</v>
      </c>
      <c r="D427" s="2">
        <v>4.0</v>
      </c>
      <c r="E427" s="2">
        <v>429.7</v>
      </c>
      <c r="F427" s="2">
        <v>624.69</v>
      </c>
      <c r="G427" s="2">
        <v>468.52</v>
      </c>
      <c r="H427" s="755">
        <v>45960.83934027778</v>
      </c>
    </row>
    <row r="428">
      <c r="A428" s="2" t="s">
        <v>500</v>
      </c>
      <c r="B428" s="2" t="s">
        <v>503</v>
      </c>
      <c r="C428" s="2">
        <v>5.36870912E8</v>
      </c>
      <c r="D428" s="2">
        <v>4.0</v>
      </c>
      <c r="E428" s="2">
        <v>829.3</v>
      </c>
      <c r="F428" s="2">
        <v>647.41</v>
      </c>
      <c r="G428" s="2">
        <v>485.56</v>
      </c>
      <c r="H428" s="755">
        <v>45960.83934027778</v>
      </c>
    </row>
    <row r="429">
      <c r="A429" s="2" t="s">
        <v>500</v>
      </c>
      <c r="B429" s="2" t="s">
        <v>503</v>
      </c>
      <c r="C429" s="2">
        <v>1.073741824E9</v>
      </c>
      <c r="D429" s="2">
        <v>4.0</v>
      </c>
      <c r="E429" s="2">
        <v>1525.2</v>
      </c>
      <c r="F429" s="2">
        <v>704.0</v>
      </c>
      <c r="G429" s="2">
        <v>528.0</v>
      </c>
      <c r="H429" s="755">
        <v>45960.83934027778</v>
      </c>
    </row>
    <row r="430">
      <c r="A430" s="2" t="s">
        <v>500</v>
      </c>
      <c r="B430" s="2" t="s">
        <v>503</v>
      </c>
      <c r="C430" s="2">
        <v>2.147483648E9</v>
      </c>
      <c r="D430" s="2">
        <v>4.0</v>
      </c>
      <c r="E430" s="2">
        <v>2672.4</v>
      </c>
      <c r="F430" s="2">
        <v>803.59</v>
      </c>
      <c r="G430" s="2">
        <v>602.69</v>
      </c>
      <c r="H430" s="755">
        <v>45960.83934027778</v>
      </c>
    </row>
    <row r="431">
      <c r="A431" s="2" t="s">
        <v>500</v>
      </c>
      <c r="B431" s="2" t="s">
        <v>503</v>
      </c>
      <c r="C431" s="2">
        <v>160.0</v>
      </c>
      <c r="D431" s="2">
        <v>5.0</v>
      </c>
      <c r="E431" s="2">
        <v>10.12</v>
      </c>
      <c r="F431" s="2">
        <v>0.02</v>
      </c>
      <c r="G431" s="2">
        <v>0.01</v>
      </c>
      <c r="H431" s="755">
        <v>45960.83934027778</v>
      </c>
    </row>
    <row r="432">
      <c r="A432" s="2" t="s">
        <v>500</v>
      </c>
      <c r="B432" s="2" t="s">
        <v>503</v>
      </c>
      <c r="C432" s="2">
        <v>320.0</v>
      </c>
      <c r="D432" s="2">
        <v>5.0</v>
      </c>
      <c r="E432" s="2">
        <v>10.0</v>
      </c>
      <c r="F432" s="2">
        <v>0.03</v>
      </c>
      <c r="G432" s="2">
        <v>0.03</v>
      </c>
      <c r="H432" s="755">
        <v>45960.83934027778</v>
      </c>
    </row>
    <row r="433">
      <c r="A433" s="2" t="s">
        <v>500</v>
      </c>
      <c r="B433" s="2" t="s">
        <v>503</v>
      </c>
      <c r="C433" s="2">
        <v>640.0</v>
      </c>
      <c r="D433" s="2">
        <v>5.0</v>
      </c>
      <c r="E433" s="2">
        <v>9.98</v>
      </c>
      <c r="F433" s="2">
        <v>0.06</v>
      </c>
      <c r="G433" s="2">
        <v>0.05</v>
      </c>
      <c r="H433" s="755">
        <v>45960.83934027778</v>
      </c>
    </row>
    <row r="434">
      <c r="A434" s="2" t="s">
        <v>500</v>
      </c>
      <c r="B434" s="2" t="s">
        <v>503</v>
      </c>
      <c r="C434" s="2">
        <v>1280.0</v>
      </c>
      <c r="D434" s="2">
        <v>5.0</v>
      </c>
      <c r="E434" s="2">
        <v>10.19</v>
      </c>
      <c r="F434" s="2">
        <v>0.13</v>
      </c>
      <c r="G434" s="2">
        <v>0.1</v>
      </c>
      <c r="H434" s="755">
        <v>45960.83934027778</v>
      </c>
    </row>
    <row r="435">
      <c r="A435" s="2" t="s">
        <v>500</v>
      </c>
      <c r="B435" s="2" t="s">
        <v>503</v>
      </c>
      <c r="C435" s="2">
        <v>2560.0</v>
      </c>
      <c r="D435" s="2">
        <v>5.0</v>
      </c>
      <c r="E435" s="2">
        <v>10.03</v>
      </c>
      <c r="F435" s="2">
        <v>0.26</v>
      </c>
      <c r="G435" s="2">
        <v>0.2</v>
      </c>
      <c r="H435" s="755">
        <v>45960.83934027778</v>
      </c>
    </row>
    <row r="436">
      <c r="A436" s="2" t="s">
        <v>500</v>
      </c>
      <c r="B436" s="2" t="s">
        <v>503</v>
      </c>
      <c r="C436" s="2">
        <v>5120.0</v>
      </c>
      <c r="D436" s="2">
        <v>5.0</v>
      </c>
      <c r="E436" s="2">
        <v>10.13</v>
      </c>
      <c r="F436" s="2">
        <v>0.51</v>
      </c>
      <c r="G436" s="2">
        <v>0.4</v>
      </c>
      <c r="H436" s="755">
        <v>45960.83934027778</v>
      </c>
    </row>
    <row r="437">
      <c r="A437" s="2" t="s">
        <v>500</v>
      </c>
      <c r="B437" s="2" t="s">
        <v>503</v>
      </c>
      <c r="C437" s="2">
        <v>10240.0</v>
      </c>
      <c r="D437" s="2">
        <v>5.0</v>
      </c>
      <c r="E437" s="2">
        <v>10.29</v>
      </c>
      <c r="F437" s="2">
        <v>1.0</v>
      </c>
      <c r="G437" s="2">
        <v>0.8</v>
      </c>
      <c r="H437" s="755">
        <v>45960.83934027778</v>
      </c>
    </row>
    <row r="438">
      <c r="A438" s="2" t="s">
        <v>500</v>
      </c>
      <c r="B438" s="2" t="s">
        <v>503</v>
      </c>
      <c r="C438" s="2">
        <v>20480.0</v>
      </c>
      <c r="D438" s="2">
        <v>5.0</v>
      </c>
      <c r="E438" s="2">
        <v>10.7</v>
      </c>
      <c r="F438" s="2">
        <v>1.91</v>
      </c>
      <c r="G438" s="2">
        <v>1.53</v>
      </c>
      <c r="H438" s="755">
        <v>45960.83934027778</v>
      </c>
    </row>
    <row r="439">
      <c r="A439" s="2" t="s">
        <v>500</v>
      </c>
      <c r="B439" s="2" t="s">
        <v>503</v>
      </c>
      <c r="C439" s="2">
        <v>40960.0</v>
      </c>
      <c r="D439" s="2">
        <v>5.0</v>
      </c>
      <c r="E439" s="2">
        <v>11.6</v>
      </c>
      <c r="F439" s="2">
        <v>3.53</v>
      </c>
      <c r="G439" s="2">
        <v>2.83</v>
      </c>
      <c r="H439" s="755">
        <v>45960.83934027778</v>
      </c>
    </row>
    <row r="440">
      <c r="A440" s="2" t="s">
        <v>500</v>
      </c>
      <c r="B440" s="2" t="s">
        <v>503</v>
      </c>
      <c r="C440" s="2">
        <v>81920.0</v>
      </c>
      <c r="D440" s="2">
        <v>5.0</v>
      </c>
      <c r="E440" s="2">
        <v>12.03</v>
      </c>
      <c r="F440" s="2">
        <v>6.81</v>
      </c>
      <c r="G440" s="2">
        <v>5.45</v>
      </c>
      <c r="H440" s="755">
        <v>45960.83934027778</v>
      </c>
    </row>
    <row r="441">
      <c r="A441" s="2" t="s">
        <v>500</v>
      </c>
      <c r="B441" s="2" t="s">
        <v>503</v>
      </c>
      <c r="C441" s="2">
        <v>163840.0</v>
      </c>
      <c r="D441" s="2">
        <v>5.0</v>
      </c>
      <c r="E441" s="2">
        <v>12.08</v>
      </c>
      <c r="F441" s="2">
        <v>13.56</v>
      </c>
      <c r="G441" s="2">
        <v>10.85</v>
      </c>
      <c r="H441" s="755">
        <v>45960.83934027778</v>
      </c>
    </row>
    <row r="442">
      <c r="A442" s="2" t="s">
        <v>500</v>
      </c>
      <c r="B442" s="2" t="s">
        <v>503</v>
      </c>
      <c r="C442" s="2">
        <v>327680.0</v>
      </c>
      <c r="D442" s="2">
        <v>5.0</v>
      </c>
      <c r="E442" s="2">
        <v>13.54</v>
      </c>
      <c r="F442" s="2">
        <v>24.2</v>
      </c>
      <c r="G442" s="2">
        <v>19.36</v>
      </c>
      <c r="H442" s="755">
        <v>45960.83934027778</v>
      </c>
    </row>
    <row r="443">
      <c r="A443" s="2" t="s">
        <v>500</v>
      </c>
      <c r="B443" s="2" t="s">
        <v>503</v>
      </c>
      <c r="C443" s="2">
        <v>655360.0</v>
      </c>
      <c r="D443" s="2">
        <v>5.0</v>
      </c>
      <c r="E443" s="2">
        <v>16.94</v>
      </c>
      <c r="F443" s="2">
        <v>38.68</v>
      </c>
      <c r="G443" s="2">
        <v>30.94</v>
      </c>
      <c r="H443" s="755">
        <v>45960.83934027778</v>
      </c>
    </row>
    <row r="444">
      <c r="A444" s="2" t="s">
        <v>500</v>
      </c>
      <c r="B444" s="2" t="s">
        <v>503</v>
      </c>
      <c r="C444" s="2">
        <v>1310720.0</v>
      </c>
      <c r="D444" s="2">
        <v>5.0</v>
      </c>
      <c r="E444" s="2">
        <v>23.65</v>
      </c>
      <c r="F444" s="2">
        <v>55.41</v>
      </c>
      <c r="G444" s="2">
        <v>44.33</v>
      </c>
      <c r="H444" s="755">
        <v>45960.83934027778</v>
      </c>
    </row>
    <row r="445">
      <c r="A445" s="2" t="s">
        <v>500</v>
      </c>
      <c r="B445" s="2" t="s">
        <v>503</v>
      </c>
      <c r="C445" s="2">
        <v>2621440.0</v>
      </c>
      <c r="D445" s="2">
        <v>5.0</v>
      </c>
      <c r="E445" s="2">
        <v>37.74</v>
      </c>
      <c r="F445" s="2">
        <v>69.46</v>
      </c>
      <c r="G445" s="2">
        <v>55.57</v>
      </c>
      <c r="H445" s="755">
        <v>45960.83934027778</v>
      </c>
    </row>
    <row r="446">
      <c r="A446" s="2" t="s">
        <v>500</v>
      </c>
      <c r="B446" s="2" t="s">
        <v>503</v>
      </c>
      <c r="C446" s="2">
        <v>5242880.0</v>
      </c>
      <c r="D446" s="2">
        <v>5.0</v>
      </c>
      <c r="E446" s="2">
        <v>28.78</v>
      </c>
      <c r="F446" s="2">
        <v>182.19</v>
      </c>
      <c r="G446" s="2">
        <v>145.75</v>
      </c>
      <c r="H446" s="755">
        <v>45960.83934027778</v>
      </c>
    </row>
    <row r="447">
      <c r="A447" s="2" t="s">
        <v>500</v>
      </c>
      <c r="B447" s="2" t="s">
        <v>503</v>
      </c>
      <c r="C447" s="2">
        <v>1.048576E7</v>
      </c>
      <c r="D447" s="2">
        <v>5.0</v>
      </c>
      <c r="E447" s="2">
        <v>41.57</v>
      </c>
      <c r="F447" s="2">
        <v>252.25</v>
      </c>
      <c r="G447" s="2">
        <v>201.8</v>
      </c>
      <c r="H447" s="755">
        <v>45960.83934027778</v>
      </c>
    </row>
    <row r="448">
      <c r="A448" s="2" t="s">
        <v>500</v>
      </c>
      <c r="B448" s="2" t="s">
        <v>503</v>
      </c>
      <c r="C448" s="2">
        <v>2.097152E7</v>
      </c>
      <c r="D448" s="2">
        <v>5.0</v>
      </c>
      <c r="E448" s="2">
        <v>65.96</v>
      </c>
      <c r="F448" s="2">
        <v>317.93</v>
      </c>
      <c r="G448" s="2">
        <v>254.35</v>
      </c>
      <c r="H448" s="755">
        <v>45960.83934027778</v>
      </c>
    </row>
    <row r="449">
      <c r="A449" s="2" t="s">
        <v>500</v>
      </c>
      <c r="B449" s="2" t="s">
        <v>503</v>
      </c>
      <c r="C449" s="2">
        <v>4.194304E7</v>
      </c>
      <c r="D449" s="2">
        <v>5.0</v>
      </c>
      <c r="E449" s="2">
        <v>117.8</v>
      </c>
      <c r="F449" s="2">
        <v>356.08</v>
      </c>
      <c r="G449" s="2">
        <v>284.86</v>
      </c>
      <c r="H449" s="755">
        <v>45960.83934027778</v>
      </c>
    </row>
    <row r="450">
      <c r="A450" s="2" t="s">
        <v>500</v>
      </c>
      <c r="B450" s="2" t="s">
        <v>503</v>
      </c>
      <c r="C450" s="2">
        <v>8.388608E7</v>
      </c>
      <c r="D450" s="2">
        <v>5.0</v>
      </c>
      <c r="E450" s="2">
        <v>219.4</v>
      </c>
      <c r="F450" s="2">
        <v>382.42</v>
      </c>
      <c r="G450" s="2">
        <v>305.94</v>
      </c>
      <c r="H450" s="755">
        <v>45960.83934027778</v>
      </c>
    </row>
    <row r="451">
      <c r="A451" s="2" t="s">
        <v>500</v>
      </c>
      <c r="B451" s="2" t="s">
        <v>503</v>
      </c>
      <c r="C451" s="2">
        <v>1.6777216E8</v>
      </c>
      <c r="D451" s="2">
        <v>5.0</v>
      </c>
      <c r="E451" s="2">
        <v>417.1</v>
      </c>
      <c r="F451" s="2">
        <v>402.19</v>
      </c>
      <c r="G451" s="2">
        <v>321.76</v>
      </c>
      <c r="H451" s="755">
        <v>45960.83934027778</v>
      </c>
    </row>
    <row r="452">
      <c r="A452" s="2" t="s">
        <v>500</v>
      </c>
      <c r="B452" s="2" t="s">
        <v>503</v>
      </c>
      <c r="C452" s="2">
        <v>3.3554432E8</v>
      </c>
      <c r="D452" s="2">
        <v>5.0</v>
      </c>
      <c r="E452" s="2">
        <v>810.7</v>
      </c>
      <c r="F452" s="2">
        <v>413.92</v>
      </c>
      <c r="G452" s="2">
        <v>331.13</v>
      </c>
      <c r="H452" s="755">
        <v>45960.83934027778</v>
      </c>
    </row>
    <row r="453">
      <c r="A453" s="2" t="s">
        <v>500</v>
      </c>
      <c r="B453" s="2" t="s">
        <v>503</v>
      </c>
      <c r="C453" s="2">
        <v>6.7108864E8</v>
      </c>
      <c r="D453" s="2">
        <v>5.0</v>
      </c>
      <c r="E453" s="2">
        <v>1496.3</v>
      </c>
      <c r="F453" s="2">
        <v>448.5</v>
      </c>
      <c r="G453" s="2">
        <v>358.8</v>
      </c>
      <c r="H453" s="755">
        <v>45960.83934027778</v>
      </c>
    </row>
    <row r="454">
      <c r="A454" s="2" t="s">
        <v>500</v>
      </c>
      <c r="B454" s="2" t="s">
        <v>503</v>
      </c>
      <c r="C454" s="2">
        <v>1.34217728E9</v>
      </c>
      <c r="D454" s="2">
        <v>5.0</v>
      </c>
      <c r="E454" s="2">
        <v>2278.4</v>
      </c>
      <c r="F454" s="2">
        <v>589.08</v>
      </c>
      <c r="G454" s="2">
        <v>471.27</v>
      </c>
      <c r="H454" s="755">
        <v>45960.83934027778</v>
      </c>
    </row>
    <row r="455">
      <c r="A455" s="2" t="s">
        <v>500</v>
      </c>
      <c r="B455" s="2" t="s">
        <v>503</v>
      </c>
      <c r="C455" s="2">
        <v>2.68435456E9</v>
      </c>
      <c r="D455" s="2">
        <v>5.0</v>
      </c>
      <c r="E455" s="2">
        <v>3436.8</v>
      </c>
      <c r="F455" s="2">
        <v>781.07</v>
      </c>
      <c r="G455" s="2">
        <v>624.85</v>
      </c>
      <c r="H455" s="755">
        <v>45960.83934027778</v>
      </c>
    </row>
    <row r="456">
      <c r="A456" s="2" t="s">
        <v>500</v>
      </c>
      <c r="B456" s="2" t="s">
        <v>503</v>
      </c>
      <c r="C456" s="2">
        <v>192.0</v>
      </c>
      <c r="D456" s="2">
        <v>6.0</v>
      </c>
      <c r="E456" s="2">
        <v>10.0</v>
      </c>
      <c r="F456" s="2">
        <v>0.02</v>
      </c>
      <c r="G456" s="2">
        <v>0.02</v>
      </c>
      <c r="H456" s="755">
        <v>45960.83934027778</v>
      </c>
    </row>
    <row r="457">
      <c r="A457" s="2" t="s">
        <v>500</v>
      </c>
      <c r="B457" s="2" t="s">
        <v>503</v>
      </c>
      <c r="C457" s="2">
        <v>384.0</v>
      </c>
      <c r="D457" s="2">
        <v>6.0</v>
      </c>
      <c r="E457" s="2">
        <v>10.08</v>
      </c>
      <c r="F457" s="2">
        <v>0.04</v>
      </c>
      <c r="G457" s="2">
        <v>0.03</v>
      </c>
      <c r="H457" s="755">
        <v>45960.83934027778</v>
      </c>
    </row>
    <row r="458">
      <c r="A458" s="2" t="s">
        <v>500</v>
      </c>
      <c r="B458" s="2" t="s">
        <v>503</v>
      </c>
      <c r="C458" s="2">
        <v>768.0</v>
      </c>
      <c r="D458" s="2">
        <v>6.0</v>
      </c>
      <c r="E458" s="2">
        <v>10.15</v>
      </c>
      <c r="F458" s="2">
        <v>0.08</v>
      </c>
      <c r="G458" s="2">
        <v>0.06</v>
      </c>
      <c r="H458" s="755">
        <v>45960.83934027778</v>
      </c>
    </row>
    <row r="459">
      <c r="A459" s="2" t="s">
        <v>500</v>
      </c>
      <c r="B459" s="2" t="s">
        <v>503</v>
      </c>
      <c r="C459" s="2">
        <v>1536.0</v>
      </c>
      <c r="D459" s="2">
        <v>6.0</v>
      </c>
      <c r="E459" s="2">
        <v>10.15</v>
      </c>
      <c r="F459" s="2">
        <v>0.15</v>
      </c>
      <c r="G459" s="2">
        <v>0.13</v>
      </c>
      <c r="H459" s="755">
        <v>45960.83934027778</v>
      </c>
    </row>
    <row r="460">
      <c r="A460" s="2" t="s">
        <v>500</v>
      </c>
      <c r="B460" s="2" t="s">
        <v>503</v>
      </c>
      <c r="C460" s="2">
        <v>3072.0</v>
      </c>
      <c r="D460" s="2">
        <v>6.0</v>
      </c>
      <c r="E460" s="2">
        <v>10.22</v>
      </c>
      <c r="F460" s="2">
        <v>0.3</v>
      </c>
      <c r="G460" s="2">
        <v>0.25</v>
      </c>
      <c r="H460" s="755">
        <v>45960.83934027778</v>
      </c>
    </row>
    <row r="461">
      <c r="A461" s="2" t="s">
        <v>500</v>
      </c>
      <c r="B461" s="2" t="s">
        <v>503</v>
      </c>
      <c r="C461" s="2">
        <v>6144.0</v>
      </c>
      <c r="D461" s="2">
        <v>6.0</v>
      </c>
      <c r="E461" s="2">
        <v>10.18</v>
      </c>
      <c r="F461" s="2">
        <v>0.6</v>
      </c>
      <c r="G461" s="2">
        <v>0.5</v>
      </c>
      <c r="H461" s="755">
        <v>45960.83934027778</v>
      </c>
    </row>
    <row r="462">
      <c r="A462" s="2" t="s">
        <v>500</v>
      </c>
      <c r="B462" s="2" t="s">
        <v>503</v>
      </c>
      <c r="C462" s="2">
        <v>12288.0</v>
      </c>
      <c r="D462" s="2">
        <v>6.0</v>
      </c>
      <c r="E462" s="2">
        <v>10.28</v>
      </c>
      <c r="F462" s="2">
        <v>1.19</v>
      </c>
      <c r="G462" s="2">
        <v>1.0</v>
      </c>
      <c r="H462" s="755">
        <v>45960.83934027778</v>
      </c>
    </row>
    <row r="463">
      <c r="A463" s="2" t="s">
        <v>500</v>
      </c>
      <c r="B463" s="2" t="s">
        <v>503</v>
      </c>
      <c r="C463" s="2">
        <v>24576.0</v>
      </c>
      <c r="D463" s="2">
        <v>6.0</v>
      </c>
      <c r="E463" s="2">
        <v>10.81</v>
      </c>
      <c r="F463" s="2">
        <v>2.27</v>
      </c>
      <c r="G463" s="2">
        <v>1.89</v>
      </c>
      <c r="H463" s="755">
        <v>45960.83934027778</v>
      </c>
    </row>
    <row r="464">
      <c r="A464" s="2" t="s">
        <v>500</v>
      </c>
      <c r="B464" s="2" t="s">
        <v>503</v>
      </c>
      <c r="C464" s="2">
        <v>49152.0</v>
      </c>
      <c r="D464" s="2">
        <v>6.0</v>
      </c>
      <c r="E464" s="2">
        <v>11.56</v>
      </c>
      <c r="F464" s="2">
        <v>4.25</v>
      </c>
      <c r="G464" s="2">
        <v>3.54</v>
      </c>
      <c r="H464" s="755">
        <v>45960.83934027778</v>
      </c>
    </row>
    <row r="465">
      <c r="A465" s="2" t="s">
        <v>500</v>
      </c>
      <c r="B465" s="2" t="s">
        <v>503</v>
      </c>
      <c r="C465" s="2">
        <v>98304.0</v>
      </c>
      <c r="D465" s="2">
        <v>6.0</v>
      </c>
      <c r="E465" s="2">
        <v>12.08</v>
      </c>
      <c r="F465" s="2">
        <v>8.14</v>
      </c>
      <c r="G465" s="2">
        <v>6.78</v>
      </c>
      <c r="H465" s="755">
        <v>45960.83934027778</v>
      </c>
    </row>
    <row r="466">
      <c r="A466" s="2" t="s">
        <v>500</v>
      </c>
      <c r="B466" s="2" t="s">
        <v>503</v>
      </c>
      <c r="C466" s="2">
        <v>196608.0</v>
      </c>
      <c r="D466" s="2">
        <v>6.0</v>
      </c>
      <c r="E466" s="2">
        <v>12.25</v>
      </c>
      <c r="F466" s="2">
        <v>16.05</v>
      </c>
      <c r="G466" s="2">
        <v>13.38</v>
      </c>
      <c r="H466" s="755">
        <v>45960.83934027778</v>
      </c>
    </row>
    <row r="467">
      <c r="A467" s="2" t="s">
        <v>500</v>
      </c>
      <c r="B467" s="2" t="s">
        <v>503</v>
      </c>
      <c r="C467" s="2">
        <v>393216.0</v>
      </c>
      <c r="D467" s="2">
        <v>6.0</v>
      </c>
      <c r="E467" s="2">
        <v>13.6</v>
      </c>
      <c r="F467" s="2">
        <v>28.91</v>
      </c>
      <c r="G467" s="2">
        <v>24.09</v>
      </c>
      <c r="H467" s="755">
        <v>45960.83934027778</v>
      </c>
    </row>
    <row r="468">
      <c r="A468" s="2" t="s">
        <v>500</v>
      </c>
      <c r="B468" s="2" t="s">
        <v>503</v>
      </c>
      <c r="C468" s="2">
        <v>786432.0</v>
      </c>
      <c r="D468" s="2">
        <v>6.0</v>
      </c>
      <c r="E468" s="2">
        <v>16.96</v>
      </c>
      <c r="F468" s="2">
        <v>46.38</v>
      </c>
      <c r="G468" s="2">
        <v>38.65</v>
      </c>
      <c r="H468" s="755">
        <v>45960.83934027778</v>
      </c>
    </row>
    <row r="469">
      <c r="A469" s="2" t="s">
        <v>500</v>
      </c>
      <c r="B469" s="2" t="s">
        <v>503</v>
      </c>
      <c r="C469" s="2">
        <v>1572864.0</v>
      </c>
      <c r="D469" s="2">
        <v>6.0</v>
      </c>
      <c r="E469" s="2">
        <v>23.95</v>
      </c>
      <c r="F469" s="2">
        <v>65.68</v>
      </c>
      <c r="G469" s="2">
        <v>54.73</v>
      </c>
      <c r="H469" s="755">
        <v>45960.83934027778</v>
      </c>
    </row>
    <row r="470">
      <c r="A470" s="2" t="s">
        <v>500</v>
      </c>
      <c r="B470" s="2" t="s">
        <v>503</v>
      </c>
      <c r="C470" s="2">
        <v>3145728.0</v>
      </c>
      <c r="D470" s="2">
        <v>6.0</v>
      </c>
      <c r="E470" s="2">
        <v>37.84</v>
      </c>
      <c r="F470" s="2">
        <v>83.13</v>
      </c>
      <c r="G470" s="2">
        <v>69.28</v>
      </c>
      <c r="H470" s="755">
        <v>45960.83934027778</v>
      </c>
    </row>
    <row r="471">
      <c r="A471" s="2" t="s">
        <v>500</v>
      </c>
      <c r="B471" s="2" t="s">
        <v>503</v>
      </c>
      <c r="C471" s="2">
        <v>6291456.0</v>
      </c>
      <c r="D471" s="2">
        <v>6.0</v>
      </c>
      <c r="E471" s="2">
        <v>30.53</v>
      </c>
      <c r="F471" s="2">
        <v>206.1</v>
      </c>
      <c r="G471" s="2">
        <v>171.75</v>
      </c>
      <c r="H471" s="755">
        <v>45960.83934027778</v>
      </c>
    </row>
    <row r="472">
      <c r="A472" s="2" t="s">
        <v>500</v>
      </c>
      <c r="B472" s="2" t="s">
        <v>503</v>
      </c>
      <c r="C472" s="2">
        <v>1.2582912E7</v>
      </c>
      <c r="D472" s="2">
        <v>6.0</v>
      </c>
      <c r="E472" s="2">
        <v>45.13</v>
      </c>
      <c r="F472" s="2">
        <v>278.8</v>
      </c>
      <c r="G472" s="2">
        <v>232.34</v>
      </c>
      <c r="H472" s="755">
        <v>45960.83934027778</v>
      </c>
    </row>
    <row r="473">
      <c r="A473" s="2" t="s">
        <v>500</v>
      </c>
      <c r="B473" s="2" t="s">
        <v>503</v>
      </c>
      <c r="C473" s="2">
        <v>2.5165824E7</v>
      </c>
      <c r="D473" s="2">
        <v>6.0</v>
      </c>
      <c r="E473" s="2">
        <v>69.17</v>
      </c>
      <c r="F473" s="2">
        <v>363.83</v>
      </c>
      <c r="G473" s="2">
        <v>303.19</v>
      </c>
      <c r="H473" s="755">
        <v>45960.83934027778</v>
      </c>
    </row>
    <row r="474">
      <c r="A474" s="2" t="s">
        <v>500</v>
      </c>
      <c r="B474" s="2" t="s">
        <v>503</v>
      </c>
      <c r="C474" s="2">
        <v>5.0331648E7</v>
      </c>
      <c r="D474" s="2">
        <v>6.0</v>
      </c>
      <c r="E474" s="2">
        <v>121.7</v>
      </c>
      <c r="F474" s="2">
        <v>413.52</v>
      </c>
      <c r="G474" s="2">
        <v>344.6</v>
      </c>
      <c r="H474" s="755">
        <v>45960.83934027778</v>
      </c>
    </row>
    <row r="475">
      <c r="A475" s="2" t="s">
        <v>500</v>
      </c>
      <c r="B475" s="2" t="s">
        <v>503</v>
      </c>
      <c r="C475" s="2">
        <v>1.00663296E8</v>
      </c>
      <c r="D475" s="2">
        <v>6.0</v>
      </c>
      <c r="E475" s="2">
        <v>222.9</v>
      </c>
      <c r="F475" s="2">
        <v>451.55</v>
      </c>
      <c r="G475" s="2">
        <v>376.3</v>
      </c>
      <c r="H475" s="755">
        <v>45960.83934027778</v>
      </c>
    </row>
    <row r="476">
      <c r="A476" s="2" t="s">
        <v>500</v>
      </c>
      <c r="B476" s="2" t="s">
        <v>503</v>
      </c>
      <c r="C476" s="2">
        <v>2.01326592E8</v>
      </c>
      <c r="D476" s="2">
        <v>6.0</v>
      </c>
      <c r="E476" s="2">
        <v>421.1</v>
      </c>
      <c r="F476" s="2">
        <v>478.11</v>
      </c>
      <c r="G476" s="2">
        <v>398.43</v>
      </c>
      <c r="H476" s="755">
        <v>45960.83934027778</v>
      </c>
    </row>
    <row r="477">
      <c r="A477" s="2" t="s">
        <v>500</v>
      </c>
      <c r="B477" s="2" t="s">
        <v>503</v>
      </c>
      <c r="C477" s="2">
        <v>4.02653184E8</v>
      </c>
      <c r="D477" s="2">
        <v>6.0</v>
      </c>
      <c r="E477" s="2">
        <v>814.1</v>
      </c>
      <c r="F477" s="2">
        <v>494.6</v>
      </c>
      <c r="G477" s="2">
        <v>412.17</v>
      </c>
      <c r="H477" s="755">
        <v>45960.83934027778</v>
      </c>
    </row>
    <row r="478">
      <c r="A478" s="2" t="s">
        <v>500</v>
      </c>
      <c r="B478" s="2" t="s">
        <v>503</v>
      </c>
      <c r="C478" s="2">
        <v>8.05306368E8</v>
      </c>
      <c r="D478" s="2">
        <v>6.0</v>
      </c>
      <c r="E478" s="2">
        <v>1509.2</v>
      </c>
      <c r="F478" s="2">
        <v>533.59</v>
      </c>
      <c r="G478" s="2">
        <v>444.66</v>
      </c>
      <c r="H478" s="755">
        <v>45960.83934027778</v>
      </c>
    </row>
    <row r="479">
      <c r="A479" s="2" t="s">
        <v>500</v>
      </c>
      <c r="B479" s="2" t="s">
        <v>503</v>
      </c>
      <c r="C479" s="2">
        <v>1.610612736E9</v>
      </c>
      <c r="D479" s="2">
        <v>6.0</v>
      </c>
      <c r="E479" s="2">
        <v>2312.5</v>
      </c>
      <c r="F479" s="2">
        <v>696.47</v>
      </c>
      <c r="G479" s="2">
        <v>580.39</v>
      </c>
      <c r="H479" s="755">
        <v>45960.83934027778</v>
      </c>
    </row>
    <row r="480">
      <c r="A480" s="2" t="s">
        <v>500</v>
      </c>
      <c r="B480" s="2" t="s">
        <v>503</v>
      </c>
      <c r="C480" s="2">
        <v>3.221225472E9</v>
      </c>
      <c r="D480" s="2">
        <v>6.0</v>
      </c>
      <c r="E480" s="2">
        <v>4343.5</v>
      </c>
      <c r="F480" s="2">
        <v>741.63</v>
      </c>
      <c r="G480" s="2">
        <v>618.02</v>
      </c>
      <c r="H480" s="755">
        <v>45960.83934027778</v>
      </c>
    </row>
    <row r="481">
      <c r="A481" s="2" t="s">
        <v>500</v>
      </c>
      <c r="B481" s="2" t="s">
        <v>503</v>
      </c>
      <c r="C481" s="2">
        <v>224.0</v>
      </c>
      <c r="D481" s="2">
        <v>7.0</v>
      </c>
      <c r="E481" s="2">
        <v>10.34</v>
      </c>
      <c r="F481" s="2">
        <v>0.02</v>
      </c>
      <c r="G481" s="2">
        <v>0.02</v>
      </c>
      <c r="H481" s="755">
        <v>45960.83934027778</v>
      </c>
    </row>
    <row r="482">
      <c r="A482" s="2" t="s">
        <v>500</v>
      </c>
      <c r="B482" s="2" t="s">
        <v>503</v>
      </c>
      <c r="C482" s="2">
        <v>448.0</v>
      </c>
      <c r="D482" s="2">
        <v>7.0</v>
      </c>
      <c r="E482" s="2">
        <v>10.23</v>
      </c>
      <c r="F482" s="2">
        <v>0.04</v>
      </c>
      <c r="G482" s="2">
        <v>0.04</v>
      </c>
      <c r="H482" s="755">
        <v>45960.83934027778</v>
      </c>
    </row>
    <row r="483">
      <c r="A483" s="2" t="s">
        <v>500</v>
      </c>
      <c r="B483" s="2" t="s">
        <v>503</v>
      </c>
      <c r="C483" s="2">
        <v>896.0</v>
      </c>
      <c r="D483" s="2">
        <v>7.0</v>
      </c>
      <c r="E483" s="2">
        <v>10.26</v>
      </c>
      <c r="F483" s="2">
        <v>0.09</v>
      </c>
      <c r="G483" s="2">
        <v>0.07</v>
      </c>
      <c r="H483" s="755">
        <v>45960.83934027778</v>
      </c>
    </row>
    <row r="484">
      <c r="A484" s="2" t="s">
        <v>500</v>
      </c>
      <c r="B484" s="2" t="s">
        <v>503</v>
      </c>
      <c r="C484" s="2">
        <v>1792.0</v>
      </c>
      <c r="D484" s="2">
        <v>7.0</v>
      </c>
      <c r="E484" s="2">
        <v>10.37</v>
      </c>
      <c r="F484" s="2">
        <v>0.17</v>
      </c>
      <c r="G484" s="2">
        <v>0.15</v>
      </c>
      <c r="H484" s="755">
        <v>45960.83934027778</v>
      </c>
    </row>
    <row r="485">
      <c r="A485" s="2" t="s">
        <v>500</v>
      </c>
      <c r="B485" s="2" t="s">
        <v>503</v>
      </c>
      <c r="C485" s="2">
        <v>3584.0</v>
      </c>
      <c r="D485" s="2">
        <v>7.0</v>
      </c>
      <c r="E485" s="2">
        <v>10.33</v>
      </c>
      <c r="F485" s="2">
        <v>0.35</v>
      </c>
      <c r="G485" s="2">
        <v>0.3</v>
      </c>
      <c r="H485" s="755">
        <v>45960.83934027778</v>
      </c>
    </row>
    <row r="486">
      <c r="A486" s="2" t="s">
        <v>500</v>
      </c>
      <c r="B486" s="2" t="s">
        <v>503</v>
      </c>
      <c r="C486" s="2">
        <v>7168.0</v>
      </c>
      <c r="D486" s="2">
        <v>7.0</v>
      </c>
      <c r="E486" s="2">
        <v>10.4</v>
      </c>
      <c r="F486" s="2">
        <v>0.69</v>
      </c>
      <c r="G486" s="2">
        <v>0.59</v>
      </c>
      <c r="H486" s="755">
        <v>45960.83934027778</v>
      </c>
    </row>
    <row r="487">
      <c r="A487" s="2" t="s">
        <v>500</v>
      </c>
      <c r="B487" s="2" t="s">
        <v>503</v>
      </c>
      <c r="C487" s="2">
        <v>14336.0</v>
      </c>
      <c r="D487" s="2">
        <v>7.0</v>
      </c>
      <c r="E487" s="2">
        <v>10.44</v>
      </c>
      <c r="F487" s="2">
        <v>1.37</v>
      </c>
      <c r="G487" s="2">
        <v>1.18</v>
      </c>
      <c r="H487" s="755">
        <v>45960.83934027778</v>
      </c>
    </row>
    <row r="488">
      <c r="A488" s="2" t="s">
        <v>500</v>
      </c>
      <c r="B488" s="2" t="s">
        <v>503</v>
      </c>
      <c r="C488" s="2">
        <v>28672.0</v>
      </c>
      <c r="D488" s="2">
        <v>7.0</v>
      </c>
      <c r="E488" s="2">
        <v>10.92</v>
      </c>
      <c r="F488" s="2">
        <v>2.63</v>
      </c>
      <c r="G488" s="2">
        <v>2.25</v>
      </c>
      <c r="H488" s="755">
        <v>45960.83934027778</v>
      </c>
    </row>
    <row r="489">
      <c r="A489" s="2" t="s">
        <v>500</v>
      </c>
      <c r="B489" s="2" t="s">
        <v>503</v>
      </c>
      <c r="C489" s="2">
        <v>57344.0</v>
      </c>
      <c r="D489" s="2">
        <v>7.0</v>
      </c>
      <c r="E489" s="2">
        <v>11.76</v>
      </c>
      <c r="F489" s="2">
        <v>4.87</v>
      </c>
      <c r="G489" s="2">
        <v>4.18</v>
      </c>
      <c r="H489" s="755">
        <v>45960.83934027778</v>
      </c>
    </row>
    <row r="490">
      <c r="A490" s="2" t="s">
        <v>500</v>
      </c>
      <c r="B490" s="2" t="s">
        <v>503</v>
      </c>
      <c r="C490" s="2">
        <v>114688.0</v>
      </c>
      <c r="D490" s="2">
        <v>7.0</v>
      </c>
      <c r="E490" s="2">
        <v>12.17</v>
      </c>
      <c r="F490" s="2">
        <v>9.42</v>
      </c>
      <c r="G490" s="2">
        <v>8.08</v>
      </c>
      <c r="H490" s="755">
        <v>45960.83934027778</v>
      </c>
    </row>
    <row r="491">
      <c r="A491" s="2" t="s">
        <v>500</v>
      </c>
      <c r="B491" s="2" t="s">
        <v>503</v>
      </c>
      <c r="C491" s="2">
        <v>229376.0</v>
      </c>
      <c r="D491" s="2">
        <v>7.0</v>
      </c>
      <c r="E491" s="2">
        <v>12.21</v>
      </c>
      <c r="F491" s="2">
        <v>18.79</v>
      </c>
      <c r="G491" s="2">
        <v>16.1</v>
      </c>
      <c r="H491" s="755">
        <v>45960.83934027778</v>
      </c>
    </row>
    <row r="492">
      <c r="A492" s="2" t="s">
        <v>500</v>
      </c>
      <c r="B492" s="2" t="s">
        <v>503</v>
      </c>
      <c r="C492" s="2">
        <v>458752.0</v>
      </c>
      <c r="D492" s="2">
        <v>7.0</v>
      </c>
      <c r="E492" s="2">
        <v>13.77</v>
      </c>
      <c r="F492" s="2">
        <v>33.31</v>
      </c>
      <c r="G492" s="2">
        <v>28.55</v>
      </c>
      <c r="H492" s="755">
        <v>45960.83934027778</v>
      </c>
    </row>
    <row r="493">
      <c r="A493" s="2" t="s">
        <v>500</v>
      </c>
      <c r="B493" s="2" t="s">
        <v>503</v>
      </c>
      <c r="C493" s="2">
        <v>917504.0</v>
      </c>
      <c r="D493" s="2">
        <v>7.0</v>
      </c>
      <c r="E493" s="2">
        <v>17.19</v>
      </c>
      <c r="F493" s="2">
        <v>53.37</v>
      </c>
      <c r="G493" s="2">
        <v>45.74</v>
      </c>
      <c r="H493" s="755">
        <v>45960.83934027778</v>
      </c>
    </row>
    <row r="494">
      <c r="A494" s="2" t="s">
        <v>500</v>
      </c>
      <c r="B494" s="2" t="s">
        <v>503</v>
      </c>
      <c r="C494" s="2">
        <v>1835008.0</v>
      </c>
      <c r="D494" s="2">
        <v>7.0</v>
      </c>
      <c r="E494" s="2">
        <v>23.98</v>
      </c>
      <c r="F494" s="2">
        <v>76.52</v>
      </c>
      <c r="G494" s="2">
        <v>65.59</v>
      </c>
      <c r="H494" s="755">
        <v>45960.83934027778</v>
      </c>
    </row>
    <row r="495">
      <c r="A495" s="2" t="s">
        <v>500</v>
      </c>
      <c r="B495" s="2" t="s">
        <v>503</v>
      </c>
      <c r="C495" s="2">
        <v>3670016.0</v>
      </c>
      <c r="D495" s="2">
        <v>7.0</v>
      </c>
      <c r="E495" s="2">
        <v>37.96</v>
      </c>
      <c r="F495" s="2">
        <v>96.69</v>
      </c>
      <c r="G495" s="2">
        <v>82.87</v>
      </c>
      <c r="H495" s="755">
        <v>45960.83934027778</v>
      </c>
    </row>
    <row r="496">
      <c r="A496" s="2" t="s">
        <v>500</v>
      </c>
      <c r="B496" s="2" t="s">
        <v>503</v>
      </c>
      <c r="C496" s="2">
        <v>7340032.0</v>
      </c>
      <c r="D496" s="2">
        <v>7.0</v>
      </c>
      <c r="E496" s="2">
        <v>32.35</v>
      </c>
      <c r="F496" s="2">
        <v>226.92</v>
      </c>
      <c r="G496" s="2">
        <v>194.51</v>
      </c>
      <c r="H496" s="755">
        <v>45960.83934027778</v>
      </c>
    </row>
    <row r="497">
      <c r="A497" s="2" t="s">
        <v>500</v>
      </c>
      <c r="B497" s="2" t="s">
        <v>503</v>
      </c>
      <c r="C497" s="2">
        <v>1.4680064E7</v>
      </c>
      <c r="D497" s="2">
        <v>7.0</v>
      </c>
      <c r="E497" s="2">
        <v>48.15</v>
      </c>
      <c r="F497" s="2">
        <v>304.89</v>
      </c>
      <c r="G497" s="2">
        <v>261.33</v>
      </c>
      <c r="H497" s="755">
        <v>45960.83934027778</v>
      </c>
    </row>
    <row r="498">
      <c r="A498" s="2" t="s">
        <v>500</v>
      </c>
      <c r="B498" s="2" t="s">
        <v>503</v>
      </c>
      <c r="C498" s="2">
        <v>2.9360128E7</v>
      </c>
      <c r="D498" s="2">
        <v>7.0</v>
      </c>
      <c r="E498" s="2">
        <v>75.29</v>
      </c>
      <c r="F498" s="2">
        <v>389.98</v>
      </c>
      <c r="G498" s="2">
        <v>334.27</v>
      </c>
      <c r="H498" s="755">
        <v>45960.83934027778</v>
      </c>
    </row>
    <row r="499">
      <c r="A499" s="2" t="s">
        <v>500</v>
      </c>
      <c r="B499" s="2" t="s">
        <v>503</v>
      </c>
      <c r="C499" s="2">
        <v>5.8720256E7</v>
      </c>
      <c r="D499" s="2">
        <v>7.0</v>
      </c>
      <c r="E499" s="2">
        <v>127.3</v>
      </c>
      <c r="F499" s="2">
        <v>461.24</v>
      </c>
      <c r="G499" s="2">
        <v>395.35</v>
      </c>
      <c r="H499" s="755">
        <v>45960.83934027778</v>
      </c>
    </row>
    <row r="500">
      <c r="A500" s="2" t="s">
        <v>500</v>
      </c>
      <c r="B500" s="2" t="s">
        <v>503</v>
      </c>
      <c r="C500" s="2">
        <v>1.17440512E8</v>
      </c>
      <c r="D500" s="2">
        <v>7.0</v>
      </c>
      <c r="E500" s="2">
        <v>229.4</v>
      </c>
      <c r="F500" s="2">
        <v>511.84</v>
      </c>
      <c r="G500" s="2">
        <v>438.72</v>
      </c>
      <c r="H500" s="755">
        <v>45960.83934027778</v>
      </c>
    </row>
    <row r="501">
      <c r="A501" s="2" t="s">
        <v>500</v>
      </c>
      <c r="B501" s="2" t="s">
        <v>503</v>
      </c>
      <c r="C501" s="2">
        <v>2.34881024E8</v>
      </c>
      <c r="D501" s="2">
        <v>7.0</v>
      </c>
      <c r="E501" s="2">
        <v>429.0</v>
      </c>
      <c r="F501" s="2">
        <v>547.55</v>
      </c>
      <c r="G501" s="2">
        <v>469.33</v>
      </c>
      <c r="H501" s="755">
        <v>45960.83934027778</v>
      </c>
    </row>
    <row r="502">
      <c r="A502" s="2" t="s">
        <v>500</v>
      </c>
      <c r="B502" s="2" t="s">
        <v>503</v>
      </c>
      <c r="C502" s="2">
        <v>4.69762048E8</v>
      </c>
      <c r="D502" s="2">
        <v>7.0</v>
      </c>
      <c r="E502" s="2">
        <v>824.7</v>
      </c>
      <c r="F502" s="2">
        <v>569.6</v>
      </c>
      <c r="G502" s="2">
        <v>488.23</v>
      </c>
      <c r="H502" s="755">
        <v>45960.83934027778</v>
      </c>
    </row>
    <row r="503">
      <c r="A503" s="2" t="s">
        <v>500</v>
      </c>
      <c r="B503" s="2" t="s">
        <v>503</v>
      </c>
      <c r="C503" s="2">
        <v>9.39524096E8</v>
      </c>
      <c r="D503" s="2">
        <v>7.0</v>
      </c>
      <c r="E503" s="2">
        <v>1526.8</v>
      </c>
      <c r="F503" s="2">
        <v>615.34</v>
      </c>
      <c r="G503" s="2">
        <v>527.44</v>
      </c>
      <c r="H503" s="755">
        <v>45960.83934027778</v>
      </c>
    </row>
    <row r="504">
      <c r="A504" s="2" t="s">
        <v>500</v>
      </c>
      <c r="B504" s="2" t="s">
        <v>503</v>
      </c>
      <c r="C504" s="2">
        <v>1.879048192E9</v>
      </c>
      <c r="D504" s="2">
        <v>7.0</v>
      </c>
      <c r="E504" s="2">
        <v>2914.5</v>
      </c>
      <c r="F504" s="2">
        <v>644.71</v>
      </c>
      <c r="G504" s="2">
        <v>552.61</v>
      </c>
      <c r="H504" s="755">
        <v>45960.83934027778</v>
      </c>
    </row>
    <row r="505">
      <c r="A505" s="2" t="s">
        <v>500</v>
      </c>
      <c r="B505" s="2" t="s">
        <v>503</v>
      </c>
      <c r="C505" s="2">
        <v>3.758096384E9</v>
      </c>
      <c r="D505" s="2">
        <v>7.0</v>
      </c>
      <c r="E505" s="2">
        <v>4972.7</v>
      </c>
      <c r="F505" s="2">
        <v>755.75</v>
      </c>
      <c r="G505" s="2">
        <v>647.78</v>
      </c>
      <c r="H505" s="755">
        <v>45960.83934027778</v>
      </c>
    </row>
    <row r="506">
      <c r="A506" s="2" t="s">
        <v>500</v>
      </c>
      <c r="B506" s="2" t="s">
        <v>503</v>
      </c>
      <c r="C506" s="2">
        <v>128.0</v>
      </c>
      <c r="D506" s="2">
        <v>8.0</v>
      </c>
      <c r="E506" s="2">
        <v>10.26</v>
      </c>
      <c r="F506" s="2">
        <v>0.01</v>
      </c>
      <c r="G506" s="2">
        <v>0.01</v>
      </c>
      <c r="H506" s="755">
        <v>45960.83934027778</v>
      </c>
    </row>
    <row r="507">
      <c r="A507" s="2" t="s">
        <v>500</v>
      </c>
      <c r="B507" s="2" t="s">
        <v>503</v>
      </c>
      <c r="C507" s="2">
        <v>256.0</v>
      </c>
      <c r="D507" s="2">
        <v>8.0</v>
      </c>
      <c r="E507" s="2">
        <v>10.25</v>
      </c>
      <c r="F507" s="2">
        <v>0.02</v>
      </c>
      <c r="G507" s="2">
        <v>0.02</v>
      </c>
      <c r="H507" s="755">
        <v>45960.83934027778</v>
      </c>
    </row>
    <row r="508">
      <c r="A508" s="2" t="s">
        <v>500</v>
      </c>
      <c r="B508" s="2" t="s">
        <v>503</v>
      </c>
      <c r="C508" s="2">
        <v>512.0</v>
      </c>
      <c r="D508" s="2">
        <v>8.0</v>
      </c>
      <c r="E508" s="2">
        <v>10.23</v>
      </c>
      <c r="F508" s="2">
        <v>0.05</v>
      </c>
      <c r="G508" s="2">
        <v>0.04</v>
      </c>
      <c r="H508" s="755">
        <v>45960.83934027778</v>
      </c>
    </row>
    <row r="509">
      <c r="A509" s="2" t="s">
        <v>500</v>
      </c>
      <c r="B509" s="2" t="s">
        <v>503</v>
      </c>
      <c r="C509" s="2">
        <v>1024.0</v>
      </c>
      <c r="D509" s="2">
        <v>8.0</v>
      </c>
      <c r="E509" s="2">
        <v>10.51</v>
      </c>
      <c r="F509" s="2">
        <v>0.1</v>
      </c>
      <c r="G509" s="2">
        <v>0.09</v>
      </c>
      <c r="H509" s="755">
        <v>45960.83934027778</v>
      </c>
    </row>
    <row r="510">
      <c r="A510" s="2" t="s">
        <v>500</v>
      </c>
      <c r="B510" s="2" t="s">
        <v>503</v>
      </c>
      <c r="C510" s="2">
        <v>2048.0</v>
      </c>
      <c r="D510" s="2">
        <v>8.0</v>
      </c>
      <c r="E510" s="2">
        <v>10.49</v>
      </c>
      <c r="F510" s="2">
        <v>0.2</v>
      </c>
      <c r="G510" s="2">
        <v>0.17</v>
      </c>
      <c r="H510" s="755">
        <v>45960.83934027778</v>
      </c>
    </row>
    <row r="511">
      <c r="A511" s="2" t="s">
        <v>500</v>
      </c>
      <c r="B511" s="2" t="s">
        <v>503</v>
      </c>
      <c r="C511" s="2">
        <v>4096.0</v>
      </c>
      <c r="D511" s="2">
        <v>8.0</v>
      </c>
      <c r="E511" s="2">
        <v>10.49</v>
      </c>
      <c r="F511" s="2">
        <v>0.39</v>
      </c>
      <c r="G511" s="2">
        <v>0.34</v>
      </c>
      <c r="H511" s="755">
        <v>45960.83934027778</v>
      </c>
    </row>
    <row r="512">
      <c r="A512" s="2" t="s">
        <v>500</v>
      </c>
      <c r="B512" s="2" t="s">
        <v>503</v>
      </c>
      <c r="C512" s="2">
        <v>8192.0</v>
      </c>
      <c r="D512" s="2">
        <v>8.0</v>
      </c>
      <c r="E512" s="2">
        <v>10.73</v>
      </c>
      <c r="F512" s="2">
        <v>0.76</v>
      </c>
      <c r="G512" s="2">
        <v>0.67</v>
      </c>
      <c r="H512" s="755">
        <v>45960.83934027778</v>
      </c>
    </row>
    <row r="513">
      <c r="A513" s="2" t="s">
        <v>500</v>
      </c>
      <c r="B513" s="2" t="s">
        <v>503</v>
      </c>
      <c r="C513" s="2">
        <v>16384.0</v>
      </c>
      <c r="D513" s="2">
        <v>8.0</v>
      </c>
      <c r="E513" s="2">
        <v>10.59</v>
      </c>
      <c r="F513" s="2">
        <v>1.55</v>
      </c>
      <c r="G513" s="2">
        <v>1.35</v>
      </c>
      <c r="H513" s="755">
        <v>45960.83934027778</v>
      </c>
    </row>
    <row r="514">
      <c r="A514" s="2" t="s">
        <v>500</v>
      </c>
      <c r="B514" s="2" t="s">
        <v>503</v>
      </c>
      <c r="C514" s="2">
        <v>32768.0</v>
      </c>
      <c r="D514" s="2">
        <v>8.0</v>
      </c>
      <c r="E514" s="2">
        <v>11.05</v>
      </c>
      <c r="F514" s="2">
        <v>2.97</v>
      </c>
      <c r="G514" s="2">
        <v>2.59</v>
      </c>
      <c r="H514" s="755">
        <v>45960.83934027778</v>
      </c>
    </row>
    <row r="515">
      <c r="A515" s="2" t="s">
        <v>500</v>
      </c>
      <c r="B515" s="2" t="s">
        <v>503</v>
      </c>
      <c r="C515" s="2">
        <v>65536.0</v>
      </c>
      <c r="D515" s="2">
        <v>8.0</v>
      </c>
      <c r="E515" s="2">
        <v>11.89</v>
      </c>
      <c r="F515" s="2">
        <v>5.51</v>
      </c>
      <c r="G515" s="2">
        <v>4.82</v>
      </c>
      <c r="H515" s="755">
        <v>45960.83934027778</v>
      </c>
    </row>
    <row r="516">
      <c r="A516" s="2" t="s">
        <v>500</v>
      </c>
      <c r="B516" s="2" t="s">
        <v>503</v>
      </c>
      <c r="C516" s="2">
        <v>131072.0</v>
      </c>
      <c r="D516" s="2">
        <v>8.0</v>
      </c>
      <c r="E516" s="2">
        <v>12.15</v>
      </c>
      <c r="F516" s="2">
        <v>10.79</v>
      </c>
      <c r="G516" s="2">
        <v>9.44</v>
      </c>
      <c r="H516" s="755">
        <v>45960.83934027778</v>
      </c>
    </row>
    <row r="517">
      <c r="A517" s="2" t="s">
        <v>500</v>
      </c>
      <c r="B517" s="2" t="s">
        <v>503</v>
      </c>
      <c r="C517" s="2">
        <v>262144.0</v>
      </c>
      <c r="D517" s="2">
        <v>8.0</v>
      </c>
      <c r="E517" s="2">
        <v>12.24</v>
      </c>
      <c r="F517" s="2">
        <v>21.41</v>
      </c>
      <c r="G517" s="2">
        <v>18.73</v>
      </c>
      <c r="H517" s="755">
        <v>45960.83934027778</v>
      </c>
    </row>
    <row r="518">
      <c r="A518" s="2" t="s">
        <v>500</v>
      </c>
      <c r="B518" s="2" t="s">
        <v>503</v>
      </c>
      <c r="C518" s="2">
        <v>524288.0</v>
      </c>
      <c r="D518" s="2">
        <v>8.0</v>
      </c>
      <c r="E518" s="2">
        <v>14.0</v>
      </c>
      <c r="F518" s="2">
        <v>37.44</v>
      </c>
      <c r="G518" s="2">
        <v>32.76</v>
      </c>
      <c r="H518" s="755">
        <v>45960.83934027778</v>
      </c>
    </row>
    <row r="519">
      <c r="A519" s="2" t="s">
        <v>500</v>
      </c>
      <c r="B519" s="2" t="s">
        <v>503</v>
      </c>
      <c r="C519" s="2">
        <v>1048576.0</v>
      </c>
      <c r="D519" s="2">
        <v>8.0</v>
      </c>
      <c r="E519" s="2">
        <v>17.2</v>
      </c>
      <c r="F519" s="2">
        <v>60.97</v>
      </c>
      <c r="G519" s="2">
        <v>53.35</v>
      </c>
      <c r="H519" s="755">
        <v>45960.83934027778</v>
      </c>
    </row>
    <row r="520">
      <c r="A520" s="2" t="s">
        <v>500</v>
      </c>
      <c r="B520" s="2" t="s">
        <v>503</v>
      </c>
      <c r="C520" s="2">
        <v>2097152.0</v>
      </c>
      <c r="D520" s="2">
        <v>8.0</v>
      </c>
      <c r="E520" s="2">
        <v>24.11</v>
      </c>
      <c r="F520" s="2">
        <v>87.0</v>
      </c>
      <c r="G520" s="2">
        <v>76.12</v>
      </c>
      <c r="H520" s="755">
        <v>45960.83934027778</v>
      </c>
    </row>
    <row r="521">
      <c r="A521" s="2" t="s">
        <v>500</v>
      </c>
      <c r="B521" s="2" t="s">
        <v>503</v>
      </c>
      <c r="C521" s="2">
        <v>4194304.0</v>
      </c>
      <c r="D521" s="2">
        <v>8.0</v>
      </c>
      <c r="E521" s="2">
        <v>38.12</v>
      </c>
      <c r="F521" s="2">
        <v>110.03</v>
      </c>
      <c r="G521" s="2">
        <v>96.27</v>
      </c>
      <c r="H521" s="755">
        <v>45960.83934027778</v>
      </c>
    </row>
    <row r="522">
      <c r="A522" s="2" t="s">
        <v>500</v>
      </c>
      <c r="B522" s="2" t="s">
        <v>503</v>
      </c>
      <c r="C522" s="2">
        <v>8388608.0</v>
      </c>
      <c r="D522" s="2">
        <v>8.0</v>
      </c>
      <c r="E522" s="2">
        <v>33.68</v>
      </c>
      <c r="F522" s="2">
        <v>249.09</v>
      </c>
      <c r="G522" s="2">
        <v>217.95</v>
      </c>
      <c r="H522" s="755">
        <v>45960.83934027778</v>
      </c>
    </row>
    <row r="523">
      <c r="A523" s="2" t="s">
        <v>500</v>
      </c>
      <c r="B523" s="2" t="s">
        <v>503</v>
      </c>
      <c r="C523" s="2">
        <v>1.6777216E7</v>
      </c>
      <c r="D523" s="2">
        <v>8.0</v>
      </c>
      <c r="E523" s="2">
        <v>51.19</v>
      </c>
      <c r="F523" s="2">
        <v>327.75</v>
      </c>
      <c r="G523" s="2">
        <v>286.78</v>
      </c>
      <c r="H523" s="755">
        <v>45960.83934027778</v>
      </c>
    </row>
    <row r="524">
      <c r="A524" s="2" t="s">
        <v>500</v>
      </c>
      <c r="B524" s="2" t="s">
        <v>503</v>
      </c>
      <c r="C524" s="2">
        <v>3.3554432E7</v>
      </c>
      <c r="D524" s="2">
        <v>8.0</v>
      </c>
      <c r="E524" s="2">
        <v>81.02</v>
      </c>
      <c r="F524" s="2">
        <v>414.14</v>
      </c>
      <c r="G524" s="2">
        <v>362.37</v>
      </c>
      <c r="H524" s="755">
        <v>45960.83934027778</v>
      </c>
    </row>
    <row r="525">
      <c r="A525" s="2" t="s">
        <v>500</v>
      </c>
      <c r="B525" s="2" t="s">
        <v>503</v>
      </c>
      <c r="C525" s="2">
        <v>6.7108864E7</v>
      </c>
      <c r="D525" s="2">
        <v>8.0</v>
      </c>
      <c r="E525" s="2">
        <v>133.6</v>
      </c>
      <c r="F525" s="2">
        <v>502.14</v>
      </c>
      <c r="G525" s="2">
        <v>439.37</v>
      </c>
      <c r="H525" s="755">
        <v>45960.83934027778</v>
      </c>
    </row>
    <row r="526">
      <c r="A526" s="2" t="s">
        <v>500</v>
      </c>
      <c r="B526" s="2" t="s">
        <v>503</v>
      </c>
      <c r="C526" s="2">
        <v>1.34217728E8</v>
      </c>
      <c r="D526" s="2">
        <v>8.0</v>
      </c>
      <c r="E526" s="2">
        <v>236.2</v>
      </c>
      <c r="F526" s="2">
        <v>568.22</v>
      </c>
      <c r="G526" s="2">
        <v>497.19</v>
      </c>
      <c r="H526" s="755">
        <v>45960.83934027778</v>
      </c>
    </row>
    <row r="527">
      <c r="A527" s="2" t="s">
        <v>500</v>
      </c>
      <c r="B527" s="2" t="s">
        <v>503</v>
      </c>
      <c r="C527" s="2">
        <v>2.68435456E8</v>
      </c>
      <c r="D527" s="2">
        <v>8.0</v>
      </c>
      <c r="E527" s="2">
        <v>437.5</v>
      </c>
      <c r="F527" s="2">
        <v>613.53</v>
      </c>
      <c r="G527" s="2">
        <v>536.84</v>
      </c>
      <c r="H527" s="755">
        <v>45960.83934027778</v>
      </c>
    </row>
    <row r="528">
      <c r="A528" s="2" t="s">
        <v>500</v>
      </c>
      <c r="B528" s="2" t="s">
        <v>503</v>
      </c>
      <c r="C528" s="2">
        <v>5.36870912E8</v>
      </c>
      <c r="D528" s="2">
        <v>8.0</v>
      </c>
      <c r="E528" s="2">
        <v>837.2</v>
      </c>
      <c r="F528" s="2">
        <v>641.24</v>
      </c>
      <c r="G528" s="2">
        <v>561.08</v>
      </c>
      <c r="H528" s="755">
        <v>45960.83934027778</v>
      </c>
    </row>
    <row r="529">
      <c r="A529" s="2" t="s">
        <v>500</v>
      </c>
      <c r="B529" s="2" t="s">
        <v>503</v>
      </c>
      <c r="C529" s="2">
        <v>1.073741824E9</v>
      </c>
      <c r="D529" s="2">
        <v>8.0</v>
      </c>
      <c r="E529" s="2">
        <v>1551.6</v>
      </c>
      <c r="F529" s="2">
        <v>692.04</v>
      </c>
      <c r="G529" s="2">
        <v>605.53</v>
      </c>
      <c r="H529" s="755">
        <v>45960.83934027778</v>
      </c>
    </row>
    <row r="530">
      <c r="A530" s="2" t="s">
        <v>500</v>
      </c>
      <c r="B530" s="2" t="s">
        <v>503</v>
      </c>
      <c r="C530" s="2">
        <v>2.147483648E9</v>
      </c>
      <c r="D530" s="2">
        <v>8.0</v>
      </c>
      <c r="E530" s="2">
        <v>3084.6</v>
      </c>
      <c r="F530" s="2">
        <v>696.19</v>
      </c>
      <c r="G530" s="2">
        <v>609.17</v>
      </c>
      <c r="H530" s="755">
        <v>45960.83934027778</v>
      </c>
    </row>
    <row r="531">
      <c r="A531" s="2" t="s">
        <v>500</v>
      </c>
      <c r="B531" s="2" t="s">
        <v>503</v>
      </c>
      <c r="C531" s="2">
        <v>4.294967296E9</v>
      </c>
      <c r="D531" s="2">
        <v>8.0</v>
      </c>
      <c r="E531" s="2">
        <v>5802.7</v>
      </c>
      <c r="F531" s="2">
        <v>740.16</v>
      </c>
      <c r="G531" s="2">
        <v>647.64</v>
      </c>
      <c r="H531" s="755">
        <v>45960.83934027778</v>
      </c>
    </row>
    <row r="532">
      <c r="A532" s="2" t="s">
        <v>500</v>
      </c>
      <c r="B532" s="2" t="s">
        <v>504</v>
      </c>
      <c r="C532" s="2">
        <v>128.0</v>
      </c>
      <c r="D532" s="2">
        <v>2.0</v>
      </c>
      <c r="E532" s="2">
        <v>8.55</v>
      </c>
      <c r="F532" s="2">
        <v>0.01</v>
      </c>
      <c r="G532" s="2">
        <v>0.01</v>
      </c>
      <c r="H532" s="755">
        <v>45960.83934027778</v>
      </c>
    </row>
    <row r="533">
      <c r="A533" s="2" t="s">
        <v>500</v>
      </c>
      <c r="B533" s="2" t="s">
        <v>504</v>
      </c>
      <c r="C533" s="2">
        <v>256.0</v>
      </c>
      <c r="D533" s="2">
        <v>2.0</v>
      </c>
      <c r="E533" s="2">
        <v>8.78</v>
      </c>
      <c r="F533" s="2">
        <v>0.03</v>
      </c>
      <c r="G533" s="2">
        <v>0.01</v>
      </c>
      <c r="H533" s="755">
        <v>45960.83934027778</v>
      </c>
    </row>
    <row r="534">
      <c r="A534" s="2" t="s">
        <v>500</v>
      </c>
      <c r="B534" s="2" t="s">
        <v>504</v>
      </c>
      <c r="C534" s="2">
        <v>512.0</v>
      </c>
      <c r="D534" s="2">
        <v>2.0</v>
      </c>
      <c r="E534" s="2">
        <v>8.73</v>
      </c>
      <c r="F534" s="2">
        <v>0.06</v>
      </c>
      <c r="G534" s="2">
        <v>0.03</v>
      </c>
      <c r="H534" s="755">
        <v>45960.83934027778</v>
      </c>
    </row>
    <row r="535">
      <c r="A535" s="2" t="s">
        <v>500</v>
      </c>
      <c r="B535" s="2" t="s">
        <v>504</v>
      </c>
      <c r="C535" s="2">
        <v>1024.0</v>
      </c>
      <c r="D535" s="2">
        <v>2.0</v>
      </c>
      <c r="E535" s="2">
        <v>8.6</v>
      </c>
      <c r="F535" s="2">
        <v>0.12</v>
      </c>
      <c r="G535" s="2">
        <v>0.06</v>
      </c>
      <c r="H535" s="755">
        <v>45960.83934027778</v>
      </c>
    </row>
    <row r="536">
      <c r="A536" s="2" t="s">
        <v>500</v>
      </c>
      <c r="B536" s="2" t="s">
        <v>504</v>
      </c>
      <c r="C536" s="2">
        <v>2048.0</v>
      </c>
      <c r="D536" s="2">
        <v>2.0</v>
      </c>
      <c r="E536" s="2">
        <v>8.63</v>
      </c>
      <c r="F536" s="2">
        <v>0.24</v>
      </c>
      <c r="G536" s="2">
        <v>0.12</v>
      </c>
      <c r="H536" s="755">
        <v>45960.83934027778</v>
      </c>
    </row>
    <row r="537">
      <c r="A537" s="2" t="s">
        <v>500</v>
      </c>
      <c r="B537" s="2" t="s">
        <v>504</v>
      </c>
      <c r="C537" s="2">
        <v>4096.0</v>
      </c>
      <c r="D537" s="2">
        <v>2.0</v>
      </c>
      <c r="E537" s="2">
        <v>8.73</v>
      </c>
      <c r="F537" s="2">
        <v>0.47</v>
      </c>
      <c r="G537" s="2">
        <v>0.23</v>
      </c>
      <c r="H537" s="755">
        <v>45960.83934027778</v>
      </c>
    </row>
    <row r="538">
      <c r="A538" s="2" t="s">
        <v>500</v>
      </c>
      <c r="B538" s="2" t="s">
        <v>504</v>
      </c>
      <c r="C538" s="2">
        <v>8192.0</v>
      </c>
      <c r="D538" s="2">
        <v>2.0</v>
      </c>
      <c r="E538" s="2">
        <v>9.18</v>
      </c>
      <c r="F538" s="2">
        <v>0.89</v>
      </c>
      <c r="G538" s="2">
        <v>0.45</v>
      </c>
      <c r="H538" s="755">
        <v>45960.83934027778</v>
      </c>
    </row>
    <row r="539">
      <c r="A539" s="2" t="s">
        <v>500</v>
      </c>
      <c r="B539" s="2" t="s">
        <v>504</v>
      </c>
      <c r="C539" s="2">
        <v>16384.0</v>
      </c>
      <c r="D539" s="2">
        <v>2.0</v>
      </c>
      <c r="E539" s="2">
        <v>9.3</v>
      </c>
      <c r="F539" s="2">
        <v>1.76</v>
      </c>
      <c r="G539" s="2">
        <v>0.88</v>
      </c>
      <c r="H539" s="755">
        <v>45960.83934027778</v>
      </c>
    </row>
    <row r="540">
      <c r="A540" s="2" t="s">
        <v>500</v>
      </c>
      <c r="B540" s="2" t="s">
        <v>504</v>
      </c>
      <c r="C540" s="2">
        <v>32768.0</v>
      </c>
      <c r="D540" s="2">
        <v>2.0</v>
      </c>
      <c r="E540" s="2">
        <v>9.4</v>
      </c>
      <c r="F540" s="2">
        <v>3.49</v>
      </c>
      <c r="G540" s="2">
        <v>1.74</v>
      </c>
      <c r="H540" s="755">
        <v>45960.83934027778</v>
      </c>
    </row>
    <row r="541">
      <c r="A541" s="2" t="s">
        <v>500</v>
      </c>
      <c r="B541" s="2" t="s">
        <v>504</v>
      </c>
      <c r="C541" s="2">
        <v>65536.0</v>
      </c>
      <c r="D541" s="2">
        <v>2.0</v>
      </c>
      <c r="E541" s="2">
        <v>9.62</v>
      </c>
      <c r="F541" s="2">
        <v>6.81</v>
      </c>
      <c r="G541" s="2">
        <v>3.4</v>
      </c>
      <c r="H541" s="755">
        <v>45960.83934027778</v>
      </c>
    </row>
    <row r="542">
      <c r="A542" s="2" t="s">
        <v>500</v>
      </c>
      <c r="B542" s="2" t="s">
        <v>504</v>
      </c>
      <c r="C542" s="2">
        <v>131072.0</v>
      </c>
      <c r="D542" s="2">
        <v>2.0</v>
      </c>
      <c r="E542" s="2">
        <v>9.7</v>
      </c>
      <c r="F542" s="2">
        <v>13.51</v>
      </c>
      <c r="G542" s="2">
        <v>6.75</v>
      </c>
      <c r="H542" s="755">
        <v>45960.83934027778</v>
      </c>
    </row>
    <row r="543">
      <c r="A543" s="2" t="s">
        <v>500</v>
      </c>
      <c r="B543" s="2" t="s">
        <v>504</v>
      </c>
      <c r="C543" s="2">
        <v>262144.0</v>
      </c>
      <c r="D543" s="2">
        <v>2.0</v>
      </c>
      <c r="E543" s="2">
        <v>9.62</v>
      </c>
      <c r="F543" s="2">
        <v>27.24</v>
      </c>
      <c r="G543" s="2">
        <v>13.62</v>
      </c>
      <c r="H543" s="755">
        <v>45960.83934027778</v>
      </c>
    </row>
    <row r="544">
      <c r="A544" s="2" t="s">
        <v>500</v>
      </c>
      <c r="B544" s="2" t="s">
        <v>504</v>
      </c>
      <c r="C544" s="2">
        <v>524288.0</v>
      </c>
      <c r="D544" s="2">
        <v>2.0</v>
      </c>
      <c r="E544" s="2">
        <v>11.12</v>
      </c>
      <c r="F544" s="2">
        <v>47.14</v>
      </c>
      <c r="G544" s="2">
        <v>23.57</v>
      </c>
      <c r="H544" s="755">
        <v>45960.83934027778</v>
      </c>
    </row>
    <row r="545">
      <c r="A545" s="2" t="s">
        <v>500</v>
      </c>
      <c r="B545" s="2" t="s">
        <v>504</v>
      </c>
      <c r="C545" s="2">
        <v>1048576.0</v>
      </c>
      <c r="D545" s="2">
        <v>2.0</v>
      </c>
      <c r="E545" s="2">
        <v>12.86</v>
      </c>
      <c r="F545" s="2">
        <v>81.52</v>
      </c>
      <c r="G545" s="2">
        <v>40.76</v>
      </c>
      <c r="H545" s="755">
        <v>45960.83934027778</v>
      </c>
    </row>
    <row r="546">
      <c r="A546" s="2" t="s">
        <v>500</v>
      </c>
      <c r="B546" s="2" t="s">
        <v>504</v>
      </c>
      <c r="C546" s="2">
        <v>2097152.0</v>
      </c>
      <c r="D546" s="2">
        <v>2.0</v>
      </c>
      <c r="E546" s="2">
        <v>18.28</v>
      </c>
      <c r="F546" s="2">
        <v>114.71</v>
      </c>
      <c r="G546" s="2">
        <v>57.35</v>
      </c>
      <c r="H546" s="755">
        <v>45960.83934027778</v>
      </c>
    </row>
    <row r="547">
      <c r="A547" s="2" t="s">
        <v>500</v>
      </c>
      <c r="B547" s="2" t="s">
        <v>504</v>
      </c>
      <c r="C547" s="2">
        <v>4194304.0</v>
      </c>
      <c r="D547" s="2">
        <v>2.0</v>
      </c>
      <c r="E547" s="2">
        <v>28.8</v>
      </c>
      <c r="F547" s="2">
        <v>145.64</v>
      </c>
      <c r="G547" s="2">
        <v>72.82</v>
      </c>
      <c r="H547" s="755">
        <v>45960.83934027778</v>
      </c>
    </row>
    <row r="548">
      <c r="A548" s="2" t="s">
        <v>500</v>
      </c>
      <c r="B548" s="2" t="s">
        <v>504</v>
      </c>
      <c r="C548" s="2">
        <v>8388608.0</v>
      </c>
      <c r="D548" s="2">
        <v>2.0</v>
      </c>
      <c r="E548" s="2">
        <v>28.12</v>
      </c>
      <c r="F548" s="2">
        <v>298.35</v>
      </c>
      <c r="G548" s="2">
        <v>149.18</v>
      </c>
      <c r="H548" s="755">
        <v>45960.83934027778</v>
      </c>
    </row>
    <row r="549">
      <c r="A549" s="2" t="s">
        <v>500</v>
      </c>
      <c r="B549" s="2" t="s">
        <v>504</v>
      </c>
      <c r="C549" s="2">
        <v>1.6777216E7</v>
      </c>
      <c r="D549" s="2">
        <v>2.0</v>
      </c>
      <c r="E549" s="2">
        <v>37.84</v>
      </c>
      <c r="F549" s="2">
        <v>443.31</v>
      </c>
      <c r="G549" s="2">
        <v>221.66</v>
      </c>
      <c r="H549" s="755">
        <v>45960.83934027778</v>
      </c>
    </row>
    <row r="550">
      <c r="A550" s="2" t="s">
        <v>500</v>
      </c>
      <c r="B550" s="2" t="s">
        <v>504</v>
      </c>
      <c r="C550" s="2">
        <v>3.3554432E7</v>
      </c>
      <c r="D550" s="2">
        <v>2.0</v>
      </c>
      <c r="E550" s="2">
        <v>55.79</v>
      </c>
      <c r="F550" s="2">
        <v>601.44</v>
      </c>
      <c r="G550" s="2">
        <v>300.72</v>
      </c>
      <c r="H550" s="755">
        <v>45960.83934027778</v>
      </c>
    </row>
    <row r="551">
      <c r="A551" s="2" t="s">
        <v>500</v>
      </c>
      <c r="B551" s="2" t="s">
        <v>504</v>
      </c>
      <c r="C551" s="2">
        <v>6.7108864E7</v>
      </c>
      <c r="D551" s="2">
        <v>2.0</v>
      </c>
      <c r="E551" s="2">
        <v>99.52</v>
      </c>
      <c r="F551" s="2">
        <v>674.32</v>
      </c>
      <c r="G551" s="2">
        <v>337.16</v>
      </c>
      <c r="H551" s="755">
        <v>45960.83934027778</v>
      </c>
    </row>
    <row r="552">
      <c r="A552" s="2" t="s">
        <v>500</v>
      </c>
      <c r="B552" s="2" t="s">
        <v>504</v>
      </c>
      <c r="C552" s="2">
        <v>1.34217728E8</v>
      </c>
      <c r="D552" s="2">
        <v>2.0</v>
      </c>
      <c r="E552" s="2">
        <v>184.7</v>
      </c>
      <c r="F552" s="2">
        <v>726.65</v>
      </c>
      <c r="G552" s="2">
        <v>363.32</v>
      </c>
      <c r="H552" s="755">
        <v>45960.83934027778</v>
      </c>
    </row>
    <row r="553">
      <c r="A553" s="2" t="s">
        <v>500</v>
      </c>
      <c r="B553" s="2" t="s">
        <v>504</v>
      </c>
      <c r="C553" s="2">
        <v>2.68435456E8</v>
      </c>
      <c r="D553" s="2">
        <v>2.0</v>
      </c>
      <c r="E553" s="2">
        <v>336.7</v>
      </c>
      <c r="F553" s="2">
        <v>797.31</v>
      </c>
      <c r="G553" s="2">
        <v>398.66</v>
      </c>
      <c r="H553" s="755">
        <v>45960.83934027778</v>
      </c>
    </row>
    <row r="554">
      <c r="A554" s="2" t="s">
        <v>500</v>
      </c>
      <c r="B554" s="2" t="s">
        <v>504</v>
      </c>
      <c r="C554" s="2">
        <v>5.36870912E8</v>
      </c>
      <c r="D554" s="2">
        <v>2.0</v>
      </c>
      <c r="E554" s="2">
        <v>642.9</v>
      </c>
      <c r="F554" s="2">
        <v>835.14</v>
      </c>
      <c r="G554" s="2">
        <v>417.57</v>
      </c>
      <c r="H554" s="755">
        <v>45960.83934027778</v>
      </c>
    </row>
    <row r="555">
      <c r="A555" s="2" t="s">
        <v>500</v>
      </c>
      <c r="B555" s="2" t="s">
        <v>504</v>
      </c>
      <c r="C555" s="2">
        <v>1.073741824E9</v>
      </c>
      <c r="D555" s="2">
        <v>2.0</v>
      </c>
      <c r="E555" s="2">
        <v>1209.1</v>
      </c>
      <c r="F555" s="2">
        <v>888.08</v>
      </c>
      <c r="G555" s="2">
        <v>444.04</v>
      </c>
      <c r="H555" s="755">
        <v>45960.83934027778</v>
      </c>
    </row>
    <row r="556">
      <c r="A556" s="2" t="s">
        <v>500</v>
      </c>
      <c r="B556" s="2" t="s">
        <v>504</v>
      </c>
      <c r="C556" s="2">
        <v>192.0</v>
      </c>
      <c r="D556" s="2">
        <v>3.0</v>
      </c>
      <c r="E556" s="2">
        <v>9.67</v>
      </c>
      <c r="F556" s="2">
        <v>0.02</v>
      </c>
      <c r="G556" s="2">
        <v>0.01</v>
      </c>
      <c r="H556" s="755">
        <v>45960.83934027778</v>
      </c>
    </row>
    <row r="557">
      <c r="A557" s="2" t="s">
        <v>500</v>
      </c>
      <c r="B557" s="2" t="s">
        <v>504</v>
      </c>
      <c r="C557" s="2">
        <v>384.0</v>
      </c>
      <c r="D557" s="2">
        <v>3.0</v>
      </c>
      <c r="E557" s="2">
        <v>9.79</v>
      </c>
      <c r="F557" s="2">
        <v>0.04</v>
      </c>
      <c r="G557" s="2">
        <v>0.03</v>
      </c>
      <c r="H557" s="755">
        <v>45960.83934027778</v>
      </c>
    </row>
    <row r="558">
      <c r="A558" s="2" t="s">
        <v>500</v>
      </c>
      <c r="B558" s="2" t="s">
        <v>504</v>
      </c>
      <c r="C558" s="2">
        <v>768.0</v>
      </c>
      <c r="D558" s="2">
        <v>3.0</v>
      </c>
      <c r="E558" s="2">
        <v>9.78</v>
      </c>
      <c r="F558" s="2">
        <v>0.08</v>
      </c>
      <c r="G558" s="2">
        <v>0.05</v>
      </c>
      <c r="H558" s="755">
        <v>45960.83934027778</v>
      </c>
    </row>
    <row r="559">
      <c r="A559" s="2" t="s">
        <v>500</v>
      </c>
      <c r="B559" s="2" t="s">
        <v>504</v>
      </c>
      <c r="C559" s="2">
        <v>1536.0</v>
      </c>
      <c r="D559" s="2">
        <v>3.0</v>
      </c>
      <c r="E559" s="2">
        <v>9.79</v>
      </c>
      <c r="F559" s="2">
        <v>0.16</v>
      </c>
      <c r="G559" s="2">
        <v>0.1</v>
      </c>
      <c r="H559" s="755">
        <v>45960.83934027778</v>
      </c>
    </row>
    <row r="560">
      <c r="A560" s="2" t="s">
        <v>500</v>
      </c>
      <c r="B560" s="2" t="s">
        <v>504</v>
      </c>
      <c r="C560" s="2">
        <v>3072.0</v>
      </c>
      <c r="D560" s="2">
        <v>3.0</v>
      </c>
      <c r="E560" s="2">
        <v>9.88</v>
      </c>
      <c r="F560" s="2">
        <v>0.31</v>
      </c>
      <c r="G560" s="2">
        <v>0.21</v>
      </c>
      <c r="H560" s="755">
        <v>45960.83934027778</v>
      </c>
    </row>
    <row r="561">
      <c r="A561" s="2" t="s">
        <v>500</v>
      </c>
      <c r="B561" s="2" t="s">
        <v>504</v>
      </c>
      <c r="C561" s="2">
        <v>6144.0</v>
      </c>
      <c r="D561" s="2">
        <v>3.0</v>
      </c>
      <c r="E561" s="2">
        <v>10.06</v>
      </c>
      <c r="F561" s="2">
        <v>0.61</v>
      </c>
      <c r="G561" s="2">
        <v>0.41</v>
      </c>
      <c r="H561" s="755">
        <v>45960.83934027778</v>
      </c>
    </row>
    <row r="562">
      <c r="A562" s="2" t="s">
        <v>500</v>
      </c>
      <c r="B562" s="2" t="s">
        <v>504</v>
      </c>
      <c r="C562" s="2">
        <v>12288.0</v>
      </c>
      <c r="D562" s="2">
        <v>3.0</v>
      </c>
      <c r="E562" s="2">
        <v>10.31</v>
      </c>
      <c r="F562" s="2">
        <v>1.19</v>
      </c>
      <c r="G562" s="2">
        <v>0.79</v>
      </c>
      <c r="H562" s="755">
        <v>45960.83934027778</v>
      </c>
    </row>
    <row r="563">
      <c r="A563" s="2" t="s">
        <v>500</v>
      </c>
      <c r="B563" s="2" t="s">
        <v>504</v>
      </c>
      <c r="C563" s="2">
        <v>24576.0</v>
      </c>
      <c r="D563" s="2">
        <v>3.0</v>
      </c>
      <c r="E563" s="2">
        <v>11.28</v>
      </c>
      <c r="F563" s="2">
        <v>2.18</v>
      </c>
      <c r="G563" s="2">
        <v>1.45</v>
      </c>
      <c r="H563" s="755">
        <v>45960.83934027778</v>
      </c>
    </row>
    <row r="564">
      <c r="A564" s="2" t="s">
        <v>500</v>
      </c>
      <c r="B564" s="2" t="s">
        <v>504</v>
      </c>
      <c r="C564" s="2">
        <v>49152.0</v>
      </c>
      <c r="D564" s="2">
        <v>3.0</v>
      </c>
      <c r="E564" s="2">
        <v>11.35</v>
      </c>
      <c r="F564" s="2">
        <v>4.33</v>
      </c>
      <c r="G564" s="2">
        <v>2.89</v>
      </c>
      <c r="H564" s="755">
        <v>45960.83934027778</v>
      </c>
    </row>
    <row r="565">
      <c r="A565" s="2" t="s">
        <v>500</v>
      </c>
      <c r="B565" s="2" t="s">
        <v>504</v>
      </c>
      <c r="C565" s="2">
        <v>98304.0</v>
      </c>
      <c r="D565" s="2">
        <v>3.0</v>
      </c>
      <c r="E565" s="2">
        <v>11.53</v>
      </c>
      <c r="F565" s="2">
        <v>8.52</v>
      </c>
      <c r="G565" s="2">
        <v>5.68</v>
      </c>
      <c r="H565" s="755">
        <v>45960.83934027778</v>
      </c>
    </row>
    <row r="566">
      <c r="A566" s="2" t="s">
        <v>500</v>
      </c>
      <c r="B566" s="2" t="s">
        <v>504</v>
      </c>
      <c r="C566" s="2">
        <v>196608.0</v>
      </c>
      <c r="D566" s="2">
        <v>3.0</v>
      </c>
      <c r="E566" s="2">
        <v>11.78</v>
      </c>
      <c r="F566" s="2">
        <v>16.68</v>
      </c>
      <c r="G566" s="2">
        <v>11.12</v>
      </c>
      <c r="H566" s="755">
        <v>45960.83934027778</v>
      </c>
    </row>
    <row r="567">
      <c r="A567" s="2" t="s">
        <v>500</v>
      </c>
      <c r="B567" s="2" t="s">
        <v>504</v>
      </c>
      <c r="C567" s="2">
        <v>393216.0</v>
      </c>
      <c r="D567" s="2">
        <v>3.0</v>
      </c>
      <c r="E567" s="2">
        <v>11.64</v>
      </c>
      <c r="F567" s="2">
        <v>33.77</v>
      </c>
      <c r="G567" s="2">
        <v>22.51</v>
      </c>
      <c r="H567" s="755">
        <v>45960.83934027778</v>
      </c>
    </row>
    <row r="568">
      <c r="A568" s="2" t="s">
        <v>500</v>
      </c>
      <c r="B568" s="2" t="s">
        <v>504</v>
      </c>
      <c r="C568" s="2">
        <v>786432.0</v>
      </c>
      <c r="D568" s="2">
        <v>3.0</v>
      </c>
      <c r="E568" s="2">
        <v>13.89</v>
      </c>
      <c r="F568" s="2">
        <v>56.63</v>
      </c>
      <c r="G568" s="2">
        <v>37.76</v>
      </c>
      <c r="H568" s="755">
        <v>45960.83934027778</v>
      </c>
    </row>
    <row r="569">
      <c r="A569" s="2" t="s">
        <v>500</v>
      </c>
      <c r="B569" s="2" t="s">
        <v>504</v>
      </c>
      <c r="C569" s="2">
        <v>1572864.0</v>
      </c>
      <c r="D569" s="2">
        <v>3.0</v>
      </c>
      <c r="E569" s="2">
        <v>18.52</v>
      </c>
      <c r="F569" s="2">
        <v>84.94</v>
      </c>
      <c r="G569" s="2">
        <v>56.63</v>
      </c>
      <c r="H569" s="755">
        <v>45960.83934027778</v>
      </c>
    </row>
    <row r="570">
      <c r="A570" s="2" t="s">
        <v>500</v>
      </c>
      <c r="B570" s="2" t="s">
        <v>504</v>
      </c>
      <c r="C570" s="2">
        <v>3145728.0</v>
      </c>
      <c r="D570" s="2">
        <v>3.0</v>
      </c>
      <c r="E570" s="2">
        <v>28.87</v>
      </c>
      <c r="F570" s="2">
        <v>108.97</v>
      </c>
      <c r="G570" s="2">
        <v>72.65</v>
      </c>
      <c r="H570" s="755">
        <v>45960.83934027778</v>
      </c>
    </row>
    <row r="571">
      <c r="A571" s="2" t="s">
        <v>500</v>
      </c>
      <c r="B571" s="2" t="s">
        <v>504</v>
      </c>
      <c r="C571" s="2">
        <v>6291456.0</v>
      </c>
      <c r="D571" s="2">
        <v>3.0</v>
      </c>
      <c r="E571" s="2">
        <v>37.03</v>
      </c>
      <c r="F571" s="2">
        <v>169.88</v>
      </c>
      <c r="G571" s="2">
        <v>113.26</v>
      </c>
      <c r="H571" s="755">
        <v>45960.83934027778</v>
      </c>
    </row>
    <row r="572">
      <c r="A572" s="2" t="s">
        <v>500</v>
      </c>
      <c r="B572" s="2" t="s">
        <v>504</v>
      </c>
      <c r="C572" s="2">
        <v>1.2582912E7</v>
      </c>
      <c r="D572" s="2">
        <v>3.0</v>
      </c>
      <c r="E572" s="2">
        <v>42.69</v>
      </c>
      <c r="F572" s="2">
        <v>294.78</v>
      </c>
      <c r="G572" s="2">
        <v>196.52</v>
      </c>
      <c r="H572" s="755">
        <v>45960.83934027778</v>
      </c>
    </row>
    <row r="573">
      <c r="A573" s="2" t="s">
        <v>500</v>
      </c>
      <c r="B573" s="2" t="s">
        <v>504</v>
      </c>
      <c r="C573" s="2">
        <v>2.5165824E7</v>
      </c>
      <c r="D573" s="2">
        <v>3.0</v>
      </c>
      <c r="E573" s="2">
        <v>56.05</v>
      </c>
      <c r="F573" s="2">
        <v>449.02</v>
      </c>
      <c r="G573" s="2">
        <v>299.35</v>
      </c>
      <c r="H573" s="755">
        <v>45960.83934027778</v>
      </c>
    </row>
    <row r="574">
      <c r="A574" s="2" t="s">
        <v>500</v>
      </c>
      <c r="B574" s="2" t="s">
        <v>504</v>
      </c>
      <c r="C574" s="2">
        <v>5.0331648E7</v>
      </c>
      <c r="D574" s="2">
        <v>3.0</v>
      </c>
      <c r="E574" s="2">
        <v>83.75</v>
      </c>
      <c r="F574" s="2">
        <v>600.99</v>
      </c>
      <c r="G574" s="2">
        <v>400.66</v>
      </c>
      <c r="H574" s="755">
        <v>45960.83934027778</v>
      </c>
    </row>
    <row r="575">
      <c r="A575" s="2" t="s">
        <v>500</v>
      </c>
      <c r="B575" s="2" t="s">
        <v>504</v>
      </c>
      <c r="C575" s="2">
        <v>1.00663296E8</v>
      </c>
      <c r="D575" s="2">
        <v>3.0</v>
      </c>
      <c r="E575" s="2">
        <v>154.8</v>
      </c>
      <c r="F575" s="2">
        <v>650.27</v>
      </c>
      <c r="G575" s="2">
        <v>433.51</v>
      </c>
      <c r="H575" s="755">
        <v>45960.83934027778</v>
      </c>
    </row>
    <row r="576">
      <c r="A576" s="2" t="s">
        <v>500</v>
      </c>
      <c r="B576" s="2" t="s">
        <v>504</v>
      </c>
      <c r="C576" s="2">
        <v>2.01326592E8</v>
      </c>
      <c r="D576" s="2">
        <v>3.0</v>
      </c>
      <c r="E576" s="2">
        <v>304.4</v>
      </c>
      <c r="F576" s="2">
        <v>661.36</v>
      </c>
      <c r="G576" s="2">
        <v>440.91</v>
      </c>
      <c r="H576" s="755">
        <v>45960.83934027778</v>
      </c>
    </row>
    <row r="577">
      <c r="A577" s="2" t="s">
        <v>500</v>
      </c>
      <c r="B577" s="2" t="s">
        <v>504</v>
      </c>
      <c r="C577" s="2">
        <v>4.02653184E8</v>
      </c>
      <c r="D577" s="2">
        <v>3.0</v>
      </c>
      <c r="E577" s="2">
        <v>549.0</v>
      </c>
      <c r="F577" s="2">
        <v>733.38</v>
      </c>
      <c r="G577" s="2">
        <v>488.92</v>
      </c>
      <c r="H577" s="755">
        <v>45960.83934027778</v>
      </c>
    </row>
    <row r="578">
      <c r="A578" s="2" t="s">
        <v>500</v>
      </c>
      <c r="B578" s="2" t="s">
        <v>504</v>
      </c>
      <c r="C578" s="2">
        <v>8.05306368E8</v>
      </c>
      <c r="D578" s="2">
        <v>3.0</v>
      </c>
      <c r="E578" s="2">
        <v>1010.6</v>
      </c>
      <c r="F578" s="2">
        <v>796.87</v>
      </c>
      <c r="G578" s="2">
        <v>531.25</v>
      </c>
      <c r="H578" s="755">
        <v>45960.83934027778</v>
      </c>
    </row>
    <row r="579">
      <c r="A579" s="2" t="s">
        <v>500</v>
      </c>
      <c r="B579" s="2" t="s">
        <v>504</v>
      </c>
      <c r="C579" s="2">
        <v>1.610612736E9</v>
      </c>
      <c r="D579" s="2">
        <v>3.0</v>
      </c>
      <c r="E579" s="2">
        <v>1903.4</v>
      </c>
      <c r="F579" s="2">
        <v>846.19</v>
      </c>
      <c r="G579" s="2">
        <v>564.12</v>
      </c>
      <c r="H579" s="755">
        <v>45960.83934027778</v>
      </c>
    </row>
    <row r="580">
      <c r="A580" s="2" t="s">
        <v>500</v>
      </c>
      <c r="B580" s="2" t="s">
        <v>504</v>
      </c>
      <c r="C580" s="2">
        <v>128.0</v>
      </c>
      <c r="D580" s="2">
        <v>4.0</v>
      </c>
      <c r="E580" s="2">
        <v>11.07</v>
      </c>
      <c r="F580" s="2">
        <v>0.01</v>
      </c>
      <c r="G580" s="2">
        <v>0.01</v>
      </c>
      <c r="H580" s="755">
        <v>45960.83934027778</v>
      </c>
    </row>
    <row r="581">
      <c r="A581" s="2" t="s">
        <v>500</v>
      </c>
      <c r="B581" s="2" t="s">
        <v>504</v>
      </c>
      <c r="C581" s="2">
        <v>256.0</v>
      </c>
      <c r="D581" s="2">
        <v>4.0</v>
      </c>
      <c r="E581" s="2">
        <v>11.13</v>
      </c>
      <c r="F581" s="2">
        <v>0.02</v>
      </c>
      <c r="G581" s="2">
        <v>0.02</v>
      </c>
      <c r="H581" s="755">
        <v>45960.83934027778</v>
      </c>
    </row>
    <row r="582">
      <c r="A582" s="2" t="s">
        <v>500</v>
      </c>
      <c r="B582" s="2" t="s">
        <v>504</v>
      </c>
      <c r="C582" s="2">
        <v>512.0</v>
      </c>
      <c r="D582" s="2">
        <v>4.0</v>
      </c>
      <c r="E582" s="2">
        <v>11.12</v>
      </c>
      <c r="F582" s="2">
        <v>0.05</v>
      </c>
      <c r="G582" s="2">
        <v>0.03</v>
      </c>
      <c r="H582" s="755">
        <v>45960.83934027778</v>
      </c>
    </row>
    <row r="583">
      <c r="A583" s="2" t="s">
        <v>500</v>
      </c>
      <c r="B583" s="2" t="s">
        <v>504</v>
      </c>
      <c r="C583" s="2">
        <v>1024.0</v>
      </c>
      <c r="D583" s="2">
        <v>4.0</v>
      </c>
      <c r="E583" s="2">
        <v>11.23</v>
      </c>
      <c r="F583" s="2">
        <v>0.09</v>
      </c>
      <c r="G583" s="2">
        <v>0.07</v>
      </c>
      <c r="H583" s="755">
        <v>45960.83934027778</v>
      </c>
    </row>
    <row r="584">
      <c r="A584" s="2" t="s">
        <v>500</v>
      </c>
      <c r="B584" s="2" t="s">
        <v>504</v>
      </c>
      <c r="C584" s="2">
        <v>2048.0</v>
      </c>
      <c r="D584" s="2">
        <v>4.0</v>
      </c>
      <c r="E584" s="2">
        <v>11.28</v>
      </c>
      <c r="F584" s="2">
        <v>0.18</v>
      </c>
      <c r="G584" s="2">
        <v>0.14</v>
      </c>
      <c r="H584" s="755">
        <v>45960.83934027778</v>
      </c>
    </row>
    <row r="585">
      <c r="A585" s="2" t="s">
        <v>500</v>
      </c>
      <c r="B585" s="2" t="s">
        <v>504</v>
      </c>
      <c r="C585" s="2">
        <v>4096.0</v>
      </c>
      <c r="D585" s="2">
        <v>4.0</v>
      </c>
      <c r="E585" s="2">
        <v>11.43</v>
      </c>
      <c r="F585" s="2">
        <v>0.36</v>
      </c>
      <c r="G585" s="2">
        <v>0.27</v>
      </c>
      <c r="H585" s="755">
        <v>45960.83934027778</v>
      </c>
    </row>
    <row r="586">
      <c r="A586" s="2" t="s">
        <v>500</v>
      </c>
      <c r="B586" s="2" t="s">
        <v>504</v>
      </c>
      <c r="C586" s="2">
        <v>8192.0</v>
      </c>
      <c r="D586" s="2">
        <v>4.0</v>
      </c>
      <c r="E586" s="2">
        <v>11.53</v>
      </c>
      <c r="F586" s="2">
        <v>0.71</v>
      </c>
      <c r="G586" s="2">
        <v>0.53</v>
      </c>
      <c r="H586" s="755">
        <v>45960.83934027778</v>
      </c>
    </row>
    <row r="587">
      <c r="A587" s="2" t="s">
        <v>500</v>
      </c>
      <c r="B587" s="2" t="s">
        <v>504</v>
      </c>
      <c r="C587" s="2">
        <v>16384.0</v>
      </c>
      <c r="D587" s="2">
        <v>4.0</v>
      </c>
      <c r="E587" s="2">
        <v>11.8</v>
      </c>
      <c r="F587" s="2">
        <v>1.39</v>
      </c>
      <c r="G587" s="2">
        <v>1.04</v>
      </c>
      <c r="H587" s="755">
        <v>45960.83934027778</v>
      </c>
    </row>
    <row r="588">
      <c r="A588" s="2" t="s">
        <v>500</v>
      </c>
      <c r="B588" s="2" t="s">
        <v>504</v>
      </c>
      <c r="C588" s="2">
        <v>32768.0</v>
      </c>
      <c r="D588" s="2">
        <v>4.0</v>
      </c>
      <c r="E588" s="2">
        <v>12.26</v>
      </c>
      <c r="F588" s="2">
        <v>2.67</v>
      </c>
      <c r="G588" s="2">
        <v>2.01</v>
      </c>
      <c r="H588" s="755">
        <v>45960.83934027778</v>
      </c>
    </row>
    <row r="589">
      <c r="A589" s="2" t="s">
        <v>500</v>
      </c>
      <c r="B589" s="2" t="s">
        <v>504</v>
      </c>
      <c r="C589" s="2">
        <v>65536.0</v>
      </c>
      <c r="D589" s="2">
        <v>4.0</v>
      </c>
      <c r="E589" s="2">
        <v>12.42</v>
      </c>
      <c r="F589" s="2">
        <v>5.28</v>
      </c>
      <c r="G589" s="2">
        <v>3.96</v>
      </c>
      <c r="H589" s="755">
        <v>45960.83934027778</v>
      </c>
    </row>
    <row r="590">
      <c r="A590" s="2" t="s">
        <v>500</v>
      </c>
      <c r="B590" s="2" t="s">
        <v>504</v>
      </c>
      <c r="C590" s="2">
        <v>131072.0</v>
      </c>
      <c r="D590" s="2">
        <v>4.0</v>
      </c>
      <c r="E590" s="2">
        <v>12.6</v>
      </c>
      <c r="F590" s="2">
        <v>10.41</v>
      </c>
      <c r="G590" s="2">
        <v>7.8</v>
      </c>
      <c r="H590" s="755">
        <v>45960.83934027778</v>
      </c>
    </row>
    <row r="591">
      <c r="A591" s="2" t="s">
        <v>500</v>
      </c>
      <c r="B591" s="2" t="s">
        <v>504</v>
      </c>
      <c r="C591" s="2">
        <v>262144.0</v>
      </c>
      <c r="D591" s="2">
        <v>4.0</v>
      </c>
      <c r="E591" s="2">
        <v>13.03</v>
      </c>
      <c r="F591" s="2">
        <v>20.12</v>
      </c>
      <c r="G591" s="2">
        <v>15.09</v>
      </c>
      <c r="H591" s="755">
        <v>45960.83934027778</v>
      </c>
    </row>
    <row r="592">
      <c r="A592" s="2" t="s">
        <v>500</v>
      </c>
      <c r="B592" s="2" t="s">
        <v>504</v>
      </c>
      <c r="C592" s="2">
        <v>524288.0</v>
      </c>
      <c r="D592" s="2">
        <v>4.0</v>
      </c>
      <c r="E592" s="2">
        <v>13.03</v>
      </c>
      <c r="F592" s="2">
        <v>40.25</v>
      </c>
      <c r="G592" s="2">
        <v>30.19</v>
      </c>
      <c r="H592" s="755">
        <v>45960.83934027778</v>
      </c>
    </row>
    <row r="593">
      <c r="A593" s="2" t="s">
        <v>500</v>
      </c>
      <c r="B593" s="2" t="s">
        <v>504</v>
      </c>
      <c r="C593" s="2">
        <v>1048576.0</v>
      </c>
      <c r="D593" s="2">
        <v>4.0</v>
      </c>
      <c r="E593" s="2">
        <v>14.98</v>
      </c>
      <c r="F593" s="2">
        <v>70.01</v>
      </c>
      <c r="G593" s="2">
        <v>52.51</v>
      </c>
      <c r="H593" s="755">
        <v>45960.83934027778</v>
      </c>
    </row>
    <row r="594">
      <c r="A594" s="2" t="s">
        <v>500</v>
      </c>
      <c r="B594" s="2" t="s">
        <v>504</v>
      </c>
      <c r="C594" s="2">
        <v>2097152.0</v>
      </c>
      <c r="D594" s="2">
        <v>4.0</v>
      </c>
      <c r="E594" s="2">
        <v>20.65</v>
      </c>
      <c r="F594" s="2">
        <v>101.53</v>
      </c>
      <c r="G594" s="2">
        <v>76.15</v>
      </c>
      <c r="H594" s="755">
        <v>45960.83934027778</v>
      </c>
    </row>
    <row r="595">
      <c r="A595" s="2" t="s">
        <v>500</v>
      </c>
      <c r="B595" s="2" t="s">
        <v>504</v>
      </c>
      <c r="C595" s="2">
        <v>4194304.0</v>
      </c>
      <c r="D595" s="2">
        <v>4.0</v>
      </c>
      <c r="E595" s="2">
        <v>31.71</v>
      </c>
      <c r="F595" s="2">
        <v>132.27</v>
      </c>
      <c r="G595" s="2">
        <v>99.2</v>
      </c>
      <c r="H595" s="755">
        <v>45960.83934027778</v>
      </c>
    </row>
    <row r="596">
      <c r="A596" s="2" t="s">
        <v>500</v>
      </c>
      <c r="B596" s="2" t="s">
        <v>504</v>
      </c>
      <c r="C596" s="2">
        <v>8388608.0</v>
      </c>
      <c r="D596" s="2">
        <v>4.0</v>
      </c>
      <c r="E596" s="2">
        <v>48.25</v>
      </c>
      <c r="F596" s="2">
        <v>173.86</v>
      </c>
      <c r="G596" s="2">
        <v>130.39</v>
      </c>
      <c r="H596" s="755">
        <v>45960.83934027778</v>
      </c>
    </row>
    <row r="597">
      <c r="A597" s="2" t="s">
        <v>500</v>
      </c>
      <c r="B597" s="2" t="s">
        <v>504</v>
      </c>
      <c r="C597" s="2">
        <v>1.6777216E7</v>
      </c>
      <c r="D597" s="2">
        <v>4.0</v>
      </c>
      <c r="E597" s="2">
        <v>55.02</v>
      </c>
      <c r="F597" s="2">
        <v>304.95</v>
      </c>
      <c r="G597" s="2">
        <v>228.71</v>
      </c>
      <c r="H597" s="755">
        <v>45960.83934027778</v>
      </c>
    </row>
    <row r="598">
      <c r="A598" s="2" t="s">
        <v>500</v>
      </c>
      <c r="B598" s="2" t="s">
        <v>504</v>
      </c>
      <c r="C598" s="2">
        <v>3.3554432E7</v>
      </c>
      <c r="D598" s="2">
        <v>4.0</v>
      </c>
      <c r="E598" s="2">
        <v>71.71</v>
      </c>
      <c r="F598" s="2">
        <v>467.95</v>
      </c>
      <c r="G598" s="2">
        <v>350.96</v>
      </c>
      <c r="H598" s="755">
        <v>45960.83934027778</v>
      </c>
    </row>
    <row r="599">
      <c r="A599" s="2" t="s">
        <v>500</v>
      </c>
      <c r="B599" s="2" t="s">
        <v>504</v>
      </c>
      <c r="C599" s="2">
        <v>6.7108864E7</v>
      </c>
      <c r="D599" s="2">
        <v>4.0</v>
      </c>
      <c r="E599" s="2">
        <v>107.9</v>
      </c>
      <c r="F599" s="2">
        <v>621.87</v>
      </c>
      <c r="G599" s="2">
        <v>466.4</v>
      </c>
      <c r="H599" s="755">
        <v>45960.83934027778</v>
      </c>
    </row>
    <row r="600">
      <c r="A600" s="2" t="s">
        <v>500</v>
      </c>
      <c r="B600" s="2" t="s">
        <v>504</v>
      </c>
      <c r="C600" s="2">
        <v>1.34217728E8</v>
      </c>
      <c r="D600" s="2">
        <v>4.0</v>
      </c>
      <c r="E600" s="2">
        <v>201.8</v>
      </c>
      <c r="F600" s="2">
        <v>664.95</v>
      </c>
      <c r="G600" s="2">
        <v>498.71</v>
      </c>
      <c r="H600" s="755">
        <v>45960.83934027778</v>
      </c>
    </row>
    <row r="601">
      <c r="A601" s="2" t="s">
        <v>500</v>
      </c>
      <c r="B601" s="2" t="s">
        <v>504</v>
      </c>
      <c r="C601" s="2">
        <v>2.68435456E8</v>
      </c>
      <c r="D601" s="2">
        <v>4.0</v>
      </c>
      <c r="E601" s="2">
        <v>385.7</v>
      </c>
      <c r="F601" s="2">
        <v>695.93</v>
      </c>
      <c r="G601" s="2">
        <v>521.95</v>
      </c>
      <c r="H601" s="755">
        <v>45960.83934027778</v>
      </c>
    </row>
    <row r="602">
      <c r="A602" s="2" t="s">
        <v>500</v>
      </c>
      <c r="B602" s="2" t="s">
        <v>504</v>
      </c>
      <c r="C602" s="2">
        <v>5.36870912E8</v>
      </c>
      <c r="D602" s="2">
        <v>4.0</v>
      </c>
      <c r="E602" s="2">
        <v>713.2</v>
      </c>
      <c r="F602" s="2">
        <v>752.73</v>
      </c>
      <c r="G602" s="2">
        <v>564.55</v>
      </c>
      <c r="H602" s="755">
        <v>45960.83934027778</v>
      </c>
    </row>
    <row r="603">
      <c r="A603" s="2" t="s">
        <v>500</v>
      </c>
      <c r="B603" s="2" t="s">
        <v>504</v>
      </c>
      <c r="C603" s="2">
        <v>1.073741824E9</v>
      </c>
      <c r="D603" s="2">
        <v>4.0</v>
      </c>
      <c r="E603" s="2">
        <v>1342.1</v>
      </c>
      <c r="F603" s="2">
        <v>800.07</v>
      </c>
      <c r="G603" s="2">
        <v>600.05</v>
      </c>
      <c r="H603" s="755">
        <v>45960.83934027778</v>
      </c>
    </row>
    <row r="604">
      <c r="A604" s="2" t="s">
        <v>500</v>
      </c>
      <c r="B604" s="2" t="s">
        <v>504</v>
      </c>
      <c r="C604" s="2">
        <v>2.147483648E9</v>
      </c>
      <c r="D604" s="2">
        <v>4.0</v>
      </c>
      <c r="E604" s="2">
        <v>2606.2</v>
      </c>
      <c r="F604" s="2">
        <v>823.99</v>
      </c>
      <c r="G604" s="2">
        <v>617.99</v>
      </c>
      <c r="H604" s="755">
        <v>45960.83934027778</v>
      </c>
    </row>
    <row r="605">
      <c r="A605" s="2" t="s">
        <v>500</v>
      </c>
      <c r="B605" s="2" t="s">
        <v>504</v>
      </c>
      <c r="C605" s="2">
        <v>160.0</v>
      </c>
      <c r="D605" s="2">
        <v>5.0</v>
      </c>
      <c r="E605" s="2">
        <v>11.99</v>
      </c>
      <c r="F605" s="2">
        <v>0.01</v>
      </c>
      <c r="G605" s="2">
        <v>0.01</v>
      </c>
      <c r="H605" s="755">
        <v>45960.83934027778</v>
      </c>
    </row>
    <row r="606">
      <c r="A606" s="2" t="s">
        <v>500</v>
      </c>
      <c r="B606" s="2" t="s">
        <v>504</v>
      </c>
      <c r="C606" s="2">
        <v>320.0</v>
      </c>
      <c r="D606" s="2">
        <v>5.0</v>
      </c>
      <c r="E606" s="2">
        <v>12.22</v>
      </c>
      <c r="F606" s="2">
        <v>0.03</v>
      </c>
      <c r="G606" s="2">
        <v>0.02</v>
      </c>
      <c r="H606" s="755">
        <v>45960.83934027778</v>
      </c>
    </row>
    <row r="607">
      <c r="A607" s="2" t="s">
        <v>500</v>
      </c>
      <c r="B607" s="2" t="s">
        <v>504</v>
      </c>
      <c r="C607" s="2">
        <v>640.0</v>
      </c>
      <c r="D607" s="2">
        <v>5.0</v>
      </c>
      <c r="E607" s="2">
        <v>12.37</v>
      </c>
      <c r="F607" s="2">
        <v>0.05</v>
      </c>
      <c r="G607" s="2">
        <v>0.04</v>
      </c>
      <c r="H607" s="755">
        <v>45960.83934027778</v>
      </c>
    </row>
    <row r="608">
      <c r="A608" s="2" t="s">
        <v>500</v>
      </c>
      <c r="B608" s="2" t="s">
        <v>504</v>
      </c>
      <c r="C608" s="2">
        <v>1280.0</v>
      </c>
      <c r="D608" s="2">
        <v>5.0</v>
      </c>
      <c r="E608" s="2">
        <v>12.47</v>
      </c>
      <c r="F608" s="2">
        <v>0.1</v>
      </c>
      <c r="G608" s="2">
        <v>0.08</v>
      </c>
      <c r="H608" s="755">
        <v>45960.83934027778</v>
      </c>
    </row>
    <row r="609">
      <c r="A609" s="2" t="s">
        <v>500</v>
      </c>
      <c r="B609" s="2" t="s">
        <v>504</v>
      </c>
      <c r="C609" s="2">
        <v>2560.0</v>
      </c>
      <c r="D609" s="2">
        <v>5.0</v>
      </c>
      <c r="E609" s="2">
        <v>12.5</v>
      </c>
      <c r="F609" s="2">
        <v>0.2</v>
      </c>
      <c r="G609" s="2">
        <v>0.16</v>
      </c>
      <c r="H609" s="755">
        <v>45960.83934027778</v>
      </c>
    </row>
    <row r="610">
      <c r="A610" s="2" t="s">
        <v>500</v>
      </c>
      <c r="B610" s="2" t="s">
        <v>504</v>
      </c>
      <c r="C610" s="2">
        <v>5120.0</v>
      </c>
      <c r="D610" s="2">
        <v>5.0</v>
      </c>
      <c r="E610" s="2">
        <v>12.69</v>
      </c>
      <c r="F610" s="2">
        <v>0.4</v>
      </c>
      <c r="G610" s="2">
        <v>0.32</v>
      </c>
      <c r="H610" s="755">
        <v>45960.83934027778</v>
      </c>
    </row>
    <row r="611">
      <c r="A611" s="2" t="s">
        <v>500</v>
      </c>
      <c r="B611" s="2" t="s">
        <v>504</v>
      </c>
      <c r="C611" s="2">
        <v>10240.0</v>
      </c>
      <c r="D611" s="2">
        <v>5.0</v>
      </c>
      <c r="E611" s="2">
        <v>12.93</v>
      </c>
      <c r="F611" s="2">
        <v>0.79</v>
      </c>
      <c r="G611" s="2">
        <v>0.63</v>
      </c>
      <c r="H611" s="755">
        <v>45960.83934027778</v>
      </c>
    </row>
    <row r="612">
      <c r="A612" s="2" t="s">
        <v>500</v>
      </c>
      <c r="B612" s="2" t="s">
        <v>504</v>
      </c>
      <c r="C612" s="2">
        <v>20480.0</v>
      </c>
      <c r="D612" s="2">
        <v>5.0</v>
      </c>
      <c r="E612" s="2">
        <v>13.2</v>
      </c>
      <c r="F612" s="2">
        <v>1.55</v>
      </c>
      <c r="G612" s="2">
        <v>1.24</v>
      </c>
      <c r="H612" s="755">
        <v>45960.83934027778</v>
      </c>
    </row>
    <row r="613">
      <c r="A613" s="2" t="s">
        <v>500</v>
      </c>
      <c r="B613" s="2" t="s">
        <v>504</v>
      </c>
      <c r="C613" s="2">
        <v>40960.0</v>
      </c>
      <c r="D613" s="2">
        <v>5.0</v>
      </c>
      <c r="E613" s="2">
        <v>14.46</v>
      </c>
      <c r="F613" s="2">
        <v>2.83</v>
      </c>
      <c r="G613" s="2">
        <v>2.27</v>
      </c>
      <c r="H613" s="755">
        <v>45960.83934027778</v>
      </c>
    </row>
    <row r="614">
      <c r="A614" s="2" t="s">
        <v>500</v>
      </c>
      <c r="B614" s="2" t="s">
        <v>504</v>
      </c>
      <c r="C614" s="2">
        <v>81920.0</v>
      </c>
      <c r="D614" s="2">
        <v>5.0</v>
      </c>
      <c r="E614" s="2">
        <v>14.46</v>
      </c>
      <c r="F614" s="2">
        <v>5.66</v>
      </c>
      <c r="G614" s="2">
        <v>4.53</v>
      </c>
      <c r="H614" s="755">
        <v>45960.83934027778</v>
      </c>
    </row>
    <row r="615">
      <c r="A615" s="2" t="s">
        <v>500</v>
      </c>
      <c r="B615" s="2" t="s">
        <v>504</v>
      </c>
      <c r="C615" s="2">
        <v>163840.0</v>
      </c>
      <c r="D615" s="2">
        <v>5.0</v>
      </c>
      <c r="E615" s="2">
        <v>14.71</v>
      </c>
      <c r="F615" s="2">
        <v>11.14</v>
      </c>
      <c r="G615" s="2">
        <v>8.91</v>
      </c>
      <c r="H615" s="755">
        <v>45960.83934027778</v>
      </c>
    </row>
    <row r="616">
      <c r="A616" s="2" t="s">
        <v>500</v>
      </c>
      <c r="B616" s="2" t="s">
        <v>504</v>
      </c>
      <c r="C616" s="2">
        <v>327680.0</v>
      </c>
      <c r="D616" s="2">
        <v>5.0</v>
      </c>
      <c r="E616" s="2">
        <v>15.29</v>
      </c>
      <c r="F616" s="2">
        <v>21.43</v>
      </c>
      <c r="G616" s="2">
        <v>17.14</v>
      </c>
      <c r="H616" s="755">
        <v>45960.83934027778</v>
      </c>
    </row>
    <row r="617">
      <c r="A617" s="2" t="s">
        <v>500</v>
      </c>
      <c r="B617" s="2" t="s">
        <v>504</v>
      </c>
      <c r="C617" s="2">
        <v>655360.0</v>
      </c>
      <c r="D617" s="2">
        <v>5.0</v>
      </c>
      <c r="E617" s="2">
        <v>15.24</v>
      </c>
      <c r="F617" s="2">
        <v>43.0</v>
      </c>
      <c r="G617" s="2">
        <v>34.4</v>
      </c>
      <c r="H617" s="755">
        <v>45960.83934027778</v>
      </c>
    </row>
    <row r="618">
      <c r="A618" s="2" t="s">
        <v>500</v>
      </c>
      <c r="B618" s="2" t="s">
        <v>504</v>
      </c>
      <c r="C618" s="2">
        <v>1310720.0</v>
      </c>
      <c r="D618" s="2">
        <v>5.0</v>
      </c>
      <c r="E618" s="2">
        <v>19.46</v>
      </c>
      <c r="F618" s="2">
        <v>67.37</v>
      </c>
      <c r="G618" s="2">
        <v>53.89</v>
      </c>
      <c r="H618" s="755">
        <v>45960.83934027778</v>
      </c>
    </row>
    <row r="619">
      <c r="A619" s="2" t="s">
        <v>500</v>
      </c>
      <c r="B619" s="2" t="s">
        <v>504</v>
      </c>
      <c r="C619" s="2">
        <v>2621440.0</v>
      </c>
      <c r="D619" s="2">
        <v>5.0</v>
      </c>
      <c r="E619" s="2">
        <v>26.87</v>
      </c>
      <c r="F619" s="2">
        <v>97.57</v>
      </c>
      <c r="G619" s="2">
        <v>78.05</v>
      </c>
      <c r="H619" s="755">
        <v>45960.83934027778</v>
      </c>
    </row>
    <row r="620">
      <c r="A620" s="2" t="s">
        <v>500</v>
      </c>
      <c r="B620" s="2" t="s">
        <v>504</v>
      </c>
      <c r="C620" s="2">
        <v>5242880.0</v>
      </c>
      <c r="D620" s="2">
        <v>5.0</v>
      </c>
      <c r="E620" s="2">
        <v>44.87</v>
      </c>
      <c r="F620" s="2">
        <v>116.84</v>
      </c>
      <c r="G620" s="2">
        <v>93.47</v>
      </c>
      <c r="H620" s="755">
        <v>45960.83934027778</v>
      </c>
    </row>
    <row r="621">
      <c r="A621" s="2" t="s">
        <v>500</v>
      </c>
      <c r="B621" s="2" t="s">
        <v>504</v>
      </c>
      <c r="C621" s="2">
        <v>1.048576E7</v>
      </c>
      <c r="D621" s="2">
        <v>5.0</v>
      </c>
      <c r="E621" s="2">
        <v>61.22</v>
      </c>
      <c r="F621" s="2">
        <v>171.29</v>
      </c>
      <c r="G621" s="2">
        <v>137.03</v>
      </c>
      <c r="H621" s="755">
        <v>45960.83934027778</v>
      </c>
    </row>
    <row r="622">
      <c r="A622" s="2" t="s">
        <v>500</v>
      </c>
      <c r="B622" s="2" t="s">
        <v>504</v>
      </c>
      <c r="C622" s="2">
        <v>2.097152E7</v>
      </c>
      <c r="D622" s="2">
        <v>5.0</v>
      </c>
      <c r="E622" s="2">
        <v>69.55</v>
      </c>
      <c r="F622" s="2">
        <v>301.55</v>
      </c>
      <c r="G622" s="2">
        <v>241.24</v>
      </c>
      <c r="H622" s="755">
        <v>45960.83934027778</v>
      </c>
    </row>
    <row r="623">
      <c r="A623" s="2" t="s">
        <v>500</v>
      </c>
      <c r="B623" s="2" t="s">
        <v>504</v>
      </c>
      <c r="C623" s="2">
        <v>4.194304E7</v>
      </c>
      <c r="D623" s="2">
        <v>5.0</v>
      </c>
      <c r="E623" s="2">
        <v>88.61</v>
      </c>
      <c r="F623" s="2">
        <v>473.36</v>
      </c>
      <c r="G623" s="2">
        <v>378.69</v>
      </c>
      <c r="H623" s="755">
        <v>45960.83934027778</v>
      </c>
    </row>
    <row r="624">
      <c r="A624" s="2" t="s">
        <v>500</v>
      </c>
      <c r="B624" s="2" t="s">
        <v>504</v>
      </c>
      <c r="C624" s="2">
        <v>8.388608E7</v>
      </c>
      <c r="D624" s="2">
        <v>5.0</v>
      </c>
      <c r="E624" s="2">
        <v>133.4</v>
      </c>
      <c r="F624" s="2">
        <v>628.88</v>
      </c>
      <c r="G624" s="2">
        <v>503.1</v>
      </c>
      <c r="H624" s="755">
        <v>45960.83934027778</v>
      </c>
    </row>
    <row r="625">
      <c r="A625" s="2" t="s">
        <v>500</v>
      </c>
      <c r="B625" s="2" t="s">
        <v>504</v>
      </c>
      <c r="C625" s="2">
        <v>1.6777216E8</v>
      </c>
      <c r="D625" s="2">
        <v>5.0</v>
      </c>
      <c r="E625" s="2">
        <v>253.5</v>
      </c>
      <c r="F625" s="2">
        <v>661.91</v>
      </c>
      <c r="G625" s="2">
        <v>529.53</v>
      </c>
      <c r="H625" s="755">
        <v>45960.83934027778</v>
      </c>
    </row>
    <row r="626">
      <c r="A626" s="2" t="s">
        <v>500</v>
      </c>
      <c r="B626" s="2" t="s">
        <v>504</v>
      </c>
      <c r="C626" s="2">
        <v>3.3554432E8</v>
      </c>
      <c r="D626" s="2">
        <v>5.0</v>
      </c>
      <c r="E626" s="2">
        <v>517.7</v>
      </c>
      <c r="F626" s="2">
        <v>648.2</v>
      </c>
      <c r="G626" s="2">
        <v>518.56</v>
      </c>
      <c r="H626" s="755">
        <v>45960.83934027778</v>
      </c>
    </row>
    <row r="627">
      <c r="A627" s="2" t="s">
        <v>500</v>
      </c>
      <c r="B627" s="2" t="s">
        <v>504</v>
      </c>
      <c r="C627" s="2">
        <v>6.7108864E8</v>
      </c>
      <c r="D627" s="2">
        <v>5.0</v>
      </c>
      <c r="E627" s="2">
        <v>949.8</v>
      </c>
      <c r="F627" s="2">
        <v>706.55</v>
      </c>
      <c r="G627" s="2">
        <v>565.24</v>
      </c>
      <c r="H627" s="755">
        <v>45960.83934027778</v>
      </c>
    </row>
    <row r="628">
      <c r="A628" s="2" t="s">
        <v>500</v>
      </c>
      <c r="B628" s="2" t="s">
        <v>504</v>
      </c>
      <c r="C628" s="2">
        <v>1.34217728E9</v>
      </c>
      <c r="D628" s="2">
        <v>5.0</v>
      </c>
      <c r="E628" s="2">
        <v>1765.1</v>
      </c>
      <c r="F628" s="2">
        <v>760.38</v>
      </c>
      <c r="G628" s="2">
        <v>608.31</v>
      </c>
      <c r="H628" s="755">
        <v>45960.83934027778</v>
      </c>
    </row>
    <row r="629">
      <c r="A629" s="2" t="s">
        <v>500</v>
      </c>
      <c r="B629" s="2" t="s">
        <v>504</v>
      </c>
      <c r="C629" s="2">
        <v>2.68435456E9</v>
      </c>
      <c r="D629" s="2">
        <v>5.0</v>
      </c>
      <c r="E629" s="2">
        <v>3403.5</v>
      </c>
      <c r="F629" s="2">
        <v>788.7</v>
      </c>
      <c r="G629" s="2">
        <v>630.96</v>
      </c>
      <c r="H629" s="755">
        <v>45960.83934027778</v>
      </c>
    </row>
    <row r="630">
      <c r="A630" s="2" t="s">
        <v>500</v>
      </c>
      <c r="B630" s="2" t="s">
        <v>504</v>
      </c>
      <c r="C630" s="2">
        <v>192.0</v>
      </c>
      <c r="D630" s="2">
        <v>6.0</v>
      </c>
      <c r="E630" s="2">
        <v>13.31</v>
      </c>
      <c r="F630" s="2">
        <v>0.01</v>
      </c>
      <c r="G630" s="2">
        <v>0.01</v>
      </c>
      <c r="H630" s="755">
        <v>45960.83934027778</v>
      </c>
    </row>
    <row r="631">
      <c r="A631" s="2" t="s">
        <v>500</v>
      </c>
      <c r="B631" s="2" t="s">
        <v>504</v>
      </c>
      <c r="C631" s="2">
        <v>384.0</v>
      </c>
      <c r="D631" s="2">
        <v>6.0</v>
      </c>
      <c r="E631" s="2">
        <v>13.4</v>
      </c>
      <c r="F631" s="2">
        <v>0.03</v>
      </c>
      <c r="G631" s="2">
        <v>0.02</v>
      </c>
      <c r="H631" s="755">
        <v>45960.83934027778</v>
      </c>
    </row>
    <row r="632">
      <c r="A632" s="2" t="s">
        <v>500</v>
      </c>
      <c r="B632" s="2" t="s">
        <v>504</v>
      </c>
      <c r="C632" s="2">
        <v>768.0</v>
      </c>
      <c r="D632" s="2">
        <v>6.0</v>
      </c>
      <c r="E632" s="2">
        <v>13.67</v>
      </c>
      <c r="F632" s="2">
        <v>0.06</v>
      </c>
      <c r="G632" s="2">
        <v>0.05</v>
      </c>
      <c r="H632" s="755">
        <v>45960.83934027778</v>
      </c>
    </row>
    <row r="633">
      <c r="A633" s="2" t="s">
        <v>500</v>
      </c>
      <c r="B633" s="2" t="s">
        <v>504</v>
      </c>
      <c r="C633" s="2">
        <v>1536.0</v>
      </c>
      <c r="D633" s="2">
        <v>6.0</v>
      </c>
      <c r="E633" s="2">
        <v>13.71</v>
      </c>
      <c r="F633" s="2">
        <v>0.11</v>
      </c>
      <c r="G633" s="2">
        <v>0.09</v>
      </c>
      <c r="H633" s="755">
        <v>45960.83934027778</v>
      </c>
    </row>
    <row r="634">
      <c r="A634" s="2" t="s">
        <v>500</v>
      </c>
      <c r="B634" s="2" t="s">
        <v>504</v>
      </c>
      <c r="C634" s="2">
        <v>3072.0</v>
      </c>
      <c r="D634" s="2">
        <v>6.0</v>
      </c>
      <c r="E634" s="2">
        <v>13.81</v>
      </c>
      <c r="F634" s="2">
        <v>0.22</v>
      </c>
      <c r="G634" s="2">
        <v>0.19</v>
      </c>
      <c r="H634" s="755">
        <v>45960.83934027778</v>
      </c>
    </row>
    <row r="635">
      <c r="A635" s="2" t="s">
        <v>500</v>
      </c>
      <c r="B635" s="2" t="s">
        <v>504</v>
      </c>
      <c r="C635" s="2">
        <v>6144.0</v>
      </c>
      <c r="D635" s="2">
        <v>6.0</v>
      </c>
      <c r="E635" s="2">
        <v>14.02</v>
      </c>
      <c r="F635" s="2">
        <v>0.44</v>
      </c>
      <c r="G635" s="2">
        <v>0.37</v>
      </c>
      <c r="H635" s="755">
        <v>45960.83934027778</v>
      </c>
    </row>
    <row r="636">
      <c r="A636" s="2" t="s">
        <v>500</v>
      </c>
      <c r="B636" s="2" t="s">
        <v>504</v>
      </c>
      <c r="C636" s="2">
        <v>12288.0</v>
      </c>
      <c r="D636" s="2">
        <v>6.0</v>
      </c>
      <c r="E636" s="2">
        <v>14.18</v>
      </c>
      <c r="F636" s="2">
        <v>0.87</v>
      </c>
      <c r="G636" s="2">
        <v>0.72</v>
      </c>
      <c r="H636" s="755">
        <v>45960.83934027778</v>
      </c>
    </row>
    <row r="637">
      <c r="A637" s="2" t="s">
        <v>500</v>
      </c>
      <c r="B637" s="2" t="s">
        <v>504</v>
      </c>
      <c r="C637" s="2">
        <v>24576.0</v>
      </c>
      <c r="D637" s="2">
        <v>6.0</v>
      </c>
      <c r="E637" s="2">
        <v>14.55</v>
      </c>
      <c r="F637" s="2">
        <v>1.69</v>
      </c>
      <c r="G637" s="2">
        <v>1.41</v>
      </c>
      <c r="H637" s="755">
        <v>45960.83934027778</v>
      </c>
    </row>
    <row r="638">
      <c r="A638" s="2" t="s">
        <v>500</v>
      </c>
      <c r="B638" s="2" t="s">
        <v>504</v>
      </c>
      <c r="C638" s="2">
        <v>49152.0</v>
      </c>
      <c r="D638" s="2">
        <v>6.0</v>
      </c>
      <c r="E638" s="2">
        <v>15.76</v>
      </c>
      <c r="F638" s="2">
        <v>3.12</v>
      </c>
      <c r="G638" s="2">
        <v>2.6</v>
      </c>
      <c r="H638" s="755">
        <v>45960.83934027778</v>
      </c>
    </row>
    <row r="639">
      <c r="A639" s="2" t="s">
        <v>500</v>
      </c>
      <c r="B639" s="2" t="s">
        <v>504</v>
      </c>
      <c r="C639" s="2">
        <v>98304.0</v>
      </c>
      <c r="D639" s="2">
        <v>6.0</v>
      </c>
      <c r="E639" s="2">
        <v>16.08</v>
      </c>
      <c r="F639" s="2">
        <v>6.11</v>
      </c>
      <c r="G639" s="2">
        <v>5.09</v>
      </c>
      <c r="H639" s="755">
        <v>45960.83934027778</v>
      </c>
    </row>
    <row r="640">
      <c r="A640" s="2" t="s">
        <v>500</v>
      </c>
      <c r="B640" s="2" t="s">
        <v>504</v>
      </c>
      <c r="C640" s="2">
        <v>196608.0</v>
      </c>
      <c r="D640" s="2">
        <v>6.0</v>
      </c>
      <c r="E640" s="2">
        <v>16.14</v>
      </c>
      <c r="F640" s="2">
        <v>12.18</v>
      </c>
      <c r="G640" s="2">
        <v>10.15</v>
      </c>
      <c r="H640" s="755">
        <v>45960.83934027778</v>
      </c>
    </row>
    <row r="641">
      <c r="A641" s="2" t="s">
        <v>500</v>
      </c>
      <c r="B641" s="2" t="s">
        <v>504</v>
      </c>
      <c r="C641" s="2">
        <v>393216.0</v>
      </c>
      <c r="D641" s="2">
        <v>6.0</v>
      </c>
      <c r="E641" s="2">
        <v>16.74</v>
      </c>
      <c r="F641" s="2">
        <v>23.49</v>
      </c>
      <c r="G641" s="2">
        <v>19.58</v>
      </c>
      <c r="H641" s="755">
        <v>45960.83934027778</v>
      </c>
    </row>
    <row r="642">
      <c r="A642" s="2" t="s">
        <v>500</v>
      </c>
      <c r="B642" s="2" t="s">
        <v>504</v>
      </c>
      <c r="C642" s="2">
        <v>786432.0</v>
      </c>
      <c r="D642" s="2">
        <v>6.0</v>
      </c>
      <c r="E642" s="2">
        <v>17.34</v>
      </c>
      <c r="F642" s="2">
        <v>45.35</v>
      </c>
      <c r="G642" s="2">
        <v>37.79</v>
      </c>
      <c r="H642" s="755">
        <v>45960.83934027778</v>
      </c>
    </row>
    <row r="643">
      <c r="A643" s="2" t="s">
        <v>500</v>
      </c>
      <c r="B643" s="2" t="s">
        <v>504</v>
      </c>
      <c r="C643" s="2">
        <v>1572864.0</v>
      </c>
      <c r="D643" s="2">
        <v>6.0</v>
      </c>
      <c r="E643" s="2">
        <v>21.07</v>
      </c>
      <c r="F643" s="2">
        <v>74.66</v>
      </c>
      <c r="G643" s="2">
        <v>62.21</v>
      </c>
      <c r="H643" s="755">
        <v>45960.83934027778</v>
      </c>
    </row>
    <row r="644">
      <c r="A644" s="2" t="s">
        <v>500</v>
      </c>
      <c r="B644" s="2" t="s">
        <v>504</v>
      </c>
      <c r="C644" s="2">
        <v>3145728.0</v>
      </c>
      <c r="D644" s="2">
        <v>6.0</v>
      </c>
      <c r="E644" s="2">
        <v>30.86</v>
      </c>
      <c r="F644" s="2">
        <v>101.93</v>
      </c>
      <c r="G644" s="2">
        <v>84.94</v>
      </c>
      <c r="H644" s="755">
        <v>45960.83934027778</v>
      </c>
    </row>
    <row r="645">
      <c r="A645" s="2" t="s">
        <v>500</v>
      </c>
      <c r="B645" s="2" t="s">
        <v>504</v>
      </c>
      <c r="C645" s="2">
        <v>6291456.0</v>
      </c>
      <c r="D645" s="2">
        <v>6.0</v>
      </c>
      <c r="E645" s="2">
        <v>53.03</v>
      </c>
      <c r="F645" s="2">
        <v>118.64</v>
      </c>
      <c r="G645" s="2">
        <v>98.87</v>
      </c>
      <c r="H645" s="755">
        <v>45960.83934027778</v>
      </c>
    </row>
    <row r="646">
      <c r="A646" s="2" t="s">
        <v>500</v>
      </c>
      <c r="B646" s="2" t="s">
        <v>504</v>
      </c>
      <c r="C646" s="2">
        <v>1.2582912E7</v>
      </c>
      <c r="D646" s="2">
        <v>6.0</v>
      </c>
      <c r="E646" s="2">
        <v>46.52</v>
      </c>
      <c r="F646" s="2">
        <v>270.5</v>
      </c>
      <c r="G646" s="2">
        <v>225.41</v>
      </c>
      <c r="H646" s="755">
        <v>45960.83934027778</v>
      </c>
    </row>
    <row r="647">
      <c r="A647" s="2" t="s">
        <v>500</v>
      </c>
      <c r="B647" s="2" t="s">
        <v>504</v>
      </c>
      <c r="C647" s="2">
        <v>2.5165824E7</v>
      </c>
      <c r="D647" s="2">
        <v>6.0</v>
      </c>
      <c r="E647" s="2">
        <v>83.24</v>
      </c>
      <c r="F647" s="2">
        <v>302.33</v>
      </c>
      <c r="G647" s="2">
        <v>251.94</v>
      </c>
      <c r="H647" s="755">
        <v>45960.83934027778</v>
      </c>
    </row>
    <row r="648">
      <c r="A648" s="2" t="s">
        <v>500</v>
      </c>
      <c r="B648" s="2" t="s">
        <v>504</v>
      </c>
      <c r="C648" s="2">
        <v>5.0331648E7</v>
      </c>
      <c r="D648" s="2">
        <v>6.0</v>
      </c>
      <c r="E648" s="2">
        <v>105.3</v>
      </c>
      <c r="F648" s="2">
        <v>477.84</v>
      </c>
      <c r="G648" s="2">
        <v>398.2</v>
      </c>
      <c r="H648" s="755">
        <v>45960.83934027778</v>
      </c>
    </row>
    <row r="649">
      <c r="A649" s="2" t="s">
        <v>500</v>
      </c>
      <c r="B649" s="2" t="s">
        <v>504</v>
      </c>
      <c r="C649" s="2">
        <v>1.00663296E8</v>
      </c>
      <c r="D649" s="2">
        <v>6.0</v>
      </c>
      <c r="E649" s="2">
        <v>158.6</v>
      </c>
      <c r="F649" s="2">
        <v>634.74</v>
      </c>
      <c r="G649" s="2">
        <v>528.95</v>
      </c>
      <c r="H649" s="755">
        <v>45960.83934027778</v>
      </c>
    </row>
    <row r="650">
      <c r="A650" s="2" t="s">
        <v>500</v>
      </c>
      <c r="B650" s="2" t="s">
        <v>504</v>
      </c>
      <c r="C650" s="2">
        <v>2.01326592E8</v>
      </c>
      <c r="D650" s="2">
        <v>6.0</v>
      </c>
      <c r="E650" s="2">
        <v>303.5</v>
      </c>
      <c r="F650" s="2">
        <v>663.34</v>
      </c>
      <c r="G650" s="2">
        <v>552.78</v>
      </c>
      <c r="H650" s="755">
        <v>45960.83934027778</v>
      </c>
    </row>
    <row r="651">
      <c r="A651" s="2" t="s">
        <v>500</v>
      </c>
      <c r="B651" s="2" t="s">
        <v>504</v>
      </c>
      <c r="C651" s="2">
        <v>4.02653184E8</v>
      </c>
      <c r="D651" s="2">
        <v>6.0</v>
      </c>
      <c r="E651" s="2">
        <v>631.7</v>
      </c>
      <c r="F651" s="2">
        <v>637.36</v>
      </c>
      <c r="G651" s="2">
        <v>531.14</v>
      </c>
      <c r="H651" s="755">
        <v>45960.83934027778</v>
      </c>
    </row>
    <row r="652">
      <c r="A652" s="2" t="s">
        <v>500</v>
      </c>
      <c r="B652" s="2" t="s">
        <v>504</v>
      </c>
      <c r="C652" s="2">
        <v>8.05306368E8</v>
      </c>
      <c r="D652" s="2">
        <v>6.0</v>
      </c>
      <c r="E652" s="2">
        <v>1146.3</v>
      </c>
      <c r="F652" s="2">
        <v>702.51</v>
      </c>
      <c r="G652" s="2">
        <v>585.42</v>
      </c>
      <c r="H652" s="755">
        <v>45960.83934027778</v>
      </c>
    </row>
    <row r="653">
      <c r="A653" s="2" t="s">
        <v>500</v>
      </c>
      <c r="B653" s="2" t="s">
        <v>504</v>
      </c>
      <c r="C653" s="2">
        <v>1.610612736E9</v>
      </c>
      <c r="D653" s="2">
        <v>6.0</v>
      </c>
      <c r="E653" s="2">
        <v>2152.2</v>
      </c>
      <c r="F653" s="2">
        <v>748.35</v>
      </c>
      <c r="G653" s="2">
        <v>623.62</v>
      </c>
      <c r="H653" s="755">
        <v>45960.83934027778</v>
      </c>
    </row>
    <row r="654">
      <c r="A654" s="2" t="s">
        <v>500</v>
      </c>
      <c r="B654" s="2" t="s">
        <v>504</v>
      </c>
      <c r="C654" s="2">
        <v>3.221225472E9</v>
      </c>
      <c r="D654" s="2">
        <v>6.0</v>
      </c>
      <c r="E654" s="2">
        <v>4176.0</v>
      </c>
      <c r="F654" s="2">
        <v>771.37</v>
      </c>
      <c r="G654" s="2">
        <v>642.81</v>
      </c>
      <c r="H654" s="755">
        <v>45960.83934027778</v>
      </c>
    </row>
    <row r="655">
      <c r="A655" s="2" t="s">
        <v>500</v>
      </c>
      <c r="B655" s="2" t="s">
        <v>504</v>
      </c>
      <c r="C655" s="2">
        <v>224.0</v>
      </c>
      <c r="D655" s="2">
        <v>7.0</v>
      </c>
      <c r="E655" s="2">
        <v>14.7</v>
      </c>
      <c r="F655" s="2">
        <v>0.02</v>
      </c>
      <c r="G655" s="2">
        <v>0.01</v>
      </c>
      <c r="H655" s="755">
        <v>45960.83934027778</v>
      </c>
    </row>
    <row r="656">
      <c r="A656" s="2" t="s">
        <v>500</v>
      </c>
      <c r="B656" s="2" t="s">
        <v>504</v>
      </c>
      <c r="C656" s="2">
        <v>448.0</v>
      </c>
      <c r="D656" s="2">
        <v>7.0</v>
      </c>
      <c r="E656" s="2">
        <v>14.76</v>
      </c>
      <c r="F656" s="2">
        <v>0.03</v>
      </c>
      <c r="G656" s="2">
        <v>0.03</v>
      </c>
      <c r="H656" s="755">
        <v>45960.83934027778</v>
      </c>
    </row>
    <row r="657">
      <c r="A657" s="2" t="s">
        <v>500</v>
      </c>
      <c r="B657" s="2" t="s">
        <v>504</v>
      </c>
      <c r="C657" s="2">
        <v>896.0</v>
      </c>
      <c r="D657" s="2">
        <v>7.0</v>
      </c>
      <c r="E657" s="2">
        <v>14.89</v>
      </c>
      <c r="F657" s="2">
        <v>0.06</v>
      </c>
      <c r="G657" s="2">
        <v>0.05</v>
      </c>
      <c r="H657" s="755">
        <v>45960.83934027778</v>
      </c>
    </row>
    <row r="658">
      <c r="A658" s="2" t="s">
        <v>500</v>
      </c>
      <c r="B658" s="2" t="s">
        <v>504</v>
      </c>
      <c r="C658" s="2">
        <v>1792.0</v>
      </c>
      <c r="D658" s="2">
        <v>7.0</v>
      </c>
      <c r="E658" s="2">
        <v>14.99</v>
      </c>
      <c r="F658" s="2">
        <v>0.12</v>
      </c>
      <c r="G658" s="2">
        <v>0.1</v>
      </c>
      <c r="H658" s="755">
        <v>45960.83934027778</v>
      </c>
    </row>
    <row r="659">
      <c r="A659" s="2" t="s">
        <v>500</v>
      </c>
      <c r="B659" s="2" t="s">
        <v>504</v>
      </c>
      <c r="C659" s="2">
        <v>3584.0</v>
      </c>
      <c r="D659" s="2">
        <v>7.0</v>
      </c>
      <c r="E659" s="2">
        <v>15.19</v>
      </c>
      <c r="F659" s="2">
        <v>0.24</v>
      </c>
      <c r="G659" s="2">
        <v>0.2</v>
      </c>
      <c r="H659" s="755">
        <v>45960.83934027778</v>
      </c>
    </row>
    <row r="660">
      <c r="A660" s="2" t="s">
        <v>500</v>
      </c>
      <c r="B660" s="2" t="s">
        <v>504</v>
      </c>
      <c r="C660" s="2">
        <v>7168.0</v>
      </c>
      <c r="D660" s="2">
        <v>7.0</v>
      </c>
      <c r="E660" s="2">
        <v>15.36</v>
      </c>
      <c r="F660" s="2">
        <v>0.47</v>
      </c>
      <c r="G660" s="2">
        <v>0.4</v>
      </c>
      <c r="H660" s="755">
        <v>45960.83934027778</v>
      </c>
    </row>
    <row r="661">
      <c r="A661" s="2" t="s">
        <v>500</v>
      </c>
      <c r="B661" s="2" t="s">
        <v>504</v>
      </c>
      <c r="C661" s="2">
        <v>14336.0</v>
      </c>
      <c r="D661" s="2">
        <v>7.0</v>
      </c>
      <c r="E661" s="2">
        <v>15.45</v>
      </c>
      <c r="F661" s="2">
        <v>0.93</v>
      </c>
      <c r="G661" s="2">
        <v>0.8</v>
      </c>
      <c r="H661" s="755">
        <v>45960.83934027778</v>
      </c>
    </row>
    <row r="662">
      <c r="A662" s="2" t="s">
        <v>500</v>
      </c>
      <c r="B662" s="2" t="s">
        <v>504</v>
      </c>
      <c r="C662" s="2">
        <v>28672.0</v>
      </c>
      <c r="D662" s="2">
        <v>7.0</v>
      </c>
      <c r="E662" s="2">
        <v>16.01</v>
      </c>
      <c r="F662" s="2">
        <v>1.79</v>
      </c>
      <c r="G662" s="2">
        <v>1.54</v>
      </c>
      <c r="H662" s="755">
        <v>45960.83934027778</v>
      </c>
    </row>
    <row r="663">
      <c r="A663" s="2" t="s">
        <v>500</v>
      </c>
      <c r="B663" s="2" t="s">
        <v>504</v>
      </c>
      <c r="C663" s="2">
        <v>57344.0</v>
      </c>
      <c r="D663" s="2">
        <v>7.0</v>
      </c>
      <c r="E663" s="2">
        <v>17.51</v>
      </c>
      <c r="F663" s="2">
        <v>3.27</v>
      </c>
      <c r="G663" s="2">
        <v>2.81</v>
      </c>
      <c r="H663" s="755">
        <v>45960.83934027778</v>
      </c>
    </row>
    <row r="664">
      <c r="A664" s="2" t="s">
        <v>500</v>
      </c>
      <c r="B664" s="2" t="s">
        <v>504</v>
      </c>
      <c r="C664" s="2">
        <v>114688.0</v>
      </c>
      <c r="D664" s="2">
        <v>7.0</v>
      </c>
      <c r="E664" s="2">
        <v>17.6</v>
      </c>
      <c r="F664" s="2">
        <v>6.52</v>
      </c>
      <c r="G664" s="2">
        <v>5.59</v>
      </c>
      <c r="H664" s="755">
        <v>45960.83934027778</v>
      </c>
    </row>
    <row r="665">
      <c r="A665" s="2" t="s">
        <v>500</v>
      </c>
      <c r="B665" s="2" t="s">
        <v>504</v>
      </c>
      <c r="C665" s="2">
        <v>229376.0</v>
      </c>
      <c r="D665" s="2">
        <v>7.0</v>
      </c>
      <c r="E665" s="2">
        <v>17.83</v>
      </c>
      <c r="F665" s="2">
        <v>12.87</v>
      </c>
      <c r="G665" s="2">
        <v>11.03</v>
      </c>
      <c r="H665" s="755">
        <v>45960.83934027778</v>
      </c>
    </row>
    <row r="666">
      <c r="A666" s="2" t="s">
        <v>500</v>
      </c>
      <c r="B666" s="2" t="s">
        <v>504</v>
      </c>
      <c r="C666" s="2">
        <v>458752.0</v>
      </c>
      <c r="D666" s="2">
        <v>7.0</v>
      </c>
      <c r="E666" s="2">
        <v>18.56</v>
      </c>
      <c r="F666" s="2">
        <v>24.72</v>
      </c>
      <c r="G666" s="2">
        <v>21.18</v>
      </c>
      <c r="H666" s="755">
        <v>45960.83934027778</v>
      </c>
    </row>
    <row r="667">
      <c r="A667" s="2" t="s">
        <v>500</v>
      </c>
      <c r="B667" s="2" t="s">
        <v>504</v>
      </c>
      <c r="C667" s="2">
        <v>917504.0</v>
      </c>
      <c r="D667" s="2">
        <v>7.0</v>
      </c>
      <c r="E667" s="2">
        <v>18.85</v>
      </c>
      <c r="F667" s="2">
        <v>48.66</v>
      </c>
      <c r="G667" s="2">
        <v>41.71</v>
      </c>
      <c r="H667" s="755">
        <v>45960.83934027778</v>
      </c>
    </row>
    <row r="668">
      <c r="A668" s="2" t="s">
        <v>500</v>
      </c>
      <c r="B668" s="2" t="s">
        <v>504</v>
      </c>
      <c r="C668" s="2">
        <v>1835008.0</v>
      </c>
      <c r="D668" s="2">
        <v>7.0</v>
      </c>
      <c r="E668" s="2">
        <v>23.64</v>
      </c>
      <c r="F668" s="2">
        <v>77.63</v>
      </c>
      <c r="G668" s="2">
        <v>66.54</v>
      </c>
      <c r="H668" s="755">
        <v>45960.83934027778</v>
      </c>
    </row>
    <row r="669">
      <c r="A669" s="2" t="s">
        <v>500</v>
      </c>
      <c r="B669" s="2" t="s">
        <v>504</v>
      </c>
      <c r="C669" s="2">
        <v>3670016.0</v>
      </c>
      <c r="D669" s="2">
        <v>7.0</v>
      </c>
      <c r="E669" s="2">
        <v>35.04</v>
      </c>
      <c r="F669" s="2">
        <v>104.74</v>
      </c>
      <c r="G669" s="2">
        <v>89.77</v>
      </c>
      <c r="H669" s="755">
        <v>45960.83934027778</v>
      </c>
    </row>
    <row r="670">
      <c r="A670" s="2" t="s">
        <v>500</v>
      </c>
      <c r="B670" s="2" t="s">
        <v>504</v>
      </c>
      <c r="C670" s="2">
        <v>7340032.0</v>
      </c>
      <c r="D670" s="2">
        <v>7.0</v>
      </c>
      <c r="E670" s="2">
        <v>62.87</v>
      </c>
      <c r="F670" s="2">
        <v>116.75</v>
      </c>
      <c r="G670" s="2">
        <v>100.07</v>
      </c>
      <c r="H670" s="755">
        <v>45960.83934027778</v>
      </c>
    </row>
    <row r="671">
      <c r="A671" s="2" t="s">
        <v>500</v>
      </c>
      <c r="B671" s="2" t="s">
        <v>504</v>
      </c>
      <c r="C671" s="2">
        <v>1.4680064E7</v>
      </c>
      <c r="D671" s="2">
        <v>7.0</v>
      </c>
      <c r="E671" s="2">
        <v>51.79</v>
      </c>
      <c r="F671" s="2">
        <v>283.45</v>
      </c>
      <c r="G671" s="2">
        <v>242.96</v>
      </c>
      <c r="H671" s="755">
        <v>45960.83934027778</v>
      </c>
    </row>
    <row r="672">
      <c r="A672" s="2" t="s">
        <v>500</v>
      </c>
      <c r="B672" s="2" t="s">
        <v>504</v>
      </c>
      <c r="C672" s="2">
        <v>2.9360128E7</v>
      </c>
      <c r="D672" s="2">
        <v>7.0</v>
      </c>
      <c r="E672" s="2">
        <v>81.87</v>
      </c>
      <c r="F672" s="2">
        <v>358.6</v>
      </c>
      <c r="G672" s="2">
        <v>307.37</v>
      </c>
      <c r="H672" s="755">
        <v>45960.83934027778</v>
      </c>
    </row>
    <row r="673">
      <c r="A673" s="2" t="s">
        <v>500</v>
      </c>
      <c r="B673" s="2" t="s">
        <v>504</v>
      </c>
      <c r="C673" s="2">
        <v>5.8720256E7</v>
      </c>
      <c r="D673" s="2">
        <v>7.0</v>
      </c>
      <c r="E673" s="2">
        <v>122.2</v>
      </c>
      <c r="F673" s="2">
        <v>480.34</v>
      </c>
      <c r="G673" s="2">
        <v>411.72</v>
      </c>
      <c r="H673" s="755">
        <v>45960.83934027778</v>
      </c>
    </row>
    <row r="674">
      <c r="A674" s="2" t="s">
        <v>500</v>
      </c>
      <c r="B674" s="2" t="s">
        <v>504</v>
      </c>
      <c r="C674" s="2">
        <v>1.17440512E8</v>
      </c>
      <c r="D674" s="2">
        <v>7.0</v>
      </c>
      <c r="E674" s="2">
        <v>184.4</v>
      </c>
      <c r="F674" s="2">
        <v>636.77</v>
      </c>
      <c r="G674" s="2">
        <v>545.8</v>
      </c>
      <c r="H674" s="755">
        <v>45960.83934027778</v>
      </c>
    </row>
    <row r="675">
      <c r="A675" s="2" t="s">
        <v>500</v>
      </c>
      <c r="B675" s="2" t="s">
        <v>504</v>
      </c>
      <c r="C675" s="2">
        <v>2.34881024E8</v>
      </c>
      <c r="D675" s="2">
        <v>7.0</v>
      </c>
      <c r="E675" s="2">
        <v>355.6</v>
      </c>
      <c r="F675" s="2">
        <v>660.61</v>
      </c>
      <c r="G675" s="2">
        <v>566.23</v>
      </c>
      <c r="H675" s="755">
        <v>45960.83934027778</v>
      </c>
    </row>
    <row r="676">
      <c r="A676" s="2" t="s">
        <v>500</v>
      </c>
      <c r="B676" s="2" t="s">
        <v>504</v>
      </c>
      <c r="C676" s="2">
        <v>4.69762048E8</v>
      </c>
      <c r="D676" s="2">
        <v>7.0</v>
      </c>
      <c r="E676" s="2">
        <v>731.7</v>
      </c>
      <c r="F676" s="2">
        <v>642.05</v>
      </c>
      <c r="G676" s="2">
        <v>550.33</v>
      </c>
      <c r="H676" s="755">
        <v>45960.83934027778</v>
      </c>
    </row>
    <row r="677">
      <c r="A677" s="2" t="s">
        <v>500</v>
      </c>
      <c r="B677" s="2" t="s">
        <v>504</v>
      </c>
      <c r="C677" s="2">
        <v>9.39524096E8</v>
      </c>
      <c r="D677" s="2">
        <v>7.0</v>
      </c>
      <c r="E677" s="2">
        <v>1336.7</v>
      </c>
      <c r="F677" s="2">
        <v>702.85</v>
      </c>
      <c r="G677" s="2">
        <v>602.44</v>
      </c>
      <c r="H677" s="755">
        <v>45960.83934027778</v>
      </c>
    </row>
    <row r="678">
      <c r="A678" s="2" t="s">
        <v>500</v>
      </c>
      <c r="B678" s="2" t="s">
        <v>504</v>
      </c>
      <c r="C678" s="2">
        <v>1.879048192E9</v>
      </c>
      <c r="D678" s="2">
        <v>7.0</v>
      </c>
      <c r="E678" s="2">
        <v>2526.9</v>
      </c>
      <c r="F678" s="2">
        <v>743.61</v>
      </c>
      <c r="G678" s="2">
        <v>637.38</v>
      </c>
      <c r="H678" s="755">
        <v>45960.83934027778</v>
      </c>
    </row>
    <row r="679">
      <c r="A679" s="2" t="s">
        <v>500</v>
      </c>
      <c r="B679" s="2" t="s">
        <v>504</v>
      </c>
      <c r="C679" s="2">
        <v>3.758096384E9</v>
      </c>
      <c r="D679" s="2">
        <v>7.0</v>
      </c>
      <c r="E679" s="2">
        <v>4916.6</v>
      </c>
      <c r="F679" s="2">
        <v>764.36</v>
      </c>
      <c r="G679" s="2">
        <v>655.17</v>
      </c>
      <c r="H679" s="755">
        <v>45960.83934027778</v>
      </c>
    </row>
    <row r="680">
      <c r="A680" s="2" t="s">
        <v>500</v>
      </c>
      <c r="B680" s="2" t="s">
        <v>504</v>
      </c>
      <c r="C680" s="2">
        <v>128.0</v>
      </c>
      <c r="D680" s="2">
        <v>8.0</v>
      </c>
      <c r="E680" s="2">
        <v>15.69</v>
      </c>
      <c r="F680" s="2">
        <v>0.01</v>
      </c>
      <c r="G680" s="2">
        <v>0.01</v>
      </c>
      <c r="H680" s="755">
        <v>45960.83934027778</v>
      </c>
    </row>
    <row r="681">
      <c r="A681" s="2" t="s">
        <v>500</v>
      </c>
      <c r="B681" s="2" t="s">
        <v>504</v>
      </c>
      <c r="C681" s="2">
        <v>256.0</v>
      </c>
      <c r="D681" s="2">
        <v>8.0</v>
      </c>
      <c r="E681" s="2">
        <v>15.77</v>
      </c>
      <c r="F681" s="2">
        <v>0.02</v>
      </c>
      <c r="G681" s="2">
        <v>0.01</v>
      </c>
      <c r="H681" s="755">
        <v>45960.83934027778</v>
      </c>
    </row>
    <row r="682">
      <c r="A682" s="2" t="s">
        <v>500</v>
      </c>
      <c r="B682" s="2" t="s">
        <v>504</v>
      </c>
      <c r="C682" s="2">
        <v>512.0</v>
      </c>
      <c r="D682" s="2">
        <v>8.0</v>
      </c>
      <c r="E682" s="2">
        <v>16.02</v>
      </c>
      <c r="F682" s="2">
        <v>0.03</v>
      </c>
      <c r="G682" s="2">
        <v>0.03</v>
      </c>
      <c r="H682" s="755">
        <v>45960.83934027778</v>
      </c>
    </row>
    <row r="683">
      <c r="A683" s="2" t="s">
        <v>500</v>
      </c>
      <c r="B683" s="2" t="s">
        <v>504</v>
      </c>
      <c r="C683" s="2">
        <v>1024.0</v>
      </c>
      <c r="D683" s="2">
        <v>8.0</v>
      </c>
      <c r="E683" s="2">
        <v>16.17</v>
      </c>
      <c r="F683" s="2">
        <v>0.06</v>
      </c>
      <c r="G683" s="2">
        <v>0.06</v>
      </c>
      <c r="H683" s="755">
        <v>45960.83934027778</v>
      </c>
    </row>
    <row r="684">
      <c r="A684" s="2" t="s">
        <v>500</v>
      </c>
      <c r="B684" s="2" t="s">
        <v>504</v>
      </c>
      <c r="C684" s="2">
        <v>2048.0</v>
      </c>
      <c r="D684" s="2">
        <v>8.0</v>
      </c>
      <c r="E684" s="2">
        <v>16.38</v>
      </c>
      <c r="F684" s="2">
        <v>0.13</v>
      </c>
      <c r="G684" s="2">
        <v>0.11</v>
      </c>
      <c r="H684" s="755">
        <v>45960.83934027778</v>
      </c>
    </row>
    <row r="685">
      <c r="A685" s="2" t="s">
        <v>500</v>
      </c>
      <c r="B685" s="2" t="s">
        <v>504</v>
      </c>
      <c r="C685" s="2">
        <v>4096.0</v>
      </c>
      <c r="D685" s="2">
        <v>8.0</v>
      </c>
      <c r="E685" s="2">
        <v>16.38</v>
      </c>
      <c r="F685" s="2">
        <v>0.25</v>
      </c>
      <c r="G685" s="2">
        <v>0.22</v>
      </c>
      <c r="H685" s="755">
        <v>45960.83934027778</v>
      </c>
    </row>
    <row r="686">
      <c r="A686" s="2" t="s">
        <v>500</v>
      </c>
      <c r="B686" s="2" t="s">
        <v>504</v>
      </c>
      <c r="C686" s="2">
        <v>8192.0</v>
      </c>
      <c r="D686" s="2">
        <v>8.0</v>
      </c>
      <c r="E686" s="2">
        <v>16.54</v>
      </c>
      <c r="F686" s="2">
        <v>0.5</v>
      </c>
      <c r="G686" s="2">
        <v>0.43</v>
      </c>
      <c r="H686" s="755">
        <v>45960.83934027778</v>
      </c>
    </row>
    <row r="687">
      <c r="A687" s="2" t="s">
        <v>500</v>
      </c>
      <c r="B687" s="2" t="s">
        <v>504</v>
      </c>
      <c r="C687" s="2">
        <v>16384.0</v>
      </c>
      <c r="D687" s="2">
        <v>8.0</v>
      </c>
      <c r="E687" s="2">
        <v>16.83</v>
      </c>
      <c r="F687" s="2">
        <v>0.97</v>
      </c>
      <c r="G687" s="2">
        <v>0.85</v>
      </c>
      <c r="H687" s="755">
        <v>45960.83934027778</v>
      </c>
    </row>
    <row r="688">
      <c r="A688" s="2" t="s">
        <v>500</v>
      </c>
      <c r="B688" s="2" t="s">
        <v>504</v>
      </c>
      <c r="C688" s="2">
        <v>32768.0</v>
      </c>
      <c r="D688" s="2">
        <v>8.0</v>
      </c>
      <c r="E688" s="2">
        <v>17.26</v>
      </c>
      <c r="F688" s="2">
        <v>1.9</v>
      </c>
      <c r="G688" s="2">
        <v>1.66</v>
      </c>
      <c r="H688" s="755">
        <v>45960.83934027778</v>
      </c>
    </row>
    <row r="689">
      <c r="A689" s="2" t="s">
        <v>500</v>
      </c>
      <c r="B689" s="2" t="s">
        <v>504</v>
      </c>
      <c r="C689" s="2">
        <v>65536.0</v>
      </c>
      <c r="D689" s="2">
        <v>8.0</v>
      </c>
      <c r="E689" s="2">
        <v>17.58</v>
      </c>
      <c r="F689" s="2">
        <v>3.73</v>
      </c>
      <c r="G689" s="2">
        <v>3.26</v>
      </c>
      <c r="H689" s="755">
        <v>45960.83934027778</v>
      </c>
    </row>
    <row r="690">
      <c r="A690" s="2" t="s">
        <v>500</v>
      </c>
      <c r="B690" s="2" t="s">
        <v>504</v>
      </c>
      <c r="C690" s="2">
        <v>131072.0</v>
      </c>
      <c r="D690" s="2">
        <v>8.0</v>
      </c>
      <c r="E690" s="2">
        <v>18.02</v>
      </c>
      <c r="F690" s="2">
        <v>7.28</v>
      </c>
      <c r="G690" s="2">
        <v>6.37</v>
      </c>
      <c r="H690" s="755">
        <v>45960.83934027778</v>
      </c>
    </row>
    <row r="691">
      <c r="A691" s="2" t="s">
        <v>500</v>
      </c>
      <c r="B691" s="2" t="s">
        <v>504</v>
      </c>
      <c r="C691" s="2">
        <v>262144.0</v>
      </c>
      <c r="D691" s="2">
        <v>8.0</v>
      </c>
      <c r="E691" s="2">
        <v>18.09</v>
      </c>
      <c r="F691" s="2">
        <v>14.49</v>
      </c>
      <c r="G691" s="2">
        <v>12.68</v>
      </c>
      <c r="H691" s="755">
        <v>45960.83934027778</v>
      </c>
    </row>
    <row r="692">
      <c r="A692" s="2" t="s">
        <v>500</v>
      </c>
      <c r="B692" s="2" t="s">
        <v>504</v>
      </c>
      <c r="C692" s="2">
        <v>524288.0</v>
      </c>
      <c r="D692" s="2">
        <v>8.0</v>
      </c>
      <c r="E692" s="2">
        <v>18.8</v>
      </c>
      <c r="F692" s="2">
        <v>27.89</v>
      </c>
      <c r="G692" s="2">
        <v>24.4</v>
      </c>
      <c r="H692" s="755">
        <v>45960.83934027778</v>
      </c>
    </row>
    <row r="693">
      <c r="A693" s="2" t="s">
        <v>500</v>
      </c>
      <c r="B693" s="2" t="s">
        <v>504</v>
      </c>
      <c r="C693" s="2">
        <v>1048576.0</v>
      </c>
      <c r="D693" s="2">
        <v>8.0</v>
      </c>
      <c r="E693" s="2">
        <v>18.89</v>
      </c>
      <c r="F693" s="2">
        <v>55.51</v>
      </c>
      <c r="G693" s="2">
        <v>48.57</v>
      </c>
      <c r="H693" s="755">
        <v>45960.83934027778</v>
      </c>
    </row>
    <row r="694">
      <c r="A694" s="2" t="s">
        <v>500</v>
      </c>
      <c r="B694" s="2" t="s">
        <v>504</v>
      </c>
      <c r="C694" s="2">
        <v>2097152.0</v>
      </c>
      <c r="D694" s="2">
        <v>8.0</v>
      </c>
      <c r="E694" s="2">
        <v>23.37</v>
      </c>
      <c r="F694" s="2">
        <v>89.76</v>
      </c>
      <c r="G694" s="2">
        <v>78.54</v>
      </c>
      <c r="H694" s="755">
        <v>45960.83934027778</v>
      </c>
    </row>
    <row r="695">
      <c r="A695" s="2" t="s">
        <v>500</v>
      </c>
      <c r="B695" s="2" t="s">
        <v>504</v>
      </c>
      <c r="C695" s="2">
        <v>4194304.0</v>
      </c>
      <c r="D695" s="2">
        <v>8.0</v>
      </c>
      <c r="E695" s="2">
        <v>35.2</v>
      </c>
      <c r="F695" s="2">
        <v>119.14</v>
      </c>
      <c r="G695" s="2">
        <v>104.25</v>
      </c>
      <c r="H695" s="755">
        <v>45960.83934027778</v>
      </c>
    </row>
    <row r="696">
      <c r="A696" s="2" t="s">
        <v>500</v>
      </c>
      <c r="B696" s="2" t="s">
        <v>504</v>
      </c>
      <c r="C696" s="2">
        <v>8388608.0</v>
      </c>
      <c r="D696" s="2">
        <v>8.0</v>
      </c>
      <c r="E696" s="2">
        <v>59.18</v>
      </c>
      <c r="F696" s="2">
        <v>141.74</v>
      </c>
      <c r="G696" s="2">
        <v>124.02</v>
      </c>
      <c r="H696" s="755">
        <v>45960.83934027778</v>
      </c>
    </row>
    <row r="697">
      <c r="A697" s="2" t="s">
        <v>500</v>
      </c>
      <c r="B697" s="2" t="s">
        <v>504</v>
      </c>
      <c r="C697" s="2">
        <v>1.6777216E7</v>
      </c>
      <c r="D697" s="2">
        <v>8.0</v>
      </c>
      <c r="E697" s="2">
        <v>57.41</v>
      </c>
      <c r="F697" s="2">
        <v>292.25</v>
      </c>
      <c r="G697" s="2">
        <v>255.72</v>
      </c>
      <c r="H697" s="755">
        <v>45960.83934027778</v>
      </c>
    </row>
    <row r="698">
      <c r="A698" s="2" t="s">
        <v>500</v>
      </c>
      <c r="B698" s="2" t="s">
        <v>504</v>
      </c>
      <c r="C698" s="2">
        <v>3.3554432E7</v>
      </c>
      <c r="D698" s="2">
        <v>8.0</v>
      </c>
      <c r="E698" s="2">
        <v>93.01</v>
      </c>
      <c r="F698" s="2">
        <v>360.75</v>
      </c>
      <c r="G698" s="2">
        <v>315.66</v>
      </c>
      <c r="H698" s="755">
        <v>45960.83934027778</v>
      </c>
    </row>
    <row r="699">
      <c r="A699" s="2" t="s">
        <v>500</v>
      </c>
      <c r="B699" s="2" t="s">
        <v>504</v>
      </c>
      <c r="C699" s="2">
        <v>6.7108864E7</v>
      </c>
      <c r="D699" s="2">
        <v>8.0</v>
      </c>
      <c r="E699" s="2">
        <v>137.6</v>
      </c>
      <c r="F699" s="2">
        <v>487.69</v>
      </c>
      <c r="G699" s="2">
        <v>426.73</v>
      </c>
      <c r="H699" s="755">
        <v>45960.83934027778</v>
      </c>
    </row>
    <row r="700">
      <c r="A700" s="2" t="s">
        <v>500</v>
      </c>
      <c r="B700" s="2" t="s">
        <v>504</v>
      </c>
      <c r="C700" s="2">
        <v>1.34217728E8</v>
      </c>
      <c r="D700" s="2">
        <v>8.0</v>
      </c>
      <c r="E700" s="2">
        <v>207.1</v>
      </c>
      <c r="F700" s="2">
        <v>648.18</v>
      </c>
      <c r="G700" s="2">
        <v>567.16</v>
      </c>
      <c r="H700" s="755">
        <v>45960.83934027778</v>
      </c>
    </row>
    <row r="701">
      <c r="A701" s="2" t="s">
        <v>500</v>
      </c>
      <c r="B701" s="2" t="s">
        <v>504</v>
      </c>
      <c r="C701" s="2">
        <v>2.68435456E8</v>
      </c>
      <c r="D701" s="2">
        <v>8.0</v>
      </c>
      <c r="E701" s="2">
        <v>399.9</v>
      </c>
      <c r="F701" s="2">
        <v>671.28</v>
      </c>
      <c r="G701" s="2">
        <v>587.37</v>
      </c>
      <c r="H701" s="755">
        <v>45960.83934027778</v>
      </c>
    </row>
    <row r="702">
      <c r="A702" s="2" t="s">
        <v>500</v>
      </c>
      <c r="B702" s="2" t="s">
        <v>504</v>
      </c>
      <c r="C702" s="2">
        <v>5.36870912E8</v>
      </c>
      <c r="D702" s="2">
        <v>8.0</v>
      </c>
      <c r="E702" s="2">
        <v>787.4</v>
      </c>
      <c r="F702" s="2">
        <v>681.8</v>
      </c>
      <c r="G702" s="2">
        <v>596.58</v>
      </c>
      <c r="H702" s="755">
        <v>45960.83934027778</v>
      </c>
    </row>
    <row r="703">
      <c r="A703" s="2" t="s">
        <v>500</v>
      </c>
      <c r="B703" s="2" t="s">
        <v>504</v>
      </c>
      <c r="C703" s="2">
        <v>1.073741824E9</v>
      </c>
      <c r="D703" s="2">
        <v>8.0</v>
      </c>
      <c r="E703" s="2">
        <v>1500.3</v>
      </c>
      <c r="F703" s="2">
        <v>715.68</v>
      </c>
      <c r="G703" s="2">
        <v>626.22</v>
      </c>
      <c r="H703" s="755">
        <v>45960.83934027778</v>
      </c>
    </row>
    <row r="704">
      <c r="A704" s="2" t="s">
        <v>500</v>
      </c>
      <c r="B704" s="2" t="s">
        <v>504</v>
      </c>
      <c r="C704" s="2">
        <v>2.147483648E9</v>
      </c>
      <c r="D704" s="2">
        <v>8.0</v>
      </c>
      <c r="E704" s="2">
        <v>2911.9</v>
      </c>
      <c r="F704" s="2">
        <v>737.48</v>
      </c>
      <c r="G704" s="2">
        <v>645.3</v>
      </c>
      <c r="H704" s="755">
        <v>45960.83934027778</v>
      </c>
    </row>
    <row r="705">
      <c r="A705" s="2" t="s">
        <v>500</v>
      </c>
      <c r="B705" s="2" t="s">
        <v>504</v>
      </c>
      <c r="C705" s="2">
        <v>4.294967296E9</v>
      </c>
      <c r="D705" s="2">
        <v>8.0</v>
      </c>
      <c r="E705" s="2">
        <v>5710.9</v>
      </c>
      <c r="F705" s="2">
        <v>752.07</v>
      </c>
      <c r="G705" s="2">
        <v>658.06</v>
      </c>
      <c r="H705" s="755">
        <v>45960.83934027778</v>
      </c>
    </row>
    <row r="706">
      <c r="A706" s="2" t="s">
        <v>425</v>
      </c>
      <c r="B706" s="2" t="s">
        <v>505</v>
      </c>
      <c r="C706" s="2">
        <v>128.0</v>
      </c>
      <c r="D706" s="2">
        <v>2.0</v>
      </c>
      <c r="E706" s="2">
        <v>10.29</v>
      </c>
      <c r="F706" s="2">
        <v>0.01</v>
      </c>
      <c r="G706" s="2">
        <v>0.01</v>
      </c>
      <c r="H706" s="756">
        <v>46096.0</v>
      </c>
      <c r="I706" s="757">
        <f t="shared" ref="I706:I2334" si="1">(D706-1)*(C706/D706)/(900*1000*1000*1000)*1000*1000</f>
        <v>0.00007111111111</v>
      </c>
      <c r="J706" s="758">
        <f t="shared" ref="J706:J2334" si="2">I706/E706</f>
        <v>0.000006910700788</v>
      </c>
      <c r="K706" s="758"/>
    </row>
    <row r="707">
      <c r="A707" s="2" t="s">
        <v>425</v>
      </c>
      <c r="B707" s="2" t="s">
        <v>505</v>
      </c>
      <c r="C707" s="2">
        <v>256.0</v>
      </c>
      <c r="D707" s="2">
        <v>2.0</v>
      </c>
      <c r="E707" s="2">
        <v>10.14</v>
      </c>
      <c r="F707" s="2">
        <v>0.03</v>
      </c>
      <c r="G707" s="2">
        <v>0.01</v>
      </c>
      <c r="H707" s="756">
        <v>46096.0</v>
      </c>
      <c r="I707" s="757">
        <f t="shared" si="1"/>
        <v>0.0001422222222</v>
      </c>
      <c r="J707" s="758">
        <f t="shared" si="2"/>
        <v>0.00001402586018</v>
      </c>
      <c r="K707" s="758"/>
    </row>
    <row r="708">
      <c r="A708" s="2" t="s">
        <v>425</v>
      </c>
      <c r="B708" s="2" t="s">
        <v>505</v>
      </c>
      <c r="C708" s="2">
        <v>512.0</v>
      </c>
      <c r="D708" s="2">
        <v>2.0</v>
      </c>
      <c r="E708" s="2">
        <v>10.22</v>
      </c>
      <c r="F708" s="2">
        <v>0.05</v>
      </c>
      <c r="G708" s="2">
        <v>0.03</v>
      </c>
      <c r="H708" s="756">
        <v>46096.0</v>
      </c>
      <c r="I708" s="757">
        <f t="shared" si="1"/>
        <v>0.0002844444444</v>
      </c>
      <c r="J708" s="758">
        <f t="shared" si="2"/>
        <v>0.00002783213742</v>
      </c>
      <c r="K708" s="758"/>
    </row>
    <row r="709">
      <c r="A709" s="2" t="s">
        <v>425</v>
      </c>
      <c r="B709" s="2" t="s">
        <v>505</v>
      </c>
      <c r="C709" s="2">
        <v>1024.0</v>
      </c>
      <c r="D709" s="2">
        <v>2.0</v>
      </c>
      <c r="E709" s="2">
        <v>10.26</v>
      </c>
      <c r="F709" s="2">
        <v>0.1</v>
      </c>
      <c r="G709" s="2">
        <v>0.05</v>
      </c>
      <c r="H709" s="756">
        <v>46096.0</v>
      </c>
      <c r="I709" s="757">
        <f t="shared" si="1"/>
        <v>0.0005688888889</v>
      </c>
      <c r="J709" s="758">
        <f t="shared" si="2"/>
        <v>0.00005544726013</v>
      </c>
      <c r="K709" s="758"/>
    </row>
    <row r="710">
      <c r="A710" s="2" t="s">
        <v>425</v>
      </c>
      <c r="B710" s="2" t="s">
        <v>505</v>
      </c>
      <c r="C710" s="2">
        <v>2048.0</v>
      </c>
      <c r="D710" s="2">
        <v>2.0</v>
      </c>
      <c r="E710" s="2">
        <v>10.34</v>
      </c>
      <c r="F710" s="2">
        <v>0.2</v>
      </c>
      <c r="G710" s="2">
        <v>0.1</v>
      </c>
      <c r="H710" s="756">
        <v>46096.0</v>
      </c>
      <c r="I710" s="757">
        <f t="shared" si="1"/>
        <v>0.001137777778</v>
      </c>
      <c r="J710" s="758">
        <f t="shared" si="2"/>
        <v>0.0001100365356</v>
      </c>
      <c r="K710" s="758"/>
    </row>
    <row r="711">
      <c r="A711" s="2" t="s">
        <v>425</v>
      </c>
      <c r="B711" s="2" t="s">
        <v>505</v>
      </c>
      <c r="C711" s="2">
        <v>4096.0</v>
      </c>
      <c r="D711" s="2">
        <v>2.0</v>
      </c>
      <c r="E711" s="2">
        <v>10.78</v>
      </c>
      <c r="F711" s="2">
        <v>0.38</v>
      </c>
      <c r="G711" s="2">
        <v>0.19</v>
      </c>
      <c r="H711" s="756">
        <v>46096.0</v>
      </c>
      <c r="I711" s="757">
        <f t="shared" si="1"/>
        <v>0.002275555556</v>
      </c>
      <c r="J711" s="758">
        <f t="shared" si="2"/>
        <v>0.0002110904968</v>
      </c>
      <c r="K711" s="758"/>
    </row>
    <row r="712">
      <c r="A712" s="2" t="s">
        <v>425</v>
      </c>
      <c r="B712" s="2" t="s">
        <v>505</v>
      </c>
      <c r="C712" s="2">
        <v>8192.0</v>
      </c>
      <c r="D712" s="2">
        <v>2.0</v>
      </c>
      <c r="E712" s="2">
        <v>10.8</v>
      </c>
      <c r="F712" s="2">
        <v>0.76</v>
      </c>
      <c r="G712" s="2">
        <v>0.38</v>
      </c>
      <c r="H712" s="756">
        <v>46096.0</v>
      </c>
      <c r="I712" s="757">
        <f t="shared" si="1"/>
        <v>0.004551111111</v>
      </c>
      <c r="J712" s="758">
        <f t="shared" si="2"/>
        <v>0.000421399177</v>
      </c>
      <c r="K712" s="758"/>
    </row>
    <row r="713">
      <c r="A713" s="2" t="s">
        <v>425</v>
      </c>
      <c r="B713" s="2" t="s">
        <v>505</v>
      </c>
      <c r="C713" s="2">
        <v>16384.0</v>
      </c>
      <c r="D713" s="2">
        <v>2.0</v>
      </c>
      <c r="E713" s="2">
        <v>10.89</v>
      </c>
      <c r="F713" s="2">
        <v>1.5</v>
      </c>
      <c r="G713" s="2">
        <v>0.75</v>
      </c>
      <c r="H713" s="756">
        <v>46096.0</v>
      </c>
      <c r="I713" s="757">
        <f t="shared" si="1"/>
        <v>0.009102222222</v>
      </c>
      <c r="J713" s="758">
        <f t="shared" si="2"/>
        <v>0.0008358330783</v>
      </c>
      <c r="K713" s="758"/>
    </row>
    <row r="714">
      <c r="A714" s="2" t="s">
        <v>425</v>
      </c>
      <c r="B714" s="2" t="s">
        <v>505</v>
      </c>
      <c r="C714" s="2">
        <v>32768.0</v>
      </c>
      <c r="D714" s="2">
        <v>2.0</v>
      </c>
      <c r="E714" s="2">
        <v>10.95</v>
      </c>
      <c r="F714" s="2">
        <v>2.99</v>
      </c>
      <c r="G714" s="2">
        <v>1.5</v>
      </c>
      <c r="H714" s="756">
        <v>46096.0</v>
      </c>
      <c r="I714" s="757">
        <f t="shared" si="1"/>
        <v>0.01820444444</v>
      </c>
      <c r="J714" s="758">
        <f t="shared" si="2"/>
        <v>0.001662506342</v>
      </c>
      <c r="K714" s="758"/>
    </row>
    <row r="715">
      <c r="A715" s="2" t="s">
        <v>425</v>
      </c>
      <c r="B715" s="2" t="s">
        <v>505</v>
      </c>
      <c r="C715" s="2">
        <v>65536.0</v>
      </c>
      <c r="D715" s="2">
        <v>2.0</v>
      </c>
      <c r="E715" s="2">
        <v>11.18</v>
      </c>
      <c r="F715" s="2">
        <v>5.86</v>
      </c>
      <c r="G715" s="2">
        <v>2.93</v>
      </c>
      <c r="H715" s="756">
        <v>46096.0</v>
      </c>
      <c r="I715" s="757">
        <f t="shared" si="1"/>
        <v>0.03640888889</v>
      </c>
      <c r="J715" s="758">
        <f t="shared" si="2"/>
        <v>0.003256609024</v>
      </c>
      <c r="K715" s="758"/>
    </row>
    <row r="716">
      <c r="A716" s="2" t="s">
        <v>425</v>
      </c>
      <c r="B716" s="2" t="s">
        <v>505</v>
      </c>
      <c r="C716" s="2">
        <v>131072.0</v>
      </c>
      <c r="D716" s="2">
        <v>2.0</v>
      </c>
      <c r="E716" s="2">
        <v>11.15</v>
      </c>
      <c r="F716" s="2">
        <v>11.76</v>
      </c>
      <c r="G716" s="2">
        <v>5.88</v>
      </c>
      <c r="H716" s="756">
        <v>46096.0</v>
      </c>
      <c r="I716" s="757">
        <f t="shared" si="1"/>
        <v>0.07281777778</v>
      </c>
      <c r="J716" s="758">
        <f t="shared" si="2"/>
        <v>0.006530742402</v>
      </c>
      <c r="K716" s="758"/>
    </row>
    <row r="717">
      <c r="A717" s="2" t="s">
        <v>425</v>
      </c>
      <c r="B717" s="2" t="s">
        <v>505</v>
      </c>
      <c r="C717" s="2">
        <v>262144.0</v>
      </c>
      <c r="D717" s="2">
        <v>2.0</v>
      </c>
      <c r="E717" s="2">
        <v>11.68</v>
      </c>
      <c r="F717" s="2">
        <v>22.44</v>
      </c>
      <c r="G717" s="2">
        <v>11.22</v>
      </c>
      <c r="H717" s="756">
        <v>46096.0</v>
      </c>
      <c r="I717" s="757">
        <f t="shared" si="1"/>
        <v>0.1456355556</v>
      </c>
      <c r="J717" s="758">
        <f t="shared" si="2"/>
        <v>0.01246879756</v>
      </c>
      <c r="K717" s="758"/>
    </row>
    <row r="718">
      <c r="A718" s="2" t="s">
        <v>425</v>
      </c>
      <c r="B718" s="2" t="s">
        <v>505</v>
      </c>
      <c r="C718" s="2">
        <v>524288.0</v>
      </c>
      <c r="D718" s="2">
        <v>2.0</v>
      </c>
      <c r="E718" s="2">
        <v>11.73</v>
      </c>
      <c r="F718" s="2">
        <v>44.69</v>
      </c>
      <c r="G718" s="2">
        <v>22.35</v>
      </c>
      <c r="H718" s="756">
        <v>46096.0</v>
      </c>
      <c r="I718" s="757">
        <f t="shared" si="1"/>
        <v>0.2912711111</v>
      </c>
      <c r="J718" s="758">
        <f t="shared" si="2"/>
        <v>0.02483129677</v>
      </c>
      <c r="K718" s="758"/>
    </row>
    <row r="719">
      <c r="A719" s="2" t="s">
        <v>425</v>
      </c>
      <c r="B719" s="2" t="s">
        <v>505</v>
      </c>
      <c r="C719" s="2">
        <v>1048576.0</v>
      </c>
      <c r="D719" s="2">
        <v>2.0</v>
      </c>
      <c r="E719" s="2">
        <v>12.91</v>
      </c>
      <c r="F719" s="2">
        <v>81.23</v>
      </c>
      <c r="G719" s="2">
        <v>40.62</v>
      </c>
      <c r="H719" s="756">
        <v>46096.0</v>
      </c>
      <c r="I719" s="757">
        <f t="shared" si="1"/>
        <v>0.5825422222</v>
      </c>
      <c r="J719" s="758">
        <f t="shared" si="2"/>
        <v>0.04512333247</v>
      </c>
      <c r="K719" s="758"/>
    </row>
    <row r="720">
      <c r="A720" s="2" t="s">
        <v>425</v>
      </c>
      <c r="B720" s="2" t="s">
        <v>505</v>
      </c>
      <c r="C720" s="2">
        <v>2097152.0</v>
      </c>
      <c r="D720" s="2">
        <v>2.0</v>
      </c>
      <c r="E720" s="2">
        <v>15.99</v>
      </c>
      <c r="F720" s="2">
        <v>131.15</v>
      </c>
      <c r="G720" s="2">
        <v>65.58</v>
      </c>
      <c r="H720" s="756">
        <v>46096.0</v>
      </c>
      <c r="I720" s="757">
        <f t="shared" si="1"/>
        <v>1.165084444</v>
      </c>
      <c r="J720" s="758">
        <f t="shared" si="2"/>
        <v>0.07286331735</v>
      </c>
      <c r="K720" s="758"/>
    </row>
    <row r="721">
      <c r="A721" s="2" t="s">
        <v>425</v>
      </c>
      <c r="B721" s="2" t="s">
        <v>505</v>
      </c>
      <c r="C721" s="2">
        <v>4194304.0</v>
      </c>
      <c r="D721" s="2">
        <v>2.0</v>
      </c>
      <c r="E721" s="2">
        <v>23.92</v>
      </c>
      <c r="F721" s="2">
        <v>175.36</v>
      </c>
      <c r="G721" s="2">
        <v>87.68</v>
      </c>
      <c r="H721" s="756">
        <v>46096.0</v>
      </c>
      <c r="I721" s="757">
        <f t="shared" si="1"/>
        <v>2.330168889</v>
      </c>
      <c r="J721" s="758">
        <f t="shared" si="2"/>
        <v>0.09741508733</v>
      </c>
      <c r="K721" s="758"/>
    </row>
    <row r="722">
      <c r="A722" s="2" t="s">
        <v>425</v>
      </c>
      <c r="B722" s="2" t="s">
        <v>505</v>
      </c>
      <c r="C722" s="2">
        <v>8388608.0</v>
      </c>
      <c r="D722" s="2">
        <v>2.0</v>
      </c>
      <c r="E722" s="2">
        <v>30.86</v>
      </c>
      <c r="F722" s="2">
        <v>271.79</v>
      </c>
      <c r="G722" s="2">
        <v>135.9</v>
      </c>
      <c r="H722" s="756">
        <v>46096.0</v>
      </c>
      <c r="I722" s="757">
        <f t="shared" si="1"/>
        <v>4.660337778</v>
      </c>
      <c r="J722" s="758">
        <f t="shared" si="2"/>
        <v>0.1510154821</v>
      </c>
      <c r="K722" s="758"/>
    </row>
    <row r="723">
      <c r="A723" s="2" t="s">
        <v>425</v>
      </c>
      <c r="B723" s="2" t="s">
        <v>505</v>
      </c>
      <c r="C723" s="2">
        <v>1.6777216E7</v>
      </c>
      <c r="D723" s="2">
        <v>2.0</v>
      </c>
      <c r="E723" s="2">
        <v>39.26</v>
      </c>
      <c r="F723" s="2">
        <v>427.3</v>
      </c>
      <c r="G723" s="2">
        <v>213.65</v>
      </c>
      <c r="H723" s="756">
        <v>46096.0</v>
      </c>
      <c r="I723" s="757">
        <f t="shared" si="1"/>
        <v>9.320675556</v>
      </c>
      <c r="J723" s="758">
        <f t="shared" si="2"/>
        <v>0.2374089545</v>
      </c>
      <c r="K723" s="758"/>
    </row>
    <row r="724">
      <c r="A724" s="2" t="s">
        <v>425</v>
      </c>
      <c r="B724" s="2" t="s">
        <v>505</v>
      </c>
      <c r="C724" s="2">
        <v>3.3554432E7</v>
      </c>
      <c r="D724" s="2">
        <v>2.0</v>
      </c>
      <c r="E724" s="2">
        <v>55.13</v>
      </c>
      <c r="F724" s="2">
        <v>608.64</v>
      </c>
      <c r="G724" s="2">
        <v>304.32</v>
      </c>
      <c r="H724" s="756">
        <v>46096.0</v>
      </c>
      <c r="I724" s="757">
        <f t="shared" si="1"/>
        <v>18.64135111</v>
      </c>
      <c r="J724" s="758">
        <f t="shared" si="2"/>
        <v>0.3381344297</v>
      </c>
      <c r="K724" s="758"/>
    </row>
    <row r="725">
      <c r="A725" s="2" t="s">
        <v>425</v>
      </c>
      <c r="B725" s="2" t="s">
        <v>505</v>
      </c>
      <c r="C725" s="2">
        <v>6.7108864E7</v>
      </c>
      <c r="D725" s="2">
        <v>2.0</v>
      </c>
      <c r="E725" s="2">
        <v>91.37</v>
      </c>
      <c r="F725" s="2">
        <v>734.49</v>
      </c>
      <c r="G725" s="2">
        <v>367.24</v>
      </c>
      <c r="H725" s="756">
        <v>46096.0</v>
      </c>
      <c r="I725" s="757">
        <f t="shared" si="1"/>
        <v>37.28270222</v>
      </c>
      <c r="J725" s="758">
        <f t="shared" si="2"/>
        <v>0.4080409568</v>
      </c>
      <c r="K725" s="758"/>
    </row>
    <row r="726">
      <c r="A726" s="2" t="s">
        <v>425</v>
      </c>
      <c r="B726" s="2" t="s">
        <v>505</v>
      </c>
      <c r="C726" s="2">
        <v>1.34217728E8</v>
      </c>
      <c r="D726" s="2">
        <v>2.0</v>
      </c>
      <c r="E726" s="2">
        <v>164.23</v>
      </c>
      <c r="F726" s="2">
        <v>817.23</v>
      </c>
      <c r="G726" s="2">
        <v>408.62</v>
      </c>
      <c r="H726" s="756">
        <v>46096.0</v>
      </c>
      <c r="I726" s="757">
        <f t="shared" si="1"/>
        <v>74.56540444</v>
      </c>
      <c r="J726" s="758">
        <f t="shared" si="2"/>
        <v>0.4540303504</v>
      </c>
      <c r="K726" s="758"/>
    </row>
    <row r="727">
      <c r="A727" s="2" t="s">
        <v>425</v>
      </c>
      <c r="B727" s="2" t="s">
        <v>505</v>
      </c>
      <c r="C727" s="2">
        <v>2.68435456E8</v>
      </c>
      <c r="D727" s="2">
        <v>2.0</v>
      </c>
      <c r="E727" s="2">
        <v>296.48</v>
      </c>
      <c r="F727" s="2">
        <v>905.41</v>
      </c>
      <c r="G727" s="2">
        <v>452.7</v>
      </c>
      <c r="H727" s="756">
        <v>46096.0</v>
      </c>
      <c r="I727" s="757">
        <f t="shared" si="1"/>
        <v>149.1308089</v>
      </c>
      <c r="J727" s="758">
        <f t="shared" si="2"/>
        <v>0.5030046171</v>
      </c>
      <c r="K727" s="758"/>
    </row>
    <row r="728">
      <c r="A728" s="2" t="s">
        <v>425</v>
      </c>
      <c r="B728" s="2" t="s">
        <v>505</v>
      </c>
      <c r="C728" s="2">
        <v>5.36870912E8</v>
      </c>
      <c r="D728" s="2">
        <v>2.0</v>
      </c>
      <c r="E728" s="2">
        <v>554.49</v>
      </c>
      <c r="F728" s="2">
        <v>968.22</v>
      </c>
      <c r="G728" s="2">
        <v>484.11</v>
      </c>
      <c r="H728" s="756">
        <v>46096.0</v>
      </c>
      <c r="I728" s="757">
        <f t="shared" si="1"/>
        <v>298.2616178</v>
      </c>
      <c r="J728" s="758">
        <f t="shared" si="2"/>
        <v>0.5379026092</v>
      </c>
      <c r="K728" s="758"/>
    </row>
    <row r="729">
      <c r="A729" s="2" t="s">
        <v>425</v>
      </c>
      <c r="B729" s="2" t="s">
        <v>505</v>
      </c>
      <c r="C729" s="2">
        <v>1.073741824E9</v>
      </c>
      <c r="D729" s="2">
        <v>2.0</v>
      </c>
      <c r="E729" s="2">
        <v>1032.0</v>
      </c>
      <c r="F729" s="2">
        <v>1040.4</v>
      </c>
      <c r="G729" s="2">
        <v>520.22</v>
      </c>
      <c r="H729" s="756">
        <v>46096.0</v>
      </c>
      <c r="I729" s="757">
        <f t="shared" si="1"/>
        <v>596.5232356</v>
      </c>
      <c r="J729" s="758">
        <f t="shared" si="2"/>
        <v>0.578026391</v>
      </c>
      <c r="K729" s="758"/>
    </row>
    <row r="730">
      <c r="A730" s="2" t="s">
        <v>425</v>
      </c>
      <c r="B730" s="2" t="s">
        <v>505</v>
      </c>
      <c r="C730" s="2">
        <v>2.147483648E9</v>
      </c>
      <c r="D730" s="2">
        <v>2.0</v>
      </c>
      <c r="E730" s="2">
        <v>1971.06</v>
      </c>
      <c r="F730" s="2">
        <v>1089.5</v>
      </c>
      <c r="G730" s="2">
        <v>544.75</v>
      </c>
      <c r="H730" s="756">
        <v>46096.0</v>
      </c>
      <c r="I730" s="757">
        <f t="shared" si="1"/>
        <v>1193.046471</v>
      </c>
      <c r="J730" s="758">
        <f t="shared" si="2"/>
        <v>0.6052816612</v>
      </c>
      <c r="K730" s="758"/>
    </row>
    <row r="731">
      <c r="A731" s="2" t="s">
        <v>425</v>
      </c>
      <c r="B731" s="2" t="s">
        <v>505</v>
      </c>
      <c r="C731" s="2">
        <v>4.294967296E9</v>
      </c>
      <c r="D731" s="2">
        <v>2.0</v>
      </c>
      <c r="E731" s="2">
        <v>3709.27</v>
      </c>
      <c r="F731" s="2">
        <v>1157.9</v>
      </c>
      <c r="G731" s="2">
        <v>578.95</v>
      </c>
      <c r="H731" s="756">
        <v>46096.0</v>
      </c>
      <c r="I731" s="757">
        <f t="shared" si="1"/>
        <v>2386.092942</v>
      </c>
      <c r="J731" s="758">
        <f t="shared" si="2"/>
        <v>0.6432783114</v>
      </c>
      <c r="K731" s="758"/>
    </row>
    <row r="732">
      <c r="A732" s="2" t="s">
        <v>425</v>
      </c>
      <c r="B732" s="2" t="s">
        <v>505</v>
      </c>
      <c r="C732" s="2">
        <v>8.589934592E9</v>
      </c>
      <c r="D732" s="2">
        <v>2.0</v>
      </c>
      <c r="E732" s="2">
        <v>7256.04</v>
      </c>
      <c r="F732" s="2">
        <v>1183.8</v>
      </c>
      <c r="G732" s="2">
        <v>591.92</v>
      </c>
      <c r="H732" s="756">
        <v>46096.0</v>
      </c>
      <c r="I732" s="757">
        <f t="shared" si="1"/>
        <v>4772.185884</v>
      </c>
      <c r="J732" s="758">
        <f t="shared" si="2"/>
        <v>0.6576846165</v>
      </c>
      <c r="K732" s="758"/>
    </row>
    <row r="733">
      <c r="A733" s="2" t="s">
        <v>425</v>
      </c>
      <c r="B733" s="2" t="s">
        <v>505</v>
      </c>
      <c r="C733" s="2">
        <v>1.7179869184E10</v>
      </c>
      <c r="D733" s="2">
        <v>2.0</v>
      </c>
      <c r="E733" s="2">
        <v>14283.0</v>
      </c>
      <c r="F733" s="2">
        <v>1202.8</v>
      </c>
      <c r="G733" s="2">
        <v>601.41</v>
      </c>
      <c r="H733" s="756">
        <v>46096.0</v>
      </c>
      <c r="I733" s="757">
        <f t="shared" si="1"/>
        <v>9544.371769</v>
      </c>
      <c r="J733" s="758">
        <f t="shared" si="2"/>
        <v>0.6682329881</v>
      </c>
      <c r="K733" s="758"/>
    </row>
    <row r="734">
      <c r="A734" s="2" t="s">
        <v>425</v>
      </c>
      <c r="B734" s="2" t="s">
        <v>505</v>
      </c>
      <c r="C734" s="2">
        <v>256.0</v>
      </c>
      <c r="D734" s="2">
        <v>4.0</v>
      </c>
      <c r="E734" s="2">
        <v>13.27</v>
      </c>
      <c r="F734" s="2">
        <v>0.02</v>
      </c>
      <c r="G734" s="2">
        <v>0.01</v>
      </c>
      <c r="H734" s="756">
        <v>46096.0</v>
      </c>
      <c r="I734" s="757">
        <f t="shared" si="1"/>
        <v>0.0002133333333</v>
      </c>
      <c r="J734" s="758">
        <f t="shared" si="2"/>
        <v>0.00001607636272</v>
      </c>
      <c r="K734" s="758"/>
    </row>
    <row r="735">
      <c r="A735" s="2" t="s">
        <v>425</v>
      </c>
      <c r="B735" s="2" t="s">
        <v>505</v>
      </c>
      <c r="C735" s="2">
        <v>512.0</v>
      </c>
      <c r="D735" s="2">
        <v>4.0</v>
      </c>
      <c r="E735" s="2">
        <v>12.68</v>
      </c>
      <c r="F735" s="2">
        <v>0.04</v>
      </c>
      <c r="G735" s="2">
        <v>0.03</v>
      </c>
      <c r="H735" s="756">
        <v>46096.0</v>
      </c>
      <c r="I735" s="757">
        <f t="shared" si="1"/>
        <v>0.0004266666667</v>
      </c>
      <c r="J735" s="758">
        <f t="shared" si="2"/>
        <v>0.00003364879075</v>
      </c>
      <c r="K735" s="758"/>
    </row>
    <row r="736">
      <c r="A736" s="2" t="s">
        <v>425</v>
      </c>
      <c r="B736" s="2" t="s">
        <v>505</v>
      </c>
      <c r="C736" s="2">
        <v>1024.0</v>
      </c>
      <c r="D736" s="2">
        <v>4.0</v>
      </c>
      <c r="E736" s="2">
        <v>12.89</v>
      </c>
      <c r="F736" s="2">
        <v>0.08</v>
      </c>
      <c r="G736" s="2">
        <v>0.06</v>
      </c>
      <c r="H736" s="756">
        <v>46096.0</v>
      </c>
      <c r="I736" s="757">
        <f t="shared" si="1"/>
        <v>0.0008533333333</v>
      </c>
      <c r="J736" s="758">
        <f t="shared" si="2"/>
        <v>0.00006620118955</v>
      </c>
      <c r="K736" s="758"/>
    </row>
    <row r="737">
      <c r="A737" s="2" t="s">
        <v>425</v>
      </c>
      <c r="B737" s="2" t="s">
        <v>505</v>
      </c>
      <c r="C737" s="2">
        <v>2048.0</v>
      </c>
      <c r="D737" s="2">
        <v>4.0</v>
      </c>
      <c r="E737" s="2">
        <v>13.17</v>
      </c>
      <c r="F737" s="2">
        <v>0.16</v>
      </c>
      <c r="G737" s="2">
        <v>0.12</v>
      </c>
      <c r="H737" s="756">
        <v>46096.0</v>
      </c>
      <c r="I737" s="757">
        <f t="shared" si="1"/>
        <v>0.001706666667</v>
      </c>
      <c r="J737" s="758">
        <f t="shared" si="2"/>
        <v>0.0001295874462</v>
      </c>
      <c r="K737" s="758"/>
    </row>
    <row r="738">
      <c r="A738" s="2" t="s">
        <v>425</v>
      </c>
      <c r="B738" s="2" t="s">
        <v>505</v>
      </c>
      <c r="C738" s="2">
        <v>4096.0</v>
      </c>
      <c r="D738" s="2">
        <v>4.0</v>
      </c>
      <c r="E738" s="2">
        <v>13.6</v>
      </c>
      <c r="F738" s="2">
        <v>0.3</v>
      </c>
      <c r="G738" s="2">
        <v>0.23</v>
      </c>
      <c r="H738" s="756">
        <v>46096.0</v>
      </c>
      <c r="I738" s="757">
        <f t="shared" si="1"/>
        <v>0.003413333333</v>
      </c>
      <c r="J738" s="758">
        <f t="shared" si="2"/>
        <v>0.0002509803922</v>
      </c>
      <c r="K738" s="758"/>
    </row>
    <row r="739">
      <c r="A739" s="2" t="s">
        <v>425</v>
      </c>
      <c r="B739" s="2" t="s">
        <v>505</v>
      </c>
      <c r="C739" s="2">
        <v>8192.0</v>
      </c>
      <c r="D739" s="2">
        <v>4.0</v>
      </c>
      <c r="E739" s="2">
        <v>13.72</v>
      </c>
      <c r="F739" s="2">
        <v>0.6</v>
      </c>
      <c r="G739" s="2">
        <v>0.45</v>
      </c>
      <c r="H739" s="756">
        <v>46096.0</v>
      </c>
      <c r="I739" s="757">
        <f t="shared" si="1"/>
        <v>0.006826666667</v>
      </c>
      <c r="J739" s="758">
        <f t="shared" si="2"/>
        <v>0.0004975704568</v>
      </c>
      <c r="K739" s="758"/>
    </row>
    <row r="740">
      <c r="A740" s="2" t="s">
        <v>425</v>
      </c>
      <c r="B740" s="2" t="s">
        <v>505</v>
      </c>
      <c r="C740" s="2">
        <v>16384.0</v>
      </c>
      <c r="D740" s="2">
        <v>4.0</v>
      </c>
      <c r="E740" s="2">
        <v>14.13</v>
      </c>
      <c r="F740" s="2">
        <v>1.16</v>
      </c>
      <c r="G740" s="2">
        <v>0.87</v>
      </c>
      <c r="H740" s="756">
        <v>46096.0</v>
      </c>
      <c r="I740" s="757">
        <f t="shared" si="1"/>
        <v>0.01365333333</v>
      </c>
      <c r="J740" s="758">
        <f t="shared" si="2"/>
        <v>0.0009662656287</v>
      </c>
      <c r="K740" s="758"/>
    </row>
    <row r="741">
      <c r="A741" s="2" t="s">
        <v>425</v>
      </c>
      <c r="B741" s="2" t="s">
        <v>505</v>
      </c>
      <c r="C741" s="2">
        <v>32768.0</v>
      </c>
      <c r="D741" s="2">
        <v>4.0</v>
      </c>
      <c r="E741" s="2">
        <v>14.18</v>
      </c>
      <c r="F741" s="2">
        <v>2.31</v>
      </c>
      <c r="G741" s="2">
        <v>1.73</v>
      </c>
      <c r="H741" s="756">
        <v>46096.0</v>
      </c>
      <c r="I741" s="757">
        <f t="shared" si="1"/>
        <v>0.02730666667</v>
      </c>
      <c r="J741" s="758">
        <f t="shared" si="2"/>
        <v>0.001925716972</v>
      </c>
      <c r="K741" s="758"/>
    </row>
    <row r="742">
      <c r="A742" s="2" t="s">
        <v>425</v>
      </c>
      <c r="B742" s="2" t="s">
        <v>505</v>
      </c>
      <c r="C742" s="2">
        <v>65536.0</v>
      </c>
      <c r="D742" s="2">
        <v>4.0</v>
      </c>
      <c r="E742" s="2">
        <v>14.47</v>
      </c>
      <c r="F742" s="2">
        <v>4.53</v>
      </c>
      <c r="G742" s="2">
        <v>3.4</v>
      </c>
      <c r="H742" s="756">
        <v>46096.0</v>
      </c>
      <c r="I742" s="757">
        <f t="shared" si="1"/>
        <v>0.05461333333</v>
      </c>
      <c r="J742" s="758">
        <f t="shared" si="2"/>
        <v>0.003774245566</v>
      </c>
      <c r="K742" s="758"/>
    </row>
    <row r="743">
      <c r="A743" s="2" t="s">
        <v>425</v>
      </c>
      <c r="B743" s="2" t="s">
        <v>505</v>
      </c>
      <c r="C743" s="2">
        <v>131072.0</v>
      </c>
      <c r="D743" s="2">
        <v>4.0</v>
      </c>
      <c r="E743" s="2">
        <v>14.31</v>
      </c>
      <c r="F743" s="2">
        <v>9.16</v>
      </c>
      <c r="G743" s="2">
        <v>6.87</v>
      </c>
      <c r="H743" s="756">
        <v>46096.0</v>
      </c>
      <c r="I743" s="757">
        <f t="shared" si="1"/>
        <v>0.1092266667</v>
      </c>
      <c r="J743" s="758">
        <f t="shared" si="2"/>
        <v>0.007632890752</v>
      </c>
      <c r="K743" s="758"/>
    </row>
    <row r="744">
      <c r="A744" s="2" t="s">
        <v>425</v>
      </c>
      <c r="B744" s="2" t="s">
        <v>505</v>
      </c>
      <c r="C744" s="2">
        <v>262144.0</v>
      </c>
      <c r="D744" s="2">
        <v>4.0</v>
      </c>
      <c r="E744" s="2">
        <v>14.86</v>
      </c>
      <c r="F744" s="2">
        <v>17.65</v>
      </c>
      <c r="G744" s="2">
        <v>13.23</v>
      </c>
      <c r="H744" s="756">
        <v>46096.0</v>
      </c>
      <c r="I744" s="757">
        <f t="shared" si="1"/>
        <v>0.2184533333</v>
      </c>
      <c r="J744" s="758">
        <f t="shared" si="2"/>
        <v>0.01470076267</v>
      </c>
      <c r="K744" s="758"/>
    </row>
    <row r="745">
      <c r="A745" s="2" t="s">
        <v>425</v>
      </c>
      <c r="B745" s="2" t="s">
        <v>505</v>
      </c>
      <c r="C745" s="2">
        <v>524288.0</v>
      </c>
      <c r="D745" s="2">
        <v>4.0</v>
      </c>
      <c r="E745" s="2">
        <v>14.86</v>
      </c>
      <c r="F745" s="2">
        <v>35.29</v>
      </c>
      <c r="G745" s="2">
        <v>26.47</v>
      </c>
      <c r="H745" s="756">
        <v>46096.0</v>
      </c>
      <c r="I745" s="757">
        <f t="shared" si="1"/>
        <v>0.4369066667</v>
      </c>
      <c r="J745" s="758">
        <f t="shared" si="2"/>
        <v>0.02940152535</v>
      </c>
      <c r="K745" s="758"/>
    </row>
    <row r="746">
      <c r="A746" s="2" t="s">
        <v>425</v>
      </c>
      <c r="B746" s="2" t="s">
        <v>505</v>
      </c>
      <c r="C746" s="2">
        <v>1048576.0</v>
      </c>
      <c r="D746" s="2">
        <v>4.0</v>
      </c>
      <c r="E746" s="2">
        <v>15.92</v>
      </c>
      <c r="F746" s="2">
        <v>65.86</v>
      </c>
      <c r="G746" s="2">
        <v>49.39</v>
      </c>
      <c r="H746" s="756">
        <v>46096.0</v>
      </c>
      <c r="I746" s="757">
        <f t="shared" si="1"/>
        <v>0.8738133333</v>
      </c>
      <c r="J746" s="758">
        <f t="shared" si="2"/>
        <v>0.05488777219</v>
      </c>
      <c r="K746" s="758"/>
    </row>
    <row r="747">
      <c r="A747" s="2" t="s">
        <v>425</v>
      </c>
      <c r="B747" s="2" t="s">
        <v>505</v>
      </c>
      <c r="C747" s="2">
        <v>2097152.0</v>
      </c>
      <c r="D747" s="2">
        <v>4.0</v>
      </c>
      <c r="E747" s="2">
        <v>18.77</v>
      </c>
      <c r="F747" s="2">
        <v>111.72</v>
      </c>
      <c r="G747" s="2">
        <v>83.79</v>
      </c>
      <c r="H747" s="756">
        <v>46096.0</v>
      </c>
      <c r="I747" s="757">
        <f t="shared" si="1"/>
        <v>1.747626667</v>
      </c>
      <c r="J747" s="758">
        <f t="shared" si="2"/>
        <v>0.09310744095</v>
      </c>
      <c r="K747" s="758"/>
    </row>
    <row r="748">
      <c r="A748" s="2" t="s">
        <v>425</v>
      </c>
      <c r="B748" s="2" t="s">
        <v>505</v>
      </c>
      <c r="C748" s="2">
        <v>4194304.0</v>
      </c>
      <c r="D748" s="2">
        <v>4.0</v>
      </c>
      <c r="E748" s="2">
        <v>26.43</v>
      </c>
      <c r="F748" s="2">
        <v>158.68</v>
      </c>
      <c r="G748" s="2">
        <v>119.01</v>
      </c>
      <c r="H748" s="756">
        <v>46096.0</v>
      </c>
      <c r="I748" s="757">
        <f t="shared" si="1"/>
        <v>3.495253333</v>
      </c>
      <c r="J748" s="758">
        <f t="shared" si="2"/>
        <v>0.1322456804</v>
      </c>
      <c r="K748" s="758"/>
    </row>
    <row r="749">
      <c r="A749" s="2" t="s">
        <v>425</v>
      </c>
      <c r="B749" s="2" t="s">
        <v>505</v>
      </c>
      <c r="C749" s="2">
        <v>8388608.0</v>
      </c>
      <c r="D749" s="2">
        <v>4.0</v>
      </c>
      <c r="E749" s="2">
        <v>52.95</v>
      </c>
      <c r="F749" s="2">
        <v>158.43</v>
      </c>
      <c r="G749" s="2">
        <v>118.82</v>
      </c>
      <c r="H749" s="756">
        <v>46096.0</v>
      </c>
      <c r="I749" s="757">
        <f t="shared" si="1"/>
        <v>6.990506667</v>
      </c>
      <c r="J749" s="758">
        <f t="shared" si="2"/>
        <v>0.1320209002</v>
      </c>
      <c r="K749" s="758"/>
    </row>
    <row r="750">
      <c r="A750" s="2" t="s">
        <v>425</v>
      </c>
      <c r="B750" s="2" t="s">
        <v>505</v>
      </c>
      <c r="C750" s="2">
        <v>1.6777216E7</v>
      </c>
      <c r="D750" s="2">
        <v>4.0</v>
      </c>
      <c r="E750" s="2">
        <v>59.07</v>
      </c>
      <c r="F750" s="2">
        <v>284.04</v>
      </c>
      <c r="G750" s="2">
        <v>213.03</v>
      </c>
      <c r="H750" s="756">
        <v>46096.0</v>
      </c>
      <c r="I750" s="757">
        <f t="shared" si="1"/>
        <v>13.98101333</v>
      </c>
      <c r="J750" s="758">
        <f t="shared" si="2"/>
        <v>0.2366855144</v>
      </c>
      <c r="K750" s="758"/>
    </row>
    <row r="751">
      <c r="A751" s="2" t="s">
        <v>425</v>
      </c>
      <c r="B751" s="2" t="s">
        <v>505</v>
      </c>
      <c r="C751" s="2">
        <v>3.3554432E7</v>
      </c>
      <c r="D751" s="2">
        <v>4.0</v>
      </c>
      <c r="E751" s="2">
        <v>72.48</v>
      </c>
      <c r="F751" s="2">
        <v>462.95</v>
      </c>
      <c r="G751" s="2">
        <v>347.21</v>
      </c>
      <c r="H751" s="756">
        <v>46096.0</v>
      </c>
      <c r="I751" s="757">
        <f t="shared" si="1"/>
        <v>27.96202667</v>
      </c>
      <c r="J751" s="758">
        <f t="shared" si="2"/>
        <v>0.3857895511</v>
      </c>
      <c r="K751" s="758"/>
    </row>
    <row r="752">
      <c r="A752" s="2" t="s">
        <v>425</v>
      </c>
      <c r="B752" s="2" t="s">
        <v>505</v>
      </c>
      <c r="C752" s="2">
        <v>6.7108864E7</v>
      </c>
      <c r="D752" s="2">
        <v>4.0</v>
      </c>
      <c r="E752" s="2">
        <v>110.65</v>
      </c>
      <c r="F752" s="2">
        <v>606.48</v>
      </c>
      <c r="G752" s="2">
        <v>454.86</v>
      </c>
      <c r="H752" s="756">
        <v>46096.0</v>
      </c>
      <c r="I752" s="757">
        <f t="shared" si="1"/>
        <v>55.92405333</v>
      </c>
      <c r="J752" s="758">
        <f t="shared" si="2"/>
        <v>0.5054139479</v>
      </c>
      <c r="K752" s="758"/>
    </row>
    <row r="753">
      <c r="A753" s="2" t="s">
        <v>425</v>
      </c>
      <c r="B753" s="2" t="s">
        <v>505</v>
      </c>
      <c r="C753" s="2">
        <v>1.34217728E8</v>
      </c>
      <c r="D753" s="2">
        <v>4.0</v>
      </c>
      <c r="E753" s="2">
        <v>197.4</v>
      </c>
      <c r="F753" s="2">
        <v>679.94</v>
      </c>
      <c r="G753" s="2">
        <v>509.96</v>
      </c>
      <c r="H753" s="756">
        <v>46096.0</v>
      </c>
      <c r="I753" s="757">
        <f t="shared" si="1"/>
        <v>111.8481067</v>
      </c>
      <c r="J753" s="758">
        <f t="shared" si="2"/>
        <v>0.5666064168</v>
      </c>
      <c r="K753" s="758"/>
    </row>
    <row r="754">
      <c r="A754" s="2" t="s">
        <v>425</v>
      </c>
      <c r="B754" s="2" t="s">
        <v>505</v>
      </c>
      <c r="C754" s="2">
        <v>2.68435456E8</v>
      </c>
      <c r="D754" s="2">
        <v>4.0</v>
      </c>
      <c r="E754" s="2">
        <v>373.51</v>
      </c>
      <c r="F754" s="2">
        <v>718.68</v>
      </c>
      <c r="G754" s="2">
        <v>539.01</v>
      </c>
      <c r="H754" s="756">
        <v>46096.0</v>
      </c>
      <c r="I754" s="757">
        <f t="shared" si="1"/>
        <v>223.6962133</v>
      </c>
      <c r="J754" s="758">
        <f t="shared" si="2"/>
        <v>0.5989028763</v>
      </c>
      <c r="K754" s="758"/>
    </row>
    <row r="755">
      <c r="A755" s="2" t="s">
        <v>425</v>
      </c>
      <c r="B755" s="2" t="s">
        <v>505</v>
      </c>
      <c r="C755" s="2">
        <v>5.36870912E8</v>
      </c>
      <c r="D755" s="2">
        <v>4.0</v>
      </c>
      <c r="E755" s="2">
        <v>699.43</v>
      </c>
      <c r="F755" s="2">
        <v>767.59</v>
      </c>
      <c r="G755" s="2">
        <v>575.69</v>
      </c>
      <c r="H755" s="756">
        <v>46096.0</v>
      </c>
      <c r="I755" s="757">
        <f t="shared" si="1"/>
        <v>447.3924267</v>
      </c>
      <c r="J755" s="758">
        <f t="shared" si="2"/>
        <v>0.6396528983</v>
      </c>
      <c r="K755" s="758"/>
    </row>
    <row r="756">
      <c r="A756" s="2" t="s">
        <v>425</v>
      </c>
      <c r="B756" s="2" t="s">
        <v>505</v>
      </c>
      <c r="C756" s="2">
        <v>1.073741824E9</v>
      </c>
      <c r="D756" s="2">
        <v>4.0</v>
      </c>
      <c r="E756" s="2">
        <v>1334.28</v>
      </c>
      <c r="F756" s="2">
        <v>804.74</v>
      </c>
      <c r="G756" s="2">
        <v>603.55</v>
      </c>
      <c r="H756" s="756">
        <v>46096.0</v>
      </c>
      <c r="I756" s="757">
        <f t="shared" si="1"/>
        <v>894.7848533</v>
      </c>
      <c r="J756" s="758">
        <f t="shared" si="2"/>
        <v>0.6706125051</v>
      </c>
      <c r="K756" s="758"/>
    </row>
    <row r="757">
      <c r="A757" s="2" t="s">
        <v>425</v>
      </c>
      <c r="B757" s="2" t="s">
        <v>505</v>
      </c>
      <c r="C757" s="2">
        <v>2.147483648E9</v>
      </c>
      <c r="D757" s="2">
        <v>4.0</v>
      </c>
      <c r="E757" s="2">
        <v>2551.04</v>
      </c>
      <c r="F757" s="2">
        <v>841.81</v>
      </c>
      <c r="G757" s="2">
        <v>631.35</v>
      </c>
      <c r="H757" s="756">
        <v>46096.0</v>
      </c>
      <c r="I757" s="757">
        <f t="shared" si="1"/>
        <v>1789.569707</v>
      </c>
      <c r="J757" s="758">
        <f t="shared" si="2"/>
        <v>0.7015059374</v>
      </c>
      <c r="K757" s="758"/>
    </row>
    <row r="758">
      <c r="A758" s="2" t="s">
        <v>425</v>
      </c>
      <c r="B758" s="2" t="s">
        <v>505</v>
      </c>
      <c r="C758" s="2">
        <v>4.294967296E9</v>
      </c>
      <c r="D758" s="2">
        <v>4.0</v>
      </c>
      <c r="E758" s="2">
        <v>5020.11</v>
      </c>
      <c r="F758" s="2">
        <v>855.55</v>
      </c>
      <c r="G758" s="2">
        <v>641.66</v>
      </c>
      <c r="H758" s="756">
        <v>46096.0</v>
      </c>
      <c r="I758" s="757">
        <f t="shared" si="1"/>
        <v>3579.139413</v>
      </c>
      <c r="J758" s="758">
        <f t="shared" si="2"/>
        <v>0.7129603561</v>
      </c>
      <c r="K758" s="758"/>
    </row>
    <row r="759">
      <c r="A759" s="2" t="s">
        <v>425</v>
      </c>
      <c r="B759" s="2" t="s">
        <v>505</v>
      </c>
      <c r="C759" s="2">
        <v>8.589934592E9</v>
      </c>
      <c r="D759" s="2">
        <v>4.0</v>
      </c>
      <c r="E759" s="2">
        <v>9821.82</v>
      </c>
      <c r="F759" s="2">
        <v>874.58</v>
      </c>
      <c r="G759" s="2">
        <v>655.93</v>
      </c>
      <c r="H759" s="756">
        <v>46096.0</v>
      </c>
      <c r="I759" s="757">
        <f t="shared" si="1"/>
        <v>7158.278827</v>
      </c>
      <c r="J759" s="758">
        <f t="shared" si="2"/>
        <v>0.7288138885</v>
      </c>
      <c r="K759" s="758"/>
    </row>
    <row r="760">
      <c r="A760" s="2" t="s">
        <v>425</v>
      </c>
      <c r="B760" s="2" t="s">
        <v>505</v>
      </c>
      <c r="C760" s="2">
        <v>1.7179869184E10</v>
      </c>
      <c r="D760" s="2">
        <v>4.0</v>
      </c>
      <c r="E760" s="2">
        <v>19332.9</v>
      </c>
      <c r="F760" s="2">
        <v>888.63</v>
      </c>
      <c r="G760" s="2">
        <v>666.47</v>
      </c>
      <c r="H760" s="756">
        <v>46096.0</v>
      </c>
      <c r="I760" s="757">
        <f t="shared" si="1"/>
        <v>14316.55765</v>
      </c>
      <c r="J760" s="758">
        <f t="shared" si="2"/>
        <v>0.7405282008</v>
      </c>
      <c r="K760" s="758"/>
    </row>
    <row r="761">
      <c r="A761" s="2" t="s">
        <v>425</v>
      </c>
      <c r="B761" s="2" t="s">
        <v>505</v>
      </c>
      <c r="C761" s="2">
        <v>384.0</v>
      </c>
      <c r="D761" s="2">
        <v>6.0</v>
      </c>
      <c r="E761" s="2">
        <v>16.73</v>
      </c>
      <c r="F761" s="2">
        <v>0.02</v>
      </c>
      <c r="G761" s="2">
        <v>0.02</v>
      </c>
      <c r="H761" s="756">
        <v>46096.0</v>
      </c>
      <c r="I761" s="757">
        <f t="shared" si="1"/>
        <v>0.0003555555556</v>
      </c>
      <c r="J761" s="758">
        <f t="shared" si="2"/>
        <v>0.00002125257355</v>
      </c>
      <c r="K761" s="758"/>
    </row>
    <row r="762">
      <c r="A762" s="2" t="s">
        <v>425</v>
      </c>
      <c r="B762" s="2" t="s">
        <v>505</v>
      </c>
      <c r="C762" s="2">
        <v>768.0</v>
      </c>
      <c r="D762" s="2">
        <v>6.0</v>
      </c>
      <c r="E762" s="2">
        <v>16.54</v>
      </c>
      <c r="F762" s="2">
        <v>0.05</v>
      </c>
      <c r="G762" s="2">
        <v>0.04</v>
      </c>
      <c r="H762" s="756">
        <v>46096.0</v>
      </c>
      <c r="I762" s="757">
        <f t="shared" si="1"/>
        <v>0.0007111111111</v>
      </c>
      <c r="J762" s="758">
        <f t="shared" si="2"/>
        <v>0.00004299341663</v>
      </c>
      <c r="K762" s="758"/>
    </row>
    <row r="763">
      <c r="A763" s="2" t="s">
        <v>425</v>
      </c>
      <c r="B763" s="2" t="s">
        <v>505</v>
      </c>
      <c r="C763" s="2">
        <v>1536.0</v>
      </c>
      <c r="D763" s="2">
        <v>6.0</v>
      </c>
      <c r="E763" s="2">
        <v>17.1</v>
      </c>
      <c r="F763" s="2">
        <v>0.09</v>
      </c>
      <c r="G763" s="2">
        <v>0.07</v>
      </c>
      <c r="H763" s="756">
        <v>46096.0</v>
      </c>
      <c r="I763" s="757">
        <f t="shared" si="1"/>
        <v>0.001422222222</v>
      </c>
      <c r="J763" s="758">
        <f t="shared" si="2"/>
        <v>0.00008317089019</v>
      </c>
      <c r="K763" s="758"/>
    </row>
    <row r="764">
      <c r="A764" s="2" t="s">
        <v>425</v>
      </c>
      <c r="B764" s="2" t="s">
        <v>505</v>
      </c>
      <c r="C764" s="2">
        <v>3072.0</v>
      </c>
      <c r="D764" s="2">
        <v>6.0</v>
      </c>
      <c r="E764" s="2">
        <v>16.98</v>
      </c>
      <c r="F764" s="2">
        <v>0.18</v>
      </c>
      <c r="G764" s="2">
        <v>0.15</v>
      </c>
      <c r="H764" s="756">
        <v>46096.0</v>
      </c>
      <c r="I764" s="757">
        <f t="shared" si="1"/>
        <v>0.002844444444</v>
      </c>
      <c r="J764" s="758">
        <f t="shared" si="2"/>
        <v>0.0001675173407</v>
      </c>
      <c r="K764" s="758"/>
    </row>
    <row r="765">
      <c r="A765" s="2" t="s">
        <v>425</v>
      </c>
      <c r="B765" s="2" t="s">
        <v>505</v>
      </c>
      <c r="C765" s="2">
        <v>6144.0</v>
      </c>
      <c r="D765" s="2">
        <v>6.0</v>
      </c>
      <c r="E765" s="2">
        <v>17.02</v>
      </c>
      <c r="F765" s="2">
        <v>0.36</v>
      </c>
      <c r="G765" s="2">
        <v>0.3</v>
      </c>
      <c r="H765" s="756">
        <v>46096.0</v>
      </c>
      <c r="I765" s="757">
        <f t="shared" si="1"/>
        <v>0.005688888889</v>
      </c>
      <c r="J765" s="758">
        <f t="shared" si="2"/>
        <v>0.0003342472908</v>
      </c>
      <c r="K765" s="758"/>
    </row>
    <row r="766">
      <c r="A766" s="2" t="s">
        <v>425</v>
      </c>
      <c r="B766" s="2" t="s">
        <v>505</v>
      </c>
      <c r="C766" s="2">
        <v>12288.0</v>
      </c>
      <c r="D766" s="2">
        <v>6.0</v>
      </c>
      <c r="E766" s="2">
        <v>17.83</v>
      </c>
      <c r="F766" s="2">
        <v>0.69</v>
      </c>
      <c r="G766" s="2">
        <v>0.57</v>
      </c>
      <c r="H766" s="756">
        <v>46096.0</v>
      </c>
      <c r="I766" s="757">
        <f t="shared" si="1"/>
        <v>0.01137777778</v>
      </c>
      <c r="J766" s="758">
        <f t="shared" si="2"/>
        <v>0.0006381255063</v>
      </c>
      <c r="K766" s="758"/>
    </row>
    <row r="767">
      <c r="A767" s="2" t="s">
        <v>425</v>
      </c>
      <c r="B767" s="2" t="s">
        <v>505</v>
      </c>
      <c r="C767" s="2">
        <v>24576.0</v>
      </c>
      <c r="D767" s="2">
        <v>6.0</v>
      </c>
      <c r="E767" s="2">
        <v>17.88</v>
      </c>
      <c r="F767" s="2">
        <v>1.37</v>
      </c>
      <c r="G767" s="2">
        <v>1.15</v>
      </c>
      <c r="H767" s="756">
        <v>46096.0</v>
      </c>
      <c r="I767" s="757">
        <f t="shared" si="1"/>
        <v>0.02275555556</v>
      </c>
      <c r="J767" s="758">
        <f t="shared" si="2"/>
        <v>0.001272682078</v>
      </c>
      <c r="K767" s="758"/>
    </row>
    <row r="768">
      <c r="A768" s="2" t="s">
        <v>425</v>
      </c>
      <c r="B768" s="2" t="s">
        <v>505</v>
      </c>
      <c r="C768" s="2">
        <v>49152.0</v>
      </c>
      <c r="D768" s="2">
        <v>6.0</v>
      </c>
      <c r="E768" s="2">
        <v>18.41</v>
      </c>
      <c r="F768" s="2">
        <v>2.67</v>
      </c>
      <c r="G768" s="2">
        <v>2.23</v>
      </c>
      <c r="H768" s="756">
        <v>46096.0</v>
      </c>
      <c r="I768" s="757">
        <f t="shared" si="1"/>
        <v>0.04551111111</v>
      </c>
      <c r="J768" s="758">
        <f t="shared" si="2"/>
        <v>0.002472086426</v>
      </c>
      <c r="K768" s="758"/>
    </row>
    <row r="769">
      <c r="A769" s="2" t="s">
        <v>425</v>
      </c>
      <c r="B769" s="2" t="s">
        <v>505</v>
      </c>
      <c r="C769" s="2">
        <v>98304.0</v>
      </c>
      <c r="D769" s="2">
        <v>6.0</v>
      </c>
      <c r="E769" s="2">
        <v>19.06</v>
      </c>
      <c r="F769" s="2">
        <v>5.16</v>
      </c>
      <c r="G769" s="2">
        <v>4.3</v>
      </c>
      <c r="H769" s="756">
        <v>46096.0</v>
      </c>
      <c r="I769" s="757">
        <f t="shared" si="1"/>
        <v>0.09102222222</v>
      </c>
      <c r="J769" s="758">
        <f t="shared" si="2"/>
        <v>0.004775562551</v>
      </c>
      <c r="K769" s="758"/>
    </row>
    <row r="770">
      <c r="A770" s="2" t="s">
        <v>425</v>
      </c>
      <c r="B770" s="2" t="s">
        <v>505</v>
      </c>
      <c r="C770" s="2">
        <v>196608.0</v>
      </c>
      <c r="D770" s="2">
        <v>6.0</v>
      </c>
      <c r="E770" s="2">
        <v>19.13</v>
      </c>
      <c r="F770" s="2">
        <v>10.28</v>
      </c>
      <c r="G770" s="2">
        <v>8.56</v>
      </c>
      <c r="H770" s="756">
        <v>46096.0</v>
      </c>
      <c r="I770" s="757">
        <f t="shared" si="1"/>
        <v>0.1820444444</v>
      </c>
      <c r="J770" s="758">
        <f t="shared" si="2"/>
        <v>0.009516175873</v>
      </c>
      <c r="K770" s="758"/>
    </row>
    <row r="771">
      <c r="A771" s="2" t="s">
        <v>425</v>
      </c>
      <c r="B771" s="2" t="s">
        <v>505</v>
      </c>
      <c r="C771" s="2">
        <v>393216.0</v>
      </c>
      <c r="D771" s="2">
        <v>6.0</v>
      </c>
      <c r="E771" s="2">
        <v>19.25</v>
      </c>
      <c r="F771" s="2">
        <v>20.43</v>
      </c>
      <c r="G771" s="2">
        <v>17.03</v>
      </c>
      <c r="H771" s="756">
        <v>46096.0</v>
      </c>
      <c r="I771" s="757">
        <f t="shared" si="1"/>
        <v>0.3640888889</v>
      </c>
      <c r="J771" s="758">
        <f t="shared" si="2"/>
        <v>0.01891370851</v>
      </c>
      <c r="K771" s="758"/>
    </row>
    <row r="772">
      <c r="A772" s="2" t="s">
        <v>425</v>
      </c>
      <c r="B772" s="2" t="s">
        <v>505</v>
      </c>
      <c r="C772" s="2">
        <v>786432.0</v>
      </c>
      <c r="D772" s="2">
        <v>6.0</v>
      </c>
      <c r="E772" s="2">
        <v>19.39</v>
      </c>
      <c r="F772" s="2">
        <v>40.57</v>
      </c>
      <c r="G772" s="2">
        <v>33.8</v>
      </c>
      <c r="H772" s="756">
        <v>46096.0</v>
      </c>
      <c r="I772" s="757">
        <f t="shared" si="1"/>
        <v>0.7281777778</v>
      </c>
      <c r="J772" s="758">
        <f t="shared" si="2"/>
        <v>0.03755429488</v>
      </c>
      <c r="K772" s="758"/>
    </row>
    <row r="773">
      <c r="A773" s="2" t="s">
        <v>425</v>
      </c>
      <c r="B773" s="2" t="s">
        <v>505</v>
      </c>
      <c r="C773" s="2">
        <v>1572864.0</v>
      </c>
      <c r="D773" s="2">
        <v>6.0</v>
      </c>
      <c r="E773" s="2">
        <v>21.58</v>
      </c>
      <c r="F773" s="2">
        <v>72.88</v>
      </c>
      <c r="G773" s="2">
        <v>60.73</v>
      </c>
      <c r="H773" s="756">
        <v>46096.0</v>
      </c>
      <c r="I773" s="757">
        <f t="shared" si="1"/>
        <v>1.456355556</v>
      </c>
      <c r="J773" s="758">
        <f t="shared" si="2"/>
        <v>0.06748635568</v>
      </c>
      <c r="K773" s="758"/>
    </row>
    <row r="774">
      <c r="A774" s="2" t="s">
        <v>425</v>
      </c>
      <c r="B774" s="2" t="s">
        <v>505</v>
      </c>
      <c r="C774" s="2">
        <v>3145728.0</v>
      </c>
      <c r="D774" s="2">
        <v>6.0</v>
      </c>
      <c r="E774" s="2">
        <v>26.5</v>
      </c>
      <c r="F774" s="2">
        <v>118.72</v>
      </c>
      <c r="G774" s="2">
        <v>98.93</v>
      </c>
      <c r="H774" s="756">
        <v>46096.0</v>
      </c>
      <c r="I774" s="757">
        <f t="shared" si="1"/>
        <v>2.912711111</v>
      </c>
      <c r="J774" s="758">
        <f t="shared" si="2"/>
        <v>0.1099136268</v>
      </c>
      <c r="K774" s="758"/>
    </row>
    <row r="775">
      <c r="A775" s="2" t="s">
        <v>425</v>
      </c>
      <c r="B775" s="2" t="s">
        <v>505</v>
      </c>
      <c r="C775" s="2">
        <v>6291456.0</v>
      </c>
      <c r="D775" s="2">
        <v>6.0</v>
      </c>
      <c r="E775" s="2">
        <v>45.02</v>
      </c>
      <c r="F775" s="2">
        <v>139.74</v>
      </c>
      <c r="G775" s="2">
        <v>116.45</v>
      </c>
      <c r="H775" s="756">
        <v>46096.0</v>
      </c>
      <c r="I775" s="757">
        <f t="shared" si="1"/>
        <v>5.825422222</v>
      </c>
      <c r="J775" s="758">
        <f t="shared" si="2"/>
        <v>0.1293963177</v>
      </c>
      <c r="K775" s="758"/>
    </row>
    <row r="776">
      <c r="A776" s="2" t="s">
        <v>425</v>
      </c>
      <c r="B776" s="2" t="s">
        <v>505</v>
      </c>
      <c r="C776" s="2">
        <v>1.2582912E7</v>
      </c>
      <c r="D776" s="2">
        <v>6.0</v>
      </c>
      <c r="E776" s="2">
        <v>39.69</v>
      </c>
      <c r="F776" s="2">
        <v>317.01</v>
      </c>
      <c r="G776" s="2">
        <v>264.17</v>
      </c>
      <c r="H776" s="756">
        <v>46096.0</v>
      </c>
      <c r="I776" s="757">
        <f t="shared" si="1"/>
        <v>11.65084444</v>
      </c>
      <c r="J776" s="758">
        <f t="shared" si="2"/>
        <v>0.2935460933</v>
      </c>
      <c r="K776" s="758"/>
    </row>
    <row r="777">
      <c r="A777" s="2" t="s">
        <v>425</v>
      </c>
      <c r="B777" s="2" t="s">
        <v>505</v>
      </c>
      <c r="C777" s="2">
        <v>2.5165824E7</v>
      </c>
      <c r="D777" s="2">
        <v>6.0</v>
      </c>
      <c r="E777" s="2">
        <v>113.1</v>
      </c>
      <c r="F777" s="2">
        <v>222.51</v>
      </c>
      <c r="G777" s="2">
        <v>185.43</v>
      </c>
      <c r="H777" s="756">
        <v>46096.0</v>
      </c>
      <c r="I777" s="757">
        <f t="shared" si="1"/>
        <v>23.30168889</v>
      </c>
      <c r="J777" s="758">
        <f t="shared" si="2"/>
        <v>0.2060273111</v>
      </c>
      <c r="K777" s="758"/>
    </row>
    <row r="778">
      <c r="A778" s="2" t="s">
        <v>425</v>
      </c>
      <c r="B778" s="2" t="s">
        <v>505</v>
      </c>
      <c r="C778" s="2">
        <v>5.0331648E7</v>
      </c>
      <c r="D778" s="2">
        <v>6.0</v>
      </c>
      <c r="E778" s="2">
        <v>134.11</v>
      </c>
      <c r="F778" s="2">
        <v>375.3</v>
      </c>
      <c r="G778" s="2">
        <v>312.75</v>
      </c>
      <c r="H778" s="756">
        <v>46096.0</v>
      </c>
      <c r="I778" s="757">
        <f t="shared" si="1"/>
        <v>46.60337778</v>
      </c>
      <c r="J778" s="758">
        <f t="shared" si="2"/>
        <v>0.3475011392</v>
      </c>
      <c r="K778" s="758"/>
    </row>
    <row r="779">
      <c r="A779" s="2" t="s">
        <v>425</v>
      </c>
      <c r="B779" s="2" t="s">
        <v>505</v>
      </c>
      <c r="C779" s="2">
        <v>1.00663296E8</v>
      </c>
      <c r="D779" s="2">
        <v>6.0</v>
      </c>
      <c r="E779" s="2">
        <v>163.37</v>
      </c>
      <c r="F779" s="2">
        <v>616.15</v>
      </c>
      <c r="G779" s="2">
        <v>513.46</v>
      </c>
      <c r="H779" s="756">
        <v>46096.0</v>
      </c>
      <c r="I779" s="757">
        <f t="shared" si="1"/>
        <v>93.20675556</v>
      </c>
      <c r="J779" s="758">
        <f t="shared" si="2"/>
        <v>0.5705255283</v>
      </c>
      <c r="K779" s="758"/>
    </row>
    <row r="780">
      <c r="A780" s="2" t="s">
        <v>425</v>
      </c>
      <c r="B780" s="2" t="s">
        <v>505</v>
      </c>
      <c r="C780" s="2">
        <v>2.01326592E8</v>
      </c>
      <c r="D780" s="2">
        <v>6.0</v>
      </c>
      <c r="E780" s="2">
        <v>300.65</v>
      </c>
      <c r="F780" s="2">
        <v>669.65</v>
      </c>
      <c r="G780" s="2">
        <v>558.04</v>
      </c>
      <c r="H780" s="756">
        <v>46096.0</v>
      </c>
      <c r="I780" s="757">
        <f t="shared" si="1"/>
        <v>186.4135111</v>
      </c>
      <c r="J780" s="758">
        <f t="shared" si="2"/>
        <v>0.6200349613</v>
      </c>
      <c r="K780" s="758"/>
    </row>
    <row r="781">
      <c r="A781" s="2" t="s">
        <v>425</v>
      </c>
      <c r="B781" s="2" t="s">
        <v>505</v>
      </c>
      <c r="C781" s="2">
        <v>4.02653184E8</v>
      </c>
      <c r="D781" s="2">
        <v>6.0</v>
      </c>
      <c r="E781" s="2">
        <v>632.54</v>
      </c>
      <c r="F781" s="2">
        <v>636.57</v>
      </c>
      <c r="G781" s="2">
        <v>530.47</v>
      </c>
      <c r="H781" s="756">
        <v>46096.0</v>
      </c>
      <c r="I781" s="757">
        <f t="shared" si="1"/>
        <v>372.8270222</v>
      </c>
      <c r="J781" s="758">
        <f t="shared" si="2"/>
        <v>0.5894125624</v>
      </c>
      <c r="K781" s="758"/>
    </row>
    <row r="782">
      <c r="A782" s="2" t="s">
        <v>425</v>
      </c>
      <c r="B782" s="2" t="s">
        <v>505</v>
      </c>
      <c r="C782" s="2">
        <v>8.05306368E8</v>
      </c>
      <c r="D782" s="2">
        <v>6.0</v>
      </c>
      <c r="E782" s="2">
        <v>1148.05</v>
      </c>
      <c r="F782" s="2">
        <v>701.45</v>
      </c>
      <c r="G782" s="2">
        <v>584.54</v>
      </c>
      <c r="H782" s="756">
        <v>46096.0</v>
      </c>
      <c r="I782" s="757">
        <f t="shared" si="1"/>
        <v>745.6540444</v>
      </c>
      <c r="J782" s="758">
        <f t="shared" si="2"/>
        <v>0.6494961408</v>
      </c>
      <c r="K782" s="758"/>
    </row>
    <row r="783">
      <c r="A783" s="2" t="s">
        <v>425</v>
      </c>
      <c r="B783" s="2" t="s">
        <v>505</v>
      </c>
      <c r="C783" s="2">
        <v>1.610612736E9</v>
      </c>
      <c r="D783" s="2">
        <v>6.0</v>
      </c>
      <c r="E783" s="2">
        <v>2165.56</v>
      </c>
      <c r="F783" s="2">
        <v>743.74</v>
      </c>
      <c r="G783" s="2">
        <v>619.78</v>
      </c>
      <c r="H783" s="756">
        <v>46096.0</v>
      </c>
      <c r="I783" s="757">
        <f t="shared" si="1"/>
        <v>1491.308089</v>
      </c>
      <c r="J783" s="758">
        <f t="shared" si="2"/>
        <v>0.6886477811</v>
      </c>
      <c r="K783" s="758"/>
    </row>
    <row r="784">
      <c r="A784" s="2" t="s">
        <v>425</v>
      </c>
      <c r="B784" s="2" t="s">
        <v>505</v>
      </c>
      <c r="C784" s="2">
        <v>3.221225472E9</v>
      </c>
      <c r="D784" s="2">
        <v>6.0</v>
      </c>
      <c r="E784" s="2">
        <v>4140.95</v>
      </c>
      <c r="F784" s="2">
        <v>777.9</v>
      </c>
      <c r="G784" s="2">
        <v>648.25</v>
      </c>
      <c r="H784" s="756">
        <v>46096.0</v>
      </c>
      <c r="I784" s="757">
        <f t="shared" si="1"/>
        <v>2982.616178</v>
      </c>
      <c r="J784" s="758">
        <f t="shared" si="2"/>
        <v>0.7202734102</v>
      </c>
      <c r="K784" s="758"/>
    </row>
    <row r="785">
      <c r="A785" s="2" t="s">
        <v>425</v>
      </c>
      <c r="B785" s="2" t="s">
        <v>505</v>
      </c>
      <c r="C785" s="2">
        <v>6.442450944E9</v>
      </c>
      <c r="D785" s="2">
        <v>6.0</v>
      </c>
      <c r="E785" s="2">
        <v>8115.86</v>
      </c>
      <c r="F785" s="2">
        <v>793.81</v>
      </c>
      <c r="G785" s="2">
        <v>661.51</v>
      </c>
      <c r="H785" s="756">
        <v>46096.0</v>
      </c>
      <c r="I785" s="757">
        <f t="shared" si="1"/>
        <v>5965.232356</v>
      </c>
      <c r="J785" s="758">
        <f t="shared" si="2"/>
        <v>0.7350092727</v>
      </c>
      <c r="K785" s="758"/>
    </row>
    <row r="786">
      <c r="A786" s="2" t="s">
        <v>425</v>
      </c>
      <c r="B786" s="2" t="s">
        <v>505</v>
      </c>
      <c r="C786" s="2">
        <v>1.2884901888E10</v>
      </c>
      <c r="D786" s="2">
        <v>6.0</v>
      </c>
      <c r="E786" s="2">
        <v>16051.3</v>
      </c>
      <c r="F786" s="2">
        <v>802.73</v>
      </c>
      <c r="G786" s="2">
        <v>668.94</v>
      </c>
      <c r="H786" s="756">
        <v>46096.0</v>
      </c>
      <c r="I786" s="757">
        <f t="shared" si="1"/>
        <v>11930.46471</v>
      </c>
      <c r="J786" s="758">
        <f t="shared" si="2"/>
        <v>0.743270932</v>
      </c>
      <c r="K786" s="758"/>
    </row>
    <row r="787">
      <c r="A787" s="2" t="s">
        <v>425</v>
      </c>
      <c r="B787" s="2" t="s">
        <v>505</v>
      </c>
      <c r="C787" s="2">
        <v>512.0</v>
      </c>
      <c r="D787" s="2">
        <v>8.0</v>
      </c>
      <c r="E787" s="2">
        <v>19.59</v>
      </c>
      <c r="F787" s="2">
        <v>0.03</v>
      </c>
      <c r="G787" s="2">
        <v>0.02</v>
      </c>
      <c r="H787" s="756">
        <v>46096.0</v>
      </c>
      <c r="I787" s="757">
        <f t="shared" si="1"/>
        <v>0.0004977777778</v>
      </c>
      <c r="J787" s="758">
        <f t="shared" si="2"/>
        <v>0.00002540978958</v>
      </c>
      <c r="K787" s="758"/>
    </row>
    <row r="788">
      <c r="A788" s="2" t="s">
        <v>425</v>
      </c>
      <c r="B788" s="2" t="s">
        <v>505</v>
      </c>
      <c r="C788" s="2">
        <v>1024.0</v>
      </c>
      <c r="D788" s="2">
        <v>8.0</v>
      </c>
      <c r="E788" s="2">
        <v>20.03</v>
      </c>
      <c r="F788" s="2">
        <v>0.05</v>
      </c>
      <c r="G788" s="2">
        <v>0.04</v>
      </c>
      <c r="H788" s="756">
        <v>46096.0</v>
      </c>
      <c r="I788" s="757">
        <f t="shared" si="1"/>
        <v>0.0009955555556</v>
      </c>
      <c r="J788" s="758">
        <f t="shared" si="2"/>
        <v>0.00004970322294</v>
      </c>
      <c r="K788" s="758"/>
    </row>
    <row r="789">
      <c r="A789" s="2" t="s">
        <v>425</v>
      </c>
      <c r="B789" s="2" t="s">
        <v>505</v>
      </c>
      <c r="C789" s="2">
        <v>2048.0</v>
      </c>
      <c r="D789" s="2">
        <v>8.0</v>
      </c>
      <c r="E789" s="2">
        <v>20.53</v>
      </c>
      <c r="F789" s="2">
        <v>0.1</v>
      </c>
      <c r="G789" s="2">
        <v>0.09</v>
      </c>
      <c r="H789" s="756">
        <v>46096.0</v>
      </c>
      <c r="I789" s="757">
        <f t="shared" si="1"/>
        <v>0.001991111111</v>
      </c>
      <c r="J789" s="758">
        <f t="shared" si="2"/>
        <v>0.00009698544136</v>
      </c>
      <c r="K789" s="758"/>
    </row>
    <row r="790">
      <c r="A790" s="2" t="s">
        <v>425</v>
      </c>
      <c r="B790" s="2" t="s">
        <v>505</v>
      </c>
      <c r="C790" s="2">
        <v>4096.0</v>
      </c>
      <c r="D790" s="2">
        <v>8.0</v>
      </c>
      <c r="E790" s="2">
        <v>20.05</v>
      </c>
      <c r="F790" s="2">
        <v>0.2</v>
      </c>
      <c r="G790" s="2">
        <v>0.18</v>
      </c>
      <c r="H790" s="756">
        <v>46096.0</v>
      </c>
      <c r="I790" s="757">
        <f t="shared" si="1"/>
        <v>0.003982222222</v>
      </c>
      <c r="J790" s="758">
        <f t="shared" si="2"/>
        <v>0.0001986145747</v>
      </c>
      <c r="K790" s="758"/>
    </row>
    <row r="791">
      <c r="A791" s="2" t="s">
        <v>425</v>
      </c>
      <c r="B791" s="2" t="s">
        <v>505</v>
      </c>
      <c r="C791" s="2">
        <v>8192.0</v>
      </c>
      <c r="D791" s="2">
        <v>8.0</v>
      </c>
      <c r="E791" s="2">
        <v>21.05</v>
      </c>
      <c r="F791" s="2">
        <v>0.39</v>
      </c>
      <c r="G791" s="2">
        <v>0.34</v>
      </c>
      <c r="H791" s="756">
        <v>46096.0</v>
      </c>
      <c r="I791" s="757">
        <f t="shared" si="1"/>
        <v>0.007964444444</v>
      </c>
      <c r="J791" s="758">
        <f t="shared" si="2"/>
        <v>0.0003783584059</v>
      </c>
      <c r="K791" s="758"/>
    </row>
    <row r="792">
      <c r="A792" s="2" t="s">
        <v>425</v>
      </c>
      <c r="B792" s="2" t="s">
        <v>505</v>
      </c>
      <c r="C792" s="2">
        <v>16384.0</v>
      </c>
      <c r="D792" s="2">
        <v>8.0</v>
      </c>
      <c r="E792" s="2">
        <v>21.64</v>
      </c>
      <c r="F792" s="2">
        <v>0.76</v>
      </c>
      <c r="G792" s="2">
        <v>0.66</v>
      </c>
      <c r="H792" s="756">
        <v>46096.0</v>
      </c>
      <c r="I792" s="757">
        <f t="shared" si="1"/>
        <v>0.01592888889</v>
      </c>
      <c r="J792" s="758">
        <f t="shared" si="2"/>
        <v>0.0007360854385</v>
      </c>
      <c r="K792" s="758"/>
    </row>
    <row r="793">
      <c r="A793" s="2" t="s">
        <v>425</v>
      </c>
      <c r="B793" s="2" t="s">
        <v>505</v>
      </c>
      <c r="C793" s="2">
        <v>32768.0</v>
      </c>
      <c r="D793" s="2">
        <v>8.0</v>
      </c>
      <c r="E793" s="2">
        <v>21.62</v>
      </c>
      <c r="F793" s="2">
        <v>1.52</v>
      </c>
      <c r="G793" s="2">
        <v>1.33</v>
      </c>
      <c r="H793" s="756">
        <v>46096.0</v>
      </c>
      <c r="I793" s="757">
        <f t="shared" si="1"/>
        <v>0.03185777778</v>
      </c>
      <c r="J793" s="758">
        <f t="shared" si="2"/>
        <v>0.001473532737</v>
      </c>
      <c r="K793" s="758"/>
    </row>
    <row r="794">
      <c r="A794" s="2" t="s">
        <v>425</v>
      </c>
      <c r="B794" s="2" t="s">
        <v>505</v>
      </c>
      <c r="C794" s="2">
        <v>65536.0</v>
      </c>
      <c r="D794" s="2">
        <v>8.0</v>
      </c>
      <c r="E794" s="2">
        <v>23.0</v>
      </c>
      <c r="F794" s="2">
        <v>2.85</v>
      </c>
      <c r="G794" s="2">
        <v>2.49</v>
      </c>
      <c r="H794" s="756">
        <v>46096.0</v>
      </c>
      <c r="I794" s="757">
        <f t="shared" si="1"/>
        <v>0.06371555556</v>
      </c>
      <c r="J794" s="758">
        <f t="shared" si="2"/>
        <v>0.002770241546</v>
      </c>
      <c r="K794" s="758"/>
    </row>
    <row r="795">
      <c r="A795" s="2" t="s">
        <v>425</v>
      </c>
      <c r="B795" s="2" t="s">
        <v>505</v>
      </c>
      <c r="C795" s="2">
        <v>131072.0</v>
      </c>
      <c r="D795" s="2">
        <v>8.0</v>
      </c>
      <c r="E795" s="2">
        <v>22.28</v>
      </c>
      <c r="F795" s="2">
        <v>5.88</v>
      </c>
      <c r="G795" s="2">
        <v>5.15</v>
      </c>
      <c r="H795" s="756">
        <v>46096.0</v>
      </c>
      <c r="I795" s="757">
        <f t="shared" si="1"/>
        <v>0.1274311111</v>
      </c>
      <c r="J795" s="758">
        <f t="shared" si="2"/>
        <v>0.005719529224</v>
      </c>
      <c r="K795" s="758"/>
    </row>
    <row r="796">
      <c r="A796" s="2" t="s">
        <v>425</v>
      </c>
      <c r="B796" s="2" t="s">
        <v>505</v>
      </c>
      <c r="C796" s="2">
        <v>262144.0</v>
      </c>
      <c r="D796" s="2">
        <v>8.0</v>
      </c>
      <c r="E796" s="2">
        <v>22.55</v>
      </c>
      <c r="F796" s="2">
        <v>11.63</v>
      </c>
      <c r="G796" s="2">
        <v>10.17</v>
      </c>
      <c r="H796" s="756">
        <v>46096.0</v>
      </c>
      <c r="I796" s="757">
        <f t="shared" si="1"/>
        <v>0.2548622222</v>
      </c>
      <c r="J796" s="758">
        <f t="shared" si="2"/>
        <v>0.01130209411</v>
      </c>
      <c r="K796" s="758"/>
    </row>
    <row r="797">
      <c r="A797" s="2" t="s">
        <v>425</v>
      </c>
      <c r="B797" s="2" t="s">
        <v>505</v>
      </c>
      <c r="C797" s="2">
        <v>524288.0</v>
      </c>
      <c r="D797" s="2">
        <v>8.0</v>
      </c>
      <c r="E797" s="2">
        <v>22.6</v>
      </c>
      <c r="F797" s="2">
        <v>23.2</v>
      </c>
      <c r="G797" s="2">
        <v>20.3</v>
      </c>
      <c r="H797" s="756">
        <v>46096.0</v>
      </c>
      <c r="I797" s="757">
        <f t="shared" si="1"/>
        <v>0.5097244444</v>
      </c>
      <c r="J797" s="758">
        <f t="shared" si="2"/>
        <v>0.02255417896</v>
      </c>
      <c r="K797" s="758"/>
    </row>
    <row r="798">
      <c r="A798" s="2" t="s">
        <v>425</v>
      </c>
      <c r="B798" s="2" t="s">
        <v>505</v>
      </c>
      <c r="C798" s="2">
        <v>1048576.0</v>
      </c>
      <c r="D798" s="2">
        <v>8.0</v>
      </c>
      <c r="E798" s="2">
        <v>22.34</v>
      </c>
      <c r="F798" s="2">
        <v>46.94</v>
      </c>
      <c r="G798" s="2">
        <v>41.07</v>
      </c>
      <c r="H798" s="756">
        <v>46096.0</v>
      </c>
      <c r="I798" s="757">
        <f t="shared" si="1"/>
        <v>1.019448889</v>
      </c>
      <c r="J798" s="758">
        <f t="shared" si="2"/>
        <v>0.04563334328</v>
      </c>
      <c r="K798" s="758"/>
    </row>
    <row r="799">
      <c r="A799" s="2" t="s">
        <v>425</v>
      </c>
      <c r="B799" s="2" t="s">
        <v>505</v>
      </c>
      <c r="C799" s="2">
        <v>2097152.0</v>
      </c>
      <c r="D799" s="2">
        <v>8.0</v>
      </c>
      <c r="E799" s="2">
        <v>24.27</v>
      </c>
      <c r="F799" s="2">
        <v>86.42</v>
      </c>
      <c r="G799" s="2">
        <v>75.62</v>
      </c>
      <c r="H799" s="756">
        <v>46096.0</v>
      </c>
      <c r="I799" s="757">
        <f t="shared" si="1"/>
        <v>2.038897778</v>
      </c>
      <c r="J799" s="758">
        <f t="shared" si="2"/>
        <v>0.08400897313</v>
      </c>
      <c r="K799" s="758"/>
    </row>
    <row r="800">
      <c r="A800" s="2" t="s">
        <v>425</v>
      </c>
      <c r="B800" s="2" t="s">
        <v>505</v>
      </c>
      <c r="C800" s="2">
        <v>4194304.0</v>
      </c>
      <c r="D800" s="2">
        <v>8.0</v>
      </c>
      <c r="E800" s="2">
        <v>32.21</v>
      </c>
      <c r="F800" s="2">
        <v>130.2</v>
      </c>
      <c r="G800" s="2">
        <v>113.92</v>
      </c>
      <c r="H800" s="756">
        <v>46096.0</v>
      </c>
      <c r="I800" s="757">
        <f t="shared" si="1"/>
        <v>4.077795556</v>
      </c>
      <c r="J800" s="758">
        <f t="shared" si="2"/>
        <v>0.1266002967</v>
      </c>
      <c r="K800" s="758"/>
    </row>
    <row r="801">
      <c r="A801" s="2" t="s">
        <v>425</v>
      </c>
      <c r="B801" s="2" t="s">
        <v>505</v>
      </c>
      <c r="C801" s="2">
        <v>8388608.0</v>
      </c>
      <c r="D801" s="2">
        <v>8.0</v>
      </c>
      <c r="E801" s="2">
        <v>46.31</v>
      </c>
      <c r="F801" s="2">
        <v>181.15</v>
      </c>
      <c r="G801" s="2">
        <v>158.5</v>
      </c>
      <c r="H801" s="756">
        <v>46096.0</v>
      </c>
      <c r="I801" s="757">
        <f t="shared" si="1"/>
        <v>8.155591111</v>
      </c>
      <c r="J801" s="758">
        <f t="shared" si="2"/>
        <v>0.1761086398</v>
      </c>
      <c r="K801" s="758"/>
    </row>
    <row r="802">
      <c r="A802" s="2" t="s">
        <v>425</v>
      </c>
      <c r="B802" s="2" t="s">
        <v>505</v>
      </c>
      <c r="C802" s="2">
        <v>1.6777216E7</v>
      </c>
      <c r="D802" s="2">
        <v>8.0</v>
      </c>
      <c r="E802" s="2">
        <v>50.05</v>
      </c>
      <c r="F802" s="2">
        <v>335.21</v>
      </c>
      <c r="G802" s="2">
        <v>293.31</v>
      </c>
      <c r="H802" s="756">
        <v>46096.0</v>
      </c>
      <c r="I802" s="757">
        <f t="shared" si="1"/>
        <v>16.31118222</v>
      </c>
      <c r="J802" s="758">
        <f t="shared" si="2"/>
        <v>0.3258977467</v>
      </c>
      <c r="K802" s="758"/>
    </row>
    <row r="803">
      <c r="A803" s="2" t="s">
        <v>425</v>
      </c>
      <c r="B803" s="2" t="s">
        <v>505</v>
      </c>
      <c r="C803" s="2">
        <v>3.3554432E7</v>
      </c>
      <c r="D803" s="2">
        <v>8.0</v>
      </c>
      <c r="E803" s="2">
        <v>75.26</v>
      </c>
      <c r="F803" s="2">
        <v>445.86</v>
      </c>
      <c r="G803" s="2">
        <v>390.13</v>
      </c>
      <c r="H803" s="756">
        <v>46096.0</v>
      </c>
      <c r="I803" s="757">
        <f t="shared" si="1"/>
        <v>32.62236444</v>
      </c>
      <c r="J803" s="758">
        <f t="shared" si="2"/>
        <v>0.4334621903</v>
      </c>
      <c r="K803" s="758"/>
    </row>
    <row r="804">
      <c r="A804" s="2" t="s">
        <v>425</v>
      </c>
      <c r="B804" s="2" t="s">
        <v>505</v>
      </c>
      <c r="C804" s="2">
        <v>6.7108864E7</v>
      </c>
      <c r="D804" s="2">
        <v>8.0</v>
      </c>
      <c r="E804" s="2">
        <v>179.54</v>
      </c>
      <c r="F804" s="2">
        <v>373.78</v>
      </c>
      <c r="G804" s="2">
        <v>327.06</v>
      </c>
      <c r="H804" s="756">
        <v>46096.0</v>
      </c>
      <c r="I804" s="757">
        <f t="shared" si="1"/>
        <v>65.24472889</v>
      </c>
      <c r="J804" s="758">
        <f t="shared" si="2"/>
        <v>0.3633994034</v>
      </c>
      <c r="K804" s="758"/>
    </row>
    <row r="805">
      <c r="A805" s="2" t="s">
        <v>425</v>
      </c>
      <c r="B805" s="2" t="s">
        <v>505</v>
      </c>
      <c r="C805" s="2">
        <v>1.34217728E8</v>
      </c>
      <c r="D805" s="2">
        <v>8.0</v>
      </c>
      <c r="E805" s="2">
        <v>213.46</v>
      </c>
      <c r="F805" s="2">
        <v>628.78</v>
      </c>
      <c r="G805" s="2">
        <v>550.18</v>
      </c>
      <c r="H805" s="756">
        <v>46096.0</v>
      </c>
      <c r="I805" s="757">
        <f t="shared" si="1"/>
        <v>130.4894578</v>
      </c>
      <c r="J805" s="758">
        <f t="shared" si="2"/>
        <v>0.6113063702</v>
      </c>
      <c r="K805" s="758"/>
    </row>
    <row r="806">
      <c r="A806" s="2" t="s">
        <v>425</v>
      </c>
      <c r="B806" s="2" t="s">
        <v>505</v>
      </c>
      <c r="C806" s="2">
        <v>2.68435456E8</v>
      </c>
      <c r="D806" s="2">
        <v>8.0</v>
      </c>
      <c r="E806" s="2">
        <v>414.91</v>
      </c>
      <c r="F806" s="2">
        <v>646.98</v>
      </c>
      <c r="G806" s="2">
        <v>566.11</v>
      </c>
      <c r="H806" s="756">
        <v>46096.0</v>
      </c>
      <c r="I806" s="757">
        <f t="shared" si="1"/>
        <v>260.9789156</v>
      </c>
      <c r="J806" s="758">
        <f t="shared" si="2"/>
        <v>0.6290012667</v>
      </c>
      <c r="K806" s="758"/>
    </row>
    <row r="807">
      <c r="A807" s="2" t="s">
        <v>425</v>
      </c>
      <c r="B807" s="2" t="s">
        <v>505</v>
      </c>
      <c r="C807" s="2">
        <v>5.36870912E8</v>
      </c>
      <c r="D807" s="2">
        <v>8.0</v>
      </c>
      <c r="E807" s="2">
        <v>818.41</v>
      </c>
      <c r="F807" s="2">
        <v>655.99</v>
      </c>
      <c r="G807" s="2">
        <v>573.99</v>
      </c>
      <c r="H807" s="756">
        <v>46096.0</v>
      </c>
      <c r="I807" s="757">
        <f t="shared" si="1"/>
        <v>521.9578311</v>
      </c>
      <c r="J807" s="758">
        <f t="shared" si="2"/>
        <v>0.6377705931</v>
      </c>
      <c r="K807" s="758"/>
    </row>
    <row r="808">
      <c r="A808" s="2" t="s">
        <v>425</v>
      </c>
      <c r="B808" s="2" t="s">
        <v>505</v>
      </c>
      <c r="C808" s="2">
        <v>1.073741824E9</v>
      </c>
      <c r="D808" s="2">
        <v>8.0</v>
      </c>
      <c r="E808" s="2">
        <v>1557.58</v>
      </c>
      <c r="F808" s="2">
        <v>689.36</v>
      </c>
      <c r="G808" s="2">
        <v>603.19</v>
      </c>
      <c r="H808" s="756">
        <v>46096.0</v>
      </c>
      <c r="I808" s="757">
        <f t="shared" si="1"/>
        <v>1043.915662</v>
      </c>
      <c r="J808" s="758">
        <f t="shared" si="2"/>
        <v>0.6702164012</v>
      </c>
      <c r="K808" s="758"/>
    </row>
    <row r="809">
      <c r="A809" s="2" t="s">
        <v>425</v>
      </c>
      <c r="B809" s="2" t="s">
        <v>505</v>
      </c>
      <c r="C809" s="2">
        <v>2.147483648E9</v>
      </c>
      <c r="D809" s="2">
        <v>8.0</v>
      </c>
      <c r="E809" s="2">
        <v>2986.55</v>
      </c>
      <c r="F809" s="2">
        <v>719.05</v>
      </c>
      <c r="G809" s="2">
        <v>629.17</v>
      </c>
      <c r="H809" s="756">
        <v>46096.0</v>
      </c>
      <c r="I809" s="757">
        <f t="shared" si="1"/>
        <v>2087.831324</v>
      </c>
      <c r="J809" s="758">
        <f t="shared" si="2"/>
        <v>0.6990779744</v>
      </c>
      <c r="K809" s="758"/>
    </row>
    <row r="810">
      <c r="A810" s="2" t="s">
        <v>425</v>
      </c>
      <c r="B810" s="2" t="s">
        <v>505</v>
      </c>
      <c r="C810" s="2">
        <v>4.294967296E9</v>
      </c>
      <c r="D810" s="2">
        <v>8.0</v>
      </c>
      <c r="E810" s="2">
        <v>5788.14</v>
      </c>
      <c r="F810" s="2">
        <v>742.03</v>
      </c>
      <c r="G810" s="2">
        <v>649.28</v>
      </c>
      <c r="H810" s="756">
        <v>46096.0</v>
      </c>
      <c r="I810" s="757">
        <f t="shared" si="1"/>
        <v>4175.662649</v>
      </c>
      <c r="J810" s="758">
        <f t="shared" si="2"/>
        <v>0.7214170094</v>
      </c>
      <c r="K810" s="758"/>
    </row>
    <row r="811">
      <c r="A811" s="2" t="s">
        <v>425</v>
      </c>
      <c r="B811" s="2" t="s">
        <v>505</v>
      </c>
      <c r="C811" s="2">
        <v>8.589934592E9</v>
      </c>
      <c r="D811" s="2">
        <v>8.0</v>
      </c>
      <c r="E811" s="2">
        <v>11370.1</v>
      </c>
      <c r="F811" s="2">
        <v>755.48</v>
      </c>
      <c r="G811" s="2">
        <v>661.05</v>
      </c>
      <c r="H811" s="756">
        <v>46096.0</v>
      </c>
      <c r="I811" s="757">
        <f t="shared" si="1"/>
        <v>8351.325298</v>
      </c>
      <c r="J811" s="758">
        <f t="shared" si="2"/>
        <v>0.7344988433</v>
      </c>
      <c r="K811" s="758"/>
    </row>
    <row r="812">
      <c r="A812" s="2" t="s">
        <v>425</v>
      </c>
      <c r="B812" s="2" t="s">
        <v>505</v>
      </c>
      <c r="C812" s="2">
        <v>1.7179869184E10</v>
      </c>
      <c r="D812" s="2">
        <v>8.0</v>
      </c>
      <c r="E812" s="2">
        <v>22350.4</v>
      </c>
      <c r="F812" s="2">
        <v>768.66</v>
      </c>
      <c r="G812" s="2">
        <v>672.58</v>
      </c>
      <c r="H812" s="756">
        <v>46096.0</v>
      </c>
      <c r="I812" s="757">
        <f t="shared" si="1"/>
        <v>16702.6506</v>
      </c>
      <c r="J812" s="758">
        <f t="shared" si="2"/>
        <v>0.7473087996</v>
      </c>
      <c r="K812" s="758"/>
    </row>
    <row r="813">
      <c r="A813" s="2" t="s">
        <v>425</v>
      </c>
      <c r="B813" s="2" t="s">
        <v>505</v>
      </c>
      <c r="C813" s="2">
        <v>640.0</v>
      </c>
      <c r="D813" s="2">
        <v>10.0</v>
      </c>
      <c r="E813" s="2">
        <v>22.04</v>
      </c>
      <c r="F813" s="2">
        <v>0.03</v>
      </c>
      <c r="G813" s="2">
        <v>0.03</v>
      </c>
      <c r="H813" s="756">
        <v>46096.0</v>
      </c>
      <c r="I813" s="757">
        <f t="shared" si="1"/>
        <v>0.00064</v>
      </c>
      <c r="J813" s="758">
        <f t="shared" si="2"/>
        <v>0.00002903811252</v>
      </c>
      <c r="K813" s="758"/>
    </row>
    <row r="814">
      <c r="A814" s="2" t="s">
        <v>425</v>
      </c>
      <c r="B814" s="2" t="s">
        <v>505</v>
      </c>
      <c r="C814" s="2">
        <v>1280.0</v>
      </c>
      <c r="D814" s="2">
        <v>10.0</v>
      </c>
      <c r="E814" s="2">
        <v>22.45</v>
      </c>
      <c r="F814" s="2">
        <v>0.06</v>
      </c>
      <c r="G814" s="2">
        <v>0.05</v>
      </c>
      <c r="H814" s="756">
        <v>46096.0</v>
      </c>
      <c r="I814" s="757">
        <f t="shared" si="1"/>
        <v>0.00128</v>
      </c>
      <c r="J814" s="758">
        <f t="shared" si="2"/>
        <v>0.0000570155902</v>
      </c>
      <c r="K814" s="758"/>
    </row>
    <row r="815">
      <c r="A815" s="2" t="s">
        <v>425</v>
      </c>
      <c r="B815" s="2" t="s">
        <v>505</v>
      </c>
      <c r="C815" s="2">
        <v>2560.0</v>
      </c>
      <c r="D815" s="2">
        <v>10.0</v>
      </c>
      <c r="E815" s="2">
        <v>23.22</v>
      </c>
      <c r="F815" s="2">
        <v>0.11</v>
      </c>
      <c r="G815" s="2">
        <v>0.1</v>
      </c>
      <c r="H815" s="756">
        <v>46096.0</v>
      </c>
      <c r="I815" s="757">
        <f t="shared" si="1"/>
        <v>0.00256</v>
      </c>
      <c r="J815" s="758">
        <f t="shared" si="2"/>
        <v>0.0001102497847</v>
      </c>
      <c r="K815" s="758"/>
    </row>
    <row r="816">
      <c r="A816" s="2" t="s">
        <v>425</v>
      </c>
      <c r="B816" s="2" t="s">
        <v>505</v>
      </c>
      <c r="C816" s="2">
        <v>5120.0</v>
      </c>
      <c r="D816" s="2">
        <v>10.0</v>
      </c>
      <c r="E816" s="2">
        <v>23.25</v>
      </c>
      <c r="F816" s="2">
        <v>0.22</v>
      </c>
      <c r="G816" s="2">
        <v>0.2</v>
      </c>
      <c r="H816" s="756">
        <v>46096.0</v>
      </c>
      <c r="I816" s="757">
        <f t="shared" si="1"/>
        <v>0.00512</v>
      </c>
      <c r="J816" s="758">
        <f t="shared" si="2"/>
        <v>0.0002202150538</v>
      </c>
      <c r="K816" s="758"/>
    </row>
    <row r="817">
      <c r="A817" s="2" t="s">
        <v>425</v>
      </c>
      <c r="B817" s="2" t="s">
        <v>505</v>
      </c>
      <c r="C817" s="2">
        <v>10240.0</v>
      </c>
      <c r="D817" s="2">
        <v>10.0</v>
      </c>
      <c r="E817" s="2">
        <v>23.4</v>
      </c>
      <c r="F817" s="2">
        <v>0.44</v>
      </c>
      <c r="G817" s="2">
        <v>0.39</v>
      </c>
      <c r="H817" s="756">
        <v>46096.0</v>
      </c>
      <c r="I817" s="757">
        <f t="shared" si="1"/>
        <v>0.01024</v>
      </c>
      <c r="J817" s="758">
        <f t="shared" si="2"/>
        <v>0.0004376068376</v>
      </c>
      <c r="K817" s="758"/>
    </row>
    <row r="818">
      <c r="A818" s="2" t="s">
        <v>425</v>
      </c>
      <c r="B818" s="2" t="s">
        <v>505</v>
      </c>
      <c r="C818" s="2">
        <v>20480.0</v>
      </c>
      <c r="D818" s="2">
        <v>10.0</v>
      </c>
      <c r="E818" s="2">
        <v>24.28</v>
      </c>
      <c r="F818" s="2">
        <v>0.84</v>
      </c>
      <c r="G818" s="2">
        <v>0.76</v>
      </c>
      <c r="H818" s="756">
        <v>46096.0</v>
      </c>
      <c r="I818" s="757">
        <f t="shared" si="1"/>
        <v>0.02048</v>
      </c>
      <c r="J818" s="758">
        <f t="shared" si="2"/>
        <v>0.0008434925865</v>
      </c>
      <c r="K818" s="758"/>
    </row>
    <row r="819">
      <c r="A819" s="2" t="s">
        <v>425</v>
      </c>
      <c r="B819" s="2" t="s">
        <v>505</v>
      </c>
      <c r="C819" s="2">
        <v>40960.0</v>
      </c>
      <c r="D819" s="2">
        <v>10.0</v>
      </c>
      <c r="E819" s="2">
        <v>24.62</v>
      </c>
      <c r="F819" s="2">
        <v>1.66</v>
      </c>
      <c r="G819" s="2">
        <v>1.5</v>
      </c>
      <c r="H819" s="756">
        <v>46096.0</v>
      </c>
      <c r="I819" s="757">
        <f t="shared" si="1"/>
        <v>0.04096</v>
      </c>
      <c r="J819" s="758">
        <f t="shared" si="2"/>
        <v>0.001663688058</v>
      </c>
      <c r="K819" s="758"/>
    </row>
    <row r="820">
      <c r="A820" s="2" t="s">
        <v>425</v>
      </c>
      <c r="B820" s="2" t="s">
        <v>505</v>
      </c>
      <c r="C820" s="2">
        <v>81920.0</v>
      </c>
      <c r="D820" s="2">
        <v>10.0</v>
      </c>
      <c r="E820" s="2">
        <v>25.29</v>
      </c>
      <c r="F820" s="2">
        <v>3.24</v>
      </c>
      <c r="G820" s="2">
        <v>2.92</v>
      </c>
      <c r="H820" s="756">
        <v>46096.0</v>
      </c>
      <c r="I820" s="757">
        <f t="shared" si="1"/>
        <v>0.08192</v>
      </c>
      <c r="J820" s="758">
        <f t="shared" si="2"/>
        <v>0.00323922499</v>
      </c>
      <c r="K820" s="758"/>
    </row>
    <row r="821">
      <c r="A821" s="2" t="s">
        <v>425</v>
      </c>
      <c r="B821" s="2" t="s">
        <v>505</v>
      </c>
      <c r="C821" s="2">
        <v>163840.0</v>
      </c>
      <c r="D821" s="2">
        <v>10.0</v>
      </c>
      <c r="E821" s="2">
        <v>25.79</v>
      </c>
      <c r="F821" s="2">
        <v>6.35</v>
      </c>
      <c r="G821" s="2">
        <v>5.72</v>
      </c>
      <c r="H821" s="756">
        <v>46096.0</v>
      </c>
      <c r="I821" s="757">
        <f t="shared" si="1"/>
        <v>0.16384</v>
      </c>
      <c r="J821" s="758">
        <f t="shared" si="2"/>
        <v>0.006352849942</v>
      </c>
      <c r="K821" s="758"/>
    </row>
    <row r="822">
      <c r="A822" s="2" t="s">
        <v>425</v>
      </c>
      <c r="B822" s="2" t="s">
        <v>505</v>
      </c>
      <c r="C822" s="2">
        <v>327680.0</v>
      </c>
      <c r="D822" s="2">
        <v>10.0</v>
      </c>
      <c r="E822" s="2">
        <v>25.79</v>
      </c>
      <c r="F822" s="2">
        <v>12.7</v>
      </c>
      <c r="G822" s="2">
        <v>11.43</v>
      </c>
      <c r="H822" s="756">
        <v>46096.0</v>
      </c>
      <c r="I822" s="757">
        <f t="shared" si="1"/>
        <v>0.32768</v>
      </c>
      <c r="J822" s="758">
        <f t="shared" si="2"/>
        <v>0.01270569988</v>
      </c>
      <c r="K822" s="758"/>
    </row>
    <row r="823">
      <c r="A823" s="2" t="s">
        <v>425</v>
      </c>
      <c r="B823" s="2" t="s">
        <v>505</v>
      </c>
      <c r="C823" s="2">
        <v>655360.0</v>
      </c>
      <c r="D823" s="2">
        <v>10.0</v>
      </c>
      <c r="E823" s="2">
        <v>26.39</v>
      </c>
      <c r="F823" s="2">
        <v>24.83</v>
      </c>
      <c r="G823" s="2">
        <v>22.35</v>
      </c>
      <c r="H823" s="756">
        <v>46096.0</v>
      </c>
      <c r="I823" s="757">
        <f t="shared" si="1"/>
        <v>0.65536</v>
      </c>
      <c r="J823" s="758">
        <f t="shared" si="2"/>
        <v>0.02483364911</v>
      </c>
      <c r="K823" s="758"/>
    </row>
    <row r="824">
      <c r="A824" s="2" t="s">
        <v>425</v>
      </c>
      <c r="B824" s="2" t="s">
        <v>505</v>
      </c>
      <c r="C824" s="2">
        <v>1310720.0</v>
      </c>
      <c r="D824" s="2">
        <v>10.0</v>
      </c>
      <c r="E824" s="2">
        <v>26.67</v>
      </c>
      <c r="F824" s="2">
        <v>49.14</v>
      </c>
      <c r="G824" s="2">
        <v>44.23</v>
      </c>
      <c r="H824" s="756">
        <v>46096.0</v>
      </c>
      <c r="I824" s="757">
        <f t="shared" si="1"/>
        <v>1.31072</v>
      </c>
      <c r="J824" s="758">
        <f t="shared" si="2"/>
        <v>0.04914585677</v>
      </c>
      <c r="K824" s="758"/>
    </row>
    <row r="825">
      <c r="A825" s="2" t="s">
        <v>425</v>
      </c>
      <c r="B825" s="2" t="s">
        <v>505</v>
      </c>
      <c r="C825" s="2">
        <v>2621440.0</v>
      </c>
      <c r="D825" s="2">
        <v>10.0</v>
      </c>
      <c r="E825" s="2">
        <v>30.0</v>
      </c>
      <c r="F825" s="2">
        <v>87.37</v>
      </c>
      <c r="G825" s="2">
        <v>78.64</v>
      </c>
      <c r="H825" s="756">
        <v>46096.0</v>
      </c>
      <c r="I825" s="757">
        <f t="shared" si="1"/>
        <v>2.62144</v>
      </c>
      <c r="J825" s="758">
        <f t="shared" si="2"/>
        <v>0.08738133333</v>
      </c>
      <c r="K825" s="758"/>
    </row>
    <row r="826">
      <c r="A826" s="2" t="s">
        <v>425</v>
      </c>
      <c r="B826" s="2" t="s">
        <v>505</v>
      </c>
      <c r="C826" s="2">
        <v>5242880.0</v>
      </c>
      <c r="D826" s="2">
        <v>10.0</v>
      </c>
      <c r="E826" s="2">
        <v>39.56</v>
      </c>
      <c r="F826" s="2">
        <v>132.55</v>
      </c>
      <c r="G826" s="2">
        <v>119.29</v>
      </c>
      <c r="H826" s="756">
        <v>46096.0</v>
      </c>
      <c r="I826" s="757">
        <f t="shared" si="1"/>
        <v>5.24288</v>
      </c>
      <c r="J826" s="758">
        <f t="shared" si="2"/>
        <v>0.1325298281</v>
      </c>
      <c r="K826" s="758"/>
    </row>
    <row r="827">
      <c r="A827" s="2" t="s">
        <v>425</v>
      </c>
      <c r="B827" s="2" t="s">
        <v>505</v>
      </c>
      <c r="C827" s="2">
        <v>1.048576E7</v>
      </c>
      <c r="D827" s="2">
        <v>10.0</v>
      </c>
      <c r="E827" s="2">
        <v>43.42</v>
      </c>
      <c r="F827" s="2">
        <v>241.49</v>
      </c>
      <c r="G827" s="2">
        <v>217.34</v>
      </c>
      <c r="H827" s="756">
        <v>46096.0</v>
      </c>
      <c r="I827" s="757">
        <f t="shared" si="1"/>
        <v>10.48576</v>
      </c>
      <c r="J827" s="758">
        <f t="shared" si="2"/>
        <v>0.2414960848</v>
      </c>
      <c r="K827" s="758"/>
    </row>
    <row r="828">
      <c r="A828" s="2" t="s">
        <v>425</v>
      </c>
      <c r="B828" s="2" t="s">
        <v>505</v>
      </c>
      <c r="C828" s="2">
        <v>2.097152E7</v>
      </c>
      <c r="D828" s="2">
        <v>10.0</v>
      </c>
      <c r="E828" s="2">
        <v>58.59</v>
      </c>
      <c r="F828" s="2">
        <v>357.96</v>
      </c>
      <c r="G828" s="2">
        <v>322.17</v>
      </c>
      <c r="H828" s="756">
        <v>46096.0</v>
      </c>
      <c r="I828" s="757">
        <f t="shared" si="1"/>
        <v>20.97152</v>
      </c>
      <c r="J828" s="758">
        <f t="shared" si="2"/>
        <v>0.3579368493</v>
      </c>
      <c r="K828" s="758"/>
    </row>
    <row r="829">
      <c r="A829" s="2" t="s">
        <v>425</v>
      </c>
      <c r="B829" s="2" t="s">
        <v>505</v>
      </c>
      <c r="C829" s="2">
        <v>4.194304E7</v>
      </c>
      <c r="D829" s="2">
        <v>10.0</v>
      </c>
      <c r="E829" s="2">
        <v>91.73</v>
      </c>
      <c r="F829" s="2">
        <v>457.25</v>
      </c>
      <c r="G829" s="2">
        <v>411.53</v>
      </c>
      <c r="H829" s="756">
        <v>46096.0</v>
      </c>
      <c r="I829" s="757">
        <f t="shared" si="1"/>
        <v>41.94304</v>
      </c>
      <c r="J829" s="758">
        <f t="shared" si="2"/>
        <v>0.457244522</v>
      </c>
      <c r="K829" s="758"/>
    </row>
    <row r="830">
      <c r="A830" s="2" t="s">
        <v>425</v>
      </c>
      <c r="B830" s="2" t="s">
        <v>505</v>
      </c>
      <c r="C830" s="2">
        <v>8.388608E7</v>
      </c>
      <c r="D830" s="2">
        <v>10.0</v>
      </c>
      <c r="E830" s="2">
        <v>226.65</v>
      </c>
      <c r="F830" s="2">
        <v>370.11</v>
      </c>
      <c r="G830" s="2">
        <v>333.1</v>
      </c>
      <c r="H830" s="756">
        <v>46096.0</v>
      </c>
      <c r="I830" s="757">
        <f t="shared" si="1"/>
        <v>83.88608</v>
      </c>
      <c r="J830" s="758">
        <f t="shared" si="2"/>
        <v>0.3701128612</v>
      </c>
      <c r="K830" s="758"/>
    </row>
    <row r="831">
      <c r="A831" s="2" t="s">
        <v>425</v>
      </c>
      <c r="B831" s="2" t="s">
        <v>505</v>
      </c>
      <c r="C831" s="2">
        <v>1.6777216E8</v>
      </c>
      <c r="D831" s="2">
        <v>10.0</v>
      </c>
      <c r="E831" s="2">
        <v>268.99</v>
      </c>
      <c r="F831" s="2">
        <v>623.71</v>
      </c>
      <c r="G831" s="2">
        <v>561.34</v>
      </c>
      <c r="H831" s="756">
        <v>46096.0</v>
      </c>
      <c r="I831" s="757">
        <f t="shared" si="1"/>
        <v>167.77216</v>
      </c>
      <c r="J831" s="758">
        <f t="shared" si="2"/>
        <v>0.6237115134</v>
      </c>
      <c r="K831" s="758"/>
    </row>
    <row r="832">
      <c r="A832" s="2" t="s">
        <v>425</v>
      </c>
      <c r="B832" s="2" t="s">
        <v>505</v>
      </c>
      <c r="C832" s="2">
        <v>3.3554432E8</v>
      </c>
      <c r="D832" s="2">
        <v>10.0</v>
      </c>
      <c r="E832" s="2">
        <v>521.25</v>
      </c>
      <c r="F832" s="2">
        <v>643.73</v>
      </c>
      <c r="G832" s="2">
        <v>579.36</v>
      </c>
      <c r="H832" s="756">
        <v>46096.0</v>
      </c>
      <c r="I832" s="757">
        <f t="shared" si="1"/>
        <v>335.54432</v>
      </c>
      <c r="J832" s="758">
        <f t="shared" si="2"/>
        <v>0.6437301103</v>
      </c>
      <c r="K832" s="758"/>
    </row>
    <row r="833">
      <c r="A833" s="2" t="s">
        <v>425</v>
      </c>
      <c r="B833" s="2" t="s">
        <v>505</v>
      </c>
      <c r="C833" s="2">
        <v>6.7108864E8</v>
      </c>
      <c r="D833" s="2">
        <v>10.0</v>
      </c>
      <c r="E833" s="2">
        <v>1076.41</v>
      </c>
      <c r="F833" s="2">
        <v>623.45</v>
      </c>
      <c r="G833" s="2">
        <v>561.1</v>
      </c>
      <c r="H833" s="756">
        <v>46096.0</v>
      </c>
      <c r="I833" s="757">
        <f t="shared" si="1"/>
        <v>671.08864</v>
      </c>
      <c r="J833" s="758">
        <f t="shared" si="2"/>
        <v>0.6234507669</v>
      </c>
      <c r="K833" s="758"/>
    </row>
    <row r="834">
      <c r="A834" s="2" t="s">
        <v>425</v>
      </c>
      <c r="B834" s="2" t="s">
        <v>505</v>
      </c>
      <c r="C834" s="2">
        <v>1.34217728E9</v>
      </c>
      <c r="D834" s="2">
        <v>10.0</v>
      </c>
      <c r="E834" s="2">
        <v>1988.34</v>
      </c>
      <c r="F834" s="2">
        <v>675.02</v>
      </c>
      <c r="G834" s="2">
        <v>607.52</v>
      </c>
      <c r="H834" s="756">
        <v>46096.0</v>
      </c>
      <c r="I834" s="757">
        <f t="shared" si="1"/>
        <v>1342.17728</v>
      </c>
      <c r="J834" s="758">
        <f t="shared" si="2"/>
        <v>0.6750240301</v>
      </c>
      <c r="K834" s="758"/>
    </row>
    <row r="835">
      <c r="A835" s="2" t="s">
        <v>425</v>
      </c>
      <c r="B835" s="2" t="s">
        <v>505</v>
      </c>
      <c r="C835" s="2">
        <v>2.68435456E9</v>
      </c>
      <c r="D835" s="2">
        <v>10.0</v>
      </c>
      <c r="E835" s="2">
        <v>3790.52</v>
      </c>
      <c r="F835" s="2">
        <v>708.18</v>
      </c>
      <c r="G835" s="2">
        <v>637.36</v>
      </c>
      <c r="H835" s="756">
        <v>46096.0</v>
      </c>
      <c r="I835" s="757">
        <f t="shared" si="1"/>
        <v>2684.35456</v>
      </c>
      <c r="J835" s="758">
        <f t="shared" si="2"/>
        <v>0.708175807</v>
      </c>
      <c r="K835" s="758"/>
    </row>
    <row r="836">
      <c r="A836" s="2" t="s">
        <v>425</v>
      </c>
      <c r="B836" s="2" t="s">
        <v>505</v>
      </c>
      <c r="C836" s="2">
        <v>5.36870912E9</v>
      </c>
      <c r="D836" s="2">
        <v>10.0</v>
      </c>
      <c r="E836" s="2">
        <v>7323.45</v>
      </c>
      <c r="F836" s="2">
        <v>733.09</v>
      </c>
      <c r="G836" s="2">
        <v>659.78</v>
      </c>
      <c r="H836" s="756">
        <v>46096.0</v>
      </c>
      <c r="I836" s="757">
        <f t="shared" si="1"/>
        <v>5368.70912</v>
      </c>
      <c r="J836" s="758">
        <f t="shared" si="2"/>
        <v>0.7330846964</v>
      </c>
      <c r="K836" s="758"/>
    </row>
    <row r="837">
      <c r="A837" s="2" t="s">
        <v>425</v>
      </c>
      <c r="B837" s="2" t="s">
        <v>505</v>
      </c>
      <c r="C837" s="2">
        <v>1.073741824E10</v>
      </c>
      <c r="D837" s="2">
        <v>10.0</v>
      </c>
      <c r="E837" s="2">
        <v>14430.8</v>
      </c>
      <c r="F837" s="2">
        <v>744.06</v>
      </c>
      <c r="G837" s="2">
        <v>669.66</v>
      </c>
      <c r="H837" s="756">
        <v>46096.0</v>
      </c>
      <c r="I837" s="757">
        <f t="shared" si="1"/>
        <v>10737.41824</v>
      </c>
      <c r="J837" s="758">
        <f t="shared" si="2"/>
        <v>0.7440625773</v>
      </c>
      <c r="K837" s="758"/>
    </row>
    <row r="838">
      <c r="A838" s="2" t="s">
        <v>425</v>
      </c>
      <c r="B838" s="2" t="s">
        <v>505</v>
      </c>
      <c r="C838" s="2">
        <v>768.0</v>
      </c>
      <c r="D838" s="2">
        <v>12.0</v>
      </c>
      <c r="E838" s="2">
        <v>26.16</v>
      </c>
      <c r="F838" s="2">
        <v>0.03</v>
      </c>
      <c r="G838" s="2">
        <v>0.03</v>
      </c>
      <c r="H838" s="756">
        <v>46096.0</v>
      </c>
      <c r="I838" s="757">
        <f t="shared" si="1"/>
        <v>0.0007822222222</v>
      </c>
      <c r="J838" s="758">
        <f t="shared" si="2"/>
        <v>0.00002990146109</v>
      </c>
      <c r="K838" s="758"/>
    </row>
    <row r="839">
      <c r="A839" s="2" t="s">
        <v>425</v>
      </c>
      <c r="B839" s="2" t="s">
        <v>505</v>
      </c>
      <c r="C839" s="2">
        <v>1536.0</v>
      </c>
      <c r="D839" s="2">
        <v>12.0</v>
      </c>
      <c r="E839" s="2">
        <v>26.08</v>
      </c>
      <c r="F839" s="2">
        <v>0.06</v>
      </c>
      <c r="G839" s="2">
        <v>0.05</v>
      </c>
      <c r="H839" s="756">
        <v>46096.0</v>
      </c>
      <c r="I839" s="757">
        <f t="shared" si="1"/>
        <v>0.001564444444</v>
      </c>
      <c r="J839" s="758">
        <f t="shared" si="2"/>
        <v>0.00005998636673</v>
      </c>
      <c r="K839" s="758"/>
    </row>
    <row r="840">
      <c r="A840" s="2" t="s">
        <v>425</v>
      </c>
      <c r="B840" s="2" t="s">
        <v>505</v>
      </c>
      <c r="C840" s="2">
        <v>3072.0</v>
      </c>
      <c r="D840" s="2">
        <v>12.0</v>
      </c>
      <c r="E840" s="2">
        <v>26.32</v>
      </c>
      <c r="F840" s="2">
        <v>0.12</v>
      </c>
      <c r="G840" s="2">
        <v>0.11</v>
      </c>
      <c r="H840" s="756">
        <v>46096.0</v>
      </c>
      <c r="I840" s="757">
        <f t="shared" si="1"/>
        <v>0.003128888889</v>
      </c>
      <c r="J840" s="758">
        <f t="shared" si="2"/>
        <v>0.0001188787572</v>
      </c>
      <c r="K840" s="758"/>
    </row>
    <row r="841">
      <c r="A841" s="2" t="s">
        <v>425</v>
      </c>
      <c r="B841" s="2" t="s">
        <v>505</v>
      </c>
      <c r="C841" s="2">
        <v>6144.0</v>
      </c>
      <c r="D841" s="2">
        <v>12.0</v>
      </c>
      <c r="E841" s="2">
        <v>26.87</v>
      </c>
      <c r="F841" s="2">
        <v>0.23</v>
      </c>
      <c r="G841" s="2">
        <v>0.21</v>
      </c>
      <c r="H841" s="756">
        <v>46096.0</v>
      </c>
      <c r="I841" s="757">
        <f t="shared" si="1"/>
        <v>0.006257777778</v>
      </c>
      <c r="J841" s="758">
        <f t="shared" si="2"/>
        <v>0.0002328908738</v>
      </c>
      <c r="K841" s="758"/>
    </row>
    <row r="842">
      <c r="A842" s="2" t="s">
        <v>425</v>
      </c>
      <c r="B842" s="2" t="s">
        <v>505</v>
      </c>
      <c r="C842" s="2">
        <v>12288.0</v>
      </c>
      <c r="D842" s="2">
        <v>12.0</v>
      </c>
      <c r="E842" s="2">
        <v>27.05</v>
      </c>
      <c r="F842" s="2">
        <v>0.45</v>
      </c>
      <c r="G842" s="2">
        <v>0.42</v>
      </c>
      <c r="H842" s="756">
        <v>46096.0</v>
      </c>
      <c r="I842" s="757">
        <f t="shared" si="1"/>
        <v>0.01251555556</v>
      </c>
      <c r="J842" s="758">
        <f t="shared" si="2"/>
        <v>0.0004626822756</v>
      </c>
      <c r="K842" s="758"/>
    </row>
    <row r="843">
      <c r="A843" s="2" t="s">
        <v>425</v>
      </c>
      <c r="B843" s="2" t="s">
        <v>505</v>
      </c>
      <c r="C843" s="2">
        <v>24576.0</v>
      </c>
      <c r="D843" s="2">
        <v>12.0</v>
      </c>
      <c r="E843" s="2">
        <v>27.24</v>
      </c>
      <c r="F843" s="2">
        <v>0.9</v>
      </c>
      <c r="G843" s="2">
        <v>0.83</v>
      </c>
      <c r="H843" s="756">
        <v>46096.0</v>
      </c>
      <c r="I843" s="757">
        <f t="shared" si="1"/>
        <v>0.02503111111</v>
      </c>
      <c r="J843" s="758">
        <f t="shared" si="2"/>
        <v>0.0009189100995</v>
      </c>
      <c r="K843" s="758"/>
    </row>
    <row r="844">
      <c r="A844" s="2" t="s">
        <v>425</v>
      </c>
      <c r="B844" s="2" t="s">
        <v>505</v>
      </c>
      <c r="C844" s="2">
        <v>49152.0</v>
      </c>
      <c r="D844" s="2">
        <v>12.0</v>
      </c>
      <c r="E844" s="2">
        <v>27.8</v>
      </c>
      <c r="F844" s="2">
        <v>1.77</v>
      </c>
      <c r="G844" s="2">
        <v>1.62</v>
      </c>
      <c r="H844" s="756">
        <v>46096.0</v>
      </c>
      <c r="I844" s="757">
        <f t="shared" si="1"/>
        <v>0.05006222222</v>
      </c>
      <c r="J844" s="758">
        <f t="shared" si="2"/>
        <v>0.001800799361</v>
      </c>
      <c r="K844" s="758"/>
    </row>
    <row r="845">
      <c r="A845" s="2" t="s">
        <v>425</v>
      </c>
      <c r="B845" s="2" t="s">
        <v>505</v>
      </c>
      <c r="C845" s="2">
        <v>98304.0</v>
      </c>
      <c r="D845" s="2">
        <v>12.0</v>
      </c>
      <c r="E845" s="2">
        <v>28.2</v>
      </c>
      <c r="F845" s="2">
        <v>3.49</v>
      </c>
      <c r="G845" s="2">
        <v>3.19</v>
      </c>
      <c r="H845" s="756">
        <v>46096.0</v>
      </c>
      <c r="I845" s="757">
        <f t="shared" si="1"/>
        <v>0.1001244444</v>
      </c>
      <c r="J845" s="758">
        <f t="shared" si="2"/>
        <v>0.003550512214</v>
      </c>
      <c r="K845" s="758"/>
    </row>
    <row r="846">
      <c r="A846" s="2" t="s">
        <v>425</v>
      </c>
      <c r="B846" s="2" t="s">
        <v>505</v>
      </c>
      <c r="C846" s="2">
        <v>196608.0</v>
      </c>
      <c r="D846" s="2">
        <v>12.0</v>
      </c>
      <c r="E846" s="2">
        <v>28.92</v>
      </c>
      <c r="F846" s="2">
        <v>6.8</v>
      </c>
      <c r="G846" s="2">
        <v>6.23</v>
      </c>
      <c r="H846" s="756">
        <v>46096.0</v>
      </c>
      <c r="I846" s="757">
        <f t="shared" si="1"/>
        <v>0.2002488889</v>
      </c>
      <c r="J846" s="758">
        <f t="shared" si="2"/>
        <v>0.006924235439</v>
      </c>
      <c r="K846" s="758"/>
    </row>
    <row r="847">
      <c r="A847" s="2" t="s">
        <v>425</v>
      </c>
      <c r="B847" s="2" t="s">
        <v>505</v>
      </c>
      <c r="C847" s="2">
        <v>393216.0</v>
      </c>
      <c r="D847" s="2">
        <v>12.0</v>
      </c>
      <c r="E847" s="2">
        <v>31.33</v>
      </c>
      <c r="F847" s="2">
        <v>12.55</v>
      </c>
      <c r="G847" s="2">
        <v>11.51</v>
      </c>
      <c r="H847" s="756">
        <v>46096.0</v>
      </c>
      <c r="I847" s="757">
        <f t="shared" si="1"/>
        <v>0.4004977778</v>
      </c>
      <c r="J847" s="758">
        <f t="shared" si="2"/>
        <v>0.01278320389</v>
      </c>
      <c r="K847" s="758"/>
    </row>
    <row r="848">
      <c r="A848" s="2" t="s">
        <v>425</v>
      </c>
      <c r="B848" s="2" t="s">
        <v>505</v>
      </c>
      <c r="C848" s="2">
        <v>786432.0</v>
      </c>
      <c r="D848" s="2">
        <v>12.0</v>
      </c>
      <c r="E848" s="2">
        <v>29.19</v>
      </c>
      <c r="F848" s="2">
        <v>26.94</v>
      </c>
      <c r="G848" s="2">
        <v>24.69</v>
      </c>
      <c r="H848" s="756">
        <v>46096.0</v>
      </c>
      <c r="I848" s="757">
        <f t="shared" si="1"/>
        <v>0.8009955556</v>
      </c>
      <c r="J848" s="758">
        <f t="shared" si="2"/>
        <v>0.02744075216</v>
      </c>
      <c r="K848" s="758"/>
    </row>
    <row r="849">
      <c r="A849" s="2" t="s">
        <v>425</v>
      </c>
      <c r="B849" s="2" t="s">
        <v>505</v>
      </c>
      <c r="C849" s="2">
        <v>1572864.0</v>
      </c>
      <c r="D849" s="2">
        <v>12.0</v>
      </c>
      <c r="E849" s="2">
        <v>30.29</v>
      </c>
      <c r="F849" s="2">
        <v>51.92</v>
      </c>
      <c r="G849" s="2">
        <v>47.59</v>
      </c>
      <c r="H849" s="756">
        <v>46096.0</v>
      </c>
      <c r="I849" s="757">
        <f t="shared" si="1"/>
        <v>1.601991111</v>
      </c>
      <c r="J849" s="758">
        <f t="shared" si="2"/>
        <v>0.0528884487</v>
      </c>
      <c r="K849" s="758"/>
    </row>
    <row r="850">
      <c r="A850" s="2" t="s">
        <v>425</v>
      </c>
      <c r="B850" s="2" t="s">
        <v>505</v>
      </c>
      <c r="C850" s="2">
        <v>3145728.0</v>
      </c>
      <c r="D850" s="2">
        <v>12.0</v>
      </c>
      <c r="E850" s="2">
        <v>34.12</v>
      </c>
      <c r="F850" s="2">
        <v>92.2</v>
      </c>
      <c r="G850" s="2">
        <v>84.51</v>
      </c>
      <c r="H850" s="756">
        <v>46096.0</v>
      </c>
      <c r="I850" s="757">
        <f t="shared" si="1"/>
        <v>3.203982222</v>
      </c>
      <c r="J850" s="758">
        <f t="shared" si="2"/>
        <v>0.09390334766</v>
      </c>
      <c r="K850" s="758"/>
    </row>
    <row r="851">
      <c r="A851" s="2" t="s">
        <v>425</v>
      </c>
      <c r="B851" s="2" t="s">
        <v>505</v>
      </c>
      <c r="C851" s="2">
        <v>6291456.0</v>
      </c>
      <c r="D851" s="2">
        <v>12.0</v>
      </c>
      <c r="E851" s="2">
        <v>49.17</v>
      </c>
      <c r="F851" s="2">
        <v>127.96</v>
      </c>
      <c r="G851" s="2">
        <v>117.29</v>
      </c>
      <c r="H851" s="756">
        <v>46096.0</v>
      </c>
      <c r="I851" s="757">
        <f t="shared" si="1"/>
        <v>6.407964444</v>
      </c>
      <c r="J851" s="758">
        <f t="shared" si="2"/>
        <v>0.1303226448</v>
      </c>
      <c r="K851" s="758"/>
    </row>
    <row r="852">
      <c r="A852" s="2" t="s">
        <v>425</v>
      </c>
      <c r="B852" s="2" t="s">
        <v>505</v>
      </c>
      <c r="C852" s="2">
        <v>1.2582912E7</v>
      </c>
      <c r="D852" s="2">
        <v>12.0</v>
      </c>
      <c r="E852" s="2">
        <v>49.27</v>
      </c>
      <c r="F852" s="2">
        <v>255.39</v>
      </c>
      <c r="G852" s="2">
        <v>234.11</v>
      </c>
      <c r="H852" s="756">
        <v>46096.0</v>
      </c>
      <c r="I852" s="757">
        <f t="shared" si="1"/>
        <v>12.81592889</v>
      </c>
      <c r="J852" s="758">
        <f t="shared" si="2"/>
        <v>0.2601162754</v>
      </c>
      <c r="K852" s="758"/>
    </row>
    <row r="853">
      <c r="A853" s="2" t="s">
        <v>425</v>
      </c>
      <c r="B853" s="2" t="s">
        <v>505</v>
      </c>
      <c r="C853" s="2">
        <v>2.5165824E7</v>
      </c>
      <c r="D853" s="2">
        <v>12.0</v>
      </c>
      <c r="E853" s="2">
        <v>68.34</v>
      </c>
      <c r="F853" s="2">
        <v>368.27</v>
      </c>
      <c r="G853" s="2">
        <v>337.58</v>
      </c>
      <c r="H853" s="756">
        <v>46096.0</v>
      </c>
      <c r="I853" s="757">
        <f t="shared" si="1"/>
        <v>25.63185778</v>
      </c>
      <c r="J853" s="758">
        <f t="shared" si="2"/>
        <v>0.3750637661</v>
      </c>
      <c r="K853" s="758"/>
    </row>
    <row r="854">
      <c r="A854" s="2" t="s">
        <v>425</v>
      </c>
      <c r="B854" s="2" t="s">
        <v>505</v>
      </c>
      <c r="C854" s="2">
        <v>5.0331648E7</v>
      </c>
      <c r="D854" s="2">
        <v>12.0</v>
      </c>
      <c r="E854" s="2">
        <v>107.45</v>
      </c>
      <c r="F854" s="2">
        <v>468.41</v>
      </c>
      <c r="G854" s="2">
        <v>429.38</v>
      </c>
      <c r="H854" s="756">
        <v>46096.0</v>
      </c>
      <c r="I854" s="757">
        <f t="shared" si="1"/>
        <v>51.26371556</v>
      </c>
      <c r="J854" s="758">
        <f t="shared" si="2"/>
        <v>0.4770936766</v>
      </c>
      <c r="K854" s="758"/>
    </row>
    <row r="855">
      <c r="A855" s="2" t="s">
        <v>425</v>
      </c>
      <c r="B855" s="2" t="s">
        <v>505</v>
      </c>
      <c r="C855" s="2">
        <v>1.00663296E8</v>
      </c>
      <c r="D855" s="2">
        <v>12.0</v>
      </c>
      <c r="E855" s="2">
        <v>273.48</v>
      </c>
      <c r="F855" s="2">
        <v>368.08</v>
      </c>
      <c r="G855" s="2">
        <v>337.41</v>
      </c>
      <c r="H855" s="756">
        <v>46096.0</v>
      </c>
      <c r="I855" s="757">
        <f t="shared" si="1"/>
        <v>102.5274311</v>
      </c>
      <c r="J855" s="758">
        <f t="shared" si="2"/>
        <v>0.3748991923</v>
      </c>
      <c r="K855" s="758"/>
    </row>
    <row r="856">
      <c r="A856" s="2" t="s">
        <v>425</v>
      </c>
      <c r="B856" s="2" t="s">
        <v>505</v>
      </c>
      <c r="C856" s="2">
        <v>2.01326592E8</v>
      </c>
      <c r="D856" s="2">
        <v>12.0</v>
      </c>
      <c r="E856" s="2">
        <v>318.33</v>
      </c>
      <c r="F856" s="2">
        <v>632.44</v>
      </c>
      <c r="G856" s="2">
        <v>579.73</v>
      </c>
      <c r="H856" s="756">
        <v>46096.0</v>
      </c>
      <c r="I856" s="757">
        <f t="shared" si="1"/>
        <v>205.0548622</v>
      </c>
      <c r="J856" s="758">
        <f t="shared" si="2"/>
        <v>0.6441581448</v>
      </c>
      <c r="K856" s="758"/>
    </row>
    <row r="857">
      <c r="A857" s="2" t="s">
        <v>425</v>
      </c>
      <c r="B857" s="2" t="s">
        <v>505</v>
      </c>
      <c r="C857" s="2">
        <v>4.02653184E8</v>
      </c>
      <c r="D857" s="2">
        <v>12.0</v>
      </c>
      <c r="E857" s="2">
        <v>613.63</v>
      </c>
      <c r="F857" s="2">
        <v>656.19</v>
      </c>
      <c r="G857" s="2">
        <v>601.51</v>
      </c>
      <c r="H857" s="756">
        <v>46096.0</v>
      </c>
      <c r="I857" s="757">
        <f t="shared" si="1"/>
        <v>410.1097244</v>
      </c>
      <c r="J857" s="758">
        <f t="shared" si="2"/>
        <v>0.6683338892</v>
      </c>
      <c r="K857" s="758"/>
    </row>
    <row r="858">
      <c r="A858" s="2" t="s">
        <v>425</v>
      </c>
      <c r="B858" s="2" t="s">
        <v>505</v>
      </c>
      <c r="C858" s="2">
        <v>8.05306368E8</v>
      </c>
      <c r="D858" s="2">
        <v>12.0</v>
      </c>
      <c r="E858" s="2">
        <v>1287.74</v>
      </c>
      <c r="F858" s="2">
        <v>625.36</v>
      </c>
      <c r="G858" s="2">
        <v>573.25</v>
      </c>
      <c r="H858" s="756">
        <v>46096.0</v>
      </c>
      <c r="I858" s="757">
        <f t="shared" si="1"/>
        <v>820.2194489</v>
      </c>
      <c r="J858" s="758">
        <f t="shared" si="2"/>
        <v>0.6369449181</v>
      </c>
      <c r="K858" s="758"/>
    </row>
    <row r="859">
      <c r="A859" s="2" t="s">
        <v>425</v>
      </c>
      <c r="B859" s="2" t="s">
        <v>505</v>
      </c>
      <c r="C859" s="2">
        <v>1.610612736E9</v>
      </c>
      <c r="D859" s="2">
        <v>12.0</v>
      </c>
      <c r="E859" s="2">
        <v>2379.22</v>
      </c>
      <c r="F859" s="2">
        <v>676.95</v>
      </c>
      <c r="G859" s="2">
        <v>620.54</v>
      </c>
      <c r="H859" s="756">
        <v>46096.0</v>
      </c>
      <c r="I859" s="757">
        <f t="shared" si="1"/>
        <v>1640.438898</v>
      </c>
      <c r="J859" s="758">
        <f t="shared" si="2"/>
        <v>0.6894860071</v>
      </c>
      <c r="K859" s="758"/>
    </row>
    <row r="860">
      <c r="A860" s="2" t="s">
        <v>425</v>
      </c>
      <c r="B860" s="2" t="s">
        <v>505</v>
      </c>
      <c r="C860" s="2">
        <v>3.221225472E9</v>
      </c>
      <c r="D860" s="2">
        <v>12.0</v>
      </c>
      <c r="E860" s="2">
        <v>4515.21</v>
      </c>
      <c r="F860" s="2">
        <v>713.42</v>
      </c>
      <c r="G860" s="2">
        <v>653.97</v>
      </c>
      <c r="H860" s="756">
        <v>46096.0</v>
      </c>
      <c r="I860" s="757">
        <f t="shared" si="1"/>
        <v>3280.877796</v>
      </c>
      <c r="J860" s="758">
        <f t="shared" si="2"/>
        <v>0.7266279521</v>
      </c>
      <c r="K860" s="758"/>
    </row>
    <row r="861">
      <c r="A861" s="2" t="s">
        <v>425</v>
      </c>
      <c r="B861" s="2" t="s">
        <v>505</v>
      </c>
      <c r="C861" s="2">
        <v>6.442450944E9</v>
      </c>
      <c r="D861" s="2">
        <v>12.0</v>
      </c>
      <c r="E861" s="2">
        <v>8840.56</v>
      </c>
      <c r="F861" s="2">
        <v>728.74</v>
      </c>
      <c r="G861" s="2">
        <v>668.01</v>
      </c>
      <c r="H861" s="756">
        <v>46096.0</v>
      </c>
      <c r="I861" s="757">
        <f t="shared" si="1"/>
        <v>6561.755591</v>
      </c>
      <c r="J861" s="758">
        <f t="shared" si="2"/>
        <v>0.742233025</v>
      </c>
      <c r="K861" s="758"/>
    </row>
    <row r="862">
      <c r="A862" s="2" t="s">
        <v>425</v>
      </c>
      <c r="B862" s="2" t="s">
        <v>505</v>
      </c>
      <c r="C862" s="2">
        <v>1.2884901888E10</v>
      </c>
      <c r="D862" s="2">
        <v>12.0</v>
      </c>
      <c r="E862" s="2">
        <v>17424.4</v>
      </c>
      <c r="F862" s="2">
        <v>739.47</v>
      </c>
      <c r="G862" s="2">
        <v>677.85</v>
      </c>
      <c r="H862" s="756">
        <v>46096.0</v>
      </c>
      <c r="I862" s="757">
        <f t="shared" si="1"/>
        <v>13123.51118</v>
      </c>
      <c r="J862" s="758">
        <f t="shared" si="2"/>
        <v>0.7531686131</v>
      </c>
      <c r="K862" s="758"/>
    </row>
    <row r="863">
      <c r="A863" s="2" t="s">
        <v>425</v>
      </c>
      <c r="B863" s="2" t="s">
        <v>505</v>
      </c>
      <c r="C863" s="2">
        <v>896.0</v>
      </c>
      <c r="D863" s="2">
        <v>14.0</v>
      </c>
      <c r="E863" s="2">
        <v>28.27</v>
      </c>
      <c r="F863" s="2">
        <v>0.03</v>
      </c>
      <c r="G863" s="2">
        <v>0.03</v>
      </c>
      <c r="H863" s="756">
        <v>46096.0</v>
      </c>
      <c r="I863" s="757">
        <f t="shared" si="1"/>
        <v>0.0009244444444</v>
      </c>
      <c r="J863" s="758">
        <f t="shared" si="2"/>
        <v>0.00003270054632</v>
      </c>
      <c r="K863" s="758"/>
    </row>
    <row r="864">
      <c r="A864" s="2" t="s">
        <v>425</v>
      </c>
      <c r="B864" s="2" t="s">
        <v>505</v>
      </c>
      <c r="C864" s="2">
        <v>1792.0</v>
      </c>
      <c r="D864" s="2">
        <v>14.0</v>
      </c>
      <c r="E864" s="2">
        <v>27.82</v>
      </c>
      <c r="F864" s="2">
        <v>0.06</v>
      </c>
      <c r="G864" s="2">
        <v>0.06</v>
      </c>
      <c r="H864" s="756">
        <v>46096.0</v>
      </c>
      <c r="I864" s="757">
        <f t="shared" si="1"/>
        <v>0.001848888889</v>
      </c>
      <c r="J864" s="758">
        <f t="shared" si="2"/>
        <v>0.00006645898235</v>
      </c>
      <c r="K864" s="758"/>
    </row>
    <row r="865">
      <c r="A865" s="2" t="s">
        <v>425</v>
      </c>
      <c r="B865" s="2" t="s">
        <v>505</v>
      </c>
      <c r="C865" s="2">
        <v>3584.0</v>
      </c>
      <c r="D865" s="2">
        <v>14.0</v>
      </c>
      <c r="E865" s="2">
        <v>28.54</v>
      </c>
      <c r="F865" s="2">
        <v>0.13</v>
      </c>
      <c r="G865" s="2">
        <v>0.12</v>
      </c>
      <c r="H865" s="756">
        <v>46096.0</v>
      </c>
      <c r="I865" s="757">
        <f t="shared" si="1"/>
        <v>0.003697777778</v>
      </c>
      <c r="J865" s="758">
        <f t="shared" si="2"/>
        <v>0.0001295647434</v>
      </c>
      <c r="K865" s="758"/>
    </row>
    <row r="866">
      <c r="A866" s="2" t="s">
        <v>425</v>
      </c>
      <c r="B866" s="2" t="s">
        <v>505</v>
      </c>
      <c r="C866" s="2">
        <v>7168.0</v>
      </c>
      <c r="D866" s="2">
        <v>14.0</v>
      </c>
      <c r="E866" s="2">
        <v>28.95</v>
      </c>
      <c r="F866" s="2">
        <v>0.25</v>
      </c>
      <c r="G866" s="2">
        <v>0.23</v>
      </c>
      <c r="H866" s="756">
        <v>46096.0</v>
      </c>
      <c r="I866" s="757">
        <f t="shared" si="1"/>
        <v>0.007395555556</v>
      </c>
      <c r="J866" s="758">
        <f t="shared" si="2"/>
        <v>0.0002554596047</v>
      </c>
      <c r="K866" s="758"/>
    </row>
    <row r="867">
      <c r="A867" s="2" t="s">
        <v>425</v>
      </c>
      <c r="B867" s="2" t="s">
        <v>505</v>
      </c>
      <c r="C867" s="2">
        <v>14336.0</v>
      </c>
      <c r="D867" s="2">
        <v>14.0</v>
      </c>
      <c r="E867" s="2">
        <v>29.34</v>
      </c>
      <c r="F867" s="2">
        <v>0.49</v>
      </c>
      <c r="G867" s="2">
        <v>0.45</v>
      </c>
      <c r="H867" s="756">
        <v>46096.0</v>
      </c>
      <c r="I867" s="757">
        <f t="shared" si="1"/>
        <v>0.01479111111</v>
      </c>
      <c r="J867" s="758">
        <f t="shared" si="2"/>
        <v>0.0005041278497</v>
      </c>
      <c r="K867" s="758"/>
    </row>
    <row r="868">
      <c r="A868" s="2" t="s">
        <v>425</v>
      </c>
      <c r="B868" s="2" t="s">
        <v>505</v>
      </c>
      <c r="C868" s="2">
        <v>28672.0</v>
      </c>
      <c r="D868" s="2">
        <v>14.0</v>
      </c>
      <c r="E868" s="2">
        <v>29.09</v>
      </c>
      <c r="F868" s="2">
        <v>0.99</v>
      </c>
      <c r="G868" s="2">
        <v>0.92</v>
      </c>
      <c r="H868" s="756">
        <v>46096.0</v>
      </c>
      <c r="I868" s="757">
        <f t="shared" si="1"/>
        <v>0.02958222222</v>
      </c>
      <c r="J868" s="758">
        <f t="shared" si="2"/>
        <v>0.001016920668</v>
      </c>
      <c r="K868" s="758"/>
    </row>
    <row r="869">
      <c r="A869" s="2" t="s">
        <v>425</v>
      </c>
      <c r="B869" s="2" t="s">
        <v>505</v>
      </c>
      <c r="C869" s="2">
        <v>57344.0</v>
      </c>
      <c r="D869" s="2">
        <v>14.0</v>
      </c>
      <c r="E869" s="2">
        <v>30.25</v>
      </c>
      <c r="F869" s="2">
        <v>1.9</v>
      </c>
      <c r="G869" s="2">
        <v>1.76</v>
      </c>
      <c r="H869" s="756">
        <v>46096.0</v>
      </c>
      <c r="I869" s="757">
        <f t="shared" si="1"/>
        <v>0.05916444444</v>
      </c>
      <c r="J869" s="758">
        <f t="shared" si="2"/>
        <v>0.001955849403</v>
      </c>
      <c r="K869" s="758"/>
    </row>
    <row r="870">
      <c r="A870" s="2" t="s">
        <v>425</v>
      </c>
      <c r="B870" s="2" t="s">
        <v>505</v>
      </c>
      <c r="C870" s="2">
        <v>114688.0</v>
      </c>
      <c r="D870" s="2">
        <v>14.0</v>
      </c>
      <c r="E870" s="2">
        <v>32.1</v>
      </c>
      <c r="F870" s="2">
        <v>3.57</v>
      </c>
      <c r="G870" s="2">
        <v>3.32</v>
      </c>
      <c r="H870" s="756">
        <v>46096.0</v>
      </c>
      <c r="I870" s="757">
        <f t="shared" si="1"/>
        <v>0.1183288889</v>
      </c>
      <c r="J870" s="758">
        <f t="shared" si="2"/>
        <v>0.003686258221</v>
      </c>
      <c r="K870" s="758"/>
    </row>
    <row r="871">
      <c r="A871" s="2" t="s">
        <v>425</v>
      </c>
      <c r="B871" s="2" t="s">
        <v>505</v>
      </c>
      <c r="C871" s="2">
        <v>229376.0</v>
      </c>
      <c r="D871" s="2">
        <v>14.0</v>
      </c>
      <c r="E871" s="2">
        <v>33.36</v>
      </c>
      <c r="F871" s="2">
        <v>6.88</v>
      </c>
      <c r="G871" s="2">
        <v>6.38</v>
      </c>
      <c r="H871" s="756">
        <v>46096.0</v>
      </c>
      <c r="I871" s="757">
        <f t="shared" si="1"/>
        <v>0.2366577778</v>
      </c>
      <c r="J871" s="758">
        <f t="shared" si="2"/>
        <v>0.007094058087</v>
      </c>
      <c r="K871" s="758"/>
    </row>
    <row r="872">
      <c r="A872" s="2" t="s">
        <v>425</v>
      </c>
      <c r="B872" s="2" t="s">
        <v>505</v>
      </c>
      <c r="C872" s="2">
        <v>458752.0</v>
      </c>
      <c r="D872" s="2">
        <v>14.0</v>
      </c>
      <c r="E872" s="2">
        <v>32.46</v>
      </c>
      <c r="F872" s="2">
        <v>14.13</v>
      </c>
      <c r="G872" s="2">
        <v>13.12</v>
      </c>
      <c r="H872" s="756">
        <v>46096.0</v>
      </c>
      <c r="I872" s="757">
        <f t="shared" si="1"/>
        <v>0.4733155556</v>
      </c>
      <c r="J872" s="758">
        <f t="shared" si="2"/>
        <v>0.01458150202</v>
      </c>
      <c r="K872" s="758"/>
    </row>
    <row r="873">
      <c r="A873" s="2" t="s">
        <v>425</v>
      </c>
      <c r="B873" s="2" t="s">
        <v>505</v>
      </c>
      <c r="C873" s="2">
        <v>917504.0</v>
      </c>
      <c r="D873" s="2">
        <v>14.0</v>
      </c>
      <c r="E873" s="2">
        <v>32.93</v>
      </c>
      <c r="F873" s="2">
        <v>27.87</v>
      </c>
      <c r="G873" s="2">
        <v>25.88</v>
      </c>
      <c r="H873" s="756">
        <v>46096.0</v>
      </c>
      <c r="I873" s="757">
        <f t="shared" si="1"/>
        <v>0.9466311111</v>
      </c>
      <c r="J873" s="758">
        <f t="shared" si="2"/>
        <v>0.02874676924</v>
      </c>
      <c r="K873" s="758"/>
    </row>
    <row r="874">
      <c r="A874" s="2" t="s">
        <v>425</v>
      </c>
      <c r="B874" s="2" t="s">
        <v>505</v>
      </c>
      <c r="C874" s="2">
        <v>1835008.0</v>
      </c>
      <c r="D874" s="2">
        <v>14.0</v>
      </c>
      <c r="E874" s="2">
        <v>33.64</v>
      </c>
      <c r="F874" s="2">
        <v>54.54</v>
      </c>
      <c r="G874" s="2">
        <v>50.64</v>
      </c>
      <c r="H874" s="756">
        <v>46096.0</v>
      </c>
      <c r="I874" s="757">
        <f t="shared" si="1"/>
        <v>1.893262222</v>
      </c>
      <c r="J874" s="758">
        <f t="shared" si="2"/>
        <v>0.05628008984</v>
      </c>
      <c r="K874" s="758"/>
    </row>
    <row r="875">
      <c r="A875" s="2" t="s">
        <v>425</v>
      </c>
      <c r="B875" s="2" t="s">
        <v>505</v>
      </c>
      <c r="C875" s="2">
        <v>3670016.0</v>
      </c>
      <c r="D875" s="2">
        <v>14.0</v>
      </c>
      <c r="E875" s="2">
        <v>39.68</v>
      </c>
      <c r="F875" s="2">
        <v>92.5</v>
      </c>
      <c r="G875" s="2">
        <v>85.89</v>
      </c>
      <c r="H875" s="756">
        <v>46096.0</v>
      </c>
      <c r="I875" s="757">
        <f t="shared" si="1"/>
        <v>3.786524444</v>
      </c>
      <c r="J875" s="758">
        <f t="shared" si="2"/>
        <v>0.0954265233</v>
      </c>
      <c r="K875" s="758"/>
    </row>
    <row r="876">
      <c r="A876" s="2" t="s">
        <v>425</v>
      </c>
      <c r="B876" s="2" t="s">
        <v>505</v>
      </c>
      <c r="C876" s="2">
        <v>7340032.0</v>
      </c>
      <c r="D876" s="2">
        <v>14.0</v>
      </c>
      <c r="E876" s="2">
        <v>57.02</v>
      </c>
      <c r="F876" s="2">
        <v>128.74</v>
      </c>
      <c r="G876" s="2">
        <v>119.54</v>
      </c>
      <c r="H876" s="756">
        <v>46096.0</v>
      </c>
      <c r="I876" s="757">
        <f t="shared" si="1"/>
        <v>7.573048889</v>
      </c>
      <c r="J876" s="758">
        <f t="shared" si="2"/>
        <v>0.1328139055</v>
      </c>
      <c r="K876" s="758"/>
    </row>
    <row r="877">
      <c r="A877" s="2" t="s">
        <v>425</v>
      </c>
      <c r="B877" s="2" t="s">
        <v>505</v>
      </c>
      <c r="C877" s="2">
        <v>1.4680064E7</v>
      </c>
      <c r="D877" s="2">
        <v>14.0</v>
      </c>
      <c r="E877" s="2">
        <v>54.49</v>
      </c>
      <c r="F877" s="2">
        <v>269.41</v>
      </c>
      <c r="G877" s="2">
        <v>250.16</v>
      </c>
      <c r="H877" s="756">
        <v>46096.0</v>
      </c>
      <c r="I877" s="757">
        <f t="shared" si="1"/>
        <v>15.14609778</v>
      </c>
      <c r="J877" s="758">
        <f t="shared" si="2"/>
        <v>0.277961053</v>
      </c>
      <c r="K877" s="758"/>
    </row>
    <row r="878">
      <c r="A878" s="2" t="s">
        <v>425</v>
      </c>
      <c r="B878" s="2" t="s">
        <v>505</v>
      </c>
      <c r="C878" s="2">
        <v>2.9360128E7</v>
      </c>
      <c r="D878" s="2">
        <v>14.0</v>
      </c>
      <c r="E878" s="2">
        <v>76.73</v>
      </c>
      <c r="F878" s="2">
        <v>382.63</v>
      </c>
      <c r="G878" s="2">
        <v>355.3</v>
      </c>
      <c r="H878" s="756">
        <v>46096.0</v>
      </c>
      <c r="I878" s="757">
        <f t="shared" si="1"/>
        <v>30.29219556</v>
      </c>
      <c r="J878" s="758">
        <f t="shared" si="2"/>
        <v>0.3947894638</v>
      </c>
      <c r="K878" s="758"/>
    </row>
    <row r="879">
      <c r="A879" s="2" t="s">
        <v>425</v>
      </c>
      <c r="B879" s="2" t="s">
        <v>505</v>
      </c>
      <c r="C879" s="2">
        <v>5.8720256E7</v>
      </c>
      <c r="D879" s="2">
        <v>14.0</v>
      </c>
      <c r="E879" s="2">
        <v>123.87</v>
      </c>
      <c r="F879" s="2">
        <v>474.06</v>
      </c>
      <c r="G879" s="2">
        <v>440.2</v>
      </c>
      <c r="H879" s="756">
        <v>46096.0</v>
      </c>
      <c r="I879" s="757">
        <f t="shared" si="1"/>
        <v>60.58439111</v>
      </c>
      <c r="J879" s="758">
        <f t="shared" si="2"/>
        <v>0.4890965618</v>
      </c>
      <c r="K879" s="758"/>
    </row>
    <row r="880">
      <c r="A880" s="2" t="s">
        <v>425</v>
      </c>
      <c r="B880" s="2" t="s">
        <v>505</v>
      </c>
      <c r="C880" s="2">
        <v>1.17440512E8</v>
      </c>
      <c r="D880" s="2">
        <v>14.0</v>
      </c>
      <c r="E880" s="2">
        <v>206.88</v>
      </c>
      <c r="F880" s="2">
        <v>567.66</v>
      </c>
      <c r="G880" s="2">
        <v>527.12</v>
      </c>
      <c r="H880" s="756">
        <v>46096.0</v>
      </c>
      <c r="I880" s="757">
        <f t="shared" si="1"/>
        <v>121.1687822</v>
      </c>
      <c r="J880" s="758">
        <f t="shared" si="2"/>
        <v>0.5856959698</v>
      </c>
      <c r="K880" s="758"/>
    </row>
    <row r="881">
      <c r="A881" s="2" t="s">
        <v>425</v>
      </c>
      <c r="B881" s="2" t="s">
        <v>505</v>
      </c>
      <c r="C881" s="2">
        <v>2.34881024E8</v>
      </c>
      <c r="D881" s="2">
        <v>14.0</v>
      </c>
      <c r="E881" s="2">
        <v>369.32</v>
      </c>
      <c r="F881" s="2">
        <v>635.97</v>
      </c>
      <c r="G881" s="2">
        <v>590.55</v>
      </c>
      <c r="H881" s="756">
        <v>46096.0</v>
      </c>
      <c r="I881" s="757">
        <f t="shared" si="1"/>
        <v>242.3375644</v>
      </c>
      <c r="J881" s="758">
        <f t="shared" si="2"/>
        <v>0.6561723287</v>
      </c>
      <c r="K881" s="758"/>
    </row>
    <row r="882">
      <c r="A882" s="2" t="s">
        <v>425</v>
      </c>
      <c r="B882" s="2" t="s">
        <v>505</v>
      </c>
      <c r="C882" s="2">
        <v>4.69762048E8</v>
      </c>
      <c r="D882" s="2">
        <v>14.0</v>
      </c>
      <c r="E882" s="2">
        <v>723.51</v>
      </c>
      <c r="F882" s="2">
        <v>649.28</v>
      </c>
      <c r="G882" s="2">
        <v>602.91</v>
      </c>
      <c r="H882" s="756">
        <v>46096.0</v>
      </c>
      <c r="I882" s="757">
        <f t="shared" si="1"/>
        <v>484.6751289</v>
      </c>
      <c r="J882" s="758">
        <f t="shared" si="2"/>
        <v>0.6698941672</v>
      </c>
      <c r="K882" s="758"/>
    </row>
    <row r="883">
      <c r="A883" s="2" t="s">
        <v>425</v>
      </c>
      <c r="B883" s="2" t="s">
        <v>505</v>
      </c>
      <c r="C883" s="2">
        <v>9.39524096E8</v>
      </c>
      <c r="D883" s="2">
        <v>14.0</v>
      </c>
      <c r="E883" s="2">
        <v>1493.21</v>
      </c>
      <c r="F883" s="2">
        <v>629.2</v>
      </c>
      <c r="G883" s="2">
        <v>584.25</v>
      </c>
      <c r="H883" s="756">
        <v>46096.0</v>
      </c>
      <c r="I883" s="757">
        <f t="shared" si="1"/>
        <v>969.3502578</v>
      </c>
      <c r="J883" s="758">
        <f t="shared" si="2"/>
        <v>0.6491720908</v>
      </c>
      <c r="K883" s="758"/>
    </row>
    <row r="884">
      <c r="A884" s="2" t="s">
        <v>425</v>
      </c>
      <c r="B884" s="2" t="s">
        <v>505</v>
      </c>
      <c r="C884" s="2">
        <v>1.879048192E9</v>
      </c>
      <c r="D884" s="2">
        <v>14.0</v>
      </c>
      <c r="E884" s="2">
        <v>2780.3</v>
      </c>
      <c r="F884" s="2">
        <v>675.84</v>
      </c>
      <c r="G884" s="2">
        <v>627.57</v>
      </c>
      <c r="H884" s="756">
        <v>46096.0</v>
      </c>
      <c r="I884" s="757">
        <f t="shared" si="1"/>
        <v>1938.700516</v>
      </c>
      <c r="J884" s="758">
        <f t="shared" si="2"/>
        <v>0.6972990381</v>
      </c>
      <c r="K884" s="758"/>
    </row>
    <row r="885">
      <c r="A885" s="2" t="s">
        <v>425</v>
      </c>
      <c r="B885" s="2" t="s">
        <v>505</v>
      </c>
      <c r="C885" s="2">
        <v>3.758096384E9</v>
      </c>
      <c r="D885" s="2">
        <v>14.0</v>
      </c>
      <c r="E885" s="2">
        <v>5308.84</v>
      </c>
      <c r="F885" s="2">
        <v>707.89</v>
      </c>
      <c r="G885" s="2">
        <v>657.33</v>
      </c>
      <c r="H885" s="756">
        <v>46096.0</v>
      </c>
      <c r="I885" s="757">
        <f t="shared" si="1"/>
        <v>3877.401031</v>
      </c>
      <c r="J885" s="758">
        <f t="shared" si="2"/>
        <v>0.7303669033</v>
      </c>
      <c r="K885" s="758"/>
    </row>
    <row r="886">
      <c r="A886" s="2" t="s">
        <v>425</v>
      </c>
      <c r="B886" s="2" t="s">
        <v>505</v>
      </c>
      <c r="C886" s="2">
        <v>7.516192768E9</v>
      </c>
      <c r="D886" s="2">
        <v>14.0</v>
      </c>
      <c r="E886" s="2">
        <v>10386.6</v>
      </c>
      <c r="F886" s="2">
        <v>723.65</v>
      </c>
      <c r="G886" s="2">
        <v>671.96</v>
      </c>
      <c r="H886" s="756">
        <v>46096.0</v>
      </c>
      <c r="I886" s="757">
        <f t="shared" si="1"/>
        <v>7754.802062</v>
      </c>
      <c r="J886" s="758">
        <f t="shared" si="2"/>
        <v>0.7466160305</v>
      </c>
      <c r="K886" s="758"/>
    </row>
    <row r="887">
      <c r="A887" s="2" t="s">
        <v>425</v>
      </c>
      <c r="B887" s="2" t="s">
        <v>505</v>
      </c>
      <c r="C887" s="2">
        <v>1.5032385536E10</v>
      </c>
      <c r="D887" s="2">
        <v>14.0</v>
      </c>
      <c r="E887" s="2">
        <v>20569.7</v>
      </c>
      <c r="F887" s="2">
        <v>730.8</v>
      </c>
      <c r="G887" s="2">
        <v>678.6</v>
      </c>
      <c r="H887" s="756">
        <v>46096.0</v>
      </c>
      <c r="I887" s="757">
        <f t="shared" si="1"/>
        <v>15509.60412</v>
      </c>
      <c r="J887" s="758">
        <f t="shared" si="2"/>
        <v>0.7540024465</v>
      </c>
      <c r="K887" s="758"/>
    </row>
    <row r="888">
      <c r="A888" s="2" t="s">
        <v>425</v>
      </c>
      <c r="B888" s="2" t="s">
        <v>505</v>
      </c>
      <c r="C888" s="2">
        <v>1024.0</v>
      </c>
      <c r="D888" s="2">
        <v>16.0</v>
      </c>
      <c r="E888" s="2">
        <v>31.71</v>
      </c>
      <c r="F888" s="2">
        <v>0.03</v>
      </c>
      <c r="G888" s="2">
        <v>0.03</v>
      </c>
      <c r="H888" s="756">
        <v>46096.0</v>
      </c>
      <c r="I888" s="757">
        <f t="shared" si="1"/>
        <v>0.001066666667</v>
      </c>
      <c r="J888" s="758">
        <f t="shared" si="2"/>
        <v>0.00003363817933</v>
      </c>
      <c r="K888" s="758"/>
    </row>
    <row r="889">
      <c r="A889" s="2" t="s">
        <v>425</v>
      </c>
      <c r="B889" s="2" t="s">
        <v>505</v>
      </c>
      <c r="C889" s="2">
        <v>2048.0</v>
      </c>
      <c r="D889" s="2">
        <v>16.0</v>
      </c>
      <c r="E889" s="2">
        <v>30.73</v>
      </c>
      <c r="F889" s="2">
        <v>0.07</v>
      </c>
      <c r="G889" s="2">
        <v>0.06</v>
      </c>
      <c r="H889" s="756">
        <v>46096.0</v>
      </c>
      <c r="I889" s="757">
        <f t="shared" si="1"/>
        <v>0.002133333333</v>
      </c>
      <c r="J889" s="758">
        <f t="shared" si="2"/>
        <v>0.00006942184619</v>
      </c>
      <c r="K889" s="758"/>
    </row>
    <row r="890">
      <c r="A890" s="2" t="s">
        <v>425</v>
      </c>
      <c r="B890" s="2" t="s">
        <v>505</v>
      </c>
      <c r="C890" s="2">
        <v>4096.0</v>
      </c>
      <c r="D890" s="2">
        <v>16.0</v>
      </c>
      <c r="E890" s="2">
        <v>31.54</v>
      </c>
      <c r="F890" s="2">
        <v>0.13</v>
      </c>
      <c r="G890" s="2">
        <v>0.12</v>
      </c>
      <c r="H890" s="756">
        <v>46096.0</v>
      </c>
      <c r="I890" s="757">
        <f t="shared" si="1"/>
        <v>0.004266666667</v>
      </c>
      <c r="J890" s="758">
        <f t="shared" si="2"/>
        <v>0.0001352779539</v>
      </c>
      <c r="K890" s="758"/>
    </row>
    <row r="891">
      <c r="A891" s="2" t="s">
        <v>425</v>
      </c>
      <c r="B891" s="2" t="s">
        <v>505</v>
      </c>
      <c r="C891" s="2">
        <v>8192.0</v>
      </c>
      <c r="D891" s="2">
        <v>16.0</v>
      </c>
      <c r="E891" s="2">
        <v>31.94</v>
      </c>
      <c r="F891" s="2">
        <v>0.26</v>
      </c>
      <c r="G891" s="2">
        <v>0.24</v>
      </c>
      <c r="H891" s="756">
        <v>46096.0</v>
      </c>
      <c r="I891" s="757">
        <f t="shared" si="1"/>
        <v>0.008533333333</v>
      </c>
      <c r="J891" s="758">
        <f t="shared" si="2"/>
        <v>0.0002671676059</v>
      </c>
      <c r="K891" s="758"/>
    </row>
    <row r="892">
      <c r="A892" s="2" t="s">
        <v>425</v>
      </c>
      <c r="B892" s="2" t="s">
        <v>505</v>
      </c>
      <c r="C892" s="2">
        <v>16384.0</v>
      </c>
      <c r="D892" s="2">
        <v>16.0</v>
      </c>
      <c r="E892" s="2">
        <v>32.44</v>
      </c>
      <c r="F892" s="2">
        <v>0.5</v>
      </c>
      <c r="G892" s="2">
        <v>0.47</v>
      </c>
      <c r="H892" s="756">
        <v>46096.0</v>
      </c>
      <c r="I892" s="757">
        <f t="shared" si="1"/>
        <v>0.01706666667</v>
      </c>
      <c r="J892" s="758">
        <f t="shared" si="2"/>
        <v>0.0005260994657</v>
      </c>
      <c r="K892" s="758"/>
    </row>
    <row r="893">
      <c r="A893" s="2" t="s">
        <v>425</v>
      </c>
      <c r="B893" s="2" t="s">
        <v>505</v>
      </c>
      <c r="C893" s="2">
        <v>32768.0</v>
      </c>
      <c r="D893" s="2">
        <v>16.0</v>
      </c>
      <c r="E893" s="2">
        <v>32.9</v>
      </c>
      <c r="F893" s="2">
        <v>1.0</v>
      </c>
      <c r="G893" s="2">
        <v>0.93</v>
      </c>
      <c r="H893" s="756">
        <v>46096.0</v>
      </c>
      <c r="I893" s="757">
        <f t="shared" si="1"/>
        <v>0.03413333333</v>
      </c>
      <c r="J893" s="758">
        <f t="shared" si="2"/>
        <v>0.001037487335</v>
      </c>
      <c r="K893" s="758"/>
    </row>
    <row r="894">
      <c r="A894" s="2" t="s">
        <v>425</v>
      </c>
      <c r="B894" s="2" t="s">
        <v>505</v>
      </c>
      <c r="C894" s="2">
        <v>65536.0</v>
      </c>
      <c r="D894" s="2">
        <v>16.0</v>
      </c>
      <c r="E894" s="2">
        <v>33.06</v>
      </c>
      <c r="F894" s="2">
        <v>1.98</v>
      </c>
      <c r="G894" s="2">
        <v>1.86</v>
      </c>
      <c r="H894" s="756">
        <v>46096.0</v>
      </c>
      <c r="I894" s="757">
        <f t="shared" si="1"/>
        <v>0.06826666667</v>
      </c>
      <c r="J894" s="758">
        <f t="shared" si="2"/>
        <v>0.002064932446</v>
      </c>
      <c r="K894" s="758"/>
    </row>
    <row r="895">
      <c r="A895" s="2" t="s">
        <v>425</v>
      </c>
      <c r="B895" s="2" t="s">
        <v>505</v>
      </c>
      <c r="C895" s="2">
        <v>131072.0</v>
      </c>
      <c r="D895" s="2">
        <v>16.0</v>
      </c>
      <c r="E895" s="2">
        <v>33.23</v>
      </c>
      <c r="F895" s="2">
        <v>3.94</v>
      </c>
      <c r="G895" s="2">
        <v>3.7</v>
      </c>
      <c r="H895" s="756">
        <v>46096.0</v>
      </c>
      <c r="I895" s="757">
        <f t="shared" si="1"/>
        <v>0.1365333333</v>
      </c>
      <c r="J895" s="758">
        <f t="shared" si="2"/>
        <v>0.004108737085</v>
      </c>
      <c r="K895" s="758"/>
    </row>
    <row r="896">
      <c r="A896" s="2" t="s">
        <v>425</v>
      </c>
      <c r="B896" s="2" t="s">
        <v>505</v>
      </c>
      <c r="C896" s="2">
        <v>262144.0</v>
      </c>
      <c r="D896" s="2">
        <v>16.0</v>
      </c>
      <c r="E896" s="2">
        <v>34.0</v>
      </c>
      <c r="F896" s="2">
        <v>7.71</v>
      </c>
      <c r="G896" s="2">
        <v>7.23</v>
      </c>
      <c r="H896" s="756">
        <v>46096.0</v>
      </c>
      <c r="I896" s="757">
        <f t="shared" si="1"/>
        <v>0.2730666667</v>
      </c>
      <c r="J896" s="758">
        <f t="shared" si="2"/>
        <v>0.008031372549</v>
      </c>
      <c r="K896" s="758"/>
    </row>
    <row r="897">
      <c r="A897" s="2" t="s">
        <v>425</v>
      </c>
      <c r="B897" s="2" t="s">
        <v>505</v>
      </c>
      <c r="C897" s="2">
        <v>524288.0</v>
      </c>
      <c r="D897" s="2">
        <v>16.0</v>
      </c>
      <c r="E897" s="2">
        <v>34.89</v>
      </c>
      <c r="F897" s="2">
        <v>15.03</v>
      </c>
      <c r="G897" s="2">
        <v>14.09</v>
      </c>
      <c r="H897" s="756">
        <v>46096.0</v>
      </c>
      <c r="I897" s="757">
        <f t="shared" si="1"/>
        <v>0.5461333333</v>
      </c>
      <c r="J897" s="758">
        <f t="shared" si="2"/>
        <v>0.01565300468</v>
      </c>
      <c r="K897" s="758"/>
    </row>
    <row r="898">
      <c r="A898" s="2" t="s">
        <v>425</v>
      </c>
      <c r="B898" s="2" t="s">
        <v>505</v>
      </c>
      <c r="C898" s="2">
        <v>1048576.0</v>
      </c>
      <c r="D898" s="2">
        <v>16.0</v>
      </c>
      <c r="E898" s="2">
        <v>35.33</v>
      </c>
      <c r="F898" s="2">
        <v>29.68</v>
      </c>
      <c r="G898" s="2">
        <v>27.82</v>
      </c>
      <c r="H898" s="756">
        <v>46096.0</v>
      </c>
      <c r="I898" s="757">
        <f t="shared" si="1"/>
        <v>1.092266667</v>
      </c>
      <c r="J898" s="758">
        <f t="shared" si="2"/>
        <v>0.03091612416</v>
      </c>
      <c r="K898" s="758"/>
    </row>
    <row r="899">
      <c r="A899" s="2" t="s">
        <v>425</v>
      </c>
      <c r="B899" s="2" t="s">
        <v>505</v>
      </c>
      <c r="C899" s="2">
        <v>2097152.0</v>
      </c>
      <c r="D899" s="2">
        <v>16.0</v>
      </c>
      <c r="E899" s="2">
        <v>35.34</v>
      </c>
      <c r="F899" s="2">
        <v>59.35</v>
      </c>
      <c r="G899" s="2">
        <v>55.64</v>
      </c>
      <c r="H899" s="756">
        <v>46096.0</v>
      </c>
      <c r="I899" s="757">
        <f t="shared" si="1"/>
        <v>2.184533333</v>
      </c>
      <c r="J899" s="758">
        <f t="shared" si="2"/>
        <v>0.06181475193</v>
      </c>
      <c r="K899" s="758"/>
    </row>
    <row r="900">
      <c r="A900" s="2" t="s">
        <v>425</v>
      </c>
      <c r="B900" s="2" t="s">
        <v>505</v>
      </c>
      <c r="C900" s="2">
        <v>4194304.0</v>
      </c>
      <c r="D900" s="2">
        <v>16.0</v>
      </c>
      <c r="E900" s="2">
        <v>39.27</v>
      </c>
      <c r="F900" s="2">
        <v>106.8</v>
      </c>
      <c r="G900" s="2">
        <v>100.13</v>
      </c>
      <c r="H900" s="756">
        <v>46096.0</v>
      </c>
      <c r="I900" s="757">
        <f t="shared" si="1"/>
        <v>4.369066667</v>
      </c>
      <c r="J900" s="758">
        <f t="shared" si="2"/>
        <v>0.1112571089</v>
      </c>
      <c r="K900" s="758"/>
    </row>
    <row r="901">
      <c r="A901" s="2" t="s">
        <v>425</v>
      </c>
      <c r="B901" s="2" t="s">
        <v>505</v>
      </c>
      <c r="C901" s="2">
        <v>8388608.0</v>
      </c>
      <c r="D901" s="2">
        <v>16.0</v>
      </c>
      <c r="E901" s="2">
        <v>53.9</v>
      </c>
      <c r="F901" s="2">
        <v>155.64</v>
      </c>
      <c r="G901" s="2">
        <v>145.91</v>
      </c>
      <c r="H901" s="756">
        <v>46096.0</v>
      </c>
      <c r="I901" s="757">
        <f t="shared" si="1"/>
        <v>8.738133333</v>
      </c>
      <c r="J901" s="758">
        <f t="shared" si="2"/>
        <v>0.1621175015</v>
      </c>
      <c r="K901" s="758"/>
    </row>
    <row r="902">
      <c r="A902" s="2" t="s">
        <v>425</v>
      </c>
      <c r="B902" s="2" t="s">
        <v>505</v>
      </c>
      <c r="C902" s="2">
        <v>1.6777216E7</v>
      </c>
      <c r="D902" s="2">
        <v>16.0</v>
      </c>
      <c r="E902" s="2">
        <v>85.05</v>
      </c>
      <c r="F902" s="2">
        <v>197.26</v>
      </c>
      <c r="G902" s="2">
        <v>184.93</v>
      </c>
      <c r="H902" s="756">
        <v>46096.0</v>
      </c>
      <c r="I902" s="757">
        <f t="shared" si="1"/>
        <v>17.47626667</v>
      </c>
      <c r="J902" s="758">
        <f t="shared" si="2"/>
        <v>0.2054822653</v>
      </c>
      <c r="K902" s="758"/>
    </row>
    <row r="903">
      <c r="A903" s="2" t="s">
        <v>425</v>
      </c>
      <c r="B903" s="2" t="s">
        <v>505</v>
      </c>
      <c r="C903" s="2">
        <v>3.3554432E7</v>
      </c>
      <c r="D903" s="2">
        <v>16.0</v>
      </c>
      <c r="E903" s="2">
        <v>86.69</v>
      </c>
      <c r="F903" s="2">
        <v>387.06</v>
      </c>
      <c r="G903" s="2">
        <v>362.87</v>
      </c>
      <c r="H903" s="756">
        <v>46096.0</v>
      </c>
      <c r="I903" s="757">
        <f t="shared" si="1"/>
        <v>34.95253333</v>
      </c>
      <c r="J903" s="758">
        <f t="shared" si="2"/>
        <v>0.4031899104</v>
      </c>
      <c r="K903" s="758"/>
    </row>
    <row r="904">
      <c r="A904" s="2" t="s">
        <v>425</v>
      </c>
      <c r="B904" s="2" t="s">
        <v>505</v>
      </c>
      <c r="C904" s="2">
        <v>6.7108864E7</v>
      </c>
      <c r="D904" s="2">
        <v>16.0</v>
      </c>
      <c r="E904" s="2">
        <v>139.29</v>
      </c>
      <c r="F904" s="2">
        <v>481.8</v>
      </c>
      <c r="G904" s="2">
        <v>451.69</v>
      </c>
      <c r="H904" s="756">
        <v>46096.0</v>
      </c>
      <c r="I904" s="757">
        <f t="shared" si="1"/>
        <v>69.90506667</v>
      </c>
      <c r="J904" s="758">
        <f t="shared" si="2"/>
        <v>0.5018670879</v>
      </c>
      <c r="K904" s="758"/>
    </row>
    <row r="905">
      <c r="A905" s="2" t="s">
        <v>425</v>
      </c>
      <c r="B905" s="2" t="s">
        <v>505</v>
      </c>
      <c r="C905" s="2">
        <v>1.34217728E8</v>
      </c>
      <c r="D905" s="2">
        <v>16.0</v>
      </c>
      <c r="E905" s="2">
        <v>235.35</v>
      </c>
      <c r="F905" s="2">
        <v>570.3</v>
      </c>
      <c r="G905" s="2">
        <v>534.66</v>
      </c>
      <c r="H905" s="756">
        <v>46096.0</v>
      </c>
      <c r="I905" s="757">
        <f t="shared" si="1"/>
        <v>139.8101333</v>
      </c>
      <c r="J905" s="758">
        <f t="shared" si="2"/>
        <v>0.5940519793</v>
      </c>
      <c r="K905" s="758"/>
    </row>
    <row r="906">
      <c r="A906" s="2" t="s">
        <v>425</v>
      </c>
      <c r="B906" s="2" t="s">
        <v>505</v>
      </c>
      <c r="C906" s="2">
        <v>2.68435456E8</v>
      </c>
      <c r="D906" s="2">
        <v>16.0</v>
      </c>
      <c r="E906" s="2">
        <v>415.7</v>
      </c>
      <c r="F906" s="2">
        <v>645.74</v>
      </c>
      <c r="G906" s="2">
        <v>605.38</v>
      </c>
      <c r="H906" s="756">
        <v>46096.0</v>
      </c>
      <c r="I906" s="757">
        <f t="shared" si="1"/>
        <v>279.6202667</v>
      </c>
      <c r="J906" s="758">
        <f t="shared" si="2"/>
        <v>0.6726491861</v>
      </c>
      <c r="K906" s="758"/>
    </row>
    <row r="907">
      <c r="A907" s="2" t="s">
        <v>425</v>
      </c>
      <c r="B907" s="2" t="s">
        <v>505</v>
      </c>
      <c r="C907" s="2">
        <v>5.36870912E8</v>
      </c>
      <c r="D907" s="2">
        <v>16.0</v>
      </c>
      <c r="E907" s="2">
        <v>822.17</v>
      </c>
      <c r="F907" s="2">
        <v>652.99</v>
      </c>
      <c r="G907" s="2">
        <v>612.18</v>
      </c>
      <c r="H907" s="756">
        <v>46096.0</v>
      </c>
      <c r="I907" s="757">
        <f t="shared" si="1"/>
        <v>559.2405333</v>
      </c>
      <c r="J907" s="758">
        <f t="shared" si="2"/>
        <v>0.6802006073</v>
      </c>
      <c r="K907" s="758"/>
    </row>
    <row r="908">
      <c r="A908" s="2" t="s">
        <v>425</v>
      </c>
      <c r="B908" s="2" t="s">
        <v>505</v>
      </c>
      <c r="C908" s="2">
        <v>1.073741824E9</v>
      </c>
      <c r="D908" s="2">
        <v>16.0</v>
      </c>
      <c r="E908" s="2">
        <v>1645.06</v>
      </c>
      <c r="F908" s="2">
        <v>652.71</v>
      </c>
      <c r="G908" s="2">
        <v>611.91</v>
      </c>
      <c r="H908" s="756">
        <v>46096.0</v>
      </c>
      <c r="I908" s="757">
        <f t="shared" si="1"/>
        <v>1118.481067</v>
      </c>
      <c r="J908" s="758">
        <f t="shared" si="2"/>
        <v>0.6799029012</v>
      </c>
      <c r="K908" s="758"/>
    </row>
    <row r="909">
      <c r="A909" s="2" t="s">
        <v>425</v>
      </c>
      <c r="B909" s="2" t="s">
        <v>505</v>
      </c>
      <c r="C909" s="2">
        <v>2.147483648E9</v>
      </c>
      <c r="D909" s="2">
        <v>16.0</v>
      </c>
      <c r="E909" s="2">
        <v>3139.8</v>
      </c>
      <c r="F909" s="2">
        <v>683.96</v>
      </c>
      <c r="G909" s="2">
        <v>641.21</v>
      </c>
      <c r="H909" s="756">
        <v>46096.0</v>
      </c>
      <c r="I909" s="757">
        <f t="shared" si="1"/>
        <v>2236.962133</v>
      </c>
      <c r="J909" s="758">
        <f t="shared" si="2"/>
        <v>0.7124537019</v>
      </c>
      <c r="K909" s="758"/>
    </row>
    <row r="910">
      <c r="A910" s="2" t="s">
        <v>425</v>
      </c>
      <c r="B910" s="2" t="s">
        <v>505</v>
      </c>
      <c r="C910" s="2">
        <v>4.294967296E9</v>
      </c>
      <c r="D910" s="2">
        <v>16.0</v>
      </c>
      <c r="E910" s="2">
        <v>6103.43</v>
      </c>
      <c r="F910" s="2">
        <v>703.7</v>
      </c>
      <c r="G910" s="2">
        <v>659.72</v>
      </c>
      <c r="H910" s="756">
        <v>46096.0</v>
      </c>
      <c r="I910" s="757">
        <f t="shared" si="1"/>
        <v>4473.924267</v>
      </c>
      <c r="J910" s="758">
        <f t="shared" si="2"/>
        <v>0.7330180352</v>
      </c>
      <c r="K910" s="758"/>
    </row>
    <row r="911">
      <c r="A911" s="2" t="s">
        <v>425</v>
      </c>
      <c r="B911" s="2" t="s">
        <v>505</v>
      </c>
      <c r="C911" s="2">
        <v>8.589934592E9</v>
      </c>
      <c r="D911" s="2">
        <v>16.0</v>
      </c>
      <c r="E911" s="2">
        <v>12020.7</v>
      </c>
      <c r="F911" s="2">
        <v>714.59</v>
      </c>
      <c r="G911" s="2">
        <v>669.93</v>
      </c>
      <c r="H911" s="756">
        <v>46096.0</v>
      </c>
      <c r="I911" s="757">
        <f t="shared" si="1"/>
        <v>8947.848533</v>
      </c>
      <c r="J911" s="758">
        <f t="shared" si="2"/>
        <v>0.7443700062</v>
      </c>
      <c r="K911" s="758"/>
    </row>
    <row r="912">
      <c r="A912" s="2" t="s">
        <v>425</v>
      </c>
      <c r="B912" s="2" t="s">
        <v>505</v>
      </c>
      <c r="C912" s="2">
        <v>1.7179869184E10</v>
      </c>
      <c r="D912" s="2">
        <v>16.0</v>
      </c>
      <c r="E912" s="2">
        <v>23708.3</v>
      </c>
      <c r="F912" s="2">
        <v>724.63</v>
      </c>
      <c r="G912" s="2">
        <v>679.35</v>
      </c>
      <c r="H912" s="756">
        <v>46096.0</v>
      </c>
      <c r="I912" s="757">
        <f t="shared" si="1"/>
        <v>17895.69707</v>
      </c>
      <c r="J912" s="758">
        <f t="shared" si="2"/>
        <v>0.7548283541</v>
      </c>
      <c r="K912" s="758"/>
    </row>
    <row r="913">
      <c r="A913" s="2" t="s">
        <v>425</v>
      </c>
      <c r="B913" s="2" t="s">
        <v>505</v>
      </c>
      <c r="C913" s="2">
        <v>1152.0</v>
      </c>
      <c r="D913" s="2">
        <v>18.0</v>
      </c>
      <c r="E913" s="2">
        <v>34.95</v>
      </c>
      <c r="F913" s="2">
        <v>0.03</v>
      </c>
      <c r="G913" s="2">
        <v>0.03</v>
      </c>
      <c r="H913" s="756">
        <v>46096.0</v>
      </c>
      <c r="I913" s="757">
        <f t="shared" si="1"/>
        <v>0.001208888889</v>
      </c>
      <c r="J913" s="758">
        <f t="shared" si="2"/>
        <v>0.00003458909553</v>
      </c>
      <c r="K913" s="758"/>
    </row>
    <row r="914">
      <c r="A914" s="2" t="s">
        <v>425</v>
      </c>
      <c r="B914" s="2" t="s">
        <v>505</v>
      </c>
      <c r="C914" s="2">
        <v>2304.0</v>
      </c>
      <c r="D914" s="2">
        <v>18.0</v>
      </c>
      <c r="E914" s="2">
        <v>34.99</v>
      </c>
      <c r="F914" s="2">
        <v>0.07</v>
      </c>
      <c r="G914" s="2">
        <v>0.06</v>
      </c>
      <c r="H914" s="756">
        <v>46096.0</v>
      </c>
      <c r="I914" s="757">
        <f t="shared" si="1"/>
        <v>0.002417777778</v>
      </c>
      <c r="J914" s="758">
        <f t="shared" si="2"/>
        <v>0.00006909910768</v>
      </c>
      <c r="K914" s="758"/>
    </row>
    <row r="915">
      <c r="A915" s="2" t="s">
        <v>425</v>
      </c>
      <c r="B915" s="2" t="s">
        <v>505</v>
      </c>
      <c r="C915" s="2">
        <v>4608.0</v>
      </c>
      <c r="D915" s="2">
        <v>18.0</v>
      </c>
      <c r="E915" s="2">
        <v>35.17</v>
      </c>
      <c r="F915" s="2">
        <v>0.13</v>
      </c>
      <c r="G915" s="2">
        <v>0.12</v>
      </c>
      <c r="H915" s="756">
        <v>46096.0</v>
      </c>
      <c r="I915" s="757">
        <f t="shared" si="1"/>
        <v>0.004835555556</v>
      </c>
      <c r="J915" s="758">
        <f t="shared" si="2"/>
        <v>0.0001374909171</v>
      </c>
      <c r="K915" s="758"/>
    </row>
    <row r="916">
      <c r="A916" s="2" t="s">
        <v>425</v>
      </c>
      <c r="B916" s="2" t="s">
        <v>505</v>
      </c>
      <c r="C916" s="2">
        <v>9216.0</v>
      </c>
      <c r="D916" s="2">
        <v>18.0</v>
      </c>
      <c r="E916" s="2">
        <v>35.45</v>
      </c>
      <c r="F916" s="2">
        <v>0.26</v>
      </c>
      <c r="G916" s="2">
        <v>0.25</v>
      </c>
      <c r="H916" s="756">
        <v>46096.0</v>
      </c>
      <c r="I916" s="757">
        <f t="shared" si="1"/>
        <v>0.009671111111</v>
      </c>
      <c r="J916" s="758">
        <f t="shared" si="2"/>
        <v>0.0002728099044</v>
      </c>
      <c r="K916" s="758"/>
    </row>
    <row r="917">
      <c r="A917" s="2" t="s">
        <v>425</v>
      </c>
      <c r="B917" s="2" t="s">
        <v>505</v>
      </c>
      <c r="C917" s="2">
        <v>18432.0</v>
      </c>
      <c r="D917" s="2">
        <v>18.0</v>
      </c>
      <c r="E917" s="2">
        <v>35.82</v>
      </c>
      <c r="F917" s="2">
        <v>0.51</v>
      </c>
      <c r="G917" s="2">
        <v>0.49</v>
      </c>
      <c r="H917" s="756">
        <v>46096.0</v>
      </c>
      <c r="I917" s="757">
        <f t="shared" si="1"/>
        <v>0.01934222222</v>
      </c>
      <c r="J917" s="758">
        <f t="shared" si="2"/>
        <v>0.00053998387</v>
      </c>
      <c r="K917" s="758"/>
    </row>
    <row r="918">
      <c r="A918" s="2" t="s">
        <v>425</v>
      </c>
      <c r="B918" s="2" t="s">
        <v>505</v>
      </c>
      <c r="C918" s="2">
        <v>36864.0</v>
      </c>
      <c r="D918" s="2">
        <v>18.0</v>
      </c>
      <c r="E918" s="2">
        <v>36.62</v>
      </c>
      <c r="F918" s="2">
        <v>1.01</v>
      </c>
      <c r="G918" s="2">
        <v>0.95</v>
      </c>
      <c r="H918" s="756">
        <v>46096.0</v>
      </c>
      <c r="I918" s="757">
        <f t="shared" si="1"/>
        <v>0.03868444444</v>
      </c>
      <c r="J918" s="758">
        <f t="shared" si="2"/>
        <v>0.00105637478</v>
      </c>
      <c r="K918" s="758"/>
    </row>
    <row r="919">
      <c r="A919" s="2" t="s">
        <v>425</v>
      </c>
      <c r="B919" s="2" t="s">
        <v>505</v>
      </c>
      <c r="C919" s="2">
        <v>73728.0</v>
      </c>
      <c r="D919" s="2">
        <v>18.0</v>
      </c>
      <c r="E919" s="2">
        <v>37.87</v>
      </c>
      <c r="F919" s="2">
        <v>1.95</v>
      </c>
      <c r="G919" s="2">
        <v>1.84</v>
      </c>
      <c r="H919" s="756">
        <v>46096.0</v>
      </c>
      <c r="I919" s="757">
        <f t="shared" si="1"/>
        <v>0.07736888889</v>
      </c>
      <c r="J919" s="758">
        <f t="shared" si="2"/>
        <v>0.002043012646</v>
      </c>
      <c r="K919" s="758"/>
    </row>
    <row r="920">
      <c r="A920" s="2" t="s">
        <v>425</v>
      </c>
      <c r="B920" s="2" t="s">
        <v>505</v>
      </c>
      <c r="C920" s="2">
        <v>147456.0</v>
      </c>
      <c r="D920" s="2">
        <v>18.0</v>
      </c>
      <c r="E920" s="2">
        <v>38.59</v>
      </c>
      <c r="F920" s="2">
        <v>3.82</v>
      </c>
      <c r="G920" s="2">
        <v>3.61</v>
      </c>
      <c r="H920" s="756">
        <v>46096.0</v>
      </c>
      <c r="I920" s="757">
        <f t="shared" si="1"/>
        <v>0.1547377778</v>
      </c>
      <c r="J920" s="758">
        <f t="shared" si="2"/>
        <v>0.004009789525</v>
      </c>
      <c r="K920" s="758"/>
    </row>
    <row r="921">
      <c r="A921" s="2" t="s">
        <v>425</v>
      </c>
      <c r="B921" s="2" t="s">
        <v>505</v>
      </c>
      <c r="C921" s="2">
        <v>294912.0</v>
      </c>
      <c r="D921" s="2">
        <v>18.0</v>
      </c>
      <c r="E921" s="2">
        <v>39.6</v>
      </c>
      <c r="F921" s="2">
        <v>7.45</v>
      </c>
      <c r="G921" s="2">
        <v>7.03</v>
      </c>
      <c r="H921" s="756">
        <v>46096.0</v>
      </c>
      <c r="I921" s="757">
        <f t="shared" si="1"/>
        <v>0.3094755556</v>
      </c>
      <c r="J921" s="758">
        <f t="shared" si="2"/>
        <v>0.007815039282</v>
      </c>
      <c r="K921" s="758"/>
    </row>
    <row r="922">
      <c r="A922" s="2" t="s">
        <v>425</v>
      </c>
      <c r="B922" s="2" t="s">
        <v>505</v>
      </c>
      <c r="C922" s="2">
        <v>589824.0</v>
      </c>
      <c r="D922" s="2">
        <v>18.0</v>
      </c>
      <c r="E922" s="2">
        <v>40.17</v>
      </c>
      <c r="F922" s="2">
        <v>14.68</v>
      </c>
      <c r="G922" s="2">
        <v>13.87</v>
      </c>
      <c r="H922" s="756">
        <v>46096.0</v>
      </c>
      <c r="I922" s="757">
        <f t="shared" si="1"/>
        <v>0.6189511111</v>
      </c>
      <c r="J922" s="758">
        <f t="shared" si="2"/>
        <v>0.01540829253</v>
      </c>
      <c r="K922" s="758"/>
    </row>
    <row r="923">
      <c r="A923" s="2" t="s">
        <v>425</v>
      </c>
      <c r="B923" s="2" t="s">
        <v>505</v>
      </c>
      <c r="C923" s="2">
        <v>1179648.0</v>
      </c>
      <c r="D923" s="2">
        <v>18.0</v>
      </c>
      <c r="E923" s="2">
        <v>40.33</v>
      </c>
      <c r="F923" s="2">
        <v>29.25</v>
      </c>
      <c r="G923" s="2">
        <v>27.63</v>
      </c>
      <c r="H923" s="756">
        <v>46096.0</v>
      </c>
      <c r="I923" s="757">
        <f t="shared" si="1"/>
        <v>1.237902222</v>
      </c>
      <c r="J923" s="758">
        <f t="shared" si="2"/>
        <v>0.03069432735</v>
      </c>
      <c r="K923" s="758"/>
    </row>
    <row r="924">
      <c r="A924" s="2" t="s">
        <v>425</v>
      </c>
      <c r="B924" s="2" t="s">
        <v>505</v>
      </c>
      <c r="C924" s="2">
        <v>2359296.0</v>
      </c>
      <c r="D924" s="2">
        <v>18.0</v>
      </c>
      <c r="E924" s="2">
        <v>41.69</v>
      </c>
      <c r="F924" s="2">
        <v>56.6</v>
      </c>
      <c r="G924" s="2">
        <v>53.45</v>
      </c>
      <c r="H924" s="756">
        <v>46096.0</v>
      </c>
      <c r="I924" s="757">
        <f t="shared" si="1"/>
        <v>2.475804444</v>
      </c>
      <c r="J924" s="758">
        <f t="shared" si="2"/>
        <v>0.05938605048</v>
      </c>
      <c r="K924" s="758"/>
    </row>
    <row r="925">
      <c r="A925" s="2" t="s">
        <v>425</v>
      </c>
      <c r="B925" s="2" t="s">
        <v>505</v>
      </c>
      <c r="C925" s="2">
        <v>4718592.0</v>
      </c>
      <c r="D925" s="2">
        <v>18.0</v>
      </c>
      <c r="E925" s="2">
        <v>49.79</v>
      </c>
      <c r="F925" s="2">
        <v>94.78</v>
      </c>
      <c r="G925" s="2">
        <v>89.51</v>
      </c>
      <c r="H925" s="756">
        <v>46096.0</v>
      </c>
      <c r="I925" s="757">
        <f t="shared" si="1"/>
        <v>4.951608889</v>
      </c>
      <c r="J925" s="758">
        <f t="shared" si="2"/>
        <v>0.09944986722</v>
      </c>
      <c r="K925" s="758"/>
    </row>
    <row r="926">
      <c r="A926" s="2" t="s">
        <v>425</v>
      </c>
      <c r="B926" s="2" t="s">
        <v>505</v>
      </c>
      <c r="C926" s="2">
        <v>9437184.0</v>
      </c>
      <c r="D926" s="2">
        <v>18.0</v>
      </c>
      <c r="E926" s="2">
        <v>72.63</v>
      </c>
      <c r="F926" s="2">
        <v>129.94</v>
      </c>
      <c r="G926" s="2">
        <v>122.72</v>
      </c>
      <c r="H926" s="756">
        <v>46096.0</v>
      </c>
      <c r="I926" s="757">
        <f t="shared" si="1"/>
        <v>9.903217778</v>
      </c>
      <c r="J926" s="758">
        <f t="shared" si="2"/>
        <v>0.1363516147</v>
      </c>
      <c r="K926" s="758"/>
    </row>
    <row r="927">
      <c r="A927" s="2" t="s">
        <v>425</v>
      </c>
      <c r="B927" s="2" t="s">
        <v>505</v>
      </c>
      <c r="C927" s="2">
        <v>1.8874368E7</v>
      </c>
      <c r="D927" s="2">
        <v>18.0</v>
      </c>
      <c r="E927" s="2">
        <v>66.84</v>
      </c>
      <c r="F927" s="2">
        <v>282.4</v>
      </c>
      <c r="G927" s="2">
        <v>266.71</v>
      </c>
      <c r="H927" s="756">
        <v>46096.0</v>
      </c>
      <c r="I927" s="757">
        <f t="shared" si="1"/>
        <v>19.80643556</v>
      </c>
      <c r="J927" s="758">
        <f t="shared" si="2"/>
        <v>0.2963260855</v>
      </c>
      <c r="K927" s="758"/>
    </row>
    <row r="928">
      <c r="A928" s="2" t="s">
        <v>425</v>
      </c>
      <c r="B928" s="2" t="s">
        <v>505</v>
      </c>
      <c r="C928" s="2">
        <v>3.7748736E7</v>
      </c>
      <c r="D928" s="2">
        <v>18.0</v>
      </c>
      <c r="E928" s="2">
        <v>95.98</v>
      </c>
      <c r="F928" s="2">
        <v>393.29</v>
      </c>
      <c r="G928" s="2">
        <v>371.44</v>
      </c>
      <c r="H928" s="756">
        <v>46096.0</v>
      </c>
      <c r="I928" s="757">
        <f t="shared" si="1"/>
        <v>39.61287111</v>
      </c>
      <c r="J928" s="758">
        <f t="shared" si="2"/>
        <v>0.4127200574</v>
      </c>
      <c r="K928" s="758"/>
    </row>
    <row r="929">
      <c r="A929" s="2" t="s">
        <v>425</v>
      </c>
      <c r="B929" s="2" t="s">
        <v>505</v>
      </c>
      <c r="C929" s="2">
        <v>7.5497472E7</v>
      </c>
      <c r="D929" s="2">
        <v>18.0</v>
      </c>
      <c r="E929" s="2">
        <v>155.62</v>
      </c>
      <c r="F929" s="2">
        <v>485.14</v>
      </c>
      <c r="G929" s="2">
        <v>458.19</v>
      </c>
      <c r="H929" s="756">
        <v>46096.0</v>
      </c>
      <c r="I929" s="757">
        <f t="shared" si="1"/>
        <v>79.22574222</v>
      </c>
      <c r="J929" s="758">
        <f t="shared" si="2"/>
        <v>0.5090974311</v>
      </c>
      <c r="K929" s="758"/>
    </row>
    <row r="930">
      <c r="A930" s="2" t="s">
        <v>425</v>
      </c>
      <c r="B930" s="2" t="s">
        <v>505</v>
      </c>
      <c r="C930" s="2">
        <v>1.50994944E8</v>
      </c>
      <c r="D930" s="2">
        <v>18.0</v>
      </c>
      <c r="E930" s="2">
        <v>260.4</v>
      </c>
      <c r="F930" s="2">
        <v>579.85</v>
      </c>
      <c r="G930" s="2">
        <v>547.64</v>
      </c>
      <c r="H930" s="756">
        <v>46096.0</v>
      </c>
      <c r="I930" s="757">
        <f t="shared" si="1"/>
        <v>158.4514844</v>
      </c>
      <c r="J930" s="758">
        <f t="shared" si="2"/>
        <v>0.6084926438</v>
      </c>
      <c r="K930" s="758"/>
    </row>
    <row r="931">
      <c r="A931" s="2" t="s">
        <v>425</v>
      </c>
      <c r="B931" s="2" t="s">
        <v>505</v>
      </c>
      <c r="C931" s="2">
        <v>3.01989888E8</v>
      </c>
      <c r="D931" s="2">
        <v>18.0</v>
      </c>
      <c r="E931" s="2">
        <v>476.6</v>
      </c>
      <c r="F931" s="2">
        <v>633.63</v>
      </c>
      <c r="G931" s="2">
        <v>598.43</v>
      </c>
      <c r="H931" s="756">
        <v>46096.0</v>
      </c>
      <c r="I931" s="757">
        <f t="shared" si="1"/>
        <v>316.9029689</v>
      </c>
      <c r="J931" s="758">
        <f t="shared" si="2"/>
        <v>0.6649243997</v>
      </c>
      <c r="K931" s="758"/>
    </row>
    <row r="932">
      <c r="A932" s="2" t="s">
        <v>425</v>
      </c>
      <c r="B932" s="2" t="s">
        <v>505</v>
      </c>
      <c r="C932" s="2">
        <v>6.03979776E8</v>
      </c>
      <c r="D932" s="2">
        <v>18.0</v>
      </c>
      <c r="E932" s="2">
        <v>930.69</v>
      </c>
      <c r="F932" s="2">
        <v>648.96</v>
      </c>
      <c r="G932" s="2">
        <v>612.91</v>
      </c>
      <c r="H932" s="756">
        <v>46096.0</v>
      </c>
      <c r="I932" s="757">
        <f t="shared" si="1"/>
        <v>633.8059378</v>
      </c>
      <c r="J932" s="758">
        <f t="shared" si="2"/>
        <v>0.6810064982</v>
      </c>
      <c r="K932" s="758"/>
    </row>
    <row r="933">
      <c r="A933" s="2" t="s">
        <v>425</v>
      </c>
      <c r="B933" s="2" t="s">
        <v>505</v>
      </c>
      <c r="C933" s="2">
        <v>1.207959552E9</v>
      </c>
      <c r="D933" s="2">
        <v>18.0</v>
      </c>
      <c r="E933" s="2">
        <v>1940.94</v>
      </c>
      <c r="F933" s="2">
        <v>622.36</v>
      </c>
      <c r="G933" s="2">
        <v>587.78</v>
      </c>
      <c r="H933" s="756">
        <v>46096.0</v>
      </c>
      <c r="I933" s="757">
        <f t="shared" si="1"/>
        <v>1267.611876</v>
      </c>
      <c r="J933" s="758">
        <f t="shared" si="2"/>
        <v>0.6530917368</v>
      </c>
      <c r="K933" s="758"/>
    </row>
    <row r="934">
      <c r="A934" s="2" t="s">
        <v>425</v>
      </c>
      <c r="B934" s="2" t="s">
        <v>505</v>
      </c>
      <c r="C934" s="2">
        <v>2.415919104E9</v>
      </c>
      <c r="D934" s="2">
        <v>18.0</v>
      </c>
      <c r="E934" s="2">
        <v>3605.38</v>
      </c>
      <c r="F934" s="2">
        <v>670.09</v>
      </c>
      <c r="G934" s="2">
        <v>632.86</v>
      </c>
      <c r="H934" s="756">
        <v>46096.0</v>
      </c>
      <c r="I934" s="757">
        <f t="shared" si="1"/>
        <v>2535.223751</v>
      </c>
      <c r="J934" s="758">
        <f t="shared" si="2"/>
        <v>0.7031779594</v>
      </c>
      <c r="K934" s="758"/>
    </row>
    <row r="935">
      <c r="A935" s="2" t="s">
        <v>425</v>
      </c>
      <c r="B935" s="2" t="s">
        <v>505</v>
      </c>
      <c r="C935" s="2">
        <v>4.831838208E9</v>
      </c>
      <c r="D935" s="2">
        <v>18.0</v>
      </c>
      <c r="E935" s="2">
        <v>6947.35</v>
      </c>
      <c r="F935" s="2">
        <v>695.49</v>
      </c>
      <c r="G935" s="2">
        <v>656.86</v>
      </c>
      <c r="H935" s="756">
        <v>46096.0</v>
      </c>
      <c r="I935" s="757">
        <f t="shared" si="1"/>
        <v>5070.447502</v>
      </c>
      <c r="J935" s="758">
        <f t="shared" si="2"/>
        <v>0.7298390757</v>
      </c>
      <c r="K935" s="758"/>
    </row>
    <row r="936">
      <c r="A936" s="2" t="s">
        <v>425</v>
      </c>
      <c r="B936" s="2" t="s">
        <v>505</v>
      </c>
      <c r="C936" s="2">
        <v>9.663676416E9</v>
      </c>
      <c r="D936" s="2">
        <v>18.0</v>
      </c>
      <c r="E936" s="2">
        <v>13609.2</v>
      </c>
      <c r="F936" s="2">
        <v>710.08</v>
      </c>
      <c r="G936" s="2">
        <v>670.64</v>
      </c>
      <c r="H936" s="756">
        <v>46096.0</v>
      </c>
      <c r="I936" s="757">
        <f t="shared" si="1"/>
        <v>10140.895</v>
      </c>
      <c r="J936" s="758">
        <f t="shared" si="2"/>
        <v>0.7451499724</v>
      </c>
      <c r="K936" s="758"/>
    </row>
    <row r="937">
      <c r="A937" s="2" t="s">
        <v>425</v>
      </c>
      <c r="B937" s="2" t="s">
        <v>505</v>
      </c>
      <c r="C937" s="2">
        <v>1280.0</v>
      </c>
      <c r="D937" s="2">
        <v>20.0</v>
      </c>
      <c r="E937" s="2">
        <v>36.5</v>
      </c>
      <c r="F937" s="2">
        <v>0.04</v>
      </c>
      <c r="G937" s="2">
        <v>0.03</v>
      </c>
      <c r="H937" s="756">
        <v>46096.0</v>
      </c>
      <c r="I937" s="757">
        <f t="shared" si="1"/>
        <v>0.001351111111</v>
      </c>
      <c r="J937" s="758">
        <f t="shared" si="2"/>
        <v>0.00003701674277</v>
      </c>
      <c r="K937" s="758"/>
    </row>
    <row r="938">
      <c r="A938" s="2" t="s">
        <v>425</v>
      </c>
      <c r="B938" s="2" t="s">
        <v>505</v>
      </c>
      <c r="C938" s="2">
        <v>2560.0</v>
      </c>
      <c r="D938" s="2">
        <v>20.0</v>
      </c>
      <c r="E938" s="2">
        <v>36.63</v>
      </c>
      <c r="F938" s="2">
        <v>0.07</v>
      </c>
      <c r="G938" s="2">
        <v>0.07</v>
      </c>
      <c r="H938" s="756">
        <v>46096.0</v>
      </c>
      <c r="I938" s="757">
        <f t="shared" si="1"/>
        <v>0.002702222222</v>
      </c>
      <c r="J938" s="758">
        <f t="shared" si="2"/>
        <v>0.00007377074044</v>
      </c>
      <c r="K938" s="758"/>
    </row>
    <row r="939">
      <c r="A939" s="2" t="s">
        <v>425</v>
      </c>
      <c r="B939" s="2" t="s">
        <v>505</v>
      </c>
      <c r="C939" s="2">
        <v>5120.0</v>
      </c>
      <c r="D939" s="2">
        <v>20.0</v>
      </c>
      <c r="E939" s="2">
        <v>36.99</v>
      </c>
      <c r="F939" s="2">
        <v>0.14</v>
      </c>
      <c r="G939" s="2">
        <v>0.13</v>
      </c>
      <c r="H939" s="756">
        <v>46096.0</v>
      </c>
      <c r="I939" s="757">
        <f t="shared" si="1"/>
        <v>0.005404444444</v>
      </c>
      <c r="J939" s="758">
        <f t="shared" si="2"/>
        <v>0.0001461055541</v>
      </c>
      <c r="K939" s="758"/>
    </row>
    <row r="940">
      <c r="A940" s="2" t="s">
        <v>425</v>
      </c>
      <c r="B940" s="2" t="s">
        <v>505</v>
      </c>
      <c r="C940" s="2">
        <v>10240.0</v>
      </c>
      <c r="D940" s="2">
        <v>20.0</v>
      </c>
      <c r="E940" s="2">
        <v>38.4</v>
      </c>
      <c r="F940" s="2">
        <v>0.27</v>
      </c>
      <c r="G940" s="2">
        <v>0.25</v>
      </c>
      <c r="H940" s="756">
        <v>46096.0</v>
      </c>
      <c r="I940" s="757">
        <f t="shared" si="1"/>
        <v>0.01080888889</v>
      </c>
      <c r="J940" s="758">
        <f t="shared" si="2"/>
        <v>0.0002814814815</v>
      </c>
      <c r="K940" s="758"/>
    </row>
    <row r="941">
      <c r="A941" s="2" t="s">
        <v>425</v>
      </c>
      <c r="B941" s="2" t="s">
        <v>505</v>
      </c>
      <c r="C941" s="2">
        <v>20480.0</v>
      </c>
      <c r="D941" s="2">
        <v>20.0</v>
      </c>
      <c r="E941" s="2">
        <v>38.25</v>
      </c>
      <c r="F941" s="2">
        <v>0.54</v>
      </c>
      <c r="G941" s="2">
        <v>0.51</v>
      </c>
      <c r="H941" s="756">
        <v>46096.0</v>
      </c>
      <c r="I941" s="757">
        <f t="shared" si="1"/>
        <v>0.02161777778</v>
      </c>
      <c r="J941" s="758">
        <f t="shared" si="2"/>
        <v>0.0005651706609</v>
      </c>
      <c r="K941" s="758"/>
    </row>
    <row r="942">
      <c r="A942" s="2" t="s">
        <v>425</v>
      </c>
      <c r="B942" s="2" t="s">
        <v>505</v>
      </c>
      <c r="C942" s="2">
        <v>40960.0</v>
      </c>
      <c r="D942" s="2">
        <v>20.0</v>
      </c>
      <c r="E942" s="2">
        <v>38.26</v>
      </c>
      <c r="F942" s="2">
        <v>1.07</v>
      </c>
      <c r="G942" s="2">
        <v>1.02</v>
      </c>
      <c r="H942" s="756">
        <v>46096.0</v>
      </c>
      <c r="I942" s="757">
        <f t="shared" si="1"/>
        <v>0.04323555556</v>
      </c>
      <c r="J942" s="758">
        <f t="shared" si="2"/>
        <v>0.001130045885</v>
      </c>
      <c r="K942" s="758"/>
    </row>
    <row r="943">
      <c r="A943" s="2" t="s">
        <v>425</v>
      </c>
      <c r="B943" s="2" t="s">
        <v>505</v>
      </c>
      <c r="C943" s="2">
        <v>81920.0</v>
      </c>
      <c r="D943" s="2">
        <v>20.0</v>
      </c>
      <c r="E943" s="2">
        <v>40.41</v>
      </c>
      <c r="F943" s="2">
        <v>2.03</v>
      </c>
      <c r="G943" s="2">
        <v>1.93</v>
      </c>
      <c r="H943" s="756">
        <v>46096.0</v>
      </c>
      <c r="I943" s="757">
        <f t="shared" si="1"/>
        <v>0.08647111111</v>
      </c>
      <c r="J943" s="758">
        <f t="shared" si="2"/>
        <v>0.002139844373</v>
      </c>
      <c r="K943" s="758"/>
    </row>
    <row r="944">
      <c r="A944" s="2" t="s">
        <v>425</v>
      </c>
      <c r="B944" s="2" t="s">
        <v>505</v>
      </c>
      <c r="C944" s="2">
        <v>163840.0</v>
      </c>
      <c r="D944" s="2">
        <v>20.0</v>
      </c>
      <c r="E944" s="2">
        <v>40.84</v>
      </c>
      <c r="F944" s="2">
        <v>4.01</v>
      </c>
      <c r="G944" s="2">
        <v>3.81</v>
      </c>
      <c r="H944" s="756">
        <v>46096.0</v>
      </c>
      <c r="I944" s="757">
        <f t="shared" si="1"/>
        <v>0.1729422222</v>
      </c>
      <c r="J944" s="758">
        <f t="shared" si="2"/>
        <v>0.00423462836</v>
      </c>
      <c r="K944" s="758"/>
    </row>
    <row r="945">
      <c r="A945" s="2" t="s">
        <v>425</v>
      </c>
      <c r="B945" s="2" t="s">
        <v>505</v>
      </c>
      <c r="C945" s="2">
        <v>327680.0</v>
      </c>
      <c r="D945" s="2">
        <v>20.0</v>
      </c>
      <c r="E945" s="2">
        <v>42.22</v>
      </c>
      <c r="F945" s="2">
        <v>7.76</v>
      </c>
      <c r="G945" s="2">
        <v>7.37</v>
      </c>
      <c r="H945" s="756">
        <v>46096.0</v>
      </c>
      <c r="I945" s="757">
        <f t="shared" si="1"/>
        <v>0.3458844444</v>
      </c>
      <c r="J945" s="758">
        <f t="shared" si="2"/>
        <v>0.008192431181</v>
      </c>
      <c r="K945" s="758"/>
    </row>
    <row r="946">
      <c r="A946" s="2" t="s">
        <v>425</v>
      </c>
      <c r="B946" s="2" t="s">
        <v>505</v>
      </c>
      <c r="C946" s="2">
        <v>655360.0</v>
      </c>
      <c r="D946" s="2">
        <v>20.0</v>
      </c>
      <c r="E946" s="2">
        <v>42.03</v>
      </c>
      <c r="F946" s="2">
        <v>15.59</v>
      </c>
      <c r="G946" s="2">
        <v>14.81</v>
      </c>
      <c r="H946" s="756">
        <v>46096.0</v>
      </c>
      <c r="I946" s="757">
        <f t="shared" si="1"/>
        <v>0.6917688889</v>
      </c>
      <c r="J946" s="758">
        <f t="shared" si="2"/>
        <v>0.01645893145</v>
      </c>
      <c r="K946" s="758"/>
    </row>
    <row r="947">
      <c r="A947" s="2" t="s">
        <v>425</v>
      </c>
      <c r="B947" s="2" t="s">
        <v>505</v>
      </c>
      <c r="C947" s="2">
        <v>1310720.0</v>
      </c>
      <c r="D947" s="2">
        <v>20.0</v>
      </c>
      <c r="E947" s="2">
        <v>42.95</v>
      </c>
      <c r="F947" s="2">
        <v>30.52</v>
      </c>
      <c r="G947" s="2">
        <v>28.99</v>
      </c>
      <c r="H947" s="756">
        <v>46096.0</v>
      </c>
      <c r="I947" s="757">
        <f t="shared" si="1"/>
        <v>1.383537778</v>
      </c>
      <c r="J947" s="758">
        <f t="shared" si="2"/>
        <v>0.03221275385</v>
      </c>
      <c r="K947" s="758"/>
    </row>
    <row r="948">
      <c r="A948" s="2" t="s">
        <v>425</v>
      </c>
      <c r="B948" s="2" t="s">
        <v>505</v>
      </c>
      <c r="C948" s="2">
        <v>2621440.0</v>
      </c>
      <c r="D948" s="2">
        <v>20.0</v>
      </c>
      <c r="E948" s="2">
        <v>43.21</v>
      </c>
      <c r="F948" s="2">
        <v>60.66</v>
      </c>
      <c r="G948" s="2">
        <v>57.63</v>
      </c>
      <c r="H948" s="756">
        <v>46096.0</v>
      </c>
      <c r="I948" s="757">
        <f t="shared" si="1"/>
        <v>2.767075556</v>
      </c>
      <c r="J948" s="758">
        <f t="shared" si="2"/>
        <v>0.06403785132</v>
      </c>
      <c r="K948" s="758"/>
    </row>
    <row r="949">
      <c r="A949" s="2" t="s">
        <v>425</v>
      </c>
      <c r="B949" s="2" t="s">
        <v>505</v>
      </c>
      <c r="C949" s="2">
        <v>5242880.0</v>
      </c>
      <c r="D949" s="2">
        <v>20.0</v>
      </c>
      <c r="E949" s="2">
        <v>51.13</v>
      </c>
      <c r="F949" s="2">
        <v>102.55</v>
      </c>
      <c r="G949" s="2">
        <v>97.42</v>
      </c>
      <c r="H949" s="756">
        <v>46096.0</v>
      </c>
      <c r="I949" s="757">
        <f t="shared" si="1"/>
        <v>5.534151111</v>
      </c>
      <c r="J949" s="758">
        <f t="shared" si="2"/>
        <v>0.108236869</v>
      </c>
      <c r="K949" s="758"/>
    </row>
    <row r="950">
      <c r="A950" s="2" t="s">
        <v>425</v>
      </c>
      <c r="B950" s="2" t="s">
        <v>505</v>
      </c>
      <c r="C950" s="2">
        <v>1.048576E7</v>
      </c>
      <c r="D950" s="2">
        <v>20.0</v>
      </c>
      <c r="E950" s="2">
        <v>72.74</v>
      </c>
      <c r="F950" s="2">
        <v>144.16</v>
      </c>
      <c r="G950" s="2">
        <v>136.95</v>
      </c>
      <c r="H950" s="756">
        <v>46096.0</v>
      </c>
      <c r="I950" s="757">
        <f t="shared" si="1"/>
        <v>11.06830222</v>
      </c>
      <c r="J950" s="758">
        <f t="shared" si="2"/>
        <v>0.1521625271</v>
      </c>
      <c r="K950" s="758"/>
    </row>
    <row r="951">
      <c r="A951" s="2" t="s">
        <v>425</v>
      </c>
      <c r="B951" s="2" t="s">
        <v>505</v>
      </c>
      <c r="C951" s="2">
        <v>2.097152E7</v>
      </c>
      <c r="D951" s="2">
        <v>20.0</v>
      </c>
      <c r="E951" s="2">
        <v>108.37</v>
      </c>
      <c r="F951" s="2">
        <v>193.52</v>
      </c>
      <c r="G951" s="2">
        <v>183.84</v>
      </c>
      <c r="H951" s="756">
        <v>46096.0</v>
      </c>
      <c r="I951" s="757">
        <f t="shared" si="1"/>
        <v>22.13660444</v>
      </c>
      <c r="J951" s="758">
        <f t="shared" si="2"/>
        <v>0.2042687501</v>
      </c>
      <c r="K951" s="758"/>
    </row>
    <row r="952">
      <c r="A952" s="2" t="s">
        <v>425</v>
      </c>
      <c r="B952" s="2" t="s">
        <v>505</v>
      </c>
      <c r="C952" s="2">
        <v>4.194304E7</v>
      </c>
      <c r="D952" s="2">
        <v>20.0</v>
      </c>
      <c r="E952" s="2">
        <v>104.83</v>
      </c>
      <c r="F952" s="2">
        <v>400.09</v>
      </c>
      <c r="G952" s="2">
        <v>380.08</v>
      </c>
      <c r="H952" s="756">
        <v>46096.0</v>
      </c>
      <c r="I952" s="757">
        <f t="shared" si="1"/>
        <v>44.27320889</v>
      </c>
      <c r="J952" s="758">
        <f t="shared" si="2"/>
        <v>0.4223333863</v>
      </c>
      <c r="K952" s="758"/>
    </row>
    <row r="953">
      <c r="A953" s="2" t="s">
        <v>425</v>
      </c>
      <c r="B953" s="2" t="s">
        <v>505</v>
      </c>
      <c r="C953" s="2">
        <v>8.388608E7</v>
      </c>
      <c r="D953" s="2">
        <v>20.0</v>
      </c>
      <c r="E953" s="2">
        <v>171.24</v>
      </c>
      <c r="F953" s="2">
        <v>489.88</v>
      </c>
      <c r="G953" s="2">
        <v>465.38</v>
      </c>
      <c r="H953" s="756">
        <v>46096.0</v>
      </c>
      <c r="I953" s="757">
        <f t="shared" si="1"/>
        <v>88.54641778</v>
      </c>
      <c r="J953" s="758">
        <f t="shared" si="2"/>
        <v>0.5170895689</v>
      </c>
      <c r="K953" s="758"/>
    </row>
    <row r="954">
      <c r="A954" s="2" t="s">
        <v>425</v>
      </c>
      <c r="B954" s="2" t="s">
        <v>505</v>
      </c>
      <c r="C954" s="2">
        <v>1.6777216E8</v>
      </c>
      <c r="D954" s="2">
        <v>20.0</v>
      </c>
      <c r="E954" s="2">
        <v>286.31</v>
      </c>
      <c r="F954" s="2">
        <v>585.98</v>
      </c>
      <c r="G954" s="2">
        <v>556.68</v>
      </c>
      <c r="H954" s="756">
        <v>46096.0</v>
      </c>
      <c r="I954" s="757">
        <f t="shared" si="1"/>
        <v>177.0928356</v>
      </c>
      <c r="J954" s="758">
        <f t="shared" si="2"/>
        <v>0.6185352784</v>
      </c>
      <c r="K954" s="758"/>
    </row>
    <row r="955">
      <c r="A955" s="2" t="s">
        <v>425</v>
      </c>
      <c r="B955" s="2" t="s">
        <v>505</v>
      </c>
      <c r="C955" s="2">
        <v>3.3554432E8</v>
      </c>
      <c r="D955" s="2">
        <v>20.0</v>
      </c>
      <c r="E955" s="2">
        <v>527.15</v>
      </c>
      <c r="F955" s="2">
        <v>636.52</v>
      </c>
      <c r="G955" s="2">
        <v>604.7</v>
      </c>
      <c r="H955" s="756">
        <v>46096.0</v>
      </c>
      <c r="I955" s="757">
        <f t="shared" si="1"/>
        <v>354.1856711</v>
      </c>
      <c r="J955" s="758">
        <f t="shared" si="2"/>
        <v>0.6718878329</v>
      </c>
      <c r="K955" s="758"/>
    </row>
    <row r="956">
      <c r="A956" s="2" t="s">
        <v>425</v>
      </c>
      <c r="B956" s="2" t="s">
        <v>505</v>
      </c>
      <c r="C956" s="2">
        <v>6.7108864E8</v>
      </c>
      <c r="D956" s="2">
        <v>20.0</v>
      </c>
      <c r="E956" s="2">
        <v>1022.56</v>
      </c>
      <c r="F956" s="2">
        <v>656.29</v>
      </c>
      <c r="G956" s="2">
        <v>623.47</v>
      </c>
      <c r="H956" s="756">
        <v>46096.0</v>
      </c>
      <c r="I956" s="757">
        <f t="shared" si="1"/>
        <v>708.3713422</v>
      </c>
      <c r="J956" s="758">
        <f t="shared" si="2"/>
        <v>0.6927430588</v>
      </c>
      <c r="K956" s="758"/>
    </row>
    <row r="957">
      <c r="A957" s="2" t="s">
        <v>425</v>
      </c>
      <c r="B957" s="2" t="s">
        <v>505</v>
      </c>
      <c r="C957" s="2">
        <v>1.34217728E9</v>
      </c>
      <c r="D957" s="2">
        <v>20.0</v>
      </c>
      <c r="E957" s="2">
        <v>2151.02</v>
      </c>
      <c r="F957" s="2">
        <v>623.97</v>
      </c>
      <c r="G957" s="2">
        <v>592.77</v>
      </c>
      <c r="H957" s="756">
        <v>46096.0</v>
      </c>
      <c r="I957" s="757">
        <f t="shared" si="1"/>
        <v>1416.742684</v>
      </c>
      <c r="J957" s="758">
        <f t="shared" si="2"/>
        <v>0.6586376158</v>
      </c>
      <c r="K957" s="758"/>
    </row>
    <row r="958">
      <c r="A958" s="2" t="s">
        <v>425</v>
      </c>
      <c r="B958" s="2" t="s">
        <v>505</v>
      </c>
      <c r="C958" s="2">
        <v>2.68435456E9</v>
      </c>
      <c r="D958" s="2">
        <v>20.0</v>
      </c>
      <c r="E958" s="2">
        <v>4002.47</v>
      </c>
      <c r="F958" s="2">
        <v>670.67</v>
      </c>
      <c r="G958" s="2">
        <v>637.14</v>
      </c>
      <c r="H958" s="756">
        <v>46096.0</v>
      </c>
      <c r="I958" s="757">
        <f t="shared" si="1"/>
        <v>2833.485369</v>
      </c>
      <c r="J958" s="758">
        <f t="shared" si="2"/>
        <v>0.7079341929</v>
      </c>
      <c r="K958" s="758"/>
    </row>
    <row r="959">
      <c r="A959" s="2" t="s">
        <v>425</v>
      </c>
      <c r="B959" s="2" t="s">
        <v>505</v>
      </c>
      <c r="C959" s="2">
        <v>5.36870912E9</v>
      </c>
      <c r="D959" s="2">
        <v>20.0</v>
      </c>
      <c r="E959" s="2">
        <v>7699.89</v>
      </c>
      <c r="F959" s="2">
        <v>697.25</v>
      </c>
      <c r="G959" s="2">
        <v>662.38</v>
      </c>
      <c r="H959" s="756">
        <v>46096.0</v>
      </c>
      <c r="I959" s="757">
        <f t="shared" si="1"/>
        <v>5666.970738</v>
      </c>
      <c r="J959" s="758">
        <f t="shared" si="2"/>
        <v>0.7359807397</v>
      </c>
      <c r="K959" s="758"/>
    </row>
    <row r="960">
      <c r="A960" s="2" t="s">
        <v>425</v>
      </c>
      <c r="B960" s="2" t="s">
        <v>505</v>
      </c>
      <c r="C960" s="2">
        <v>1.073741824E10</v>
      </c>
      <c r="D960" s="2">
        <v>20.0</v>
      </c>
      <c r="E960" s="2">
        <v>15040.9</v>
      </c>
      <c r="F960" s="2">
        <v>713.88</v>
      </c>
      <c r="G960" s="2">
        <v>678.19</v>
      </c>
      <c r="H960" s="756">
        <v>46096.0</v>
      </c>
      <c r="I960" s="757">
        <f t="shared" si="1"/>
        <v>11333.94148</v>
      </c>
      <c r="J960" s="758">
        <f t="shared" si="2"/>
        <v>0.753541442</v>
      </c>
      <c r="K960" s="758"/>
    </row>
    <row r="961">
      <c r="A961" s="2" t="s">
        <v>425</v>
      </c>
      <c r="B961" s="2" t="s">
        <v>505</v>
      </c>
      <c r="C961" s="2">
        <v>1408.0</v>
      </c>
      <c r="D961" s="2">
        <v>22.0</v>
      </c>
      <c r="E961" s="2">
        <v>39.93</v>
      </c>
      <c r="F961" s="2">
        <v>0.04</v>
      </c>
      <c r="G961" s="2">
        <v>0.03</v>
      </c>
      <c r="H961" s="756">
        <v>46096.0</v>
      </c>
      <c r="I961" s="757">
        <f t="shared" si="1"/>
        <v>0.001493333333</v>
      </c>
      <c r="J961" s="758">
        <f t="shared" si="2"/>
        <v>0.0000373987812</v>
      </c>
      <c r="K961" s="758"/>
    </row>
    <row r="962">
      <c r="A962" s="2" t="s">
        <v>425</v>
      </c>
      <c r="B962" s="2" t="s">
        <v>505</v>
      </c>
      <c r="C962" s="2">
        <v>2816.0</v>
      </c>
      <c r="D962" s="2">
        <v>22.0</v>
      </c>
      <c r="E962" s="2">
        <v>40.36</v>
      </c>
      <c r="F962" s="2">
        <v>0.07</v>
      </c>
      <c r="G962" s="2">
        <v>0.07</v>
      </c>
      <c r="H962" s="756">
        <v>46096.0</v>
      </c>
      <c r="I962" s="757">
        <f t="shared" si="1"/>
        <v>0.002986666667</v>
      </c>
      <c r="J962" s="758">
        <f t="shared" si="2"/>
        <v>0.00007400066072</v>
      </c>
      <c r="K962" s="758"/>
    </row>
    <row r="963">
      <c r="A963" s="2" t="s">
        <v>425</v>
      </c>
      <c r="B963" s="2" t="s">
        <v>505</v>
      </c>
      <c r="C963" s="2">
        <v>5632.0</v>
      </c>
      <c r="D963" s="2">
        <v>22.0</v>
      </c>
      <c r="E963" s="2">
        <v>40.52</v>
      </c>
      <c r="F963" s="2">
        <v>0.14</v>
      </c>
      <c r="G963" s="2">
        <v>0.13</v>
      </c>
      <c r="H963" s="756">
        <v>46096.0</v>
      </c>
      <c r="I963" s="757">
        <f t="shared" si="1"/>
        <v>0.005973333333</v>
      </c>
      <c r="J963" s="758">
        <f t="shared" si="2"/>
        <v>0.0001474169135</v>
      </c>
      <c r="K963" s="758"/>
    </row>
    <row r="964">
      <c r="A964" s="2" t="s">
        <v>425</v>
      </c>
      <c r="B964" s="2" t="s">
        <v>505</v>
      </c>
      <c r="C964" s="2">
        <v>11264.0</v>
      </c>
      <c r="D964" s="2">
        <v>22.0</v>
      </c>
      <c r="E964" s="2">
        <v>41.45</v>
      </c>
      <c r="F964" s="2">
        <v>0.27</v>
      </c>
      <c r="G964" s="2">
        <v>0.26</v>
      </c>
      <c r="H964" s="756">
        <v>46096.0</v>
      </c>
      <c r="I964" s="757">
        <f t="shared" si="1"/>
        <v>0.01194666667</v>
      </c>
      <c r="J964" s="758">
        <f t="shared" si="2"/>
        <v>0.0002882187374</v>
      </c>
      <c r="K964" s="758"/>
    </row>
    <row r="965">
      <c r="A965" s="2" t="s">
        <v>425</v>
      </c>
      <c r="B965" s="2" t="s">
        <v>505</v>
      </c>
      <c r="C965" s="2">
        <v>22528.0</v>
      </c>
      <c r="D965" s="2">
        <v>22.0</v>
      </c>
      <c r="E965" s="2">
        <v>41.52</v>
      </c>
      <c r="F965" s="2">
        <v>0.54</v>
      </c>
      <c r="G965" s="2">
        <v>0.52</v>
      </c>
      <c r="H965" s="756">
        <v>46096.0</v>
      </c>
      <c r="I965" s="757">
        <f t="shared" si="1"/>
        <v>0.02389333333</v>
      </c>
      <c r="J965" s="758">
        <f t="shared" si="2"/>
        <v>0.000575465639</v>
      </c>
      <c r="K965" s="758"/>
    </row>
    <row r="966">
      <c r="A966" s="2" t="s">
        <v>425</v>
      </c>
      <c r="B966" s="2" t="s">
        <v>505</v>
      </c>
      <c r="C966" s="2">
        <v>45056.0</v>
      </c>
      <c r="D966" s="2">
        <v>22.0</v>
      </c>
      <c r="E966" s="2">
        <v>42.34</v>
      </c>
      <c r="F966" s="2">
        <v>1.06</v>
      </c>
      <c r="G966" s="2">
        <v>1.02</v>
      </c>
      <c r="H966" s="756">
        <v>46096.0</v>
      </c>
      <c r="I966" s="757">
        <f t="shared" si="1"/>
        <v>0.04778666667</v>
      </c>
      <c r="J966" s="758">
        <f t="shared" si="2"/>
        <v>0.001128641159</v>
      </c>
      <c r="K966" s="758"/>
    </row>
    <row r="967">
      <c r="A967" s="2" t="s">
        <v>425</v>
      </c>
      <c r="B967" s="2" t="s">
        <v>505</v>
      </c>
      <c r="C967" s="2">
        <v>90112.0</v>
      </c>
      <c r="D967" s="2">
        <v>22.0</v>
      </c>
      <c r="E967" s="2">
        <v>43.94</v>
      </c>
      <c r="F967" s="2">
        <v>2.05</v>
      </c>
      <c r="G967" s="2">
        <v>1.96</v>
      </c>
      <c r="H967" s="756">
        <v>46096.0</v>
      </c>
      <c r="I967" s="757">
        <f t="shared" si="1"/>
        <v>0.09557333333</v>
      </c>
      <c r="J967" s="758">
        <f t="shared" si="2"/>
        <v>0.00217508724</v>
      </c>
      <c r="K967" s="758"/>
    </row>
    <row r="968">
      <c r="A968" s="2" t="s">
        <v>425</v>
      </c>
      <c r="B968" s="2" t="s">
        <v>505</v>
      </c>
      <c r="C968" s="2">
        <v>180224.0</v>
      </c>
      <c r="D968" s="2">
        <v>22.0</v>
      </c>
      <c r="E968" s="2">
        <v>45.2</v>
      </c>
      <c r="F968" s="2">
        <v>3.99</v>
      </c>
      <c r="G968" s="2">
        <v>3.81</v>
      </c>
      <c r="H968" s="756">
        <v>46096.0</v>
      </c>
      <c r="I968" s="757">
        <f t="shared" si="1"/>
        <v>0.1911466667</v>
      </c>
      <c r="J968" s="758">
        <f t="shared" si="2"/>
        <v>0.004228908555</v>
      </c>
      <c r="K968" s="758"/>
    </row>
    <row r="969">
      <c r="A969" s="2" t="s">
        <v>425</v>
      </c>
      <c r="B969" s="2" t="s">
        <v>505</v>
      </c>
      <c r="C969" s="2">
        <v>360448.0</v>
      </c>
      <c r="D969" s="2">
        <v>22.0</v>
      </c>
      <c r="E969" s="2">
        <v>44.79</v>
      </c>
      <c r="F969" s="2">
        <v>8.05</v>
      </c>
      <c r="G969" s="2">
        <v>7.68</v>
      </c>
      <c r="H969" s="756">
        <v>46096.0</v>
      </c>
      <c r="I969" s="757">
        <f t="shared" si="1"/>
        <v>0.3822933333</v>
      </c>
      <c r="J969" s="758">
        <f t="shared" si="2"/>
        <v>0.008535238521</v>
      </c>
      <c r="K969" s="758"/>
    </row>
    <row r="970">
      <c r="A970" s="2" t="s">
        <v>425</v>
      </c>
      <c r="B970" s="2" t="s">
        <v>505</v>
      </c>
      <c r="C970" s="2">
        <v>720896.0</v>
      </c>
      <c r="D970" s="2">
        <v>22.0</v>
      </c>
      <c r="E970" s="2">
        <v>45.22</v>
      </c>
      <c r="F970" s="2">
        <v>15.94</v>
      </c>
      <c r="G970" s="2">
        <v>15.22</v>
      </c>
      <c r="H970" s="756">
        <v>46096.0</v>
      </c>
      <c r="I970" s="757">
        <f t="shared" si="1"/>
        <v>0.7645866667</v>
      </c>
      <c r="J970" s="758">
        <f t="shared" si="2"/>
        <v>0.01690815273</v>
      </c>
      <c r="K970" s="758"/>
    </row>
    <row r="971">
      <c r="A971" s="2" t="s">
        <v>425</v>
      </c>
      <c r="B971" s="2" t="s">
        <v>505</v>
      </c>
      <c r="C971" s="2">
        <v>1441792.0</v>
      </c>
      <c r="D971" s="2">
        <v>22.0</v>
      </c>
      <c r="E971" s="2">
        <v>46.28</v>
      </c>
      <c r="F971" s="2">
        <v>31.15</v>
      </c>
      <c r="G971" s="2">
        <v>29.74</v>
      </c>
      <c r="H971" s="756">
        <v>46096.0</v>
      </c>
      <c r="I971" s="757">
        <f t="shared" si="1"/>
        <v>1.529173333</v>
      </c>
      <c r="J971" s="758">
        <f t="shared" si="2"/>
        <v>0.0330417747</v>
      </c>
      <c r="K971" s="758"/>
    </row>
    <row r="972">
      <c r="A972" s="2" t="s">
        <v>425</v>
      </c>
      <c r="B972" s="2" t="s">
        <v>505</v>
      </c>
      <c r="C972" s="2">
        <v>2883584.0</v>
      </c>
      <c r="D972" s="2">
        <v>22.0</v>
      </c>
      <c r="E972" s="2">
        <v>46.08</v>
      </c>
      <c r="F972" s="2">
        <v>62.58</v>
      </c>
      <c r="G972" s="2">
        <v>59.73</v>
      </c>
      <c r="H972" s="756">
        <v>46096.0</v>
      </c>
      <c r="I972" s="757">
        <f t="shared" si="1"/>
        <v>3.058346667</v>
      </c>
      <c r="J972" s="758">
        <f t="shared" si="2"/>
        <v>0.06637037037</v>
      </c>
      <c r="K972" s="758"/>
    </row>
    <row r="973">
      <c r="A973" s="2" t="s">
        <v>425</v>
      </c>
      <c r="B973" s="2" t="s">
        <v>505</v>
      </c>
      <c r="C973" s="2">
        <v>5767168.0</v>
      </c>
      <c r="D973" s="2">
        <v>22.0</v>
      </c>
      <c r="E973" s="2">
        <v>62.75</v>
      </c>
      <c r="F973" s="2">
        <v>91.91</v>
      </c>
      <c r="G973" s="2">
        <v>87.73</v>
      </c>
      <c r="H973" s="756">
        <v>46096.0</v>
      </c>
      <c r="I973" s="757">
        <f t="shared" si="1"/>
        <v>6.116693333</v>
      </c>
      <c r="J973" s="758">
        <f t="shared" si="2"/>
        <v>0.09747718459</v>
      </c>
      <c r="K973" s="758"/>
    </row>
    <row r="974">
      <c r="A974" s="2" t="s">
        <v>425</v>
      </c>
      <c r="B974" s="2" t="s">
        <v>505</v>
      </c>
      <c r="C974" s="2">
        <v>1.1534336E7</v>
      </c>
      <c r="D974" s="2">
        <v>22.0</v>
      </c>
      <c r="E974" s="2">
        <v>77.95</v>
      </c>
      <c r="F974" s="2">
        <v>147.97</v>
      </c>
      <c r="G974" s="2">
        <v>141.24</v>
      </c>
      <c r="H974" s="756">
        <v>46096.0</v>
      </c>
      <c r="I974" s="757">
        <f t="shared" si="1"/>
        <v>12.23338667</v>
      </c>
      <c r="J974" s="758">
        <f t="shared" si="2"/>
        <v>0.1569388925</v>
      </c>
      <c r="K974" s="758"/>
    </row>
    <row r="975">
      <c r="A975" s="2" t="s">
        <v>425</v>
      </c>
      <c r="B975" s="2" t="s">
        <v>505</v>
      </c>
      <c r="C975" s="2">
        <v>2.3068672E7</v>
      </c>
      <c r="D975" s="2">
        <v>22.0</v>
      </c>
      <c r="E975" s="2">
        <v>117.91</v>
      </c>
      <c r="F975" s="2">
        <v>195.65</v>
      </c>
      <c r="G975" s="2">
        <v>186.75</v>
      </c>
      <c r="H975" s="756">
        <v>46096.0</v>
      </c>
      <c r="I975" s="757">
        <f t="shared" si="1"/>
        <v>24.46677333</v>
      </c>
      <c r="J975" s="758">
        <f t="shared" si="2"/>
        <v>0.2075038023</v>
      </c>
      <c r="K975" s="758"/>
    </row>
    <row r="976">
      <c r="A976" s="2" t="s">
        <v>425</v>
      </c>
      <c r="B976" s="2" t="s">
        <v>505</v>
      </c>
      <c r="C976" s="2">
        <v>4.6137344E7</v>
      </c>
      <c r="D976" s="2">
        <v>22.0</v>
      </c>
      <c r="E976" s="2">
        <v>114.32</v>
      </c>
      <c r="F976" s="2">
        <v>403.58</v>
      </c>
      <c r="G976" s="2">
        <v>385.24</v>
      </c>
      <c r="H976" s="756">
        <v>46096.0</v>
      </c>
      <c r="I976" s="757">
        <f t="shared" si="1"/>
        <v>48.93354667</v>
      </c>
      <c r="J976" s="758">
        <f t="shared" si="2"/>
        <v>0.4280401213</v>
      </c>
      <c r="K976" s="758"/>
    </row>
    <row r="977">
      <c r="A977" s="2" t="s">
        <v>425</v>
      </c>
      <c r="B977" s="2" t="s">
        <v>505</v>
      </c>
      <c r="C977" s="2">
        <v>9.2274688E7</v>
      </c>
      <c r="D977" s="2">
        <v>22.0</v>
      </c>
      <c r="E977" s="2">
        <v>190.83</v>
      </c>
      <c r="F977" s="2">
        <v>483.54</v>
      </c>
      <c r="G977" s="2">
        <v>461.56</v>
      </c>
      <c r="H977" s="756">
        <v>46096.0</v>
      </c>
      <c r="I977" s="757">
        <f t="shared" si="1"/>
        <v>97.86709333</v>
      </c>
      <c r="J977" s="758">
        <f t="shared" si="2"/>
        <v>0.5128496218</v>
      </c>
      <c r="K977" s="758"/>
    </row>
    <row r="978">
      <c r="A978" s="2" t="s">
        <v>425</v>
      </c>
      <c r="B978" s="2" t="s">
        <v>505</v>
      </c>
      <c r="C978" s="2">
        <v>1.84549376E8</v>
      </c>
      <c r="D978" s="2">
        <v>22.0</v>
      </c>
      <c r="E978" s="2">
        <v>320.57</v>
      </c>
      <c r="F978" s="2">
        <v>575.69</v>
      </c>
      <c r="G978" s="2">
        <v>549.52</v>
      </c>
      <c r="H978" s="756">
        <v>46096.0</v>
      </c>
      <c r="I978" s="757">
        <f t="shared" si="1"/>
        <v>195.7341867</v>
      </c>
      <c r="J978" s="758">
        <f t="shared" si="2"/>
        <v>0.6105817346</v>
      </c>
      <c r="K978" s="758"/>
    </row>
    <row r="979">
      <c r="A979" s="2" t="s">
        <v>425</v>
      </c>
      <c r="B979" s="2" t="s">
        <v>505</v>
      </c>
      <c r="C979" s="2">
        <v>3.69098752E8</v>
      </c>
      <c r="D979" s="2">
        <v>22.0</v>
      </c>
      <c r="E979" s="2">
        <v>577.55</v>
      </c>
      <c r="F979" s="2">
        <v>639.08</v>
      </c>
      <c r="G979" s="2">
        <v>610.03</v>
      </c>
      <c r="H979" s="756">
        <v>46096.0</v>
      </c>
      <c r="I979" s="757">
        <f t="shared" si="1"/>
        <v>391.4683733</v>
      </c>
      <c r="J979" s="758">
        <f t="shared" si="2"/>
        <v>0.6778086284</v>
      </c>
      <c r="K979" s="758"/>
    </row>
    <row r="980">
      <c r="A980" s="2" t="s">
        <v>425</v>
      </c>
      <c r="B980" s="2" t="s">
        <v>505</v>
      </c>
      <c r="C980" s="2">
        <v>7.38197504E8</v>
      </c>
      <c r="D980" s="2">
        <v>22.0</v>
      </c>
      <c r="E980" s="2">
        <v>1121.15</v>
      </c>
      <c r="F980" s="2">
        <v>658.43</v>
      </c>
      <c r="G980" s="2">
        <v>628.5</v>
      </c>
      <c r="H980" s="756">
        <v>46096.0</v>
      </c>
      <c r="I980" s="757">
        <f t="shared" si="1"/>
        <v>782.9367467</v>
      </c>
      <c r="J980" s="758">
        <f t="shared" si="2"/>
        <v>0.6983336277</v>
      </c>
      <c r="K980" s="758"/>
    </row>
    <row r="981">
      <c r="A981" s="2" t="s">
        <v>425</v>
      </c>
      <c r="B981" s="2" t="s">
        <v>505</v>
      </c>
      <c r="C981" s="2">
        <v>1.476395008E9</v>
      </c>
      <c r="D981" s="2">
        <v>22.0</v>
      </c>
      <c r="E981" s="2">
        <v>2363.39</v>
      </c>
      <c r="F981" s="2">
        <v>624.69</v>
      </c>
      <c r="G981" s="2">
        <v>596.3</v>
      </c>
      <c r="H981" s="756">
        <v>46096.0</v>
      </c>
      <c r="I981" s="757">
        <f t="shared" si="1"/>
        <v>1565.873493</v>
      </c>
      <c r="J981" s="758">
        <f t="shared" si="2"/>
        <v>0.662553998</v>
      </c>
      <c r="K981" s="758"/>
    </row>
    <row r="982">
      <c r="A982" s="2" t="s">
        <v>425</v>
      </c>
      <c r="B982" s="2" t="s">
        <v>505</v>
      </c>
      <c r="C982" s="2">
        <v>2.952790016E9</v>
      </c>
      <c r="D982" s="2">
        <v>22.0</v>
      </c>
      <c r="E982" s="2">
        <v>4410.94</v>
      </c>
      <c r="F982" s="2">
        <v>669.42</v>
      </c>
      <c r="G982" s="2">
        <v>639.0</v>
      </c>
      <c r="H982" s="756">
        <v>46096.0</v>
      </c>
      <c r="I982" s="757">
        <f t="shared" si="1"/>
        <v>3131.746987</v>
      </c>
      <c r="J982" s="758">
        <f t="shared" si="2"/>
        <v>0.7099953721</v>
      </c>
      <c r="K982" s="758"/>
    </row>
    <row r="983">
      <c r="A983" s="2" t="s">
        <v>425</v>
      </c>
      <c r="B983" s="2" t="s">
        <v>505</v>
      </c>
      <c r="C983" s="2">
        <v>5.905580032E9</v>
      </c>
      <c r="D983" s="2">
        <v>22.0</v>
      </c>
      <c r="E983" s="2">
        <v>8472.7</v>
      </c>
      <c r="F983" s="2">
        <v>697.01</v>
      </c>
      <c r="G983" s="2">
        <v>665.33</v>
      </c>
      <c r="H983" s="756">
        <v>46096.0</v>
      </c>
      <c r="I983" s="757">
        <f t="shared" si="1"/>
        <v>6263.493973</v>
      </c>
      <c r="J983" s="758">
        <f t="shared" si="2"/>
        <v>0.7392559601</v>
      </c>
      <c r="K983" s="758"/>
    </row>
    <row r="984">
      <c r="A984" s="2" t="s">
        <v>425</v>
      </c>
      <c r="B984" s="2" t="s">
        <v>505</v>
      </c>
      <c r="C984" s="2">
        <v>1.1811160064E10</v>
      </c>
      <c r="D984" s="2">
        <v>22.0</v>
      </c>
      <c r="E984" s="2">
        <v>16691.0</v>
      </c>
      <c r="F984" s="2">
        <v>707.64</v>
      </c>
      <c r="G984" s="2">
        <v>675.47</v>
      </c>
      <c r="H984" s="756">
        <v>46096.0</v>
      </c>
      <c r="I984" s="757">
        <f t="shared" si="1"/>
        <v>12526.98795</v>
      </c>
      <c r="J984" s="758">
        <f t="shared" si="2"/>
        <v>0.7505235125</v>
      </c>
      <c r="K984" s="758"/>
    </row>
    <row r="985">
      <c r="A985" s="2" t="s">
        <v>425</v>
      </c>
      <c r="B985" s="2" t="s">
        <v>505</v>
      </c>
      <c r="C985" s="2">
        <v>1536.0</v>
      </c>
      <c r="D985" s="2">
        <v>24.0</v>
      </c>
      <c r="E985" s="2">
        <v>44.36</v>
      </c>
      <c r="F985" s="2">
        <v>0.03</v>
      </c>
      <c r="G985" s="2">
        <v>0.03</v>
      </c>
      <c r="H985" s="756">
        <v>46096.0</v>
      </c>
      <c r="I985" s="757">
        <f t="shared" si="1"/>
        <v>0.001635555556</v>
      </c>
      <c r="J985" s="758">
        <f t="shared" si="2"/>
        <v>0.0000368700531</v>
      </c>
      <c r="K985" s="758"/>
    </row>
    <row r="986">
      <c r="A986" s="2" t="s">
        <v>425</v>
      </c>
      <c r="B986" s="2" t="s">
        <v>505</v>
      </c>
      <c r="C986" s="2">
        <v>3072.0</v>
      </c>
      <c r="D986" s="2">
        <v>24.0</v>
      </c>
      <c r="E986" s="2">
        <v>43.08</v>
      </c>
      <c r="F986" s="2">
        <v>0.07</v>
      </c>
      <c r="G986" s="2">
        <v>0.07</v>
      </c>
      <c r="H986" s="756">
        <v>46096.0</v>
      </c>
      <c r="I986" s="757">
        <f t="shared" si="1"/>
        <v>0.003271111111</v>
      </c>
      <c r="J986" s="758">
        <f t="shared" si="2"/>
        <v>0.00007593108429</v>
      </c>
      <c r="K986" s="758"/>
    </row>
    <row r="987">
      <c r="A987" s="2" t="s">
        <v>425</v>
      </c>
      <c r="B987" s="2" t="s">
        <v>505</v>
      </c>
      <c r="C987" s="2">
        <v>6144.0</v>
      </c>
      <c r="D987" s="2">
        <v>24.0</v>
      </c>
      <c r="E987" s="2">
        <v>42.72</v>
      </c>
      <c r="F987" s="2">
        <v>0.14</v>
      </c>
      <c r="G987" s="2">
        <v>0.14</v>
      </c>
      <c r="H987" s="756">
        <v>46096.0</v>
      </c>
      <c r="I987" s="757">
        <f t="shared" si="1"/>
        <v>0.006542222222</v>
      </c>
      <c r="J987" s="758">
        <f t="shared" si="2"/>
        <v>0.000153141906</v>
      </c>
      <c r="K987" s="758"/>
    </row>
    <row r="988">
      <c r="A988" s="2" t="s">
        <v>425</v>
      </c>
      <c r="B988" s="2" t="s">
        <v>505</v>
      </c>
      <c r="C988" s="2">
        <v>12288.0</v>
      </c>
      <c r="D988" s="2">
        <v>24.0</v>
      </c>
      <c r="E988" s="2">
        <v>44.12</v>
      </c>
      <c r="F988" s="2">
        <v>0.28</v>
      </c>
      <c r="G988" s="2">
        <v>0.27</v>
      </c>
      <c r="H988" s="756">
        <v>46096.0</v>
      </c>
      <c r="I988" s="757">
        <f t="shared" si="1"/>
        <v>0.01308444444</v>
      </c>
      <c r="J988" s="758">
        <f t="shared" si="2"/>
        <v>0.0002965649239</v>
      </c>
      <c r="K988" s="758"/>
    </row>
    <row r="989">
      <c r="A989" s="2" t="s">
        <v>425</v>
      </c>
      <c r="B989" s="2" t="s">
        <v>505</v>
      </c>
      <c r="C989" s="2">
        <v>24576.0</v>
      </c>
      <c r="D989" s="2">
        <v>24.0</v>
      </c>
      <c r="E989" s="2">
        <v>44.22</v>
      </c>
      <c r="F989" s="2">
        <v>0.56</v>
      </c>
      <c r="G989" s="2">
        <v>0.53</v>
      </c>
      <c r="H989" s="756">
        <v>46096.0</v>
      </c>
      <c r="I989" s="757">
        <f t="shared" si="1"/>
        <v>0.02616888889</v>
      </c>
      <c r="J989" s="758">
        <f t="shared" si="2"/>
        <v>0.0005917885321</v>
      </c>
      <c r="K989" s="758"/>
    </row>
    <row r="990">
      <c r="A990" s="2" t="s">
        <v>425</v>
      </c>
      <c r="B990" s="2" t="s">
        <v>505</v>
      </c>
      <c r="C990" s="2">
        <v>49152.0</v>
      </c>
      <c r="D990" s="2">
        <v>24.0</v>
      </c>
      <c r="E990" s="2">
        <v>44.54</v>
      </c>
      <c r="F990" s="2">
        <v>1.1</v>
      </c>
      <c r="G990" s="2">
        <v>1.06</v>
      </c>
      <c r="H990" s="756">
        <v>46096.0</v>
      </c>
      <c r="I990" s="757">
        <f t="shared" si="1"/>
        <v>0.05233777778</v>
      </c>
      <c r="J990" s="758">
        <f t="shared" si="2"/>
        <v>0.001175073592</v>
      </c>
      <c r="K990" s="758"/>
    </row>
    <row r="991">
      <c r="A991" s="2" t="s">
        <v>425</v>
      </c>
      <c r="B991" s="2" t="s">
        <v>505</v>
      </c>
      <c r="C991" s="2">
        <v>98304.0</v>
      </c>
      <c r="D991" s="2">
        <v>24.0</v>
      </c>
      <c r="E991" s="2">
        <v>46.29</v>
      </c>
      <c r="F991" s="2">
        <v>2.12</v>
      </c>
      <c r="G991" s="2">
        <v>2.04</v>
      </c>
      <c r="H991" s="756">
        <v>46096.0</v>
      </c>
      <c r="I991" s="757">
        <f t="shared" si="1"/>
        <v>0.1046755556</v>
      </c>
      <c r="J991" s="758">
        <f t="shared" si="2"/>
        <v>0.002261299537</v>
      </c>
      <c r="K991" s="758"/>
    </row>
    <row r="992">
      <c r="A992" s="2" t="s">
        <v>425</v>
      </c>
      <c r="B992" s="2" t="s">
        <v>505</v>
      </c>
      <c r="C992" s="2">
        <v>196608.0</v>
      </c>
      <c r="D992" s="2">
        <v>24.0</v>
      </c>
      <c r="E992" s="2">
        <v>47.76</v>
      </c>
      <c r="F992" s="2">
        <v>4.12</v>
      </c>
      <c r="G992" s="2">
        <v>3.94</v>
      </c>
      <c r="H992" s="756">
        <v>46096.0</v>
      </c>
      <c r="I992" s="757">
        <f t="shared" si="1"/>
        <v>0.2093511111</v>
      </c>
      <c r="J992" s="758">
        <f t="shared" si="2"/>
        <v>0.004383398474</v>
      </c>
      <c r="K992" s="758"/>
    </row>
    <row r="993">
      <c r="A993" s="2" t="s">
        <v>425</v>
      </c>
      <c r="B993" s="2" t="s">
        <v>505</v>
      </c>
      <c r="C993" s="2">
        <v>393216.0</v>
      </c>
      <c r="D993" s="2">
        <v>24.0</v>
      </c>
      <c r="E993" s="2">
        <v>48.38</v>
      </c>
      <c r="F993" s="2">
        <v>8.13</v>
      </c>
      <c r="G993" s="2">
        <v>7.79</v>
      </c>
      <c r="H993" s="756">
        <v>46096.0</v>
      </c>
      <c r="I993" s="757">
        <f t="shared" si="1"/>
        <v>0.4187022222</v>
      </c>
      <c r="J993" s="758">
        <f t="shared" si="2"/>
        <v>0.008654448578</v>
      </c>
      <c r="K993" s="758"/>
    </row>
    <row r="994">
      <c r="A994" s="2" t="s">
        <v>425</v>
      </c>
      <c r="B994" s="2" t="s">
        <v>505</v>
      </c>
      <c r="C994" s="2">
        <v>786432.0</v>
      </c>
      <c r="D994" s="2">
        <v>24.0</v>
      </c>
      <c r="E994" s="2">
        <v>48.57</v>
      </c>
      <c r="F994" s="2">
        <v>16.19</v>
      </c>
      <c r="G994" s="2">
        <v>15.52</v>
      </c>
      <c r="H994" s="756">
        <v>46096.0</v>
      </c>
      <c r="I994" s="757">
        <f t="shared" si="1"/>
        <v>0.8374044444</v>
      </c>
      <c r="J994" s="758">
        <f t="shared" si="2"/>
        <v>0.01724118683</v>
      </c>
      <c r="K994" s="758"/>
    </row>
    <row r="995">
      <c r="A995" s="2" t="s">
        <v>425</v>
      </c>
      <c r="B995" s="2" t="s">
        <v>505</v>
      </c>
      <c r="C995" s="2">
        <v>1572864.0</v>
      </c>
      <c r="D995" s="2">
        <v>24.0</v>
      </c>
      <c r="E995" s="2">
        <v>49.71</v>
      </c>
      <c r="F995" s="2">
        <v>31.64</v>
      </c>
      <c r="G995" s="2">
        <v>30.32</v>
      </c>
      <c r="H995" s="756">
        <v>46096.0</v>
      </c>
      <c r="I995" s="757">
        <f t="shared" si="1"/>
        <v>1.674808889</v>
      </c>
      <c r="J995" s="758">
        <f t="shared" si="2"/>
        <v>0.03369158899</v>
      </c>
      <c r="K995" s="758"/>
    </row>
    <row r="996">
      <c r="A996" s="2" t="s">
        <v>425</v>
      </c>
      <c r="B996" s="2" t="s">
        <v>505</v>
      </c>
      <c r="C996" s="2">
        <v>3145728.0</v>
      </c>
      <c r="D996" s="2">
        <v>24.0</v>
      </c>
      <c r="E996" s="2">
        <v>49.51</v>
      </c>
      <c r="F996" s="2">
        <v>63.54</v>
      </c>
      <c r="G996" s="2">
        <v>60.9</v>
      </c>
      <c r="H996" s="756">
        <v>46096.0</v>
      </c>
      <c r="I996" s="757">
        <f t="shared" si="1"/>
        <v>3.349617778</v>
      </c>
      <c r="J996" s="758">
        <f t="shared" si="2"/>
        <v>0.06765537826</v>
      </c>
      <c r="K996" s="758"/>
    </row>
    <row r="997">
      <c r="A997" s="2" t="s">
        <v>425</v>
      </c>
      <c r="B997" s="2" t="s">
        <v>505</v>
      </c>
      <c r="C997" s="2">
        <v>6291456.0</v>
      </c>
      <c r="D997" s="2">
        <v>24.0</v>
      </c>
      <c r="E997" s="2">
        <v>54.54</v>
      </c>
      <c r="F997" s="2">
        <v>115.36</v>
      </c>
      <c r="G997" s="2">
        <v>110.56</v>
      </c>
      <c r="H997" s="756">
        <v>46096.0</v>
      </c>
      <c r="I997" s="757">
        <f t="shared" si="1"/>
        <v>6.699235556</v>
      </c>
      <c r="J997" s="758">
        <f t="shared" si="2"/>
        <v>0.1228316017</v>
      </c>
      <c r="K997" s="758"/>
    </row>
    <row r="998">
      <c r="A998" s="2" t="s">
        <v>425</v>
      </c>
      <c r="B998" s="2" t="s">
        <v>505</v>
      </c>
      <c r="C998" s="2">
        <v>1.2582912E7</v>
      </c>
      <c r="D998" s="2">
        <v>24.0</v>
      </c>
      <c r="E998" s="2">
        <v>82.34</v>
      </c>
      <c r="F998" s="2">
        <v>152.82</v>
      </c>
      <c r="G998" s="2">
        <v>146.45</v>
      </c>
      <c r="H998" s="756">
        <v>46096.0</v>
      </c>
      <c r="I998" s="757">
        <f t="shared" si="1"/>
        <v>13.39847111</v>
      </c>
      <c r="J998" s="758">
        <f t="shared" si="2"/>
        <v>0.1627212911</v>
      </c>
      <c r="K998" s="758"/>
    </row>
    <row r="999">
      <c r="A999" s="2" t="s">
        <v>425</v>
      </c>
      <c r="B999" s="2" t="s">
        <v>505</v>
      </c>
      <c r="C999" s="2">
        <v>2.5165824E7</v>
      </c>
      <c r="D999" s="2">
        <v>24.0</v>
      </c>
      <c r="E999" s="2">
        <v>114.63</v>
      </c>
      <c r="F999" s="2">
        <v>219.53</v>
      </c>
      <c r="G999" s="2">
        <v>210.39</v>
      </c>
      <c r="H999" s="756">
        <v>46096.0</v>
      </c>
      <c r="I999" s="757">
        <f t="shared" si="1"/>
        <v>26.79694222</v>
      </c>
      <c r="J999" s="758">
        <f t="shared" si="2"/>
        <v>0.2337690153</v>
      </c>
      <c r="K999" s="758"/>
    </row>
    <row r="1000">
      <c r="A1000" s="2" t="s">
        <v>425</v>
      </c>
      <c r="B1000" s="2" t="s">
        <v>505</v>
      </c>
      <c r="C1000" s="2">
        <v>5.0331648E7</v>
      </c>
      <c r="D1000" s="2">
        <v>24.0</v>
      </c>
      <c r="E1000" s="2">
        <v>123.74</v>
      </c>
      <c r="F1000" s="2">
        <v>406.75</v>
      </c>
      <c r="G1000" s="2">
        <v>389.8</v>
      </c>
      <c r="H1000" s="756">
        <v>46096.0</v>
      </c>
      <c r="I1000" s="757">
        <f t="shared" si="1"/>
        <v>53.59388444</v>
      </c>
      <c r="J1000" s="758">
        <f t="shared" si="2"/>
        <v>0.4331168938</v>
      </c>
      <c r="K1000" s="758"/>
    </row>
    <row r="1001">
      <c r="A1001" s="2" t="s">
        <v>425</v>
      </c>
      <c r="B1001" s="2" t="s">
        <v>505</v>
      </c>
      <c r="C1001" s="2">
        <v>1.00663296E8</v>
      </c>
      <c r="D1001" s="2">
        <v>24.0</v>
      </c>
      <c r="E1001" s="2">
        <v>206.4</v>
      </c>
      <c r="F1001" s="2">
        <v>487.7</v>
      </c>
      <c r="G1001" s="2">
        <v>467.38</v>
      </c>
      <c r="H1001" s="756">
        <v>46096.0</v>
      </c>
      <c r="I1001" s="757">
        <f t="shared" si="1"/>
        <v>107.1877689</v>
      </c>
      <c r="J1001" s="758">
        <f t="shared" si="2"/>
        <v>0.5193205857</v>
      </c>
      <c r="K1001" s="758"/>
    </row>
    <row r="1002">
      <c r="A1002" s="2" t="s">
        <v>425</v>
      </c>
      <c r="B1002" s="2" t="s">
        <v>505</v>
      </c>
      <c r="C1002" s="2">
        <v>2.01326592E8</v>
      </c>
      <c r="D1002" s="2">
        <v>24.0</v>
      </c>
      <c r="E1002" s="2">
        <v>341.26</v>
      </c>
      <c r="F1002" s="2">
        <v>589.95</v>
      </c>
      <c r="G1002" s="2">
        <v>565.36</v>
      </c>
      <c r="H1002" s="756">
        <v>46096.0</v>
      </c>
      <c r="I1002" s="757">
        <f t="shared" si="1"/>
        <v>214.3755378</v>
      </c>
      <c r="J1002" s="758">
        <f t="shared" si="2"/>
        <v>0.6281882957</v>
      </c>
      <c r="K1002" s="758"/>
    </row>
    <row r="1003">
      <c r="A1003" s="2" t="s">
        <v>425</v>
      </c>
      <c r="B1003" s="2" t="s">
        <v>505</v>
      </c>
      <c r="C1003" s="2">
        <v>4.02653184E8</v>
      </c>
      <c r="D1003" s="2">
        <v>24.0</v>
      </c>
      <c r="E1003" s="2">
        <v>629.02</v>
      </c>
      <c r="F1003" s="2">
        <v>640.13</v>
      </c>
      <c r="G1003" s="2">
        <v>613.46</v>
      </c>
      <c r="H1003" s="756">
        <v>46096.0</v>
      </c>
      <c r="I1003" s="757">
        <f t="shared" si="1"/>
        <v>428.7510756</v>
      </c>
      <c r="J1003" s="758">
        <f t="shared" si="2"/>
        <v>0.6816175568</v>
      </c>
      <c r="K1003" s="758"/>
    </row>
    <row r="1004">
      <c r="A1004" s="2" t="s">
        <v>425</v>
      </c>
      <c r="B1004" s="2" t="s">
        <v>505</v>
      </c>
      <c r="C1004" s="2">
        <v>8.05306368E8</v>
      </c>
      <c r="D1004" s="2">
        <v>24.0</v>
      </c>
      <c r="E1004" s="2">
        <v>1224.72</v>
      </c>
      <c r="F1004" s="2">
        <v>657.55</v>
      </c>
      <c r="G1004" s="2">
        <v>630.15</v>
      </c>
      <c r="H1004" s="756">
        <v>46096.0</v>
      </c>
      <c r="I1004" s="757">
        <f t="shared" si="1"/>
        <v>857.5021511</v>
      </c>
      <c r="J1004" s="758">
        <f t="shared" si="2"/>
        <v>0.700161793</v>
      </c>
      <c r="K1004" s="758"/>
    </row>
    <row r="1005">
      <c r="A1005" s="2" t="s">
        <v>425</v>
      </c>
      <c r="B1005" s="2" t="s">
        <v>505</v>
      </c>
      <c r="C1005" s="2">
        <v>1.610612736E9</v>
      </c>
      <c r="D1005" s="2">
        <v>24.0</v>
      </c>
      <c r="E1005" s="2">
        <v>2573.94</v>
      </c>
      <c r="F1005" s="2">
        <v>625.74</v>
      </c>
      <c r="G1005" s="2">
        <v>599.67</v>
      </c>
      <c r="H1005" s="756">
        <v>46096.0</v>
      </c>
      <c r="I1005" s="757">
        <f t="shared" si="1"/>
        <v>1715.004302</v>
      </c>
      <c r="J1005" s="758">
        <f t="shared" si="2"/>
        <v>0.6662953691</v>
      </c>
      <c r="K1005" s="758"/>
    </row>
    <row r="1006">
      <c r="A1006" s="2" t="s">
        <v>425</v>
      </c>
      <c r="B1006" s="2" t="s">
        <v>505</v>
      </c>
      <c r="C1006" s="2">
        <v>3.221225472E9</v>
      </c>
      <c r="D1006" s="2">
        <v>24.0</v>
      </c>
      <c r="E1006" s="2">
        <v>4844.5</v>
      </c>
      <c r="F1006" s="2">
        <v>664.92</v>
      </c>
      <c r="G1006" s="2">
        <v>637.22</v>
      </c>
      <c r="H1006" s="756">
        <v>46096.0</v>
      </c>
      <c r="I1006" s="757">
        <f t="shared" si="1"/>
        <v>3430.008604</v>
      </c>
      <c r="J1006" s="758">
        <f t="shared" si="2"/>
        <v>0.7080211796</v>
      </c>
      <c r="K1006" s="758"/>
    </row>
    <row r="1007">
      <c r="A1007" s="2" t="s">
        <v>425</v>
      </c>
      <c r="B1007" s="2" t="s">
        <v>505</v>
      </c>
      <c r="C1007" s="2">
        <v>6.442450944E9</v>
      </c>
      <c r="D1007" s="2">
        <v>24.0</v>
      </c>
      <c r="E1007" s="2">
        <v>9302.1</v>
      </c>
      <c r="F1007" s="2">
        <v>692.58</v>
      </c>
      <c r="G1007" s="2">
        <v>663.72</v>
      </c>
      <c r="H1007" s="756">
        <v>46096.0</v>
      </c>
      <c r="I1007" s="757">
        <f t="shared" si="1"/>
        <v>6860.017209</v>
      </c>
      <c r="J1007" s="758">
        <f t="shared" si="2"/>
        <v>0.7374697336</v>
      </c>
      <c r="K1007" s="758"/>
    </row>
    <row r="1008">
      <c r="A1008" s="2" t="s">
        <v>425</v>
      </c>
      <c r="B1008" s="2" t="s">
        <v>505</v>
      </c>
      <c r="C1008" s="2">
        <v>1.2884901888E10</v>
      </c>
      <c r="D1008" s="2">
        <v>24.0</v>
      </c>
      <c r="E1008" s="2">
        <v>18172.0</v>
      </c>
      <c r="F1008" s="2">
        <v>709.05</v>
      </c>
      <c r="G1008" s="2">
        <v>679.51</v>
      </c>
      <c r="H1008" s="756">
        <v>46096.0</v>
      </c>
      <c r="I1008" s="757">
        <f t="shared" si="1"/>
        <v>13720.03442</v>
      </c>
      <c r="J1008" s="758">
        <f t="shared" si="2"/>
        <v>0.7550095982</v>
      </c>
      <c r="K1008" s="758"/>
    </row>
    <row r="1009">
      <c r="A1009" s="2" t="s">
        <v>425</v>
      </c>
      <c r="B1009" s="2" t="s">
        <v>505</v>
      </c>
      <c r="C1009" s="2">
        <v>1664.0</v>
      </c>
      <c r="D1009" s="2">
        <v>26.0</v>
      </c>
      <c r="E1009" s="2">
        <v>44.36</v>
      </c>
      <c r="F1009" s="2">
        <v>0.04</v>
      </c>
      <c r="G1009" s="2">
        <v>0.04</v>
      </c>
      <c r="H1009" s="756">
        <v>46096.0</v>
      </c>
      <c r="I1009" s="757">
        <f t="shared" si="1"/>
        <v>0.001777777778</v>
      </c>
      <c r="J1009" s="758">
        <f t="shared" si="2"/>
        <v>0.00004007614467</v>
      </c>
      <c r="K1009" s="758"/>
    </row>
    <row r="1010">
      <c r="A1010" s="2" t="s">
        <v>425</v>
      </c>
      <c r="B1010" s="2" t="s">
        <v>505</v>
      </c>
      <c r="C1010" s="2">
        <v>3328.0</v>
      </c>
      <c r="D1010" s="2">
        <v>26.0</v>
      </c>
      <c r="E1010" s="2">
        <v>44.93</v>
      </c>
      <c r="F1010" s="2">
        <v>0.07</v>
      </c>
      <c r="G1010" s="2">
        <v>0.07</v>
      </c>
      <c r="H1010" s="756">
        <v>46096.0</v>
      </c>
      <c r="I1010" s="757">
        <f t="shared" si="1"/>
        <v>0.003555555556</v>
      </c>
      <c r="J1010" s="758">
        <f t="shared" si="2"/>
        <v>0.00007913544526</v>
      </c>
      <c r="K1010" s="758"/>
    </row>
    <row r="1011">
      <c r="A1011" s="2" t="s">
        <v>425</v>
      </c>
      <c r="B1011" s="2" t="s">
        <v>505</v>
      </c>
      <c r="C1011" s="2">
        <v>6656.0</v>
      </c>
      <c r="D1011" s="2">
        <v>26.0</v>
      </c>
      <c r="E1011" s="2">
        <v>46.25</v>
      </c>
      <c r="F1011" s="2">
        <v>0.14</v>
      </c>
      <c r="G1011" s="2">
        <v>0.14</v>
      </c>
      <c r="H1011" s="756">
        <v>46096.0</v>
      </c>
      <c r="I1011" s="757">
        <f t="shared" si="1"/>
        <v>0.007111111111</v>
      </c>
      <c r="J1011" s="758">
        <f t="shared" si="2"/>
        <v>0.0001537537538</v>
      </c>
      <c r="K1011" s="758"/>
    </row>
    <row r="1012">
      <c r="A1012" s="2" t="s">
        <v>425</v>
      </c>
      <c r="B1012" s="2" t="s">
        <v>505</v>
      </c>
      <c r="C1012" s="2">
        <v>13312.0</v>
      </c>
      <c r="D1012" s="2">
        <v>26.0</v>
      </c>
      <c r="E1012" s="2">
        <v>46.12</v>
      </c>
      <c r="F1012" s="2">
        <v>0.29</v>
      </c>
      <c r="G1012" s="2">
        <v>0.28</v>
      </c>
      <c r="H1012" s="756">
        <v>46096.0</v>
      </c>
      <c r="I1012" s="757">
        <f t="shared" si="1"/>
        <v>0.01422222222</v>
      </c>
      <c r="J1012" s="758">
        <f t="shared" si="2"/>
        <v>0.0003083742893</v>
      </c>
      <c r="K1012" s="758"/>
    </row>
    <row r="1013">
      <c r="A1013" s="2" t="s">
        <v>425</v>
      </c>
      <c r="B1013" s="2" t="s">
        <v>505</v>
      </c>
      <c r="C1013" s="2">
        <v>26624.0</v>
      </c>
      <c r="D1013" s="2">
        <v>26.0</v>
      </c>
      <c r="E1013" s="2">
        <v>46.03</v>
      </c>
      <c r="F1013" s="2">
        <v>0.58</v>
      </c>
      <c r="G1013" s="2">
        <v>0.56</v>
      </c>
      <c r="H1013" s="756">
        <v>46096.0</v>
      </c>
      <c r="I1013" s="757">
        <f t="shared" si="1"/>
        <v>0.02844444444</v>
      </c>
      <c r="J1013" s="758">
        <f t="shared" si="2"/>
        <v>0.0006179544741</v>
      </c>
      <c r="K1013" s="758"/>
    </row>
    <row r="1014">
      <c r="A1014" s="2" t="s">
        <v>425</v>
      </c>
      <c r="B1014" s="2" t="s">
        <v>505</v>
      </c>
      <c r="C1014" s="2">
        <v>53248.0</v>
      </c>
      <c r="D1014" s="2">
        <v>26.0</v>
      </c>
      <c r="E1014" s="2">
        <v>47.81</v>
      </c>
      <c r="F1014" s="2">
        <v>1.11</v>
      </c>
      <c r="G1014" s="2">
        <v>1.07</v>
      </c>
      <c r="H1014" s="756">
        <v>46096.0</v>
      </c>
      <c r="I1014" s="757">
        <f t="shared" si="1"/>
        <v>0.05688888889</v>
      </c>
      <c r="J1014" s="758">
        <f t="shared" si="2"/>
        <v>0.001189895187</v>
      </c>
      <c r="K1014" s="758"/>
    </row>
    <row r="1015">
      <c r="A1015" s="2" t="s">
        <v>425</v>
      </c>
      <c r="B1015" s="2" t="s">
        <v>505</v>
      </c>
      <c r="C1015" s="2">
        <v>106496.0</v>
      </c>
      <c r="D1015" s="2">
        <v>26.0</v>
      </c>
      <c r="E1015" s="2">
        <v>48.52</v>
      </c>
      <c r="F1015" s="2">
        <v>2.19</v>
      </c>
      <c r="G1015" s="2">
        <v>2.11</v>
      </c>
      <c r="H1015" s="756">
        <v>46096.0</v>
      </c>
      <c r="I1015" s="757">
        <f t="shared" si="1"/>
        <v>0.1137777778</v>
      </c>
      <c r="J1015" s="758">
        <f t="shared" si="2"/>
        <v>0.002344966566</v>
      </c>
      <c r="K1015" s="758"/>
    </row>
    <row r="1016">
      <c r="A1016" s="2" t="s">
        <v>425</v>
      </c>
      <c r="B1016" s="2" t="s">
        <v>505</v>
      </c>
      <c r="C1016" s="2">
        <v>212992.0</v>
      </c>
      <c r="D1016" s="2">
        <v>26.0</v>
      </c>
      <c r="E1016" s="2">
        <v>50.94</v>
      </c>
      <c r="F1016" s="2">
        <v>4.18</v>
      </c>
      <c r="G1016" s="2">
        <v>4.02</v>
      </c>
      <c r="H1016" s="756">
        <v>46096.0</v>
      </c>
      <c r="I1016" s="757">
        <f t="shared" si="1"/>
        <v>0.2275555556</v>
      </c>
      <c r="J1016" s="758">
        <f t="shared" si="2"/>
        <v>0.004467129084</v>
      </c>
      <c r="K1016" s="758"/>
    </row>
    <row r="1017">
      <c r="A1017" s="2" t="s">
        <v>425</v>
      </c>
      <c r="B1017" s="2" t="s">
        <v>505</v>
      </c>
      <c r="C1017" s="2">
        <v>425984.0</v>
      </c>
      <c r="D1017" s="2">
        <v>26.0</v>
      </c>
      <c r="E1017" s="2">
        <v>51.72</v>
      </c>
      <c r="F1017" s="2">
        <v>8.24</v>
      </c>
      <c r="G1017" s="2">
        <v>7.92</v>
      </c>
      <c r="H1017" s="756">
        <v>46096.0</v>
      </c>
      <c r="I1017" s="757">
        <f t="shared" si="1"/>
        <v>0.4551111111</v>
      </c>
      <c r="J1017" s="758">
        <f t="shared" si="2"/>
        <v>0.008799518776</v>
      </c>
      <c r="K1017" s="758"/>
    </row>
    <row r="1018">
      <c r="A1018" s="2" t="s">
        <v>425</v>
      </c>
      <c r="B1018" s="2" t="s">
        <v>505</v>
      </c>
      <c r="C1018" s="2">
        <v>851968.0</v>
      </c>
      <c r="D1018" s="2">
        <v>26.0</v>
      </c>
      <c r="E1018" s="2">
        <v>52.6</v>
      </c>
      <c r="F1018" s="2">
        <v>16.2</v>
      </c>
      <c r="G1018" s="2">
        <v>15.57</v>
      </c>
      <c r="H1018" s="756">
        <v>46096.0</v>
      </c>
      <c r="I1018" s="757">
        <f t="shared" si="1"/>
        <v>0.9102222222</v>
      </c>
      <c r="J1018" s="758">
        <f t="shared" si="2"/>
        <v>0.01730460499</v>
      </c>
      <c r="K1018" s="758"/>
    </row>
    <row r="1019">
      <c r="A1019" s="2" t="s">
        <v>425</v>
      </c>
      <c r="B1019" s="2" t="s">
        <v>505</v>
      </c>
      <c r="C1019" s="2">
        <v>1703936.0</v>
      </c>
      <c r="D1019" s="2">
        <v>26.0</v>
      </c>
      <c r="E1019" s="2">
        <v>52.45</v>
      </c>
      <c r="F1019" s="2">
        <v>32.48</v>
      </c>
      <c r="G1019" s="2">
        <v>31.24</v>
      </c>
      <c r="H1019" s="756">
        <v>46096.0</v>
      </c>
      <c r="I1019" s="757">
        <f t="shared" si="1"/>
        <v>1.820444444</v>
      </c>
      <c r="J1019" s="758">
        <f t="shared" si="2"/>
        <v>0.03470818769</v>
      </c>
      <c r="K1019" s="758"/>
    </row>
    <row r="1020">
      <c r="A1020" s="2" t="s">
        <v>425</v>
      </c>
      <c r="B1020" s="2" t="s">
        <v>505</v>
      </c>
      <c r="C1020" s="2">
        <v>3407872.0</v>
      </c>
      <c r="D1020" s="2">
        <v>26.0</v>
      </c>
      <c r="E1020" s="2">
        <v>52.06</v>
      </c>
      <c r="F1020" s="2">
        <v>65.47</v>
      </c>
      <c r="G1020" s="2">
        <v>62.95</v>
      </c>
      <c r="H1020" s="756">
        <v>46096.0</v>
      </c>
      <c r="I1020" s="757">
        <f t="shared" si="1"/>
        <v>3.640888889</v>
      </c>
      <c r="J1020" s="758">
        <f t="shared" si="2"/>
        <v>0.06993639817</v>
      </c>
      <c r="K1020" s="758"/>
    </row>
    <row r="1021">
      <c r="A1021" s="2" t="s">
        <v>425</v>
      </c>
      <c r="B1021" s="2" t="s">
        <v>505</v>
      </c>
      <c r="C1021" s="2">
        <v>6815744.0</v>
      </c>
      <c r="D1021" s="2">
        <v>26.0</v>
      </c>
      <c r="E1021" s="2">
        <v>64.55</v>
      </c>
      <c r="F1021" s="2">
        <v>105.6</v>
      </c>
      <c r="G1021" s="2">
        <v>101.53</v>
      </c>
      <c r="H1021" s="756">
        <v>46096.0</v>
      </c>
      <c r="I1021" s="757">
        <f t="shared" si="1"/>
        <v>7.281777778</v>
      </c>
      <c r="J1021" s="758">
        <f t="shared" si="2"/>
        <v>0.1128083312</v>
      </c>
      <c r="K1021" s="758"/>
    </row>
    <row r="1022">
      <c r="A1022" s="2" t="s">
        <v>425</v>
      </c>
      <c r="B1022" s="2" t="s">
        <v>505</v>
      </c>
      <c r="C1022" s="2">
        <v>1.3631488E7</v>
      </c>
      <c r="D1022" s="2">
        <v>26.0</v>
      </c>
      <c r="E1022" s="2">
        <v>85.0</v>
      </c>
      <c r="F1022" s="2">
        <v>160.37</v>
      </c>
      <c r="G1022" s="2">
        <v>154.2</v>
      </c>
      <c r="H1022" s="756">
        <v>46096.0</v>
      </c>
      <c r="I1022" s="757">
        <f t="shared" si="1"/>
        <v>14.56355556</v>
      </c>
      <c r="J1022" s="758">
        <f t="shared" si="2"/>
        <v>0.1713359477</v>
      </c>
      <c r="K1022" s="758"/>
    </row>
    <row r="1023">
      <c r="A1023" s="2" t="s">
        <v>425</v>
      </c>
      <c r="B1023" s="2" t="s">
        <v>505</v>
      </c>
      <c r="C1023" s="2">
        <v>2.7262976E7</v>
      </c>
      <c r="D1023" s="2">
        <v>26.0</v>
      </c>
      <c r="E1023" s="2">
        <v>132.65</v>
      </c>
      <c r="F1023" s="2">
        <v>205.52</v>
      </c>
      <c r="G1023" s="2">
        <v>197.62</v>
      </c>
      <c r="H1023" s="756">
        <v>46096.0</v>
      </c>
      <c r="I1023" s="757">
        <f t="shared" si="1"/>
        <v>29.12711111</v>
      </c>
      <c r="J1023" s="758">
        <f t="shared" si="2"/>
        <v>0.219578674</v>
      </c>
      <c r="K1023" s="758"/>
    </row>
    <row r="1024">
      <c r="A1024" s="2" t="s">
        <v>425</v>
      </c>
      <c r="B1024" s="2" t="s">
        <v>505</v>
      </c>
      <c r="C1024" s="2">
        <v>5.4525952E7</v>
      </c>
      <c r="D1024" s="2">
        <v>26.0</v>
      </c>
      <c r="E1024" s="2">
        <v>133.86</v>
      </c>
      <c r="F1024" s="2">
        <v>407.34</v>
      </c>
      <c r="G1024" s="2">
        <v>391.68</v>
      </c>
      <c r="H1024" s="756">
        <v>46096.0</v>
      </c>
      <c r="I1024" s="757">
        <f t="shared" si="1"/>
        <v>58.25422222</v>
      </c>
      <c r="J1024" s="758">
        <f t="shared" si="2"/>
        <v>0.4351876753</v>
      </c>
      <c r="K1024" s="758"/>
    </row>
    <row r="1025">
      <c r="A1025" s="2" t="s">
        <v>425</v>
      </c>
      <c r="B1025" s="2" t="s">
        <v>505</v>
      </c>
      <c r="C1025" s="2">
        <v>1.09051904E8</v>
      </c>
      <c r="D1025" s="2">
        <v>26.0</v>
      </c>
      <c r="E1025" s="2">
        <v>216.6</v>
      </c>
      <c r="F1025" s="2">
        <v>503.47</v>
      </c>
      <c r="G1025" s="2">
        <v>484.11</v>
      </c>
      <c r="H1025" s="756">
        <v>46096.0</v>
      </c>
      <c r="I1025" s="757">
        <f t="shared" si="1"/>
        <v>116.5084444</v>
      </c>
      <c r="J1025" s="758">
        <f t="shared" si="2"/>
        <v>0.5378967888</v>
      </c>
      <c r="K1025" s="758"/>
    </row>
    <row r="1026">
      <c r="A1026" s="2" t="s">
        <v>425</v>
      </c>
      <c r="B1026" s="2" t="s">
        <v>505</v>
      </c>
      <c r="C1026" s="2">
        <v>2.18103808E8</v>
      </c>
      <c r="D1026" s="2">
        <v>26.0</v>
      </c>
      <c r="E1026" s="2">
        <v>371.01</v>
      </c>
      <c r="F1026" s="2">
        <v>587.86</v>
      </c>
      <c r="G1026" s="2">
        <v>565.25</v>
      </c>
      <c r="H1026" s="756">
        <v>46096.0</v>
      </c>
      <c r="I1026" s="757">
        <f t="shared" si="1"/>
        <v>233.0168889</v>
      </c>
      <c r="J1026" s="758">
        <f t="shared" si="2"/>
        <v>0.6280609388</v>
      </c>
      <c r="K1026" s="758"/>
    </row>
    <row r="1027">
      <c r="A1027" s="2" t="s">
        <v>425</v>
      </c>
      <c r="B1027" s="2" t="s">
        <v>505</v>
      </c>
      <c r="C1027" s="2">
        <v>4.36207616E8</v>
      </c>
      <c r="D1027" s="2">
        <v>26.0</v>
      </c>
      <c r="E1027" s="2">
        <v>677.73</v>
      </c>
      <c r="F1027" s="2">
        <v>643.63</v>
      </c>
      <c r="G1027" s="2">
        <v>618.88</v>
      </c>
      <c r="H1027" s="756">
        <v>46096.0</v>
      </c>
      <c r="I1027" s="757">
        <f t="shared" si="1"/>
        <v>466.0337778</v>
      </c>
      <c r="J1027" s="758">
        <f t="shared" si="2"/>
        <v>0.6876392926</v>
      </c>
      <c r="K1027" s="758"/>
    </row>
    <row r="1028">
      <c r="A1028" s="2" t="s">
        <v>425</v>
      </c>
      <c r="B1028" s="2" t="s">
        <v>505</v>
      </c>
      <c r="C1028" s="2">
        <v>8.72415232E8</v>
      </c>
      <c r="D1028" s="2">
        <v>26.0</v>
      </c>
      <c r="E1028" s="2">
        <v>1315.97</v>
      </c>
      <c r="F1028" s="2">
        <v>662.95</v>
      </c>
      <c r="G1028" s="2">
        <v>637.45</v>
      </c>
      <c r="H1028" s="756">
        <v>46096.0</v>
      </c>
      <c r="I1028" s="757">
        <f t="shared" si="1"/>
        <v>932.0675556</v>
      </c>
      <c r="J1028" s="758">
        <f t="shared" si="2"/>
        <v>0.708274167</v>
      </c>
      <c r="K1028" s="758"/>
    </row>
    <row r="1029">
      <c r="A1029" s="2" t="s">
        <v>425</v>
      </c>
      <c r="B1029" s="2" t="s">
        <v>505</v>
      </c>
      <c r="C1029" s="2">
        <v>1.744830464E9</v>
      </c>
      <c r="D1029" s="2">
        <v>26.0</v>
      </c>
      <c r="E1029" s="2">
        <v>2773.0</v>
      </c>
      <c r="F1029" s="2">
        <v>629.22</v>
      </c>
      <c r="G1029" s="2">
        <v>605.02</v>
      </c>
      <c r="H1029" s="756">
        <v>46096.0</v>
      </c>
      <c r="I1029" s="757">
        <f t="shared" si="1"/>
        <v>1864.135111</v>
      </c>
      <c r="J1029" s="758">
        <f t="shared" si="2"/>
        <v>0.6722449012</v>
      </c>
      <c r="K1029" s="758"/>
    </row>
    <row r="1030">
      <c r="A1030" s="2" t="s">
        <v>425</v>
      </c>
      <c r="B1030" s="2" t="s">
        <v>505</v>
      </c>
      <c r="C1030" s="2">
        <v>3.489660928E9</v>
      </c>
      <c r="D1030" s="2">
        <v>26.0</v>
      </c>
      <c r="E1030" s="2">
        <v>5229.43</v>
      </c>
      <c r="F1030" s="2">
        <v>667.31</v>
      </c>
      <c r="G1030" s="2">
        <v>641.65</v>
      </c>
      <c r="H1030" s="756">
        <v>46096.0</v>
      </c>
      <c r="I1030" s="757">
        <f t="shared" si="1"/>
        <v>3728.270222</v>
      </c>
      <c r="J1030" s="758">
        <f t="shared" si="2"/>
        <v>0.7129400761</v>
      </c>
      <c r="K1030" s="758"/>
    </row>
    <row r="1031">
      <c r="A1031" s="2" t="s">
        <v>425</v>
      </c>
      <c r="B1031" s="2" t="s">
        <v>505</v>
      </c>
      <c r="C1031" s="2">
        <v>6.979321856E9</v>
      </c>
      <c r="D1031" s="2">
        <v>26.0</v>
      </c>
      <c r="E1031" s="2">
        <v>10057.3</v>
      </c>
      <c r="F1031" s="2">
        <v>693.95</v>
      </c>
      <c r="G1031" s="2">
        <v>667.26</v>
      </c>
      <c r="H1031" s="756">
        <v>46096.0</v>
      </c>
      <c r="I1031" s="757">
        <f t="shared" si="1"/>
        <v>7456.540444</v>
      </c>
      <c r="J1031" s="758">
        <f t="shared" si="2"/>
        <v>0.7414057893</v>
      </c>
      <c r="K1031" s="758"/>
    </row>
    <row r="1032">
      <c r="A1032" s="2" t="s">
        <v>425</v>
      </c>
      <c r="B1032" s="2" t="s">
        <v>505</v>
      </c>
      <c r="C1032" s="2">
        <v>1.3958643712E10</v>
      </c>
      <c r="D1032" s="2">
        <v>26.0</v>
      </c>
      <c r="E1032" s="2">
        <v>19734.5</v>
      </c>
      <c r="F1032" s="2">
        <v>707.32</v>
      </c>
      <c r="G1032" s="2">
        <v>680.12</v>
      </c>
      <c r="H1032" s="756">
        <v>46096.0</v>
      </c>
      <c r="I1032" s="757">
        <f t="shared" si="1"/>
        <v>14913.08089</v>
      </c>
      <c r="J1032" s="758">
        <f t="shared" si="2"/>
        <v>0.7556857731</v>
      </c>
      <c r="K1032" s="758"/>
    </row>
    <row r="1033">
      <c r="A1033" s="2" t="s">
        <v>425</v>
      </c>
      <c r="B1033" s="2" t="s">
        <v>505</v>
      </c>
      <c r="C1033" s="2">
        <v>1792.0</v>
      </c>
      <c r="D1033" s="2">
        <v>28.0</v>
      </c>
      <c r="E1033" s="2">
        <v>47.62</v>
      </c>
      <c r="F1033" s="2">
        <v>0.04</v>
      </c>
      <c r="G1033" s="2">
        <v>0.04</v>
      </c>
      <c r="H1033" s="756">
        <v>46096.0</v>
      </c>
      <c r="I1033" s="757">
        <f t="shared" si="1"/>
        <v>0.00192</v>
      </c>
      <c r="J1033" s="758">
        <f t="shared" si="2"/>
        <v>0.00004031919362</v>
      </c>
      <c r="K1033" s="758"/>
    </row>
    <row r="1034">
      <c r="A1034" s="2" t="s">
        <v>425</v>
      </c>
      <c r="B1034" s="2" t="s">
        <v>505</v>
      </c>
      <c r="C1034" s="2">
        <v>3584.0</v>
      </c>
      <c r="D1034" s="2">
        <v>28.0</v>
      </c>
      <c r="E1034" s="2">
        <v>47.48</v>
      </c>
      <c r="F1034" s="2">
        <v>0.08</v>
      </c>
      <c r="G1034" s="2">
        <v>0.07</v>
      </c>
      <c r="H1034" s="756">
        <v>46096.0</v>
      </c>
      <c r="I1034" s="757">
        <f t="shared" si="1"/>
        <v>0.00384</v>
      </c>
      <c r="J1034" s="758">
        <f t="shared" si="2"/>
        <v>0.00008087615838</v>
      </c>
      <c r="K1034" s="758"/>
    </row>
    <row r="1035">
      <c r="A1035" s="2" t="s">
        <v>425</v>
      </c>
      <c r="B1035" s="2" t="s">
        <v>505</v>
      </c>
      <c r="C1035" s="2">
        <v>7168.0</v>
      </c>
      <c r="D1035" s="2">
        <v>28.0</v>
      </c>
      <c r="E1035" s="2">
        <v>48.6</v>
      </c>
      <c r="F1035" s="2">
        <v>0.15</v>
      </c>
      <c r="G1035" s="2">
        <v>0.14</v>
      </c>
      <c r="H1035" s="756">
        <v>46096.0</v>
      </c>
      <c r="I1035" s="757">
        <f t="shared" si="1"/>
        <v>0.00768</v>
      </c>
      <c r="J1035" s="758">
        <f t="shared" si="2"/>
        <v>0.0001580246914</v>
      </c>
      <c r="K1035" s="758"/>
    </row>
    <row r="1036">
      <c r="A1036" s="2" t="s">
        <v>425</v>
      </c>
      <c r="B1036" s="2" t="s">
        <v>505</v>
      </c>
      <c r="C1036" s="2">
        <v>14336.0</v>
      </c>
      <c r="D1036" s="2">
        <v>28.0</v>
      </c>
      <c r="E1036" s="2">
        <v>48.35</v>
      </c>
      <c r="F1036" s="2">
        <v>0.3</v>
      </c>
      <c r="G1036" s="2">
        <v>0.29</v>
      </c>
      <c r="H1036" s="756">
        <v>46096.0</v>
      </c>
      <c r="I1036" s="757">
        <f t="shared" si="1"/>
        <v>0.01536</v>
      </c>
      <c r="J1036" s="758">
        <f t="shared" si="2"/>
        <v>0.0003176835574</v>
      </c>
      <c r="K1036" s="758"/>
    </row>
    <row r="1037">
      <c r="A1037" s="2" t="s">
        <v>425</v>
      </c>
      <c r="B1037" s="2" t="s">
        <v>505</v>
      </c>
      <c r="C1037" s="2">
        <v>28672.0</v>
      </c>
      <c r="D1037" s="2">
        <v>28.0</v>
      </c>
      <c r="E1037" s="2">
        <v>49.45</v>
      </c>
      <c r="F1037" s="2">
        <v>0.58</v>
      </c>
      <c r="G1037" s="2">
        <v>0.56</v>
      </c>
      <c r="H1037" s="756">
        <v>46096.0</v>
      </c>
      <c r="I1037" s="757">
        <f t="shared" si="1"/>
        <v>0.03072</v>
      </c>
      <c r="J1037" s="758">
        <f t="shared" si="2"/>
        <v>0.0006212335693</v>
      </c>
      <c r="K1037" s="758"/>
    </row>
    <row r="1038">
      <c r="A1038" s="2" t="s">
        <v>425</v>
      </c>
      <c r="B1038" s="2" t="s">
        <v>505</v>
      </c>
      <c r="C1038" s="2">
        <v>57344.0</v>
      </c>
      <c r="D1038" s="2">
        <v>28.0</v>
      </c>
      <c r="E1038" s="2">
        <v>50.13</v>
      </c>
      <c r="F1038" s="2">
        <v>1.14</v>
      </c>
      <c r="G1038" s="2">
        <v>1.1</v>
      </c>
      <c r="H1038" s="756">
        <v>46096.0</v>
      </c>
      <c r="I1038" s="757">
        <f t="shared" si="1"/>
        <v>0.06144</v>
      </c>
      <c r="J1038" s="758">
        <f t="shared" si="2"/>
        <v>0.001225613405</v>
      </c>
      <c r="K1038" s="758"/>
    </row>
    <row r="1039">
      <c r="A1039" s="2" t="s">
        <v>425</v>
      </c>
      <c r="B1039" s="2" t="s">
        <v>505</v>
      </c>
      <c r="C1039" s="2">
        <v>114688.0</v>
      </c>
      <c r="D1039" s="2">
        <v>28.0</v>
      </c>
      <c r="E1039" s="2">
        <v>52.26</v>
      </c>
      <c r="F1039" s="2">
        <v>2.19</v>
      </c>
      <c r="G1039" s="2">
        <v>2.12</v>
      </c>
      <c r="H1039" s="756">
        <v>46096.0</v>
      </c>
      <c r="I1039" s="757">
        <f t="shared" si="1"/>
        <v>0.12288</v>
      </c>
      <c r="J1039" s="758">
        <f t="shared" si="2"/>
        <v>0.002351320321</v>
      </c>
      <c r="K1039" s="758"/>
    </row>
    <row r="1040">
      <c r="A1040" s="2" t="s">
        <v>425</v>
      </c>
      <c r="B1040" s="2" t="s">
        <v>505</v>
      </c>
      <c r="C1040" s="2">
        <v>229376.0</v>
      </c>
      <c r="D1040" s="2">
        <v>28.0</v>
      </c>
      <c r="E1040" s="2">
        <v>53.52</v>
      </c>
      <c r="F1040" s="2">
        <v>4.29</v>
      </c>
      <c r="G1040" s="2">
        <v>4.13</v>
      </c>
      <c r="H1040" s="756">
        <v>46096.0</v>
      </c>
      <c r="I1040" s="757">
        <f t="shared" si="1"/>
        <v>0.24576</v>
      </c>
      <c r="J1040" s="758">
        <f t="shared" si="2"/>
        <v>0.004591928251</v>
      </c>
      <c r="K1040" s="758"/>
    </row>
    <row r="1041">
      <c r="A1041" s="2" t="s">
        <v>425</v>
      </c>
      <c r="B1041" s="2" t="s">
        <v>505</v>
      </c>
      <c r="C1041" s="2">
        <v>458752.0</v>
      </c>
      <c r="D1041" s="2">
        <v>28.0</v>
      </c>
      <c r="E1041" s="2">
        <v>55.02</v>
      </c>
      <c r="F1041" s="2">
        <v>8.34</v>
      </c>
      <c r="G1041" s="2">
        <v>8.04</v>
      </c>
      <c r="H1041" s="756">
        <v>46096.0</v>
      </c>
      <c r="I1041" s="757">
        <f t="shared" si="1"/>
        <v>0.49152</v>
      </c>
      <c r="J1041" s="758">
        <f t="shared" si="2"/>
        <v>0.008933478735</v>
      </c>
      <c r="K1041" s="758"/>
    </row>
    <row r="1042">
      <c r="A1042" s="2" t="s">
        <v>425</v>
      </c>
      <c r="B1042" s="2" t="s">
        <v>505</v>
      </c>
      <c r="C1042" s="2">
        <v>917504.0</v>
      </c>
      <c r="D1042" s="2">
        <v>28.0</v>
      </c>
      <c r="E1042" s="2">
        <v>54.79</v>
      </c>
      <c r="F1042" s="2">
        <v>16.75</v>
      </c>
      <c r="G1042" s="2">
        <v>16.15</v>
      </c>
      <c r="H1042" s="756">
        <v>46096.0</v>
      </c>
      <c r="I1042" s="757">
        <f t="shared" si="1"/>
        <v>0.98304</v>
      </c>
      <c r="J1042" s="758">
        <f t="shared" si="2"/>
        <v>0.01794196021</v>
      </c>
      <c r="K1042" s="758"/>
    </row>
    <row r="1043">
      <c r="A1043" s="2" t="s">
        <v>425</v>
      </c>
      <c r="B1043" s="2" t="s">
        <v>505</v>
      </c>
      <c r="C1043" s="2">
        <v>1835008.0</v>
      </c>
      <c r="D1043" s="2">
        <v>28.0</v>
      </c>
      <c r="E1043" s="2">
        <v>49.86</v>
      </c>
      <c r="F1043" s="2">
        <v>36.8</v>
      </c>
      <c r="G1043" s="2">
        <v>35.49</v>
      </c>
      <c r="H1043" s="756">
        <v>46096.0</v>
      </c>
      <c r="I1043" s="757">
        <f t="shared" si="1"/>
        <v>1.96608</v>
      </c>
      <c r="J1043" s="758">
        <f t="shared" si="2"/>
        <v>0.03943200963</v>
      </c>
      <c r="K1043" s="758"/>
    </row>
    <row r="1044">
      <c r="A1044" s="2" t="s">
        <v>425</v>
      </c>
      <c r="B1044" s="2" t="s">
        <v>505</v>
      </c>
      <c r="C1044" s="2">
        <v>3670016.0</v>
      </c>
      <c r="D1044" s="2">
        <v>28.0</v>
      </c>
      <c r="E1044" s="2">
        <v>52.67</v>
      </c>
      <c r="F1044" s="2">
        <v>69.68</v>
      </c>
      <c r="G1044" s="2">
        <v>67.19</v>
      </c>
      <c r="H1044" s="756">
        <v>46096.0</v>
      </c>
      <c r="I1044" s="757">
        <f t="shared" si="1"/>
        <v>3.93216</v>
      </c>
      <c r="J1044" s="758">
        <f t="shared" si="2"/>
        <v>0.07465654073</v>
      </c>
      <c r="K1044" s="758"/>
    </row>
    <row r="1045">
      <c r="A1045" s="2" t="s">
        <v>425</v>
      </c>
      <c r="B1045" s="2" t="s">
        <v>505</v>
      </c>
      <c r="C1045" s="2">
        <v>7340032.0</v>
      </c>
      <c r="D1045" s="2">
        <v>28.0</v>
      </c>
      <c r="E1045" s="2">
        <v>62.55</v>
      </c>
      <c r="F1045" s="2">
        <v>117.34</v>
      </c>
      <c r="G1045" s="2">
        <v>113.15</v>
      </c>
      <c r="H1045" s="756">
        <v>46096.0</v>
      </c>
      <c r="I1045" s="757">
        <f t="shared" si="1"/>
        <v>7.86432</v>
      </c>
      <c r="J1045" s="758">
        <f t="shared" si="2"/>
        <v>0.1257285372</v>
      </c>
      <c r="K1045" s="758"/>
    </row>
    <row r="1046">
      <c r="A1046" s="2" t="s">
        <v>425</v>
      </c>
      <c r="B1046" s="2" t="s">
        <v>505</v>
      </c>
      <c r="C1046" s="2">
        <v>1.4680064E7</v>
      </c>
      <c r="D1046" s="2">
        <v>28.0</v>
      </c>
      <c r="E1046" s="2">
        <v>93.8</v>
      </c>
      <c r="F1046" s="2">
        <v>156.5</v>
      </c>
      <c r="G1046" s="2">
        <v>150.91</v>
      </c>
      <c r="H1046" s="756">
        <v>46096.0</v>
      </c>
      <c r="I1046" s="757">
        <f t="shared" si="1"/>
        <v>15.72864</v>
      </c>
      <c r="J1046" s="758">
        <f t="shared" si="2"/>
        <v>0.1676827292</v>
      </c>
      <c r="K1046" s="758"/>
    </row>
    <row r="1047">
      <c r="A1047" s="2" t="s">
        <v>425</v>
      </c>
      <c r="B1047" s="2" t="s">
        <v>505</v>
      </c>
      <c r="C1047" s="2">
        <v>2.9360128E7</v>
      </c>
      <c r="D1047" s="2">
        <v>28.0</v>
      </c>
      <c r="E1047" s="2">
        <v>132.47</v>
      </c>
      <c r="F1047" s="2">
        <v>221.64</v>
      </c>
      <c r="G1047" s="2">
        <v>213.72</v>
      </c>
      <c r="H1047" s="756">
        <v>46096.0</v>
      </c>
      <c r="I1047" s="757">
        <f t="shared" si="1"/>
        <v>31.45728</v>
      </c>
      <c r="J1047" s="758">
        <f t="shared" si="2"/>
        <v>0.2374672001</v>
      </c>
      <c r="K1047" s="758"/>
    </row>
    <row r="1048">
      <c r="A1048" s="2" t="s">
        <v>425</v>
      </c>
      <c r="B1048" s="2" t="s">
        <v>505</v>
      </c>
      <c r="C1048" s="2">
        <v>5.8720256E7</v>
      </c>
      <c r="D1048" s="2">
        <v>28.0</v>
      </c>
      <c r="E1048" s="2">
        <v>147.4</v>
      </c>
      <c r="F1048" s="2">
        <v>398.38</v>
      </c>
      <c r="G1048" s="2">
        <v>384.15</v>
      </c>
      <c r="H1048" s="756">
        <v>46096.0</v>
      </c>
      <c r="I1048" s="757">
        <f t="shared" si="1"/>
        <v>62.91456</v>
      </c>
      <c r="J1048" s="758">
        <f t="shared" si="2"/>
        <v>0.4268287653</v>
      </c>
      <c r="K1048" s="758"/>
    </row>
    <row r="1049">
      <c r="A1049" s="2" t="s">
        <v>425</v>
      </c>
      <c r="B1049" s="2" t="s">
        <v>505</v>
      </c>
      <c r="C1049" s="2">
        <v>1.17440512E8</v>
      </c>
      <c r="D1049" s="2">
        <v>28.0</v>
      </c>
      <c r="E1049" s="2">
        <v>232.84</v>
      </c>
      <c r="F1049" s="2">
        <v>504.39</v>
      </c>
      <c r="G1049" s="2">
        <v>486.37</v>
      </c>
      <c r="H1049" s="756">
        <v>46096.0</v>
      </c>
      <c r="I1049" s="757">
        <f t="shared" si="1"/>
        <v>125.82912</v>
      </c>
      <c r="J1049" s="758">
        <f t="shared" si="2"/>
        <v>0.5404102388</v>
      </c>
      <c r="K1049" s="758"/>
    </row>
    <row r="1050">
      <c r="A1050" s="2" t="s">
        <v>425</v>
      </c>
      <c r="B1050" s="2" t="s">
        <v>505</v>
      </c>
      <c r="C1050" s="2">
        <v>2.34881024E8</v>
      </c>
      <c r="D1050" s="2">
        <v>28.0</v>
      </c>
      <c r="E1050" s="2">
        <v>401.75</v>
      </c>
      <c r="F1050" s="2">
        <v>584.64</v>
      </c>
      <c r="G1050" s="2">
        <v>563.76</v>
      </c>
      <c r="H1050" s="756">
        <v>46096.0</v>
      </c>
      <c r="I1050" s="757">
        <f t="shared" si="1"/>
        <v>251.65824</v>
      </c>
      <c r="J1050" s="758">
        <f t="shared" si="2"/>
        <v>0.6264050778</v>
      </c>
      <c r="K1050" s="758"/>
    </row>
    <row r="1051">
      <c r="A1051" s="2" t="s">
        <v>425</v>
      </c>
      <c r="B1051" s="2" t="s">
        <v>505</v>
      </c>
      <c r="C1051" s="2">
        <v>4.69762048E8</v>
      </c>
      <c r="D1051" s="2">
        <v>28.0</v>
      </c>
      <c r="E1051" s="2">
        <v>732.07</v>
      </c>
      <c r="F1051" s="2">
        <v>641.69</v>
      </c>
      <c r="G1051" s="2">
        <v>618.77</v>
      </c>
      <c r="H1051" s="756">
        <v>46096.0</v>
      </c>
      <c r="I1051" s="757">
        <f t="shared" si="1"/>
        <v>503.31648</v>
      </c>
      <c r="J1051" s="758">
        <f t="shared" si="2"/>
        <v>0.6875250727</v>
      </c>
      <c r="K1051" s="758"/>
    </row>
    <row r="1052">
      <c r="A1052" s="2" t="s">
        <v>425</v>
      </c>
      <c r="B1052" s="2" t="s">
        <v>505</v>
      </c>
      <c r="C1052" s="2">
        <v>9.39524096E8</v>
      </c>
      <c r="D1052" s="2">
        <v>28.0</v>
      </c>
      <c r="E1052" s="2">
        <v>1391.17</v>
      </c>
      <c r="F1052" s="2">
        <v>675.35</v>
      </c>
      <c r="G1052" s="2">
        <v>651.23</v>
      </c>
      <c r="H1052" s="756">
        <v>46096.0</v>
      </c>
      <c r="I1052" s="757">
        <f t="shared" si="1"/>
        <v>1006.63296</v>
      </c>
      <c r="J1052" s="758">
        <f t="shared" si="2"/>
        <v>0.7235873114</v>
      </c>
      <c r="K1052" s="758"/>
    </row>
    <row r="1053">
      <c r="A1053" s="2" t="s">
        <v>425</v>
      </c>
      <c r="B1053" s="2" t="s">
        <v>505</v>
      </c>
      <c r="C1053" s="2">
        <v>1.879048192E9</v>
      </c>
      <c r="D1053" s="2">
        <v>28.0</v>
      </c>
      <c r="E1053" s="2">
        <v>3002.22</v>
      </c>
      <c r="F1053" s="2">
        <v>625.89</v>
      </c>
      <c r="G1053" s="2">
        <v>603.53</v>
      </c>
      <c r="H1053" s="756">
        <v>46096.0</v>
      </c>
      <c r="I1053" s="757">
        <f t="shared" si="1"/>
        <v>2013.26592</v>
      </c>
      <c r="J1053" s="758">
        <f t="shared" si="2"/>
        <v>0.6705924016</v>
      </c>
      <c r="K1053" s="758"/>
    </row>
    <row r="1054">
      <c r="A1054" s="2" t="s">
        <v>425</v>
      </c>
      <c r="B1054" s="2" t="s">
        <v>505</v>
      </c>
      <c r="C1054" s="2">
        <v>3.758096384E9</v>
      </c>
      <c r="D1054" s="2">
        <v>28.0</v>
      </c>
      <c r="E1054" s="2">
        <v>5656.89</v>
      </c>
      <c r="F1054" s="2">
        <v>664.34</v>
      </c>
      <c r="G1054" s="2">
        <v>640.61</v>
      </c>
      <c r="H1054" s="756">
        <v>46096.0</v>
      </c>
      <c r="I1054" s="757">
        <f t="shared" si="1"/>
        <v>4026.53184</v>
      </c>
      <c r="J1054" s="758">
        <f t="shared" si="2"/>
        <v>0.7117924938</v>
      </c>
      <c r="K1054" s="758"/>
    </row>
    <row r="1055">
      <c r="A1055" s="2" t="s">
        <v>425</v>
      </c>
      <c r="B1055" s="2" t="s">
        <v>505</v>
      </c>
      <c r="C1055" s="2">
        <v>7.516192768E9</v>
      </c>
      <c r="D1055" s="2">
        <v>28.0</v>
      </c>
      <c r="E1055" s="2">
        <v>10873.5</v>
      </c>
      <c r="F1055" s="2">
        <v>691.24</v>
      </c>
      <c r="G1055" s="2">
        <v>666.55</v>
      </c>
      <c r="H1055" s="756">
        <v>46096.0</v>
      </c>
      <c r="I1055" s="757">
        <f t="shared" si="1"/>
        <v>8053.06368</v>
      </c>
      <c r="J1055" s="758">
        <f t="shared" si="2"/>
        <v>0.7406137564</v>
      </c>
      <c r="K1055" s="758"/>
    </row>
    <row r="1056">
      <c r="A1056" s="2" t="s">
        <v>425</v>
      </c>
      <c r="B1056" s="2" t="s">
        <v>505</v>
      </c>
      <c r="C1056" s="2">
        <v>1.5032385536E10</v>
      </c>
      <c r="D1056" s="2">
        <v>28.0</v>
      </c>
      <c r="E1056" s="2">
        <v>21332.0</v>
      </c>
      <c r="F1056" s="2">
        <v>704.69</v>
      </c>
      <c r="G1056" s="2">
        <v>679.52</v>
      </c>
      <c r="H1056" s="756">
        <v>46096.0</v>
      </c>
      <c r="I1056" s="757">
        <f t="shared" si="1"/>
        <v>16106.12736</v>
      </c>
      <c r="J1056" s="758">
        <f t="shared" si="2"/>
        <v>0.7550219089</v>
      </c>
      <c r="K1056" s="758"/>
    </row>
    <row r="1057">
      <c r="A1057" s="2" t="s">
        <v>425</v>
      </c>
      <c r="B1057" s="2" t="s">
        <v>505</v>
      </c>
      <c r="C1057" s="2">
        <v>1920.0</v>
      </c>
      <c r="D1057" s="2">
        <v>30.0</v>
      </c>
      <c r="E1057" s="2">
        <v>49.16</v>
      </c>
      <c r="F1057" s="2">
        <v>0.04</v>
      </c>
      <c r="G1057" s="2">
        <v>0.04</v>
      </c>
      <c r="H1057" s="756">
        <v>46096.0</v>
      </c>
      <c r="I1057" s="757">
        <f t="shared" si="1"/>
        <v>0.002062222222</v>
      </c>
      <c r="J1057" s="758">
        <f t="shared" si="2"/>
        <v>0.00004194919085</v>
      </c>
      <c r="K1057" s="758"/>
    </row>
    <row r="1058">
      <c r="A1058" s="2" t="s">
        <v>425</v>
      </c>
      <c r="B1058" s="2" t="s">
        <v>505</v>
      </c>
      <c r="C1058" s="2">
        <v>3840.0</v>
      </c>
      <c r="D1058" s="2">
        <v>30.0</v>
      </c>
      <c r="E1058" s="2">
        <v>51.07</v>
      </c>
      <c r="F1058" s="2">
        <v>0.08</v>
      </c>
      <c r="G1058" s="2">
        <v>0.07</v>
      </c>
      <c r="H1058" s="756">
        <v>46096.0</v>
      </c>
      <c r="I1058" s="757">
        <f t="shared" si="1"/>
        <v>0.004124444444</v>
      </c>
      <c r="J1058" s="758">
        <f t="shared" si="2"/>
        <v>0.0000807606118</v>
      </c>
      <c r="K1058" s="758"/>
    </row>
    <row r="1059">
      <c r="A1059" s="2" t="s">
        <v>425</v>
      </c>
      <c r="B1059" s="2" t="s">
        <v>505</v>
      </c>
      <c r="C1059" s="2">
        <v>7680.0</v>
      </c>
      <c r="D1059" s="2">
        <v>30.0</v>
      </c>
      <c r="E1059" s="2">
        <v>51.09</v>
      </c>
      <c r="F1059" s="2">
        <v>0.15</v>
      </c>
      <c r="G1059" s="2">
        <v>0.15</v>
      </c>
      <c r="H1059" s="756">
        <v>46096.0</v>
      </c>
      <c r="I1059" s="757">
        <f t="shared" si="1"/>
        <v>0.008248888889</v>
      </c>
      <c r="J1059" s="758">
        <f t="shared" si="2"/>
        <v>0.0001614579935</v>
      </c>
      <c r="K1059" s="758"/>
    </row>
    <row r="1060">
      <c r="A1060" s="2" t="s">
        <v>425</v>
      </c>
      <c r="B1060" s="2" t="s">
        <v>505</v>
      </c>
      <c r="C1060" s="2">
        <v>15360.0</v>
      </c>
      <c r="D1060" s="2">
        <v>30.0</v>
      </c>
      <c r="E1060" s="2">
        <v>50.85</v>
      </c>
      <c r="F1060" s="2">
        <v>0.3</v>
      </c>
      <c r="G1060" s="2">
        <v>0.29</v>
      </c>
      <c r="H1060" s="756">
        <v>46096.0</v>
      </c>
      <c r="I1060" s="757">
        <f t="shared" si="1"/>
        <v>0.01649777778</v>
      </c>
      <c r="J1060" s="758">
        <f t="shared" si="2"/>
        <v>0.0003244400743</v>
      </c>
      <c r="K1060" s="758"/>
    </row>
    <row r="1061">
      <c r="A1061" s="2" t="s">
        <v>425</v>
      </c>
      <c r="B1061" s="2" t="s">
        <v>505</v>
      </c>
      <c r="C1061" s="2">
        <v>30720.0</v>
      </c>
      <c r="D1061" s="2">
        <v>30.0</v>
      </c>
      <c r="E1061" s="2">
        <v>51.64</v>
      </c>
      <c r="F1061" s="2">
        <v>0.59</v>
      </c>
      <c r="G1061" s="2">
        <v>0.58</v>
      </c>
      <c r="H1061" s="756">
        <v>46096.0</v>
      </c>
      <c r="I1061" s="757">
        <f t="shared" si="1"/>
        <v>0.03299555556</v>
      </c>
      <c r="J1061" s="758">
        <f t="shared" si="2"/>
        <v>0.0006389534383</v>
      </c>
      <c r="K1061" s="758"/>
    </row>
    <row r="1062">
      <c r="A1062" s="2" t="s">
        <v>425</v>
      </c>
      <c r="B1062" s="2" t="s">
        <v>505</v>
      </c>
      <c r="C1062" s="2">
        <v>61440.0</v>
      </c>
      <c r="D1062" s="2">
        <v>30.0</v>
      </c>
      <c r="E1062" s="2">
        <v>52.89</v>
      </c>
      <c r="F1062" s="2">
        <v>1.16</v>
      </c>
      <c r="G1062" s="2">
        <v>1.12</v>
      </c>
      <c r="H1062" s="756">
        <v>46096.0</v>
      </c>
      <c r="I1062" s="757">
        <f t="shared" si="1"/>
        <v>0.06599111111</v>
      </c>
      <c r="J1062" s="758">
        <f t="shared" si="2"/>
        <v>0.00124770488</v>
      </c>
      <c r="K1062" s="758"/>
    </row>
    <row r="1063">
      <c r="A1063" s="2" t="s">
        <v>425</v>
      </c>
      <c r="B1063" s="2" t="s">
        <v>505</v>
      </c>
      <c r="C1063" s="2">
        <v>122880.0</v>
      </c>
      <c r="D1063" s="2">
        <v>30.0</v>
      </c>
      <c r="E1063" s="2">
        <v>53.99</v>
      </c>
      <c r="F1063" s="2">
        <v>2.28</v>
      </c>
      <c r="G1063" s="2">
        <v>2.2</v>
      </c>
      <c r="H1063" s="756">
        <v>46096.0</v>
      </c>
      <c r="I1063" s="757">
        <f t="shared" si="1"/>
        <v>0.1319822222</v>
      </c>
      <c r="J1063" s="758">
        <f t="shared" si="2"/>
        <v>0.002444567924</v>
      </c>
      <c r="K1063" s="758"/>
    </row>
    <row r="1064">
      <c r="A1064" s="2" t="s">
        <v>425</v>
      </c>
      <c r="B1064" s="2" t="s">
        <v>505</v>
      </c>
      <c r="C1064" s="2">
        <v>245760.0</v>
      </c>
      <c r="D1064" s="2">
        <v>30.0</v>
      </c>
      <c r="E1064" s="2">
        <v>56.22</v>
      </c>
      <c r="F1064" s="2">
        <v>4.37</v>
      </c>
      <c r="G1064" s="2">
        <v>4.23</v>
      </c>
      <c r="H1064" s="756">
        <v>46096.0</v>
      </c>
      <c r="I1064" s="757">
        <f t="shared" si="1"/>
        <v>0.2639644444</v>
      </c>
      <c r="J1064" s="758">
        <f t="shared" si="2"/>
        <v>0.004695205344</v>
      </c>
      <c r="K1064" s="758"/>
    </row>
    <row r="1065">
      <c r="A1065" s="2" t="s">
        <v>425</v>
      </c>
      <c r="B1065" s="2" t="s">
        <v>505</v>
      </c>
      <c r="C1065" s="2">
        <v>491520.0</v>
      </c>
      <c r="D1065" s="2">
        <v>30.0</v>
      </c>
      <c r="E1065" s="2">
        <v>58.73</v>
      </c>
      <c r="F1065" s="2">
        <v>8.37</v>
      </c>
      <c r="G1065" s="2">
        <v>8.09</v>
      </c>
      <c r="H1065" s="756">
        <v>46096.0</v>
      </c>
      <c r="I1065" s="757">
        <f t="shared" si="1"/>
        <v>0.5279288889</v>
      </c>
      <c r="J1065" s="758">
        <f t="shared" si="2"/>
        <v>0.008989083754</v>
      </c>
      <c r="K1065" s="758"/>
    </row>
    <row r="1066">
      <c r="A1066" s="2" t="s">
        <v>425</v>
      </c>
      <c r="B1066" s="2" t="s">
        <v>505</v>
      </c>
      <c r="C1066" s="2">
        <v>983040.0</v>
      </c>
      <c r="D1066" s="2">
        <v>30.0</v>
      </c>
      <c r="E1066" s="2">
        <v>49.66</v>
      </c>
      <c r="F1066" s="2">
        <v>19.79</v>
      </c>
      <c r="G1066" s="2">
        <v>19.13</v>
      </c>
      <c r="H1066" s="756">
        <v>46096.0</v>
      </c>
      <c r="I1066" s="757">
        <f t="shared" si="1"/>
        <v>1.055857778</v>
      </c>
      <c r="J1066" s="758">
        <f t="shared" si="2"/>
        <v>0.02126173536</v>
      </c>
      <c r="K1066" s="758"/>
    </row>
    <row r="1067">
      <c r="A1067" s="2" t="s">
        <v>425</v>
      </c>
      <c r="B1067" s="2" t="s">
        <v>505</v>
      </c>
      <c r="C1067" s="2">
        <v>1966080.0</v>
      </c>
      <c r="D1067" s="2">
        <v>30.0</v>
      </c>
      <c r="E1067" s="2">
        <v>50.16</v>
      </c>
      <c r="F1067" s="2">
        <v>39.19</v>
      </c>
      <c r="G1067" s="2">
        <v>37.89</v>
      </c>
      <c r="H1067" s="756">
        <v>46096.0</v>
      </c>
      <c r="I1067" s="757">
        <f t="shared" si="1"/>
        <v>2.111715556</v>
      </c>
      <c r="J1067" s="758">
        <f t="shared" si="2"/>
        <v>0.04209959242</v>
      </c>
      <c r="K1067" s="758"/>
    </row>
    <row r="1068">
      <c r="A1068" s="2" t="s">
        <v>425</v>
      </c>
      <c r="B1068" s="2" t="s">
        <v>505</v>
      </c>
      <c r="C1068" s="2">
        <v>3932160.0</v>
      </c>
      <c r="D1068" s="2">
        <v>30.0</v>
      </c>
      <c r="E1068" s="2">
        <v>53.88</v>
      </c>
      <c r="F1068" s="2">
        <v>72.97</v>
      </c>
      <c r="G1068" s="2">
        <v>70.54</v>
      </c>
      <c r="H1068" s="756">
        <v>46096.0</v>
      </c>
      <c r="I1068" s="757">
        <f t="shared" si="1"/>
        <v>4.223431111</v>
      </c>
      <c r="J1068" s="758">
        <f t="shared" si="2"/>
        <v>0.07838587808</v>
      </c>
      <c r="K1068" s="758"/>
    </row>
    <row r="1069">
      <c r="A1069" s="2" t="s">
        <v>425</v>
      </c>
      <c r="B1069" s="2" t="s">
        <v>505</v>
      </c>
      <c r="C1069" s="2">
        <v>7864320.0</v>
      </c>
      <c r="D1069" s="2">
        <v>30.0</v>
      </c>
      <c r="E1069" s="2">
        <v>63.65</v>
      </c>
      <c r="F1069" s="2">
        <v>123.56</v>
      </c>
      <c r="G1069" s="2">
        <v>119.44</v>
      </c>
      <c r="H1069" s="756">
        <v>46096.0</v>
      </c>
      <c r="I1069" s="757">
        <f t="shared" si="1"/>
        <v>8.446862222</v>
      </c>
      <c r="J1069" s="758">
        <f t="shared" si="2"/>
        <v>0.1327079689</v>
      </c>
      <c r="K1069" s="758"/>
    </row>
    <row r="1070">
      <c r="A1070" s="2" t="s">
        <v>425</v>
      </c>
      <c r="B1070" s="2" t="s">
        <v>505</v>
      </c>
      <c r="C1070" s="2">
        <v>1.572864E7</v>
      </c>
      <c r="D1070" s="2">
        <v>30.0</v>
      </c>
      <c r="E1070" s="2">
        <v>95.17</v>
      </c>
      <c r="F1070" s="2">
        <v>165.27</v>
      </c>
      <c r="G1070" s="2">
        <v>159.76</v>
      </c>
      <c r="H1070" s="756">
        <v>46096.0</v>
      </c>
      <c r="I1070" s="757">
        <f t="shared" si="1"/>
        <v>16.89372444</v>
      </c>
      <c r="J1070" s="758">
        <f t="shared" si="2"/>
        <v>0.1775110271</v>
      </c>
      <c r="K1070" s="758"/>
    </row>
    <row r="1071">
      <c r="A1071" s="2" t="s">
        <v>425</v>
      </c>
      <c r="B1071" s="2" t="s">
        <v>505</v>
      </c>
      <c r="C1071" s="2">
        <v>3.145728E7</v>
      </c>
      <c r="D1071" s="2">
        <v>30.0</v>
      </c>
      <c r="E1071" s="2">
        <v>156.45</v>
      </c>
      <c r="F1071" s="2">
        <v>201.07</v>
      </c>
      <c r="G1071" s="2">
        <v>194.37</v>
      </c>
      <c r="H1071" s="756">
        <v>46096.0</v>
      </c>
      <c r="I1071" s="757">
        <f t="shared" si="1"/>
        <v>33.78744889</v>
      </c>
      <c r="J1071" s="758">
        <f t="shared" si="2"/>
        <v>0.2159632399</v>
      </c>
      <c r="K1071" s="758"/>
    </row>
    <row r="1072">
      <c r="A1072" s="2" t="s">
        <v>425</v>
      </c>
      <c r="B1072" s="2" t="s">
        <v>505</v>
      </c>
      <c r="C1072" s="2">
        <v>6.291456E7</v>
      </c>
      <c r="D1072" s="2">
        <v>30.0</v>
      </c>
      <c r="E1072" s="2">
        <v>158.3</v>
      </c>
      <c r="F1072" s="2">
        <v>397.45</v>
      </c>
      <c r="G1072" s="2">
        <v>384.2</v>
      </c>
      <c r="H1072" s="756">
        <v>46096.0</v>
      </c>
      <c r="I1072" s="757">
        <f t="shared" si="1"/>
        <v>67.57489778</v>
      </c>
      <c r="J1072" s="758">
        <f t="shared" si="2"/>
        <v>0.4268786973</v>
      </c>
      <c r="K1072" s="758"/>
    </row>
    <row r="1073">
      <c r="A1073" s="2" t="s">
        <v>425</v>
      </c>
      <c r="B1073" s="2" t="s">
        <v>505</v>
      </c>
      <c r="C1073" s="2">
        <v>1.2582912E8</v>
      </c>
      <c r="D1073" s="2">
        <v>30.0</v>
      </c>
      <c r="E1073" s="2">
        <v>263.23</v>
      </c>
      <c r="F1073" s="2">
        <v>478.02</v>
      </c>
      <c r="G1073" s="2">
        <v>462.08</v>
      </c>
      <c r="H1073" s="756">
        <v>46096.0</v>
      </c>
      <c r="I1073" s="757">
        <f t="shared" si="1"/>
        <v>135.1497956</v>
      </c>
      <c r="J1073" s="758">
        <f t="shared" si="2"/>
        <v>0.5134285437</v>
      </c>
      <c r="K1073" s="758"/>
    </row>
    <row r="1074">
      <c r="A1074" s="2" t="s">
        <v>425</v>
      </c>
      <c r="B1074" s="2" t="s">
        <v>505</v>
      </c>
      <c r="C1074" s="2">
        <v>2.5165824E8</v>
      </c>
      <c r="D1074" s="2">
        <v>30.0</v>
      </c>
      <c r="E1074" s="2">
        <v>455.74</v>
      </c>
      <c r="F1074" s="2">
        <v>552.2</v>
      </c>
      <c r="G1074" s="2">
        <v>533.79</v>
      </c>
      <c r="H1074" s="756">
        <v>46096.0</v>
      </c>
      <c r="I1074" s="757">
        <f t="shared" si="1"/>
        <v>270.2995911</v>
      </c>
      <c r="J1074" s="758">
        <f t="shared" si="2"/>
        <v>0.5931004325</v>
      </c>
      <c r="K1074" s="758"/>
    </row>
    <row r="1075">
      <c r="A1075" s="2" t="s">
        <v>425</v>
      </c>
      <c r="B1075" s="2" t="s">
        <v>505</v>
      </c>
      <c r="C1075" s="2">
        <v>5.0331648E8</v>
      </c>
      <c r="D1075" s="2">
        <v>30.0</v>
      </c>
      <c r="E1075" s="2">
        <v>789.21</v>
      </c>
      <c r="F1075" s="2">
        <v>637.75</v>
      </c>
      <c r="G1075" s="2">
        <v>616.49</v>
      </c>
      <c r="H1075" s="756">
        <v>46096.0</v>
      </c>
      <c r="I1075" s="757">
        <f t="shared" si="1"/>
        <v>540.5991822</v>
      </c>
      <c r="J1075" s="758">
        <f t="shared" si="2"/>
        <v>0.6849877501</v>
      </c>
      <c r="K1075" s="758"/>
    </row>
    <row r="1076">
      <c r="A1076" s="2" t="s">
        <v>425</v>
      </c>
      <c r="B1076" s="2" t="s">
        <v>505</v>
      </c>
      <c r="C1076" s="2">
        <v>1.00663296E9</v>
      </c>
      <c r="D1076" s="2">
        <v>30.0</v>
      </c>
      <c r="E1076" s="2">
        <v>1526.03</v>
      </c>
      <c r="F1076" s="2">
        <v>659.64</v>
      </c>
      <c r="G1076" s="2">
        <v>637.65</v>
      </c>
      <c r="H1076" s="756">
        <v>46096.0</v>
      </c>
      <c r="I1076" s="757">
        <f t="shared" si="1"/>
        <v>1081.198364</v>
      </c>
      <c r="J1076" s="758">
        <f t="shared" si="2"/>
        <v>0.7085040035</v>
      </c>
      <c r="K1076" s="758"/>
    </row>
    <row r="1077">
      <c r="A1077" s="2" t="s">
        <v>425</v>
      </c>
      <c r="B1077" s="2" t="s">
        <v>505</v>
      </c>
      <c r="C1077" s="2">
        <v>2.01326592E9</v>
      </c>
      <c r="D1077" s="2">
        <v>30.0</v>
      </c>
      <c r="E1077" s="2">
        <v>3217.63</v>
      </c>
      <c r="F1077" s="2">
        <v>625.7</v>
      </c>
      <c r="G1077" s="2">
        <v>604.84</v>
      </c>
      <c r="H1077" s="756">
        <v>46096.0</v>
      </c>
      <c r="I1077" s="757">
        <f t="shared" si="1"/>
        <v>2162.396729</v>
      </c>
      <c r="J1077" s="758">
        <f t="shared" si="2"/>
        <v>0.672046422</v>
      </c>
      <c r="K1077" s="758"/>
    </row>
    <row r="1078">
      <c r="A1078" s="2" t="s">
        <v>425</v>
      </c>
      <c r="B1078" s="2" t="s">
        <v>505</v>
      </c>
      <c r="C1078" s="2">
        <v>4.02653184E9</v>
      </c>
      <c r="D1078" s="2">
        <v>30.0</v>
      </c>
      <c r="E1078" s="2">
        <v>6041.52</v>
      </c>
      <c r="F1078" s="2">
        <v>666.48</v>
      </c>
      <c r="G1078" s="2">
        <v>644.26</v>
      </c>
      <c r="H1078" s="756">
        <v>46096.0</v>
      </c>
      <c r="I1078" s="757">
        <f t="shared" si="1"/>
        <v>4324.793458</v>
      </c>
      <c r="J1078" s="758">
        <f t="shared" si="2"/>
        <v>0.7158452604</v>
      </c>
      <c r="K1078" s="758"/>
    </row>
    <row r="1079">
      <c r="A1079" s="2" t="s">
        <v>425</v>
      </c>
      <c r="B1079" s="2" t="s">
        <v>505</v>
      </c>
      <c r="C1079" s="2">
        <v>8.05306368E9</v>
      </c>
      <c r="D1079" s="2">
        <v>30.0</v>
      </c>
      <c r="E1079" s="2">
        <v>11681.6</v>
      </c>
      <c r="F1079" s="2">
        <v>689.38</v>
      </c>
      <c r="G1079" s="2">
        <v>666.4</v>
      </c>
      <c r="H1079" s="756">
        <v>46096.0</v>
      </c>
      <c r="I1079" s="757">
        <f t="shared" si="1"/>
        <v>8649.586916</v>
      </c>
      <c r="J1079" s="758">
        <f t="shared" si="2"/>
        <v>0.7404453941</v>
      </c>
      <c r="K1079" s="758"/>
    </row>
    <row r="1080">
      <c r="A1080" s="2" t="s">
        <v>425</v>
      </c>
      <c r="B1080" s="2" t="s">
        <v>505</v>
      </c>
      <c r="C1080" s="2">
        <v>1.610612736E10</v>
      </c>
      <c r="D1080" s="2">
        <v>30.0</v>
      </c>
      <c r="E1080" s="2">
        <v>22912.6</v>
      </c>
      <c r="F1080" s="2">
        <v>702.94</v>
      </c>
      <c r="G1080" s="2">
        <v>679.51</v>
      </c>
      <c r="H1080" s="756">
        <v>46096.0</v>
      </c>
      <c r="I1080" s="757">
        <f t="shared" si="1"/>
        <v>17299.17383</v>
      </c>
      <c r="J1080" s="758">
        <f t="shared" si="2"/>
        <v>0.7550070193</v>
      </c>
      <c r="K1080" s="758"/>
    </row>
    <row r="1081">
      <c r="A1081" s="2" t="s">
        <v>425</v>
      </c>
      <c r="B1081" s="2" t="s">
        <v>505</v>
      </c>
      <c r="C1081" s="2">
        <v>2048.0</v>
      </c>
      <c r="D1081" s="2">
        <v>32.0</v>
      </c>
      <c r="E1081" s="2">
        <v>48.14</v>
      </c>
      <c r="F1081" s="2">
        <v>0.04</v>
      </c>
      <c r="G1081" s="2">
        <v>0.04</v>
      </c>
      <c r="H1081" s="756">
        <v>46096.0</v>
      </c>
      <c r="I1081" s="757">
        <f t="shared" si="1"/>
        <v>0.002204444444</v>
      </c>
      <c r="J1081" s="758">
        <f t="shared" si="2"/>
        <v>0.00004579236486</v>
      </c>
      <c r="K1081" s="758"/>
    </row>
    <row r="1082">
      <c r="A1082" s="2" t="s">
        <v>425</v>
      </c>
      <c r="B1082" s="2" t="s">
        <v>505</v>
      </c>
      <c r="C1082" s="2">
        <v>4096.0</v>
      </c>
      <c r="D1082" s="2">
        <v>32.0</v>
      </c>
      <c r="E1082" s="2">
        <v>47.6</v>
      </c>
      <c r="F1082" s="2">
        <v>0.09</v>
      </c>
      <c r="G1082" s="2">
        <v>0.08</v>
      </c>
      <c r="H1082" s="756">
        <v>46096.0</v>
      </c>
      <c r="I1082" s="757">
        <f t="shared" si="1"/>
        <v>0.004408888889</v>
      </c>
      <c r="J1082" s="758">
        <f t="shared" si="2"/>
        <v>0.00009262371615</v>
      </c>
      <c r="K1082" s="758"/>
    </row>
    <row r="1083">
      <c r="A1083" s="2" t="s">
        <v>425</v>
      </c>
      <c r="B1083" s="2" t="s">
        <v>505</v>
      </c>
      <c r="C1083" s="2">
        <v>8192.0</v>
      </c>
      <c r="D1083" s="2">
        <v>32.0</v>
      </c>
      <c r="E1083" s="2">
        <v>47.82</v>
      </c>
      <c r="F1083" s="2">
        <v>0.17</v>
      </c>
      <c r="G1083" s="2">
        <v>0.17</v>
      </c>
      <c r="H1083" s="756">
        <v>46096.0</v>
      </c>
      <c r="I1083" s="757">
        <f t="shared" si="1"/>
        <v>0.008817777778</v>
      </c>
      <c r="J1083" s="758">
        <f t="shared" si="2"/>
        <v>0.0001843951856</v>
      </c>
      <c r="K1083" s="758"/>
    </row>
    <row r="1084">
      <c r="A1084" s="2" t="s">
        <v>425</v>
      </c>
      <c r="B1084" s="2" t="s">
        <v>505</v>
      </c>
      <c r="C1084" s="2">
        <v>16384.0</v>
      </c>
      <c r="D1084" s="2">
        <v>32.0</v>
      </c>
      <c r="E1084" s="2">
        <v>47.57</v>
      </c>
      <c r="F1084" s="2">
        <v>0.34</v>
      </c>
      <c r="G1084" s="2">
        <v>0.33</v>
      </c>
      <c r="H1084" s="756">
        <v>46096.0</v>
      </c>
      <c r="I1084" s="757">
        <f t="shared" si="1"/>
        <v>0.01763555556</v>
      </c>
      <c r="J1084" s="758">
        <f t="shared" si="2"/>
        <v>0.000370728517</v>
      </c>
      <c r="K1084" s="758"/>
    </row>
    <row r="1085">
      <c r="A1085" s="2" t="s">
        <v>425</v>
      </c>
      <c r="B1085" s="2" t="s">
        <v>505</v>
      </c>
      <c r="C1085" s="2">
        <v>32768.0</v>
      </c>
      <c r="D1085" s="2">
        <v>32.0</v>
      </c>
      <c r="E1085" s="2">
        <v>47.29</v>
      </c>
      <c r="F1085" s="2">
        <v>0.69</v>
      </c>
      <c r="G1085" s="2">
        <v>0.67</v>
      </c>
      <c r="H1085" s="756">
        <v>46096.0</v>
      </c>
      <c r="I1085" s="757">
        <f t="shared" si="1"/>
        <v>0.03527111111</v>
      </c>
      <c r="J1085" s="758">
        <f t="shared" si="2"/>
        <v>0.0007458471371</v>
      </c>
      <c r="K1085" s="758"/>
    </row>
    <row r="1086">
      <c r="A1086" s="2" t="s">
        <v>425</v>
      </c>
      <c r="B1086" s="2" t="s">
        <v>505</v>
      </c>
      <c r="C1086" s="2">
        <v>65536.0</v>
      </c>
      <c r="D1086" s="2">
        <v>32.0</v>
      </c>
      <c r="E1086" s="2">
        <v>46.79</v>
      </c>
      <c r="F1086" s="2">
        <v>1.4</v>
      </c>
      <c r="G1086" s="2">
        <v>1.36</v>
      </c>
      <c r="H1086" s="756">
        <v>46096.0</v>
      </c>
      <c r="I1086" s="757">
        <f t="shared" si="1"/>
        <v>0.07054222222</v>
      </c>
      <c r="J1086" s="758">
        <f t="shared" si="2"/>
        <v>0.001507634585</v>
      </c>
      <c r="K1086" s="758"/>
    </row>
    <row r="1087">
      <c r="A1087" s="2" t="s">
        <v>425</v>
      </c>
      <c r="B1087" s="2" t="s">
        <v>505</v>
      </c>
      <c r="C1087" s="2">
        <v>131072.0</v>
      </c>
      <c r="D1087" s="2">
        <v>32.0</v>
      </c>
      <c r="E1087" s="2">
        <v>49.47</v>
      </c>
      <c r="F1087" s="2">
        <v>2.65</v>
      </c>
      <c r="G1087" s="2">
        <v>2.57</v>
      </c>
      <c r="H1087" s="756">
        <v>46096.0</v>
      </c>
      <c r="I1087" s="757">
        <f t="shared" si="1"/>
        <v>0.1410844444</v>
      </c>
      <c r="J1087" s="758">
        <f t="shared" si="2"/>
        <v>0.002851919233</v>
      </c>
      <c r="K1087" s="758"/>
    </row>
    <row r="1088">
      <c r="A1088" s="2" t="s">
        <v>425</v>
      </c>
      <c r="B1088" s="2" t="s">
        <v>505</v>
      </c>
      <c r="C1088" s="2">
        <v>262144.0</v>
      </c>
      <c r="D1088" s="2">
        <v>32.0</v>
      </c>
      <c r="E1088" s="2">
        <v>48.97</v>
      </c>
      <c r="F1088" s="2">
        <v>5.35</v>
      </c>
      <c r="G1088" s="2">
        <v>5.19</v>
      </c>
      <c r="H1088" s="756">
        <v>46096.0</v>
      </c>
      <c r="I1088" s="757">
        <f t="shared" si="1"/>
        <v>0.2821688889</v>
      </c>
      <c r="J1088" s="758">
        <f t="shared" si="2"/>
        <v>0.005762076555</v>
      </c>
      <c r="K1088" s="758"/>
    </row>
    <row r="1089">
      <c r="A1089" s="2" t="s">
        <v>425</v>
      </c>
      <c r="B1089" s="2" t="s">
        <v>505</v>
      </c>
      <c r="C1089" s="2">
        <v>524288.0</v>
      </c>
      <c r="D1089" s="2">
        <v>32.0</v>
      </c>
      <c r="E1089" s="2">
        <v>49.08</v>
      </c>
      <c r="F1089" s="2">
        <v>10.68</v>
      </c>
      <c r="G1089" s="2">
        <v>10.35</v>
      </c>
      <c r="H1089" s="756">
        <v>46096.0</v>
      </c>
      <c r="I1089" s="757">
        <f t="shared" si="1"/>
        <v>0.5643377778</v>
      </c>
      <c r="J1089" s="758">
        <f t="shared" si="2"/>
        <v>0.01149832473</v>
      </c>
      <c r="K1089" s="758"/>
    </row>
    <row r="1090">
      <c r="A1090" s="2" t="s">
        <v>425</v>
      </c>
      <c r="B1090" s="2" t="s">
        <v>505</v>
      </c>
      <c r="C1090" s="2">
        <v>1048576.0</v>
      </c>
      <c r="D1090" s="2">
        <v>32.0</v>
      </c>
      <c r="E1090" s="2">
        <v>50.91</v>
      </c>
      <c r="F1090" s="2">
        <v>20.6</v>
      </c>
      <c r="G1090" s="2">
        <v>19.95</v>
      </c>
      <c r="H1090" s="756">
        <v>46096.0</v>
      </c>
      <c r="I1090" s="757">
        <f t="shared" si="1"/>
        <v>1.128675556</v>
      </c>
      <c r="J1090" s="758">
        <f t="shared" si="2"/>
        <v>0.02217001681</v>
      </c>
      <c r="K1090" s="758"/>
    </row>
    <row r="1091">
      <c r="A1091" s="2" t="s">
        <v>425</v>
      </c>
      <c r="B1091" s="2" t="s">
        <v>505</v>
      </c>
      <c r="C1091" s="2">
        <v>2097152.0</v>
      </c>
      <c r="D1091" s="2">
        <v>32.0</v>
      </c>
      <c r="E1091" s="2">
        <v>51.61</v>
      </c>
      <c r="F1091" s="2">
        <v>40.64</v>
      </c>
      <c r="G1091" s="2">
        <v>39.37</v>
      </c>
      <c r="H1091" s="756">
        <v>46096.0</v>
      </c>
      <c r="I1091" s="757">
        <f t="shared" si="1"/>
        <v>2.257351111</v>
      </c>
      <c r="J1091" s="758">
        <f t="shared" si="2"/>
        <v>0.04373863808</v>
      </c>
      <c r="K1091" s="758"/>
    </row>
    <row r="1092">
      <c r="A1092" s="2" t="s">
        <v>425</v>
      </c>
      <c r="B1092" s="2" t="s">
        <v>505</v>
      </c>
      <c r="C1092" s="2">
        <v>4194304.0</v>
      </c>
      <c r="D1092" s="2">
        <v>32.0</v>
      </c>
      <c r="E1092" s="2">
        <v>55.46</v>
      </c>
      <c r="F1092" s="2">
        <v>75.63</v>
      </c>
      <c r="G1092" s="2">
        <v>73.27</v>
      </c>
      <c r="H1092" s="756">
        <v>46096.0</v>
      </c>
      <c r="I1092" s="757">
        <f t="shared" si="1"/>
        <v>4.514702222</v>
      </c>
      <c r="J1092" s="758">
        <f t="shared" si="2"/>
        <v>0.08140465601</v>
      </c>
      <c r="K1092" s="758"/>
    </row>
    <row r="1093">
      <c r="A1093" s="2" t="s">
        <v>425</v>
      </c>
      <c r="B1093" s="2" t="s">
        <v>505</v>
      </c>
      <c r="C1093" s="2">
        <v>8388608.0</v>
      </c>
      <c r="D1093" s="2">
        <v>32.0</v>
      </c>
      <c r="E1093" s="2">
        <v>63.95</v>
      </c>
      <c r="F1093" s="2">
        <v>131.17</v>
      </c>
      <c r="G1093" s="2">
        <v>127.07</v>
      </c>
      <c r="H1093" s="756">
        <v>46096.0</v>
      </c>
      <c r="I1093" s="757">
        <f t="shared" si="1"/>
        <v>9.029404444</v>
      </c>
      <c r="J1093" s="758">
        <f t="shared" si="2"/>
        <v>0.1411947528</v>
      </c>
      <c r="K1093" s="758"/>
    </row>
    <row r="1094">
      <c r="A1094" s="2" t="s">
        <v>425</v>
      </c>
      <c r="B1094" s="2" t="s">
        <v>505</v>
      </c>
      <c r="C1094" s="2">
        <v>1.6777216E7</v>
      </c>
      <c r="D1094" s="2">
        <v>32.0</v>
      </c>
      <c r="E1094" s="2">
        <v>97.96</v>
      </c>
      <c r="F1094" s="2">
        <v>171.27</v>
      </c>
      <c r="G1094" s="2">
        <v>165.92</v>
      </c>
      <c r="H1094" s="756">
        <v>46096.0</v>
      </c>
      <c r="I1094" s="757">
        <f t="shared" si="1"/>
        <v>18.05880889</v>
      </c>
      <c r="J1094" s="758">
        <f t="shared" si="2"/>
        <v>0.1843488045</v>
      </c>
      <c r="K1094" s="758"/>
    </row>
    <row r="1095">
      <c r="A1095" s="2" t="s">
        <v>425</v>
      </c>
      <c r="B1095" s="2" t="s">
        <v>505</v>
      </c>
      <c r="C1095" s="2">
        <v>3.3554432E7</v>
      </c>
      <c r="D1095" s="2">
        <v>32.0</v>
      </c>
      <c r="E1095" s="2">
        <v>148.69</v>
      </c>
      <c r="F1095" s="2">
        <v>225.66</v>
      </c>
      <c r="G1095" s="2">
        <v>218.61</v>
      </c>
      <c r="H1095" s="756">
        <v>46096.0</v>
      </c>
      <c r="I1095" s="757">
        <f t="shared" si="1"/>
        <v>36.11761778</v>
      </c>
      <c r="J1095" s="758">
        <f t="shared" si="2"/>
        <v>0.2429054932</v>
      </c>
      <c r="K1095" s="758"/>
    </row>
    <row r="1096">
      <c r="A1096" s="2" t="s">
        <v>425</v>
      </c>
      <c r="B1096" s="2" t="s">
        <v>505</v>
      </c>
      <c r="C1096" s="2">
        <v>6.7108864E7</v>
      </c>
      <c r="D1096" s="2">
        <v>32.0</v>
      </c>
      <c r="E1096" s="2">
        <v>167.32</v>
      </c>
      <c r="F1096" s="2">
        <v>401.08</v>
      </c>
      <c r="G1096" s="2">
        <v>388.55</v>
      </c>
      <c r="H1096" s="756">
        <v>46096.0</v>
      </c>
      <c r="I1096" s="757">
        <f t="shared" si="1"/>
        <v>72.23523556</v>
      </c>
      <c r="J1096" s="758">
        <f t="shared" si="2"/>
        <v>0.4317190746</v>
      </c>
      <c r="K1096" s="758"/>
    </row>
    <row r="1097">
      <c r="A1097" s="2" t="s">
        <v>425</v>
      </c>
      <c r="B1097" s="2" t="s">
        <v>505</v>
      </c>
      <c r="C1097" s="2">
        <v>1.34217728E8</v>
      </c>
      <c r="D1097" s="2">
        <v>32.0</v>
      </c>
      <c r="E1097" s="2">
        <v>274.18</v>
      </c>
      <c r="F1097" s="2">
        <v>489.53</v>
      </c>
      <c r="G1097" s="2">
        <v>474.23</v>
      </c>
      <c r="H1097" s="756">
        <v>46096.0</v>
      </c>
      <c r="I1097" s="757">
        <f t="shared" si="1"/>
        <v>144.4704711</v>
      </c>
      <c r="J1097" s="758">
        <f t="shared" si="2"/>
        <v>0.5269183424</v>
      </c>
      <c r="K1097" s="758"/>
    </row>
    <row r="1098">
      <c r="A1098" s="2" t="s">
        <v>425</v>
      </c>
      <c r="B1098" s="2" t="s">
        <v>505</v>
      </c>
      <c r="C1098" s="2">
        <v>2.68435456E8</v>
      </c>
      <c r="D1098" s="2">
        <v>32.0</v>
      </c>
      <c r="E1098" s="2">
        <v>474.98</v>
      </c>
      <c r="F1098" s="2">
        <v>565.15</v>
      </c>
      <c r="G1098" s="2">
        <v>547.49</v>
      </c>
      <c r="H1098" s="756">
        <v>46096.0</v>
      </c>
      <c r="I1098" s="757">
        <f t="shared" si="1"/>
        <v>288.9409422</v>
      </c>
      <c r="J1098" s="758">
        <f t="shared" si="2"/>
        <v>0.608322334</v>
      </c>
      <c r="K1098" s="758"/>
    </row>
    <row r="1099">
      <c r="A1099" s="2" t="s">
        <v>425</v>
      </c>
      <c r="B1099" s="2" t="s">
        <v>505</v>
      </c>
      <c r="C1099" s="2">
        <v>5.36870912E8</v>
      </c>
      <c r="D1099" s="2">
        <v>32.0</v>
      </c>
      <c r="E1099" s="2">
        <v>828.53</v>
      </c>
      <c r="F1099" s="2">
        <v>647.98</v>
      </c>
      <c r="G1099" s="2">
        <v>627.73</v>
      </c>
      <c r="H1099" s="756">
        <v>46096.0</v>
      </c>
      <c r="I1099" s="757">
        <f t="shared" si="1"/>
        <v>577.8818844</v>
      </c>
      <c r="J1099" s="758">
        <f t="shared" si="2"/>
        <v>0.6974785276</v>
      </c>
      <c r="K1099" s="758"/>
    </row>
    <row r="1100">
      <c r="A1100" s="2" t="s">
        <v>425</v>
      </c>
      <c r="B1100" s="2" t="s">
        <v>505</v>
      </c>
      <c r="C1100" s="2">
        <v>1.073741824E9</v>
      </c>
      <c r="D1100" s="2">
        <v>32.0</v>
      </c>
      <c r="E1100" s="2">
        <v>1599.26</v>
      </c>
      <c r="F1100" s="2">
        <v>671.4</v>
      </c>
      <c r="G1100" s="2">
        <v>650.42</v>
      </c>
      <c r="H1100" s="756">
        <v>46096.0</v>
      </c>
      <c r="I1100" s="757">
        <f t="shared" si="1"/>
        <v>1155.763769</v>
      </c>
      <c r="J1100" s="758">
        <f t="shared" si="2"/>
        <v>0.7226865981</v>
      </c>
      <c r="K1100" s="758"/>
    </row>
    <row r="1101">
      <c r="A1101" s="2" t="s">
        <v>425</v>
      </c>
      <c r="B1101" s="2" t="s">
        <v>505</v>
      </c>
      <c r="C1101" s="2">
        <v>2.147483648E9</v>
      </c>
      <c r="D1101" s="2">
        <v>32.0</v>
      </c>
      <c r="E1101" s="2">
        <v>3249.16</v>
      </c>
      <c r="F1101" s="2">
        <v>660.93</v>
      </c>
      <c r="G1101" s="2">
        <v>640.28</v>
      </c>
      <c r="H1101" s="756">
        <v>46096.0</v>
      </c>
      <c r="I1101" s="757">
        <f t="shared" si="1"/>
        <v>2311.527538</v>
      </c>
      <c r="J1101" s="758">
        <f t="shared" si="2"/>
        <v>0.7114231179</v>
      </c>
      <c r="K1101" s="758"/>
    </row>
    <row r="1102">
      <c r="A1102" s="2" t="s">
        <v>425</v>
      </c>
      <c r="B1102" s="2" t="s">
        <v>505</v>
      </c>
      <c r="C1102" s="2">
        <v>4.294967296E9</v>
      </c>
      <c r="D1102" s="2">
        <v>32.0</v>
      </c>
      <c r="E1102" s="2">
        <v>6358.12</v>
      </c>
      <c r="F1102" s="2">
        <v>675.51</v>
      </c>
      <c r="G1102" s="2">
        <v>654.4</v>
      </c>
      <c r="H1102" s="756">
        <v>46096.0</v>
      </c>
      <c r="I1102" s="757">
        <f t="shared" si="1"/>
        <v>4623.055076</v>
      </c>
      <c r="J1102" s="758">
        <f t="shared" si="2"/>
        <v>0.7271103841</v>
      </c>
      <c r="K1102" s="758"/>
    </row>
    <row r="1103">
      <c r="A1103" s="2" t="s">
        <v>425</v>
      </c>
      <c r="B1103" s="2" t="s">
        <v>505</v>
      </c>
      <c r="C1103" s="2">
        <v>8.589934592E9</v>
      </c>
      <c r="D1103" s="2">
        <v>32.0</v>
      </c>
      <c r="E1103" s="2">
        <v>12408.6</v>
      </c>
      <c r="F1103" s="2">
        <v>692.26</v>
      </c>
      <c r="G1103" s="2">
        <v>670.62</v>
      </c>
      <c r="H1103" s="756">
        <v>46096.0</v>
      </c>
      <c r="I1103" s="757">
        <f t="shared" si="1"/>
        <v>9246.110151</v>
      </c>
      <c r="J1103" s="758">
        <f t="shared" si="2"/>
        <v>0.7451372557</v>
      </c>
      <c r="K1103" s="758"/>
    </row>
    <row r="1104">
      <c r="A1104" s="2" t="s">
        <v>425</v>
      </c>
      <c r="B1104" s="2" t="s">
        <v>505</v>
      </c>
      <c r="C1104" s="2">
        <v>1.7179869184E10</v>
      </c>
      <c r="D1104" s="2">
        <v>32.0</v>
      </c>
      <c r="E1104" s="2">
        <v>24496.2</v>
      </c>
      <c r="F1104" s="2">
        <v>701.33</v>
      </c>
      <c r="G1104" s="2">
        <v>679.41</v>
      </c>
      <c r="H1104" s="756">
        <v>46096.0</v>
      </c>
      <c r="I1104" s="757">
        <f t="shared" si="1"/>
        <v>18492.2203</v>
      </c>
      <c r="J1104" s="758">
        <f t="shared" si="2"/>
        <v>0.7549015889</v>
      </c>
      <c r="K1104" s="758"/>
    </row>
    <row r="1105">
      <c r="A1105" s="2" t="s">
        <v>425</v>
      </c>
      <c r="B1105" s="2" t="s">
        <v>506</v>
      </c>
      <c r="C1105" s="2">
        <v>256.0</v>
      </c>
      <c r="D1105" s="2">
        <v>2.0</v>
      </c>
      <c r="E1105" s="2">
        <v>11.81</v>
      </c>
      <c r="F1105" s="2">
        <v>0.02</v>
      </c>
      <c r="G1105" s="2">
        <v>0.02</v>
      </c>
      <c r="H1105" s="756">
        <v>46096.0</v>
      </c>
      <c r="I1105" s="757">
        <f t="shared" si="1"/>
        <v>0.0001422222222</v>
      </c>
      <c r="J1105" s="758">
        <f t="shared" si="2"/>
        <v>0.00001204252517</v>
      </c>
      <c r="K1105" s="758"/>
    </row>
    <row r="1106">
      <c r="A1106" s="2" t="s">
        <v>425</v>
      </c>
      <c r="B1106" s="2" t="s">
        <v>506</v>
      </c>
      <c r="C1106" s="2">
        <v>512.0</v>
      </c>
      <c r="D1106" s="2">
        <v>2.0</v>
      </c>
      <c r="E1106" s="2">
        <v>11.58</v>
      </c>
      <c r="F1106" s="2">
        <v>0.04</v>
      </c>
      <c r="G1106" s="2">
        <v>0.04</v>
      </c>
      <c r="H1106" s="756">
        <v>46096.0</v>
      </c>
      <c r="I1106" s="757">
        <f t="shared" si="1"/>
        <v>0.0002844444444</v>
      </c>
      <c r="J1106" s="758">
        <f t="shared" si="2"/>
        <v>0.00002456342353</v>
      </c>
      <c r="K1106" s="758"/>
    </row>
    <row r="1107">
      <c r="A1107" s="2" t="s">
        <v>425</v>
      </c>
      <c r="B1107" s="2" t="s">
        <v>506</v>
      </c>
      <c r="C1107" s="2">
        <v>1024.0</v>
      </c>
      <c r="D1107" s="2">
        <v>2.0</v>
      </c>
      <c r="E1107" s="2">
        <v>11.69</v>
      </c>
      <c r="F1107" s="2">
        <v>0.09</v>
      </c>
      <c r="G1107" s="2">
        <v>0.09</v>
      </c>
      <c r="H1107" s="756">
        <v>46096.0</v>
      </c>
      <c r="I1107" s="757">
        <f t="shared" si="1"/>
        <v>0.0005688888889</v>
      </c>
      <c r="J1107" s="758">
        <f t="shared" si="2"/>
        <v>0.00004866457561</v>
      </c>
      <c r="K1107" s="758"/>
    </row>
    <row r="1108">
      <c r="A1108" s="2" t="s">
        <v>425</v>
      </c>
      <c r="B1108" s="2" t="s">
        <v>506</v>
      </c>
      <c r="C1108" s="2">
        <v>2048.0</v>
      </c>
      <c r="D1108" s="2">
        <v>2.0</v>
      </c>
      <c r="E1108" s="2">
        <v>11.82</v>
      </c>
      <c r="F1108" s="2">
        <v>0.17</v>
      </c>
      <c r="G1108" s="2">
        <v>0.17</v>
      </c>
      <c r="H1108" s="756">
        <v>46096.0</v>
      </c>
      <c r="I1108" s="757">
        <f t="shared" si="1"/>
        <v>0.001137777778</v>
      </c>
      <c r="J1108" s="758">
        <f t="shared" si="2"/>
        <v>0.00009625869524</v>
      </c>
      <c r="K1108" s="758"/>
    </row>
    <row r="1109">
      <c r="A1109" s="2" t="s">
        <v>425</v>
      </c>
      <c r="B1109" s="2" t="s">
        <v>506</v>
      </c>
      <c r="C1109" s="2">
        <v>4096.0</v>
      </c>
      <c r="D1109" s="2">
        <v>2.0</v>
      </c>
      <c r="E1109" s="2">
        <v>11.92</v>
      </c>
      <c r="F1109" s="2">
        <v>0.34</v>
      </c>
      <c r="G1109" s="2">
        <v>0.34</v>
      </c>
      <c r="H1109" s="756">
        <v>46096.0</v>
      </c>
      <c r="I1109" s="757">
        <f t="shared" si="1"/>
        <v>0.002275555556</v>
      </c>
      <c r="J1109" s="758">
        <f t="shared" si="2"/>
        <v>0.0001909023117</v>
      </c>
      <c r="K1109" s="758"/>
    </row>
    <row r="1110">
      <c r="A1110" s="2" t="s">
        <v>425</v>
      </c>
      <c r="B1110" s="2" t="s">
        <v>506</v>
      </c>
      <c r="C1110" s="2">
        <v>8192.0</v>
      </c>
      <c r="D1110" s="2">
        <v>2.0</v>
      </c>
      <c r="E1110" s="2">
        <v>12.44</v>
      </c>
      <c r="F1110" s="2">
        <v>0.66</v>
      </c>
      <c r="G1110" s="2">
        <v>0.66</v>
      </c>
      <c r="H1110" s="756">
        <v>46096.0</v>
      </c>
      <c r="I1110" s="757">
        <f t="shared" si="1"/>
        <v>0.004551111111</v>
      </c>
      <c r="J1110" s="758">
        <f t="shared" si="2"/>
        <v>0.0003658449446</v>
      </c>
      <c r="K1110" s="758"/>
    </row>
    <row r="1111">
      <c r="A1111" s="2" t="s">
        <v>425</v>
      </c>
      <c r="B1111" s="2" t="s">
        <v>506</v>
      </c>
      <c r="C1111" s="2">
        <v>16384.0</v>
      </c>
      <c r="D1111" s="2">
        <v>2.0</v>
      </c>
      <c r="E1111" s="2">
        <v>12.01</v>
      </c>
      <c r="F1111" s="2">
        <v>1.36</v>
      </c>
      <c r="G1111" s="2">
        <v>1.36</v>
      </c>
      <c r="H1111" s="756">
        <v>46096.0</v>
      </c>
      <c r="I1111" s="757">
        <f t="shared" si="1"/>
        <v>0.009102222222</v>
      </c>
      <c r="J1111" s="758">
        <f t="shared" si="2"/>
        <v>0.0007578869461</v>
      </c>
      <c r="K1111" s="758"/>
    </row>
    <row r="1112">
      <c r="A1112" s="2" t="s">
        <v>425</v>
      </c>
      <c r="B1112" s="2" t="s">
        <v>506</v>
      </c>
      <c r="C1112" s="2">
        <v>32768.0</v>
      </c>
      <c r="D1112" s="2">
        <v>2.0</v>
      </c>
      <c r="E1112" s="2">
        <v>12.04</v>
      </c>
      <c r="F1112" s="2">
        <v>2.72</v>
      </c>
      <c r="G1112" s="2">
        <v>2.72</v>
      </c>
      <c r="H1112" s="756">
        <v>46096.0</v>
      </c>
      <c r="I1112" s="757">
        <f t="shared" si="1"/>
        <v>0.01820444444</v>
      </c>
      <c r="J1112" s="758">
        <f t="shared" si="2"/>
        <v>0.001511997047</v>
      </c>
      <c r="K1112" s="758"/>
    </row>
    <row r="1113">
      <c r="A1113" s="2" t="s">
        <v>425</v>
      </c>
      <c r="B1113" s="2" t="s">
        <v>506</v>
      </c>
      <c r="C1113" s="2">
        <v>65536.0</v>
      </c>
      <c r="D1113" s="2">
        <v>2.0</v>
      </c>
      <c r="E1113" s="2">
        <v>12.22</v>
      </c>
      <c r="F1113" s="2">
        <v>5.36</v>
      </c>
      <c r="G1113" s="2">
        <v>5.36</v>
      </c>
      <c r="H1113" s="756">
        <v>46096.0</v>
      </c>
      <c r="I1113" s="757">
        <f t="shared" si="1"/>
        <v>0.03640888889</v>
      </c>
      <c r="J1113" s="758">
        <f t="shared" si="2"/>
        <v>0.002979450809</v>
      </c>
      <c r="K1113" s="758"/>
    </row>
    <row r="1114">
      <c r="A1114" s="2" t="s">
        <v>425</v>
      </c>
      <c r="B1114" s="2" t="s">
        <v>506</v>
      </c>
      <c r="C1114" s="2">
        <v>131072.0</v>
      </c>
      <c r="D1114" s="2">
        <v>2.0</v>
      </c>
      <c r="E1114" s="2">
        <v>12.69</v>
      </c>
      <c r="F1114" s="2">
        <v>10.33</v>
      </c>
      <c r="G1114" s="2">
        <v>10.33</v>
      </c>
      <c r="H1114" s="756">
        <v>46096.0</v>
      </c>
      <c r="I1114" s="757">
        <f t="shared" si="1"/>
        <v>0.07281777778</v>
      </c>
      <c r="J1114" s="758">
        <f t="shared" si="2"/>
        <v>0.005738201559</v>
      </c>
      <c r="K1114" s="758"/>
    </row>
    <row r="1115">
      <c r="A1115" s="2" t="s">
        <v>425</v>
      </c>
      <c r="B1115" s="2" t="s">
        <v>506</v>
      </c>
      <c r="C1115" s="2">
        <v>262144.0</v>
      </c>
      <c r="D1115" s="2">
        <v>2.0</v>
      </c>
      <c r="E1115" s="2">
        <v>12.57</v>
      </c>
      <c r="F1115" s="2">
        <v>20.85</v>
      </c>
      <c r="G1115" s="2">
        <v>20.85</v>
      </c>
      <c r="H1115" s="756">
        <v>46096.0</v>
      </c>
      <c r="I1115" s="757">
        <f t="shared" si="1"/>
        <v>0.1456355556</v>
      </c>
      <c r="J1115" s="758">
        <f t="shared" si="2"/>
        <v>0.01158596305</v>
      </c>
      <c r="K1115" s="758"/>
    </row>
    <row r="1116">
      <c r="A1116" s="2" t="s">
        <v>425</v>
      </c>
      <c r="B1116" s="2" t="s">
        <v>506</v>
      </c>
      <c r="C1116" s="2">
        <v>524288.0</v>
      </c>
      <c r="D1116" s="2">
        <v>2.0</v>
      </c>
      <c r="E1116" s="2">
        <v>13.29</v>
      </c>
      <c r="F1116" s="2">
        <v>39.46</v>
      </c>
      <c r="G1116" s="2">
        <v>39.46</v>
      </c>
      <c r="H1116" s="756">
        <v>46096.0</v>
      </c>
      <c r="I1116" s="757">
        <f t="shared" si="1"/>
        <v>0.2912711111</v>
      </c>
      <c r="J1116" s="758">
        <f t="shared" si="2"/>
        <v>0.02191656216</v>
      </c>
      <c r="K1116" s="758"/>
    </row>
    <row r="1117">
      <c r="A1117" s="2" t="s">
        <v>425</v>
      </c>
      <c r="B1117" s="2" t="s">
        <v>506</v>
      </c>
      <c r="C1117" s="2">
        <v>1048576.0</v>
      </c>
      <c r="D1117" s="2">
        <v>2.0</v>
      </c>
      <c r="E1117" s="2">
        <v>14.55</v>
      </c>
      <c r="F1117" s="2">
        <v>72.05</v>
      </c>
      <c r="G1117" s="2">
        <v>72.05</v>
      </c>
      <c r="H1117" s="756">
        <v>46096.0</v>
      </c>
      <c r="I1117" s="757">
        <f t="shared" si="1"/>
        <v>0.5825422222</v>
      </c>
      <c r="J1117" s="758">
        <f t="shared" si="2"/>
        <v>0.04003726613</v>
      </c>
      <c r="K1117" s="758"/>
    </row>
    <row r="1118">
      <c r="A1118" s="2" t="s">
        <v>425</v>
      </c>
      <c r="B1118" s="2" t="s">
        <v>506</v>
      </c>
      <c r="C1118" s="2">
        <v>2097152.0</v>
      </c>
      <c r="D1118" s="2">
        <v>2.0</v>
      </c>
      <c r="E1118" s="2">
        <v>20.97</v>
      </c>
      <c r="F1118" s="2">
        <v>100.02</v>
      </c>
      <c r="G1118" s="2">
        <v>100.02</v>
      </c>
      <c r="H1118" s="756">
        <v>46096.0</v>
      </c>
      <c r="I1118" s="757">
        <f t="shared" si="1"/>
        <v>1.165084444</v>
      </c>
      <c r="J1118" s="758">
        <f t="shared" si="2"/>
        <v>0.05555958247</v>
      </c>
      <c r="K1118" s="758"/>
    </row>
    <row r="1119">
      <c r="A1119" s="2" t="s">
        <v>425</v>
      </c>
      <c r="B1119" s="2" t="s">
        <v>506</v>
      </c>
      <c r="C1119" s="2">
        <v>4194304.0</v>
      </c>
      <c r="D1119" s="2">
        <v>2.0</v>
      </c>
      <c r="E1119" s="2">
        <v>38.19</v>
      </c>
      <c r="F1119" s="2">
        <v>109.82</v>
      </c>
      <c r="G1119" s="2">
        <v>109.82</v>
      </c>
      <c r="H1119" s="756">
        <v>46096.0</v>
      </c>
      <c r="I1119" s="757">
        <f t="shared" si="1"/>
        <v>2.330168889</v>
      </c>
      <c r="J1119" s="758">
        <f t="shared" si="2"/>
        <v>0.06101515813</v>
      </c>
      <c r="K1119" s="758"/>
    </row>
    <row r="1120">
      <c r="A1120" s="2" t="s">
        <v>425</v>
      </c>
      <c r="B1120" s="2" t="s">
        <v>506</v>
      </c>
      <c r="C1120" s="2">
        <v>8388608.0</v>
      </c>
      <c r="D1120" s="2">
        <v>2.0</v>
      </c>
      <c r="E1120" s="2">
        <v>44.35</v>
      </c>
      <c r="F1120" s="2">
        <v>189.14</v>
      </c>
      <c r="G1120" s="2">
        <v>189.14</v>
      </c>
      <c r="H1120" s="756">
        <v>46096.0</v>
      </c>
      <c r="I1120" s="757">
        <f t="shared" si="1"/>
        <v>4.660337778</v>
      </c>
      <c r="J1120" s="758">
        <f t="shared" si="2"/>
        <v>0.1050808969</v>
      </c>
      <c r="K1120" s="758"/>
    </row>
    <row r="1121">
      <c r="A1121" s="2" t="s">
        <v>425</v>
      </c>
      <c r="B1121" s="2" t="s">
        <v>506</v>
      </c>
      <c r="C1121" s="2">
        <v>1.6777216E7</v>
      </c>
      <c r="D1121" s="2">
        <v>2.0</v>
      </c>
      <c r="E1121" s="2">
        <v>55.0</v>
      </c>
      <c r="F1121" s="2">
        <v>305.04</v>
      </c>
      <c r="G1121" s="2">
        <v>305.04</v>
      </c>
      <c r="H1121" s="756">
        <v>46096.0</v>
      </c>
      <c r="I1121" s="757">
        <f t="shared" si="1"/>
        <v>9.320675556</v>
      </c>
      <c r="J1121" s="758">
        <f t="shared" si="2"/>
        <v>0.1694668283</v>
      </c>
      <c r="K1121" s="758"/>
    </row>
    <row r="1122">
      <c r="A1122" s="2" t="s">
        <v>425</v>
      </c>
      <c r="B1122" s="2" t="s">
        <v>506</v>
      </c>
      <c r="C1122" s="2">
        <v>3.3554432E7</v>
      </c>
      <c r="D1122" s="2">
        <v>2.0</v>
      </c>
      <c r="E1122" s="2">
        <v>82.49</v>
      </c>
      <c r="F1122" s="2">
        <v>406.78</v>
      </c>
      <c r="G1122" s="2">
        <v>406.78</v>
      </c>
      <c r="H1122" s="756">
        <v>46096.0</v>
      </c>
      <c r="I1122" s="757">
        <f t="shared" si="1"/>
        <v>18.64135111</v>
      </c>
      <c r="J1122" s="758">
        <f t="shared" si="2"/>
        <v>0.2259831629</v>
      </c>
      <c r="K1122" s="758"/>
    </row>
    <row r="1123">
      <c r="A1123" s="2" t="s">
        <v>425</v>
      </c>
      <c r="B1123" s="2" t="s">
        <v>506</v>
      </c>
      <c r="C1123" s="2">
        <v>6.7108864E7</v>
      </c>
      <c r="D1123" s="2">
        <v>2.0</v>
      </c>
      <c r="E1123" s="2">
        <v>149.2</v>
      </c>
      <c r="F1123" s="2">
        <v>449.78</v>
      </c>
      <c r="G1123" s="2">
        <v>449.78</v>
      </c>
      <c r="H1123" s="756">
        <v>46096.0</v>
      </c>
      <c r="I1123" s="757">
        <f t="shared" si="1"/>
        <v>37.28270222</v>
      </c>
      <c r="J1123" s="758">
        <f t="shared" si="2"/>
        <v>0.2498840632</v>
      </c>
      <c r="K1123" s="758"/>
    </row>
    <row r="1124">
      <c r="A1124" s="2" t="s">
        <v>425</v>
      </c>
      <c r="B1124" s="2" t="s">
        <v>506</v>
      </c>
      <c r="C1124" s="2">
        <v>1.34217728E8</v>
      </c>
      <c r="D1124" s="2">
        <v>2.0</v>
      </c>
      <c r="E1124" s="2">
        <v>276.69</v>
      </c>
      <c r="F1124" s="2">
        <v>485.08</v>
      </c>
      <c r="G1124" s="2">
        <v>485.08</v>
      </c>
      <c r="H1124" s="756">
        <v>46096.0</v>
      </c>
      <c r="I1124" s="757">
        <f t="shared" si="1"/>
        <v>74.56540444</v>
      </c>
      <c r="J1124" s="758">
        <f t="shared" si="2"/>
        <v>0.2694907819</v>
      </c>
      <c r="K1124" s="758"/>
    </row>
    <row r="1125">
      <c r="A1125" s="2" t="s">
        <v>425</v>
      </c>
      <c r="B1125" s="2" t="s">
        <v>506</v>
      </c>
      <c r="C1125" s="2">
        <v>2.68435456E8</v>
      </c>
      <c r="D1125" s="2">
        <v>2.0</v>
      </c>
      <c r="E1125" s="2">
        <v>516.37</v>
      </c>
      <c r="F1125" s="2">
        <v>519.85</v>
      </c>
      <c r="G1125" s="2">
        <v>519.85</v>
      </c>
      <c r="H1125" s="756">
        <v>46096.0</v>
      </c>
      <c r="I1125" s="757">
        <f t="shared" si="1"/>
        <v>149.1308089</v>
      </c>
      <c r="J1125" s="758">
        <f t="shared" si="2"/>
        <v>0.2888061059</v>
      </c>
      <c r="K1125" s="758"/>
    </row>
    <row r="1126">
      <c r="A1126" s="2" t="s">
        <v>425</v>
      </c>
      <c r="B1126" s="2" t="s">
        <v>506</v>
      </c>
      <c r="C1126" s="2">
        <v>5.36870912E8</v>
      </c>
      <c r="D1126" s="2">
        <v>2.0</v>
      </c>
      <c r="E1126" s="2">
        <v>956.59</v>
      </c>
      <c r="F1126" s="2">
        <v>561.23</v>
      </c>
      <c r="G1126" s="2">
        <v>561.23</v>
      </c>
      <c r="H1126" s="756">
        <v>46096.0</v>
      </c>
      <c r="I1126" s="757">
        <f t="shared" si="1"/>
        <v>298.2616178</v>
      </c>
      <c r="J1126" s="758">
        <f t="shared" si="2"/>
        <v>0.3117967131</v>
      </c>
      <c r="K1126" s="758"/>
    </row>
    <row r="1127">
      <c r="A1127" s="2" t="s">
        <v>425</v>
      </c>
      <c r="B1127" s="2" t="s">
        <v>506</v>
      </c>
      <c r="C1127" s="2">
        <v>1.073741824E9</v>
      </c>
      <c r="D1127" s="2">
        <v>2.0</v>
      </c>
      <c r="E1127" s="2">
        <v>1830.31</v>
      </c>
      <c r="F1127" s="2">
        <v>586.65</v>
      </c>
      <c r="G1127" s="2">
        <v>586.65</v>
      </c>
      <c r="H1127" s="756">
        <v>46096.0</v>
      </c>
      <c r="I1127" s="757">
        <f t="shared" si="1"/>
        <v>596.5232356</v>
      </c>
      <c r="J1127" s="758">
        <f t="shared" si="2"/>
        <v>0.3259137717</v>
      </c>
      <c r="K1127" s="758"/>
    </row>
    <row r="1128">
      <c r="A1128" s="2" t="s">
        <v>425</v>
      </c>
      <c r="B1128" s="2" t="s">
        <v>506</v>
      </c>
      <c r="C1128" s="2">
        <v>2.147483648E9</v>
      </c>
      <c r="D1128" s="2">
        <v>2.0</v>
      </c>
      <c r="E1128" s="2">
        <v>3499.31</v>
      </c>
      <c r="F1128" s="2">
        <v>613.69</v>
      </c>
      <c r="G1128" s="2">
        <v>613.69</v>
      </c>
      <c r="H1128" s="756">
        <v>46096.0</v>
      </c>
      <c r="I1128" s="757">
        <f t="shared" si="1"/>
        <v>1193.046471</v>
      </c>
      <c r="J1128" s="758">
        <f t="shared" si="2"/>
        <v>0.3409376337</v>
      </c>
      <c r="K1128" s="758"/>
    </row>
    <row r="1129">
      <c r="A1129" s="2" t="s">
        <v>425</v>
      </c>
      <c r="B1129" s="2" t="s">
        <v>506</v>
      </c>
      <c r="C1129" s="2">
        <v>4.294967296E9</v>
      </c>
      <c r="D1129" s="2">
        <v>2.0</v>
      </c>
      <c r="E1129" s="2">
        <v>6802.91</v>
      </c>
      <c r="F1129" s="2">
        <v>631.34</v>
      </c>
      <c r="G1129" s="2">
        <v>631.34</v>
      </c>
      <c r="H1129" s="756">
        <v>46096.0</v>
      </c>
      <c r="I1129" s="757">
        <f t="shared" si="1"/>
        <v>2386.092942</v>
      </c>
      <c r="J1129" s="758">
        <f t="shared" si="2"/>
        <v>0.3507459223</v>
      </c>
      <c r="K1129" s="758"/>
    </row>
    <row r="1130">
      <c r="A1130" s="2" t="s">
        <v>425</v>
      </c>
      <c r="B1130" s="2" t="s">
        <v>506</v>
      </c>
      <c r="C1130" s="2">
        <v>8.589934592E9</v>
      </c>
      <c r="D1130" s="2">
        <v>2.0</v>
      </c>
      <c r="E1130" s="2">
        <v>13314.0</v>
      </c>
      <c r="F1130" s="2">
        <v>645.18</v>
      </c>
      <c r="G1130" s="2">
        <v>645.18</v>
      </c>
      <c r="H1130" s="756">
        <v>46096.0</v>
      </c>
      <c r="I1130" s="757">
        <f t="shared" si="1"/>
        <v>4772.185884</v>
      </c>
      <c r="J1130" s="758">
        <f t="shared" si="2"/>
        <v>0.3584336702</v>
      </c>
      <c r="K1130" s="758"/>
    </row>
    <row r="1131">
      <c r="A1131" s="2" t="s">
        <v>425</v>
      </c>
      <c r="B1131" s="2" t="s">
        <v>506</v>
      </c>
      <c r="C1131" s="2">
        <v>1.7179869184E10</v>
      </c>
      <c r="D1131" s="2">
        <v>2.0</v>
      </c>
      <c r="E1131" s="2">
        <v>26239.7</v>
      </c>
      <c r="F1131" s="2">
        <v>654.73</v>
      </c>
      <c r="G1131" s="2">
        <v>654.73</v>
      </c>
      <c r="H1131" s="756">
        <v>46096.0</v>
      </c>
      <c r="I1131" s="757">
        <f t="shared" si="1"/>
        <v>9544.371769</v>
      </c>
      <c r="J1131" s="758">
        <f t="shared" si="2"/>
        <v>0.3637378388</v>
      </c>
      <c r="K1131" s="758"/>
    </row>
    <row r="1132">
      <c r="A1132" s="2" t="s">
        <v>425</v>
      </c>
      <c r="B1132" s="2" t="s">
        <v>506</v>
      </c>
      <c r="C1132" s="2">
        <v>256.0</v>
      </c>
      <c r="D1132" s="2">
        <v>4.0</v>
      </c>
      <c r="E1132" s="2">
        <v>16.07</v>
      </c>
      <c r="F1132" s="2">
        <v>0.02</v>
      </c>
      <c r="G1132" s="2">
        <v>0.02</v>
      </c>
      <c r="H1132" s="756">
        <v>46096.0</v>
      </c>
      <c r="I1132" s="757">
        <f t="shared" si="1"/>
        <v>0.0002133333333</v>
      </c>
      <c r="J1132" s="758">
        <f t="shared" si="2"/>
        <v>0.0000132752541</v>
      </c>
      <c r="K1132" s="758"/>
    </row>
    <row r="1133">
      <c r="A1133" s="2" t="s">
        <v>425</v>
      </c>
      <c r="B1133" s="2" t="s">
        <v>506</v>
      </c>
      <c r="C1133" s="2">
        <v>512.0</v>
      </c>
      <c r="D1133" s="2">
        <v>4.0</v>
      </c>
      <c r="E1133" s="2">
        <v>16.37</v>
      </c>
      <c r="F1133" s="2">
        <v>0.03</v>
      </c>
      <c r="G1133" s="2">
        <v>0.05</v>
      </c>
      <c r="H1133" s="756">
        <v>46096.0</v>
      </c>
      <c r="I1133" s="757">
        <f t="shared" si="1"/>
        <v>0.0004266666667</v>
      </c>
      <c r="J1133" s="758">
        <f t="shared" si="2"/>
        <v>0.0000260639381</v>
      </c>
      <c r="K1133" s="758"/>
    </row>
    <row r="1134">
      <c r="A1134" s="2" t="s">
        <v>425</v>
      </c>
      <c r="B1134" s="2" t="s">
        <v>506</v>
      </c>
      <c r="C1134" s="2">
        <v>1024.0</v>
      </c>
      <c r="D1134" s="2">
        <v>4.0</v>
      </c>
      <c r="E1134" s="2">
        <v>16.49</v>
      </c>
      <c r="F1134" s="2">
        <v>0.06</v>
      </c>
      <c r="G1134" s="2">
        <v>0.09</v>
      </c>
      <c r="H1134" s="756">
        <v>46096.0</v>
      </c>
      <c r="I1134" s="757">
        <f t="shared" si="1"/>
        <v>0.0008533333333</v>
      </c>
      <c r="J1134" s="758">
        <f t="shared" si="2"/>
        <v>0.00005174853447</v>
      </c>
      <c r="K1134" s="758"/>
    </row>
    <row r="1135">
      <c r="A1135" s="2" t="s">
        <v>425</v>
      </c>
      <c r="B1135" s="2" t="s">
        <v>506</v>
      </c>
      <c r="C1135" s="2">
        <v>2048.0</v>
      </c>
      <c r="D1135" s="2">
        <v>4.0</v>
      </c>
      <c r="E1135" s="2">
        <v>16.59</v>
      </c>
      <c r="F1135" s="2">
        <v>0.12</v>
      </c>
      <c r="G1135" s="2">
        <v>0.19</v>
      </c>
      <c r="H1135" s="756">
        <v>46096.0</v>
      </c>
      <c r="I1135" s="757">
        <f t="shared" si="1"/>
        <v>0.001706666667</v>
      </c>
      <c r="J1135" s="758">
        <f t="shared" si="2"/>
        <v>0.0001028732168</v>
      </c>
      <c r="K1135" s="758"/>
    </row>
    <row r="1136">
      <c r="A1136" s="2" t="s">
        <v>425</v>
      </c>
      <c r="B1136" s="2" t="s">
        <v>506</v>
      </c>
      <c r="C1136" s="2">
        <v>4096.0</v>
      </c>
      <c r="D1136" s="2">
        <v>4.0</v>
      </c>
      <c r="E1136" s="2">
        <v>16.53</v>
      </c>
      <c r="F1136" s="2">
        <v>0.25</v>
      </c>
      <c r="G1136" s="2">
        <v>0.37</v>
      </c>
      <c r="H1136" s="756">
        <v>46096.0</v>
      </c>
      <c r="I1136" s="757">
        <f t="shared" si="1"/>
        <v>0.003413333333</v>
      </c>
      <c r="J1136" s="758">
        <f t="shared" si="2"/>
        <v>0.0002064932446</v>
      </c>
      <c r="K1136" s="758"/>
    </row>
    <row r="1137">
      <c r="A1137" s="2" t="s">
        <v>425</v>
      </c>
      <c r="B1137" s="2" t="s">
        <v>506</v>
      </c>
      <c r="C1137" s="2">
        <v>8192.0</v>
      </c>
      <c r="D1137" s="2">
        <v>4.0</v>
      </c>
      <c r="E1137" s="2">
        <v>16.86</v>
      </c>
      <c r="F1137" s="2">
        <v>0.49</v>
      </c>
      <c r="G1137" s="2">
        <v>0.73</v>
      </c>
      <c r="H1137" s="756">
        <v>46096.0</v>
      </c>
      <c r="I1137" s="757">
        <f t="shared" si="1"/>
        <v>0.006826666667</v>
      </c>
      <c r="J1137" s="758">
        <f t="shared" si="2"/>
        <v>0.0004049031238</v>
      </c>
      <c r="K1137" s="758"/>
    </row>
    <row r="1138">
      <c r="A1138" s="2" t="s">
        <v>425</v>
      </c>
      <c r="B1138" s="2" t="s">
        <v>506</v>
      </c>
      <c r="C1138" s="2">
        <v>16384.0</v>
      </c>
      <c r="D1138" s="2">
        <v>4.0</v>
      </c>
      <c r="E1138" s="2">
        <v>17.3</v>
      </c>
      <c r="F1138" s="2">
        <v>0.95</v>
      </c>
      <c r="G1138" s="2">
        <v>1.42</v>
      </c>
      <c r="H1138" s="756">
        <v>46096.0</v>
      </c>
      <c r="I1138" s="757">
        <f t="shared" si="1"/>
        <v>0.01365333333</v>
      </c>
      <c r="J1138" s="758">
        <f t="shared" si="2"/>
        <v>0.0007892100193</v>
      </c>
      <c r="K1138" s="758"/>
    </row>
    <row r="1139">
      <c r="A1139" s="2" t="s">
        <v>425</v>
      </c>
      <c r="B1139" s="2" t="s">
        <v>506</v>
      </c>
      <c r="C1139" s="2">
        <v>32768.0</v>
      </c>
      <c r="D1139" s="2">
        <v>4.0</v>
      </c>
      <c r="E1139" s="2">
        <v>18.38</v>
      </c>
      <c r="F1139" s="2">
        <v>1.78</v>
      </c>
      <c r="G1139" s="2">
        <v>2.67</v>
      </c>
      <c r="H1139" s="756">
        <v>46096.0</v>
      </c>
      <c r="I1139" s="757">
        <f t="shared" si="1"/>
        <v>0.02730666667</v>
      </c>
      <c r="J1139" s="758">
        <f t="shared" si="2"/>
        <v>0.001485672833</v>
      </c>
      <c r="K1139" s="758"/>
    </row>
    <row r="1140">
      <c r="A1140" s="2" t="s">
        <v>425</v>
      </c>
      <c r="B1140" s="2" t="s">
        <v>506</v>
      </c>
      <c r="C1140" s="2">
        <v>65536.0</v>
      </c>
      <c r="D1140" s="2">
        <v>4.0</v>
      </c>
      <c r="E1140" s="2">
        <v>17.9</v>
      </c>
      <c r="F1140" s="2">
        <v>3.66</v>
      </c>
      <c r="G1140" s="2">
        <v>5.49</v>
      </c>
      <c r="H1140" s="756">
        <v>46096.0</v>
      </c>
      <c r="I1140" s="757">
        <f t="shared" si="1"/>
        <v>0.05461333333</v>
      </c>
      <c r="J1140" s="758">
        <f t="shared" si="2"/>
        <v>0.003051024209</v>
      </c>
      <c r="K1140" s="758"/>
    </row>
    <row r="1141">
      <c r="A1141" s="2" t="s">
        <v>425</v>
      </c>
      <c r="B1141" s="2" t="s">
        <v>506</v>
      </c>
      <c r="C1141" s="2">
        <v>131072.0</v>
      </c>
      <c r="D1141" s="2">
        <v>4.0</v>
      </c>
      <c r="E1141" s="2">
        <v>18.11</v>
      </c>
      <c r="F1141" s="2">
        <v>7.24</v>
      </c>
      <c r="G1141" s="2">
        <v>10.85</v>
      </c>
      <c r="H1141" s="756">
        <v>46096.0</v>
      </c>
      <c r="I1141" s="757">
        <f t="shared" si="1"/>
        <v>0.1092266667</v>
      </c>
      <c r="J1141" s="758">
        <f t="shared" si="2"/>
        <v>0.006031290263</v>
      </c>
      <c r="K1141" s="758"/>
    </row>
    <row r="1142">
      <c r="A1142" s="2" t="s">
        <v>425</v>
      </c>
      <c r="B1142" s="2" t="s">
        <v>506</v>
      </c>
      <c r="C1142" s="2">
        <v>262144.0</v>
      </c>
      <c r="D1142" s="2">
        <v>4.0</v>
      </c>
      <c r="E1142" s="2">
        <v>18.21</v>
      </c>
      <c r="F1142" s="2">
        <v>14.39</v>
      </c>
      <c r="G1142" s="2">
        <v>21.59</v>
      </c>
      <c r="H1142" s="756">
        <v>46096.0</v>
      </c>
      <c r="I1142" s="757">
        <f t="shared" si="1"/>
        <v>0.2184533333</v>
      </c>
      <c r="J1142" s="758">
        <f t="shared" si="2"/>
        <v>0.01199633901</v>
      </c>
      <c r="K1142" s="758"/>
    </row>
    <row r="1143">
      <c r="A1143" s="2" t="s">
        <v>425</v>
      </c>
      <c r="B1143" s="2" t="s">
        <v>506</v>
      </c>
      <c r="C1143" s="2">
        <v>524288.0</v>
      </c>
      <c r="D1143" s="2">
        <v>4.0</v>
      </c>
      <c r="E1143" s="2">
        <v>18.58</v>
      </c>
      <c r="F1143" s="2">
        <v>28.22</v>
      </c>
      <c r="G1143" s="2">
        <v>42.33</v>
      </c>
      <c r="H1143" s="756">
        <v>46096.0</v>
      </c>
      <c r="I1143" s="757">
        <f t="shared" si="1"/>
        <v>0.4369066667</v>
      </c>
      <c r="J1143" s="758">
        <f t="shared" si="2"/>
        <v>0.02351489056</v>
      </c>
      <c r="K1143" s="758"/>
    </row>
    <row r="1144">
      <c r="A1144" s="2" t="s">
        <v>425</v>
      </c>
      <c r="B1144" s="2" t="s">
        <v>506</v>
      </c>
      <c r="C1144" s="2">
        <v>1048576.0</v>
      </c>
      <c r="D1144" s="2">
        <v>4.0</v>
      </c>
      <c r="E1144" s="2">
        <v>19.87</v>
      </c>
      <c r="F1144" s="2">
        <v>52.77</v>
      </c>
      <c r="G1144" s="2">
        <v>79.16</v>
      </c>
      <c r="H1144" s="756">
        <v>46096.0</v>
      </c>
      <c r="I1144" s="757">
        <f t="shared" si="1"/>
        <v>0.8738133333</v>
      </c>
      <c r="J1144" s="758">
        <f t="shared" si="2"/>
        <v>0.04397651401</v>
      </c>
      <c r="K1144" s="758"/>
    </row>
    <row r="1145">
      <c r="A1145" s="2" t="s">
        <v>425</v>
      </c>
      <c r="B1145" s="2" t="s">
        <v>506</v>
      </c>
      <c r="C1145" s="2">
        <v>2097152.0</v>
      </c>
      <c r="D1145" s="2">
        <v>4.0</v>
      </c>
      <c r="E1145" s="2">
        <v>24.67</v>
      </c>
      <c r="F1145" s="2">
        <v>85.01</v>
      </c>
      <c r="G1145" s="2">
        <v>127.51</v>
      </c>
      <c r="H1145" s="756">
        <v>46096.0</v>
      </c>
      <c r="I1145" s="757">
        <f t="shared" si="1"/>
        <v>1.747626667</v>
      </c>
      <c r="J1145" s="758">
        <f t="shared" si="2"/>
        <v>0.07084015674</v>
      </c>
      <c r="K1145" s="758"/>
    </row>
    <row r="1146">
      <c r="A1146" s="2" t="s">
        <v>425</v>
      </c>
      <c r="B1146" s="2" t="s">
        <v>506</v>
      </c>
      <c r="C1146" s="2">
        <v>4194304.0</v>
      </c>
      <c r="D1146" s="2">
        <v>4.0</v>
      </c>
      <c r="E1146" s="2">
        <v>42.24</v>
      </c>
      <c r="F1146" s="2">
        <v>99.29</v>
      </c>
      <c r="G1146" s="2">
        <v>148.94</v>
      </c>
      <c r="H1146" s="756">
        <v>46096.0</v>
      </c>
      <c r="I1146" s="757">
        <f t="shared" si="1"/>
        <v>3.495253333</v>
      </c>
      <c r="J1146" s="758">
        <f t="shared" si="2"/>
        <v>0.08274747475</v>
      </c>
      <c r="K1146" s="758"/>
    </row>
    <row r="1147">
      <c r="A1147" s="2" t="s">
        <v>425</v>
      </c>
      <c r="B1147" s="2" t="s">
        <v>506</v>
      </c>
      <c r="C1147" s="2">
        <v>8388608.0</v>
      </c>
      <c r="D1147" s="2">
        <v>4.0</v>
      </c>
      <c r="E1147" s="2">
        <v>49.27</v>
      </c>
      <c r="F1147" s="2">
        <v>170.26</v>
      </c>
      <c r="G1147" s="2">
        <v>255.39</v>
      </c>
      <c r="H1147" s="756">
        <v>46096.0</v>
      </c>
      <c r="I1147" s="757">
        <f t="shared" si="1"/>
        <v>6.990506667</v>
      </c>
      <c r="J1147" s="758">
        <f t="shared" si="2"/>
        <v>0.1418816048</v>
      </c>
      <c r="K1147" s="758"/>
    </row>
    <row r="1148">
      <c r="A1148" s="2" t="s">
        <v>425</v>
      </c>
      <c r="B1148" s="2" t="s">
        <v>506</v>
      </c>
      <c r="C1148" s="2">
        <v>1.6777216E7</v>
      </c>
      <c r="D1148" s="2">
        <v>4.0</v>
      </c>
      <c r="E1148" s="2">
        <v>75.13</v>
      </c>
      <c r="F1148" s="2">
        <v>223.31</v>
      </c>
      <c r="G1148" s="2">
        <v>334.96</v>
      </c>
      <c r="H1148" s="756">
        <v>46096.0</v>
      </c>
      <c r="I1148" s="757">
        <f t="shared" si="1"/>
        <v>13.98101333</v>
      </c>
      <c r="J1148" s="758">
        <f t="shared" si="2"/>
        <v>0.1860909535</v>
      </c>
      <c r="K1148" s="758"/>
    </row>
    <row r="1149">
      <c r="A1149" s="2" t="s">
        <v>425</v>
      </c>
      <c r="B1149" s="2" t="s">
        <v>506</v>
      </c>
      <c r="C1149" s="2">
        <v>3.3554432E7</v>
      </c>
      <c r="D1149" s="2">
        <v>4.0</v>
      </c>
      <c r="E1149" s="2">
        <v>122.03</v>
      </c>
      <c r="F1149" s="2">
        <v>274.96</v>
      </c>
      <c r="G1149" s="2">
        <v>412.44</v>
      </c>
      <c r="H1149" s="756">
        <v>46096.0</v>
      </c>
      <c r="I1149" s="757">
        <f t="shared" si="1"/>
        <v>27.96202667</v>
      </c>
      <c r="J1149" s="758">
        <f t="shared" si="2"/>
        <v>0.2291405938</v>
      </c>
      <c r="K1149" s="758"/>
    </row>
    <row r="1150">
      <c r="A1150" s="2" t="s">
        <v>425</v>
      </c>
      <c r="B1150" s="2" t="s">
        <v>506</v>
      </c>
      <c r="C1150" s="2">
        <v>6.7108864E7</v>
      </c>
      <c r="D1150" s="2">
        <v>4.0</v>
      </c>
      <c r="E1150" s="2">
        <v>187.58</v>
      </c>
      <c r="F1150" s="2">
        <v>357.77</v>
      </c>
      <c r="G1150" s="2">
        <v>536.65</v>
      </c>
      <c r="H1150" s="756">
        <v>46096.0</v>
      </c>
      <c r="I1150" s="757">
        <f t="shared" si="1"/>
        <v>55.92405333</v>
      </c>
      <c r="J1150" s="758">
        <f t="shared" si="2"/>
        <v>0.2981344138</v>
      </c>
      <c r="K1150" s="758"/>
    </row>
    <row r="1151">
      <c r="A1151" s="2" t="s">
        <v>425</v>
      </c>
      <c r="B1151" s="2" t="s">
        <v>506</v>
      </c>
      <c r="C1151" s="2">
        <v>1.34217728E8</v>
      </c>
      <c r="D1151" s="2">
        <v>4.0</v>
      </c>
      <c r="E1151" s="2">
        <v>346.29</v>
      </c>
      <c r="F1151" s="2">
        <v>387.59</v>
      </c>
      <c r="G1151" s="2">
        <v>581.38</v>
      </c>
      <c r="H1151" s="756">
        <v>46096.0</v>
      </c>
      <c r="I1151" s="757">
        <f t="shared" si="1"/>
        <v>111.8481067</v>
      </c>
      <c r="J1151" s="758">
        <f t="shared" si="2"/>
        <v>0.32298971</v>
      </c>
      <c r="K1151" s="758"/>
    </row>
    <row r="1152">
      <c r="A1152" s="2" t="s">
        <v>425</v>
      </c>
      <c r="B1152" s="2" t="s">
        <v>506</v>
      </c>
      <c r="C1152" s="2">
        <v>2.68435456E8</v>
      </c>
      <c r="D1152" s="2">
        <v>4.0</v>
      </c>
      <c r="E1152" s="2">
        <v>672.1</v>
      </c>
      <c r="F1152" s="2">
        <v>399.4</v>
      </c>
      <c r="G1152" s="2">
        <v>599.1</v>
      </c>
      <c r="H1152" s="756">
        <v>46096.0</v>
      </c>
      <c r="I1152" s="757">
        <f t="shared" si="1"/>
        <v>223.6962133</v>
      </c>
      <c r="J1152" s="758">
        <f t="shared" si="2"/>
        <v>0.3328317413</v>
      </c>
      <c r="K1152" s="758"/>
    </row>
    <row r="1153">
      <c r="A1153" s="2" t="s">
        <v>425</v>
      </c>
      <c r="B1153" s="2" t="s">
        <v>506</v>
      </c>
      <c r="C1153" s="2">
        <v>5.36870912E8</v>
      </c>
      <c r="D1153" s="2">
        <v>4.0</v>
      </c>
      <c r="E1153" s="2">
        <v>1293.92</v>
      </c>
      <c r="F1153" s="2">
        <v>414.92</v>
      </c>
      <c r="G1153" s="2">
        <v>622.38</v>
      </c>
      <c r="H1153" s="756">
        <v>46096.0</v>
      </c>
      <c r="I1153" s="757">
        <f t="shared" si="1"/>
        <v>447.3924267</v>
      </c>
      <c r="J1153" s="758">
        <f t="shared" si="2"/>
        <v>0.3457651375</v>
      </c>
      <c r="K1153" s="758"/>
    </row>
    <row r="1154">
      <c r="A1154" s="2" t="s">
        <v>425</v>
      </c>
      <c r="B1154" s="2" t="s">
        <v>506</v>
      </c>
      <c r="C1154" s="2">
        <v>1.073741824E9</v>
      </c>
      <c r="D1154" s="2">
        <v>4.0</v>
      </c>
      <c r="E1154" s="2">
        <v>2463.51</v>
      </c>
      <c r="F1154" s="2">
        <v>435.86</v>
      </c>
      <c r="G1154" s="2">
        <v>653.79</v>
      </c>
      <c r="H1154" s="756">
        <v>46096.0</v>
      </c>
      <c r="I1154" s="757">
        <f t="shared" si="1"/>
        <v>894.7848533</v>
      </c>
      <c r="J1154" s="758">
        <f t="shared" si="2"/>
        <v>0.3632154338</v>
      </c>
      <c r="K1154" s="758"/>
    </row>
    <row r="1155">
      <c r="A1155" s="2" t="s">
        <v>425</v>
      </c>
      <c r="B1155" s="2" t="s">
        <v>506</v>
      </c>
      <c r="C1155" s="2">
        <v>2.147483648E9</v>
      </c>
      <c r="D1155" s="2">
        <v>4.0</v>
      </c>
      <c r="E1155" s="2">
        <v>4805.79</v>
      </c>
      <c r="F1155" s="2">
        <v>446.85</v>
      </c>
      <c r="G1155" s="2">
        <v>670.28</v>
      </c>
      <c r="H1155" s="756">
        <v>46096.0</v>
      </c>
      <c r="I1155" s="757">
        <f t="shared" si="1"/>
        <v>1789.569707</v>
      </c>
      <c r="J1155" s="758">
        <f t="shared" si="2"/>
        <v>0.3723778415</v>
      </c>
      <c r="K1155" s="758"/>
    </row>
    <row r="1156">
      <c r="A1156" s="2" t="s">
        <v>425</v>
      </c>
      <c r="B1156" s="2" t="s">
        <v>506</v>
      </c>
      <c r="C1156" s="2">
        <v>4.294967296E9</v>
      </c>
      <c r="D1156" s="2">
        <v>4.0</v>
      </c>
      <c r="E1156" s="2">
        <v>9484.19</v>
      </c>
      <c r="F1156" s="2">
        <v>452.86</v>
      </c>
      <c r="G1156" s="2">
        <v>679.28</v>
      </c>
      <c r="H1156" s="756">
        <v>46096.0</v>
      </c>
      <c r="I1156" s="757">
        <f t="shared" si="1"/>
        <v>3579.139413</v>
      </c>
      <c r="J1156" s="758">
        <f t="shared" si="2"/>
        <v>0.3773795562</v>
      </c>
      <c r="K1156" s="758"/>
    </row>
    <row r="1157">
      <c r="A1157" s="2" t="s">
        <v>425</v>
      </c>
      <c r="B1157" s="2" t="s">
        <v>506</v>
      </c>
      <c r="C1157" s="2">
        <v>8.589934592E9</v>
      </c>
      <c r="D1157" s="2">
        <v>4.0</v>
      </c>
      <c r="E1157" s="2">
        <v>18794.5</v>
      </c>
      <c r="F1157" s="2">
        <v>457.04</v>
      </c>
      <c r="G1157" s="2">
        <v>685.57</v>
      </c>
      <c r="H1157" s="756">
        <v>46096.0</v>
      </c>
      <c r="I1157" s="757">
        <f t="shared" si="1"/>
        <v>7158.278827</v>
      </c>
      <c r="J1157" s="758">
        <f t="shared" si="2"/>
        <v>0.3808709371</v>
      </c>
      <c r="K1157" s="758"/>
    </row>
    <row r="1158">
      <c r="A1158" s="2" t="s">
        <v>425</v>
      </c>
      <c r="B1158" s="2" t="s">
        <v>506</v>
      </c>
      <c r="C1158" s="2">
        <v>1.7179869184E10</v>
      </c>
      <c r="D1158" s="2">
        <v>4.0</v>
      </c>
      <c r="E1158" s="2">
        <v>37357.5</v>
      </c>
      <c r="F1158" s="2">
        <v>459.88</v>
      </c>
      <c r="G1158" s="2">
        <v>689.82</v>
      </c>
      <c r="H1158" s="756">
        <v>46096.0</v>
      </c>
      <c r="I1158" s="757">
        <f t="shared" si="1"/>
        <v>14316.55765</v>
      </c>
      <c r="J1158" s="758">
        <f t="shared" si="2"/>
        <v>0.3832311491</v>
      </c>
      <c r="K1158" s="758"/>
    </row>
    <row r="1159">
      <c r="A1159" s="2" t="s">
        <v>425</v>
      </c>
      <c r="B1159" s="2" t="s">
        <v>506</v>
      </c>
      <c r="C1159" s="2">
        <v>256.0</v>
      </c>
      <c r="D1159" s="2">
        <v>6.0</v>
      </c>
      <c r="E1159" s="2">
        <v>26.59</v>
      </c>
      <c r="F1159" s="2">
        <v>0.01</v>
      </c>
      <c r="G1159" s="2">
        <v>0.02</v>
      </c>
      <c r="H1159" s="756">
        <v>46096.0</v>
      </c>
      <c r="I1159" s="757">
        <f t="shared" si="1"/>
        <v>0.000237037037</v>
      </c>
      <c r="J1159" s="758">
        <f t="shared" si="2"/>
        <v>0.000008914518129</v>
      </c>
      <c r="K1159" s="758"/>
    </row>
    <row r="1160">
      <c r="A1160" s="2" t="s">
        <v>425</v>
      </c>
      <c r="B1160" s="2" t="s">
        <v>506</v>
      </c>
      <c r="C1160" s="2">
        <v>512.0</v>
      </c>
      <c r="D1160" s="2">
        <v>6.0</v>
      </c>
      <c r="E1160" s="2">
        <v>26.26</v>
      </c>
      <c r="F1160" s="2">
        <v>0.02</v>
      </c>
      <c r="G1160" s="2">
        <v>0.03</v>
      </c>
      <c r="H1160" s="756">
        <v>46096.0</v>
      </c>
      <c r="I1160" s="757">
        <f t="shared" si="1"/>
        <v>0.0004740740741</v>
      </c>
      <c r="J1160" s="758">
        <f t="shared" si="2"/>
        <v>0.00001805308736</v>
      </c>
      <c r="K1160" s="758"/>
    </row>
    <row r="1161">
      <c r="A1161" s="2" t="s">
        <v>425</v>
      </c>
      <c r="B1161" s="2" t="s">
        <v>506</v>
      </c>
      <c r="C1161" s="2">
        <v>1024.0</v>
      </c>
      <c r="D1161" s="2">
        <v>6.0</v>
      </c>
      <c r="E1161" s="2">
        <v>27.01</v>
      </c>
      <c r="F1161" s="2">
        <v>0.04</v>
      </c>
      <c r="G1161" s="2">
        <v>0.06</v>
      </c>
      <c r="H1161" s="756">
        <v>46096.0</v>
      </c>
      <c r="I1161" s="757">
        <f t="shared" si="1"/>
        <v>0.0009481481481</v>
      </c>
      <c r="J1161" s="758">
        <f t="shared" si="2"/>
        <v>0.00003510359675</v>
      </c>
      <c r="K1161" s="758"/>
    </row>
    <row r="1162">
      <c r="A1162" s="2" t="s">
        <v>425</v>
      </c>
      <c r="B1162" s="2" t="s">
        <v>506</v>
      </c>
      <c r="C1162" s="2">
        <v>2048.0</v>
      </c>
      <c r="D1162" s="2">
        <v>6.0</v>
      </c>
      <c r="E1162" s="2">
        <v>27.5</v>
      </c>
      <c r="F1162" s="2">
        <v>0.07</v>
      </c>
      <c r="G1162" s="2">
        <v>0.12</v>
      </c>
      <c r="H1162" s="756">
        <v>46096.0</v>
      </c>
      <c r="I1162" s="757">
        <f t="shared" si="1"/>
        <v>0.001896296296</v>
      </c>
      <c r="J1162" s="758">
        <f t="shared" si="2"/>
        <v>0.00006895622896</v>
      </c>
      <c r="K1162" s="758"/>
    </row>
    <row r="1163">
      <c r="A1163" s="2" t="s">
        <v>425</v>
      </c>
      <c r="B1163" s="2" t="s">
        <v>506</v>
      </c>
      <c r="C1163" s="2">
        <v>4096.0</v>
      </c>
      <c r="D1163" s="2">
        <v>6.0</v>
      </c>
      <c r="E1163" s="2">
        <v>27.56</v>
      </c>
      <c r="F1163" s="2">
        <v>0.15</v>
      </c>
      <c r="G1163" s="2">
        <v>0.25</v>
      </c>
      <c r="H1163" s="756">
        <v>46096.0</v>
      </c>
      <c r="I1163" s="757">
        <f t="shared" si="1"/>
        <v>0.003792592593</v>
      </c>
      <c r="J1163" s="758">
        <f t="shared" si="2"/>
        <v>0.0001376122131</v>
      </c>
      <c r="K1163" s="758"/>
    </row>
    <row r="1164">
      <c r="A1164" s="2" t="s">
        <v>425</v>
      </c>
      <c r="B1164" s="2" t="s">
        <v>506</v>
      </c>
      <c r="C1164" s="2">
        <v>8192.0</v>
      </c>
      <c r="D1164" s="2">
        <v>6.0</v>
      </c>
      <c r="E1164" s="2">
        <v>28.86</v>
      </c>
      <c r="F1164" s="2">
        <v>0.28</v>
      </c>
      <c r="G1164" s="2">
        <v>0.47</v>
      </c>
      <c r="H1164" s="756">
        <v>46096.0</v>
      </c>
      <c r="I1164" s="757">
        <f t="shared" si="1"/>
        <v>0.007585185185</v>
      </c>
      <c r="J1164" s="758">
        <f t="shared" si="2"/>
        <v>0.0002628269295</v>
      </c>
      <c r="K1164" s="758"/>
    </row>
    <row r="1165">
      <c r="A1165" s="2" t="s">
        <v>425</v>
      </c>
      <c r="B1165" s="2" t="s">
        <v>506</v>
      </c>
      <c r="C1165" s="2">
        <v>16384.0</v>
      </c>
      <c r="D1165" s="2">
        <v>6.0</v>
      </c>
      <c r="E1165" s="2">
        <v>29.45</v>
      </c>
      <c r="F1165" s="2">
        <v>0.56</v>
      </c>
      <c r="G1165" s="2">
        <v>0.93</v>
      </c>
      <c r="H1165" s="756">
        <v>46096.0</v>
      </c>
      <c r="I1165" s="757">
        <f t="shared" si="1"/>
        <v>0.01517037037</v>
      </c>
      <c r="J1165" s="758">
        <f t="shared" si="2"/>
        <v>0.0005151229328</v>
      </c>
      <c r="K1165" s="758"/>
    </row>
    <row r="1166">
      <c r="A1166" s="2" t="s">
        <v>425</v>
      </c>
      <c r="B1166" s="2" t="s">
        <v>506</v>
      </c>
      <c r="C1166" s="2">
        <v>32768.0</v>
      </c>
      <c r="D1166" s="2">
        <v>6.0</v>
      </c>
      <c r="E1166" s="2">
        <v>29.73</v>
      </c>
      <c r="F1166" s="2">
        <v>1.1</v>
      </c>
      <c r="G1166" s="2">
        <v>1.84</v>
      </c>
      <c r="H1166" s="756">
        <v>46096.0</v>
      </c>
      <c r="I1166" s="757">
        <f t="shared" si="1"/>
        <v>0.03034074074</v>
      </c>
      <c r="J1166" s="758">
        <f t="shared" si="2"/>
        <v>0.001020542911</v>
      </c>
      <c r="K1166" s="758"/>
    </row>
    <row r="1167">
      <c r="A1167" s="2" t="s">
        <v>425</v>
      </c>
      <c r="B1167" s="2" t="s">
        <v>506</v>
      </c>
      <c r="C1167" s="2">
        <v>65536.0</v>
      </c>
      <c r="D1167" s="2">
        <v>6.0</v>
      </c>
      <c r="E1167" s="2">
        <v>29.64</v>
      </c>
      <c r="F1167" s="2">
        <v>2.21</v>
      </c>
      <c r="G1167" s="2">
        <v>3.68</v>
      </c>
      <c r="H1167" s="756">
        <v>46096.0</v>
      </c>
      <c r="I1167" s="757">
        <f t="shared" si="1"/>
        <v>0.06068148148</v>
      </c>
      <c r="J1167" s="758">
        <f t="shared" si="2"/>
        <v>0.002047283451</v>
      </c>
      <c r="K1167" s="758"/>
    </row>
    <row r="1168">
      <c r="A1168" s="2" t="s">
        <v>425</v>
      </c>
      <c r="B1168" s="2" t="s">
        <v>506</v>
      </c>
      <c r="C1168" s="2">
        <v>131072.0</v>
      </c>
      <c r="D1168" s="2">
        <v>6.0</v>
      </c>
      <c r="E1168" s="2">
        <v>29.91</v>
      </c>
      <c r="F1168" s="2">
        <v>4.38</v>
      </c>
      <c r="G1168" s="2">
        <v>7.3</v>
      </c>
      <c r="H1168" s="756">
        <v>46096.0</v>
      </c>
      <c r="I1168" s="757">
        <f t="shared" si="1"/>
        <v>0.121362963</v>
      </c>
      <c r="J1168" s="758">
        <f t="shared" si="2"/>
        <v>0.004057604914</v>
      </c>
      <c r="K1168" s="758"/>
    </row>
    <row r="1169">
      <c r="A1169" s="2" t="s">
        <v>425</v>
      </c>
      <c r="B1169" s="2" t="s">
        <v>506</v>
      </c>
      <c r="C1169" s="2">
        <v>262144.0</v>
      </c>
      <c r="D1169" s="2">
        <v>6.0</v>
      </c>
      <c r="E1169" s="2">
        <v>30.08</v>
      </c>
      <c r="F1169" s="2">
        <v>8.72</v>
      </c>
      <c r="G1169" s="2">
        <v>14.53</v>
      </c>
      <c r="H1169" s="756">
        <v>46096.0</v>
      </c>
      <c r="I1169" s="757">
        <f t="shared" si="1"/>
        <v>0.2427259259</v>
      </c>
      <c r="J1169" s="758">
        <f t="shared" si="2"/>
        <v>0.008069345942</v>
      </c>
      <c r="K1169" s="758"/>
    </row>
    <row r="1170">
      <c r="A1170" s="2" t="s">
        <v>425</v>
      </c>
      <c r="B1170" s="2" t="s">
        <v>506</v>
      </c>
      <c r="C1170" s="2">
        <v>524288.0</v>
      </c>
      <c r="D1170" s="2">
        <v>6.0</v>
      </c>
      <c r="E1170" s="2">
        <v>30.18</v>
      </c>
      <c r="F1170" s="2">
        <v>17.37</v>
      </c>
      <c r="G1170" s="2">
        <v>28.95</v>
      </c>
      <c r="H1170" s="756">
        <v>46096.0</v>
      </c>
      <c r="I1170" s="757">
        <f t="shared" si="1"/>
        <v>0.4854518519</v>
      </c>
      <c r="J1170" s="758">
        <f t="shared" si="2"/>
        <v>0.01608521709</v>
      </c>
      <c r="K1170" s="758"/>
    </row>
    <row r="1171">
      <c r="A1171" s="2" t="s">
        <v>425</v>
      </c>
      <c r="B1171" s="2" t="s">
        <v>506</v>
      </c>
      <c r="C1171" s="2">
        <v>1048576.0</v>
      </c>
      <c r="D1171" s="2">
        <v>6.0</v>
      </c>
      <c r="E1171" s="2">
        <v>31.2</v>
      </c>
      <c r="F1171" s="2">
        <v>33.6</v>
      </c>
      <c r="G1171" s="2">
        <v>56.01</v>
      </c>
      <c r="H1171" s="756">
        <v>46096.0</v>
      </c>
      <c r="I1171" s="757">
        <f t="shared" si="1"/>
        <v>0.9709037037</v>
      </c>
      <c r="J1171" s="758">
        <f t="shared" si="2"/>
        <v>0.03111870845</v>
      </c>
      <c r="K1171" s="758"/>
    </row>
    <row r="1172">
      <c r="A1172" s="2" t="s">
        <v>425</v>
      </c>
      <c r="B1172" s="2" t="s">
        <v>506</v>
      </c>
      <c r="C1172" s="2">
        <v>2097152.0</v>
      </c>
      <c r="D1172" s="2">
        <v>6.0</v>
      </c>
      <c r="E1172" s="2">
        <v>33.88</v>
      </c>
      <c r="F1172" s="2">
        <v>61.9</v>
      </c>
      <c r="G1172" s="2">
        <v>103.17</v>
      </c>
      <c r="H1172" s="756">
        <v>46096.0</v>
      </c>
      <c r="I1172" s="757">
        <f t="shared" si="1"/>
        <v>1.941807407</v>
      </c>
      <c r="J1172" s="758">
        <f t="shared" si="2"/>
        <v>0.05731426822</v>
      </c>
      <c r="K1172" s="758"/>
    </row>
    <row r="1173">
      <c r="A1173" s="2" t="s">
        <v>425</v>
      </c>
      <c r="B1173" s="2" t="s">
        <v>506</v>
      </c>
      <c r="C1173" s="2">
        <v>4194304.0</v>
      </c>
      <c r="D1173" s="2">
        <v>6.0</v>
      </c>
      <c r="E1173" s="2">
        <v>52.44</v>
      </c>
      <c r="F1173" s="2">
        <v>79.99</v>
      </c>
      <c r="G1173" s="2">
        <v>133.32</v>
      </c>
      <c r="H1173" s="756">
        <v>46096.0</v>
      </c>
      <c r="I1173" s="757">
        <f t="shared" si="1"/>
        <v>3.883614815</v>
      </c>
      <c r="J1173" s="758">
        <f t="shared" si="2"/>
        <v>0.07405825352</v>
      </c>
      <c r="K1173" s="758"/>
    </row>
    <row r="1174">
      <c r="A1174" s="2" t="s">
        <v>425</v>
      </c>
      <c r="B1174" s="2" t="s">
        <v>506</v>
      </c>
      <c r="C1174" s="2">
        <v>8388608.0</v>
      </c>
      <c r="D1174" s="2">
        <v>6.0</v>
      </c>
      <c r="E1174" s="2">
        <v>107.17</v>
      </c>
      <c r="F1174" s="2">
        <v>78.27</v>
      </c>
      <c r="G1174" s="2">
        <v>130.45</v>
      </c>
      <c r="H1174" s="756">
        <v>46096.0</v>
      </c>
      <c r="I1174" s="757">
        <f t="shared" si="1"/>
        <v>7.76722963</v>
      </c>
      <c r="J1174" s="758">
        <f t="shared" si="2"/>
        <v>0.07247578268</v>
      </c>
      <c r="K1174" s="758"/>
    </row>
    <row r="1175">
      <c r="A1175" s="2" t="s">
        <v>425</v>
      </c>
      <c r="B1175" s="2" t="s">
        <v>506</v>
      </c>
      <c r="C1175" s="2">
        <v>1.6777216E7</v>
      </c>
      <c r="D1175" s="2">
        <v>6.0</v>
      </c>
      <c r="E1175" s="2">
        <v>88.15</v>
      </c>
      <c r="F1175" s="2">
        <v>190.32</v>
      </c>
      <c r="G1175" s="2">
        <v>317.2</v>
      </c>
      <c r="H1175" s="756">
        <v>46096.0</v>
      </c>
      <c r="I1175" s="757">
        <f t="shared" si="1"/>
        <v>15.53445926</v>
      </c>
      <c r="J1175" s="758">
        <f t="shared" si="2"/>
        <v>0.1762275582</v>
      </c>
      <c r="K1175" s="758"/>
    </row>
    <row r="1176">
      <c r="A1176" s="2" t="s">
        <v>425</v>
      </c>
      <c r="B1176" s="2" t="s">
        <v>506</v>
      </c>
      <c r="C1176" s="2">
        <v>3.3554432E7</v>
      </c>
      <c r="D1176" s="2">
        <v>6.0</v>
      </c>
      <c r="E1176" s="2">
        <v>136.92</v>
      </c>
      <c r="F1176" s="2">
        <v>245.07</v>
      </c>
      <c r="G1176" s="2">
        <v>408.45</v>
      </c>
      <c r="H1176" s="756">
        <v>46096.0</v>
      </c>
      <c r="I1176" s="757">
        <f t="shared" si="1"/>
        <v>31.06891852</v>
      </c>
      <c r="J1176" s="758">
        <f t="shared" si="2"/>
        <v>0.226912931</v>
      </c>
      <c r="K1176" s="758"/>
    </row>
    <row r="1177">
      <c r="A1177" s="2" t="s">
        <v>425</v>
      </c>
      <c r="B1177" s="2" t="s">
        <v>506</v>
      </c>
      <c r="C1177" s="2">
        <v>6.7108864E7</v>
      </c>
      <c r="D1177" s="2">
        <v>6.0</v>
      </c>
      <c r="E1177" s="2">
        <v>264.71</v>
      </c>
      <c r="F1177" s="2">
        <v>253.52</v>
      </c>
      <c r="G1177" s="2">
        <v>422.53</v>
      </c>
      <c r="H1177" s="756">
        <v>46096.0</v>
      </c>
      <c r="I1177" s="757">
        <f t="shared" si="1"/>
        <v>62.13783704</v>
      </c>
      <c r="J1177" s="758">
        <f t="shared" si="2"/>
        <v>0.2347392884</v>
      </c>
      <c r="K1177" s="758"/>
    </row>
    <row r="1178">
      <c r="A1178" s="2" t="s">
        <v>425</v>
      </c>
      <c r="B1178" s="2" t="s">
        <v>506</v>
      </c>
      <c r="C1178" s="2">
        <v>1.34217728E8</v>
      </c>
      <c r="D1178" s="2">
        <v>6.0</v>
      </c>
      <c r="E1178" s="2">
        <v>374.71</v>
      </c>
      <c r="F1178" s="2">
        <v>358.19</v>
      </c>
      <c r="G1178" s="2">
        <v>596.99</v>
      </c>
      <c r="H1178" s="756">
        <v>46096.0</v>
      </c>
      <c r="I1178" s="757">
        <f t="shared" si="1"/>
        <v>124.2756741</v>
      </c>
      <c r="J1178" s="758">
        <f t="shared" si="2"/>
        <v>0.3316582799</v>
      </c>
      <c r="K1178" s="758"/>
    </row>
    <row r="1179">
      <c r="A1179" s="2" t="s">
        <v>425</v>
      </c>
      <c r="B1179" s="2" t="s">
        <v>506</v>
      </c>
      <c r="C1179" s="2">
        <v>2.68435456E8</v>
      </c>
      <c r="D1179" s="2">
        <v>6.0</v>
      </c>
      <c r="E1179" s="2">
        <v>718.39</v>
      </c>
      <c r="F1179" s="2">
        <v>373.66</v>
      </c>
      <c r="G1179" s="2">
        <v>622.77</v>
      </c>
      <c r="H1179" s="756">
        <v>46096.0</v>
      </c>
      <c r="I1179" s="757">
        <f t="shared" si="1"/>
        <v>248.5513481</v>
      </c>
      <c r="J1179" s="758">
        <f t="shared" si="2"/>
        <v>0.3459838641</v>
      </c>
      <c r="K1179" s="758"/>
    </row>
    <row r="1180">
      <c r="A1180" s="2" t="s">
        <v>425</v>
      </c>
      <c r="B1180" s="2" t="s">
        <v>506</v>
      </c>
      <c r="C1180" s="2">
        <v>5.36870912E8</v>
      </c>
      <c r="D1180" s="2">
        <v>6.0</v>
      </c>
      <c r="E1180" s="2">
        <v>1389.62</v>
      </c>
      <c r="F1180" s="2">
        <v>386.34</v>
      </c>
      <c r="G1180" s="2">
        <v>643.91</v>
      </c>
      <c r="H1180" s="756">
        <v>46096.0</v>
      </c>
      <c r="I1180" s="757">
        <f t="shared" si="1"/>
        <v>497.1026963</v>
      </c>
      <c r="J1180" s="758">
        <f t="shared" si="2"/>
        <v>0.3577256346</v>
      </c>
      <c r="K1180" s="758"/>
    </row>
    <row r="1181">
      <c r="A1181" s="2" t="s">
        <v>425</v>
      </c>
      <c r="B1181" s="2" t="s">
        <v>506</v>
      </c>
      <c r="C1181" s="2">
        <v>1.073741824E9</v>
      </c>
      <c r="D1181" s="2">
        <v>6.0</v>
      </c>
      <c r="E1181" s="2">
        <v>2693.79</v>
      </c>
      <c r="F1181" s="2">
        <v>398.6</v>
      </c>
      <c r="G1181" s="2">
        <v>664.33</v>
      </c>
      <c r="H1181" s="756">
        <v>46096.0</v>
      </c>
      <c r="I1181" s="757">
        <f t="shared" si="1"/>
        <v>994.2053926</v>
      </c>
      <c r="J1181" s="758">
        <f t="shared" si="2"/>
        <v>0.3690730876</v>
      </c>
      <c r="K1181" s="758"/>
    </row>
    <row r="1182">
      <c r="A1182" s="2" t="s">
        <v>425</v>
      </c>
      <c r="B1182" s="2" t="s">
        <v>506</v>
      </c>
      <c r="C1182" s="2">
        <v>2.147483648E9</v>
      </c>
      <c r="D1182" s="2">
        <v>6.0</v>
      </c>
      <c r="E1182" s="2">
        <v>5304.98</v>
      </c>
      <c r="F1182" s="2">
        <v>404.81</v>
      </c>
      <c r="G1182" s="2">
        <v>674.68</v>
      </c>
      <c r="H1182" s="756">
        <v>46096.0</v>
      </c>
      <c r="I1182" s="757">
        <f t="shared" si="1"/>
        <v>1988.410785</v>
      </c>
      <c r="J1182" s="758">
        <f t="shared" si="2"/>
        <v>0.3748196572</v>
      </c>
      <c r="K1182" s="758"/>
    </row>
    <row r="1183">
      <c r="A1183" s="2" t="s">
        <v>425</v>
      </c>
      <c r="B1183" s="2" t="s">
        <v>506</v>
      </c>
      <c r="C1183" s="2">
        <v>4.294967296E9</v>
      </c>
      <c r="D1183" s="2">
        <v>6.0</v>
      </c>
      <c r="E1183" s="2">
        <v>10466.2</v>
      </c>
      <c r="F1183" s="2">
        <v>410.36</v>
      </c>
      <c r="G1183" s="2">
        <v>683.94</v>
      </c>
      <c r="H1183" s="756">
        <v>46096.0</v>
      </c>
      <c r="I1183" s="757">
        <f t="shared" si="1"/>
        <v>3976.82157</v>
      </c>
      <c r="J1183" s="758">
        <f t="shared" si="2"/>
        <v>0.3799680467</v>
      </c>
      <c r="K1183" s="758"/>
    </row>
    <row r="1184">
      <c r="A1184" s="2" t="s">
        <v>425</v>
      </c>
      <c r="B1184" s="2" t="s">
        <v>506</v>
      </c>
      <c r="C1184" s="2">
        <v>8.589934592E9</v>
      </c>
      <c r="D1184" s="2">
        <v>6.0</v>
      </c>
      <c r="E1184" s="2">
        <v>20684.9</v>
      </c>
      <c r="F1184" s="2">
        <v>415.28</v>
      </c>
      <c r="G1184" s="2">
        <v>692.13</v>
      </c>
      <c r="H1184" s="756">
        <v>46096.0</v>
      </c>
      <c r="I1184" s="757">
        <f t="shared" si="1"/>
        <v>7953.643141</v>
      </c>
      <c r="J1184" s="758">
        <f t="shared" si="2"/>
        <v>0.3845144594</v>
      </c>
      <c r="K1184" s="758"/>
    </row>
    <row r="1185">
      <c r="A1185" s="2" t="s">
        <v>425</v>
      </c>
      <c r="B1185" s="2" t="s">
        <v>506</v>
      </c>
      <c r="C1185" s="2">
        <v>1.7179869184E10</v>
      </c>
      <c r="D1185" s="2">
        <v>6.0</v>
      </c>
      <c r="E1185" s="2">
        <v>41096.2</v>
      </c>
      <c r="F1185" s="2">
        <v>418.04</v>
      </c>
      <c r="G1185" s="2">
        <v>696.73</v>
      </c>
      <c r="H1185" s="756">
        <v>46096.0</v>
      </c>
      <c r="I1185" s="757">
        <f t="shared" si="1"/>
        <v>15907.28628</v>
      </c>
      <c r="J1185" s="758">
        <f t="shared" si="2"/>
        <v>0.3870743836</v>
      </c>
      <c r="K1185" s="758"/>
    </row>
    <row r="1186">
      <c r="A1186" s="2" t="s">
        <v>425</v>
      </c>
      <c r="B1186" s="2" t="s">
        <v>506</v>
      </c>
      <c r="C1186" s="2">
        <v>256.0</v>
      </c>
      <c r="D1186" s="2">
        <v>8.0</v>
      </c>
      <c r="E1186" s="2">
        <v>28.89</v>
      </c>
      <c r="F1186" s="2">
        <v>0.01</v>
      </c>
      <c r="G1186" s="2">
        <v>0.02</v>
      </c>
      <c r="H1186" s="756">
        <v>46096.0</v>
      </c>
      <c r="I1186" s="757">
        <f t="shared" si="1"/>
        <v>0.0002488888889</v>
      </c>
      <c r="J1186" s="758">
        <f t="shared" si="2"/>
        <v>0.000008615053267</v>
      </c>
      <c r="K1186" s="758"/>
    </row>
    <row r="1187">
      <c r="A1187" s="2" t="s">
        <v>425</v>
      </c>
      <c r="B1187" s="2" t="s">
        <v>506</v>
      </c>
      <c r="C1187" s="2">
        <v>512.0</v>
      </c>
      <c r="D1187" s="2">
        <v>8.0</v>
      </c>
      <c r="E1187" s="2">
        <v>29.86</v>
      </c>
      <c r="F1187" s="2">
        <v>0.02</v>
      </c>
      <c r="G1187" s="2">
        <v>0.03</v>
      </c>
      <c r="H1187" s="756">
        <v>46096.0</v>
      </c>
      <c r="I1187" s="757">
        <f t="shared" si="1"/>
        <v>0.0004977777778</v>
      </c>
      <c r="J1187" s="758">
        <f t="shared" si="2"/>
        <v>0.00001667038774</v>
      </c>
      <c r="K1187" s="758"/>
    </row>
    <row r="1188">
      <c r="A1188" s="2" t="s">
        <v>425</v>
      </c>
      <c r="B1188" s="2" t="s">
        <v>506</v>
      </c>
      <c r="C1188" s="2">
        <v>1024.0</v>
      </c>
      <c r="D1188" s="2">
        <v>8.0</v>
      </c>
      <c r="E1188" s="2">
        <v>29.62</v>
      </c>
      <c r="F1188" s="2">
        <v>0.03</v>
      </c>
      <c r="G1188" s="2">
        <v>0.06</v>
      </c>
      <c r="H1188" s="756">
        <v>46096.0</v>
      </c>
      <c r="I1188" s="757">
        <f t="shared" si="1"/>
        <v>0.0009955555556</v>
      </c>
      <c r="J1188" s="758">
        <f t="shared" si="2"/>
        <v>0.00003361092355</v>
      </c>
      <c r="K1188" s="758"/>
    </row>
    <row r="1189">
      <c r="A1189" s="2" t="s">
        <v>425</v>
      </c>
      <c r="B1189" s="2" t="s">
        <v>506</v>
      </c>
      <c r="C1189" s="2">
        <v>2048.0</v>
      </c>
      <c r="D1189" s="2">
        <v>8.0</v>
      </c>
      <c r="E1189" s="2">
        <v>30.15</v>
      </c>
      <c r="F1189" s="2">
        <v>0.07</v>
      </c>
      <c r="G1189" s="2">
        <v>0.12</v>
      </c>
      <c r="H1189" s="756">
        <v>46096.0</v>
      </c>
      <c r="I1189" s="757">
        <f t="shared" si="1"/>
        <v>0.001991111111</v>
      </c>
      <c r="J1189" s="758">
        <f t="shared" si="2"/>
        <v>0.00006604016952</v>
      </c>
      <c r="K1189" s="758"/>
    </row>
    <row r="1190">
      <c r="A1190" s="2" t="s">
        <v>425</v>
      </c>
      <c r="B1190" s="2" t="s">
        <v>506</v>
      </c>
      <c r="C1190" s="2">
        <v>4096.0</v>
      </c>
      <c r="D1190" s="2">
        <v>8.0</v>
      </c>
      <c r="E1190" s="2">
        <v>30.43</v>
      </c>
      <c r="F1190" s="2">
        <v>0.13</v>
      </c>
      <c r="G1190" s="2">
        <v>0.24</v>
      </c>
      <c r="H1190" s="756">
        <v>46096.0</v>
      </c>
      <c r="I1190" s="757">
        <f t="shared" si="1"/>
        <v>0.003982222222</v>
      </c>
      <c r="J1190" s="758">
        <f t="shared" si="2"/>
        <v>0.0001308650089</v>
      </c>
      <c r="K1190" s="758"/>
    </row>
    <row r="1191">
      <c r="A1191" s="2" t="s">
        <v>425</v>
      </c>
      <c r="B1191" s="2" t="s">
        <v>506</v>
      </c>
      <c r="C1191" s="2">
        <v>8192.0</v>
      </c>
      <c r="D1191" s="2">
        <v>8.0</v>
      </c>
      <c r="E1191" s="2">
        <v>31.26</v>
      </c>
      <c r="F1191" s="2">
        <v>0.26</v>
      </c>
      <c r="G1191" s="2">
        <v>0.46</v>
      </c>
      <c r="H1191" s="756">
        <v>46096.0</v>
      </c>
      <c r="I1191" s="757">
        <f t="shared" si="1"/>
        <v>0.007964444444</v>
      </c>
      <c r="J1191" s="758">
        <f t="shared" si="2"/>
        <v>0.0002547806924</v>
      </c>
      <c r="K1191" s="758"/>
    </row>
    <row r="1192">
      <c r="A1192" s="2" t="s">
        <v>425</v>
      </c>
      <c r="B1192" s="2" t="s">
        <v>506</v>
      </c>
      <c r="C1192" s="2">
        <v>16384.0</v>
      </c>
      <c r="D1192" s="2">
        <v>8.0</v>
      </c>
      <c r="E1192" s="2">
        <v>30.43</v>
      </c>
      <c r="F1192" s="2">
        <v>0.54</v>
      </c>
      <c r="G1192" s="2">
        <v>0.94</v>
      </c>
      <c r="H1192" s="756">
        <v>46096.0</v>
      </c>
      <c r="I1192" s="757">
        <f t="shared" si="1"/>
        <v>0.01592888889</v>
      </c>
      <c r="J1192" s="758">
        <f t="shared" si="2"/>
        <v>0.0005234600358</v>
      </c>
      <c r="K1192" s="758"/>
    </row>
    <row r="1193">
      <c r="A1193" s="2" t="s">
        <v>425</v>
      </c>
      <c r="B1193" s="2" t="s">
        <v>506</v>
      </c>
      <c r="C1193" s="2">
        <v>32768.0</v>
      </c>
      <c r="D1193" s="2">
        <v>8.0</v>
      </c>
      <c r="E1193" s="2">
        <v>31.29</v>
      </c>
      <c r="F1193" s="2">
        <v>1.05</v>
      </c>
      <c r="G1193" s="2">
        <v>1.83</v>
      </c>
      <c r="H1193" s="756">
        <v>46096.0</v>
      </c>
      <c r="I1193" s="757">
        <f t="shared" si="1"/>
        <v>0.03185777778</v>
      </c>
      <c r="J1193" s="758">
        <f t="shared" si="2"/>
        <v>0.001018145662</v>
      </c>
      <c r="K1193" s="758"/>
    </row>
    <row r="1194">
      <c r="A1194" s="2" t="s">
        <v>425</v>
      </c>
      <c r="B1194" s="2" t="s">
        <v>506</v>
      </c>
      <c r="C1194" s="2">
        <v>65536.0</v>
      </c>
      <c r="D1194" s="2">
        <v>8.0</v>
      </c>
      <c r="E1194" s="2">
        <v>31.43</v>
      </c>
      <c r="F1194" s="2">
        <v>2.08</v>
      </c>
      <c r="G1194" s="2">
        <v>3.65</v>
      </c>
      <c r="H1194" s="756">
        <v>46096.0</v>
      </c>
      <c r="I1194" s="757">
        <f t="shared" si="1"/>
        <v>0.06371555556</v>
      </c>
      <c r="J1194" s="758">
        <f t="shared" si="2"/>
        <v>0.002027220985</v>
      </c>
      <c r="K1194" s="758"/>
    </row>
    <row r="1195">
      <c r="A1195" s="2" t="s">
        <v>425</v>
      </c>
      <c r="B1195" s="2" t="s">
        <v>506</v>
      </c>
      <c r="C1195" s="2">
        <v>131072.0</v>
      </c>
      <c r="D1195" s="2">
        <v>8.0</v>
      </c>
      <c r="E1195" s="2">
        <v>33.25</v>
      </c>
      <c r="F1195" s="2">
        <v>3.94</v>
      </c>
      <c r="G1195" s="2">
        <v>6.9</v>
      </c>
      <c r="H1195" s="756">
        <v>46096.0</v>
      </c>
      <c r="I1195" s="757">
        <f t="shared" si="1"/>
        <v>0.1274311111</v>
      </c>
      <c r="J1195" s="758">
        <f t="shared" si="2"/>
        <v>0.00383251462</v>
      </c>
      <c r="K1195" s="758"/>
    </row>
    <row r="1196">
      <c r="A1196" s="2" t="s">
        <v>425</v>
      </c>
      <c r="B1196" s="2" t="s">
        <v>506</v>
      </c>
      <c r="C1196" s="2">
        <v>262144.0</v>
      </c>
      <c r="D1196" s="2">
        <v>8.0</v>
      </c>
      <c r="E1196" s="2">
        <v>32.71</v>
      </c>
      <c r="F1196" s="2">
        <v>8.01</v>
      </c>
      <c r="G1196" s="2">
        <v>14.02</v>
      </c>
      <c r="H1196" s="756">
        <v>46096.0</v>
      </c>
      <c r="I1196" s="757">
        <f t="shared" si="1"/>
        <v>0.2548622222</v>
      </c>
      <c r="J1196" s="758">
        <f t="shared" si="2"/>
        <v>0.007791569007</v>
      </c>
      <c r="K1196" s="758"/>
    </row>
    <row r="1197">
      <c r="A1197" s="2" t="s">
        <v>425</v>
      </c>
      <c r="B1197" s="2" t="s">
        <v>506</v>
      </c>
      <c r="C1197" s="2">
        <v>524288.0</v>
      </c>
      <c r="D1197" s="2">
        <v>8.0</v>
      </c>
      <c r="E1197" s="2">
        <v>33.17</v>
      </c>
      <c r="F1197" s="2">
        <v>15.81</v>
      </c>
      <c r="G1197" s="2">
        <v>27.66</v>
      </c>
      <c r="H1197" s="756">
        <v>46096.0</v>
      </c>
      <c r="I1197" s="757">
        <f t="shared" si="1"/>
        <v>0.5097244444</v>
      </c>
      <c r="J1197" s="758">
        <f t="shared" si="2"/>
        <v>0.01536703179</v>
      </c>
      <c r="K1197" s="758"/>
    </row>
    <row r="1198">
      <c r="A1198" s="2" t="s">
        <v>425</v>
      </c>
      <c r="B1198" s="2" t="s">
        <v>506</v>
      </c>
      <c r="C1198" s="2">
        <v>1048576.0</v>
      </c>
      <c r="D1198" s="2">
        <v>8.0</v>
      </c>
      <c r="E1198" s="2">
        <v>34.31</v>
      </c>
      <c r="F1198" s="2">
        <v>30.56</v>
      </c>
      <c r="G1198" s="2">
        <v>53.48</v>
      </c>
      <c r="H1198" s="756">
        <v>46096.0</v>
      </c>
      <c r="I1198" s="757">
        <f t="shared" si="1"/>
        <v>1.019448889</v>
      </c>
      <c r="J1198" s="758">
        <f t="shared" si="2"/>
        <v>0.0297128793</v>
      </c>
      <c r="K1198" s="758"/>
    </row>
    <row r="1199">
      <c r="A1199" s="2" t="s">
        <v>425</v>
      </c>
      <c r="B1199" s="2" t="s">
        <v>506</v>
      </c>
      <c r="C1199" s="2">
        <v>2097152.0</v>
      </c>
      <c r="D1199" s="2">
        <v>8.0</v>
      </c>
      <c r="E1199" s="2">
        <v>36.03</v>
      </c>
      <c r="F1199" s="2">
        <v>58.21</v>
      </c>
      <c r="G1199" s="2">
        <v>101.86</v>
      </c>
      <c r="H1199" s="756">
        <v>46096.0</v>
      </c>
      <c r="I1199" s="757">
        <f t="shared" si="1"/>
        <v>2.038897778</v>
      </c>
      <c r="J1199" s="758">
        <f t="shared" si="2"/>
        <v>0.05658889197</v>
      </c>
      <c r="K1199" s="758"/>
    </row>
    <row r="1200">
      <c r="A1200" s="2" t="s">
        <v>425</v>
      </c>
      <c r="B1200" s="2" t="s">
        <v>506</v>
      </c>
      <c r="C1200" s="2">
        <v>4194304.0</v>
      </c>
      <c r="D1200" s="2">
        <v>8.0</v>
      </c>
      <c r="E1200" s="2">
        <v>67.92</v>
      </c>
      <c r="F1200" s="2">
        <v>61.75</v>
      </c>
      <c r="G1200" s="2">
        <v>108.07</v>
      </c>
      <c r="H1200" s="756">
        <v>46096.0</v>
      </c>
      <c r="I1200" s="757">
        <f t="shared" si="1"/>
        <v>4.077795556</v>
      </c>
      <c r="J1200" s="758">
        <f t="shared" si="2"/>
        <v>0.06003821489</v>
      </c>
      <c r="K1200" s="758"/>
    </row>
    <row r="1201">
      <c r="A1201" s="2" t="s">
        <v>425</v>
      </c>
      <c r="B1201" s="2" t="s">
        <v>506</v>
      </c>
      <c r="C1201" s="2">
        <v>8388608.0</v>
      </c>
      <c r="D1201" s="2">
        <v>8.0</v>
      </c>
      <c r="E1201" s="2">
        <v>90.7</v>
      </c>
      <c r="F1201" s="2">
        <v>92.49</v>
      </c>
      <c r="G1201" s="2">
        <v>161.86</v>
      </c>
      <c r="H1201" s="756">
        <v>46096.0</v>
      </c>
      <c r="I1201" s="757">
        <f t="shared" si="1"/>
        <v>8.155591111</v>
      </c>
      <c r="J1201" s="758">
        <f t="shared" si="2"/>
        <v>0.08991831435</v>
      </c>
      <c r="K1201" s="758"/>
    </row>
    <row r="1202">
      <c r="A1202" s="2" t="s">
        <v>425</v>
      </c>
      <c r="B1202" s="2" t="s">
        <v>506</v>
      </c>
      <c r="C1202" s="2">
        <v>1.6777216E7</v>
      </c>
      <c r="D1202" s="2">
        <v>8.0</v>
      </c>
      <c r="E1202" s="2">
        <v>116.37</v>
      </c>
      <c r="F1202" s="2">
        <v>144.18</v>
      </c>
      <c r="G1202" s="2">
        <v>252.31</v>
      </c>
      <c r="H1202" s="756">
        <v>46096.0</v>
      </c>
      <c r="I1202" s="757">
        <f t="shared" si="1"/>
        <v>16.31118222</v>
      </c>
      <c r="J1202" s="758">
        <f t="shared" si="2"/>
        <v>0.1401665569</v>
      </c>
      <c r="K1202" s="758"/>
    </row>
    <row r="1203">
      <c r="A1203" s="2" t="s">
        <v>425</v>
      </c>
      <c r="B1203" s="2" t="s">
        <v>506</v>
      </c>
      <c r="C1203" s="2">
        <v>3.3554432E7</v>
      </c>
      <c r="D1203" s="2">
        <v>8.0</v>
      </c>
      <c r="E1203" s="2">
        <v>194.33</v>
      </c>
      <c r="F1203" s="2">
        <v>172.67</v>
      </c>
      <c r="G1203" s="2">
        <v>302.17</v>
      </c>
      <c r="H1203" s="756">
        <v>46096.0</v>
      </c>
      <c r="I1203" s="757">
        <f t="shared" si="1"/>
        <v>32.62236444</v>
      </c>
      <c r="J1203" s="758">
        <f t="shared" si="2"/>
        <v>0.1678709641</v>
      </c>
      <c r="K1203" s="758"/>
    </row>
    <row r="1204">
      <c r="A1204" s="2" t="s">
        <v>425</v>
      </c>
      <c r="B1204" s="2" t="s">
        <v>506</v>
      </c>
      <c r="C1204" s="2">
        <v>6.7108864E7</v>
      </c>
      <c r="D1204" s="2">
        <v>8.0</v>
      </c>
      <c r="E1204" s="2">
        <v>331.06</v>
      </c>
      <c r="F1204" s="2">
        <v>202.71</v>
      </c>
      <c r="G1204" s="2">
        <v>354.74</v>
      </c>
      <c r="H1204" s="756">
        <v>46096.0</v>
      </c>
      <c r="I1204" s="757">
        <f t="shared" si="1"/>
        <v>65.24472889</v>
      </c>
      <c r="J1204" s="758">
        <f t="shared" si="2"/>
        <v>0.1970782604</v>
      </c>
      <c r="K1204" s="758"/>
    </row>
    <row r="1205">
      <c r="A1205" s="2" t="s">
        <v>425</v>
      </c>
      <c r="B1205" s="2" t="s">
        <v>506</v>
      </c>
      <c r="C1205" s="2">
        <v>1.34217728E8</v>
      </c>
      <c r="D1205" s="2">
        <v>8.0</v>
      </c>
      <c r="E1205" s="2">
        <v>431.33</v>
      </c>
      <c r="F1205" s="2">
        <v>311.17</v>
      </c>
      <c r="G1205" s="2">
        <v>544.55</v>
      </c>
      <c r="H1205" s="756">
        <v>46096.0</v>
      </c>
      <c r="I1205" s="757">
        <f t="shared" si="1"/>
        <v>130.4894578</v>
      </c>
      <c r="J1205" s="758">
        <f t="shared" si="2"/>
        <v>0.3025281288</v>
      </c>
      <c r="K1205" s="758"/>
    </row>
    <row r="1206">
      <c r="A1206" s="2" t="s">
        <v>425</v>
      </c>
      <c r="B1206" s="2" t="s">
        <v>506</v>
      </c>
      <c r="C1206" s="2">
        <v>2.68435456E8</v>
      </c>
      <c r="D1206" s="2">
        <v>8.0</v>
      </c>
      <c r="E1206" s="2">
        <v>790.25</v>
      </c>
      <c r="F1206" s="2">
        <v>339.69</v>
      </c>
      <c r="G1206" s="2">
        <v>594.45</v>
      </c>
      <c r="H1206" s="756">
        <v>46096.0</v>
      </c>
      <c r="I1206" s="757">
        <f t="shared" si="1"/>
        <v>260.9789156</v>
      </c>
      <c r="J1206" s="758">
        <f t="shared" si="2"/>
        <v>0.3302485486</v>
      </c>
      <c r="K1206" s="758"/>
    </row>
    <row r="1207">
      <c r="A1207" s="2" t="s">
        <v>425</v>
      </c>
      <c r="B1207" s="2" t="s">
        <v>506</v>
      </c>
      <c r="C1207" s="2">
        <v>5.36870912E8</v>
      </c>
      <c r="D1207" s="2">
        <v>8.0</v>
      </c>
      <c r="E1207" s="2">
        <v>1485.34</v>
      </c>
      <c r="F1207" s="2">
        <v>361.45</v>
      </c>
      <c r="G1207" s="2">
        <v>632.53</v>
      </c>
      <c r="H1207" s="756">
        <v>46096.0</v>
      </c>
      <c r="I1207" s="757">
        <f t="shared" si="1"/>
        <v>521.9578311</v>
      </c>
      <c r="J1207" s="758">
        <f t="shared" si="2"/>
        <v>0.3514062983</v>
      </c>
      <c r="K1207" s="758"/>
    </row>
    <row r="1208">
      <c r="A1208" s="2" t="s">
        <v>425</v>
      </c>
      <c r="B1208" s="2" t="s">
        <v>506</v>
      </c>
      <c r="C1208" s="2">
        <v>1.073741824E9</v>
      </c>
      <c r="D1208" s="2">
        <v>8.0</v>
      </c>
      <c r="E1208" s="2">
        <v>2871.68</v>
      </c>
      <c r="F1208" s="2">
        <v>373.91</v>
      </c>
      <c r="G1208" s="2">
        <v>654.34</v>
      </c>
      <c r="H1208" s="756">
        <v>46096.0</v>
      </c>
      <c r="I1208" s="757">
        <f t="shared" si="1"/>
        <v>1043.915662</v>
      </c>
      <c r="J1208" s="758">
        <f t="shared" si="2"/>
        <v>0.3635208875</v>
      </c>
      <c r="K1208" s="758"/>
    </row>
    <row r="1209">
      <c r="A1209" s="2" t="s">
        <v>425</v>
      </c>
      <c r="B1209" s="2" t="s">
        <v>506</v>
      </c>
      <c r="C1209" s="2">
        <v>2.147483648E9</v>
      </c>
      <c r="D1209" s="2">
        <v>8.0</v>
      </c>
      <c r="E1209" s="2">
        <v>4616.78</v>
      </c>
      <c r="F1209" s="2">
        <v>465.15</v>
      </c>
      <c r="G1209" s="2">
        <v>814.01</v>
      </c>
      <c r="H1209" s="756">
        <v>46096.0</v>
      </c>
      <c r="I1209" s="757">
        <f t="shared" si="1"/>
        <v>2087.831324</v>
      </c>
      <c r="J1209" s="758">
        <f t="shared" si="2"/>
        <v>0.4522267304</v>
      </c>
      <c r="K1209" s="758"/>
    </row>
    <row r="1210">
      <c r="A1210" s="2" t="s">
        <v>425</v>
      </c>
      <c r="B1210" s="2" t="s">
        <v>506</v>
      </c>
      <c r="C1210" s="2">
        <v>4.294967296E9</v>
      </c>
      <c r="D1210" s="2">
        <v>8.0</v>
      </c>
      <c r="E1210" s="2">
        <v>9068.11</v>
      </c>
      <c r="F1210" s="2">
        <v>473.63</v>
      </c>
      <c r="G1210" s="2">
        <v>828.86</v>
      </c>
      <c r="H1210" s="756">
        <v>46096.0</v>
      </c>
      <c r="I1210" s="757">
        <f t="shared" si="1"/>
        <v>4175.662649</v>
      </c>
      <c r="J1210" s="758">
        <f t="shared" si="2"/>
        <v>0.4604777235</v>
      </c>
      <c r="K1210" s="758"/>
    </row>
    <row r="1211">
      <c r="A1211" s="2" t="s">
        <v>425</v>
      </c>
      <c r="B1211" s="2" t="s">
        <v>506</v>
      </c>
      <c r="C1211" s="2">
        <v>8.589934592E9</v>
      </c>
      <c r="D1211" s="2">
        <v>8.0</v>
      </c>
      <c r="E1211" s="2">
        <v>17963.8</v>
      </c>
      <c r="F1211" s="2">
        <v>478.18</v>
      </c>
      <c r="G1211" s="2">
        <v>836.82</v>
      </c>
      <c r="H1211" s="756">
        <v>46096.0</v>
      </c>
      <c r="I1211" s="757">
        <f t="shared" si="1"/>
        <v>8351.325298</v>
      </c>
      <c r="J1211" s="758">
        <f t="shared" si="2"/>
        <v>0.464897477</v>
      </c>
      <c r="K1211" s="758"/>
    </row>
    <row r="1212">
      <c r="A1212" s="2" t="s">
        <v>425</v>
      </c>
      <c r="B1212" s="2" t="s">
        <v>506</v>
      </c>
      <c r="C1212" s="2">
        <v>1.7179869184E10</v>
      </c>
      <c r="D1212" s="2">
        <v>8.0</v>
      </c>
      <c r="E1212" s="2">
        <v>35722.6</v>
      </c>
      <c r="F1212" s="2">
        <v>480.92</v>
      </c>
      <c r="G1212" s="2">
        <v>841.62</v>
      </c>
      <c r="H1212" s="756">
        <v>46096.0</v>
      </c>
      <c r="I1212" s="757">
        <f t="shared" si="1"/>
        <v>16702.6506</v>
      </c>
      <c r="J1212" s="758">
        <f t="shared" si="2"/>
        <v>0.4675653675</v>
      </c>
      <c r="K1212" s="758"/>
    </row>
    <row r="1213">
      <c r="A1213" s="2" t="s">
        <v>425</v>
      </c>
      <c r="B1213" s="2" t="s">
        <v>506</v>
      </c>
      <c r="C1213" s="2">
        <v>256.0</v>
      </c>
      <c r="D1213" s="2">
        <v>10.0</v>
      </c>
      <c r="E1213" s="2">
        <v>34.77</v>
      </c>
      <c r="F1213" s="2">
        <v>0.01</v>
      </c>
      <c r="G1213" s="2">
        <v>0.01</v>
      </c>
      <c r="H1213" s="756">
        <v>46096.0</v>
      </c>
      <c r="I1213" s="757">
        <f t="shared" si="1"/>
        <v>0.000256</v>
      </c>
      <c r="J1213" s="758">
        <f t="shared" si="2"/>
        <v>0.000007362668968</v>
      </c>
      <c r="K1213" s="758"/>
    </row>
    <row r="1214">
      <c r="A1214" s="2" t="s">
        <v>425</v>
      </c>
      <c r="B1214" s="2" t="s">
        <v>506</v>
      </c>
      <c r="C1214" s="2">
        <v>512.0</v>
      </c>
      <c r="D1214" s="2">
        <v>10.0</v>
      </c>
      <c r="E1214" s="2">
        <v>34.98</v>
      </c>
      <c r="F1214" s="2">
        <v>0.01</v>
      </c>
      <c r="G1214" s="2">
        <v>0.03</v>
      </c>
      <c r="H1214" s="756">
        <v>46096.0</v>
      </c>
      <c r="I1214" s="757">
        <f t="shared" si="1"/>
        <v>0.000512</v>
      </c>
      <c r="J1214" s="758">
        <f t="shared" si="2"/>
        <v>0.00001463693539</v>
      </c>
      <c r="K1214" s="758"/>
    </row>
    <row r="1215">
      <c r="A1215" s="2" t="s">
        <v>425</v>
      </c>
      <c r="B1215" s="2" t="s">
        <v>506</v>
      </c>
      <c r="C1215" s="2">
        <v>1024.0</v>
      </c>
      <c r="D1215" s="2">
        <v>10.0</v>
      </c>
      <c r="E1215" s="2">
        <v>35.92</v>
      </c>
      <c r="F1215" s="2">
        <v>0.03</v>
      </c>
      <c r="G1215" s="2">
        <v>0.05</v>
      </c>
      <c r="H1215" s="756">
        <v>46096.0</v>
      </c>
      <c r="I1215" s="757">
        <f t="shared" si="1"/>
        <v>0.001024</v>
      </c>
      <c r="J1215" s="758">
        <f t="shared" si="2"/>
        <v>0.0000285077951</v>
      </c>
      <c r="K1215" s="758"/>
    </row>
    <row r="1216">
      <c r="A1216" s="2" t="s">
        <v>425</v>
      </c>
      <c r="B1216" s="2" t="s">
        <v>506</v>
      </c>
      <c r="C1216" s="2">
        <v>2048.0</v>
      </c>
      <c r="D1216" s="2">
        <v>10.0</v>
      </c>
      <c r="E1216" s="2">
        <v>36.69</v>
      </c>
      <c r="F1216" s="2">
        <v>0.06</v>
      </c>
      <c r="G1216" s="2">
        <v>0.1</v>
      </c>
      <c r="H1216" s="756">
        <v>46096.0</v>
      </c>
      <c r="I1216" s="757">
        <f t="shared" si="1"/>
        <v>0.002048</v>
      </c>
      <c r="J1216" s="758">
        <f t="shared" si="2"/>
        <v>0.00005581902426</v>
      </c>
      <c r="K1216" s="758"/>
    </row>
    <row r="1217">
      <c r="A1217" s="2" t="s">
        <v>425</v>
      </c>
      <c r="B1217" s="2" t="s">
        <v>506</v>
      </c>
      <c r="C1217" s="2">
        <v>4096.0</v>
      </c>
      <c r="D1217" s="2">
        <v>10.0</v>
      </c>
      <c r="E1217" s="2">
        <v>36.98</v>
      </c>
      <c r="F1217" s="2">
        <v>0.11</v>
      </c>
      <c r="G1217" s="2">
        <v>0.2</v>
      </c>
      <c r="H1217" s="756">
        <v>46096.0</v>
      </c>
      <c r="I1217" s="757">
        <f t="shared" si="1"/>
        <v>0.004096</v>
      </c>
      <c r="J1217" s="758">
        <f t="shared" si="2"/>
        <v>0.0001107625744</v>
      </c>
      <c r="K1217" s="758"/>
    </row>
    <row r="1218">
      <c r="A1218" s="2" t="s">
        <v>425</v>
      </c>
      <c r="B1218" s="2" t="s">
        <v>506</v>
      </c>
      <c r="C1218" s="2">
        <v>8192.0</v>
      </c>
      <c r="D1218" s="2">
        <v>10.0</v>
      </c>
      <c r="E1218" s="2">
        <v>37.96</v>
      </c>
      <c r="F1218" s="2">
        <v>0.22</v>
      </c>
      <c r="G1218" s="2">
        <v>0.39</v>
      </c>
      <c r="H1218" s="756">
        <v>46096.0</v>
      </c>
      <c r="I1218" s="757">
        <f t="shared" si="1"/>
        <v>0.008192</v>
      </c>
      <c r="J1218" s="758">
        <f t="shared" si="2"/>
        <v>0.0002158061117</v>
      </c>
      <c r="K1218" s="758"/>
    </row>
    <row r="1219">
      <c r="A1219" s="2" t="s">
        <v>425</v>
      </c>
      <c r="B1219" s="2" t="s">
        <v>506</v>
      </c>
      <c r="C1219" s="2">
        <v>16384.0</v>
      </c>
      <c r="D1219" s="2">
        <v>10.0</v>
      </c>
      <c r="E1219" s="2">
        <v>39.52</v>
      </c>
      <c r="F1219" s="2">
        <v>0.41</v>
      </c>
      <c r="G1219" s="2">
        <v>0.75</v>
      </c>
      <c r="H1219" s="756">
        <v>46096.0</v>
      </c>
      <c r="I1219" s="757">
        <f t="shared" si="1"/>
        <v>0.016384</v>
      </c>
      <c r="J1219" s="758">
        <f t="shared" si="2"/>
        <v>0.0004145748988</v>
      </c>
      <c r="K1219" s="758"/>
    </row>
    <row r="1220">
      <c r="A1220" s="2" t="s">
        <v>425</v>
      </c>
      <c r="B1220" s="2" t="s">
        <v>506</v>
      </c>
      <c r="C1220" s="2">
        <v>32768.0</v>
      </c>
      <c r="D1220" s="2">
        <v>10.0</v>
      </c>
      <c r="E1220" s="2">
        <v>39.7</v>
      </c>
      <c r="F1220" s="2">
        <v>0.83</v>
      </c>
      <c r="G1220" s="2">
        <v>1.49</v>
      </c>
      <c r="H1220" s="756">
        <v>46096.0</v>
      </c>
      <c r="I1220" s="757">
        <f t="shared" si="1"/>
        <v>0.032768</v>
      </c>
      <c r="J1220" s="758">
        <f t="shared" si="2"/>
        <v>0.0008253904282</v>
      </c>
      <c r="K1220" s="758"/>
    </row>
    <row r="1221">
      <c r="A1221" s="2" t="s">
        <v>425</v>
      </c>
      <c r="B1221" s="2" t="s">
        <v>506</v>
      </c>
      <c r="C1221" s="2">
        <v>65536.0</v>
      </c>
      <c r="D1221" s="2">
        <v>10.0</v>
      </c>
      <c r="E1221" s="2">
        <v>40.42</v>
      </c>
      <c r="F1221" s="2">
        <v>1.62</v>
      </c>
      <c r="G1221" s="2">
        <v>2.92</v>
      </c>
      <c r="H1221" s="756">
        <v>46096.0</v>
      </c>
      <c r="I1221" s="757">
        <f t="shared" si="1"/>
        <v>0.065536</v>
      </c>
      <c r="J1221" s="758">
        <f t="shared" si="2"/>
        <v>0.001621375557</v>
      </c>
      <c r="K1221" s="758"/>
    </row>
    <row r="1222">
      <c r="A1222" s="2" t="s">
        <v>425</v>
      </c>
      <c r="B1222" s="2" t="s">
        <v>506</v>
      </c>
      <c r="C1222" s="2">
        <v>131072.0</v>
      </c>
      <c r="D1222" s="2">
        <v>10.0</v>
      </c>
      <c r="E1222" s="2">
        <v>39.72</v>
      </c>
      <c r="F1222" s="2">
        <v>3.3</v>
      </c>
      <c r="G1222" s="2">
        <v>5.94</v>
      </c>
      <c r="H1222" s="756">
        <v>46096.0</v>
      </c>
      <c r="I1222" s="757">
        <f t="shared" si="1"/>
        <v>0.131072</v>
      </c>
      <c r="J1222" s="758">
        <f t="shared" si="2"/>
        <v>0.003299899295</v>
      </c>
      <c r="K1222" s="758"/>
    </row>
    <row r="1223">
      <c r="A1223" s="2" t="s">
        <v>425</v>
      </c>
      <c r="B1223" s="2" t="s">
        <v>506</v>
      </c>
      <c r="C1223" s="2">
        <v>262144.0</v>
      </c>
      <c r="D1223" s="2">
        <v>10.0</v>
      </c>
      <c r="E1223" s="2">
        <v>40.92</v>
      </c>
      <c r="F1223" s="2">
        <v>6.41</v>
      </c>
      <c r="G1223" s="2">
        <v>11.53</v>
      </c>
      <c r="H1223" s="756">
        <v>46096.0</v>
      </c>
      <c r="I1223" s="757">
        <f t="shared" si="1"/>
        <v>0.262144</v>
      </c>
      <c r="J1223" s="758">
        <f t="shared" si="2"/>
        <v>0.006406256109</v>
      </c>
      <c r="K1223" s="758"/>
    </row>
    <row r="1224">
      <c r="A1224" s="2" t="s">
        <v>425</v>
      </c>
      <c r="B1224" s="2" t="s">
        <v>506</v>
      </c>
      <c r="C1224" s="2">
        <v>524288.0</v>
      </c>
      <c r="D1224" s="2">
        <v>10.0</v>
      </c>
      <c r="E1224" s="2">
        <v>40.66</v>
      </c>
      <c r="F1224" s="2">
        <v>12.89</v>
      </c>
      <c r="G1224" s="2">
        <v>23.21</v>
      </c>
      <c r="H1224" s="756">
        <v>46096.0</v>
      </c>
      <c r="I1224" s="757">
        <f t="shared" si="1"/>
        <v>0.524288</v>
      </c>
      <c r="J1224" s="758">
        <f t="shared" si="2"/>
        <v>0.01289444171</v>
      </c>
      <c r="K1224" s="758"/>
    </row>
    <row r="1225">
      <c r="A1225" s="2" t="s">
        <v>425</v>
      </c>
      <c r="B1225" s="2" t="s">
        <v>506</v>
      </c>
      <c r="C1225" s="2">
        <v>1048576.0</v>
      </c>
      <c r="D1225" s="2">
        <v>10.0</v>
      </c>
      <c r="E1225" s="2">
        <v>40.88</v>
      </c>
      <c r="F1225" s="2">
        <v>25.65</v>
      </c>
      <c r="G1225" s="2">
        <v>46.17</v>
      </c>
      <c r="H1225" s="756">
        <v>46096.0</v>
      </c>
      <c r="I1225" s="757">
        <f t="shared" si="1"/>
        <v>1.048576</v>
      </c>
      <c r="J1225" s="758">
        <f t="shared" si="2"/>
        <v>0.02565009785</v>
      </c>
      <c r="K1225" s="758"/>
    </row>
    <row r="1226">
      <c r="A1226" s="2" t="s">
        <v>425</v>
      </c>
      <c r="B1226" s="2" t="s">
        <v>506</v>
      </c>
      <c r="C1226" s="2">
        <v>2097152.0</v>
      </c>
      <c r="D1226" s="2">
        <v>10.0</v>
      </c>
      <c r="E1226" s="2">
        <v>57.2</v>
      </c>
      <c r="F1226" s="2">
        <v>36.66</v>
      </c>
      <c r="G1226" s="2">
        <v>66.0</v>
      </c>
      <c r="H1226" s="756">
        <v>46096.0</v>
      </c>
      <c r="I1226" s="757">
        <f t="shared" si="1"/>
        <v>2.097152</v>
      </c>
      <c r="J1226" s="758">
        <f t="shared" si="2"/>
        <v>0.0366634965</v>
      </c>
      <c r="K1226" s="758"/>
    </row>
    <row r="1227">
      <c r="A1227" s="2" t="s">
        <v>425</v>
      </c>
      <c r="B1227" s="2" t="s">
        <v>506</v>
      </c>
      <c r="C1227" s="2">
        <v>4194304.0</v>
      </c>
      <c r="D1227" s="2">
        <v>10.0</v>
      </c>
      <c r="E1227" s="2">
        <v>71.76</v>
      </c>
      <c r="F1227" s="2">
        <v>58.45</v>
      </c>
      <c r="G1227" s="2">
        <v>105.21</v>
      </c>
      <c r="H1227" s="756">
        <v>46096.0</v>
      </c>
      <c r="I1227" s="757">
        <f t="shared" si="1"/>
        <v>4.194304</v>
      </c>
      <c r="J1227" s="758">
        <f t="shared" si="2"/>
        <v>0.0584490524</v>
      </c>
      <c r="K1227" s="758"/>
    </row>
    <row r="1228">
      <c r="A1228" s="2" t="s">
        <v>425</v>
      </c>
      <c r="B1228" s="2" t="s">
        <v>506</v>
      </c>
      <c r="C1228" s="2">
        <v>8388608.0</v>
      </c>
      <c r="D1228" s="2">
        <v>10.0</v>
      </c>
      <c r="E1228" s="2">
        <v>95.08</v>
      </c>
      <c r="F1228" s="2">
        <v>88.22</v>
      </c>
      <c r="G1228" s="2">
        <v>158.8</v>
      </c>
      <c r="H1228" s="756">
        <v>46096.0</v>
      </c>
      <c r="I1228" s="757">
        <f t="shared" si="1"/>
        <v>8.388608</v>
      </c>
      <c r="J1228" s="758">
        <f t="shared" si="2"/>
        <v>0.08822684056</v>
      </c>
      <c r="K1228" s="758"/>
    </row>
    <row r="1229">
      <c r="A1229" s="2" t="s">
        <v>425</v>
      </c>
      <c r="B1229" s="2" t="s">
        <v>506</v>
      </c>
      <c r="C1229" s="2">
        <v>1.6777216E7</v>
      </c>
      <c r="D1229" s="2">
        <v>10.0</v>
      </c>
      <c r="E1229" s="2">
        <v>127.59</v>
      </c>
      <c r="F1229" s="2">
        <v>131.5</v>
      </c>
      <c r="G1229" s="2">
        <v>236.7</v>
      </c>
      <c r="H1229" s="756">
        <v>46096.0</v>
      </c>
      <c r="I1229" s="757">
        <f t="shared" si="1"/>
        <v>16.777216</v>
      </c>
      <c r="J1229" s="758">
        <f t="shared" si="2"/>
        <v>0.1314931891</v>
      </c>
      <c r="K1229" s="758"/>
    </row>
    <row r="1230">
      <c r="A1230" s="2" t="s">
        <v>425</v>
      </c>
      <c r="B1230" s="2" t="s">
        <v>506</v>
      </c>
      <c r="C1230" s="2">
        <v>3.3554432E7</v>
      </c>
      <c r="D1230" s="2">
        <v>10.0</v>
      </c>
      <c r="E1230" s="2">
        <v>192.68</v>
      </c>
      <c r="F1230" s="2">
        <v>174.14</v>
      </c>
      <c r="G1230" s="2">
        <v>313.46</v>
      </c>
      <c r="H1230" s="756">
        <v>46096.0</v>
      </c>
      <c r="I1230" s="757">
        <f t="shared" si="1"/>
        <v>33.554432</v>
      </c>
      <c r="J1230" s="758">
        <f t="shared" si="2"/>
        <v>0.1741458999</v>
      </c>
      <c r="K1230" s="758"/>
    </row>
    <row r="1231">
      <c r="A1231" s="2" t="s">
        <v>425</v>
      </c>
      <c r="B1231" s="2" t="s">
        <v>506</v>
      </c>
      <c r="C1231" s="2">
        <v>6.7108864E7</v>
      </c>
      <c r="D1231" s="2">
        <v>10.0</v>
      </c>
      <c r="E1231" s="2">
        <v>315.44</v>
      </c>
      <c r="F1231" s="2">
        <v>212.75</v>
      </c>
      <c r="G1231" s="2">
        <v>382.95</v>
      </c>
      <c r="H1231" s="756">
        <v>46096.0</v>
      </c>
      <c r="I1231" s="757">
        <f t="shared" si="1"/>
        <v>67.108864</v>
      </c>
      <c r="J1231" s="758">
        <f t="shared" si="2"/>
        <v>0.2127468425</v>
      </c>
      <c r="K1231" s="758"/>
    </row>
    <row r="1232">
      <c r="A1232" s="2" t="s">
        <v>425</v>
      </c>
      <c r="B1232" s="2" t="s">
        <v>506</v>
      </c>
      <c r="C1232" s="2">
        <v>1.34217728E8</v>
      </c>
      <c r="D1232" s="2">
        <v>10.0</v>
      </c>
      <c r="E1232" s="2">
        <v>427.29</v>
      </c>
      <c r="F1232" s="2">
        <v>314.11</v>
      </c>
      <c r="G1232" s="2">
        <v>565.4</v>
      </c>
      <c r="H1232" s="756">
        <v>46096.0</v>
      </c>
      <c r="I1232" s="757">
        <f t="shared" si="1"/>
        <v>134.217728</v>
      </c>
      <c r="J1232" s="758">
        <f t="shared" si="2"/>
        <v>0.3141138992</v>
      </c>
      <c r="K1232" s="758"/>
    </row>
    <row r="1233">
      <c r="A1233" s="2" t="s">
        <v>425</v>
      </c>
      <c r="B1233" s="2" t="s">
        <v>506</v>
      </c>
      <c r="C1233" s="2">
        <v>2.68435456E8</v>
      </c>
      <c r="D1233" s="2">
        <v>10.0</v>
      </c>
      <c r="E1233" s="2">
        <v>762.48</v>
      </c>
      <c r="F1233" s="2">
        <v>352.06</v>
      </c>
      <c r="G1233" s="2">
        <v>633.7</v>
      </c>
      <c r="H1233" s="756">
        <v>46096.0</v>
      </c>
      <c r="I1233" s="757">
        <f t="shared" si="1"/>
        <v>268.435456</v>
      </c>
      <c r="J1233" s="758">
        <f t="shared" si="2"/>
        <v>0.3520557339</v>
      </c>
      <c r="K1233" s="758"/>
    </row>
    <row r="1234">
      <c r="A1234" s="2" t="s">
        <v>425</v>
      </c>
      <c r="B1234" s="2" t="s">
        <v>506</v>
      </c>
      <c r="C1234" s="2">
        <v>5.36870912E8</v>
      </c>
      <c r="D1234" s="2">
        <v>10.0</v>
      </c>
      <c r="E1234" s="2">
        <v>1406.91</v>
      </c>
      <c r="F1234" s="2">
        <v>381.6</v>
      </c>
      <c r="G1234" s="2">
        <v>686.87</v>
      </c>
      <c r="H1234" s="756">
        <v>46096.0</v>
      </c>
      <c r="I1234" s="757">
        <f t="shared" si="1"/>
        <v>536.870912</v>
      </c>
      <c r="J1234" s="758">
        <f t="shared" si="2"/>
        <v>0.3815957751</v>
      </c>
      <c r="K1234" s="758"/>
    </row>
    <row r="1235">
      <c r="A1235" s="2" t="s">
        <v>425</v>
      </c>
      <c r="B1235" s="2" t="s">
        <v>506</v>
      </c>
      <c r="C1235" s="2">
        <v>1.073741824E9</v>
      </c>
      <c r="D1235" s="2">
        <v>10.0</v>
      </c>
      <c r="E1235" s="2">
        <v>2658.58</v>
      </c>
      <c r="F1235" s="2">
        <v>403.88</v>
      </c>
      <c r="G1235" s="2">
        <v>726.98</v>
      </c>
      <c r="H1235" s="756">
        <v>46096.0</v>
      </c>
      <c r="I1235" s="757">
        <f t="shared" si="1"/>
        <v>1073.741824</v>
      </c>
      <c r="J1235" s="758">
        <f t="shared" si="2"/>
        <v>0.4038779439</v>
      </c>
      <c r="K1235" s="758"/>
    </row>
    <row r="1236">
      <c r="A1236" s="2" t="s">
        <v>425</v>
      </c>
      <c r="B1236" s="2" t="s">
        <v>506</v>
      </c>
      <c r="C1236" s="2">
        <v>2.147483648E9</v>
      </c>
      <c r="D1236" s="2">
        <v>10.0</v>
      </c>
      <c r="E1236" s="2">
        <v>4593.75</v>
      </c>
      <c r="F1236" s="2">
        <v>467.48</v>
      </c>
      <c r="G1236" s="2">
        <v>841.46</v>
      </c>
      <c r="H1236" s="756">
        <v>46096.0</v>
      </c>
      <c r="I1236" s="757">
        <f t="shared" si="1"/>
        <v>2147.483648</v>
      </c>
      <c r="J1236" s="758">
        <f t="shared" si="2"/>
        <v>0.4674794336</v>
      </c>
      <c r="K1236" s="758"/>
    </row>
    <row r="1237">
      <c r="A1237" s="2" t="s">
        <v>425</v>
      </c>
      <c r="B1237" s="2" t="s">
        <v>506</v>
      </c>
      <c r="C1237" s="2">
        <v>4.294967296E9</v>
      </c>
      <c r="D1237" s="2">
        <v>10.0</v>
      </c>
      <c r="E1237" s="2">
        <v>8989.68</v>
      </c>
      <c r="F1237" s="2">
        <v>477.77</v>
      </c>
      <c r="G1237" s="2">
        <v>859.98</v>
      </c>
      <c r="H1237" s="756">
        <v>46096.0</v>
      </c>
      <c r="I1237" s="757">
        <f t="shared" si="1"/>
        <v>4294.967296</v>
      </c>
      <c r="J1237" s="758">
        <f t="shared" si="2"/>
        <v>0.4777664273</v>
      </c>
      <c r="K1237" s="758"/>
    </row>
    <row r="1238">
      <c r="A1238" s="2" t="s">
        <v>425</v>
      </c>
      <c r="B1238" s="2" t="s">
        <v>506</v>
      </c>
      <c r="C1238" s="2">
        <v>8.589934592E9</v>
      </c>
      <c r="D1238" s="2">
        <v>10.0</v>
      </c>
      <c r="E1238" s="2">
        <v>17819.2</v>
      </c>
      <c r="F1238" s="2">
        <v>482.06</v>
      </c>
      <c r="G1238" s="2">
        <v>867.71</v>
      </c>
      <c r="H1238" s="756">
        <v>46096.0</v>
      </c>
      <c r="I1238" s="757">
        <f t="shared" si="1"/>
        <v>8589.934592</v>
      </c>
      <c r="J1238" s="758">
        <f t="shared" si="2"/>
        <v>0.4820606196</v>
      </c>
      <c r="K1238" s="758"/>
    </row>
    <row r="1239">
      <c r="A1239" s="2" t="s">
        <v>425</v>
      </c>
      <c r="B1239" s="2" t="s">
        <v>506</v>
      </c>
      <c r="C1239" s="2">
        <v>1.7179869184E10</v>
      </c>
      <c r="D1239" s="2">
        <v>10.0</v>
      </c>
      <c r="E1239" s="2">
        <v>35436.7</v>
      </c>
      <c r="F1239" s="2">
        <v>484.8</v>
      </c>
      <c r="G1239" s="2">
        <v>872.65</v>
      </c>
      <c r="H1239" s="756">
        <v>46096.0</v>
      </c>
      <c r="I1239" s="757">
        <f t="shared" si="1"/>
        <v>17179.86918</v>
      </c>
      <c r="J1239" s="758">
        <f t="shared" si="2"/>
        <v>0.4848044311</v>
      </c>
      <c r="K1239" s="758"/>
    </row>
    <row r="1240">
      <c r="A1240" s="2" t="s">
        <v>425</v>
      </c>
      <c r="B1240" s="2" t="s">
        <v>506</v>
      </c>
      <c r="C1240" s="2">
        <v>256.0</v>
      </c>
      <c r="D1240" s="2">
        <v>12.0</v>
      </c>
      <c r="E1240" s="2">
        <v>38.58</v>
      </c>
      <c r="F1240" s="2">
        <v>0.01</v>
      </c>
      <c r="G1240" s="2">
        <v>0.01</v>
      </c>
      <c r="H1240" s="756">
        <v>46096.0</v>
      </c>
      <c r="I1240" s="757">
        <f t="shared" si="1"/>
        <v>0.0002607407407</v>
      </c>
      <c r="J1240" s="758">
        <f t="shared" si="2"/>
        <v>0.000006758443254</v>
      </c>
      <c r="K1240" s="758"/>
    </row>
    <row r="1241">
      <c r="A1241" s="2" t="s">
        <v>425</v>
      </c>
      <c r="B1241" s="2" t="s">
        <v>506</v>
      </c>
      <c r="C1241" s="2">
        <v>512.0</v>
      </c>
      <c r="D1241" s="2">
        <v>12.0</v>
      </c>
      <c r="E1241" s="2">
        <v>39.53</v>
      </c>
      <c r="F1241" s="2">
        <v>0.01</v>
      </c>
      <c r="G1241" s="2">
        <v>0.02</v>
      </c>
      <c r="H1241" s="756">
        <v>46096.0</v>
      </c>
      <c r="I1241" s="757">
        <f t="shared" si="1"/>
        <v>0.0005214814815</v>
      </c>
      <c r="J1241" s="758">
        <f t="shared" si="2"/>
        <v>0.00001319204355</v>
      </c>
      <c r="K1241" s="758"/>
    </row>
    <row r="1242">
      <c r="A1242" s="2" t="s">
        <v>425</v>
      </c>
      <c r="B1242" s="2" t="s">
        <v>506</v>
      </c>
      <c r="C1242" s="2">
        <v>1024.0</v>
      </c>
      <c r="D1242" s="2">
        <v>12.0</v>
      </c>
      <c r="E1242" s="2">
        <v>40.7</v>
      </c>
      <c r="F1242" s="2">
        <v>0.03</v>
      </c>
      <c r="G1242" s="2">
        <v>0.05</v>
      </c>
      <c r="H1242" s="756">
        <v>46096.0</v>
      </c>
      <c r="I1242" s="757">
        <f t="shared" si="1"/>
        <v>0.001042962963</v>
      </c>
      <c r="J1242" s="758">
        <f t="shared" si="2"/>
        <v>0.00002562562563</v>
      </c>
      <c r="K1242" s="758"/>
    </row>
    <row r="1243">
      <c r="A1243" s="2" t="s">
        <v>425</v>
      </c>
      <c r="B1243" s="2" t="s">
        <v>506</v>
      </c>
      <c r="C1243" s="2">
        <v>2048.0</v>
      </c>
      <c r="D1243" s="2">
        <v>12.0</v>
      </c>
      <c r="E1243" s="2">
        <v>40.81</v>
      </c>
      <c r="F1243" s="2">
        <v>0.05</v>
      </c>
      <c r="G1243" s="2">
        <v>0.09</v>
      </c>
      <c r="H1243" s="756">
        <v>46096.0</v>
      </c>
      <c r="I1243" s="757">
        <f t="shared" si="1"/>
        <v>0.002085925926</v>
      </c>
      <c r="J1243" s="758">
        <f t="shared" si="2"/>
        <v>0.00005111310772</v>
      </c>
      <c r="K1243" s="758"/>
    </row>
    <row r="1244">
      <c r="A1244" s="2" t="s">
        <v>425</v>
      </c>
      <c r="B1244" s="2" t="s">
        <v>506</v>
      </c>
      <c r="C1244" s="2">
        <v>4096.0</v>
      </c>
      <c r="D1244" s="2">
        <v>12.0</v>
      </c>
      <c r="E1244" s="2">
        <v>40.91</v>
      </c>
      <c r="F1244" s="2">
        <v>0.1</v>
      </c>
      <c r="G1244" s="2">
        <v>0.18</v>
      </c>
      <c r="H1244" s="756">
        <v>46096.0</v>
      </c>
      <c r="I1244" s="757">
        <f t="shared" si="1"/>
        <v>0.004171851852</v>
      </c>
      <c r="J1244" s="758">
        <f t="shared" si="2"/>
        <v>0.0001019763347</v>
      </c>
      <c r="K1244" s="758"/>
    </row>
    <row r="1245">
      <c r="A1245" s="2" t="s">
        <v>425</v>
      </c>
      <c r="B1245" s="2" t="s">
        <v>506</v>
      </c>
      <c r="C1245" s="2">
        <v>8192.0</v>
      </c>
      <c r="D1245" s="2">
        <v>12.0</v>
      </c>
      <c r="E1245" s="2">
        <v>41.74</v>
      </c>
      <c r="F1245" s="2">
        <v>0.2</v>
      </c>
      <c r="G1245" s="2">
        <v>0.36</v>
      </c>
      <c r="H1245" s="756">
        <v>46096.0</v>
      </c>
      <c r="I1245" s="757">
        <f t="shared" si="1"/>
        <v>0.008343703704</v>
      </c>
      <c r="J1245" s="758">
        <f t="shared" si="2"/>
        <v>0.00019989707</v>
      </c>
      <c r="K1245" s="758"/>
    </row>
    <row r="1246">
      <c r="A1246" s="2" t="s">
        <v>425</v>
      </c>
      <c r="B1246" s="2" t="s">
        <v>506</v>
      </c>
      <c r="C1246" s="2">
        <v>16384.0</v>
      </c>
      <c r="D1246" s="2">
        <v>12.0</v>
      </c>
      <c r="E1246" s="2">
        <v>43.59</v>
      </c>
      <c r="F1246" s="2">
        <v>0.38</v>
      </c>
      <c r="G1246" s="2">
        <v>0.69</v>
      </c>
      <c r="H1246" s="756">
        <v>46096.0</v>
      </c>
      <c r="I1246" s="757">
        <f t="shared" si="1"/>
        <v>0.01668740741</v>
      </c>
      <c r="J1246" s="758">
        <f t="shared" si="2"/>
        <v>0.0003828265062</v>
      </c>
      <c r="K1246" s="758"/>
    </row>
    <row r="1247">
      <c r="A1247" s="2" t="s">
        <v>425</v>
      </c>
      <c r="B1247" s="2" t="s">
        <v>506</v>
      </c>
      <c r="C1247" s="2">
        <v>32768.0</v>
      </c>
      <c r="D1247" s="2">
        <v>12.0</v>
      </c>
      <c r="E1247" s="2">
        <v>44.46</v>
      </c>
      <c r="F1247" s="2">
        <v>0.74</v>
      </c>
      <c r="G1247" s="2">
        <v>1.35</v>
      </c>
      <c r="H1247" s="756">
        <v>46096.0</v>
      </c>
      <c r="I1247" s="757">
        <f t="shared" si="1"/>
        <v>0.03337481481</v>
      </c>
      <c r="J1247" s="758">
        <f t="shared" si="2"/>
        <v>0.0007506705986</v>
      </c>
      <c r="K1247" s="758"/>
    </row>
    <row r="1248">
      <c r="A1248" s="2" t="s">
        <v>425</v>
      </c>
      <c r="B1248" s="2" t="s">
        <v>506</v>
      </c>
      <c r="C1248" s="2">
        <v>65536.0</v>
      </c>
      <c r="D1248" s="2">
        <v>12.0</v>
      </c>
      <c r="E1248" s="2">
        <v>45.39</v>
      </c>
      <c r="F1248" s="2">
        <v>1.44</v>
      </c>
      <c r="G1248" s="2">
        <v>2.65</v>
      </c>
      <c r="H1248" s="756">
        <v>46096.0</v>
      </c>
      <c r="I1248" s="757">
        <f t="shared" si="1"/>
        <v>0.06674962963</v>
      </c>
      <c r="J1248" s="758">
        <f t="shared" si="2"/>
        <v>0.001470580076</v>
      </c>
      <c r="K1248" s="758"/>
    </row>
    <row r="1249">
      <c r="A1249" s="2" t="s">
        <v>425</v>
      </c>
      <c r="B1249" s="2" t="s">
        <v>506</v>
      </c>
      <c r="C1249" s="2">
        <v>131072.0</v>
      </c>
      <c r="D1249" s="2">
        <v>12.0</v>
      </c>
      <c r="E1249" s="2">
        <v>46.43</v>
      </c>
      <c r="F1249" s="2">
        <v>2.82</v>
      </c>
      <c r="G1249" s="2">
        <v>5.18</v>
      </c>
      <c r="H1249" s="756">
        <v>46096.0</v>
      </c>
      <c r="I1249" s="757">
        <f t="shared" si="1"/>
        <v>0.1334992593</v>
      </c>
      <c r="J1249" s="758">
        <f t="shared" si="2"/>
        <v>0.002875280191</v>
      </c>
      <c r="K1249" s="758"/>
    </row>
    <row r="1250">
      <c r="A1250" s="2" t="s">
        <v>425</v>
      </c>
      <c r="B1250" s="2" t="s">
        <v>506</v>
      </c>
      <c r="C1250" s="2">
        <v>262144.0</v>
      </c>
      <c r="D1250" s="2">
        <v>12.0</v>
      </c>
      <c r="E1250" s="2">
        <v>45.65</v>
      </c>
      <c r="F1250" s="2">
        <v>5.74</v>
      </c>
      <c r="G1250" s="2">
        <v>10.53</v>
      </c>
      <c r="H1250" s="756">
        <v>46096.0</v>
      </c>
      <c r="I1250" s="757">
        <f t="shared" si="1"/>
        <v>0.2669985185</v>
      </c>
      <c r="J1250" s="758">
        <f t="shared" si="2"/>
        <v>0.005848817492</v>
      </c>
      <c r="K1250" s="758"/>
    </row>
    <row r="1251">
      <c r="A1251" s="2" t="s">
        <v>425</v>
      </c>
      <c r="B1251" s="2" t="s">
        <v>506</v>
      </c>
      <c r="C1251" s="2">
        <v>524288.0</v>
      </c>
      <c r="D1251" s="2">
        <v>12.0</v>
      </c>
      <c r="E1251" s="2">
        <v>46.17</v>
      </c>
      <c r="F1251" s="2">
        <v>11.36</v>
      </c>
      <c r="G1251" s="2">
        <v>20.82</v>
      </c>
      <c r="H1251" s="756">
        <v>46096.0</v>
      </c>
      <c r="I1251" s="757">
        <f t="shared" si="1"/>
        <v>0.533997037</v>
      </c>
      <c r="J1251" s="758">
        <f t="shared" si="2"/>
        <v>0.01156588774</v>
      </c>
      <c r="K1251" s="758"/>
    </row>
    <row r="1252">
      <c r="A1252" s="2" t="s">
        <v>425</v>
      </c>
      <c r="B1252" s="2" t="s">
        <v>506</v>
      </c>
      <c r="C1252" s="2">
        <v>1048576.0</v>
      </c>
      <c r="D1252" s="2">
        <v>12.0</v>
      </c>
      <c r="E1252" s="2">
        <v>46.43</v>
      </c>
      <c r="F1252" s="2">
        <v>22.59</v>
      </c>
      <c r="G1252" s="2">
        <v>41.41</v>
      </c>
      <c r="H1252" s="756">
        <v>46096.0</v>
      </c>
      <c r="I1252" s="757">
        <f t="shared" si="1"/>
        <v>1.067994074</v>
      </c>
      <c r="J1252" s="758">
        <f t="shared" si="2"/>
        <v>0.02300224153</v>
      </c>
      <c r="K1252" s="758"/>
    </row>
    <row r="1253">
      <c r="A1253" s="2" t="s">
        <v>425</v>
      </c>
      <c r="B1253" s="2" t="s">
        <v>506</v>
      </c>
      <c r="C1253" s="2">
        <v>2097152.0</v>
      </c>
      <c r="D1253" s="2">
        <v>12.0</v>
      </c>
      <c r="E1253" s="2">
        <v>57.43</v>
      </c>
      <c r="F1253" s="2">
        <v>36.52</v>
      </c>
      <c r="G1253" s="2">
        <v>66.95</v>
      </c>
      <c r="H1253" s="756">
        <v>46096.0</v>
      </c>
      <c r="I1253" s="757">
        <f t="shared" si="1"/>
        <v>2.135988148</v>
      </c>
      <c r="J1253" s="758">
        <f t="shared" si="2"/>
        <v>0.03719289828</v>
      </c>
      <c r="K1253" s="758"/>
    </row>
    <row r="1254">
      <c r="A1254" s="2" t="s">
        <v>425</v>
      </c>
      <c r="B1254" s="2" t="s">
        <v>506</v>
      </c>
      <c r="C1254" s="2">
        <v>4194304.0</v>
      </c>
      <c r="D1254" s="2">
        <v>12.0</v>
      </c>
      <c r="E1254" s="2">
        <v>66.28</v>
      </c>
      <c r="F1254" s="2">
        <v>63.28</v>
      </c>
      <c r="G1254" s="2">
        <v>116.01</v>
      </c>
      <c r="H1254" s="756">
        <v>46096.0</v>
      </c>
      <c r="I1254" s="757">
        <f t="shared" si="1"/>
        <v>4.271976296</v>
      </c>
      <c r="J1254" s="758">
        <f t="shared" si="2"/>
        <v>0.0644534746</v>
      </c>
      <c r="K1254" s="758"/>
    </row>
    <row r="1255">
      <c r="A1255" s="2" t="s">
        <v>425</v>
      </c>
      <c r="B1255" s="2" t="s">
        <v>506</v>
      </c>
      <c r="C1255" s="2">
        <v>8388608.0</v>
      </c>
      <c r="D1255" s="2">
        <v>12.0</v>
      </c>
      <c r="E1255" s="2">
        <v>84.79</v>
      </c>
      <c r="F1255" s="2">
        <v>98.93</v>
      </c>
      <c r="G1255" s="2">
        <v>181.37</v>
      </c>
      <c r="H1255" s="756">
        <v>46096.0</v>
      </c>
      <c r="I1255" s="757">
        <f t="shared" si="1"/>
        <v>8.543952593</v>
      </c>
      <c r="J1255" s="758">
        <f t="shared" si="2"/>
        <v>0.1007660407</v>
      </c>
      <c r="K1255" s="758"/>
    </row>
    <row r="1256">
      <c r="A1256" s="2" t="s">
        <v>425</v>
      </c>
      <c r="B1256" s="2" t="s">
        <v>506</v>
      </c>
      <c r="C1256" s="2">
        <v>1.6777216E7</v>
      </c>
      <c r="D1256" s="2">
        <v>12.0</v>
      </c>
      <c r="E1256" s="2">
        <v>132.23</v>
      </c>
      <c r="F1256" s="2">
        <v>126.88</v>
      </c>
      <c r="G1256" s="2">
        <v>232.61</v>
      </c>
      <c r="H1256" s="756">
        <v>46096.0</v>
      </c>
      <c r="I1256" s="757">
        <f t="shared" si="1"/>
        <v>17.08790519</v>
      </c>
      <c r="J1256" s="758">
        <f t="shared" si="2"/>
        <v>0.129228656</v>
      </c>
      <c r="K1256" s="758"/>
    </row>
    <row r="1257">
      <c r="A1257" s="2" t="s">
        <v>425</v>
      </c>
      <c r="B1257" s="2" t="s">
        <v>506</v>
      </c>
      <c r="C1257" s="2">
        <v>3.3554432E7</v>
      </c>
      <c r="D1257" s="2">
        <v>12.0</v>
      </c>
      <c r="E1257" s="2">
        <v>189.93</v>
      </c>
      <c r="F1257" s="2">
        <v>176.67</v>
      </c>
      <c r="G1257" s="2">
        <v>323.89</v>
      </c>
      <c r="H1257" s="756">
        <v>46096.0</v>
      </c>
      <c r="I1257" s="757">
        <f t="shared" si="1"/>
        <v>34.17581037</v>
      </c>
      <c r="J1257" s="758">
        <f t="shared" si="2"/>
        <v>0.1799389795</v>
      </c>
      <c r="K1257" s="758"/>
    </row>
    <row r="1258">
      <c r="A1258" s="2" t="s">
        <v>425</v>
      </c>
      <c r="B1258" s="2" t="s">
        <v>506</v>
      </c>
      <c r="C1258" s="2">
        <v>6.7108864E7</v>
      </c>
      <c r="D1258" s="2">
        <v>12.0</v>
      </c>
      <c r="E1258" s="2">
        <v>313.34</v>
      </c>
      <c r="F1258" s="2">
        <v>214.17</v>
      </c>
      <c r="G1258" s="2">
        <v>392.65</v>
      </c>
      <c r="H1258" s="756">
        <v>46096.0</v>
      </c>
      <c r="I1258" s="757">
        <f t="shared" si="1"/>
        <v>68.35162074</v>
      </c>
      <c r="J1258" s="758">
        <f t="shared" si="2"/>
        <v>0.2181388292</v>
      </c>
      <c r="K1258" s="758"/>
    </row>
    <row r="1259">
      <c r="A1259" s="2" t="s">
        <v>425</v>
      </c>
      <c r="B1259" s="2" t="s">
        <v>506</v>
      </c>
      <c r="C1259" s="2">
        <v>1.34217728E8</v>
      </c>
      <c r="D1259" s="2">
        <v>12.0</v>
      </c>
      <c r="E1259" s="2">
        <v>542.32</v>
      </c>
      <c r="F1259" s="2">
        <v>247.49</v>
      </c>
      <c r="G1259" s="2">
        <v>453.73</v>
      </c>
      <c r="H1259" s="756">
        <v>46096.0</v>
      </c>
      <c r="I1259" s="757">
        <f t="shared" si="1"/>
        <v>136.7032415</v>
      </c>
      <c r="J1259" s="758">
        <f t="shared" si="2"/>
        <v>0.2520711784</v>
      </c>
      <c r="K1259" s="758"/>
    </row>
    <row r="1260">
      <c r="A1260" s="2" t="s">
        <v>425</v>
      </c>
      <c r="B1260" s="2" t="s">
        <v>506</v>
      </c>
      <c r="C1260" s="2">
        <v>2.68435456E8</v>
      </c>
      <c r="D1260" s="2">
        <v>12.0</v>
      </c>
      <c r="E1260" s="2">
        <v>765.88</v>
      </c>
      <c r="F1260" s="2">
        <v>350.49</v>
      </c>
      <c r="G1260" s="2">
        <v>642.57</v>
      </c>
      <c r="H1260" s="756">
        <v>46096.0</v>
      </c>
      <c r="I1260" s="757">
        <f t="shared" si="1"/>
        <v>273.406483</v>
      </c>
      <c r="J1260" s="758">
        <f t="shared" si="2"/>
        <v>0.3569834478</v>
      </c>
      <c r="K1260" s="758"/>
    </row>
    <row r="1261">
      <c r="A1261" s="2" t="s">
        <v>425</v>
      </c>
      <c r="B1261" s="2" t="s">
        <v>506</v>
      </c>
      <c r="C1261" s="2">
        <v>5.36870912E8</v>
      </c>
      <c r="D1261" s="2">
        <v>12.0</v>
      </c>
      <c r="E1261" s="2">
        <v>1427.89</v>
      </c>
      <c r="F1261" s="2">
        <v>375.99</v>
      </c>
      <c r="G1261" s="2">
        <v>689.31</v>
      </c>
      <c r="H1261" s="756">
        <v>46096.0</v>
      </c>
      <c r="I1261" s="757">
        <f t="shared" si="1"/>
        <v>546.8129659</v>
      </c>
      <c r="J1261" s="758">
        <f t="shared" si="2"/>
        <v>0.3829517441</v>
      </c>
      <c r="K1261" s="758"/>
    </row>
    <row r="1262">
      <c r="A1262" s="2" t="s">
        <v>425</v>
      </c>
      <c r="B1262" s="2" t="s">
        <v>506</v>
      </c>
      <c r="C1262" s="2">
        <v>1.073741824E9</v>
      </c>
      <c r="D1262" s="2">
        <v>12.0</v>
      </c>
      <c r="E1262" s="2">
        <v>2775.56</v>
      </c>
      <c r="F1262" s="2">
        <v>386.86</v>
      </c>
      <c r="G1262" s="2">
        <v>709.24</v>
      </c>
      <c r="H1262" s="756">
        <v>46096.0</v>
      </c>
      <c r="I1262" s="757">
        <f t="shared" si="1"/>
        <v>1093.625932</v>
      </c>
      <c r="J1262" s="758">
        <f t="shared" si="2"/>
        <v>0.394019921</v>
      </c>
      <c r="K1262" s="758"/>
    </row>
    <row r="1263">
      <c r="A1263" s="2" t="s">
        <v>425</v>
      </c>
      <c r="B1263" s="2" t="s">
        <v>506</v>
      </c>
      <c r="C1263" s="2">
        <v>2.147483648E9</v>
      </c>
      <c r="D1263" s="2">
        <v>12.0</v>
      </c>
      <c r="E1263" s="2">
        <v>5521.87</v>
      </c>
      <c r="F1263" s="2">
        <v>388.91</v>
      </c>
      <c r="G1263" s="2">
        <v>712.99</v>
      </c>
      <c r="H1263" s="756">
        <v>46096.0</v>
      </c>
      <c r="I1263" s="757">
        <f t="shared" si="1"/>
        <v>2187.251864</v>
      </c>
      <c r="J1263" s="758">
        <f t="shared" si="2"/>
        <v>0.3961070912</v>
      </c>
      <c r="K1263" s="758"/>
    </row>
    <row r="1264">
      <c r="A1264" s="2" t="s">
        <v>425</v>
      </c>
      <c r="B1264" s="2" t="s">
        <v>506</v>
      </c>
      <c r="C1264" s="2">
        <v>4.294967296E9</v>
      </c>
      <c r="D1264" s="2">
        <v>12.0</v>
      </c>
      <c r="E1264" s="2">
        <v>9015.75</v>
      </c>
      <c r="F1264" s="2">
        <v>476.38</v>
      </c>
      <c r="G1264" s="2">
        <v>873.37</v>
      </c>
      <c r="H1264" s="756">
        <v>46096.0</v>
      </c>
      <c r="I1264" s="757">
        <f t="shared" si="1"/>
        <v>4374.503727</v>
      </c>
      <c r="J1264" s="758">
        <f t="shared" si="2"/>
        <v>0.4852068577</v>
      </c>
      <c r="K1264" s="758"/>
    </row>
    <row r="1265">
      <c r="A1265" s="2" t="s">
        <v>425</v>
      </c>
      <c r="B1265" s="2" t="s">
        <v>506</v>
      </c>
      <c r="C1265" s="2">
        <v>8.589934592E9</v>
      </c>
      <c r="D1265" s="2">
        <v>12.0</v>
      </c>
      <c r="E1265" s="2">
        <v>17814.3</v>
      </c>
      <c r="F1265" s="2">
        <v>482.19</v>
      </c>
      <c r="G1265" s="2">
        <v>884.02</v>
      </c>
      <c r="H1265" s="756">
        <v>46096.0</v>
      </c>
      <c r="I1265" s="757">
        <f t="shared" si="1"/>
        <v>8749.007455</v>
      </c>
      <c r="J1265" s="758">
        <f t="shared" si="2"/>
        <v>0.4911227191</v>
      </c>
      <c r="K1265" s="758"/>
    </row>
    <row r="1266">
      <c r="A1266" s="2" t="s">
        <v>425</v>
      </c>
      <c r="B1266" s="2" t="s">
        <v>506</v>
      </c>
      <c r="C1266" s="2">
        <v>1.7179869184E10</v>
      </c>
      <c r="D1266" s="2">
        <v>12.0</v>
      </c>
      <c r="E1266" s="2">
        <v>35482.5</v>
      </c>
      <c r="F1266" s="2">
        <v>484.18</v>
      </c>
      <c r="G1266" s="2">
        <v>887.66</v>
      </c>
      <c r="H1266" s="756">
        <v>46096.0</v>
      </c>
      <c r="I1266" s="757">
        <f t="shared" si="1"/>
        <v>17498.01491</v>
      </c>
      <c r="J1266" s="758">
        <f t="shared" si="2"/>
        <v>0.4931449281</v>
      </c>
      <c r="K1266" s="758"/>
    </row>
    <row r="1267">
      <c r="A1267" s="2" t="s">
        <v>425</v>
      </c>
      <c r="B1267" s="2" t="s">
        <v>506</v>
      </c>
      <c r="C1267" s="2">
        <v>256.0</v>
      </c>
      <c r="D1267" s="2">
        <v>14.0</v>
      </c>
      <c r="E1267" s="2">
        <v>44.03</v>
      </c>
      <c r="F1267" s="2">
        <v>0.01</v>
      </c>
      <c r="G1267" s="2">
        <v>0.01</v>
      </c>
      <c r="H1267" s="756">
        <v>46096.0</v>
      </c>
      <c r="I1267" s="757">
        <f t="shared" si="1"/>
        <v>0.0002641269841</v>
      </c>
      <c r="J1267" s="758">
        <f t="shared" si="2"/>
        <v>0.000005998795915</v>
      </c>
      <c r="K1267" s="758"/>
    </row>
    <row r="1268">
      <c r="A1268" s="2" t="s">
        <v>425</v>
      </c>
      <c r="B1268" s="2" t="s">
        <v>506</v>
      </c>
      <c r="C1268" s="2">
        <v>512.0</v>
      </c>
      <c r="D1268" s="2">
        <v>14.0</v>
      </c>
      <c r="E1268" s="2">
        <v>44.35</v>
      </c>
      <c r="F1268" s="2">
        <v>0.01</v>
      </c>
      <c r="G1268" s="2">
        <v>0.02</v>
      </c>
      <c r="H1268" s="756">
        <v>46096.0</v>
      </c>
      <c r="I1268" s="757">
        <f t="shared" si="1"/>
        <v>0.0005282539683</v>
      </c>
      <c r="J1268" s="758">
        <f t="shared" si="2"/>
        <v>0.00001191102521</v>
      </c>
      <c r="K1268" s="758"/>
    </row>
    <row r="1269">
      <c r="A1269" s="2" t="s">
        <v>425</v>
      </c>
      <c r="B1269" s="2" t="s">
        <v>506</v>
      </c>
      <c r="C1269" s="2">
        <v>1024.0</v>
      </c>
      <c r="D1269" s="2">
        <v>14.0</v>
      </c>
      <c r="E1269" s="2">
        <v>45.67</v>
      </c>
      <c r="F1269" s="2">
        <v>0.02</v>
      </c>
      <c r="G1269" s="2">
        <v>0.04</v>
      </c>
      <c r="H1269" s="756">
        <v>46096.0</v>
      </c>
      <c r="I1269" s="757">
        <f t="shared" si="1"/>
        <v>0.001056507937</v>
      </c>
      <c r="J1269" s="758">
        <f t="shared" si="2"/>
        <v>0.00002313352171</v>
      </c>
      <c r="K1269" s="758"/>
    </row>
    <row r="1270">
      <c r="A1270" s="2" t="s">
        <v>425</v>
      </c>
      <c r="B1270" s="2" t="s">
        <v>506</v>
      </c>
      <c r="C1270" s="2">
        <v>2048.0</v>
      </c>
      <c r="D1270" s="2">
        <v>14.0</v>
      </c>
      <c r="E1270" s="2">
        <v>47.16</v>
      </c>
      <c r="F1270" s="2">
        <v>0.04</v>
      </c>
      <c r="G1270" s="2">
        <v>0.08</v>
      </c>
      <c r="H1270" s="756">
        <v>46096.0</v>
      </c>
      <c r="I1270" s="757">
        <f t="shared" si="1"/>
        <v>0.002113015873</v>
      </c>
      <c r="J1270" s="758">
        <f t="shared" si="2"/>
        <v>0.000044805256</v>
      </c>
      <c r="K1270" s="758"/>
    </row>
    <row r="1271">
      <c r="A1271" s="2" t="s">
        <v>425</v>
      </c>
      <c r="B1271" s="2" t="s">
        <v>506</v>
      </c>
      <c r="C1271" s="2">
        <v>4096.0</v>
      </c>
      <c r="D1271" s="2">
        <v>14.0</v>
      </c>
      <c r="E1271" s="2">
        <v>47.09</v>
      </c>
      <c r="F1271" s="2">
        <v>0.09</v>
      </c>
      <c r="G1271" s="2">
        <v>0.16</v>
      </c>
      <c r="H1271" s="756">
        <v>46096.0</v>
      </c>
      <c r="I1271" s="757">
        <f t="shared" si="1"/>
        <v>0.004226031746</v>
      </c>
      <c r="J1271" s="758">
        <f t="shared" si="2"/>
        <v>0.00008974371939</v>
      </c>
      <c r="K1271" s="758"/>
    </row>
    <row r="1272">
      <c r="A1272" s="2" t="s">
        <v>425</v>
      </c>
      <c r="B1272" s="2" t="s">
        <v>506</v>
      </c>
      <c r="C1272" s="2">
        <v>8192.0</v>
      </c>
      <c r="D1272" s="2">
        <v>14.0</v>
      </c>
      <c r="E1272" s="2">
        <v>47.85</v>
      </c>
      <c r="F1272" s="2">
        <v>0.17</v>
      </c>
      <c r="G1272" s="2">
        <v>0.32</v>
      </c>
      <c r="H1272" s="756">
        <v>46096.0</v>
      </c>
      <c r="I1272" s="757">
        <f t="shared" si="1"/>
        <v>0.008452063492</v>
      </c>
      <c r="J1272" s="758">
        <f t="shared" si="2"/>
        <v>0.0001766366456</v>
      </c>
      <c r="K1272" s="758"/>
    </row>
    <row r="1273">
      <c r="A1273" s="2" t="s">
        <v>425</v>
      </c>
      <c r="B1273" s="2" t="s">
        <v>506</v>
      </c>
      <c r="C1273" s="2">
        <v>16384.0</v>
      </c>
      <c r="D1273" s="2">
        <v>14.0</v>
      </c>
      <c r="E1273" s="2">
        <v>49.24</v>
      </c>
      <c r="F1273" s="2">
        <v>0.33</v>
      </c>
      <c r="G1273" s="2">
        <v>0.62</v>
      </c>
      <c r="H1273" s="756">
        <v>46096.0</v>
      </c>
      <c r="I1273" s="757">
        <f t="shared" si="1"/>
        <v>0.01690412698</v>
      </c>
      <c r="J1273" s="758">
        <f t="shared" si="2"/>
        <v>0.0003433007105</v>
      </c>
      <c r="K1273" s="758"/>
    </row>
    <row r="1274">
      <c r="A1274" s="2" t="s">
        <v>425</v>
      </c>
      <c r="B1274" s="2" t="s">
        <v>506</v>
      </c>
      <c r="C1274" s="2">
        <v>32768.0</v>
      </c>
      <c r="D1274" s="2">
        <v>14.0</v>
      </c>
      <c r="E1274" s="2">
        <v>51.49</v>
      </c>
      <c r="F1274" s="2">
        <v>0.64</v>
      </c>
      <c r="G1274" s="2">
        <v>1.18</v>
      </c>
      <c r="H1274" s="756">
        <v>46096.0</v>
      </c>
      <c r="I1274" s="757">
        <f t="shared" si="1"/>
        <v>0.03380825397</v>
      </c>
      <c r="J1274" s="758">
        <f t="shared" si="2"/>
        <v>0.0006565984457</v>
      </c>
      <c r="K1274" s="758"/>
    </row>
    <row r="1275">
      <c r="A1275" s="2" t="s">
        <v>425</v>
      </c>
      <c r="B1275" s="2" t="s">
        <v>506</v>
      </c>
      <c r="C1275" s="2">
        <v>65536.0</v>
      </c>
      <c r="D1275" s="2">
        <v>14.0</v>
      </c>
      <c r="E1275" s="2">
        <v>52.68</v>
      </c>
      <c r="F1275" s="2">
        <v>1.24</v>
      </c>
      <c r="G1275" s="2">
        <v>2.31</v>
      </c>
      <c r="H1275" s="756">
        <v>46096.0</v>
      </c>
      <c r="I1275" s="757">
        <f t="shared" si="1"/>
        <v>0.06761650794</v>
      </c>
      <c r="J1275" s="758">
        <f t="shared" si="2"/>
        <v>0.001283532801</v>
      </c>
      <c r="K1275" s="758"/>
    </row>
    <row r="1276">
      <c r="A1276" s="2" t="s">
        <v>425</v>
      </c>
      <c r="B1276" s="2" t="s">
        <v>506</v>
      </c>
      <c r="C1276" s="2">
        <v>131072.0</v>
      </c>
      <c r="D1276" s="2">
        <v>14.0</v>
      </c>
      <c r="E1276" s="2">
        <v>52.09</v>
      </c>
      <c r="F1276" s="2">
        <v>2.52</v>
      </c>
      <c r="G1276" s="2">
        <v>4.67</v>
      </c>
      <c r="H1276" s="756">
        <v>46096.0</v>
      </c>
      <c r="I1276" s="757">
        <f t="shared" si="1"/>
        <v>0.1352330159</v>
      </c>
      <c r="J1276" s="758">
        <f t="shared" si="2"/>
        <v>0.002596141599</v>
      </c>
      <c r="K1276" s="758"/>
    </row>
    <row r="1277">
      <c r="A1277" s="2" t="s">
        <v>425</v>
      </c>
      <c r="B1277" s="2" t="s">
        <v>506</v>
      </c>
      <c r="C1277" s="2">
        <v>262144.0</v>
      </c>
      <c r="D1277" s="2">
        <v>14.0</v>
      </c>
      <c r="E1277" s="2">
        <v>52.54</v>
      </c>
      <c r="F1277" s="2">
        <v>4.99</v>
      </c>
      <c r="G1277" s="2">
        <v>9.27</v>
      </c>
      <c r="H1277" s="756">
        <v>46096.0</v>
      </c>
      <c r="I1277" s="757">
        <f t="shared" si="1"/>
        <v>0.2704660317</v>
      </c>
      <c r="J1277" s="758">
        <f t="shared" si="2"/>
        <v>0.005147811796</v>
      </c>
      <c r="K1277" s="758"/>
    </row>
    <row r="1278">
      <c r="A1278" s="2" t="s">
        <v>425</v>
      </c>
      <c r="B1278" s="2" t="s">
        <v>506</v>
      </c>
      <c r="C1278" s="2">
        <v>524288.0</v>
      </c>
      <c r="D1278" s="2">
        <v>14.0</v>
      </c>
      <c r="E1278" s="2">
        <v>51.85</v>
      </c>
      <c r="F1278" s="2">
        <v>10.11</v>
      </c>
      <c r="G1278" s="2">
        <v>18.78</v>
      </c>
      <c r="H1278" s="756">
        <v>46096.0</v>
      </c>
      <c r="I1278" s="757">
        <f t="shared" si="1"/>
        <v>0.5409320635</v>
      </c>
      <c r="J1278" s="758">
        <f t="shared" si="2"/>
        <v>0.01043263382</v>
      </c>
      <c r="K1278" s="758"/>
    </row>
    <row r="1279">
      <c r="A1279" s="2" t="s">
        <v>425</v>
      </c>
      <c r="B1279" s="2" t="s">
        <v>506</v>
      </c>
      <c r="C1279" s="2">
        <v>1048576.0</v>
      </c>
      <c r="D1279" s="2">
        <v>14.0</v>
      </c>
      <c r="E1279" s="2">
        <v>57.1</v>
      </c>
      <c r="F1279" s="2">
        <v>18.36</v>
      </c>
      <c r="G1279" s="2">
        <v>34.1</v>
      </c>
      <c r="H1279" s="756">
        <v>46096.0</v>
      </c>
      <c r="I1279" s="757">
        <f t="shared" si="1"/>
        <v>1.081864127</v>
      </c>
      <c r="J1279" s="758">
        <f t="shared" si="2"/>
        <v>0.01894683235</v>
      </c>
      <c r="K1279" s="758"/>
    </row>
    <row r="1280">
      <c r="A1280" s="2" t="s">
        <v>425</v>
      </c>
      <c r="B1280" s="2" t="s">
        <v>506</v>
      </c>
      <c r="C1280" s="2">
        <v>2097152.0</v>
      </c>
      <c r="D1280" s="2">
        <v>14.0</v>
      </c>
      <c r="E1280" s="2">
        <v>59.36</v>
      </c>
      <c r="F1280" s="2">
        <v>35.33</v>
      </c>
      <c r="G1280" s="2">
        <v>65.62</v>
      </c>
      <c r="H1280" s="756">
        <v>46096.0</v>
      </c>
      <c r="I1280" s="757">
        <f t="shared" si="1"/>
        <v>2.163728254</v>
      </c>
      <c r="J1280" s="758">
        <f t="shared" si="2"/>
        <v>0.03645094767</v>
      </c>
      <c r="K1280" s="758"/>
    </row>
    <row r="1281">
      <c r="A1281" s="2" t="s">
        <v>425</v>
      </c>
      <c r="B1281" s="2" t="s">
        <v>506</v>
      </c>
      <c r="C1281" s="2">
        <v>4194304.0</v>
      </c>
      <c r="D1281" s="2">
        <v>14.0</v>
      </c>
      <c r="E1281" s="2">
        <v>68.97</v>
      </c>
      <c r="F1281" s="2">
        <v>60.82</v>
      </c>
      <c r="G1281" s="2">
        <v>112.95</v>
      </c>
      <c r="H1281" s="756">
        <v>46096.0</v>
      </c>
      <c r="I1281" s="757">
        <f t="shared" si="1"/>
        <v>4.327456508</v>
      </c>
      <c r="J1281" s="758">
        <f t="shared" si="2"/>
        <v>0.062744041</v>
      </c>
      <c r="K1281" s="758"/>
    </row>
    <row r="1282">
      <c r="A1282" s="2" t="s">
        <v>425</v>
      </c>
      <c r="B1282" s="2" t="s">
        <v>506</v>
      </c>
      <c r="C1282" s="2">
        <v>8388608.0</v>
      </c>
      <c r="D1282" s="2">
        <v>14.0</v>
      </c>
      <c r="E1282" s="2">
        <v>87.94</v>
      </c>
      <c r="F1282" s="2">
        <v>95.39</v>
      </c>
      <c r="G1282" s="2">
        <v>177.15</v>
      </c>
      <c r="H1282" s="756">
        <v>46096.0</v>
      </c>
      <c r="I1282" s="757">
        <f t="shared" si="1"/>
        <v>8.654913016</v>
      </c>
      <c r="J1282" s="758">
        <f t="shared" si="2"/>
        <v>0.09841838772</v>
      </c>
      <c r="K1282" s="758"/>
    </row>
    <row r="1283">
      <c r="A1283" s="2" t="s">
        <v>425</v>
      </c>
      <c r="B1283" s="2" t="s">
        <v>506</v>
      </c>
      <c r="C1283" s="2">
        <v>1.6777216E7</v>
      </c>
      <c r="D1283" s="2">
        <v>14.0</v>
      </c>
      <c r="E1283" s="2">
        <v>138.18</v>
      </c>
      <c r="F1283" s="2">
        <v>121.41</v>
      </c>
      <c r="G1283" s="2">
        <v>225.48</v>
      </c>
      <c r="H1283" s="756">
        <v>46096.0</v>
      </c>
      <c r="I1283" s="757">
        <f t="shared" si="1"/>
        <v>17.30982603</v>
      </c>
      <c r="J1283" s="758">
        <f t="shared" si="2"/>
        <v>0.1252701262</v>
      </c>
      <c r="K1283" s="758"/>
    </row>
    <row r="1284">
      <c r="A1284" s="2" t="s">
        <v>425</v>
      </c>
      <c r="B1284" s="2" t="s">
        <v>506</v>
      </c>
      <c r="C1284" s="2">
        <v>3.3554432E7</v>
      </c>
      <c r="D1284" s="2">
        <v>14.0</v>
      </c>
      <c r="E1284" s="2">
        <v>199.4</v>
      </c>
      <c r="F1284" s="2">
        <v>168.28</v>
      </c>
      <c r="G1284" s="2">
        <v>312.51</v>
      </c>
      <c r="H1284" s="756">
        <v>46096.0</v>
      </c>
      <c r="I1284" s="757">
        <f t="shared" si="1"/>
        <v>34.61965206</v>
      </c>
      <c r="J1284" s="758">
        <f t="shared" si="2"/>
        <v>0.1736191177</v>
      </c>
      <c r="K1284" s="758"/>
    </row>
    <row r="1285">
      <c r="A1285" s="2" t="s">
        <v>425</v>
      </c>
      <c r="B1285" s="2" t="s">
        <v>506</v>
      </c>
      <c r="C1285" s="2">
        <v>6.7108864E7</v>
      </c>
      <c r="D1285" s="2">
        <v>14.0</v>
      </c>
      <c r="E1285" s="2">
        <v>312.15</v>
      </c>
      <c r="F1285" s="2">
        <v>214.99</v>
      </c>
      <c r="G1285" s="2">
        <v>399.26</v>
      </c>
      <c r="H1285" s="756">
        <v>46096.0</v>
      </c>
      <c r="I1285" s="757">
        <f t="shared" si="1"/>
        <v>69.23930413</v>
      </c>
      <c r="J1285" s="758">
        <f t="shared" si="2"/>
        <v>0.2218142051</v>
      </c>
      <c r="K1285" s="758"/>
    </row>
    <row r="1286">
      <c r="A1286" s="2" t="s">
        <v>425</v>
      </c>
      <c r="B1286" s="2" t="s">
        <v>506</v>
      </c>
      <c r="C1286" s="2">
        <v>1.34217728E8</v>
      </c>
      <c r="D1286" s="2">
        <v>14.0</v>
      </c>
      <c r="E1286" s="2">
        <v>527.43</v>
      </c>
      <c r="F1286" s="2">
        <v>254.47</v>
      </c>
      <c r="G1286" s="2">
        <v>472.6</v>
      </c>
      <c r="H1286" s="756">
        <v>46096.0</v>
      </c>
      <c r="I1286" s="757">
        <f t="shared" si="1"/>
        <v>138.4786083</v>
      </c>
      <c r="J1286" s="758">
        <f t="shared" si="2"/>
        <v>0.2625535299</v>
      </c>
      <c r="K1286" s="758"/>
    </row>
    <row r="1287">
      <c r="A1287" s="2" t="s">
        <v>425</v>
      </c>
      <c r="B1287" s="2" t="s">
        <v>506</v>
      </c>
      <c r="C1287" s="2">
        <v>2.68435456E8</v>
      </c>
      <c r="D1287" s="2">
        <v>14.0</v>
      </c>
      <c r="E1287" s="2">
        <v>786.22</v>
      </c>
      <c r="F1287" s="2">
        <v>341.42</v>
      </c>
      <c r="G1287" s="2">
        <v>634.07</v>
      </c>
      <c r="H1287" s="756">
        <v>46096.0</v>
      </c>
      <c r="I1287" s="757">
        <f t="shared" si="1"/>
        <v>276.9572165</v>
      </c>
      <c r="J1287" s="758">
        <f t="shared" si="2"/>
        <v>0.3522642727</v>
      </c>
      <c r="K1287" s="758"/>
    </row>
    <row r="1288">
      <c r="A1288" s="2" t="s">
        <v>425</v>
      </c>
      <c r="B1288" s="2" t="s">
        <v>506</v>
      </c>
      <c r="C1288" s="2">
        <v>5.36870912E8</v>
      </c>
      <c r="D1288" s="2">
        <v>14.0</v>
      </c>
      <c r="E1288" s="2">
        <v>1401.41</v>
      </c>
      <c r="F1288" s="2">
        <v>383.09</v>
      </c>
      <c r="G1288" s="2">
        <v>711.46</v>
      </c>
      <c r="H1288" s="756">
        <v>46096.0</v>
      </c>
      <c r="I1288" s="757">
        <f t="shared" si="1"/>
        <v>553.914433</v>
      </c>
      <c r="J1288" s="758">
        <f t="shared" si="2"/>
        <v>0.3952550881</v>
      </c>
      <c r="K1288" s="758"/>
    </row>
    <row r="1289">
      <c r="A1289" s="2" t="s">
        <v>425</v>
      </c>
      <c r="B1289" s="2" t="s">
        <v>506</v>
      </c>
      <c r="C1289" s="2">
        <v>1.073741824E9</v>
      </c>
      <c r="D1289" s="2">
        <v>14.0</v>
      </c>
      <c r="E1289" s="2">
        <v>2651.73</v>
      </c>
      <c r="F1289" s="2">
        <v>404.92</v>
      </c>
      <c r="G1289" s="2">
        <v>752.0</v>
      </c>
      <c r="H1289" s="756">
        <v>46096.0</v>
      </c>
      <c r="I1289" s="757">
        <f t="shared" si="1"/>
        <v>1107.828866</v>
      </c>
      <c r="J1289" s="758">
        <f t="shared" si="2"/>
        <v>0.417775892</v>
      </c>
      <c r="K1289" s="758"/>
    </row>
    <row r="1290">
      <c r="A1290" s="2" t="s">
        <v>425</v>
      </c>
      <c r="B1290" s="2" t="s">
        <v>506</v>
      </c>
      <c r="C1290" s="2">
        <v>2.147483648E9</v>
      </c>
      <c r="D1290" s="2">
        <v>14.0</v>
      </c>
      <c r="E1290" s="2">
        <v>5111.87</v>
      </c>
      <c r="F1290" s="2">
        <v>420.1</v>
      </c>
      <c r="G1290" s="2">
        <v>780.18</v>
      </c>
      <c r="H1290" s="756">
        <v>46096.0</v>
      </c>
      <c r="I1290" s="757">
        <f t="shared" si="1"/>
        <v>2215.657732</v>
      </c>
      <c r="J1290" s="758">
        <f t="shared" si="2"/>
        <v>0.4334338964</v>
      </c>
      <c r="K1290" s="758"/>
    </row>
    <row r="1291">
      <c r="A1291" s="2" t="s">
        <v>425</v>
      </c>
      <c r="B1291" s="2" t="s">
        <v>506</v>
      </c>
      <c r="C1291" s="2">
        <v>4.294967296E9</v>
      </c>
      <c r="D1291" s="2">
        <v>14.0</v>
      </c>
      <c r="E1291" s="2">
        <v>9689.52</v>
      </c>
      <c r="F1291" s="2">
        <v>443.26</v>
      </c>
      <c r="G1291" s="2">
        <v>823.2</v>
      </c>
      <c r="H1291" s="756">
        <v>46096.0</v>
      </c>
      <c r="I1291" s="757">
        <f t="shared" si="1"/>
        <v>4431.315464</v>
      </c>
      <c r="J1291" s="758">
        <f t="shared" si="2"/>
        <v>0.4573307516</v>
      </c>
      <c r="K1291" s="758"/>
    </row>
    <row r="1292">
      <c r="A1292" s="2" t="s">
        <v>425</v>
      </c>
      <c r="B1292" s="2" t="s">
        <v>506</v>
      </c>
      <c r="C1292" s="2">
        <v>8.589934592E9</v>
      </c>
      <c r="D1292" s="2">
        <v>14.0</v>
      </c>
      <c r="E1292" s="2">
        <v>19041.1</v>
      </c>
      <c r="F1292" s="2">
        <v>451.13</v>
      </c>
      <c r="G1292" s="2">
        <v>837.81</v>
      </c>
      <c r="H1292" s="756">
        <v>46096.0</v>
      </c>
      <c r="I1292" s="757">
        <f t="shared" si="1"/>
        <v>8862.630928</v>
      </c>
      <c r="J1292" s="758">
        <f t="shared" si="2"/>
        <v>0.4654474231</v>
      </c>
      <c r="K1292" s="758"/>
    </row>
    <row r="1293">
      <c r="A1293" s="2" t="s">
        <v>425</v>
      </c>
      <c r="B1293" s="2" t="s">
        <v>506</v>
      </c>
      <c r="C1293" s="2">
        <v>1.7179869184E10</v>
      </c>
      <c r="D1293" s="2">
        <v>14.0</v>
      </c>
      <c r="E1293" s="2">
        <v>37507.5</v>
      </c>
      <c r="F1293" s="2">
        <v>458.04</v>
      </c>
      <c r="G1293" s="2">
        <v>850.64</v>
      </c>
      <c r="H1293" s="756">
        <v>46096.0</v>
      </c>
      <c r="I1293" s="757">
        <f t="shared" si="1"/>
        <v>17725.26186</v>
      </c>
      <c r="J1293" s="758">
        <f t="shared" si="2"/>
        <v>0.4725791337</v>
      </c>
      <c r="K1293" s="758"/>
    </row>
    <row r="1294">
      <c r="A1294" s="2" t="s">
        <v>425</v>
      </c>
      <c r="B1294" s="2" t="s">
        <v>506</v>
      </c>
      <c r="C1294" s="2">
        <v>256.0</v>
      </c>
      <c r="D1294" s="2">
        <v>16.0</v>
      </c>
      <c r="E1294" s="2">
        <v>49.88</v>
      </c>
      <c r="F1294" s="2">
        <v>0.01</v>
      </c>
      <c r="G1294" s="2">
        <v>0.01</v>
      </c>
      <c r="H1294" s="756">
        <v>46096.0</v>
      </c>
      <c r="I1294" s="757">
        <f t="shared" si="1"/>
        <v>0.0002666666667</v>
      </c>
      <c r="J1294" s="758">
        <f t="shared" si="2"/>
        <v>0.000005346164127</v>
      </c>
      <c r="K1294" s="758"/>
    </row>
    <row r="1295">
      <c r="A1295" s="2" t="s">
        <v>425</v>
      </c>
      <c r="B1295" s="2" t="s">
        <v>506</v>
      </c>
      <c r="C1295" s="2">
        <v>512.0</v>
      </c>
      <c r="D1295" s="2">
        <v>16.0</v>
      </c>
      <c r="E1295" s="2">
        <v>50.05</v>
      </c>
      <c r="F1295" s="2">
        <v>0.01</v>
      </c>
      <c r="G1295" s="2">
        <v>0.02</v>
      </c>
      <c r="H1295" s="756">
        <v>46096.0</v>
      </c>
      <c r="I1295" s="757">
        <f t="shared" si="1"/>
        <v>0.0005333333333</v>
      </c>
      <c r="J1295" s="758">
        <f t="shared" si="2"/>
        <v>0.00001065601066</v>
      </c>
      <c r="K1295" s="758"/>
    </row>
    <row r="1296">
      <c r="A1296" s="2" t="s">
        <v>425</v>
      </c>
      <c r="B1296" s="2" t="s">
        <v>506</v>
      </c>
      <c r="C1296" s="2">
        <v>1024.0</v>
      </c>
      <c r="D1296" s="2">
        <v>16.0</v>
      </c>
      <c r="E1296" s="2">
        <v>50.34</v>
      </c>
      <c r="F1296" s="2">
        <v>0.02</v>
      </c>
      <c r="G1296" s="2">
        <v>0.04</v>
      </c>
      <c r="H1296" s="756">
        <v>46096.0</v>
      </c>
      <c r="I1296" s="757">
        <f t="shared" si="1"/>
        <v>0.001066666667</v>
      </c>
      <c r="J1296" s="758">
        <f t="shared" si="2"/>
        <v>0.00002118924646</v>
      </c>
      <c r="K1296" s="758"/>
    </row>
    <row r="1297">
      <c r="A1297" s="2" t="s">
        <v>425</v>
      </c>
      <c r="B1297" s="2" t="s">
        <v>506</v>
      </c>
      <c r="C1297" s="2">
        <v>2048.0</v>
      </c>
      <c r="D1297" s="2">
        <v>16.0</v>
      </c>
      <c r="E1297" s="2">
        <v>52.49</v>
      </c>
      <c r="F1297" s="2">
        <v>0.04</v>
      </c>
      <c r="G1297" s="2">
        <v>0.07</v>
      </c>
      <c r="H1297" s="756">
        <v>46096.0</v>
      </c>
      <c r="I1297" s="757">
        <f t="shared" si="1"/>
        <v>0.002133333333</v>
      </c>
      <c r="J1297" s="758">
        <f t="shared" si="2"/>
        <v>0.00004064266209</v>
      </c>
      <c r="K1297" s="758"/>
    </row>
    <row r="1298">
      <c r="A1298" s="2" t="s">
        <v>425</v>
      </c>
      <c r="B1298" s="2" t="s">
        <v>506</v>
      </c>
      <c r="C1298" s="2">
        <v>4096.0</v>
      </c>
      <c r="D1298" s="2">
        <v>16.0</v>
      </c>
      <c r="E1298" s="2">
        <v>51.62</v>
      </c>
      <c r="F1298" s="2">
        <v>0.08</v>
      </c>
      <c r="G1298" s="2">
        <v>0.15</v>
      </c>
      <c r="H1298" s="756">
        <v>46096.0</v>
      </c>
      <c r="I1298" s="757">
        <f t="shared" si="1"/>
        <v>0.004266666667</v>
      </c>
      <c r="J1298" s="758">
        <f t="shared" si="2"/>
        <v>0.00008265530156</v>
      </c>
      <c r="K1298" s="758"/>
    </row>
    <row r="1299">
      <c r="A1299" s="2" t="s">
        <v>425</v>
      </c>
      <c r="B1299" s="2" t="s">
        <v>506</v>
      </c>
      <c r="C1299" s="2">
        <v>8192.0</v>
      </c>
      <c r="D1299" s="2">
        <v>16.0</v>
      </c>
      <c r="E1299" s="2">
        <v>53.01</v>
      </c>
      <c r="F1299" s="2">
        <v>0.15</v>
      </c>
      <c r="G1299" s="2">
        <v>0.29</v>
      </c>
      <c r="H1299" s="756">
        <v>46096.0</v>
      </c>
      <c r="I1299" s="757">
        <f t="shared" si="1"/>
        <v>0.008533333333</v>
      </c>
      <c r="J1299" s="758">
        <f t="shared" si="2"/>
        <v>0.0001609759165</v>
      </c>
      <c r="K1299" s="758"/>
    </row>
    <row r="1300">
      <c r="A1300" s="2" t="s">
        <v>425</v>
      </c>
      <c r="B1300" s="2" t="s">
        <v>506</v>
      </c>
      <c r="C1300" s="2">
        <v>16384.0</v>
      </c>
      <c r="D1300" s="2">
        <v>16.0</v>
      </c>
      <c r="E1300" s="2">
        <v>52.95</v>
      </c>
      <c r="F1300" s="2">
        <v>0.31</v>
      </c>
      <c r="G1300" s="2">
        <v>0.58</v>
      </c>
      <c r="H1300" s="756">
        <v>46096.0</v>
      </c>
      <c r="I1300" s="757">
        <f t="shared" si="1"/>
        <v>0.01706666667</v>
      </c>
      <c r="J1300" s="758">
        <f t="shared" si="2"/>
        <v>0.0003223166509</v>
      </c>
      <c r="K1300" s="758"/>
    </row>
    <row r="1301">
      <c r="A1301" s="2" t="s">
        <v>425</v>
      </c>
      <c r="B1301" s="2" t="s">
        <v>506</v>
      </c>
      <c r="C1301" s="2">
        <v>32768.0</v>
      </c>
      <c r="D1301" s="2">
        <v>16.0</v>
      </c>
      <c r="E1301" s="2">
        <v>53.04</v>
      </c>
      <c r="F1301" s="2">
        <v>0.62</v>
      </c>
      <c r="G1301" s="2">
        <v>1.16</v>
      </c>
      <c r="H1301" s="756">
        <v>46096.0</v>
      </c>
      <c r="I1301" s="757">
        <f t="shared" si="1"/>
        <v>0.03413333333</v>
      </c>
      <c r="J1301" s="758">
        <f t="shared" si="2"/>
        <v>0.0006435394671</v>
      </c>
      <c r="K1301" s="758"/>
    </row>
    <row r="1302">
      <c r="A1302" s="2" t="s">
        <v>425</v>
      </c>
      <c r="B1302" s="2" t="s">
        <v>506</v>
      </c>
      <c r="C1302" s="2">
        <v>65536.0</v>
      </c>
      <c r="D1302" s="2">
        <v>16.0</v>
      </c>
      <c r="E1302" s="2">
        <v>53.99</v>
      </c>
      <c r="F1302" s="2">
        <v>1.21</v>
      </c>
      <c r="G1302" s="2">
        <v>2.28</v>
      </c>
      <c r="H1302" s="756">
        <v>46096.0</v>
      </c>
      <c r="I1302" s="757">
        <f t="shared" si="1"/>
        <v>0.06826666667</v>
      </c>
      <c r="J1302" s="758">
        <f t="shared" si="2"/>
        <v>0.001264431685</v>
      </c>
      <c r="K1302" s="758"/>
    </row>
    <row r="1303">
      <c r="A1303" s="2" t="s">
        <v>425</v>
      </c>
      <c r="B1303" s="2" t="s">
        <v>506</v>
      </c>
      <c r="C1303" s="2">
        <v>131072.0</v>
      </c>
      <c r="D1303" s="2">
        <v>16.0</v>
      </c>
      <c r="E1303" s="2">
        <v>53.8</v>
      </c>
      <c r="F1303" s="2">
        <v>2.44</v>
      </c>
      <c r="G1303" s="2">
        <v>4.57</v>
      </c>
      <c r="H1303" s="756">
        <v>46096.0</v>
      </c>
      <c r="I1303" s="757">
        <f t="shared" si="1"/>
        <v>0.1365333333</v>
      </c>
      <c r="J1303" s="758">
        <f t="shared" si="2"/>
        <v>0.0025377943</v>
      </c>
      <c r="K1303" s="758"/>
    </row>
    <row r="1304">
      <c r="A1304" s="2" t="s">
        <v>425</v>
      </c>
      <c r="B1304" s="2" t="s">
        <v>506</v>
      </c>
      <c r="C1304" s="2">
        <v>262144.0</v>
      </c>
      <c r="D1304" s="2">
        <v>16.0</v>
      </c>
      <c r="E1304" s="2">
        <v>53.97</v>
      </c>
      <c r="F1304" s="2">
        <v>4.86</v>
      </c>
      <c r="G1304" s="2">
        <v>9.11</v>
      </c>
      <c r="H1304" s="756">
        <v>46096.0</v>
      </c>
      <c r="I1304" s="757">
        <f t="shared" si="1"/>
        <v>0.2730666667</v>
      </c>
      <c r="J1304" s="758">
        <f t="shared" si="2"/>
        <v>0.005059601013</v>
      </c>
      <c r="K1304" s="758"/>
    </row>
    <row r="1305">
      <c r="A1305" s="2" t="s">
        <v>425</v>
      </c>
      <c r="B1305" s="2" t="s">
        <v>506</v>
      </c>
      <c r="C1305" s="2">
        <v>524288.0</v>
      </c>
      <c r="D1305" s="2">
        <v>16.0</v>
      </c>
      <c r="E1305" s="2">
        <v>55.99</v>
      </c>
      <c r="F1305" s="2">
        <v>9.36</v>
      </c>
      <c r="G1305" s="2">
        <v>17.56</v>
      </c>
      <c r="H1305" s="756">
        <v>46096.0</v>
      </c>
      <c r="I1305" s="757">
        <f t="shared" si="1"/>
        <v>0.5461333333</v>
      </c>
      <c r="J1305" s="758">
        <f t="shared" si="2"/>
        <v>0.00975412276</v>
      </c>
      <c r="K1305" s="758"/>
    </row>
    <row r="1306">
      <c r="A1306" s="2" t="s">
        <v>425</v>
      </c>
      <c r="B1306" s="2" t="s">
        <v>506</v>
      </c>
      <c r="C1306" s="2">
        <v>1048576.0</v>
      </c>
      <c r="D1306" s="2">
        <v>16.0</v>
      </c>
      <c r="E1306" s="2">
        <v>57.2</v>
      </c>
      <c r="F1306" s="2">
        <v>18.33</v>
      </c>
      <c r="G1306" s="2">
        <v>34.37</v>
      </c>
      <c r="H1306" s="756">
        <v>46096.0</v>
      </c>
      <c r="I1306" s="757">
        <f t="shared" si="1"/>
        <v>1.092266667</v>
      </c>
      <c r="J1306" s="758">
        <f t="shared" si="2"/>
        <v>0.0190955711</v>
      </c>
      <c r="K1306" s="758"/>
    </row>
    <row r="1307">
      <c r="A1307" s="2" t="s">
        <v>425</v>
      </c>
      <c r="B1307" s="2" t="s">
        <v>506</v>
      </c>
      <c r="C1307" s="2">
        <v>2097152.0</v>
      </c>
      <c r="D1307" s="2">
        <v>16.0</v>
      </c>
      <c r="E1307" s="2">
        <v>58.87</v>
      </c>
      <c r="F1307" s="2">
        <v>35.62</v>
      </c>
      <c r="G1307" s="2">
        <v>66.79</v>
      </c>
      <c r="H1307" s="756">
        <v>46096.0</v>
      </c>
      <c r="I1307" s="757">
        <f t="shared" si="1"/>
        <v>2.184533333</v>
      </c>
      <c r="J1307" s="758">
        <f t="shared" si="2"/>
        <v>0.03710775154</v>
      </c>
      <c r="K1307" s="758"/>
    </row>
    <row r="1308">
      <c r="A1308" s="2" t="s">
        <v>425</v>
      </c>
      <c r="B1308" s="2" t="s">
        <v>506</v>
      </c>
      <c r="C1308" s="2">
        <v>4194304.0</v>
      </c>
      <c r="D1308" s="2">
        <v>16.0</v>
      </c>
      <c r="E1308" s="2">
        <v>67.97</v>
      </c>
      <c r="F1308" s="2">
        <v>61.71</v>
      </c>
      <c r="G1308" s="2">
        <v>115.71</v>
      </c>
      <c r="H1308" s="756">
        <v>46096.0</v>
      </c>
      <c r="I1308" s="757">
        <f t="shared" si="1"/>
        <v>4.369066667</v>
      </c>
      <c r="J1308" s="758">
        <f t="shared" si="2"/>
        <v>0.06427933892</v>
      </c>
      <c r="K1308" s="758"/>
    </row>
    <row r="1309">
      <c r="A1309" s="2" t="s">
        <v>425</v>
      </c>
      <c r="B1309" s="2" t="s">
        <v>506</v>
      </c>
      <c r="C1309" s="2">
        <v>8388608.0</v>
      </c>
      <c r="D1309" s="2">
        <v>16.0</v>
      </c>
      <c r="E1309" s="2">
        <v>93.27</v>
      </c>
      <c r="F1309" s="2">
        <v>89.94</v>
      </c>
      <c r="G1309" s="2">
        <v>168.64</v>
      </c>
      <c r="H1309" s="756">
        <v>46096.0</v>
      </c>
      <c r="I1309" s="757">
        <f t="shared" si="1"/>
        <v>8.738133333</v>
      </c>
      <c r="J1309" s="758">
        <f t="shared" si="2"/>
        <v>0.09368643008</v>
      </c>
      <c r="K1309" s="758"/>
    </row>
    <row r="1310">
      <c r="A1310" s="2" t="s">
        <v>425</v>
      </c>
      <c r="B1310" s="2" t="s">
        <v>506</v>
      </c>
      <c r="C1310" s="2">
        <v>1.6777216E7</v>
      </c>
      <c r="D1310" s="2">
        <v>16.0</v>
      </c>
      <c r="E1310" s="2">
        <v>132.38</v>
      </c>
      <c r="F1310" s="2">
        <v>126.73</v>
      </c>
      <c r="G1310" s="2">
        <v>237.63</v>
      </c>
      <c r="H1310" s="756">
        <v>46096.0</v>
      </c>
      <c r="I1310" s="757">
        <f t="shared" si="1"/>
        <v>17.47626667</v>
      </c>
      <c r="J1310" s="758">
        <f t="shared" si="2"/>
        <v>0.1320159138</v>
      </c>
      <c r="K1310" s="758"/>
    </row>
    <row r="1311">
      <c r="A1311" s="2" t="s">
        <v>425</v>
      </c>
      <c r="B1311" s="2" t="s">
        <v>506</v>
      </c>
      <c r="C1311" s="2">
        <v>3.3554432E7</v>
      </c>
      <c r="D1311" s="2">
        <v>16.0</v>
      </c>
      <c r="E1311" s="2">
        <v>195.6</v>
      </c>
      <c r="F1311" s="2">
        <v>171.55</v>
      </c>
      <c r="G1311" s="2">
        <v>321.66</v>
      </c>
      <c r="H1311" s="756">
        <v>46096.0</v>
      </c>
      <c r="I1311" s="757">
        <f t="shared" si="1"/>
        <v>34.95253333</v>
      </c>
      <c r="J1311" s="758">
        <f t="shared" si="2"/>
        <v>0.1786939332</v>
      </c>
      <c r="K1311" s="758"/>
    </row>
    <row r="1312">
      <c r="A1312" s="2" t="s">
        <v>425</v>
      </c>
      <c r="B1312" s="2" t="s">
        <v>506</v>
      </c>
      <c r="C1312" s="2">
        <v>6.7108864E7</v>
      </c>
      <c r="D1312" s="2">
        <v>16.0</v>
      </c>
      <c r="E1312" s="2">
        <v>309.59</v>
      </c>
      <c r="F1312" s="2">
        <v>216.77</v>
      </c>
      <c r="G1312" s="2">
        <v>406.44</v>
      </c>
      <c r="H1312" s="756">
        <v>46096.0</v>
      </c>
      <c r="I1312" s="757">
        <f t="shared" si="1"/>
        <v>69.90506667</v>
      </c>
      <c r="J1312" s="758">
        <f t="shared" si="2"/>
        <v>0.2257988522</v>
      </c>
      <c r="K1312" s="758"/>
    </row>
    <row r="1313">
      <c r="A1313" s="2" t="s">
        <v>425</v>
      </c>
      <c r="B1313" s="2" t="s">
        <v>506</v>
      </c>
      <c r="C1313" s="2">
        <v>1.34217728E8</v>
      </c>
      <c r="D1313" s="2">
        <v>16.0</v>
      </c>
      <c r="E1313" s="2">
        <v>512.89</v>
      </c>
      <c r="F1313" s="2">
        <v>261.69</v>
      </c>
      <c r="G1313" s="2">
        <v>490.66</v>
      </c>
      <c r="H1313" s="756">
        <v>46096.0</v>
      </c>
      <c r="I1313" s="757">
        <f t="shared" si="1"/>
        <v>139.8101333</v>
      </c>
      <c r="J1313" s="758">
        <f t="shared" si="2"/>
        <v>0.2725928237</v>
      </c>
      <c r="K1313" s="758"/>
    </row>
    <row r="1314">
      <c r="A1314" s="2" t="s">
        <v>425</v>
      </c>
      <c r="B1314" s="2" t="s">
        <v>506</v>
      </c>
      <c r="C1314" s="2">
        <v>2.68435456E8</v>
      </c>
      <c r="D1314" s="2">
        <v>16.0</v>
      </c>
      <c r="E1314" s="2">
        <v>791.89</v>
      </c>
      <c r="F1314" s="2">
        <v>338.98</v>
      </c>
      <c r="G1314" s="2">
        <v>635.59</v>
      </c>
      <c r="H1314" s="756">
        <v>46096.0</v>
      </c>
      <c r="I1314" s="757">
        <f t="shared" si="1"/>
        <v>279.6202667</v>
      </c>
      <c r="J1314" s="758">
        <f t="shared" si="2"/>
        <v>0.3531049346</v>
      </c>
      <c r="K1314" s="758"/>
    </row>
    <row r="1315">
      <c r="A1315" s="2" t="s">
        <v>425</v>
      </c>
      <c r="B1315" s="2" t="s">
        <v>506</v>
      </c>
      <c r="C1315" s="2">
        <v>5.36870912E8</v>
      </c>
      <c r="D1315" s="2">
        <v>16.0</v>
      </c>
      <c r="E1315" s="2">
        <v>1414.2</v>
      </c>
      <c r="F1315" s="2">
        <v>379.63</v>
      </c>
      <c r="G1315" s="2">
        <v>711.8</v>
      </c>
      <c r="H1315" s="756">
        <v>46096.0</v>
      </c>
      <c r="I1315" s="757">
        <f t="shared" si="1"/>
        <v>559.2405333</v>
      </c>
      <c r="J1315" s="758">
        <f t="shared" si="2"/>
        <v>0.3954465658</v>
      </c>
      <c r="K1315" s="758"/>
    </row>
    <row r="1316">
      <c r="A1316" s="2" t="s">
        <v>425</v>
      </c>
      <c r="B1316" s="2" t="s">
        <v>506</v>
      </c>
      <c r="C1316" s="2">
        <v>1.073741824E9</v>
      </c>
      <c r="D1316" s="2">
        <v>16.0</v>
      </c>
      <c r="E1316" s="2">
        <v>2612.34</v>
      </c>
      <c r="F1316" s="2">
        <v>411.03</v>
      </c>
      <c r="G1316" s="2">
        <v>770.68</v>
      </c>
      <c r="H1316" s="756">
        <v>46096.0</v>
      </c>
      <c r="I1316" s="757">
        <f t="shared" si="1"/>
        <v>1118.481067</v>
      </c>
      <c r="J1316" s="758">
        <f t="shared" si="2"/>
        <v>0.4281529459</v>
      </c>
      <c r="K1316" s="758"/>
    </row>
    <row r="1317">
      <c r="A1317" s="2" t="s">
        <v>425</v>
      </c>
      <c r="B1317" s="2" t="s">
        <v>506</v>
      </c>
      <c r="C1317" s="2">
        <v>2.147483648E9</v>
      </c>
      <c r="D1317" s="2">
        <v>16.0</v>
      </c>
      <c r="E1317" s="2">
        <v>4958.38</v>
      </c>
      <c r="F1317" s="2">
        <v>433.1</v>
      </c>
      <c r="G1317" s="2">
        <v>812.07</v>
      </c>
      <c r="H1317" s="756">
        <v>46096.0</v>
      </c>
      <c r="I1317" s="757">
        <f t="shared" si="1"/>
        <v>2236.962133</v>
      </c>
      <c r="J1317" s="758">
        <f t="shared" si="2"/>
        <v>0.4511477808</v>
      </c>
      <c r="K1317" s="758"/>
    </row>
    <row r="1318">
      <c r="A1318" s="2" t="s">
        <v>425</v>
      </c>
      <c r="B1318" s="2" t="s">
        <v>506</v>
      </c>
      <c r="C1318" s="2">
        <v>4.294967296E9</v>
      </c>
      <c r="D1318" s="2">
        <v>16.0</v>
      </c>
      <c r="E1318" s="2">
        <v>9234.3</v>
      </c>
      <c r="F1318" s="2">
        <v>465.11</v>
      </c>
      <c r="G1318" s="2">
        <v>872.08</v>
      </c>
      <c r="H1318" s="756">
        <v>46096.0</v>
      </c>
      <c r="I1318" s="757">
        <f t="shared" si="1"/>
        <v>4473.924267</v>
      </c>
      <c r="J1318" s="758">
        <f t="shared" si="2"/>
        <v>0.4844898115</v>
      </c>
      <c r="K1318" s="758"/>
    </row>
    <row r="1319">
      <c r="A1319" s="2" t="s">
        <v>425</v>
      </c>
      <c r="B1319" s="2" t="s">
        <v>506</v>
      </c>
      <c r="C1319" s="2">
        <v>8.589934592E9</v>
      </c>
      <c r="D1319" s="2">
        <v>16.0</v>
      </c>
      <c r="E1319" s="2">
        <v>18091.7</v>
      </c>
      <c r="F1319" s="2">
        <v>474.8</v>
      </c>
      <c r="G1319" s="2">
        <v>890.25</v>
      </c>
      <c r="H1319" s="756">
        <v>46096.0</v>
      </c>
      <c r="I1319" s="757">
        <f t="shared" si="1"/>
        <v>8947.848533</v>
      </c>
      <c r="J1319" s="758">
        <f t="shared" si="2"/>
        <v>0.4945830703</v>
      </c>
      <c r="K1319" s="758"/>
    </row>
    <row r="1320">
      <c r="A1320" s="2" t="s">
        <v>425</v>
      </c>
      <c r="B1320" s="2" t="s">
        <v>506</v>
      </c>
      <c r="C1320" s="2">
        <v>1.7179869184E10</v>
      </c>
      <c r="D1320" s="2">
        <v>16.0</v>
      </c>
      <c r="E1320" s="2">
        <v>35776.4</v>
      </c>
      <c r="F1320" s="2">
        <v>480.2</v>
      </c>
      <c r="G1320" s="2">
        <v>900.38</v>
      </c>
      <c r="H1320" s="756">
        <v>46096.0</v>
      </c>
      <c r="I1320" s="757">
        <f t="shared" si="1"/>
        <v>17895.69707</v>
      </c>
      <c r="J1320" s="758">
        <f t="shared" si="2"/>
        <v>0.5002095534</v>
      </c>
      <c r="K1320" s="758"/>
    </row>
    <row r="1321">
      <c r="A1321" s="2" t="s">
        <v>425</v>
      </c>
      <c r="B1321" s="2" t="s">
        <v>506</v>
      </c>
      <c r="C1321" s="2">
        <v>256.0</v>
      </c>
      <c r="D1321" s="2">
        <v>18.0</v>
      </c>
      <c r="E1321" s="2">
        <v>46.41</v>
      </c>
      <c r="F1321" s="2">
        <v>0.01</v>
      </c>
      <c r="G1321" s="2">
        <v>0.01</v>
      </c>
      <c r="H1321" s="756">
        <v>46096.0</v>
      </c>
      <c r="I1321" s="757">
        <f t="shared" si="1"/>
        <v>0.0002686419753</v>
      </c>
      <c r="J1321" s="758">
        <f t="shared" si="2"/>
        <v>0.000005788450233</v>
      </c>
      <c r="K1321" s="758"/>
    </row>
    <row r="1322">
      <c r="A1322" s="2" t="s">
        <v>425</v>
      </c>
      <c r="B1322" s="2" t="s">
        <v>506</v>
      </c>
      <c r="C1322" s="2">
        <v>512.0</v>
      </c>
      <c r="D1322" s="2">
        <v>18.0</v>
      </c>
      <c r="E1322" s="2">
        <v>46.98</v>
      </c>
      <c r="F1322" s="2">
        <v>0.01</v>
      </c>
      <c r="G1322" s="2">
        <v>0.02</v>
      </c>
      <c r="H1322" s="756">
        <v>46096.0</v>
      </c>
      <c r="I1322" s="757">
        <f t="shared" si="1"/>
        <v>0.0005372839506</v>
      </c>
      <c r="J1322" s="758">
        <f t="shared" si="2"/>
        <v>0.00001143643999</v>
      </c>
      <c r="K1322" s="758"/>
    </row>
    <row r="1323">
      <c r="A1323" s="2" t="s">
        <v>425</v>
      </c>
      <c r="B1323" s="2" t="s">
        <v>506</v>
      </c>
      <c r="C1323" s="2">
        <v>1024.0</v>
      </c>
      <c r="D1323" s="2">
        <v>18.0</v>
      </c>
      <c r="E1323" s="2">
        <v>47.62</v>
      </c>
      <c r="F1323" s="2">
        <v>0.02</v>
      </c>
      <c r="G1323" s="2">
        <v>0.04</v>
      </c>
      <c r="H1323" s="756">
        <v>46096.0</v>
      </c>
      <c r="I1323" s="757">
        <f t="shared" si="1"/>
        <v>0.001074567901</v>
      </c>
      <c r="J1323" s="758">
        <f t="shared" si="2"/>
        <v>0.00002256547462</v>
      </c>
      <c r="K1323" s="758"/>
    </row>
    <row r="1324">
      <c r="A1324" s="2" t="s">
        <v>425</v>
      </c>
      <c r="B1324" s="2" t="s">
        <v>506</v>
      </c>
      <c r="C1324" s="2">
        <v>2048.0</v>
      </c>
      <c r="D1324" s="2">
        <v>18.0</v>
      </c>
      <c r="E1324" s="2">
        <v>47.11</v>
      </c>
      <c r="F1324" s="2">
        <v>0.04</v>
      </c>
      <c r="G1324" s="2">
        <v>0.08</v>
      </c>
      <c r="H1324" s="756">
        <v>46096.0</v>
      </c>
      <c r="I1324" s="757">
        <f t="shared" si="1"/>
        <v>0.002149135802</v>
      </c>
      <c r="J1324" s="758">
        <f t="shared" si="2"/>
        <v>0.00004561952457</v>
      </c>
      <c r="K1324" s="758"/>
    </row>
    <row r="1325">
      <c r="A1325" s="2" t="s">
        <v>425</v>
      </c>
      <c r="B1325" s="2" t="s">
        <v>506</v>
      </c>
      <c r="C1325" s="2">
        <v>4096.0</v>
      </c>
      <c r="D1325" s="2">
        <v>18.0</v>
      </c>
      <c r="E1325" s="2">
        <v>46.68</v>
      </c>
      <c r="F1325" s="2">
        <v>0.09</v>
      </c>
      <c r="G1325" s="2">
        <v>0.17</v>
      </c>
      <c r="H1325" s="756">
        <v>46096.0</v>
      </c>
      <c r="I1325" s="757">
        <f t="shared" si="1"/>
        <v>0.004298271605</v>
      </c>
      <c r="J1325" s="758">
        <f t="shared" si="2"/>
        <v>0.00009207951167</v>
      </c>
      <c r="K1325" s="758"/>
    </row>
    <row r="1326">
      <c r="A1326" s="2" t="s">
        <v>425</v>
      </c>
      <c r="B1326" s="2" t="s">
        <v>506</v>
      </c>
      <c r="C1326" s="2">
        <v>8192.0</v>
      </c>
      <c r="D1326" s="2">
        <v>18.0</v>
      </c>
      <c r="E1326" s="2">
        <v>46.95</v>
      </c>
      <c r="F1326" s="2">
        <v>0.17</v>
      </c>
      <c r="G1326" s="2">
        <v>0.33</v>
      </c>
      <c r="H1326" s="756">
        <v>46096.0</v>
      </c>
      <c r="I1326" s="757">
        <f t="shared" si="1"/>
        <v>0.00859654321</v>
      </c>
      <c r="J1326" s="758">
        <f t="shared" si="2"/>
        <v>0.0001830999619</v>
      </c>
      <c r="K1326" s="758"/>
    </row>
    <row r="1327">
      <c r="A1327" s="2" t="s">
        <v>425</v>
      </c>
      <c r="B1327" s="2" t="s">
        <v>506</v>
      </c>
      <c r="C1327" s="2">
        <v>16384.0</v>
      </c>
      <c r="D1327" s="2">
        <v>18.0</v>
      </c>
      <c r="E1327" s="2">
        <v>48.68</v>
      </c>
      <c r="F1327" s="2">
        <v>0.34</v>
      </c>
      <c r="G1327" s="2">
        <v>0.64</v>
      </c>
      <c r="H1327" s="756">
        <v>46096.0</v>
      </c>
      <c r="I1327" s="757">
        <f t="shared" si="1"/>
        <v>0.01719308642</v>
      </c>
      <c r="J1327" s="758">
        <f t="shared" si="2"/>
        <v>0.0003531858344</v>
      </c>
      <c r="K1327" s="758"/>
    </row>
    <row r="1328">
      <c r="A1328" s="2" t="s">
        <v>425</v>
      </c>
      <c r="B1328" s="2" t="s">
        <v>506</v>
      </c>
      <c r="C1328" s="2">
        <v>32768.0</v>
      </c>
      <c r="D1328" s="2">
        <v>18.0</v>
      </c>
      <c r="E1328" s="2">
        <v>48.64</v>
      </c>
      <c r="F1328" s="2">
        <v>0.67</v>
      </c>
      <c r="G1328" s="2">
        <v>1.27</v>
      </c>
      <c r="H1328" s="756">
        <v>46096.0</v>
      </c>
      <c r="I1328" s="757">
        <f t="shared" si="1"/>
        <v>0.03438617284</v>
      </c>
      <c r="J1328" s="758">
        <f t="shared" si="2"/>
        <v>0.0007069525666</v>
      </c>
      <c r="K1328" s="758"/>
    </row>
    <row r="1329">
      <c r="A1329" s="2" t="s">
        <v>425</v>
      </c>
      <c r="B1329" s="2" t="s">
        <v>506</v>
      </c>
      <c r="C1329" s="2">
        <v>65536.0</v>
      </c>
      <c r="D1329" s="2">
        <v>18.0</v>
      </c>
      <c r="E1329" s="2">
        <v>54.1</v>
      </c>
      <c r="F1329" s="2">
        <v>1.21</v>
      </c>
      <c r="G1329" s="2">
        <v>2.29</v>
      </c>
      <c r="H1329" s="756">
        <v>46096.0</v>
      </c>
      <c r="I1329" s="757">
        <f t="shared" si="1"/>
        <v>0.06877234568</v>
      </c>
      <c r="J1329" s="758">
        <f t="shared" si="2"/>
        <v>0.001271207868</v>
      </c>
      <c r="K1329" s="758"/>
    </row>
    <row r="1330">
      <c r="A1330" s="2" t="s">
        <v>425</v>
      </c>
      <c r="B1330" s="2" t="s">
        <v>506</v>
      </c>
      <c r="C1330" s="2">
        <v>131072.0</v>
      </c>
      <c r="D1330" s="2">
        <v>18.0</v>
      </c>
      <c r="E1330" s="2">
        <v>55.7</v>
      </c>
      <c r="F1330" s="2">
        <v>2.35</v>
      </c>
      <c r="G1330" s="2">
        <v>4.44</v>
      </c>
      <c r="H1330" s="756">
        <v>46096.0</v>
      </c>
      <c r="I1330" s="757">
        <f t="shared" si="1"/>
        <v>0.1375446914</v>
      </c>
      <c r="J1330" s="758">
        <f t="shared" si="2"/>
        <v>0.002469384046</v>
      </c>
      <c r="K1330" s="758"/>
    </row>
    <row r="1331">
      <c r="A1331" s="2" t="s">
        <v>425</v>
      </c>
      <c r="B1331" s="2" t="s">
        <v>506</v>
      </c>
      <c r="C1331" s="2">
        <v>262144.0</v>
      </c>
      <c r="D1331" s="2">
        <v>18.0</v>
      </c>
      <c r="E1331" s="2">
        <v>56.32</v>
      </c>
      <c r="F1331" s="2">
        <v>4.65</v>
      </c>
      <c r="G1331" s="2">
        <v>8.79</v>
      </c>
      <c r="H1331" s="756">
        <v>46096.0</v>
      </c>
      <c r="I1331" s="757">
        <f t="shared" si="1"/>
        <v>0.2750893827</v>
      </c>
      <c r="J1331" s="758">
        <f t="shared" si="2"/>
        <v>0.004884399551</v>
      </c>
      <c r="K1331" s="758"/>
    </row>
    <row r="1332">
      <c r="A1332" s="2" t="s">
        <v>425</v>
      </c>
      <c r="B1332" s="2" t="s">
        <v>506</v>
      </c>
      <c r="C1332" s="2">
        <v>524288.0</v>
      </c>
      <c r="D1332" s="2">
        <v>18.0</v>
      </c>
      <c r="E1332" s="2">
        <v>59.11</v>
      </c>
      <c r="F1332" s="2">
        <v>8.87</v>
      </c>
      <c r="G1332" s="2">
        <v>16.75</v>
      </c>
      <c r="H1332" s="756">
        <v>46096.0</v>
      </c>
      <c r="I1332" s="757">
        <f t="shared" si="1"/>
        <v>0.5501787654</v>
      </c>
      <c r="J1332" s="758">
        <f t="shared" si="2"/>
        <v>0.009307710462</v>
      </c>
      <c r="K1332" s="758"/>
    </row>
    <row r="1333">
      <c r="A1333" s="2" t="s">
        <v>425</v>
      </c>
      <c r="B1333" s="2" t="s">
        <v>506</v>
      </c>
      <c r="C1333" s="2">
        <v>1048576.0</v>
      </c>
      <c r="D1333" s="2">
        <v>18.0</v>
      </c>
      <c r="E1333" s="2">
        <v>59.79</v>
      </c>
      <c r="F1333" s="2">
        <v>17.54</v>
      </c>
      <c r="G1333" s="2">
        <v>33.13</v>
      </c>
      <c r="H1333" s="756">
        <v>46096.0</v>
      </c>
      <c r="I1333" s="757">
        <f t="shared" si="1"/>
        <v>1.100357531</v>
      </c>
      <c r="J1333" s="758">
        <f t="shared" si="2"/>
        <v>0.01840370515</v>
      </c>
      <c r="K1333" s="758"/>
    </row>
    <row r="1334">
      <c r="A1334" s="2" t="s">
        <v>425</v>
      </c>
      <c r="B1334" s="2" t="s">
        <v>506</v>
      </c>
      <c r="C1334" s="2">
        <v>2097152.0</v>
      </c>
      <c r="D1334" s="2">
        <v>18.0</v>
      </c>
      <c r="E1334" s="2">
        <v>62.04</v>
      </c>
      <c r="F1334" s="2">
        <v>33.8</v>
      </c>
      <c r="G1334" s="2">
        <v>63.85</v>
      </c>
      <c r="H1334" s="756">
        <v>46096.0</v>
      </c>
      <c r="I1334" s="757">
        <f t="shared" si="1"/>
        <v>2.200715062</v>
      </c>
      <c r="J1334" s="758">
        <f t="shared" si="2"/>
        <v>0.03547251873</v>
      </c>
      <c r="K1334" s="758"/>
    </row>
    <row r="1335">
      <c r="A1335" s="2" t="s">
        <v>425</v>
      </c>
      <c r="B1335" s="2" t="s">
        <v>506</v>
      </c>
      <c r="C1335" s="2">
        <v>4194304.0</v>
      </c>
      <c r="D1335" s="2">
        <v>18.0</v>
      </c>
      <c r="E1335" s="2">
        <v>70.81</v>
      </c>
      <c r="F1335" s="2">
        <v>59.23</v>
      </c>
      <c r="G1335" s="2">
        <v>111.89</v>
      </c>
      <c r="H1335" s="756">
        <v>46096.0</v>
      </c>
      <c r="I1335" s="757">
        <f t="shared" si="1"/>
        <v>4.401430123</v>
      </c>
      <c r="J1335" s="758">
        <f t="shared" si="2"/>
        <v>0.06215831272</v>
      </c>
      <c r="K1335" s="758"/>
    </row>
    <row r="1336">
      <c r="A1336" s="2" t="s">
        <v>425</v>
      </c>
      <c r="B1336" s="2" t="s">
        <v>506</v>
      </c>
      <c r="C1336" s="2">
        <v>8388608.0</v>
      </c>
      <c r="D1336" s="2">
        <v>18.0</v>
      </c>
      <c r="E1336" s="2">
        <v>99.31</v>
      </c>
      <c r="F1336" s="2">
        <v>84.47</v>
      </c>
      <c r="G1336" s="2">
        <v>159.56</v>
      </c>
      <c r="H1336" s="756">
        <v>46096.0</v>
      </c>
      <c r="I1336" s="757">
        <f t="shared" si="1"/>
        <v>8.802860247</v>
      </c>
      <c r="J1336" s="758">
        <f t="shared" si="2"/>
        <v>0.08864021999</v>
      </c>
      <c r="K1336" s="758"/>
    </row>
    <row r="1337">
      <c r="A1337" s="2" t="s">
        <v>425</v>
      </c>
      <c r="B1337" s="2" t="s">
        <v>506</v>
      </c>
      <c r="C1337" s="2">
        <v>1.6777216E7</v>
      </c>
      <c r="D1337" s="2">
        <v>18.0</v>
      </c>
      <c r="E1337" s="2">
        <v>137.59</v>
      </c>
      <c r="F1337" s="2">
        <v>121.93</v>
      </c>
      <c r="G1337" s="2">
        <v>230.32</v>
      </c>
      <c r="H1337" s="756">
        <v>46096.0</v>
      </c>
      <c r="I1337" s="757">
        <f t="shared" si="1"/>
        <v>17.60572049</v>
      </c>
      <c r="J1337" s="758">
        <f t="shared" si="2"/>
        <v>0.1279578494</v>
      </c>
      <c r="K1337" s="758"/>
    </row>
    <row r="1338">
      <c r="A1338" s="2" t="s">
        <v>425</v>
      </c>
      <c r="B1338" s="2" t="s">
        <v>506</v>
      </c>
      <c r="C1338" s="2">
        <v>3.3554432E7</v>
      </c>
      <c r="D1338" s="2">
        <v>18.0</v>
      </c>
      <c r="E1338" s="2">
        <v>201.76</v>
      </c>
      <c r="F1338" s="2">
        <v>166.31</v>
      </c>
      <c r="G1338" s="2">
        <v>314.14</v>
      </c>
      <c r="H1338" s="756">
        <v>46096.0</v>
      </c>
      <c r="I1338" s="757">
        <f t="shared" si="1"/>
        <v>35.21144099</v>
      </c>
      <c r="J1338" s="758">
        <f t="shared" si="2"/>
        <v>0.1745214165</v>
      </c>
      <c r="K1338" s="758"/>
    </row>
    <row r="1339">
      <c r="A1339" s="2" t="s">
        <v>425</v>
      </c>
      <c r="B1339" s="2" t="s">
        <v>506</v>
      </c>
      <c r="C1339" s="2">
        <v>6.7108864E7</v>
      </c>
      <c r="D1339" s="2">
        <v>18.0</v>
      </c>
      <c r="E1339" s="2">
        <v>307.29</v>
      </c>
      <c r="F1339" s="2">
        <v>218.39</v>
      </c>
      <c r="G1339" s="2">
        <v>412.52</v>
      </c>
      <c r="H1339" s="756">
        <v>46096.0</v>
      </c>
      <c r="I1339" s="757">
        <f t="shared" si="1"/>
        <v>70.42288198</v>
      </c>
      <c r="J1339" s="758">
        <f t="shared" si="2"/>
        <v>0.2291740114</v>
      </c>
      <c r="K1339" s="758"/>
    </row>
    <row r="1340">
      <c r="A1340" s="2" t="s">
        <v>425</v>
      </c>
      <c r="B1340" s="2" t="s">
        <v>506</v>
      </c>
      <c r="C1340" s="2">
        <v>1.34217728E8</v>
      </c>
      <c r="D1340" s="2">
        <v>18.0</v>
      </c>
      <c r="E1340" s="2">
        <v>513.73</v>
      </c>
      <c r="F1340" s="2">
        <v>261.26</v>
      </c>
      <c r="G1340" s="2">
        <v>493.49</v>
      </c>
      <c r="H1340" s="756">
        <v>46096.0</v>
      </c>
      <c r="I1340" s="757">
        <f t="shared" si="1"/>
        <v>140.845764</v>
      </c>
      <c r="J1340" s="758">
        <f t="shared" si="2"/>
        <v>0.2741630116</v>
      </c>
      <c r="K1340" s="758"/>
    </row>
    <row r="1341">
      <c r="A1341" s="2" t="s">
        <v>425</v>
      </c>
      <c r="B1341" s="2" t="s">
        <v>506</v>
      </c>
      <c r="C1341" s="2">
        <v>2.68435456E8</v>
      </c>
      <c r="D1341" s="2">
        <v>18.0</v>
      </c>
      <c r="E1341" s="2">
        <v>827.2</v>
      </c>
      <c r="F1341" s="2">
        <v>324.51</v>
      </c>
      <c r="G1341" s="2">
        <v>612.97</v>
      </c>
      <c r="H1341" s="756">
        <v>46096.0</v>
      </c>
      <c r="I1341" s="757">
        <f t="shared" si="1"/>
        <v>281.6915279</v>
      </c>
      <c r="J1341" s="758">
        <f t="shared" si="2"/>
        <v>0.3405361798</v>
      </c>
      <c r="K1341" s="758"/>
    </row>
    <row r="1342">
      <c r="A1342" s="2" t="s">
        <v>425</v>
      </c>
      <c r="B1342" s="2" t="s">
        <v>506</v>
      </c>
      <c r="C1342" s="2">
        <v>5.36870912E8</v>
      </c>
      <c r="D1342" s="2">
        <v>18.0</v>
      </c>
      <c r="E1342" s="2">
        <v>1417.1</v>
      </c>
      <c r="F1342" s="2">
        <v>378.85</v>
      </c>
      <c r="G1342" s="2">
        <v>715.61</v>
      </c>
      <c r="H1342" s="756">
        <v>46096.0</v>
      </c>
      <c r="I1342" s="757">
        <f t="shared" si="1"/>
        <v>563.3830558</v>
      </c>
      <c r="J1342" s="758">
        <f t="shared" si="2"/>
        <v>0.3975605503</v>
      </c>
      <c r="K1342" s="758"/>
    </row>
    <row r="1343">
      <c r="A1343" s="2" t="s">
        <v>425</v>
      </c>
      <c r="B1343" s="2" t="s">
        <v>506</v>
      </c>
      <c r="C1343" s="2">
        <v>1.073741824E9</v>
      </c>
      <c r="D1343" s="2">
        <v>18.0</v>
      </c>
      <c r="E1343" s="2">
        <v>2612.99</v>
      </c>
      <c r="F1343" s="2">
        <v>410.93</v>
      </c>
      <c r="G1343" s="2">
        <v>776.19</v>
      </c>
      <c r="H1343" s="756">
        <v>46096.0</v>
      </c>
      <c r="I1343" s="757">
        <f t="shared" si="1"/>
        <v>1126.766112</v>
      </c>
      <c r="J1343" s="758">
        <f t="shared" si="2"/>
        <v>0.4312171541</v>
      </c>
      <c r="K1343" s="758"/>
    </row>
    <row r="1344">
      <c r="A1344" s="2" t="s">
        <v>425</v>
      </c>
      <c r="B1344" s="2" t="s">
        <v>506</v>
      </c>
      <c r="C1344" s="2">
        <v>2.147483648E9</v>
      </c>
      <c r="D1344" s="2">
        <v>18.0</v>
      </c>
      <c r="E1344" s="2">
        <v>5046.24</v>
      </c>
      <c r="F1344" s="2">
        <v>425.56</v>
      </c>
      <c r="G1344" s="2">
        <v>803.84</v>
      </c>
      <c r="H1344" s="756">
        <v>46096.0</v>
      </c>
      <c r="I1344" s="757">
        <f t="shared" si="1"/>
        <v>2253.532223</v>
      </c>
      <c r="J1344" s="758">
        <f t="shared" si="2"/>
        <v>0.4465765051</v>
      </c>
      <c r="K1344" s="758"/>
    </row>
    <row r="1345">
      <c r="A1345" s="2" t="s">
        <v>425</v>
      </c>
      <c r="B1345" s="2" t="s">
        <v>506</v>
      </c>
      <c r="C1345" s="2">
        <v>4.294967296E9</v>
      </c>
      <c r="D1345" s="2">
        <v>18.0</v>
      </c>
      <c r="E1345" s="2">
        <v>9199.98</v>
      </c>
      <c r="F1345" s="2">
        <v>466.85</v>
      </c>
      <c r="G1345" s="2">
        <v>881.82</v>
      </c>
      <c r="H1345" s="756">
        <v>46096.0</v>
      </c>
      <c r="I1345" s="757">
        <f t="shared" si="1"/>
        <v>4507.064446</v>
      </c>
      <c r="J1345" s="758">
        <f t="shared" si="2"/>
        <v>0.4898993744</v>
      </c>
      <c r="K1345" s="758"/>
    </row>
    <row r="1346">
      <c r="A1346" s="2" t="s">
        <v>425</v>
      </c>
      <c r="B1346" s="2" t="s">
        <v>506</v>
      </c>
      <c r="C1346" s="2">
        <v>8.589934592E9</v>
      </c>
      <c r="D1346" s="2">
        <v>18.0</v>
      </c>
      <c r="E1346" s="2">
        <v>18030.8</v>
      </c>
      <c r="F1346" s="2">
        <v>476.4</v>
      </c>
      <c r="G1346" s="2">
        <v>899.88</v>
      </c>
      <c r="H1346" s="756">
        <v>46096.0</v>
      </c>
      <c r="I1346" s="757">
        <f t="shared" si="1"/>
        <v>9014.128893</v>
      </c>
      <c r="J1346" s="758">
        <f t="shared" si="2"/>
        <v>0.4999295036</v>
      </c>
      <c r="K1346" s="758"/>
    </row>
    <row r="1347">
      <c r="A1347" s="2" t="s">
        <v>425</v>
      </c>
      <c r="B1347" s="2" t="s">
        <v>506</v>
      </c>
      <c r="C1347" s="2">
        <v>1.7179869184E10</v>
      </c>
      <c r="D1347" s="2">
        <v>18.0</v>
      </c>
      <c r="E1347" s="2">
        <v>35740.1</v>
      </c>
      <c r="F1347" s="2">
        <v>480.69</v>
      </c>
      <c r="G1347" s="2">
        <v>907.97</v>
      </c>
      <c r="H1347" s="756">
        <v>46096.0</v>
      </c>
      <c r="I1347" s="757">
        <f t="shared" si="1"/>
        <v>18028.25779</v>
      </c>
      <c r="J1347" s="758">
        <f t="shared" si="2"/>
        <v>0.5044266184</v>
      </c>
      <c r="K1347" s="758"/>
    </row>
    <row r="1348">
      <c r="A1348" s="2" t="s">
        <v>425</v>
      </c>
      <c r="B1348" s="2" t="s">
        <v>506</v>
      </c>
      <c r="C1348" s="2">
        <v>256.0</v>
      </c>
      <c r="D1348" s="2">
        <v>20.0</v>
      </c>
      <c r="E1348" s="2">
        <v>48.63</v>
      </c>
      <c r="F1348" s="2">
        <v>0.01</v>
      </c>
      <c r="G1348" s="2">
        <v>0.01</v>
      </c>
      <c r="H1348" s="756">
        <v>46096.0</v>
      </c>
      <c r="I1348" s="757">
        <f t="shared" si="1"/>
        <v>0.0002702222222</v>
      </c>
      <c r="J1348" s="758">
        <f t="shared" si="2"/>
        <v>0.000005556697969</v>
      </c>
      <c r="K1348" s="758"/>
    </row>
    <row r="1349">
      <c r="A1349" s="2" t="s">
        <v>425</v>
      </c>
      <c r="B1349" s="2" t="s">
        <v>506</v>
      </c>
      <c r="C1349" s="2">
        <v>512.0</v>
      </c>
      <c r="D1349" s="2">
        <v>20.0</v>
      </c>
      <c r="E1349" s="2">
        <v>48.26</v>
      </c>
      <c r="F1349" s="2">
        <v>0.01</v>
      </c>
      <c r="G1349" s="2">
        <v>0.02</v>
      </c>
      <c r="H1349" s="756">
        <v>46096.0</v>
      </c>
      <c r="I1349" s="757">
        <f t="shared" si="1"/>
        <v>0.0005404444444</v>
      </c>
      <c r="J1349" s="758">
        <f t="shared" si="2"/>
        <v>0.00001119860017</v>
      </c>
      <c r="K1349" s="758"/>
    </row>
    <row r="1350">
      <c r="A1350" s="2" t="s">
        <v>425</v>
      </c>
      <c r="B1350" s="2" t="s">
        <v>506</v>
      </c>
      <c r="C1350" s="2">
        <v>1024.0</v>
      </c>
      <c r="D1350" s="2">
        <v>20.0</v>
      </c>
      <c r="E1350" s="2">
        <v>48.74</v>
      </c>
      <c r="F1350" s="2">
        <v>0.02</v>
      </c>
      <c r="G1350" s="2">
        <v>0.04</v>
      </c>
      <c r="H1350" s="756">
        <v>46096.0</v>
      </c>
      <c r="I1350" s="757">
        <f t="shared" si="1"/>
        <v>0.001080888889</v>
      </c>
      <c r="J1350" s="758">
        <f t="shared" si="2"/>
        <v>0.00002217662882</v>
      </c>
      <c r="K1350" s="758"/>
    </row>
    <row r="1351">
      <c r="A1351" s="2" t="s">
        <v>425</v>
      </c>
      <c r="B1351" s="2" t="s">
        <v>506</v>
      </c>
      <c r="C1351" s="2">
        <v>2048.0</v>
      </c>
      <c r="D1351" s="2">
        <v>20.0</v>
      </c>
      <c r="E1351" s="2">
        <v>48.5</v>
      </c>
      <c r="F1351" s="2">
        <v>0.04</v>
      </c>
      <c r="G1351" s="2">
        <v>0.08</v>
      </c>
      <c r="H1351" s="756">
        <v>46096.0</v>
      </c>
      <c r="I1351" s="757">
        <f t="shared" si="1"/>
        <v>0.002161777778</v>
      </c>
      <c r="J1351" s="758">
        <f t="shared" si="2"/>
        <v>0.00004457273769</v>
      </c>
      <c r="K1351" s="758"/>
    </row>
    <row r="1352">
      <c r="A1352" s="2" t="s">
        <v>425</v>
      </c>
      <c r="B1352" s="2" t="s">
        <v>506</v>
      </c>
      <c r="C1352" s="2">
        <v>4096.0</v>
      </c>
      <c r="D1352" s="2">
        <v>20.0</v>
      </c>
      <c r="E1352" s="2">
        <v>47.41</v>
      </c>
      <c r="F1352" s="2">
        <v>0.09</v>
      </c>
      <c r="G1352" s="2">
        <v>0.16</v>
      </c>
      <c r="H1352" s="756">
        <v>46096.0</v>
      </c>
      <c r="I1352" s="757">
        <f t="shared" si="1"/>
        <v>0.004323555556</v>
      </c>
      <c r="J1352" s="758">
        <f t="shared" si="2"/>
        <v>0.00009119501277</v>
      </c>
      <c r="K1352" s="758"/>
    </row>
    <row r="1353">
      <c r="A1353" s="2" t="s">
        <v>425</v>
      </c>
      <c r="B1353" s="2" t="s">
        <v>506</v>
      </c>
      <c r="C1353" s="2">
        <v>8192.0</v>
      </c>
      <c r="D1353" s="2">
        <v>20.0</v>
      </c>
      <c r="E1353" s="2">
        <v>47.67</v>
      </c>
      <c r="F1353" s="2">
        <v>0.17</v>
      </c>
      <c r="G1353" s="2">
        <v>0.33</v>
      </c>
      <c r="H1353" s="756">
        <v>46096.0</v>
      </c>
      <c r="I1353" s="757">
        <f t="shared" si="1"/>
        <v>0.008647111111</v>
      </c>
      <c r="J1353" s="758">
        <f t="shared" si="2"/>
        <v>0.0001813952404</v>
      </c>
      <c r="K1353" s="758"/>
    </row>
    <row r="1354">
      <c r="A1354" s="2" t="s">
        <v>425</v>
      </c>
      <c r="B1354" s="2" t="s">
        <v>506</v>
      </c>
      <c r="C1354" s="2">
        <v>16384.0</v>
      </c>
      <c r="D1354" s="2">
        <v>20.0</v>
      </c>
      <c r="E1354" s="2">
        <v>50.05</v>
      </c>
      <c r="F1354" s="2">
        <v>0.33</v>
      </c>
      <c r="G1354" s="2">
        <v>0.62</v>
      </c>
      <c r="H1354" s="756">
        <v>46096.0</v>
      </c>
      <c r="I1354" s="757">
        <f t="shared" si="1"/>
        <v>0.01729422222</v>
      </c>
      <c r="J1354" s="758">
        <f t="shared" si="2"/>
        <v>0.0003455389055</v>
      </c>
      <c r="K1354" s="758"/>
    </row>
    <row r="1355">
      <c r="A1355" s="2" t="s">
        <v>425</v>
      </c>
      <c r="B1355" s="2" t="s">
        <v>506</v>
      </c>
      <c r="C1355" s="2">
        <v>32768.0</v>
      </c>
      <c r="D1355" s="2">
        <v>20.0</v>
      </c>
      <c r="E1355" s="2">
        <v>50.07</v>
      </c>
      <c r="F1355" s="2">
        <v>0.65</v>
      </c>
      <c r="G1355" s="2">
        <v>1.24</v>
      </c>
      <c r="H1355" s="756">
        <v>46096.0</v>
      </c>
      <c r="I1355" s="757">
        <f t="shared" si="1"/>
        <v>0.03458844444</v>
      </c>
      <c r="J1355" s="758">
        <f t="shared" si="2"/>
        <v>0.0006908017664</v>
      </c>
      <c r="K1355" s="758"/>
    </row>
    <row r="1356">
      <c r="A1356" s="2" t="s">
        <v>425</v>
      </c>
      <c r="B1356" s="2" t="s">
        <v>506</v>
      </c>
      <c r="C1356" s="2">
        <v>65536.0</v>
      </c>
      <c r="D1356" s="2">
        <v>20.0</v>
      </c>
      <c r="E1356" s="2">
        <v>54.52</v>
      </c>
      <c r="F1356" s="2">
        <v>1.2</v>
      </c>
      <c r="G1356" s="2">
        <v>2.28</v>
      </c>
      <c r="H1356" s="756">
        <v>46096.0</v>
      </c>
      <c r="I1356" s="757">
        <f t="shared" si="1"/>
        <v>0.06917688889</v>
      </c>
      <c r="J1356" s="758">
        <f t="shared" si="2"/>
        <v>0.001268835086</v>
      </c>
      <c r="K1356" s="758"/>
    </row>
    <row r="1357">
      <c r="A1357" s="2" t="s">
        <v>425</v>
      </c>
      <c r="B1357" s="2" t="s">
        <v>506</v>
      </c>
      <c r="C1357" s="2">
        <v>131072.0</v>
      </c>
      <c r="D1357" s="2">
        <v>20.0</v>
      </c>
      <c r="E1357" s="2">
        <v>57.92</v>
      </c>
      <c r="F1357" s="2">
        <v>2.26</v>
      </c>
      <c r="G1357" s="2">
        <v>4.3</v>
      </c>
      <c r="H1357" s="756">
        <v>46096.0</v>
      </c>
      <c r="I1357" s="757">
        <f t="shared" si="1"/>
        <v>0.1383537778</v>
      </c>
      <c r="J1357" s="758">
        <f t="shared" si="2"/>
        <v>0.002388704727</v>
      </c>
      <c r="K1357" s="758"/>
    </row>
    <row r="1358">
      <c r="A1358" s="2" t="s">
        <v>425</v>
      </c>
      <c r="B1358" s="2" t="s">
        <v>506</v>
      </c>
      <c r="C1358" s="2">
        <v>262144.0</v>
      </c>
      <c r="D1358" s="2">
        <v>20.0</v>
      </c>
      <c r="E1358" s="2">
        <v>57.31</v>
      </c>
      <c r="F1358" s="2">
        <v>4.57</v>
      </c>
      <c r="G1358" s="2">
        <v>8.69</v>
      </c>
      <c r="H1358" s="756">
        <v>46096.0</v>
      </c>
      <c r="I1358" s="757">
        <f t="shared" si="1"/>
        <v>0.2767075556</v>
      </c>
      <c r="J1358" s="758">
        <f t="shared" si="2"/>
        <v>0.004828259563</v>
      </c>
      <c r="K1358" s="758"/>
    </row>
    <row r="1359">
      <c r="A1359" s="2" t="s">
        <v>425</v>
      </c>
      <c r="B1359" s="2" t="s">
        <v>506</v>
      </c>
      <c r="C1359" s="2">
        <v>524288.0</v>
      </c>
      <c r="D1359" s="2">
        <v>20.0</v>
      </c>
      <c r="E1359" s="2">
        <v>60.21</v>
      </c>
      <c r="F1359" s="2">
        <v>8.71</v>
      </c>
      <c r="G1359" s="2">
        <v>16.54</v>
      </c>
      <c r="H1359" s="756">
        <v>46096.0</v>
      </c>
      <c r="I1359" s="757">
        <f t="shared" si="1"/>
        <v>0.5534151111</v>
      </c>
      <c r="J1359" s="758">
        <f t="shared" si="2"/>
        <v>0.009191415232</v>
      </c>
      <c r="K1359" s="758"/>
    </row>
    <row r="1360">
      <c r="A1360" s="2" t="s">
        <v>425</v>
      </c>
      <c r="B1360" s="2" t="s">
        <v>506</v>
      </c>
      <c r="C1360" s="2">
        <v>1048576.0</v>
      </c>
      <c r="D1360" s="2">
        <v>20.0</v>
      </c>
      <c r="E1360" s="2">
        <v>60.95</v>
      </c>
      <c r="F1360" s="2">
        <v>17.2</v>
      </c>
      <c r="G1360" s="2">
        <v>32.69</v>
      </c>
      <c r="H1360" s="756">
        <v>46096.0</v>
      </c>
      <c r="I1360" s="757">
        <f t="shared" si="1"/>
        <v>1.106830222</v>
      </c>
      <c r="J1360" s="758">
        <f t="shared" si="2"/>
        <v>0.01815964269</v>
      </c>
      <c r="K1360" s="758"/>
    </row>
    <row r="1361">
      <c r="A1361" s="2" t="s">
        <v>425</v>
      </c>
      <c r="B1361" s="2" t="s">
        <v>506</v>
      </c>
      <c r="C1361" s="2">
        <v>2097152.0</v>
      </c>
      <c r="D1361" s="2">
        <v>20.0</v>
      </c>
      <c r="E1361" s="2">
        <v>63.59</v>
      </c>
      <c r="F1361" s="2">
        <v>32.98</v>
      </c>
      <c r="G1361" s="2">
        <v>62.66</v>
      </c>
      <c r="H1361" s="756">
        <v>46096.0</v>
      </c>
      <c r="I1361" s="757">
        <f t="shared" si="1"/>
        <v>2.213660444</v>
      </c>
      <c r="J1361" s="758">
        <f t="shared" si="2"/>
        <v>0.03481145533</v>
      </c>
      <c r="K1361" s="758"/>
    </row>
    <row r="1362">
      <c r="A1362" s="2" t="s">
        <v>425</v>
      </c>
      <c r="B1362" s="2" t="s">
        <v>506</v>
      </c>
      <c r="C1362" s="2">
        <v>4194304.0</v>
      </c>
      <c r="D1362" s="2">
        <v>20.0</v>
      </c>
      <c r="E1362" s="2">
        <v>72.14</v>
      </c>
      <c r="F1362" s="2">
        <v>58.14</v>
      </c>
      <c r="G1362" s="2">
        <v>110.47</v>
      </c>
      <c r="H1362" s="756">
        <v>46096.0</v>
      </c>
      <c r="I1362" s="757">
        <f t="shared" si="1"/>
        <v>4.427320889</v>
      </c>
      <c r="J1362" s="758">
        <f t="shared" si="2"/>
        <v>0.06137123494</v>
      </c>
      <c r="K1362" s="758"/>
    </row>
    <row r="1363">
      <c r="A1363" s="2" t="s">
        <v>425</v>
      </c>
      <c r="B1363" s="2" t="s">
        <v>506</v>
      </c>
      <c r="C1363" s="2">
        <v>8388608.0</v>
      </c>
      <c r="D1363" s="2">
        <v>20.0</v>
      </c>
      <c r="E1363" s="2">
        <v>101.34</v>
      </c>
      <c r="F1363" s="2">
        <v>82.78</v>
      </c>
      <c r="G1363" s="2">
        <v>157.27</v>
      </c>
      <c r="H1363" s="756">
        <v>46096.0</v>
      </c>
      <c r="I1363" s="757">
        <f t="shared" si="1"/>
        <v>8.854641778</v>
      </c>
      <c r="J1363" s="758">
        <f t="shared" si="2"/>
        <v>0.08737558494</v>
      </c>
      <c r="K1363" s="758"/>
    </row>
    <row r="1364">
      <c r="A1364" s="2" t="s">
        <v>425</v>
      </c>
      <c r="B1364" s="2" t="s">
        <v>506</v>
      </c>
      <c r="C1364" s="2">
        <v>1.6777216E7</v>
      </c>
      <c r="D1364" s="2">
        <v>20.0</v>
      </c>
      <c r="E1364" s="2">
        <v>141.6</v>
      </c>
      <c r="F1364" s="2">
        <v>118.49</v>
      </c>
      <c r="G1364" s="2">
        <v>225.12</v>
      </c>
      <c r="H1364" s="756">
        <v>46096.0</v>
      </c>
      <c r="I1364" s="757">
        <f t="shared" si="1"/>
        <v>17.70928356</v>
      </c>
      <c r="J1364" s="758">
        <f t="shared" si="2"/>
        <v>0.1250655618</v>
      </c>
      <c r="K1364" s="758"/>
    </row>
    <row r="1365">
      <c r="A1365" s="2" t="s">
        <v>425</v>
      </c>
      <c r="B1365" s="2" t="s">
        <v>506</v>
      </c>
      <c r="C1365" s="2">
        <v>3.3554432E7</v>
      </c>
      <c r="D1365" s="2">
        <v>20.0</v>
      </c>
      <c r="E1365" s="2">
        <v>203.91</v>
      </c>
      <c r="F1365" s="2">
        <v>164.55</v>
      </c>
      <c r="G1365" s="2">
        <v>312.65</v>
      </c>
      <c r="H1365" s="756">
        <v>46096.0</v>
      </c>
      <c r="I1365" s="757">
        <f t="shared" si="1"/>
        <v>35.41856711</v>
      </c>
      <c r="J1365" s="758">
        <f t="shared" si="2"/>
        <v>0.1736970581</v>
      </c>
      <c r="K1365" s="758"/>
    </row>
    <row r="1366">
      <c r="A1366" s="2" t="s">
        <v>425</v>
      </c>
      <c r="B1366" s="2" t="s">
        <v>506</v>
      </c>
      <c r="C1366" s="2">
        <v>6.7108864E7</v>
      </c>
      <c r="D1366" s="2">
        <v>20.0</v>
      </c>
      <c r="E1366" s="2">
        <v>311.32</v>
      </c>
      <c r="F1366" s="2">
        <v>215.56</v>
      </c>
      <c r="G1366" s="2">
        <v>409.57</v>
      </c>
      <c r="H1366" s="756">
        <v>46096.0</v>
      </c>
      <c r="I1366" s="757">
        <f t="shared" si="1"/>
        <v>70.83713422</v>
      </c>
      <c r="J1366" s="758">
        <f t="shared" si="2"/>
        <v>0.227538013</v>
      </c>
      <c r="K1366" s="758"/>
    </row>
    <row r="1367">
      <c r="A1367" s="2" t="s">
        <v>425</v>
      </c>
      <c r="B1367" s="2" t="s">
        <v>506</v>
      </c>
      <c r="C1367" s="2">
        <v>1.34217728E8</v>
      </c>
      <c r="D1367" s="2">
        <v>20.0</v>
      </c>
      <c r="E1367" s="2">
        <v>511.51</v>
      </c>
      <c r="F1367" s="2">
        <v>262.4</v>
      </c>
      <c r="G1367" s="2">
        <v>498.55</v>
      </c>
      <c r="H1367" s="756">
        <v>46096.0</v>
      </c>
      <c r="I1367" s="757">
        <f t="shared" si="1"/>
        <v>141.6742684</v>
      </c>
      <c r="J1367" s="758">
        <f t="shared" si="2"/>
        <v>0.276972627</v>
      </c>
      <c r="K1367" s="758"/>
    </row>
    <row r="1368">
      <c r="A1368" s="2" t="s">
        <v>425</v>
      </c>
      <c r="B1368" s="2" t="s">
        <v>506</v>
      </c>
      <c r="C1368" s="2">
        <v>2.68435456E8</v>
      </c>
      <c r="D1368" s="2">
        <v>20.0</v>
      </c>
      <c r="E1368" s="2">
        <v>826.72</v>
      </c>
      <c r="F1368" s="2">
        <v>324.7</v>
      </c>
      <c r="G1368" s="2">
        <v>616.93</v>
      </c>
      <c r="H1368" s="756">
        <v>46096.0</v>
      </c>
      <c r="I1368" s="757">
        <f t="shared" si="1"/>
        <v>283.3485369</v>
      </c>
      <c r="J1368" s="758">
        <f t="shared" si="2"/>
        <v>0.3427382147</v>
      </c>
      <c r="K1368" s="758"/>
    </row>
    <row r="1369">
      <c r="A1369" s="2" t="s">
        <v>425</v>
      </c>
      <c r="B1369" s="2" t="s">
        <v>506</v>
      </c>
      <c r="C1369" s="2">
        <v>5.36870912E8</v>
      </c>
      <c r="D1369" s="2">
        <v>20.0</v>
      </c>
      <c r="E1369" s="2">
        <v>1425.92</v>
      </c>
      <c r="F1369" s="2">
        <v>376.51</v>
      </c>
      <c r="G1369" s="2">
        <v>715.37</v>
      </c>
      <c r="H1369" s="756">
        <v>46096.0</v>
      </c>
      <c r="I1369" s="757">
        <f t="shared" si="1"/>
        <v>566.6970738</v>
      </c>
      <c r="J1369" s="758">
        <f t="shared" si="2"/>
        <v>0.3974255735</v>
      </c>
      <c r="K1369" s="758"/>
    </row>
    <row r="1370">
      <c r="A1370" s="2" t="s">
        <v>425</v>
      </c>
      <c r="B1370" s="2" t="s">
        <v>506</v>
      </c>
      <c r="C1370" s="2">
        <v>1.073741824E9</v>
      </c>
      <c r="D1370" s="2">
        <v>20.0</v>
      </c>
      <c r="E1370" s="2">
        <v>2660.02</v>
      </c>
      <c r="F1370" s="2">
        <v>403.66</v>
      </c>
      <c r="G1370" s="2">
        <v>766.95</v>
      </c>
      <c r="H1370" s="756">
        <v>46096.0</v>
      </c>
      <c r="I1370" s="757">
        <f t="shared" si="1"/>
        <v>1133.394148</v>
      </c>
      <c r="J1370" s="758">
        <f t="shared" si="2"/>
        <v>0.4260848218</v>
      </c>
      <c r="K1370" s="758"/>
    </row>
    <row r="1371">
      <c r="A1371" s="2" t="s">
        <v>425</v>
      </c>
      <c r="B1371" s="2" t="s">
        <v>506</v>
      </c>
      <c r="C1371" s="2">
        <v>2.147483648E9</v>
      </c>
      <c r="D1371" s="2">
        <v>20.0</v>
      </c>
      <c r="E1371" s="2">
        <v>5026.3</v>
      </c>
      <c r="F1371" s="2">
        <v>427.25</v>
      </c>
      <c r="G1371" s="2">
        <v>811.77</v>
      </c>
      <c r="H1371" s="756">
        <v>46096.0</v>
      </c>
      <c r="I1371" s="757">
        <f t="shared" si="1"/>
        <v>2266.788295</v>
      </c>
      <c r="J1371" s="758">
        <f t="shared" si="2"/>
        <v>0.4509854754</v>
      </c>
      <c r="K1371" s="758"/>
    </row>
    <row r="1372">
      <c r="A1372" s="2" t="s">
        <v>425</v>
      </c>
      <c r="B1372" s="2" t="s">
        <v>506</v>
      </c>
      <c r="C1372" s="2">
        <v>4.294967296E9</v>
      </c>
      <c r="D1372" s="2">
        <v>20.0</v>
      </c>
      <c r="E1372" s="2">
        <v>9263.14</v>
      </c>
      <c r="F1372" s="2">
        <v>463.66</v>
      </c>
      <c r="G1372" s="2">
        <v>880.96</v>
      </c>
      <c r="H1372" s="756">
        <v>46096.0</v>
      </c>
      <c r="I1372" s="757">
        <f t="shared" si="1"/>
        <v>4533.57659</v>
      </c>
      <c r="J1372" s="758">
        <f t="shared" si="2"/>
        <v>0.4894211456</v>
      </c>
      <c r="K1372" s="758"/>
    </row>
    <row r="1373">
      <c r="A1373" s="2" t="s">
        <v>425</v>
      </c>
      <c r="B1373" s="2" t="s">
        <v>506</v>
      </c>
      <c r="C1373" s="2">
        <v>8.589934592E9</v>
      </c>
      <c r="D1373" s="2">
        <v>20.0</v>
      </c>
      <c r="E1373" s="2">
        <v>18048.0</v>
      </c>
      <c r="F1373" s="2">
        <v>475.95</v>
      </c>
      <c r="G1373" s="2">
        <v>904.3</v>
      </c>
      <c r="H1373" s="756">
        <v>46096.0</v>
      </c>
      <c r="I1373" s="757">
        <f t="shared" si="1"/>
        <v>9067.15318</v>
      </c>
      <c r="J1373" s="758">
        <f t="shared" si="2"/>
        <v>0.5023910229</v>
      </c>
      <c r="K1373" s="758"/>
    </row>
    <row r="1374">
      <c r="A1374" s="2" t="s">
        <v>425</v>
      </c>
      <c r="B1374" s="2" t="s">
        <v>506</v>
      </c>
      <c r="C1374" s="2">
        <v>1.7179869184E10</v>
      </c>
      <c r="D1374" s="2">
        <v>20.0</v>
      </c>
      <c r="E1374" s="2">
        <v>35779.2</v>
      </c>
      <c r="F1374" s="2">
        <v>480.16</v>
      </c>
      <c r="G1374" s="2">
        <v>912.31</v>
      </c>
      <c r="H1374" s="756">
        <v>46096.0</v>
      </c>
      <c r="I1374" s="757">
        <f t="shared" si="1"/>
        <v>18134.30636</v>
      </c>
      <c r="J1374" s="758">
        <f t="shared" si="2"/>
        <v>0.5068393469</v>
      </c>
      <c r="K1374" s="758"/>
    </row>
    <row r="1375">
      <c r="A1375" s="2" t="s">
        <v>425</v>
      </c>
      <c r="B1375" s="2" t="s">
        <v>506</v>
      </c>
      <c r="C1375" s="2">
        <v>256.0</v>
      </c>
      <c r="D1375" s="2">
        <v>22.0</v>
      </c>
      <c r="E1375" s="2">
        <v>51.89</v>
      </c>
      <c r="F1375" s="2">
        <v>0.0</v>
      </c>
      <c r="G1375" s="2">
        <v>0.01</v>
      </c>
      <c r="H1375" s="756">
        <v>46096.0</v>
      </c>
      <c r="I1375" s="757">
        <f t="shared" si="1"/>
        <v>0.0002715151515</v>
      </c>
      <c r="J1375" s="758">
        <f t="shared" si="2"/>
        <v>0.000005232514001</v>
      </c>
      <c r="K1375" s="758"/>
    </row>
    <row r="1376">
      <c r="A1376" s="2" t="s">
        <v>425</v>
      </c>
      <c r="B1376" s="2" t="s">
        <v>506</v>
      </c>
      <c r="C1376" s="2">
        <v>512.0</v>
      </c>
      <c r="D1376" s="2">
        <v>22.0</v>
      </c>
      <c r="E1376" s="2">
        <v>50.69</v>
      </c>
      <c r="F1376" s="2">
        <v>0.01</v>
      </c>
      <c r="G1376" s="2">
        <v>0.02</v>
      </c>
      <c r="H1376" s="756">
        <v>46096.0</v>
      </c>
      <c r="I1376" s="757">
        <f t="shared" si="1"/>
        <v>0.000543030303</v>
      </c>
      <c r="J1376" s="758">
        <f t="shared" si="2"/>
        <v>0.00001071276984</v>
      </c>
      <c r="K1376" s="758"/>
    </row>
    <row r="1377">
      <c r="A1377" s="2" t="s">
        <v>425</v>
      </c>
      <c r="B1377" s="2" t="s">
        <v>506</v>
      </c>
      <c r="C1377" s="2">
        <v>1024.0</v>
      </c>
      <c r="D1377" s="2">
        <v>22.0</v>
      </c>
      <c r="E1377" s="2">
        <v>51.37</v>
      </c>
      <c r="F1377" s="2">
        <v>0.02</v>
      </c>
      <c r="G1377" s="2">
        <v>0.04</v>
      </c>
      <c r="H1377" s="756">
        <v>46096.0</v>
      </c>
      <c r="I1377" s="757">
        <f t="shared" si="1"/>
        <v>0.001086060606</v>
      </c>
      <c r="J1377" s="758">
        <f t="shared" si="2"/>
        <v>0.00002114192342</v>
      </c>
      <c r="K1377" s="758"/>
    </row>
    <row r="1378">
      <c r="A1378" s="2" t="s">
        <v>425</v>
      </c>
      <c r="B1378" s="2" t="s">
        <v>506</v>
      </c>
      <c r="C1378" s="2">
        <v>2048.0</v>
      </c>
      <c r="D1378" s="2">
        <v>22.0</v>
      </c>
      <c r="E1378" s="2">
        <v>50.7</v>
      </c>
      <c r="F1378" s="2">
        <v>0.04</v>
      </c>
      <c r="G1378" s="2">
        <v>0.08</v>
      </c>
      <c r="H1378" s="756">
        <v>46096.0</v>
      </c>
      <c r="I1378" s="757">
        <f t="shared" si="1"/>
        <v>0.002172121212</v>
      </c>
      <c r="J1378" s="758">
        <f t="shared" si="2"/>
        <v>0.00004284262746</v>
      </c>
      <c r="K1378" s="758"/>
    </row>
    <row r="1379">
      <c r="A1379" s="2" t="s">
        <v>425</v>
      </c>
      <c r="B1379" s="2" t="s">
        <v>506</v>
      </c>
      <c r="C1379" s="2">
        <v>4096.0</v>
      </c>
      <c r="D1379" s="2">
        <v>22.0</v>
      </c>
      <c r="E1379" s="2">
        <v>50.13</v>
      </c>
      <c r="F1379" s="2">
        <v>0.08</v>
      </c>
      <c r="G1379" s="2">
        <v>0.16</v>
      </c>
      <c r="H1379" s="756">
        <v>46096.0</v>
      </c>
      <c r="I1379" s="757">
        <f t="shared" si="1"/>
        <v>0.004344242424</v>
      </c>
      <c r="J1379" s="758">
        <f t="shared" si="2"/>
        <v>0.0000866595337</v>
      </c>
      <c r="K1379" s="758"/>
    </row>
    <row r="1380">
      <c r="A1380" s="2" t="s">
        <v>425</v>
      </c>
      <c r="B1380" s="2" t="s">
        <v>506</v>
      </c>
      <c r="C1380" s="2">
        <v>8192.0</v>
      </c>
      <c r="D1380" s="2">
        <v>22.0</v>
      </c>
      <c r="E1380" s="2">
        <v>50.41</v>
      </c>
      <c r="F1380" s="2">
        <v>0.16</v>
      </c>
      <c r="G1380" s="2">
        <v>0.31</v>
      </c>
      <c r="H1380" s="756">
        <v>46096.0</v>
      </c>
      <c r="I1380" s="757">
        <f t="shared" si="1"/>
        <v>0.008688484848</v>
      </c>
      <c r="J1380" s="758">
        <f t="shared" si="2"/>
        <v>0.0001723563747</v>
      </c>
      <c r="K1380" s="758"/>
    </row>
    <row r="1381">
      <c r="A1381" s="2" t="s">
        <v>425</v>
      </c>
      <c r="B1381" s="2" t="s">
        <v>506</v>
      </c>
      <c r="C1381" s="2">
        <v>16384.0</v>
      </c>
      <c r="D1381" s="2">
        <v>22.0</v>
      </c>
      <c r="E1381" s="2">
        <v>52.02</v>
      </c>
      <c r="F1381" s="2">
        <v>0.31</v>
      </c>
      <c r="G1381" s="2">
        <v>0.6</v>
      </c>
      <c r="H1381" s="756">
        <v>46096.0</v>
      </c>
      <c r="I1381" s="757">
        <f t="shared" si="1"/>
        <v>0.0173769697</v>
      </c>
      <c r="J1381" s="758">
        <f t="shared" si="2"/>
        <v>0.0003340440157</v>
      </c>
      <c r="K1381" s="758"/>
    </row>
    <row r="1382">
      <c r="A1382" s="2" t="s">
        <v>425</v>
      </c>
      <c r="B1382" s="2" t="s">
        <v>506</v>
      </c>
      <c r="C1382" s="2">
        <v>32768.0</v>
      </c>
      <c r="D1382" s="2">
        <v>22.0</v>
      </c>
      <c r="E1382" s="2">
        <v>52.46</v>
      </c>
      <c r="F1382" s="2">
        <v>0.62</v>
      </c>
      <c r="G1382" s="2">
        <v>1.19</v>
      </c>
      <c r="H1382" s="756">
        <v>46096.0</v>
      </c>
      <c r="I1382" s="757">
        <f t="shared" si="1"/>
        <v>0.03475393939</v>
      </c>
      <c r="J1382" s="758">
        <f t="shared" si="2"/>
        <v>0.0006624845481</v>
      </c>
      <c r="K1382" s="758"/>
    </row>
    <row r="1383">
      <c r="A1383" s="2" t="s">
        <v>425</v>
      </c>
      <c r="B1383" s="2" t="s">
        <v>506</v>
      </c>
      <c r="C1383" s="2">
        <v>65536.0</v>
      </c>
      <c r="D1383" s="2">
        <v>22.0</v>
      </c>
      <c r="E1383" s="2">
        <v>55.94</v>
      </c>
      <c r="F1383" s="2">
        <v>1.17</v>
      </c>
      <c r="G1383" s="2">
        <v>2.24</v>
      </c>
      <c r="H1383" s="756">
        <v>46096.0</v>
      </c>
      <c r="I1383" s="757">
        <f t="shared" si="1"/>
        <v>0.06950787879</v>
      </c>
      <c r="J1383" s="758">
        <f t="shared" si="2"/>
        <v>0.001242543418</v>
      </c>
      <c r="K1383" s="758"/>
    </row>
    <row r="1384">
      <c r="A1384" s="2" t="s">
        <v>425</v>
      </c>
      <c r="B1384" s="2" t="s">
        <v>506</v>
      </c>
      <c r="C1384" s="2">
        <v>131072.0</v>
      </c>
      <c r="D1384" s="2">
        <v>22.0</v>
      </c>
      <c r="E1384" s="2">
        <v>60.0</v>
      </c>
      <c r="F1384" s="2">
        <v>2.18</v>
      </c>
      <c r="G1384" s="2">
        <v>4.17</v>
      </c>
      <c r="H1384" s="756">
        <v>46096.0</v>
      </c>
      <c r="I1384" s="757">
        <f t="shared" si="1"/>
        <v>0.1390157576</v>
      </c>
      <c r="J1384" s="758">
        <f t="shared" si="2"/>
        <v>0.002316929293</v>
      </c>
      <c r="K1384" s="758"/>
    </row>
    <row r="1385">
      <c r="A1385" s="2" t="s">
        <v>425</v>
      </c>
      <c r="B1385" s="2" t="s">
        <v>506</v>
      </c>
      <c r="C1385" s="2">
        <v>262144.0</v>
      </c>
      <c r="D1385" s="2">
        <v>22.0</v>
      </c>
      <c r="E1385" s="2">
        <v>60.21</v>
      </c>
      <c r="F1385" s="2">
        <v>4.35</v>
      </c>
      <c r="G1385" s="2">
        <v>8.31</v>
      </c>
      <c r="H1385" s="756">
        <v>46096.0</v>
      </c>
      <c r="I1385" s="757">
        <f t="shared" si="1"/>
        <v>0.2780315152</v>
      </c>
      <c r="J1385" s="758">
        <f t="shared" si="2"/>
        <v>0.004617696648</v>
      </c>
      <c r="K1385" s="758"/>
    </row>
    <row r="1386">
      <c r="A1386" s="2" t="s">
        <v>425</v>
      </c>
      <c r="B1386" s="2" t="s">
        <v>506</v>
      </c>
      <c r="C1386" s="2">
        <v>524288.0</v>
      </c>
      <c r="D1386" s="2">
        <v>22.0</v>
      </c>
      <c r="E1386" s="2">
        <v>62.17</v>
      </c>
      <c r="F1386" s="2">
        <v>8.43</v>
      </c>
      <c r="G1386" s="2">
        <v>16.1</v>
      </c>
      <c r="H1386" s="756">
        <v>46096.0</v>
      </c>
      <c r="I1386" s="757">
        <f t="shared" si="1"/>
        <v>0.5560630303</v>
      </c>
      <c r="J1386" s="758">
        <f t="shared" si="2"/>
        <v>0.008944234041</v>
      </c>
      <c r="K1386" s="758"/>
    </row>
    <row r="1387">
      <c r="A1387" s="2" t="s">
        <v>425</v>
      </c>
      <c r="B1387" s="2" t="s">
        <v>506</v>
      </c>
      <c r="C1387" s="2">
        <v>1048576.0</v>
      </c>
      <c r="D1387" s="2">
        <v>22.0</v>
      </c>
      <c r="E1387" s="2">
        <v>63.78</v>
      </c>
      <c r="F1387" s="2">
        <v>16.44</v>
      </c>
      <c r="G1387" s="2">
        <v>31.39</v>
      </c>
      <c r="H1387" s="756">
        <v>46096.0</v>
      </c>
      <c r="I1387" s="757">
        <f t="shared" si="1"/>
        <v>1.112126061</v>
      </c>
      <c r="J1387" s="758">
        <f t="shared" si="2"/>
        <v>0.01743690907</v>
      </c>
      <c r="K1387" s="758"/>
    </row>
    <row r="1388">
      <c r="A1388" s="2" t="s">
        <v>425</v>
      </c>
      <c r="B1388" s="2" t="s">
        <v>506</v>
      </c>
      <c r="C1388" s="2">
        <v>2097152.0</v>
      </c>
      <c r="D1388" s="2">
        <v>22.0</v>
      </c>
      <c r="E1388" s="2">
        <v>65.76</v>
      </c>
      <c r="F1388" s="2">
        <v>31.89</v>
      </c>
      <c r="G1388" s="2">
        <v>60.88</v>
      </c>
      <c r="H1388" s="756">
        <v>46096.0</v>
      </c>
      <c r="I1388" s="757">
        <f t="shared" si="1"/>
        <v>2.224252121</v>
      </c>
      <c r="J1388" s="758">
        <f t="shared" si="2"/>
        <v>0.0338237853</v>
      </c>
      <c r="K1388" s="758"/>
    </row>
    <row r="1389">
      <c r="A1389" s="2" t="s">
        <v>425</v>
      </c>
      <c r="B1389" s="2" t="s">
        <v>506</v>
      </c>
      <c r="C1389" s="2">
        <v>4194304.0</v>
      </c>
      <c r="D1389" s="2">
        <v>22.0</v>
      </c>
      <c r="E1389" s="2">
        <v>73.51</v>
      </c>
      <c r="F1389" s="2">
        <v>57.06</v>
      </c>
      <c r="G1389" s="2">
        <v>108.93</v>
      </c>
      <c r="H1389" s="756">
        <v>46096.0</v>
      </c>
      <c r="I1389" s="757">
        <f t="shared" si="1"/>
        <v>4.448504242</v>
      </c>
      <c r="J1389" s="758">
        <f t="shared" si="2"/>
        <v>0.06051563382</v>
      </c>
      <c r="K1389" s="758"/>
    </row>
    <row r="1390">
      <c r="A1390" s="2" t="s">
        <v>425</v>
      </c>
      <c r="B1390" s="2" t="s">
        <v>506</v>
      </c>
      <c r="C1390" s="2">
        <v>8388608.0</v>
      </c>
      <c r="D1390" s="2">
        <v>22.0</v>
      </c>
      <c r="E1390" s="2">
        <v>97.82</v>
      </c>
      <c r="F1390" s="2">
        <v>85.75</v>
      </c>
      <c r="G1390" s="2">
        <v>163.71</v>
      </c>
      <c r="H1390" s="756">
        <v>46096.0</v>
      </c>
      <c r="I1390" s="757">
        <f t="shared" si="1"/>
        <v>8.897008485</v>
      </c>
      <c r="J1390" s="758">
        <f t="shared" si="2"/>
        <v>0.09095285713</v>
      </c>
      <c r="K1390" s="758"/>
    </row>
    <row r="1391">
      <c r="A1391" s="2" t="s">
        <v>425</v>
      </c>
      <c r="B1391" s="2" t="s">
        <v>506</v>
      </c>
      <c r="C1391" s="2">
        <v>1.6777216E7</v>
      </c>
      <c r="D1391" s="2">
        <v>22.0</v>
      </c>
      <c r="E1391" s="2">
        <v>135.67</v>
      </c>
      <c r="F1391" s="2">
        <v>123.66</v>
      </c>
      <c r="G1391" s="2">
        <v>236.08</v>
      </c>
      <c r="H1391" s="756">
        <v>46096.0</v>
      </c>
      <c r="I1391" s="757">
        <f t="shared" si="1"/>
        <v>17.79401697</v>
      </c>
      <c r="J1391" s="758">
        <f t="shared" si="2"/>
        <v>0.1311566077</v>
      </c>
      <c r="K1391" s="758"/>
    </row>
    <row r="1392">
      <c r="A1392" s="2" t="s">
        <v>425</v>
      </c>
      <c r="B1392" s="2" t="s">
        <v>506</v>
      </c>
      <c r="C1392" s="2">
        <v>3.3554432E7</v>
      </c>
      <c r="D1392" s="2">
        <v>22.0</v>
      </c>
      <c r="E1392" s="2">
        <v>213.34</v>
      </c>
      <c r="F1392" s="2">
        <v>157.28</v>
      </c>
      <c r="G1392" s="2">
        <v>300.26</v>
      </c>
      <c r="H1392" s="756">
        <v>46096.0</v>
      </c>
      <c r="I1392" s="757">
        <f t="shared" si="1"/>
        <v>35.58803394</v>
      </c>
      <c r="J1392" s="758">
        <f t="shared" si="2"/>
        <v>0.1668136962</v>
      </c>
      <c r="K1392" s="758"/>
    </row>
    <row r="1393">
      <c r="A1393" s="2" t="s">
        <v>425</v>
      </c>
      <c r="B1393" s="2" t="s">
        <v>506</v>
      </c>
      <c r="C1393" s="2">
        <v>6.7108864E7</v>
      </c>
      <c r="D1393" s="2">
        <v>22.0</v>
      </c>
      <c r="E1393" s="2">
        <v>307.75</v>
      </c>
      <c r="F1393" s="2">
        <v>218.06</v>
      </c>
      <c r="G1393" s="2">
        <v>416.3</v>
      </c>
      <c r="H1393" s="756">
        <v>46096.0</v>
      </c>
      <c r="I1393" s="757">
        <f t="shared" si="1"/>
        <v>71.17606788</v>
      </c>
      <c r="J1393" s="758">
        <f t="shared" si="2"/>
        <v>0.2312788558</v>
      </c>
      <c r="K1393" s="758"/>
    </row>
    <row r="1394">
      <c r="A1394" s="2" t="s">
        <v>425</v>
      </c>
      <c r="B1394" s="2" t="s">
        <v>506</v>
      </c>
      <c r="C1394" s="2">
        <v>1.34217728E8</v>
      </c>
      <c r="D1394" s="2">
        <v>22.0</v>
      </c>
      <c r="E1394" s="2">
        <v>498.06</v>
      </c>
      <c r="F1394" s="2">
        <v>269.48</v>
      </c>
      <c r="G1394" s="2">
        <v>514.46</v>
      </c>
      <c r="H1394" s="756">
        <v>46096.0</v>
      </c>
      <c r="I1394" s="757">
        <f t="shared" si="1"/>
        <v>142.3521358</v>
      </c>
      <c r="J1394" s="758">
        <f t="shared" si="2"/>
        <v>0.2858132268</v>
      </c>
      <c r="K1394" s="758"/>
    </row>
    <row r="1395">
      <c r="A1395" s="2" t="s">
        <v>425</v>
      </c>
      <c r="B1395" s="2" t="s">
        <v>506</v>
      </c>
      <c r="C1395" s="2">
        <v>2.68435456E8</v>
      </c>
      <c r="D1395" s="2">
        <v>22.0</v>
      </c>
      <c r="E1395" s="2">
        <v>880.58</v>
      </c>
      <c r="F1395" s="2">
        <v>304.84</v>
      </c>
      <c r="G1395" s="2">
        <v>581.97</v>
      </c>
      <c r="H1395" s="756">
        <v>46096.0</v>
      </c>
      <c r="I1395" s="757">
        <f t="shared" si="1"/>
        <v>284.7042715</v>
      </c>
      <c r="J1395" s="758">
        <f t="shared" si="2"/>
        <v>0.3233144876</v>
      </c>
      <c r="K1395" s="758"/>
    </row>
    <row r="1396">
      <c r="A1396" s="2" t="s">
        <v>425</v>
      </c>
      <c r="B1396" s="2" t="s">
        <v>506</v>
      </c>
      <c r="C1396" s="2">
        <v>5.36870912E8</v>
      </c>
      <c r="D1396" s="2">
        <v>22.0</v>
      </c>
      <c r="E1396" s="2">
        <v>1443.45</v>
      </c>
      <c r="F1396" s="2">
        <v>371.94</v>
      </c>
      <c r="G1396" s="2">
        <v>710.06</v>
      </c>
      <c r="H1396" s="756">
        <v>46096.0</v>
      </c>
      <c r="I1396" s="757">
        <f t="shared" si="1"/>
        <v>569.408543</v>
      </c>
      <c r="J1396" s="758">
        <f t="shared" si="2"/>
        <v>0.394477497</v>
      </c>
      <c r="K1396" s="758"/>
    </row>
    <row r="1397">
      <c r="A1397" s="2" t="s">
        <v>425</v>
      </c>
      <c r="B1397" s="2" t="s">
        <v>506</v>
      </c>
      <c r="C1397" s="2">
        <v>1.073741824E9</v>
      </c>
      <c r="D1397" s="2">
        <v>22.0</v>
      </c>
      <c r="E1397" s="2">
        <v>2641.88</v>
      </c>
      <c r="F1397" s="2">
        <v>406.43</v>
      </c>
      <c r="G1397" s="2">
        <v>775.91</v>
      </c>
      <c r="H1397" s="756">
        <v>46096.0</v>
      </c>
      <c r="I1397" s="757">
        <f t="shared" si="1"/>
        <v>1138.817086</v>
      </c>
      <c r="J1397" s="758">
        <f t="shared" si="2"/>
        <v>0.4310631392</v>
      </c>
      <c r="K1397" s="758"/>
    </row>
    <row r="1398">
      <c r="A1398" s="2" t="s">
        <v>425</v>
      </c>
      <c r="B1398" s="2" t="s">
        <v>506</v>
      </c>
      <c r="C1398" s="2">
        <v>2.147483648E9</v>
      </c>
      <c r="D1398" s="2">
        <v>22.0</v>
      </c>
      <c r="E1398" s="2">
        <v>5014.0</v>
      </c>
      <c r="F1398" s="2">
        <v>428.3</v>
      </c>
      <c r="G1398" s="2">
        <v>817.66</v>
      </c>
      <c r="H1398" s="756">
        <v>46096.0</v>
      </c>
      <c r="I1398" s="757">
        <f t="shared" si="1"/>
        <v>2277.634172</v>
      </c>
      <c r="J1398" s="758">
        <f t="shared" si="2"/>
        <v>0.4542549206</v>
      </c>
      <c r="K1398" s="758"/>
    </row>
    <row r="1399">
      <c r="A1399" s="2" t="s">
        <v>425</v>
      </c>
      <c r="B1399" s="2" t="s">
        <v>506</v>
      </c>
      <c r="C1399" s="2">
        <v>4.294967296E9</v>
      </c>
      <c r="D1399" s="2">
        <v>22.0</v>
      </c>
      <c r="E1399" s="2">
        <v>9720.65</v>
      </c>
      <c r="F1399" s="2">
        <v>441.84</v>
      </c>
      <c r="G1399" s="2">
        <v>843.51</v>
      </c>
      <c r="H1399" s="756">
        <v>46096.0</v>
      </c>
      <c r="I1399" s="757">
        <f t="shared" si="1"/>
        <v>4555.268344</v>
      </c>
      <c r="J1399" s="758">
        <f t="shared" si="2"/>
        <v>0.468617669</v>
      </c>
      <c r="K1399" s="758"/>
    </row>
    <row r="1400">
      <c r="A1400" s="2" t="s">
        <v>425</v>
      </c>
      <c r="B1400" s="2" t="s">
        <v>506</v>
      </c>
      <c r="C1400" s="2">
        <v>8.589934592E9</v>
      </c>
      <c r="D1400" s="2">
        <v>22.0</v>
      </c>
      <c r="E1400" s="2">
        <v>18242.6</v>
      </c>
      <c r="F1400" s="2">
        <v>470.87</v>
      </c>
      <c r="G1400" s="2">
        <v>898.94</v>
      </c>
      <c r="H1400" s="756">
        <v>46096.0</v>
      </c>
      <c r="I1400" s="757">
        <f t="shared" si="1"/>
        <v>9110.536688</v>
      </c>
      <c r="J1400" s="758">
        <f t="shared" si="2"/>
        <v>0.4994099903</v>
      </c>
      <c r="K1400" s="758"/>
    </row>
    <row r="1401">
      <c r="A1401" s="2" t="s">
        <v>425</v>
      </c>
      <c r="B1401" s="2" t="s">
        <v>506</v>
      </c>
      <c r="C1401" s="2">
        <v>1.7179869184E10</v>
      </c>
      <c r="D1401" s="2">
        <v>22.0</v>
      </c>
      <c r="E1401" s="2">
        <v>35777.1</v>
      </c>
      <c r="F1401" s="2">
        <v>480.19</v>
      </c>
      <c r="G1401" s="2">
        <v>916.73</v>
      </c>
      <c r="H1401" s="756">
        <v>46096.0</v>
      </c>
      <c r="I1401" s="757">
        <f t="shared" si="1"/>
        <v>18221.07338</v>
      </c>
      <c r="J1401" s="758">
        <f t="shared" si="2"/>
        <v>0.5092943077</v>
      </c>
      <c r="K1401" s="758"/>
    </row>
    <row r="1402">
      <c r="A1402" s="2" t="s">
        <v>425</v>
      </c>
      <c r="B1402" s="2" t="s">
        <v>506</v>
      </c>
      <c r="C1402" s="2">
        <v>256.0</v>
      </c>
      <c r="D1402" s="2">
        <v>24.0</v>
      </c>
      <c r="E1402" s="2">
        <v>51.69</v>
      </c>
      <c r="F1402" s="2">
        <v>0.0</v>
      </c>
      <c r="G1402" s="2">
        <v>0.01</v>
      </c>
      <c r="H1402" s="756">
        <v>46096.0</v>
      </c>
      <c r="I1402" s="757">
        <f t="shared" si="1"/>
        <v>0.0002725925926</v>
      </c>
      <c r="J1402" s="758">
        <f t="shared" si="2"/>
        <v>0.000005273604035</v>
      </c>
      <c r="K1402" s="758"/>
    </row>
    <row r="1403">
      <c r="A1403" s="2" t="s">
        <v>425</v>
      </c>
      <c r="B1403" s="2" t="s">
        <v>506</v>
      </c>
      <c r="C1403" s="2">
        <v>512.0</v>
      </c>
      <c r="D1403" s="2">
        <v>24.0</v>
      </c>
      <c r="E1403" s="2">
        <v>52.43</v>
      </c>
      <c r="F1403" s="2">
        <v>0.01</v>
      </c>
      <c r="G1403" s="2">
        <v>0.02</v>
      </c>
      <c r="H1403" s="756">
        <v>46096.0</v>
      </c>
      <c r="I1403" s="757">
        <f t="shared" si="1"/>
        <v>0.0005451851852</v>
      </c>
      <c r="J1403" s="758">
        <f t="shared" si="2"/>
        <v>0.00001039834418</v>
      </c>
      <c r="K1403" s="758"/>
    </row>
    <row r="1404">
      <c r="A1404" s="2" t="s">
        <v>425</v>
      </c>
      <c r="B1404" s="2" t="s">
        <v>506</v>
      </c>
      <c r="C1404" s="2">
        <v>1024.0</v>
      </c>
      <c r="D1404" s="2">
        <v>24.0</v>
      </c>
      <c r="E1404" s="2">
        <v>51.55</v>
      </c>
      <c r="F1404" s="2">
        <v>0.02</v>
      </c>
      <c r="G1404" s="2">
        <v>0.04</v>
      </c>
      <c r="H1404" s="756">
        <v>46096.0</v>
      </c>
      <c r="I1404" s="757">
        <f t="shared" si="1"/>
        <v>0.00109037037</v>
      </c>
      <c r="J1404" s="758">
        <f t="shared" si="2"/>
        <v>0.00002115170457</v>
      </c>
      <c r="K1404" s="758"/>
    </row>
    <row r="1405">
      <c r="A1405" s="2" t="s">
        <v>425</v>
      </c>
      <c r="B1405" s="2" t="s">
        <v>506</v>
      </c>
      <c r="C1405" s="2">
        <v>2048.0</v>
      </c>
      <c r="D1405" s="2">
        <v>24.0</v>
      </c>
      <c r="E1405" s="2">
        <v>52.12</v>
      </c>
      <c r="F1405" s="2">
        <v>0.04</v>
      </c>
      <c r="G1405" s="2">
        <v>0.08</v>
      </c>
      <c r="H1405" s="756">
        <v>46096.0</v>
      </c>
      <c r="I1405" s="757">
        <f t="shared" si="1"/>
        <v>0.002180740741</v>
      </c>
      <c r="J1405" s="758">
        <f t="shared" si="2"/>
        <v>0.00004184076632</v>
      </c>
      <c r="K1405" s="758"/>
    </row>
    <row r="1406">
      <c r="A1406" s="2" t="s">
        <v>425</v>
      </c>
      <c r="B1406" s="2" t="s">
        <v>506</v>
      </c>
      <c r="C1406" s="2">
        <v>4096.0</v>
      </c>
      <c r="D1406" s="2">
        <v>24.0</v>
      </c>
      <c r="E1406" s="2">
        <v>51.2</v>
      </c>
      <c r="F1406" s="2">
        <v>0.08</v>
      </c>
      <c r="G1406" s="2">
        <v>0.15</v>
      </c>
      <c r="H1406" s="756">
        <v>46096.0</v>
      </c>
      <c r="I1406" s="757">
        <f t="shared" si="1"/>
        <v>0.004361481481</v>
      </c>
      <c r="J1406" s="758">
        <f t="shared" si="2"/>
        <v>0.00008518518519</v>
      </c>
      <c r="K1406" s="758"/>
    </row>
    <row r="1407">
      <c r="A1407" s="2" t="s">
        <v>425</v>
      </c>
      <c r="B1407" s="2" t="s">
        <v>506</v>
      </c>
      <c r="C1407" s="2">
        <v>8192.0</v>
      </c>
      <c r="D1407" s="2">
        <v>24.0</v>
      </c>
      <c r="E1407" s="2">
        <v>52.15</v>
      </c>
      <c r="F1407" s="2">
        <v>0.16</v>
      </c>
      <c r="G1407" s="2">
        <v>0.3</v>
      </c>
      <c r="H1407" s="756">
        <v>46096.0</v>
      </c>
      <c r="I1407" s="757">
        <f t="shared" si="1"/>
        <v>0.008722962963</v>
      </c>
      <c r="J1407" s="758">
        <f t="shared" si="2"/>
        <v>0.0001672667874</v>
      </c>
      <c r="K1407" s="758"/>
    </row>
    <row r="1408">
      <c r="A1408" s="2" t="s">
        <v>425</v>
      </c>
      <c r="B1408" s="2" t="s">
        <v>506</v>
      </c>
      <c r="C1408" s="2">
        <v>16384.0</v>
      </c>
      <c r="D1408" s="2">
        <v>24.0</v>
      </c>
      <c r="E1408" s="2">
        <v>53.39</v>
      </c>
      <c r="F1408" s="2">
        <v>0.31</v>
      </c>
      <c r="G1408" s="2">
        <v>0.59</v>
      </c>
      <c r="H1408" s="756">
        <v>46096.0</v>
      </c>
      <c r="I1408" s="757">
        <f t="shared" si="1"/>
        <v>0.01744592593</v>
      </c>
      <c r="J1408" s="758">
        <f t="shared" si="2"/>
        <v>0.0003267639244</v>
      </c>
      <c r="K1408" s="758"/>
    </row>
    <row r="1409">
      <c r="A1409" s="2" t="s">
        <v>425</v>
      </c>
      <c r="B1409" s="2" t="s">
        <v>506</v>
      </c>
      <c r="C1409" s="2">
        <v>32768.0</v>
      </c>
      <c r="D1409" s="2">
        <v>24.0</v>
      </c>
      <c r="E1409" s="2">
        <v>53.4</v>
      </c>
      <c r="F1409" s="2">
        <v>0.61</v>
      </c>
      <c r="G1409" s="2">
        <v>1.18</v>
      </c>
      <c r="H1409" s="756">
        <v>46096.0</v>
      </c>
      <c r="I1409" s="757">
        <f t="shared" si="1"/>
        <v>0.03489185185</v>
      </c>
      <c r="J1409" s="758">
        <f t="shared" si="2"/>
        <v>0.0006534054654</v>
      </c>
      <c r="K1409" s="758"/>
    </row>
    <row r="1410">
      <c r="A1410" s="2" t="s">
        <v>425</v>
      </c>
      <c r="B1410" s="2" t="s">
        <v>506</v>
      </c>
      <c r="C1410" s="2">
        <v>65536.0</v>
      </c>
      <c r="D1410" s="2">
        <v>24.0</v>
      </c>
      <c r="E1410" s="2">
        <v>57.85</v>
      </c>
      <c r="F1410" s="2">
        <v>1.13</v>
      </c>
      <c r="G1410" s="2">
        <v>2.17</v>
      </c>
      <c r="H1410" s="756">
        <v>46096.0</v>
      </c>
      <c r="I1410" s="757">
        <f t="shared" si="1"/>
        <v>0.0697837037</v>
      </c>
      <c r="J1410" s="758">
        <f t="shared" si="2"/>
        <v>0.001206287013</v>
      </c>
      <c r="K1410" s="758"/>
    </row>
    <row r="1411">
      <c r="A1411" s="2" t="s">
        <v>425</v>
      </c>
      <c r="B1411" s="2" t="s">
        <v>506</v>
      </c>
      <c r="C1411" s="2">
        <v>131072.0</v>
      </c>
      <c r="D1411" s="2">
        <v>24.0</v>
      </c>
      <c r="E1411" s="2">
        <v>61.54</v>
      </c>
      <c r="F1411" s="2">
        <v>2.13</v>
      </c>
      <c r="G1411" s="2">
        <v>4.08</v>
      </c>
      <c r="H1411" s="756">
        <v>46096.0</v>
      </c>
      <c r="I1411" s="757">
        <f t="shared" si="1"/>
        <v>0.1395674074</v>
      </c>
      <c r="J1411" s="758">
        <f t="shared" si="2"/>
        <v>0.002267913673</v>
      </c>
      <c r="K1411" s="758"/>
    </row>
    <row r="1412">
      <c r="A1412" s="2" t="s">
        <v>425</v>
      </c>
      <c r="B1412" s="2" t="s">
        <v>506</v>
      </c>
      <c r="C1412" s="2">
        <v>262144.0</v>
      </c>
      <c r="D1412" s="2">
        <v>24.0</v>
      </c>
      <c r="E1412" s="2">
        <v>61.77</v>
      </c>
      <c r="F1412" s="2">
        <v>4.24</v>
      </c>
      <c r="G1412" s="2">
        <v>8.13</v>
      </c>
      <c r="H1412" s="756">
        <v>46096.0</v>
      </c>
      <c r="I1412" s="757">
        <f t="shared" si="1"/>
        <v>0.2791348148</v>
      </c>
      <c r="J1412" s="758">
        <f t="shared" si="2"/>
        <v>0.004518938236</v>
      </c>
      <c r="K1412" s="758"/>
    </row>
    <row r="1413">
      <c r="A1413" s="2" t="s">
        <v>425</v>
      </c>
      <c r="B1413" s="2" t="s">
        <v>506</v>
      </c>
      <c r="C1413" s="2">
        <v>524288.0</v>
      </c>
      <c r="D1413" s="2">
        <v>24.0</v>
      </c>
      <c r="E1413" s="2">
        <v>64.55</v>
      </c>
      <c r="F1413" s="2">
        <v>8.12</v>
      </c>
      <c r="G1413" s="2">
        <v>15.57</v>
      </c>
      <c r="H1413" s="756">
        <v>46096.0</v>
      </c>
      <c r="I1413" s="757">
        <f t="shared" si="1"/>
        <v>0.5582696296</v>
      </c>
      <c r="J1413" s="758">
        <f t="shared" si="2"/>
        <v>0.008648638724</v>
      </c>
      <c r="K1413" s="758"/>
    </row>
    <row r="1414">
      <c r="A1414" s="2" t="s">
        <v>425</v>
      </c>
      <c r="B1414" s="2" t="s">
        <v>506</v>
      </c>
      <c r="C1414" s="2">
        <v>1048576.0</v>
      </c>
      <c r="D1414" s="2">
        <v>24.0</v>
      </c>
      <c r="E1414" s="2">
        <v>64.65</v>
      </c>
      <c r="F1414" s="2">
        <v>16.22</v>
      </c>
      <c r="G1414" s="2">
        <v>31.09</v>
      </c>
      <c r="H1414" s="756">
        <v>46096.0</v>
      </c>
      <c r="I1414" s="757">
        <f t="shared" si="1"/>
        <v>1.116539259</v>
      </c>
      <c r="J1414" s="758">
        <f t="shared" si="2"/>
        <v>0.01727052218</v>
      </c>
      <c r="K1414" s="758"/>
    </row>
    <row r="1415">
      <c r="A1415" s="2" t="s">
        <v>425</v>
      </c>
      <c r="B1415" s="2" t="s">
        <v>506</v>
      </c>
      <c r="C1415" s="2">
        <v>2097152.0</v>
      </c>
      <c r="D1415" s="2">
        <v>24.0</v>
      </c>
      <c r="E1415" s="2">
        <v>66.56</v>
      </c>
      <c r="F1415" s="2">
        <v>31.51</v>
      </c>
      <c r="G1415" s="2">
        <v>60.39</v>
      </c>
      <c r="H1415" s="756">
        <v>46096.0</v>
      </c>
      <c r="I1415" s="757">
        <f t="shared" si="1"/>
        <v>2.233078519</v>
      </c>
      <c r="J1415" s="758">
        <f t="shared" si="2"/>
        <v>0.03354985755</v>
      </c>
      <c r="K1415" s="758"/>
    </row>
    <row r="1416">
      <c r="A1416" s="2" t="s">
        <v>425</v>
      </c>
      <c r="B1416" s="2" t="s">
        <v>506</v>
      </c>
      <c r="C1416" s="2">
        <v>4194304.0</v>
      </c>
      <c r="D1416" s="2">
        <v>24.0</v>
      </c>
      <c r="E1416" s="2">
        <v>72.88</v>
      </c>
      <c r="F1416" s="2">
        <v>57.55</v>
      </c>
      <c r="G1416" s="2">
        <v>110.3</v>
      </c>
      <c r="H1416" s="756">
        <v>46096.0</v>
      </c>
      <c r="I1416" s="757">
        <f t="shared" si="1"/>
        <v>4.466157037</v>
      </c>
      <c r="J1416" s="758">
        <f t="shared" si="2"/>
        <v>0.06128096922</v>
      </c>
      <c r="K1416" s="758"/>
    </row>
    <row r="1417">
      <c r="A1417" s="2" t="s">
        <v>425</v>
      </c>
      <c r="B1417" s="2" t="s">
        <v>506</v>
      </c>
      <c r="C1417" s="2">
        <v>8388608.0</v>
      </c>
      <c r="D1417" s="2">
        <v>24.0</v>
      </c>
      <c r="E1417" s="2">
        <v>99.09</v>
      </c>
      <c r="F1417" s="2">
        <v>84.66</v>
      </c>
      <c r="G1417" s="2">
        <v>162.27</v>
      </c>
      <c r="H1417" s="756">
        <v>46096.0</v>
      </c>
      <c r="I1417" s="757">
        <f t="shared" si="1"/>
        <v>8.932314074</v>
      </c>
      <c r="J1417" s="758">
        <f t="shared" si="2"/>
        <v>0.0901434461</v>
      </c>
      <c r="K1417" s="758"/>
    </row>
    <row r="1418">
      <c r="A1418" s="2" t="s">
        <v>425</v>
      </c>
      <c r="B1418" s="2" t="s">
        <v>506</v>
      </c>
      <c r="C1418" s="2">
        <v>1.6777216E7</v>
      </c>
      <c r="D1418" s="2">
        <v>24.0</v>
      </c>
      <c r="E1418" s="2">
        <v>139.82</v>
      </c>
      <c r="F1418" s="2">
        <v>120.0</v>
      </c>
      <c r="G1418" s="2">
        <v>229.99</v>
      </c>
      <c r="H1418" s="756">
        <v>46096.0</v>
      </c>
      <c r="I1418" s="757">
        <f t="shared" si="1"/>
        <v>17.86462815</v>
      </c>
      <c r="J1418" s="758">
        <f t="shared" si="2"/>
        <v>0.1277687609</v>
      </c>
      <c r="K1418" s="758"/>
    </row>
    <row r="1419">
      <c r="A1419" s="2" t="s">
        <v>425</v>
      </c>
      <c r="B1419" s="2" t="s">
        <v>506</v>
      </c>
      <c r="C1419" s="2">
        <v>3.3554432E7</v>
      </c>
      <c r="D1419" s="2">
        <v>24.0</v>
      </c>
      <c r="E1419" s="2">
        <v>210.98</v>
      </c>
      <c r="F1419" s="2">
        <v>159.04</v>
      </c>
      <c r="G1419" s="2">
        <v>304.83</v>
      </c>
      <c r="H1419" s="756">
        <v>46096.0</v>
      </c>
      <c r="I1419" s="757">
        <f t="shared" si="1"/>
        <v>35.7292563</v>
      </c>
      <c r="J1419" s="758">
        <f t="shared" si="2"/>
        <v>0.1693490203</v>
      </c>
      <c r="K1419" s="758"/>
    </row>
    <row r="1420">
      <c r="A1420" s="2" t="s">
        <v>425</v>
      </c>
      <c r="B1420" s="2" t="s">
        <v>506</v>
      </c>
      <c r="C1420" s="2">
        <v>6.7108864E7</v>
      </c>
      <c r="D1420" s="2">
        <v>24.0</v>
      </c>
      <c r="E1420" s="2">
        <v>324.42</v>
      </c>
      <c r="F1420" s="2">
        <v>206.86</v>
      </c>
      <c r="G1420" s="2">
        <v>396.48</v>
      </c>
      <c r="H1420" s="756">
        <v>46096.0</v>
      </c>
      <c r="I1420" s="757">
        <f t="shared" si="1"/>
        <v>71.45851259</v>
      </c>
      <c r="J1420" s="758">
        <f t="shared" si="2"/>
        <v>0.2202654355</v>
      </c>
      <c r="K1420" s="758"/>
    </row>
    <row r="1421">
      <c r="A1421" s="2" t="s">
        <v>425</v>
      </c>
      <c r="B1421" s="2" t="s">
        <v>506</v>
      </c>
      <c r="C1421" s="2">
        <v>1.34217728E8</v>
      </c>
      <c r="D1421" s="2">
        <v>24.0</v>
      </c>
      <c r="E1421" s="2">
        <v>521.05</v>
      </c>
      <c r="F1421" s="2">
        <v>257.59</v>
      </c>
      <c r="G1421" s="2">
        <v>493.71</v>
      </c>
      <c r="H1421" s="756">
        <v>46096.0</v>
      </c>
      <c r="I1421" s="757">
        <f t="shared" si="1"/>
        <v>142.9170252</v>
      </c>
      <c r="J1421" s="758">
        <f t="shared" si="2"/>
        <v>0.2742865851</v>
      </c>
      <c r="K1421" s="758"/>
    </row>
    <row r="1422">
      <c r="A1422" s="2" t="s">
        <v>425</v>
      </c>
      <c r="B1422" s="2" t="s">
        <v>506</v>
      </c>
      <c r="C1422" s="2">
        <v>2.68435456E8</v>
      </c>
      <c r="D1422" s="2">
        <v>24.0</v>
      </c>
      <c r="E1422" s="2">
        <v>927.81</v>
      </c>
      <c r="F1422" s="2">
        <v>289.32</v>
      </c>
      <c r="G1422" s="2">
        <v>554.53</v>
      </c>
      <c r="H1422" s="756">
        <v>46096.0</v>
      </c>
      <c r="I1422" s="757">
        <f t="shared" si="1"/>
        <v>285.8340504</v>
      </c>
      <c r="J1422" s="758">
        <f t="shared" si="2"/>
        <v>0.3080739056</v>
      </c>
      <c r="K1422" s="758"/>
    </row>
    <row r="1423">
      <c r="A1423" s="2" t="s">
        <v>425</v>
      </c>
      <c r="B1423" s="2" t="s">
        <v>506</v>
      </c>
      <c r="C1423" s="2">
        <v>5.36870912E8</v>
      </c>
      <c r="D1423" s="2">
        <v>24.0</v>
      </c>
      <c r="E1423" s="2">
        <v>1457.55</v>
      </c>
      <c r="F1423" s="2">
        <v>368.34</v>
      </c>
      <c r="G1423" s="2">
        <v>705.98</v>
      </c>
      <c r="H1423" s="756">
        <v>46096.0</v>
      </c>
      <c r="I1423" s="757">
        <f t="shared" si="1"/>
        <v>571.6681007</v>
      </c>
      <c r="J1423" s="758">
        <f t="shared" si="2"/>
        <v>0.3922116571</v>
      </c>
      <c r="K1423" s="758"/>
    </row>
    <row r="1424">
      <c r="A1424" s="2" t="s">
        <v>425</v>
      </c>
      <c r="B1424" s="2" t="s">
        <v>506</v>
      </c>
      <c r="C1424" s="2">
        <v>1.073741824E9</v>
      </c>
      <c r="D1424" s="2">
        <v>24.0</v>
      </c>
      <c r="E1424" s="2">
        <v>2657.48</v>
      </c>
      <c r="F1424" s="2">
        <v>404.05</v>
      </c>
      <c r="G1424" s="2">
        <v>774.42</v>
      </c>
      <c r="H1424" s="756">
        <v>46096.0</v>
      </c>
      <c r="I1424" s="757">
        <f t="shared" si="1"/>
        <v>1143.336201</v>
      </c>
      <c r="J1424" s="758">
        <f t="shared" si="2"/>
        <v>0.430233229</v>
      </c>
      <c r="K1424" s="758"/>
    </row>
    <row r="1425">
      <c r="A1425" s="2" t="s">
        <v>425</v>
      </c>
      <c r="B1425" s="2" t="s">
        <v>506</v>
      </c>
      <c r="C1425" s="2">
        <v>2.147483648E9</v>
      </c>
      <c r="D1425" s="2">
        <v>24.0</v>
      </c>
      <c r="E1425" s="2">
        <v>5005.28</v>
      </c>
      <c r="F1425" s="2">
        <v>429.04</v>
      </c>
      <c r="G1425" s="2">
        <v>822.33</v>
      </c>
      <c r="H1425" s="756">
        <v>46096.0</v>
      </c>
      <c r="I1425" s="757">
        <f t="shared" si="1"/>
        <v>2286.672403</v>
      </c>
      <c r="J1425" s="758">
        <f t="shared" si="2"/>
        <v>0.4568520448</v>
      </c>
      <c r="K1425" s="758"/>
    </row>
    <row r="1426">
      <c r="A1426" s="2" t="s">
        <v>425</v>
      </c>
      <c r="B1426" s="2" t="s">
        <v>506</v>
      </c>
      <c r="C1426" s="2">
        <v>4.294967296E9</v>
      </c>
      <c r="D1426" s="2">
        <v>24.0</v>
      </c>
      <c r="E1426" s="2">
        <v>9729.86</v>
      </c>
      <c r="F1426" s="2">
        <v>441.42</v>
      </c>
      <c r="G1426" s="2">
        <v>846.06</v>
      </c>
      <c r="H1426" s="756">
        <v>46096.0</v>
      </c>
      <c r="I1426" s="757">
        <f t="shared" si="1"/>
        <v>4573.344806</v>
      </c>
      <c r="J1426" s="758">
        <f t="shared" si="2"/>
        <v>0.470031923</v>
      </c>
      <c r="K1426" s="758"/>
    </row>
    <row r="1427">
      <c r="A1427" s="2" t="s">
        <v>425</v>
      </c>
      <c r="B1427" s="2" t="s">
        <v>506</v>
      </c>
      <c r="C1427" s="2">
        <v>8.589934592E9</v>
      </c>
      <c r="D1427" s="2">
        <v>24.0</v>
      </c>
      <c r="E1427" s="2">
        <v>18379.6</v>
      </c>
      <c r="F1427" s="2">
        <v>467.36</v>
      </c>
      <c r="G1427" s="2">
        <v>895.78</v>
      </c>
      <c r="H1427" s="756">
        <v>46096.0</v>
      </c>
      <c r="I1427" s="757">
        <f t="shared" si="1"/>
        <v>9146.689612</v>
      </c>
      <c r="J1427" s="758">
        <f t="shared" si="2"/>
        <v>0.4976544436</v>
      </c>
      <c r="K1427" s="758"/>
    </row>
    <row r="1428">
      <c r="A1428" s="2" t="s">
        <v>425</v>
      </c>
      <c r="B1428" s="2" t="s">
        <v>506</v>
      </c>
      <c r="C1428" s="2">
        <v>1.7179869184E10</v>
      </c>
      <c r="D1428" s="2">
        <v>24.0</v>
      </c>
      <c r="E1428" s="2">
        <v>35977.7</v>
      </c>
      <c r="F1428" s="2">
        <v>477.51</v>
      </c>
      <c r="G1428" s="2">
        <v>915.24</v>
      </c>
      <c r="H1428" s="756">
        <v>46096.0</v>
      </c>
      <c r="I1428" s="757">
        <f t="shared" si="1"/>
        <v>18293.37922</v>
      </c>
      <c r="J1428" s="758">
        <f t="shared" si="2"/>
        <v>0.5084643883</v>
      </c>
      <c r="K1428" s="758"/>
    </row>
    <row r="1429">
      <c r="A1429" s="2" t="s">
        <v>425</v>
      </c>
      <c r="B1429" s="2" t="s">
        <v>506</v>
      </c>
      <c r="C1429" s="2">
        <v>256.0</v>
      </c>
      <c r="D1429" s="2">
        <v>26.0</v>
      </c>
      <c r="E1429" s="2">
        <v>53.63</v>
      </c>
      <c r="F1429" s="2">
        <v>0.0</v>
      </c>
      <c r="G1429" s="2">
        <v>0.01</v>
      </c>
      <c r="H1429" s="756">
        <v>46096.0</v>
      </c>
      <c r="I1429" s="757">
        <f t="shared" si="1"/>
        <v>0.0002735042735</v>
      </c>
      <c r="J1429" s="758">
        <f t="shared" si="2"/>
        <v>0.000005099837283</v>
      </c>
      <c r="K1429" s="758"/>
    </row>
    <row r="1430">
      <c r="A1430" s="2" t="s">
        <v>425</v>
      </c>
      <c r="B1430" s="2" t="s">
        <v>506</v>
      </c>
      <c r="C1430" s="2">
        <v>512.0</v>
      </c>
      <c r="D1430" s="2">
        <v>26.0</v>
      </c>
      <c r="E1430" s="2">
        <v>52.82</v>
      </c>
      <c r="F1430" s="2">
        <v>0.01</v>
      </c>
      <c r="G1430" s="2">
        <v>0.02</v>
      </c>
      <c r="H1430" s="756">
        <v>46096.0</v>
      </c>
      <c r="I1430" s="757">
        <f t="shared" si="1"/>
        <v>0.000547008547</v>
      </c>
      <c r="J1430" s="758">
        <f t="shared" si="2"/>
        <v>0.0000103560876</v>
      </c>
      <c r="K1430" s="758"/>
    </row>
    <row r="1431">
      <c r="A1431" s="2" t="s">
        <v>425</v>
      </c>
      <c r="B1431" s="2" t="s">
        <v>506</v>
      </c>
      <c r="C1431" s="2">
        <v>1024.0</v>
      </c>
      <c r="D1431" s="2">
        <v>26.0</v>
      </c>
      <c r="E1431" s="2">
        <v>53.67</v>
      </c>
      <c r="F1431" s="2">
        <v>0.02</v>
      </c>
      <c r="G1431" s="2">
        <v>0.04</v>
      </c>
      <c r="H1431" s="756">
        <v>46096.0</v>
      </c>
      <c r="I1431" s="757">
        <f t="shared" si="1"/>
        <v>0.001094017094</v>
      </c>
      <c r="J1431" s="758">
        <f t="shared" si="2"/>
        <v>0.00002038414559</v>
      </c>
      <c r="K1431" s="758"/>
    </row>
    <row r="1432">
      <c r="A1432" s="2" t="s">
        <v>425</v>
      </c>
      <c r="B1432" s="2" t="s">
        <v>506</v>
      </c>
      <c r="C1432" s="2">
        <v>2048.0</v>
      </c>
      <c r="D1432" s="2">
        <v>26.0</v>
      </c>
      <c r="E1432" s="2">
        <v>52.82</v>
      </c>
      <c r="F1432" s="2">
        <v>0.04</v>
      </c>
      <c r="G1432" s="2">
        <v>0.07</v>
      </c>
      <c r="H1432" s="756">
        <v>46096.0</v>
      </c>
      <c r="I1432" s="757">
        <f t="shared" si="1"/>
        <v>0.002188034188</v>
      </c>
      <c r="J1432" s="758">
        <f t="shared" si="2"/>
        <v>0.0000414243504</v>
      </c>
      <c r="K1432" s="758"/>
    </row>
    <row r="1433">
      <c r="A1433" s="2" t="s">
        <v>425</v>
      </c>
      <c r="B1433" s="2" t="s">
        <v>506</v>
      </c>
      <c r="C1433" s="2">
        <v>4096.0</v>
      </c>
      <c r="D1433" s="2">
        <v>26.0</v>
      </c>
      <c r="E1433" s="2">
        <v>52.62</v>
      </c>
      <c r="F1433" s="2">
        <v>0.08</v>
      </c>
      <c r="G1433" s="2">
        <v>0.15</v>
      </c>
      <c r="H1433" s="756">
        <v>46096.0</v>
      </c>
      <c r="I1433" s="757">
        <f t="shared" si="1"/>
        <v>0.004376068376</v>
      </c>
      <c r="J1433" s="758">
        <f t="shared" si="2"/>
        <v>0.00008316359514</v>
      </c>
      <c r="K1433" s="758"/>
    </row>
    <row r="1434">
      <c r="A1434" s="2" t="s">
        <v>425</v>
      </c>
      <c r="B1434" s="2" t="s">
        <v>506</v>
      </c>
      <c r="C1434" s="2">
        <v>8192.0</v>
      </c>
      <c r="D1434" s="2">
        <v>26.0</v>
      </c>
      <c r="E1434" s="2">
        <v>51.35</v>
      </c>
      <c r="F1434" s="2">
        <v>0.16</v>
      </c>
      <c r="G1434" s="2">
        <v>0.31</v>
      </c>
      <c r="H1434" s="756">
        <v>46096.0</v>
      </c>
      <c r="I1434" s="757">
        <f t="shared" si="1"/>
        <v>0.008752136752</v>
      </c>
      <c r="J1434" s="758">
        <f t="shared" si="2"/>
        <v>0.0001704408326</v>
      </c>
      <c r="K1434" s="758"/>
    </row>
    <row r="1435">
      <c r="A1435" s="2" t="s">
        <v>425</v>
      </c>
      <c r="B1435" s="2" t="s">
        <v>506</v>
      </c>
      <c r="C1435" s="2">
        <v>16384.0</v>
      </c>
      <c r="D1435" s="2">
        <v>26.0</v>
      </c>
      <c r="E1435" s="2">
        <v>53.35</v>
      </c>
      <c r="F1435" s="2">
        <v>0.31</v>
      </c>
      <c r="G1435" s="2">
        <v>0.59</v>
      </c>
      <c r="H1435" s="756">
        <v>46096.0</v>
      </c>
      <c r="I1435" s="757">
        <f t="shared" si="1"/>
        <v>0.0175042735</v>
      </c>
      <c r="J1435" s="758">
        <f t="shared" si="2"/>
        <v>0.0003281025961</v>
      </c>
      <c r="K1435" s="758"/>
    </row>
    <row r="1436">
      <c r="A1436" s="2" t="s">
        <v>425</v>
      </c>
      <c r="B1436" s="2" t="s">
        <v>506</v>
      </c>
      <c r="C1436" s="2">
        <v>32768.0</v>
      </c>
      <c r="D1436" s="2">
        <v>26.0</v>
      </c>
      <c r="E1436" s="2">
        <v>53.96</v>
      </c>
      <c r="F1436" s="2">
        <v>0.61</v>
      </c>
      <c r="G1436" s="2">
        <v>1.17</v>
      </c>
      <c r="H1436" s="756">
        <v>46096.0</v>
      </c>
      <c r="I1436" s="757">
        <f t="shared" si="1"/>
        <v>0.03500854701</v>
      </c>
      <c r="J1436" s="758">
        <f t="shared" si="2"/>
        <v>0.0006487870091</v>
      </c>
      <c r="K1436" s="758"/>
    </row>
    <row r="1437">
      <c r="A1437" s="2" t="s">
        <v>425</v>
      </c>
      <c r="B1437" s="2" t="s">
        <v>506</v>
      </c>
      <c r="C1437" s="2">
        <v>65536.0</v>
      </c>
      <c r="D1437" s="2">
        <v>26.0</v>
      </c>
      <c r="E1437" s="2">
        <v>58.68</v>
      </c>
      <c r="F1437" s="2">
        <v>1.12</v>
      </c>
      <c r="G1437" s="2">
        <v>2.15</v>
      </c>
      <c r="H1437" s="756">
        <v>46096.0</v>
      </c>
      <c r="I1437" s="757">
        <f t="shared" si="1"/>
        <v>0.07001709402</v>
      </c>
      <c r="J1437" s="758">
        <f t="shared" si="2"/>
        <v>0.001193202011</v>
      </c>
      <c r="K1437" s="758"/>
    </row>
    <row r="1438">
      <c r="A1438" s="2" t="s">
        <v>425</v>
      </c>
      <c r="B1438" s="2" t="s">
        <v>506</v>
      </c>
      <c r="C1438" s="2">
        <v>131072.0</v>
      </c>
      <c r="D1438" s="2">
        <v>26.0</v>
      </c>
      <c r="E1438" s="2">
        <v>62.38</v>
      </c>
      <c r="F1438" s="2">
        <v>2.1</v>
      </c>
      <c r="G1438" s="2">
        <v>4.04</v>
      </c>
      <c r="H1438" s="756">
        <v>46096.0</v>
      </c>
      <c r="I1438" s="757">
        <f t="shared" si="1"/>
        <v>0.140034188</v>
      </c>
      <c r="J1438" s="758">
        <f t="shared" si="2"/>
        <v>0.002244857134</v>
      </c>
      <c r="K1438" s="758"/>
    </row>
    <row r="1439">
      <c r="A1439" s="2" t="s">
        <v>425</v>
      </c>
      <c r="B1439" s="2" t="s">
        <v>506</v>
      </c>
      <c r="C1439" s="2">
        <v>262144.0</v>
      </c>
      <c r="D1439" s="2">
        <v>26.0</v>
      </c>
      <c r="E1439" s="2">
        <v>62.18</v>
      </c>
      <c r="F1439" s="2">
        <v>4.22</v>
      </c>
      <c r="G1439" s="2">
        <v>8.11</v>
      </c>
      <c r="H1439" s="756">
        <v>46096.0</v>
      </c>
      <c r="I1439" s="757">
        <f t="shared" si="1"/>
        <v>0.2800683761</v>
      </c>
      <c r="J1439" s="758">
        <f t="shared" si="2"/>
        <v>0.004504155292</v>
      </c>
      <c r="K1439" s="758"/>
    </row>
    <row r="1440">
      <c r="A1440" s="2" t="s">
        <v>425</v>
      </c>
      <c r="B1440" s="2" t="s">
        <v>506</v>
      </c>
      <c r="C1440" s="2">
        <v>524288.0</v>
      </c>
      <c r="D1440" s="2">
        <v>26.0</v>
      </c>
      <c r="E1440" s="2">
        <v>64.72</v>
      </c>
      <c r="F1440" s="2">
        <v>8.1</v>
      </c>
      <c r="G1440" s="2">
        <v>15.58</v>
      </c>
      <c r="H1440" s="756">
        <v>46096.0</v>
      </c>
      <c r="I1440" s="757">
        <f t="shared" si="1"/>
        <v>0.5601367521</v>
      </c>
      <c r="J1440" s="758">
        <f t="shared" si="2"/>
        <v>0.008654770583</v>
      </c>
      <c r="K1440" s="758"/>
    </row>
    <row r="1441">
      <c r="A1441" s="2" t="s">
        <v>425</v>
      </c>
      <c r="B1441" s="2" t="s">
        <v>506</v>
      </c>
      <c r="C1441" s="2">
        <v>1048576.0</v>
      </c>
      <c r="D1441" s="2">
        <v>26.0</v>
      </c>
      <c r="E1441" s="2">
        <v>65.42</v>
      </c>
      <c r="F1441" s="2">
        <v>16.03</v>
      </c>
      <c r="G1441" s="2">
        <v>30.82</v>
      </c>
      <c r="H1441" s="756">
        <v>46096.0</v>
      </c>
      <c r="I1441" s="757">
        <f t="shared" si="1"/>
        <v>1.120273504</v>
      </c>
      <c r="J1441" s="758">
        <f t="shared" si="2"/>
        <v>0.01712432749</v>
      </c>
      <c r="K1441" s="758"/>
    </row>
    <row r="1442">
      <c r="A1442" s="2" t="s">
        <v>425</v>
      </c>
      <c r="B1442" s="2" t="s">
        <v>506</v>
      </c>
      <c r="C1442" s="2">
        <v>2097152.0</v>
      </c>
      <c r="D1442" s="2">
        <v>26.0</v>
      </c>
      <c r="E1442" s="2">
        <v>68.38</v>
      </c>
      <c r="F1442" s="2">
        <v>30.67</v>
      </c>
      <c r="G1442" s="2">
        <v>58.98</v>
      </c>
      <c r="H1442" s="756">
        <v>46096.0</v>
      </c>
      <c r="I1442" s="757">
        <f t="shared" si="1"/>
        <v>2.240547009</v>
      </c>
      <c r="J1442" s="758">
        <f t="shared" si="2"/>
        <v>0.03276611595</v>
      </c>
      <c r="K1442" s="758"/>
    </row>
    <row r="1443">
      <c r="A1443" s="2" t="s">
        <v>425</v>
      </c>
      <c r="B1443" s="2" t="s">
        <v>506</v>
      </c>
      <c r="C1443" s="2">
        <v>4194304.0</v>
      </c>
      <c r="D1443" s="2">
        <v>26.0</v>
      </c>
      <c r="E1443" s="2">
        <v>76.33</v>
      </c>
      <c r="F1443" s="2">
        <v>54.95</v>
      </c>
      <c r="G1443" s="2">
        <v>105.67</v>
      </c>
      <c r="H1443" s="756">
        <v>46096.0</v>
      </c>
      <c r="I1443" s="757">
        <f t="shared" si="1"/>
        <v>4.481094017</v>
      </c>
      <c r="J1443" s="758">
        <f t="shared" si="2"/>
        <v>0.05870685205</v>
      </c>
      <c r="K1443" s="758"/>
    </row>
    <row r="1444">
      <c r="A1444" s="2" t="s">
        <v>425</v>
      </c>
      <c r="B1444" s="2" t="s">
        <v>506</v>
      </c>
      <c r="C1444" s="2">
        <v>8388608.0</v>
      </c>
      <c r="D1444" s="2">
        <v>26.0</v>
      </c>
      <c r="E1444" s="2">
        <v>100.0</v>
      </c>
      <c r="F1444" s="2">
        <v>83.89</v>
      </c>
      <c r="G1444" s="2">
        <v>161.32</v>
      </c>
      <c r="H1444" s="756">
        <v>46096.0</v>
      </c>
      <c r="I1444" s="757">
        <f t="shared" si="1"/>
        <v>8.962188034</v>
      </c>
      <c r="J1444" s="758">
        <f t="shared" si="2"/>
        <v>0.08962188034</v>
      </c>
      <c r="K1444" s="758"/>
    </row>
    <row r="1445">
      <c r="A1445" s="2" t="s">
        <v>425</v>
      </c>
      <c r="B1445" s="2" t="s">
        <v>506</v>
      </c>
      <c r="C1445" s="2">
        <v>1.6777216E7</v>
      </c>
      <c r="D1445" s="2">
        <v>26.0</v>
      </c>
      <c r="E1445" s="2">
        <v>142.71</v>
      </c>
      <c r="F1445" s="2">
        <v>117.56</v>
      </c>
      <c r="G1445" s="2">
        <v>226.08</v>
      </c>
      <c r="H1445" s="756">
        <v>46096.0</v>
      </c>
      <c r="I1445" s="757">
        <f t="shared" si="1"/>
        <v>17.92437607</v>
      </c>
      <c r="J1445" s="758">
        <f t="shared" si="2"/>
        <v>0.1256000005</v>
      </c>
      <c r="K1445" s="758"/>
    </row>
    <row r="1446">
      <c r="A1446" s="2" t="s">
        <v>425</v>
      </c>
      <c r="B1446" s="2" t="s">
        <v>506</v>
      </c>
      <c r="C1446" s="2">
        <v>3.3554432E7</v>
      </c>
      <c r="D1446" s="2">
        <v>26.0</v>
      </c>
      <c r="E1446" s="2">
        <v>217.09</v>
      </c>
      <c r="F1446" s="2">
        <v>154.57</v>
      </c>
      <c r="G1446" s="2">
        <v>297.24</v>
      </c>
      <c r="H1446" s="756">
        <v>46096.0</v>
      </c>
      <c r="I1446" s="757">
        <f t="shared" si="1"/>
        <v>35.84875214</v>
      </c>
      <c r="J1446" s="758">
        <f t="shared" si="2"/>
        <v>0.1651331344</v>
      </c>
      <c r="K1446" s="758"/>
    </row>
    <row r="1447">
      <c r="A1447" s="2" t="s">
        <v>425</v>
      </c>
      <c r="B1447" s="2" t="s">
        <v>506</v>
      </c>
      <c r="C1447" s="2">
        <v>6.7108864E7</v>
      </c>
      <c r="D1447" s="2">
        <v>26.0</v>
      </c>
      <c r="E1447" s="2">
        <v>334.21</v>
      </c>
      <c r="F1447" s="2">
        <v>200.8</v>
      </c>
      <c r="G1447" s="2">
        <v>386.15</v>
      </c>
      <c r="H1447" s="756">
        <v>46096.0</v>
      </c>
      <c r="I1447" s="757">
        <f t="shared" si="1"/>
        <v>71.69750427</v>
      </c>
      <c r="J1447" s="758">
        <f t="shared" si="2"/>
        <v>0.2145283034</v>
      </c>
      <c r="K1447" s="758"/>
    </row>
    <row r="1448">
      <c r="A1448" s="2" t="s">
        <v>425</v>
      </c>
      <c r="B1448" s="2" t="s">
        <v>506</v>
      </c>
      <c r="C1448" s="2">
        <v>1.34217728E8</v>
      </c>
      <c r="D1448" s="2">
        <v>26.0</v>
      </c>
      <c r="E1448" s="2">
        <v>534.34</v>
      </c>
      <c r="F1448" s="2">
        <v>251.18</v>
      </c>
      <c r="G1448" s="2">
        <v>483.04</v>
      </c>
      <c r="H1448" s="756">
        <v>46096.0</v>
      </c>
      <c r="I1448" s="757">
        <f t="shared" si="1"/>
        <v>143.3950085</v>
      </c>
      <c r="J1448" s="758">
        <f t="shared" si="2"/>
        <v>0.2683591132</v>
      </c>
      <c r="K1448" s="758"/>
    </row>
    <row r="1449">
      <c r="A1449" s="2" t="s">
        <v>425</v>
      </c>
      <c r="B1449" s="2" t="s">
        <v>506</v>
      </c>
      <c r="C1449" s="2">
        <v>2.68435456E8</v>
      </c>
      <c r="D1449" s="2">
        <v>26.0</v>
      </c>
      <c r="E1449" s="2">
        <v>928.02</v>
      </c>
      <c r="F1449" s="2">
        <v>289.25</v>
      </c>
      <c r="G1449" s="2">
        <v>556.26</v>
      </c>
      <c r="H1449" s="756">
        <v>46096.0</v>
      </c>
      <c r="I1449" s="757">
        <f t="shared" si="1"/>
        <v>286.7900171</v>
      </c>
      <c r="J1449" s="758">
        <f t="shared" si="2"/>
        <v>0.3090343065</v>
      </c>
      <c r="K1449" s="758"/>
    </row>
    <row r="1450">
      <c r="A1450" s="2" t="s">
        <v>425</v>
      </c>
      <c r="B1450" s="2" t="s">
        <v>506</v>
      </c>
      <c r="C1450" s="2">
        <v>5.36870912E8</v>
      </c>
      <c r="D1450" s="2">
        <v>26.0</v>
      </c>
      <c r="E1450" s="2">
        <v>1487.89</v>
      </c>
      <c r="F1450" s="2">
        <v>360.83</v>
      </c>
      <c r="G1450" s="2">
        <v>693.9</v>
      </c>
      <c r="H1450" s="756">
        <v>46096.0</v>
      </c>
      <c r="I1450" s="757">
        <f t="shared" si="1"/>
        <v>573.5800342</v>
      </c>
      <c r="J1450" s="758">
        <f t="shared" si="2"/>
        <v>0.385498951</v>
      </c>
      <c r="K1450" s="758"/>
    </row>
    <row r="1451">
      <c r="A1451" s="2" t="s">
        <v>425</v>
      </c>
      <c r="B1451" s="2" t="s">
        <v>506</v>
      </c>
      <c r="C1451" s="2">
        <v>1.073741824E9</v>
      </c>
      <c r="D1451" s="2">
        <v>26.0</v>
      </c>
      <c r="E1451" s="2">
        <v>2683.79</v>
      </c>
      <c r="F1451" s="2">
        <v>400.08</v>
      </c>
      <c r="G1451" s="2">
        <v>769.39</v>
      </c>
      <c r="H1451" s="756">
        <v>46096.0</v>
      </c>
      <c r="I1451" s="757">
        <f t="shared" si="1"/>
        <v>1147.160068</v>
      </c>
      <c r="J1451" s="758">
        <f t="shared" si="2"/>
        <v>0.4274403245</v>
      </c>
      <c r="K1451" s="758"/>
    </row>
    <row r="1452">
      <c r="A1452" s="2" t="s">
        <v>425</v>
      </c>
      <c r="B1452" s="2" t="s">
        <v>506</v>
      </c>
      <c r="C1452" s="2">
        <v>2.147483648E9</v>
      </c>
      <c r="D1452" s="2">
        <v>26.0</v>
      </c>
      <c r="E1452" s="2">
        <v>5028.88</v>
      </c>
      <c r="F1452" s="2">
        <v>427.03</v>
      </c>
      <c r="G1452" s="2">
        <v>821.21</v>
      </c>
      <c r="H1452" s="756">
        <v>46096.0</v>
      </c>
      <c r="I1452" s="757">
        <f t="shared" si="1"/>
        <v>2294.320137</v>
      </c>
      <c r="J1452" s="758">
        <f t="shared" si="2"/>
        <v>0.4562288495</v>
      </c>
      <c r="K1452" s="758"/>
    </row>
    <row r="1453">
      <c r="A1453" s="2" t="s">
        <v>425</v>
      </c>
      <c r="B1453" s="2" t="s">
        <v>506</v>
      </c>
      <c r="C1453" s="2">
        <v>4.294967296E9</v>
      </c>
      <c r="D1453" s="2">
        <v>26.0</v>
      </c>
      <c r="E1453" s="2">
        <v>9777.71</v>
      </c>
      <c r="F1453" s="2">
        <v>439.26</v>
      </c>
      <c r="G1453" s="2">
        <v>844.73</v>
      </c>
      <c r="H1453" s="756">
        <v>46096.0</v>
      </c>
      <c r="I1453" s="757">
        <f t="shared" si="1"/>
        <v>4588.640274</v>
      </c>
      <c r="J1453" s="758">
        <f t="shared" si="2"/>
        <v>0.4692960083</v>
      </c>
      <c r="K1453" s="758"/>
    </row>
    <row r="1454">
      <c r="A1454" s="2" t="s">
        <v>425</v>
      </c>
      <c r="B1454" s="2" t="s">
        <v>506</v>
      </c>
      <c r="C1454" s="2">
        <v>8.589934592E9</v>
      </c>
      <c r="D1454" s="2">
        <v>26.0</v>
      </c>
      <c r="E1454" s="2">
        <v>18470.0</v>
      </c>
      <c r="F1454" s="2">
        <v>465.08</v>
      </c>
      <c r="G1454" s="2">
        <v>894.38</v>
      </c>
      <c r="H1454" s="756">
        <v>46096.0</v>
      </c>
      <c r="I1454" s="757">
        <f t="shared" si="1"/>
        <v>9177.280547</v>
      </c>
      <c r="J1454" s="758">
        <f t="shared" si="2"/>
        <v>0.4968749619</v>
      </c>
      <c r="K1454" s="758"/>
    </row>
    <row r="1455">
      <c r="A1455" s="2" t="s">
        <v>425</v>
      </c>
      <c r="B1455" s="2" t="s">
        <v>506</v>
      </c>
      <c r="C1455" s="2">
        <v>1.7179869184E10</v>
      </c>
      <c r="D1455" s="2">
        <v>26.0</v>
      </c>
      <c r="E1455" s="2">
        <v>36096.4</v>
      </c>
      <c r="F1455" s="2">
        <v>475.94</v>
      </c>
      <c r="G1455" s="2">
        <v>915.28</v>
      </c>
      <c r="H1455" s="756">
        <v>46096.0</v>
      </c>
      <c r="I1455" s="757">
        <f t="shared" si="1"/>
        <v>18354.56109</v>
      </c>
      <c r="J1455" s="758">
        <f t="shared" si="2"/>
        <v>0.5084873033</v>
      </c>
      <c r="K1455" s="758"/>
    </row>
    <row r="1456">
      <c r="A1456" s="2" t="s">
        <v>425</v>
      </c>
      <c r="B1456" s="2" t="s">
        <v>506</v>
      </c>
      <c r="C1456" s="2">
        <v>256.0</v>
      </c>
      <c r="D1456" s="2">
        <v>28.0</v>
      </c>
      <c r="E1456" s="2">
        <v>55.42</v>
      </c>
      <c r="F1456" s="2">
        <v>0.0</v>
      </c>
      <c r="G1456" s="2">
        <v>0.01</v>
      </c>
      <c r="H1456" s="756">
        <v>46096.0</v>
      </c>
      <c r="I1456" s="757">
        <f t="shared" si="1"/>
        <v>0.0002742857143</v>
      </c>
      <c r="J1456" s="758">
        <f t="shared" si="2"/>
        <v>0.000004949218951</v>
      </c>
      <c r="K1456" s="758"/>
    </row>
    <row r="1457">
      <c r="A1457" s="2" t="s">
        <v>425</v>
      </c>
      <c r="B1457" s="2" t="s">
        <v>506</v>
      </c>
      <c r="C1457" s="2">
        <v>512.0</v>
      </c>
      <c r="D1457" s="2">
        <v>28.0</v>
      </c>
      <c r="E1457" s="2">
        <v>54.88</v>
      </c>
      <c r="F1457" s="2">
        <v>0.01</v>
      </c>
      <c r="G1457" s="2">
        <v>0.02</v>
      </c>
      <c r="H1457" s="756">
        <v>46096.0</v>
      </c>
      <c r="I1457" s="757">
        <f t="shared" si="1"/>
        <v>0.0005485714286</v>
      </c>
      <c r="J1457" s="758">
        <f t="shared" si="2"/>
        <v>0.000009995835069</v>
      </c>
      <c r="K1457" s="758"/>
    </row>
    <row r="1458">
      <c r="A1458" s="2" t="s">
        <v>425</v>
      </c>
      <c r="B1458" s="2" t="s">
        <v>506</v>
      </c>
      <c r="C1458" s="2">
        <v>1024.0</v>
      </c>
      <c r="D1458" s="2">
        <v>28.0</v>
      </c>
      <c r="E1458" s="2">
        <v>54.25</v>
      </c>
      <c r="F1458" s="2">
        <v>0.02</v>
      </c>
      <c r="G1458" s="2">
        <v>0.04</v>
      </c>
      <c r="H1458" s="756">
        <v>46096.0</v>
      </c>
      <c r="I1458" s="757">
        <f t="shared" si="1"/>
        <v>0.001097142857</v>
      </c>
      <c r="J1458" s="758">
        <f t="shared" si="2"/>
        <v>0.00002022383147</v>
      </c>
      <c r="K1458" s="758"/>
    </row>
    <row r="1459">
      <c r="A1459" s="2" t="s">
        <v>425</v>
      </c>
      <c r="B1459" s="2" t="s">
        <v>506</v>
      </c>
      <c r="C1459" s="2">
        <v>2048.0</v>
      </c>
      <c r="D1459" s="2">
        <v>28.0</v>
      </c>
      <c r="E1459" s="2">
        <v>55.79</v>
      </c>
      <c r="F1459" s="2">
        <v>0.04</v>
      </c>
      <c r="G1459" s="2">
        <v>0.07</v>
      </c>
      <c r="H1459" s="756">
        <v>46096.0</v>
      </c>
      <c r="I1459" s="757">
        <f t="shared" si="1"/>
        <v>0.002194285714</v>
      </c>
      <c r="J1459" s="758">
        <f t="shared" si="2"/>
        <v>0.00003933116534</v>
      </c>
      <c r="K1459" s="758"/>
    </row>
    <row r="1460">
      <c r="A1460" s="2" t="s">
        <v>425</v>
      </c>
      <c r="B1460" s="2" t="s">
        <v>506</v>
      </c>
      <c r="C1460" s="2">
        <v>4096.0</v>
      </c>
      <c r="D1460" s="2">
        <v>28.0</v>
      </c>
      <c r="E1460" s="2">
        <v>53.83</v>
      </c>
      <c r="F1460" s="2">
        <v>0.08</v>
      </c>
      <c r="G1460" s="2">
        <v>0.15</v>
      </c>
      <c r="H1460" s="756">
        <v>46096.0</v>
      </c>
      <c r="I1460" s="757">
        <f t="shared" si="1"/>
        <v>0.004388571429</v>
      </c>
      <c r="J1460" s="758">
        <f t="shared" si="2"/>
        <v>0.00008152649877</v>
      </c>
      <c r="K1460" s="758"/>
    </row>
    <row r="1461">
      <c r="A1461" s="2" t="s">
        <v>425</v>
      </c>
      <c r="B1461" s="2" t="s">
        <v>506</v>
      </c>
      <c r="C1461" s="2">
        <v>8192.0</v>
      </c>
      <c r="D1461" s="2">
        <v>28.0</v>
      </c>
      <c r="E1461" s="2">
        <v>54.41</v>
      </c>
      <c r="F1461" s="2">
        <v>0.15</v>
      </c>
      <c r="G1461" s="2">
        <v>0.29</v>
      </c>
      <c r="H1461" s="756">
        <v>46096.0</v>
      </c>
      <c r="I1461" s="757">
        <f t="shared" si="1"/>
        <v>0.008777142857</v>
      </c>
      <c r="J1461" s="758">
        <f t="shared" si="2"/>
        <v>0.0001613148843</v>
      </c>
      <c r="K1461" s="758"/>
    </row>
    <row r="1462">
      <c r="A1462" s="2" t="s">
        <v>425</v>
      </c>
      <c r="B1462" s="2" t="s">
        <v>506</v>
      </c>
      <c r="C1462" s="2">
        <v>16384.0</v>
      </c>
      <c r="D1462" s="2">
        <v>28.0</v>
      </c>
      <c r="E1462" s="2">
        <v>54.84</v>
      </c>
      <c r="F1462" s="2">
        <v>0.3</v>
      </c>
      <c r="G1462" s="2">
        <v>0.58</v>
      </c>
      <c r="H1462" s="756">
        <v>46096.0</v>
      </c>
      <c r="I1462" s="757">
        <f t="shared" si="1"/>
        <v>0.01755428571</v>
      </c>
      <c r="J1462" s="758">
        <f t="shared" si="2"/>
        <v>0.0003201000313</v>
      </c>
      <c r="K1462" s="758"/>
    </row>
    <row r="1463">
      <c r="A1463" s="2" t="s">
        <v>425</v>
      </c>
      <c r="B1463" s="2" t="s">
        <v>506</v>
      </c>
      <c r="C1463" s="2">
        <v>32768.0</v>
      </c>
      <c r="D1463" s="2">
        <v>28.0</v>
      </c>
      <c r="E1463" s="2">
        <v>54.02</v>
      </c>
      <c r="F1463" s="2">
        <v>0.61</v>
      </c>
      <c r="G1463" s="2">
        <v>1.17</v>
      </c>
      <c r="H1463" s="756">
        <v>46096.0</v>
      </c>
      <c r="I1463" s="757">
        <f t="shared" si="1"/>
        <v>0.03510857143</v>
      </c>
      <c r="J1463" s="758">
        <f t="shared" si="2"/>
        <v>0.0006499180198</v>
      </c>
      <c r="K1463" s="758"/>
    </row>
    <row r="1464">
      <c r="A1464" s="2" t="s">
        <v>425</v>
      </c>
      <c r="B1464" s="2" t="s">
        <v>506</v>
      </c>
      <c r="C1464" s="2">
        <v>65536.0</v>
      </c>
      <c r="D1464" s="2">
        <v>28.0</v>
      </c>
      <c r="E1464" s="2">
        <v>60.23</v>
      </c>
      <c r="F1464" s="2">
        <v>1.09</v>
      </c>
      <c r="G1464" s="2">
        <v>2.1</v>
      </c>
      <c r="H1464" s="756">
        <v>46096.0</v>
      </c>
      <c r="I1464" s="757">
        <f t="shared" si="1"/>
        <v>0.07021714286</v>
      </c>
      <c r="J1464" s="758">
        <f t="shared" si="2"/>
        <v>0.00116581675</v>
      </c>
      <c r="K1464" s="758"/>
    </row>
    <row r="1465">
      <c r="A1465" s="2" t="s">
        <v>425</v>
      </c>
      <c r="B1465" s="2" t="s">
        <v>506</v>
      </c>
      <c r="C1465" s="2">
        <v>131072.0</v>
      </c>
      <c r="D1465" s="2">
        <v>28.0</v>
      </c>
      <c r="E1465" s="2">
        <v>62.37</v>
      </c>
      <c r="F1465" s="2">
        <v>2.1</v>
      </c>
      <c r="G1465" s="2">
        <v>4.05</v>
      </c>
      <c r="H1465" s="756">
        <v>46096.0</v>
      </c>
      <c r="I1465" s="757">
        <f t="shared" si="1"/>
        <v>0.1404342857</v>
      </c>
      <c r="J1465" s="758">
        <f t="shared" si="2"/>
        <v>0.002251631966</v>
      </c>
      <c r="K1465" s="758"/>
    </row>
    <row r="1466">
      <c r="A1466" s="2" t="s">
        <v>425</v>
      </c>
      <c r="B1466" s="2" t="s">
        <v>506</v>
      </c>
      <c r="C1466" s="2">
        <v>262144.0</v>
      </c>
      <c r="D1466" s="2">
        <v>28.0</v>
      </c>
      <c r="E1466" s="2">
        <v>63.93</v>
      </c>
      <c r="F1466" s="2">
        <v>4.1</v>
      </c>
      <c r="G1466" s="2">
        <v>7.91</v>
      </c>
      <c r="H1466" s="756">
        <v>46096.0</v>
      </c>
      <c r="I1466" s="757">
        <f t="shared" si="1"/>
        <v>0.2808685714</v>
      </c>
      <c r="J1466" s="758">
        <f t="shared" si="2"/>
        <v>0.004393376684</v>
      </c>
      <c r="K1466" s="758"/>
    </row>
    <row r="1467">
      <c r="A1467" s="2" t="s">
        <v>425</v>
      </c>
      <c r="B1467" s="2" t="s">
        <v>506</v>
      </c>
      <c r="C1467" s="2">
        <v>524288.0</v>
      </c>
      <c r="D1467" s="2">
        <v>28.0</v>
      </c>
      <c r="E1467" s="2">
        <v>66.73</v>
      </c>
      <c r="F1467" s="2">
        <v>7.86</v>
      </c>
      <c r="G1467" s="2">
        <v>15.15</v>
      </c>
      <c r="H1467" s="756">
        <v>46096.0</v>
      </c>
      <c r="I1467" s="757">
        <f t="shared" si="1"/>
        <v>0.5617371429</v>
      </c>
      <c r="J1467" s="758">
        <f t="shared" si="2"/>
        <v>0.008418059986</v>
      </c>
      <c r="K1467" s="758"/>
    </row>
    <row r="1468">
      <c r="A1468" s="2" t="s">
        <v>425</v>
      </c>
      <c r="B1468" s="2" t="s">
        <v>506</v>
      </c>
      <c r="C1468" s="2">
        <v>1048576.0</v>
      </c>
      <c r="D1468" s="2">
        <v>28.0</v>
      </c>
      <c r="E1468" s="2">
        <v>67.06</v>
      </c>
      <c r="F1468" s="2">
        <v>15.64</v>
      </c>
      <c r="G1468" s="2">
        <v>30.16</v>
      </c>
      <c r="H1468" s="756">
        <v>46096.0</v>
      </c>
      <c r="I1468" s="757">
        <f t="shared" si="1"/>
        <v>1.123474286</v>
      </c>
      <c r="J1468" s="758">
        <f t="shared" si="2"/>
        <v>0.01675326999</v>
      </c>
      <c r="K1468" s="758"/>
    </row>
    <row r="1469">
      <c r="A1469" s="2" t="s">
        <v>425</v>
      </c>
      <c r="B1469" s="2" t="s">
        <v>506</v>
      </c>
      <c r="C1469" s="2">
        <v>2097152.0</v>
      </c>
      <c r="D1469" s="2">
        <v>28.0</v>
      </c>
      <c r="E1469" s="2">
        <v>69.82</v>
      </c>
      <c r="F1469" s="2">
        <v>30.04</v>
      </c>
      <c r="G1469" s="2">
        <v>57.93</v>
      </c>
      <c r="H1469" s="756">
        <v>46096.0</v>
      </c>
      <c r="I1469" s="757">
        <f t="shared" si="1"/>
        <v>2.246948571</v>
      </c>
      <c r="J1469" s="758">
        <f t="shared" si="2"/>
        <v>0.03218201907</v>
      </c>
      <c r="K1469" s="758"/>
    </row>
    <row r="1470">
      <c r="A1470" s="2" t="s">
        <v>425</v>
      </c>
      <c r="B1470" s="2" t="s">
        <v>506</v>
      </c>
      <c r="C1470" s="2">
        <v>4194304.0</v>
      </c>
      <c r="D1470" s="2">
        <v>28.0</v>
      </c>
      <c r="E1470" s="2">
        <v>77.94</v>
      </c>
      <c r="F1470" s="2">
        <v>53.82</v>
      </c>
      <c r="G1470" s="2">
        <v>103.79</v>
      </c>
      <c r="H1470" s="756">
        <v>46096.0</v>
      </c>
      <c r="I1470" s="757">
        <f t="shared" si="1"/>
        <v>4.493897143</v>
      </c>
      <c r="J1470" s="758">
        <f t="shared" si="2"/>
        <v>0.05765841856</v>
      </c>
      <c r="K1470" s="758"/>
    </row>
    <row r="1471">
      <c r="A1471" s="2" t="s">
        <v>425</v>
      </c>
      <c r="B1471" s="2" t="s">
        <v>506</v>
      </c>
      <c r="C1471" s="2">
        <v>8388608.0</v>
      </c>
      <c r="D1471" s="2">
        <v>28.0</v>
      </c>
      <c r="E1471" s="2">
        <v>101.15</v>
      </c>
      <c r="F1471" s="2">
        <v>82.93</v>
      </c>
      <c r="G1471" s="2">
        <v>159.94</v>
      </c>
      <c r="H1471" s="756">
        <v>46096.0</v>
      </c>
      <c r="I1471" s="757">
        <f t="shared" si="1"/>
        <v>8.987794286</v>
      </c>
      <c r="J1471" s="758">
        <f t="shared" si="2"/>
        <v>0.08885609773</v>
      </c>
      <c r="K1471" s="758"/>
    </row>
    <row r="1472">
      <c r="A1472" s="2" t="s">
        <v>425</v>
      </c>
      <c r="B1472" s="2" t="s">
        <v>506</v>
      </c>
      <c r="C1472" s="2">
        <v>1.6777216E7</v>
      </c>
      <c r="D1472" s="2">
        <v>28.0</v>
      </c>
      <c r="E1472" s="2">
        <v>144.84</v>
      </c>
      <c r="F1472" s="2">
        <v>115.83</v>
      </c>
      <c r="G1472" s="2">
        <v>223.39</v>
      </c>
      <c r="H1472" s="756">
        <v>46096.0</v>
      </c>
      <c r="I1472" s="757">
        <f t="shared" si="1"/>
        <v>17.97558857</v>
      </c>
      <c r="J1472" s="758">
        <f t="shared" si="2"/>
        <v>0.1241065215</v>
      </c>
      <c r="K1472" s="758"/>
    </row>
    <row r="1473">
      <c r="A1473" s="2" t="s">
        <v>425</v>
      </c>
      <c r="B1473" s="2" t="s">
        <v>506</v>
      </c>
      <c r="C1473" s="2">
        <v>3.3554432E7</v>
      </c>
      <c r="D1473" s="2">
        <v>28.0</v>
      </c>
      <c r="E1473" s="2">
        <v>226.33</v>
      </c>
      <c r="F1473" s="2">
        <v>148.26</v>
      </c>
      <c r="G1473" s="2">
        <v>285.92</v>
      </c>
      <c r="H1473" s="756">
        <v>46096.0</v>
      </c>
      <c r="I1473" s="757">
        <f t="shared" si="1"/>
        <v>35.95117714</v>
      </c>
      <c r="J1473" s="758">
        <f t="shared" si="2"/>
        <v>0.1588440646</v>
      </c>
      <c r="K1473" s="758"/>
    </row>
    <row r="1474">
      <c r="A1474" s="2" t="s">
        <v>425</v>
      </c>
      <c r="B1474" s="2" t="s">
        <v>506</v>
      </c>
      <c r="C1474" s="2">
        <v>6.7108864E7</v>
      </c>
      <c r="D1474" s="2">
        <v>28.0</v>
      </c>
      <c r="E1474" s="2">
        <v>343.79</v>
      </c>
      <c r="F1474" s="2">
        <v>195.2</v>
      </c>
      <c r="G1474" s="2">
        <v>376.46</v>
      </c>
      <c r="H1474" s="756">
        <v>46096.0</v>
      </c>
      <c r="I1474" s="757">
        <f t="shared" si="1"/>
        <v>71.90235429</v>
      </c>
      <c r="J1474" s="758">
        <f t="shared" si="2"/>
        <v>0.2091461482</v>
      </c>
      <c r="K1474" s="758"/>
    </row>
    <row r="1475">
      <c r="A1475" s="2" t="s">
        <v>425</v>
      </c>
      <c r="B1475" s="2" t="s">
        <v>506</v>
      </c>
      <c r="C1475" s="2">
        <v>1.34217728E8</v>
      </c>
      <c r="D1475" s="2">
        <v>28.0</v>
      </c>
      <c r="E1475" s="2">
        <v>548.41</v>
      </c>
      <c r="F1475" s="2">
        <v>244.74</v>
      </c>
      <c r="G1475" s="2">
        <v>472.0</v>
      </c>
      <c r="H1475" s="756">
        <v>46096.0</v>
      </c>
      <c r="I1475" s="757">
        <f t="shared" si="1"/>
        <v>143.8047086</v>
      </c>
      <c r="J1475" s="758">
        <f t="shared" si="2"/>
        <v>0.262221164</v>
      </c>
      <c r="K1475" s="758"/>
    </row>
    <row r="1476">
      <c r="A1476" s="2" t="s">
        <v>425</v>
      </c>
      <c r="B1476" s="2" t="s">
        <v>506</v>
      </c>
      <c r="C1476" s="2">
        <v>2.68435456E8</v>
      </c>
      <c r="D1476" s="2">
        <v>28.0</v>
      </c>
      <c r="E1476" s="2">
        <v>922.28</v>
      </c>
      <c r="F1476" s="2">
        <v>291.06</v>
      </c>
      <c r="G1476" s="2">
        <v>561.32</v>
      </c>
      <c r="H1476" s="756">
        <v>46096.0</v>
      </c>
      <c r="I1476" s="757">
        <f t="shared" si="1"/>
        <v>287.6094171</v>
      </c>
      <c r="J1476" s="758">
        <f t="shared" si="2"/>
        <v>0.3118460957</v>
      </c>
      <c r="K1476" s="758"/>
    </row>
    <row r="1477">
      <c r="A1477" s="2" t="s">
        <v>425</v>
      </c>
      <c r="B1477" s="2" t="s">
        <v>506</v>
      </c>
      <c r="C1477" s="2">
        <v>5.36870912E8</v>
      </c>
      <c r="D1477" s="2">
        <v>28.0</v>
      </c>
      <c r="E1477" s="2">
        <v>1527.69</v>
      </c>
      <c r="F1477" s="2">
        <v>351.43</v>
      </c>
      <c r="G1477" s="2">
        <v>677.75</v>
      </c>
      <c r="H1477" s="756">
        <v>46096.0</v>
      </c>
      <c r="I1477" s="757">
        <f t="shared" si="1"/>
        <v>575.2188343</v>
      </c>
      <c r="J1477" s="758">
        <f t="shared" si="2"/>
        <v>0.3765285066</v>
      </c>
      <c r="K1477" s="758"/>
    </row>
    <row r="1478">
      <c r="A1478" s="2" t="s">
        <v>425</v>
      </c>
      <c r="B1478" s="2" t="s">
        <v>506</v>
      </c>
      <c r="C1478" s="2">
        <v>1.073741824E9</v>
      </c>
      <c r="D1478" s="2">
        <v>28.0</v>
      </c>
      <c r="E1478" s="2">
        <v>2726.56</v>
      </c>
      <c r="F1478" s="2">
        <v>393.81</v>
      </c>
      <c r="G1478" s="2">
        <v>759.49</v>
      </c>
      <c r="H1478" s="756">
        <v>46096.0</v>
      </c>
      <c r="I1478" s="757">
        <f t="shared" si="1"/>
        <v>1150.437669</v>
      </c>
      <c r="J1478" s="758">
        <f t="shared" si="2"/>
        <v>0.4219374115</v>
      </c>
      <c r="K1478" s="758"/>
    </row>
    <row r="1479">
      <c r="A1479" s="2" t="s">
        <v>425</v>
      </c>
      <c r="B1479" s="2" t="s">
        <v>506</v>
      </c>
      <c r="C1479" s="2">
        <v>2.147483648E9</v>
      </c>
      <c r="D1479" s="2">
        <v>28.0</v>
      </c>
      <c r="E1479" s="2">
        <v>5074.79</v>
      </c>
      <c r="F1479" s="2">
        <v>423.17</v>
      </c>
      <c r="G1479" s="2">
        <v>816.11</v>
      </c>
      <c r="H1479" s="756">
        <v>46096.0</v>
      </c>
      <c r="I1479" s="757">
        <f t="shared" si="1"/>
        <v>2300.875337</v>
      </c>
      <c r="J1479" s="758">
        <f t="shared" si="2"/>
        <v>0.4533932118</v>
      </c>
      <c r="K1479" s="758"/>
    </row>
    <row r="1480">
      <c r="A1480" s="2" t="s">
        <v>425</v>
      </c>
      <c r="B1480" s="2" t="s">
        <v>506</v>
      </c>
      <c r="C1480" s="2">
        <v>4.294967296E9</v>
      </c>
      <c r="D1480" s="2">
        <v>28.0</v>
      </c>
      <c r="E1480" s="2">
        <v>9772.27</v>
      </c>
      <c r="F1480" s="2">
        <v>439.51</v>
      </c>
      <c r="G1480" s="2">
        <v>847.62</v>
      </c>
      <c r="H1480" s="756">
        <v>46096.0</v>
      </c>
      <c r="I1480" s="757">
        <f t="shared" si="1"/>
        <v>4601.750674</v>
      </c>
      <c r="J1480" s="758">
        <f t="shared" si="2"/>
        <v>0.4708988469</v>
      </c>
      <c r="K1480" s="758"/>
    </row>
    <row r="1481">
      <c r="A1481" s="2" t="s">
        <v>425</v>
      </c>
      <c r="B1481" s="2" t="s">
        <v>506</v>
      </c>
      <c r="C1481" s="2">
        <v>8.589934592E9</v>
      </c>
      <c r="D1481" s="2">
        <v>28.0</v>
      </c>
      <c r="E1481" s="2">
        <v>18458.2</v>
      </c>
      <c r="F1481" s="2">
        <v>465.37</v>
      </c>
      <c r="G1481" s="2">
        <v>897.5</v>
      </c>
      <c r="H1481" s="756">
        <v>46096.0</v>
      </c>
      <c r="I1481" s="757">
        <f t="shared" si="1"/>
        <v>9203.501349</v>
      </c>
      <c r="J1481" s="758">
        <f t="shared" si="2"/>
        <v>0.4986131556</v>
      </c>
      <c r="K1481" s="758"/>
    </row>
    <row r="1482">
      <c r="A1482" s="2" t="s">
        <v>425</v>
      </c>
      <c r="B1482" s="2" t="s">
        <v>506</v>
      </c>
      <c r="C1482" s="2">
        <v>1.7179869184E10</v>
      </c>
      <c r="D1482" s="2">
        <v>28.0</v>
      </c>
      <c r="E1482" s="2">
        <v>36060.6</v>
      </c>
      <c r="F1482" s="2">
        <v>476.42</v>
      </c>
      <c r="G1482" s="2">
        <v>918.8</v>
      </c>
      <c r="H1482" s="756">
        <v>46096.0</v>
      </c>
      <c r="I1482" s="757">
        <f t="shared" si="1"/>
        <v>18407.0027</v>
      </c>
      <c r="J1482" s="758">
        <f t="shared" si="2"/>
        <v>0.5104463791</v>
      </c>
      <c r="K1482" s="758"/>
    </row>
    <row r="1483">
      <c r="A1483" s="2" t="s">
        <v>425</v>
      </c>
      <c r="B1483" s="2" t="s">
        <v>506</v>
      </c>
      <c r="C1483" s="2">
        <v>256.0</v>
      </c>
      <c r="D1483" s="2">
        <v>30.0</v>
      </c>
      <c r="E1483" s="2">
        <v>56.46</v>
      </c>
      <c r="F1483" s="2">
        <v>0.0</v>
      </c>
      <c r="G1483" s="2">
        <v>0.01</v>
      </c>
      <c r="H1483" s="756">
        <v>46096.0</v>
      </c>
      <c r="I1483" s="757">
        <f t="shared" si="1"/>
        <v>0.000274962963</v>
      </c>
      <c r="J1483" s="758">
        <f t="shared" si="2"/>
        <v>0.000004870048937</v>
      </c>
      <c r="K1483" s="758"/>
    </row>
    <row r="1484">
      <c r="A1484" s="2" t="s">
        <v>425</v>
      </c>
      <c r="B1484" s="2" t="s">
        <v>506</v>
      </c>
      <c r="C1484" s="2">
        <v>512.0</v>
      </c>
      <c r="D1484" s="2">
        <v>30.0</v>
      </c>
      <c r="E1484" s="2">
        <v>56.23</v>
      </c>
      <c r="F1484" s="2">
        <v>0.01</v>
      </c>
      <c r="G1484" s="2">
        <v>0.02</v>
      </c>
      <c r="H1484" s="756">
        <v>46096.0</v>
      </c>
      <c r="I1484" s="757">
        <f t="shared" si="1"/>
        <v>0.0005499259259</v>
      </c>
      <c r="J1484" s="758">
        <f t="shared" si="2"/>
        <v>0.000009779938217</v>
      </c>
      <c r="K1484" s="758"/>
    </row>
    <row r="1485">
      <c r="A1485" s="2" t="s">
        <v>425</v>
      </c>
      <c r="B1485" s="2" t="s">
        <v>506</v>
      </c>
      <c r="C1485" s="2">
        <v>1024.0</v>
      </c>
      <c r="D1485" s="2">
        <v>30.0</v>
      </c>
      <c r="E1485" s="2">
        <v>56.93</v>
      </c>
      <c r="F1485" s="2">
        <v>0.02</v>
      </c>
      <c r="G1485" s="2">
        <v>0.03</v>
      </c>
      <c r="H1485" s="756">
        <v>46096.0</v>
      </c>
      <c r="I1485" s="757">
        <f t="shared" si="1"/>
        <v>0.001099851852</v>
      </c>
      <c r="J1485" s="758">
        <f t="shared" si="2"/>
        <v>0.00001931937207</v>
      </c>
      <c r="K1485" s="758"/>
    </row>
    <row r="1486">
      <c r="A1486" s="2" t="s">
        <v>425</v>
      </c>
      <c r="B1486" s="2" t="s">
        <v>506</v>
      </c>
      <c r="C1486" s="2">
        <v>2048.0</v>
      </c>
      <c r="D1486" s="2">
        <v>30.0</v>
      </c>
      <c r="E1486" s="2">
        <v>55.89</v>
      </c>
      <c r="F1486" s="2">
        <v>0.04</v>
      </c>
      <c r="G1486" s="2">
        <v>0.07</v>
      </c>
      <c r="H1486" s="756">
        <v>46096.0</v>
      </c>
      <c r="I1486" s="757">
        <f t="shared" si="1"/>
        <v>0.002199703704</v>
      </c>
      <c r="J1486" s="758">
        <f t="shared" si="2"/>
        <v>0.00003935773311</v>
      </c>
      <c r="K1486" s="758"/>
    </row>
    <row r="1487">
      <c r="A1487" s="2" t="s">
        <v>425</v>
      </c>
      <c r="B1487" s="2" t="s">
        <v>506</v>
      </c>
      <c r="C1487" s="2">
        <v>4096.0</v>
      </c>
      <c r="D1487" s="2">
        <v>30.0</v>
      </c>
      <c r="E1487" s="2">
        <v>55.65</v>
      </c>
      <c r="F1487" s="2">
        <v>0.07</v>
      </c>
      <c r="G1487" s="2">
        <v>0.14</v>
      </c>
      <c r="H1487" s="756">
        <v>46096.0</v>
      </c>
      <c r="I1487" s="757">
        <f t="shared" si="1"/>
        <v>0.004399407407</v>
      </c>
      <c r="J1487" s="758">
        <f t="shared" si="2"/>
        <v>0.00007905493994</v>
      </c>
      <c r="K1487" s="758"/>
    </row>
    <row r="1488">
      <c r="A1488" s="2" t="s">
        <v>425</v>
      </c>
      <c r="B1488" s="2" t="s">
        <v>506</v>
      </c>
      <c r="C1488" s="2">
        <v>8192.0</v>
      </c>
      <c r="D1488" s="2">
        <v>30.0</v>
      </c>
      <c r="E1488" s="2">
        <v>55.48</v>
      </c>
      <c r="F1488" s="2">
        <v>0.15</v>
      </c>
      <c r="G1488" s="2">
        <v>0.29</v>
      </c>
      <c r="H1488" s="756">
        <v>46096.0</v>
      </c>
      <c r="I1488" s="757">
        <f t="shared" si="1"/>
        <v>0.008798814815</v>
      </c>
      <c r="J1488" s="758">
        <f t="shared" si="2"/>
        <v>0.000158594355</v>
      </c>
      <c r="K1488" s="758"/>
    </row>
    <row r="1489">
      <c r="A1489" s="2" t="s">
        <v>425</v>
      </c>
      <c r="B1489" s="2" t="s">
        <v>506</v>
      </c>
      <c r="C1489" s="2">
        <v>16384.0</v>
      </c>
      <c r="D1489" s="2">
        <v>30.0</v>
      </c>
      <c r="E1489" s="2">
        <v>56.96</v>
      </c>
      <c r="F1489" s="2">
        <v>0.29</v>
      </c>
      <c r="G1489" s="2">
        <v>0.56</v>
      </c>
      <c r="H1489" s="756">
        <v>46096.0</v>
      </c>
      <c r="I1489" s="757">
        <f t="shared" si="1"/>
        <v>0.01759762963</v>
      </c>
      <c r="J1489" s="758">
        <f t="shared" si="2"/>
        <v>0.0003089471494</v>
      </c>
      <c r="K1489" s="758"/>
    </row>
    <row r="1490">
      <c r="A1490" s="2" t="s">
        <v>425</v>
      </c>
      <c r="B1490" s="2" t="s">
        <v>506</v>
      </c>
      <c r="C1490" s="2">
        <v>32768.0</v>
      </c>
      <c r="D1490" s="2">
        <v>30.0</v>
      </c>
      <c r="E1490" s="2">
        <v>56.8</v>
      </c>
      <c r="F1490" s="2">
        <v>0.58</v>
      </c>
      <c r="G1490" s="2">
        <v>1.12</v>
      </c>
      <c r="H1490" s="756">
        <v>46096.0</v>
      </c>
      <c r="I1490" s="757">
        <f t="shared" si="1"/>
        <v>0.03519525926</v>
      </c>
      <c r="J1490" s="758">
        <f t="shared" si="2"/>
        <v>0.0006196348461</v>
      </c>
      <c r="K1490" s="758"/>
    </row>
    <row r="1491">
      <c r="A1491" s="2" t="s">
        <v>425</v>
      </c>
      <c r="B1491" s="2" t="s">
        <v>506</v>
      </c>
      <c r="C1491" s="2">
        <v>65536.0</v>
      </c>
      <c r="D1491" s="2">
        <v>30.0</v>
      </c>
      <c r="E1491" s="2">
        <v>62.05</v>
      </c>
      <c r="F1491" s="2">
        <v>1.06</v>
      </c>
      <c r="G1491" s="2">
        <v>2.04</v>
      </c>
      <c r="H1491" s="756">
        <v>46096.0</v>
      </c>
      <c r="I1491" s="757">
        <f t="shared" si="1"/>
        <v>0.07039051852</v>
      </c>
      <c r="J1491" s="758">
        <f t="shared" si="2"/>
        <v>0.001134416092</v>
      </c>
      <c r="K1491" s="758"/>
    </row>
    <row r="1492">
      <c r="A1492" s="2" t="s">
        <v>425</v>
      </c>
      <c r="B1492" s="2" t="s">
        <v>506</v>
      </c>
      <c r="C1492" s="2">
        <v>131072.0</v>
      </c>
      <c r="D1492" s="2">
        <v>30.0</v>
      </c>
      <c r="E1492" s="2">
        <v>66.88</v>
      </c>
      <c r="F1492" s="2">
        <v>1.96</v>
      </c>
      <c r="G1492" s="2">
        <v>3.79</v>
      </c>
      <c r="H1492" s="756">
        <v>46096.0</v>
      </c>
      <c r="I1492" s="757">
        <f t="shared" si="1"/>
        <v>0.140781037</v>
      </c>
      <c r="J1492" s="758">
        <f t="shared" si="2"/>
        <v>0.002104979621</v>
      </c>
      <c r="K1492" s="758"/>
    </row>
    <row r="1493">
      <c r="A1493" s="2" t="s">
        <v>425</v>
      </c>
      <c r="B1493" s="2" t="s">
        <v>506</v>
      </c>
      <c r="C1493" s="2">
        <v>262144.0</v>
      </c>
      <c r="D1493" s="2">
        <v>30.0</v>
      </c>
      <c r="E1493" s="2">
        <v>66.36</v>
      </c>
      <c r="F1493" s="2">
        <v>3.95</v>
      </c>
      <c r="G1493" s="2">
        <v>7.64</v>
      </c>
      <c r="H1493" s="756">
        <v>46096.0</v>
      </c>
      <c r="I1493" s="757">
        <f t="shared" si="1"/>
        <v>0.2815620741</v>
      </c>
      <c r="J1493" s="758">
        <f t="shared" si="2"/>
        <v>0.004242948675</v>
      </c>
      <c r="K1493" s="758"/>
    </row>
    <row r="1494">
      <c r="A1494" s="2" t="s">
        <v>425</v>
      </c>
      <c r="B1494" s="2" t="s">
        <v>506</v>
      </c>
      <c r="C1494" s="2">
        <v>524288.0</v>
      </c>
      <c r="D1494" s="2">
        <v>30.0</v>
      </c>
      <c r="E1494" s="2">
        <v>69.0</v>
      </c>
      <c r="F1494" s="2">
        <v>7.6</v>
      </c>
      <c r="G1494" s="2">
        <v>14.69</v>
      </c>
      <c r="H1494" s="756">
        <v>46096.0</v>
      </c>
      <c r="I1494" s="757">
        <f t="shared" si="1"/>
        <v>0.5631241481</v>
      </c>
      <c r="J1494" s="758">
        <f t="shared" si="2"/>
        <v>0.008161219538</v>
      </c>
      <c r="K1494" s="758"/>
    </row>
    <row r="1495">
      <c r="A1495" s="2" t="s">
        <v>425</v>
      </c>
      <c r="B1495" s="2" t="s">
        <v>506</v>
      </c>
      <c r="C1495" s="2">
        <v>1048576.0</v>
      </c>
      <c r="D1495" s="2">
        <v>30.0</v>
      </c>
      <c r="E1495" s="2">
        <v>69.94</v>
      </c>
      <c r="F1495" s="2">
        <v>14.99</v>
      </c>
      <c r="G1495" s="2">
        <v>28.99</v>
      </c>
      <c r="H1495" s="756">
        <v>46096.0</v>
      </c>
      <c r="I1495" s="757">
        <f t="shared" si="1"/>
        <v>1.126248296</v>
      </c>
      <c r="J1495" s="758">
        <f t="shared" si="2"/>
        <v>0.016103064</v>
      </c>
      <c r="K1495" s="758"/>
    </row>
    <row r="1496">
      <c r="A1496" s="2" t="s">
        <v>425</v>
      </c>
      <c r="B1496" s="2" t="s">
        <v>506</v>
      </c>
      <c r="C1496" s="2">
        <v>2097152.0</v>
      </c>
      <c r="D1496" s="2">
        <v>30.0</v>
      </c>
      <c r="E1496" s="2">
        <v>71.71</v>
      </c>
      <c r="F1496" s="2">
        <v>29.24</v>
      </c>
      <c r="G1496" s="2">
        <v>56.54</v>
      </c>
      <c r="H1496" s="756">
        <v>46096.0</v>
      </c>
      <c r="I1496" s="757">
        <f t="shared" si="1"/>
        <v>2.252496593</v>
      </c>
      <c r="J1496" s="758">
        <f t="shared" si="2"/>
        <v>0.0314111922</v>
      </c>
      <c r="K1496" s="758"/>
    </row>
    <row r="1497">
      <c r="A1497" s="2" t="s">
        <v>425</v>
      </c>
      <c r="B1497" s="2" t="s">
        <v>506</v>
      </c>
      <c r="C1497" s="2">
        <v>4194304.0</v>
      </c>
      <c r="D1497" s="2">
        <v>30.0</v>
      </c>
      <c r="E1497" s="2">
        <v>79.49</v>
      </c>
      <c r="F1497" s="2">
        <v>52.77</v>
      </c>
      <c r="G1497" s="2">
        <v>102.01</v>
      </c>
      <c r="H1497" s="756">
        <v>46096.0</v>
      </c>
      <c r="I1497" s="757">
        <f t="shared" si="1"/>
        <v>4.504993185</v>
      </c>
      <c r="J1497" s="758">
        <f t="shared" si="2"/>
        <v>0.05667370971</v>
      </c>
      <c r="K1497" s="758"/>
    </row>
    <row r="1498">
      <c r="A1498" s="2" t="s">
        <v>425</v>
      </c>
      <c r="B1498" s="2" t="s">
        <v>506</v>
      </c>
      <c r="C1498" s="2">
        <v>8388608.0</v>
      </c>
      <c r="D1498" s="2">
        <v>30.0</v>
      </c>
      <c r="E1498" s="2">
        <v>101.57</v>
      </c>
      <c r="F1498" s="2">
        <v>82.59</v>
      </c>
      <c r="G1498" s="2">
        <v>159.67</v>
      </c>
      <c r="H1498" s="756">
        <v>46096.0</v>
      </c>
      <c r="I1498" s="757">
        <f t="shared" si="1"/>
        <v>9.00998637</v>
      </c>
      <c r="J1498" s="758">
        <f t="shared" si="2"/>
        <v>0.08870716127</v>
      </c>
      <c r="K1498" s="758"/>
    </row>
    <row r="1499">
      <c r="A1499" s="2" t="s">
        <v>425</v>
      </c>
      <c r="B1499" s="2" t="s">
        <v>506</v>
      </c>
      <c r="C1499" s="2">
        <v>1.6777216E7</v>
      </c>
      <c r="D1499" s="2">
        <v>30.0</v>
      </c>
      <c r="E1499" s="2">
        <v>146.47</v>
      </c>
      <c r="F1499" s="2">
        <v>114.55</v>
      </c>
      <c r="G1499" s="2">
        <v>221.46</v>
      </c>
      <c r="H1499" s="756">
        <v>46096.0</v>
      </c>
      <c r="I1499" s="757">
        <f t="shared" si="1"/>
        <v>18.01997274</v>
      </c>
      <c r="J1499" s="758">
        <f t="shared" si="2"/>
        <v>0.1230284204</v>
      </c>
      <c r="K1499" s="758"/>
    </row>
    <row r="1500">
      <c r="A1500" s="2" t="s">
        <v>425</v>
      </c>
      <c r="B1500" s="2" t="s">
        <v>506</v>
      </c>
      <c r="C1500" s="2">
        <v>3.3554432E7</v>
      </c>
      <c r="D1500" s="2">
        <v>30.0</v>
      </c>
      <c r="E1500" s="2">
        <v>220.99</v>
      </c>
      <c r="F1500" s="2">
        <v>151.84</v>
      </c>
      <c r="G1500" s="2">
        <v>293.55</v>
      </c>
      <c r="H1500" s="756">
        <v>46096.0</v>
      </c>
      <c r="I1500" s="757">
        <f t="shared" si="1"/>
        <v>36.03994548</v>
      </c>
      <c r="J1500" s="758">
        <f t="shared" si="2"/>
        <v>0.1630840558</v>
      </c>
      <c r="K1500" s="758"/>
    </row>
    <row r="1501">
      <c r="A1501" s="2" t="s">
        <v>425</v>
      </c>
      <c r="B1501" s="2" t="s">
        <v>506</v>
      </c>
      <c r="C1501" s="2">
        <v>6.7108864E7</v>
      </c>
      <c r="D1501" s="2">
        <v>30.0</v>
      </c>
      <c r="E1501" s="2">
        <v>338.15</v>
      </c>
      <c r="F1501" s="2">
        <v>198.46</v>
      </c>
      <c r="G1501" s="2">
        <v>383.68</v>
      </c>
      <c r="H1501" s="756">
        <v>46096.0</v>
      </c>
      <c r="I1501" s="757">
        <f t="shared" si="1"/>
        <v>72.07989096</v>
      </c>
      <c r="J1501" s="758">
        <f t="shared" si="2"/>
        <v>0.2131595179</v>
      </c>
      <c r="K1501" s="758"/>
    </row>
    <row r="1502">
      <c r="A1502" s="2" t="s">
        <v>425</v>
      </c>
      <c r="B1502" s="2" t="s">
        <v>506</v>
      </c>
      <c r="C1502" s="2">
        <v>1.34217728E8</v>
      </c>
      <c r="D1502" s="2">
        <v>30.0</v>
      </c>
      <c r="E1502" s="2">
        <v>532.85</v>
      </c>
      <c r="F1502" s="2">
        <v>251.89</v>
      </c>
      <c r="G1502" s="2">
        <v>486.98</v>
      </c>
      <c r="H1502" s="756">
        <v>46096.0</v>
      </c>
      <c r="I1502" s="757">
        <f t="shared" si="1"/>
        <v>144.1597819</v>
      </c>
      <c r="J1502" s="758">
        <f t="shared" si="2"/>
        <v>0.2705447723</v>
      </c>
      <c r="K1502" s="758"/>
    </row>
    <row r="1503">
      <c r="A1503" s="2" t="s">
        <v>425</v>
      </c>
      <c r="B1503" s="2" t="s">
        <v>506</v>
      </c>
      <c r="C1503" s="2">
        <v>2.68435456E8</v>
      </c>
      <c r="D1503" s="2">
        <v>30.0</v>
      </c>
      <c r="E1503" s="2">
        <v>928.69</v>
      </c>
      <c r="F1503" s="2">
        <v>289.05</v>
      </c>
      <c r="G1503" s="2">
        <v>558.82</v>
      </c>
      <c r="H1503" s="756">
        <v>46096.0</v>
      </c>
      <c r="I1503" s="757">
        <f t="shared" si="1"/>
        <v>288.3195639</v>
      </c>
      <c r="J1503" s="758">
        <f t="shared" si="2"/>
        <v>0.3104583487</v>
      </c>
      <c r="K1503" s="758"/>
    </row>
    <row r="1504">
      <c r="A1504" s="2" t="s">
        <v>425</v>
      </c>
      <c r="B1504" s="2" t="s">
        <v>506</v>
      </c>
      <c r="C1504" s="2">
        <v>5.36870912E8</v>
      </c>
      <c r="D1504" s="2">
        <v>30.0</v>
      </c>
      <c r="E1504" s="2">
        <v>1579.83</v>
      </c>
      <c r="F1504" s="2">
        <v>339.83</v>
      </c>
      <c r="G1504" s="2">
        <v>657.0</v>
      </c>
      <c r="H1504" s="756">
        <v>46096.0</v>
      </c>
      <c r="I1504" s="757">
        <f t="shared" si="1"/>
        <v>576.6391277</v>
      </c>
      <c r="J1504" s="758">
        <f t="shared" si="2"/>
        <v>0.3650007455</v>
      </c>
      <c r="K1504" s="758"/>
    </row>
    <row r="1505">
      <c r="A1505" s="2" t="s">
        <v>425</v>
      </c>
      <c r="B1505" s="2" t="s">
        <v>506</v>
      </c>
      <c r="C1505" s="2">
        <v>1.073741824E9</v>
      </c>
      <c r="D1505" s="2">
        <v>30.0</v>
      </c>
      <c r="E1505" s="2">
        <v>2756.48</v>
      </c>
      <c r="F1505" s="2">
        <v>389.53</v>
      </c>
      <c r="G1505" s="2">
        <v>753.1</v>
      </c>
      <c r="H1505" s="756">
        <v>46096.0</v>
      </c>
      <c r="I1505" s="757">
        <f t="shared" si="1"/>
        <v>1153.278255</v>
      </c>
      <c r="J1505" s="758">
        <f t="shared" si="2"/>
        <v>0.4183880367</v>
      </c>
      <c r="K1505" s="758"/>
    </row>
    <row r="1506">
      <c r="A1506" s="2" t="s">
        <v>425</v>
      </c>
      <c r="B1506" s="2" t="s">
        <v>506</v>
      </c>
      <c r="C1506" s="2">
        <v>2.147483648E9</v>
      </c>
      <c r="D1506" s="2">
        <v>30.0</v>
      </c>
      <c r="E1506" s="2">
        <v>5165.93</v>
      </c>
      <c r="F1506" s="2">
        <v>415.7</v>
      </c>
      <c r="G1506" s="2">
        <v>803.69</v>
      </c>
      <c r="H1506" s="756">
        <v>46096.0</v>
      </c>
      <c r="I1506" s="757">
        <f t="shared" si="1"/>
        <v>2306.556511</v>
      </c>
      <c r="J1506" s="758">
        <f t="shared" si="2"/>
        <v>0.4464939538</v>
      </c>
      <c r="K1506" s="758"/>
    </row>
    <row r="1507">
      <c r="A1507" s="2" t="s">
        <v>425</v>
      </c>
      <c r="B1507" s="2" t="s">
        <v>506</v>
      </c>
      <c r="C1507" s="2">
        <v>4.294967296E9</v>
      </c>
      <c r="D1507" s="2">
        <v>30.0</v>
      </c>
      <c r="E1507" s="2">
        <v>10008.5</v>
      </c>
      <c r="F1507" s="2">
        <v>429.13</v>
      </c>
      <c r="G1507" s="2">
        <v>829.66</v>
      </c>
      <c r="H1507" s="756">
        <v>46096.0</v>
      </c>
      <c r="I1507" s="757">
        <f t="shared" si="1"/>
        <v>4613.113022</v>
      </c>
      <c r="J1507" s="758">
        <f t="shared" si="2"/>
        <v>0.4609195206</v>
      </c>
      <c r="K1507" s="758"/>
    </row>
    <row r="1508">
      <c r="A1508" s="2" t="s">
        <v>425</v>
      </c>
      <c r="B1508" s="2" t="s">
        <v>506</v>
      </c>
      <c r="C1508" s="2">
        <v>8.589934592E9</v>
      </c>
      <c r="D1508" s="2">
        <v>30.0</v>
      </c>
      <c r="E1508" s="2">
        <v>18567.0</v>
      </c>
      <c r="F1508" s="2">
        <v>462.64</v>
      </c>
      <c r="G1508" s="2">
        <v>894.45</v>
      </c>
      <c r="H1508" s="756">
        <v>46096.0</v>
      </c>
      <c r="I1508" s="757">
        <f t="shared" si="1"/>
        <v>9226.226043</v>
      </c>
      <c r="J1508" s="758">
        <f t="shared" si="2"/>
        <v>0.4969152821</v>
      </c>
      <c r="K1508" s="758"/>
    </row>
    <row r="1509">
      <c r="A1509" s="2" t="s">
        <v>425</v>
      </c>
      <c r="B1509" s="2" t="s">
        <v>506</v>
      </c>
      <c r="C1509" s="2">
        <v>1.7179869184E10</v>
      </c>
      <c r="D1509" s="2">
        <v>30.0</v>
      </c>
      <c r="E1509" s="2">
        <v>36518.4</v>
      </c>
      <c r="F1509" s="2">
        <v>470.44</v>
      </c>
      <c r="G1509" s="2">
        <v>909.53</v>
      </c>
      <c r="H1509" s="756">
        <v>46096.0</v>
      </c>
      <c r="I1509" s="757">
        <f t="shared" si="1"/>
        <v>18452.45209</v>
      </c>
      <c r="J1509" s="758">
        <f t="shared" si="2"/>
        <v>0.50529191</v>
      </c>
      <c r="K1509" s="758"/>
    </row>
    <row r="1510">
      <c r="A1510" s="2" t="s">
        <v>425</v>
      </c>
      <c r="B1510" s="2" t="s">
        <v>506</v>
      </c>
      <c r="C1510" s="2">
        <v>256.0</v>
      </c>
      <c r="D1510" s="2">
        <v>32.0</v>
      </c>
      <c r="E1510" s="2">
        <v>55.01</v>
      </c>
      <c r="F1510" s="2">
        <v>0.0</v>
      </c>
      <c r="G1510" s="2">
        <v>0.01</v>
      </c>
      <c r="H1510" s="756">
        <v>46096.0</v>
      </c>
      <c r="I1510" s="757">
        <f t="shared" si="1"/>
        <v>0.0002755555556</v>
      </c>
      <c r="J1510" s="758">
        <f t="shared" si="2"/>
        <v>0.000005009190248</v>
      </c>
      <c r="K1510" s="758"/>
    </row>
    <row r="1511">
      <c r="A1511" s="2" t="s">
        <v>425</v>
      </c>
      <c r="B1511" s="2" t="s">
        <v>506</v>
      </c>
      <c r="C1511" s="2">
        <v>512.0</v>
      </c>
      <c r="D1511" s="2">
        <v>32.0</v>
      </c>
      <c r="E1511" s="2">
        <v>56.84</v>
      </c>
      <c r="F1511" s="2">
        <v>0.01</v>
      </c>
      <c r="G1511" s="2">
        <v>0.02</v>
      </c>
      <c r="H1511" s="756">
        <v>46096.0</v>
      </c>
      <c r="I1511" s="757">
        <f t="shared" si="1"/>
        <v>0.0005511111111</v>
      </c>
      <c r="J1511" s="758">
        <f t="shared" si="2"/>
        <v>0.000009695832356</v>
      </c>
      <c r="K1511" s="758"/>
    </row>
    <row r="1512">
      <c r="A1512" s="2" t="s">
        <v>425</v>
      </c>
      <c r="B1512" s="2" t="s">
        <v>506</v>
      </c>
      <c r="C1512" s="2">
        <v>1024.0</v>
      </c>
      <c r="D1512" s="2">
        <v>32.0</v>
      </c>
      <c r="E1512" s="2">
        <v>54.89</v>
      </c>
      <c r="F1512" s="2">
        <v>0.02</v>
      </c>
      <c r="G1512" s="2">
        <v>0.04</v>
      </c>
      <c r="H1512" s="756">
        <v>46096.0</v>
      </c>
      <c r="I1512" s="757">
        <f t="shared" si="1"/>
        <v>0.001102222222</v>
      </c>
      <c r="J1512" s="758">
        <f t="shared" si="2"/>
        <v>0.00002008056517</v>
      </c>
      <c r="K1512" s="758"/>
    </row>
    <row r="1513">
      <c r="A1513" s="2" t="s">
        <v>425</v>
      </c>
      <c r="B1513" s="2" t="s">
        <v>506</v>
      </c>
      <c r="C1513" s="2">
        <v>2048.0</v>
      </c>
      <c r="D1513" s="2">
        <v>32.0</v>
      </c>
      <c r="E1513" s="2">
        <v>54.95</v>
      </c>
      <c r="F1513" s="2">
        <v>0.04</v>
      </c>
      <c r="G1513" s="2">
        <v>0.07</v>
      </c>
      <c r="H1513" s="756">
        <v>46096.0</v>
      </c>
      <c r="I1513" s="757">
        <f t="shared" si="1"/>
        <v>0.002204444444</v>
      </c>
      <c r="J1513" s="758">
        <f t="shared" si="2"/>
        <v>0.00004011727833</v>
      </c>
      <c r="K1513" s="758"/>
    </row>
    <row r="1514">
      <c r="A1514" s="2" t="s">
        <v>425</v>
      </c>
      <c r="B1514" s="2" t="s">
        <v>506</v>
      </c>
      <c r="C1514" s="2">
        <v>4096.0</v>
      </c>
      <c r="D1514" s="2">
        <v>32.0</v>
      </c>
      <c r="E1514" s="2">
        <v>55.24</v>
      </c>
      <c r="F1514" s="2">
        <v>0.07</v>
      </c>
      <c r="G1514" s="2">
        <v>0.14</v>
      </c>
      <c r="H1514" s="756">
        <v>46096.0</v>
      </c>
      <c r="I1514" s="757">
        <f t="shared" si="1"/>
        <v>0.004408888889</v>
      </c>
      <c r="J1514" s="758">
        <f t="shared" si="2"/>
        <v>0.00007981333977</v>
      </c>
      <c r="K1514" s="758"/>
    </row>
    <row r="1515">
      <c r="A1515" s="2" t="s">
        <v>425</v>
      </c>
      <c r="B1515" s="2" t="s">
        <v>506</v>
      </c>
      <c r="C1515" s="2">
        <v>8192.0</v>
      </c>
      <c r="D1515" s="2">
        <v>32.0</v>
      </c>
      <c r="E1515" s="2">
        <v>56.08</v>
      </c>
      <c r="F1515" s="2">
        <v>0.15</v>
      </c>
      <c r="G1515" s="2">
        <v>0.28</v>
      </c>
      <c r="H1515" s="756">
        <v>46096.0</v>
      </c>
      <c r="I1515" s="757">
        <f t="shared" si="1"/>
        <v>0.008817777778</v>
      </c>
      <c r="J1515" s="758">
        <f t="shared" si="2"/>
        <v>0.000157235695</v>
      </c>
      <c r="K1515" s="758"/>
    </row>
    <row r="1516">
      <c r="A1516" s="2" t="s">
        <v>425</v>
      </c>
      <c r="B1516" s="2" t="s">
        <v>506</v>
      </c>
      <c r="C1516" s="2">
        <v>16384.0</v>
      </c>
      <c r="D1516" s="2">
        <v>32.0</v>
      </c>
      <c r="E1516" s="2">
        <v>57.0</v>
      </c>
      <c r="F1516" s="2">
        <v>0.29</v>
      </c>
      <c r="G1516" s="2">
        <v>0.56</v>
      </c>
      <c r="H1516" s="756">
        <v>46096.0</v>
      </c>
      <c r="I1516" s="757">
        <f t="shared" si="1"/>
        <v>0.01763555556</v>
      </c>
      <c r="J1516" s="758">
        <f t="shared" si="2"/>
        <v>0.0003093957115</v>
      </c>
      <c r="K1516" s="758"/>
    </row>
    <row r="1517">
      <c r="A1517" s="2" t="s">
        <v>425</v>
      </c>
      <c r="B1517" s="2" t="s">
        <v>506</v>
      </c>
      <c r="C1517" s="2">
        <v>32768.0</v>
      </c>
      <c r="D1517" s="2">
        <v>32.0</v>
      </c>
      <c r="E1517" s="2">
        <v>55.86</v>
      </c>
      <c r="F1517" s="2">
        <v>0.59</v>
      </c>
      <c r="G1517" s="2">
        <v>1.14</v>
      </c>
      <c r="H1517" s="756">
        <v>46096.0</v>
      </c>
      <c r="I1517" s="757">
        <f t="shared" si="1"/>
        <v>0.03527111111</v>
      </c>
      <c r="J1517" s="758">
        <f t="shared" si="2"/>
        <v>0.0006314198194</v>
      </c>
      <c r="K1517" s="758"/>
    </row>
    <row r="1518">
      <c r="A1518" s="2" t="s">
        <v>425</v>
      </c>
      <c r="B1518" s="2" t="s">
        <v>506</v>
      </c>
      <c r="C1518" s="2">
        <v>65536.0</v>
      </c>
      <c r="D1518" s="2">
        <v>32.0</v>
      </c>
      <c r="E1518" s="2">
        <v>62.33</v>
      </c>
      <c r="F1518" s="2">
        <v>1.05</v>
      </c>
      <c r="G1518" s="2">
        <v>2.04</v>
      </c>
      <c r="H1518" s="756">
        <v>46096.0</v>
      </c>
      <c r="I1518" s="757">
        <f t="shared" si="1"/>
        <v>0.07054222222</v>
      </c>
      <c r="J1518" s="758">
        <f t="shared" si="2"/>
        <v>0.001131753926</v>
      </c>
      <c r="K1518" s="758"/>
    </row>
    <row r="1519">
      <c r="A1519" s="2" t="s">
        <v>425</v>
      </c>
      <c r="B1519" s="2" t="s">
        <v>506</v>
      </c>
      <c r="C1519" s="2">
        <v>131072.0</v>
      </c>
      <c r="D1519" s="2">
        <v>32.0</v>
      </c>
      <c r="E1519" s="2">
        <v>66.69</v>
      </c>
      <c r="F1519" s="2">
        <v>1.97</v>
      </c>
      <c r="G1519" s="2">
        <v>3.81</v>
      </c>
      <c r="H1519" s="756">
        <v>46096.0</v>
      </c>
      <c r="I1519" s="757">
        <f t="shared" si="1"/>
        <v>0.1410844444</v>
      </c>
      <c r="J1519" s="758">
        <f t="shared" si="2"/>
        <v>0.002115526232</v>
      </c>
      <c r="K1519" s="758"/>
    </row>
    <row r="1520">
      <c r="A1520" s="2" t="s">
        <v>425</v>
      </c>
      <c r="B1520" s="2" t="s">
        <v>506</v>
      </c>
      <c r="C1520" s="2">
        <v>262144.0</v>
      </c>
      <c r="D1520" s="2">
        <v>32.0</v>
      </c>
      <c r="E1520" s="2">
        <v>65.91</v>
      </c>
      <c r="F1520" s="2">
        <v>3.98</v>
      </c>
      <c r="G1520" s="2">
        <v>7.71</v>
      </c>
      <c r="H1520" s="756">
        <v>46096.0</v>
      </c>
      <c r="I1520" s="757">
        <f t="shared" si="1"/>
        <v>0.2821688889</v>
      </c>
      <c r="J1520" s="758">
        <f t="shared" si="2"/>
        <v>0.004281124092</v>
      </c>
      <c r="K1520" s="758"/>
    </row>
    <row r="1521">
      <c r="A1521" s="2" t="s">
        <v>425</v>
      </c>
      <c r="B1521" s="2" t="s">
        <v>506</v>
      </c>
      <c r="C1521" s="2">
        <v>524288.0</v>
      </c>
      <c r="D1521" s="2">
        <v>32.0</v>
      </c>
      <c r="E1521" s="2">
        <v>68.62</v>
      </c>
      <c r="F1521" s="2">
        <v>7.64</v>
      </c>
      <c r="G1521" s="2">
        <v>14.8</v>
      </c>
      <c r="H1521" s="756">
        <v>46096.0</v>
      </c>
      <c r="I1521" s="757">
        <f t="shared" si="1"/>
        <v>0.5643377778</v>
      </c>
      <c r="J1521" s="758">
        <f t="shared" si="2"/>
        <v>0.008224100521</v>
      </c>
      <c r="K1521" s="758"/>
    </row>
    <row r="1522">
      <c r="A1522" s="2" t="s">
        <v>425</v>
      </c>
      <c r="B1522" s="2" t="s">
        <v>506</v>
      </c>
      <c r="C1522" s="2">
        <v>1048576.0</v>
      </c>
      <c r="D1522" s="2">
        <v>32.0</v>
      </c>
      <c r="E1522" s="2">
        <v>69.79</v>
      </c>
      <c r="F1522" s="2">
        <v>15.02</v>
      </c>
      <c r="G1522" s="2">
        <v>29.11</v>
      </c>
      <c r="H1522" s="756">
        <v>46096.0</v>
      </c>
      <c r="I1522" s="757">
        <f t="shared" si="1"/>
        <v>1.128675556</v>
      </c>
      <c r="J1522" s="758">
        <f t="shared" si="2"/>
        <v>0.01617245387</v>
      </c>
      <c r="K1522" s="758"/>
    </row>
    <row r="1523">
      <c r="A1523" s="2" t="s">
        <v>425</v>
      </c>
      <c r="B1523" s="2" t="s">
        <v>506</v>
      </c>
      <c r="C1523" s="2">
        <v>2097152.0</v>
      </c>
      <c r="D1523" s="2">
        <v>32.0</v>
      </c>
      <c r="E1523" s="2">
        <v>72.06</v>
      </c>
      <c r="F1523" s="2">
        <v>29.1</v>
      </c>
      <c r="G1523" s="2">
        <v>56.38</v>
      </c>
      <c r="H1523" s="756">
        <v>46096.0</v>
      </c>
      <c r="I1523" s="757">
        <f t="shared" si="1"/>
        <v>2.257351111</v>
      </c>
      <c r="J1523" s="758">
        <f t="shared" si="2"/>
        <v>0.03132599377</v>
      </c>
      <c r="K1523" s="758"/>
    </row>
    <row r="1524">
      <c r="A1524" s="2" t="s">
        <v>425</v>
      </c>
      <c r="B1524" s="2" t="s">
        <v>506</v>
      </c>
      <c r="C1524" s="2">
        <v>4194304.0</v>
      </c>
      <c r="D1524" s="2">
        <v>32.0</v>
      </c>
      <c r="E1524" s="2">
        <v>79.36</v>
      </c>
      <c r="F1524" s="2">
        <v>52.85</v>
      </c>
      <c r="G1524" s="2">
        <v>102.4</v>
      </c>
      <c r="H1524" s="756">
        <v>46096.0</v>
      </c>
      <c r="I1524" s="757">
        <f t="shared" si="1"/>
        <v>4.514702222</v>
      </c>
      <c r="J1524" s="758">
        <f t="shared" si="2"/>
        <v>0.05688888889</v>
      </c>
      <c r="K1524" s="758"/>
    </row>
    <row r="1525">
      <c r="A1525" s="2" t="s">
        <v>425</v>
      </c>
      <c r="B1525" s="2" t="s">
        <v>506</v>
      </c>
      <c r="C1525" s="2">
        <v>8388608.0</v>
      </c>
      <c r="D1525" s="2">
        <v>32.0</v>
      </c>
      <c r="E1525" s="2">
        <v>102.68</v>
      </c>
      <c r="F1525" s="2">
        <v>81.7</v>
      </c>
      <c r="G1525" s="2">
        <v>158.29</v>
      </c>
      <c r="H1525" s="756">
        <v>46096.0</v>
      </c>
      <c r="I1525" s="757">
        <f t="shared" si="1"/>
        <v>9.029404444</v>
      </c>
      <c r="J1525" s="758">
        <f t="shared" si="2"/>
        <v>0.08793732416</v>
      </c>
      <c r="K1525" s="758"/>
    </row>
    <row r="1526">
      <c r="A1526" s="2" t="s">
        <v>425</v>
      </c>
      <c r="B1526" s="2" t="s">
        <v>506</v>
      </c>
      <c r="C1526" s="2">
        <v>1.6777216E7</v>
      </c>
      <c r="D1526" s="2">
        <v>32.0</v>
      </c>
      <c r="E1526" s="2">
        <v>149.12</v>
      </c>
      <c r="F1526" s="2">
        <v>112.51</v>
      </c>
      <c r="G1526" s="2">
        <v>217.98</v>
      </c>
      <c r="H1526" s="756">
        <v>46096.0</v>
      </c>
      <c r="I1526" s="757">
        <f t="shared" si="1"/>
        <v>18.05880889</v>
      </c>
      <c r="J1526" s="758">
        <f t="shared" si="2"/>
        <v>0.1211025274</v>
      </c>
      <c r="K1526" s="758"/>
    </row>
    <row r="1527">
      <c r="A1527" s="2" t="s">
        <v>425</v>
      </c>
      <c r="B1527" s="2" t="s">
        <v>506</v>
      </c>
      <c r="C1527" s="2">
        <v>3.3554432E7</v>
      </c>
      <c r="D1527" s="2">
        <v>32.0</v>
      </c>
      <c r="E1527" s="2">
        <v>223.03</v>
      </c>
      <c r="F1527" s="2">
        <v>150.45</v>
      </c>
      <c r="G1527" s="2">
        <v>291.49</v>
      </c>
      <c r="H1527" s="756">
        <v>46096.0</v>
      </c>
      <c r="I1527" s="757">
        <f t="shared" si="1"/>
        <v>36.11761778</v>
      </c>
      <c r="J1527" s="758">
        <f t="shared" si="2"/>
        <v>0.1619406258</v>
      </c>
      <c r="K1527" s="758"/>
    </row>
    <row r="1528">
      <c r="A1528" s="2" t="s">
        <v>425</v>
      </c>
      <c r="B1528" s="2" t="s">
        <v>506</v>
      </c>
      <c r="C1528" s="2">
        <v>6.7108864E7</v>
      </c>
      <c r="D1528" s="2">
        <v>32.0</v>
      </c>
      <c r="E1528" s="2">
        <v>345.5</v>
      </c>
      <c r="F1528" s="2">
        <v>194.24</v>
      </c>
      <c r="G1528" s="2">
        <v>376.33</v>
      </c>
      <c r="H1528" s="756">
        <v>46096.0</v>
      </c>
      <c r="I1528" s="757">
        <f t="shared" si="1"/>
        <v>72.23523556</v>
      </c>
      <c r="J1528" s="758">
        <f t="shared" si="2"/>
        <v>0.2090744879</v>
      </c>
      <c r="K1528" s="758"/>
    </row>
    <row r="1529">
      <c r="A1529" s="2" t="s">
        <v>425</v>
      </c>
      <c r="B1529" s="2" t="s">
        <v>506</v>
      </c>
      <c r="C1529" s="2">
        <v>1.34217728E8</v>
      </c>
      <c r="D1529" s="2">
        <v>32.0</v>
      </c>
      <c r="E1529" s="2">
        <v>551.27</v>
      </c>
      <c r="F1529" s="2">
        <v>243.47</v>
      </c>
      <c r="G1529" s="2">
        <v>471.72</v>
      </c>
      <c r="H1529" s="756">
        <v>46096.0</v>
      </c>
      <c r="I1529" s="757">
        <f t="shared" si="1"/>
        <v>144.4704711</v>
      </c>
      <c r="J1529" s="758">
        <f t="shared" si="2"/>
        <v>0.262068444</v>
      </c>
      <c r="K1529" s="758"/>
    </row>
    <row r="1530">
      <c r="A1530" s="2" t="s">
        <v>425</v>
      </c>
      <c r="B1530" s="2" t="s">
        <v>506</v>
      </c>
      <c r="C1530" s="2">
        <v>2.68435456E8</v>
      </c>
      <c r="D1530" s="2">
        <v>32.0</v>
      </c>
      <c r="E1530" s="2">
        <v>908.13</v>
      </c>
      <c r="F1530" s="2">
        <v>295.59</v>
      </c>
      <c r="G1530" s="2">
        <v>572.71</v>
      </c>
      <c r="H1530" s="756">
        <v>46096.0</v>
      </c>
      <c r="I1530" s="757">
        <f t="shared" si="1"/>
        <v>288.9409422</v>
      </c>
      <c r="J1530" s="758">
        <f t="shared" si="2"/>
        <v>0.3181713436</v>
      </c>
      <c r="K1530" s="758"/>
    </row>
    <row r="1531">
      <c r="A1531" s="2" t="s">
        <v>425</v>
      </c>
      <c r="B1531" s="2" t="s">
        <v>506</v>
      </c>
      <c r="C1531" s="2">
        <v>5.36870912E8</v>
      </c>
      <c r="D1531" s="2">
        <v>32.0</v>
      </c>
      <c r="E1531" s="2">
        <v>1578.02</v>
      </c>
      <c r="F1531" s="2">
        <v>340.22</v>
      </c>
      <c r="G1531" s="2">
        <v>659.17</v>
      </c>
      <c r="H1531" s="756">
        <v>46096.0</v>
      </c>
      <c r="I1531" s="757">
        <f t="shared" si="1"/>
        <v>577.8818844</v>
      </c>
      <c r="J1531" s="758">
        <f t="shared" si="2"/>
        <v>0.3662069457</v>
      </c>
      <c r="K1531" s="758"/>
    </row>
    <row r="1532">
      <c r="A1532" s="2" t="s">
        <v>425</v>
      </c>
      <c r="B1532" s="2" t="s">
        <v>506</v>
      </c>
      <c r="C1532" s="2">
        <v>1.073741824E9</v>
      </c>
      <c r="D1532" s="2">
        <v>32.0</v>
      </c>
      <c r="E1532" s="2">
        <v>2802.62</v>
      </c>
      <c r="F1532" s="2">
        <v>383.12</v>
      </c>
      <c r="G1532" s="2">
        <v>742.3</v>
      </c>
      <c r="H1532" s="756">
        <v>46096.0</v>
      </c>
      <c r="I1532" s="757">
        <f t="shared" si="1"/>
        <v>1155.763769</v>
      </c>
      <c r="J1532" s="758">
        <f t="shared" si="2"/>
        <v>0.4123868983</v>
      </c>
      <c r="K1532" s="758"/>
    </row>
    <row r="1533">
      <c r="A1533" s="2" t="s">
        <v>425</v>
      </c>
      <c r="B1533" s="2" t="s">
        <v>506</v>
      </c>
      <c r="C1533" s="2">
        <v>2.147483648E9</v>
      </c>
      <c r="D1533" s="2">
        <v>32.0</v>
      </c>
      <c r="E1533" s="2">
        <v>5179.36</v>
      </c>
      <c r="F1533" s="2">
        <v>414.62</v>
      </c>
      <c r="G1533" s="2">
        <v>803.33</v>
      </c>
      <c r="H1533" s="756">
        <v>46096.0</v>
      </c>
      <c r="I1533" s="757">
        <f t="shared" si="1"/>
        <v>2311.527538</v>
      </c>
      <c r="J1533" s="758">
        <f t="shared" si="2"/>
        <v>0.4462959782</v>
      </c>
      <c r="K1533" s="758"/>
    </row>
    <row r="1534">
      <c r="A1534" s="2" t="s">
        <v>425</v>
      </c>
      <c r="B1534" s="2" t="s">
        <v>506</v>
      </c>
      <c r="C1534" s="2">
        <v>4.294967296E9</v>
      </c>
      <c r="D1534" s="2">
        <v>32.0</v>
      </c>
      <c r="E1534" s="2">
        <v>9974.91</v>
      </c>
      <c r="F1534" s="2">
        <v>430.58</v>
      </c>
      <c r="G1534" s="2">
        <v>834.24</v>
      </c>
      <c r="H1534" s="756">
        <v>46096.0</v>
      </c>
      <c r="I1534" s="757">
        <f t="shared" si="1"/>
        <v>4623.055076</v>
      </c>
      <c r="J1534" s="758">
        <f t="shared" si="2"/>
        <v>0.4634683496</v>
      </c>
      <c r="K1534" s="758"/>
    </row>
    <row r="1535">
      <c r="A1535" s="2" t="s">
        <v>425</v>
      </c>
      <c r="B1535" s="2" t="s">
        <v>506</v>
      </c>
      <c r="C1535" s="2">
        <v>8.589934592E9</v>
      </c>
      <c r="D1535" s="2">
        <v>32.0</v>
      </c>
      <c r="E1535" s="2">
        <v>18658.0</v>
      </c>
      <c r="F1535" s="2">
        <v>460.39</v>
      </c>
      <c r="G1535" s="2">
        <v>892.0</v>
      </c>
      <c r="H1535" s="756">
        <v>46096.0</v>
      </c>
      <c r="I1535" s="757">
        <f t="shared" si="1"/>
        <v>9246.110151</v>
      </c>
      <c r="J1535" s="758">
        <f t="shared" si="2"/>
        <v>0.4955574097</v>
      </c>
      <c r="K1535" s="758"/>
    </row>
    <row r="1536">
      <c r="A1536" s="2" t="s">
        <v>425</v>
      </c>
      <c r="B1536" s="2" t="s">
        <v>506</v>
      </c>
      <c r="C1536" s="2">
        <v>1.7179869184E10</v>
      </c>
      <c r="D1536" s="2">
        <v>32.0</v>
      </c>
      <c r="E1536" s="2">
        <v>36573.8</v>
      </c>
      <c r="F1536" s="2">
        <v>469.73</v>
      </c>
      <c r="G1536" s="2">
        <v>910.1</v>
      </c>
      <c r="H1536" s="756">
        <v>46096.0</v>
      </c>
      <c r="I1536" s="757">
        <f t="shared" si="1"/>
        <v>18492.2203</v>
      </c>
      <c r="J1536" s="758">
        <f t="shared" si="2"/>
        <v>0.505613863</v>
      </c>
      <c r="K1536" s="758"/>
    </row>
    <row r="1537">
      <c r="A1537" s="2" t="s">
        <v>425</v>
      </c>
      <c r="B1537" s="2" t="s">
        <v>507</v>
      </c>
      <c r="C1537" s="2">
        <v>128.0</v>
      </c>
      <c r="D1537" s="2">
        <v>2.0</v>
      </c>
      <c r="E1537" s="2">
        <v>11.1</v>
      </c>
      <c r="F1537" s="2">
        <v>0.01</v>
      </c>
      <c r="G1537" s="2">
        <v>0.01</v>
      </c>
      <c r="H1537" s="756">
        <v>46096.0</v>
      </c>
      <c r="I1537" s="757">
        <f t="shared" si="1"/>
        <v>0.00007111111111</v>
      </c>
      <c r="J1537" s="758">
        <f t="shared" si="2"/>
        <v>0.000006406406406</v>
      </c>
      <c r="K1537" s="758"/>
    </row>
    <row r="1538">
      <c r="A1538" s="2" t="s">
        <v>425</v>
      </c>
      <c r="B1538" s="2" t="s">
        <v>507</v>
      </c>
      <c r="C1538" s="2">
        <v>256.0</v>
      </c>
      <c r="D1538" s="2">
        <v>2.0</v>
      </c>
      <c r="E1538" s="2">
        <v>11.28</v>
      </c>
      <c r="F1538" s="2">
        <v>0.02</v>
      </c>
      <c r="G1538" s="2">
        <v>0.01</v>
      </c>
      <c r="H1538" s="756">
        <v>46096.0</v>
      </c>
      <c r="I1538" s="757">
        <f t="shared" si="1"/>
        <v>0.0001422222222</v>
      </c>
      <c r="J1538" s="758">
        <f t="shared" si="2"/>
        <v>0.00001260835303</v>
      </c>
      <c r="K1538" s="758"/>
    </row>
    <row r="1539">
      <c r="A1539" s="2" t="s">
        <v>425</v>
      </c>
      <c r="B1539" s="2" t="s">
        <v>507</v>
      </c>
      <c r="C1539" s="2">
        <v>512.0</v>
      </c>
      <c r="D1539" s="2">
        <v>2.0</v>
      </c>
      <c r="E1539" s="2">
        <v>11.28</v>
      </c>
      <c r="F1539" s="2">
        <v>0.05</v>
      </c>
      <c r="G1539" s="2">
        <v>0.02</v>
      </c>
      <c r="H1539" s="756">
        <v>46096.0</v>
      </c>
      <c r="I1539" s="757">
        <f t="shared" si="1"/>
        <v>0.0002844444444</v>
      </c>
      <c r="J1539" s="758">
        <f t="shared" si="2"/>
        <v>0.00002521670607</v>
      </c>
      <c r="K1539" s="758"/>
    </row>
    <row r="1540">
      <c r="A1540" s="2" t="s">
        <v>425</v>
      </c>
      <c r="B1540" s="2" t="s">
        <v>507</v>
      </c>
      <c r="C1540" s="2">
        <v>1024.0</v>
      </c>
      <c r="D1540" s="2">
        <v>2.0</v>
      </c>
      <c r="E1540" s="2">
        <v>11.09</v>
      </c>
      <c r="F1540" s="2">
        <v>0.09</v>
      </c>
      <c r="G1540" s="2">
        <v>0.05</v>
      </c>
      <c r="H1540" s="756">
        <v>46096.0</v>
      </c>
      <c r="I1540" s="757">
        <f t="shared" si="1"/>
        <v>0.0005688888889</v>
      </c>
      <c r="J1540" s="758">
        <f t="shared" si="2"/>
        <v>0.00005129746518</v>
      </c>
      <c r="K1540" s="758"/>
    </row>
    <row r="1541">
      <c r="A1541" s="2" t="s">
        <v>425</v>
      </c>
      <c r="B1541" s="2" t="s">
        <v>507</v>
      </c>
      <c r="C1541" s="2">
        <v>2048.0</v>
      </c>
      <c r="D1541" s="2">
        <v>2.0</v>
      </c>
      <c r="E1541" s="2">
        <v>10.82</v>
      </c>
      <c r="F1541" s="2">
        <v>0.19</v>
      </c>
      <c r="G1541" s="2">
        <v>0.09</v>
      </c>
      <c r="H1541" s="756">
        <v>46096.0</v>
      </c>
      <c r="I1541" s="757">
        <f t="shared" si="1"/>
        <v>0.001137777778</v>
      </c>
      <c r="J1541" s="758">
        <f t="shared" si="2"/>
        <v>0.0001051550626</v>
      </c>
      <c r="K1541" s="758"/>
    </row>
    <row r="1542">
      <c r="A1542" s="2" t="s">
        <v>425</v>
      </c>
      <c r="B1542" s="2" t="s">
        <v>507</v>
      </c>
      <c r="C1542" s="2">
        <v>4096.0</v>
      </c>
      <c r="D1542" s="2">
        <v>2.0</v>
      </c>
      <c r="E1542" s="2">
        <v>11.21</v>
      </c>
      <c r="F1542" s="2">
        <v>0.37</v>
      </c>
      <c r="G1542" s="2">
        <v>0.18</v>
      </c>
      <c r="H1542" s="756">
        <v>46096.0</v>
      </c>
      <c r="I1542" s="757">
        <f t="shared" si="1"/>
        <v>0.002275555556</v>
      </c>
      <c r="J1542" s="758">
        <f t="shared" si="2"/>
        <v>0.0002029933591</v>
      </c>
      <c r="K1542" s="758"/>
    </row>
    <row r="1543">
      <c r="A1543" s="2" t="s">
        <v>425</v>
      </c>
      <c r="B1543" s="2" t="s">
        <v>507</v>
      </c>
      <c r="C1543" s="2">
        <v>8192.0</v>
      </c>
      <c r="D1543" s="2">
        <v>2.0</v>
      </c>
      <c r="E1543" s="2">
        <v>11.88</v>
      </c>
      <c r="F1543" s="2">
        <v>0.69</v>
      </c>
      <c r="G1543" s="2">
        <v>0.34</v>
      </c>
      <c r="H1543" s="756">
        <v>46096.0</v>
      </c>
      <c r="I1543" s="757">
        <f t="shared" si="1"/>
        <v>0.004551111111</v>
      </c>
      <c r="J1543" s="758">
        <f t="shared" si="2"/>
        <v>0.0003830901609</v>
      </c>
      <c r="K1543" s="758"/>
    </row>
    <row r="1544">
      <c r="A1544" s="2" t="s">
        <v>425</v>
      </c>
      <c r="B1544" s="2" t="s">
        <v>507</v>
      </c>
      <c r="C1544" s="2">
        <v>16384.0</v>
      </c>
      <c r="D1544" s="2">
        <v>2.0</v>
      </c>
      <c r="E1544" s="2">
        <v>13.03</v>
      </c>
      <c r="F1544" s="2">
        <v>1.26</v>
      </c>
      <c r="G1544" s="2">
        <v>0.63</v>
      </c>
      <c r="H1544" s="756">
        <v>46096.0</v>
      </c>
      <c r="I1544" s="757">
        <f t="shared" si="1"/>
        <v>0.009102222222</v>
      </c>
      <c r="J1544" s="758">
        <f t="shared" si="2"/>
        <v>0.0006985588812</v>
      </c>
      <c r="K1544" s="758"/>
    </row>
    <row r="1545">
      <c r="A1545" s="2" t="s">
        <v>425</v>
      </c>
      <c r="B1545" s="2" t="s">
        <v>507</v>
      </c>
      <c r="C1545" s="2">
        <v>32768.0</v>
      </c>
      <c r="D1545" s="2">
        <v>2.0</v>
      </c>
      <c r="E1545" s="2">
        <v>12.76</v>
      </c>
      <c r="F1545" s="2">
        <v>2.57</v>
      </c>
      <c r="G1545" s="2">
        <v>1.28</v>
      </c>
      <c r="H1545" s="756">
        <v>46096.0</v>
      </c>
      <c r="I1545" s="757">
        <f t="shared" si="1"/>
        <v>0.01820444444</v>
      </c>
      <c r="J1545" s="758">
        <f t="shared" si="2"/>
        <v>0.001426680599</v>
      </c>
      <c r="K1545" s="758"/>
    </row>
    <row r="1546">
      <c r="A1546" s="2" t="s">
        <v>425</v>
      </c>
      <c r="B1546" s="2" t="s">
        <v>507</v>
      </c>
      <c r="C1546" s="2">
        <v>65536.0</v>
      </c>
      <c r="D1546" s="2">
        <v>2.0</v>
      </c>
      <c r="E1546" s="2">
        <v>13.03</v>
      </c>
      <c r="F1546" s="2">
        <v>5.03</v>
      </c>
      <c r="G1546" s="2">
        <v>2.51</v>
      </c>
      <c r="H1546" s="756">
        <v>46096.0</v>
      </c>
      <c r="I1546" s="757">
        <f t="shared" si="1"/>
        <v>0.03640888889</v>
      </c>
      <c r="J1546" s="758">
        <f t="shared" si="2"/>
        <v>0.002794235525</v>
      </c>
      <c r="K1546" s="758"/>
    </row>
    <row r="1547">
      <c r="A1547" s="2" t="s">
        <v>425</v>
      </c>
      <c r="B1547" s="2" t="s">
        <v>507</v>
      </c>
      <c r="C1547" s="2">
        <v>131072.0</v>
      </c>
      <c r="D1547" s="2">
        <v>2.0</v>
      </c>
      <c r="E1547" s="2">
        <v>13.56</v>
      </c>
      <c r="F1547" s="2">
        <v>9.67</v>
      </c>
      <c r="G1547" s="2">
        <v>4.83</v>
      </c>
      <c r="H1547" s="756">
        <v>46096.0</v>
      </c>
      <c r="I1547" s="757">
        <f t="shared" si="1"/>
        <v>0.07281777778</v>
      </c>
      <c r="J1547" s="758">
        <f t="shared" si="2"/>
        <v>0.005370042609</v>
      </c>
      <c r="K1547" s="758"/>
    </row>
    <row r="1548">
      <c r="A1548" s="2" t="s">
        <v>425</v>
      </c>
      <c r="B1548" s="2" t="s">
        <v>507</v>
      </c>
      <c r="C1548" s="2">
        <v>262144.0</v>
      </c>
      <c r="D1548" s="2">
        <v>2.0</v>
      </c>
      <c r="E1548" s="2">
        <v>12.76</v>
      </c>
      <c r="F1548" s="2">
        <v>20.55</v>
      </c>
      <c r="G1548" s="2">
        <v>10.27</v>
      </c>
      <c r="H1548" s="756">
        <v>46096.0</v>
      </c>
      <c r="I1548" s="757">
        <f t="shared" si="1"/>
        <v>0.1456355556</v>
      </c>
      <c r="J1548" s="758">
        <f t="shared" si="2"/>
        <v>0.01141344479</v>
      </c>
      <c r="K1548" s="758"/>
    </row>
    <row r="1549">
      <c r="A1549" s="2" t="s">
        <v>425</v>
      </c>
      <c r="B1549" s="2" t="s">
        <v>507</v>
      </c>
      <c r="C1549" s="2">
        <v>524288.0</v>
      </c>
      <c r="D1549" s="2">
        <v>2.0</v>
      </c>
      <c r="E1549" s="2">
        <v>14.42</v>
      </c>
      <c r="F1549" s="2">
        <v>36.36</v>
      </c>
      <c r="G1549" s="2">
        <v>18.18</v>
      </c>
      <c r="H1549" s="756">
        <v>46096.0</v>
      </c>
      <c r="I1549" s="757">
        <f t="shared" si="1"/>
        <v>0.2912711111</v>
      </c>
      <c r="J1549" s="758">
        <f t="shared" si="2"/>
        <v>0.02019910618</v>
      </c>
      <c r="K1549" s="758"/>
    </row>
    <row r="1550">
      <c r="A1550" s="2" t="s">
        <v>425</v>
      </c>
      <c r="B1550" s="2" t="s">
        <v>507</v>
      </c>
      <c r="C1550" s="2">
        <v>1048576.0</v>
      </c>
      <c r="D1550" s="2">
        <v>2.0</v>
      </c>
      <c r="E1550" s="2">
        <v>17.02</v>
      </c>
      <c r="F1550" s="2">
        <v>61.59</v>
      </c>
      <c r="G1550" s="2">
        <v>30.8</v>
      </c>
      <c r="H1550" s="756">
        <v>46096.0</v>
      </c>
      <c r="I1550" s="757">
        <f t="shared" si="1"/>
        <v>0.5825422222</v>
      </c>
      <c r="J1550" s="758">
        <f t="shared" si="2"/>
        <v>0.03422692257</v>
      </c>
      <c r="K1550" s="758"/>
    </row>
    <row r="1551">
      <c r="A1551" s="2" t="s">
        <v>425</v>
      </c>
      <c r="B1551" s="2" t="s">
        <v>507</v>
      </c>
      <c r="C1551" s="2">
        <v>2097152.0</v>
      </c>
      <c r="D1551" s="2">
        <v>2.0</v>
      </c>
      <c r="E1551" s="2">
        <v>20.12</v>
      </c>
      <c r="F1551" s="2">
        <v>104.22</v>
      </c>
      <c r="G1551" s="2">
        <v>52.11</v>
      </c>
      <c r="H1551" s="756">
        <v>46096.0</v>
      </c>
      <c r="I1551" s="757">
        <f t="shared" si="1"/>
        <v>1.165084444</v>
      </c>
      <c r="J1551" s="758">
        <f t="shared" si="2"/>
        <v>0.05790678153</v>
      </c>
      <c r="K1551" s="758"/>
    </row>
    <row r="1552">
      <c r="A1552" s="2" t="s">
        <v>425</v>
      </c>
      <c r="B1552" s="2" t="s">
        <v>507</v>
      </c>
      <c r="C1552" s="2">
        <v>4194304.0</v>
      </c>
      <c r="D1552" s="2">
        <v>2.0</v>
      </c>
      <c r="E1552" s="2">
        <v>23.18</v>
      </c>
      <c r="F1552" s="2">
        <v>180.96</v>
      </c>
      <c r="G1552" s="2">
        <v>90.48</v>
      </c>
      <c r="H1552" s="756">
        <v>46096.0</v>
      </c>
      <c r="I1552" s="757">
        <f t="shared" si="1"/>
        <v>2.330168889</v>
      </c>
      <c r="J1552" s="758">
        <f t="shared" si="2"/>
        <v>0.1005249736</v>
      </c>
      <c r="K1552" s="758"/>
    </row>
    <row r="1553">
      <c r="A1553" s="2" t="s">
        <v>425</v>
      </c>
      <c r="B1553" s="2" t="s">
        <v>507</v>
      </c>
      <c r="C1553" s="2">
        <v>8388608.0</v>
      </c>
      <c r="D1553" s="2">
        <v>2.0</v>
      </c>
      <c r="E1553" s="2">
        <v>32.53</v>
      </c>
      <c r="F1553" s="2">
        <v>257.84</v>
      </c>
      <c r="G1553" s="2">
        <v>128.92</v>
      </c>
      <c r="H1553" s="756">
        <v>46096.0</v>
      </c>
      <c r="I1553" s="757">
        <f t="shared" si="1"/>
        <v>4.660337778</v>
      </c>
      <c r="J1553" s="758">
        <f t="shared" si="2"/>
        <v>0.143262766</v>
      </c>
      <c r="K1553" s="758"/>
    </row>
    <row r="1554">
      <c r="A1554" s="2" t="s">
        <v>425</v>
      </c>
      <c r="B1554" s="2" t="s">
        <v>507</v>
      </c>
      <c r="C1554" s="2">
        <v>1.6777216E7</v>
      </c>
      <c r="D1554" s="2">
        <v>2.0</v>
      </c>
      <c r="E1554" s="2">
        <v>49.76</v>
      </c>
      <c r="F1554" s="2">
        <v>337.17</v>
      </c>
      <c r="G1554" s="2">
        <v>168.59</v>
      </c>
      <c r="H1554" s="756">
        <v>46096.0</v>
      </c>
      <c r="I1554" s="757">
        <f t="shared" si="1"/>
        <v>9.320675556</v>
      </c>
      <c r="J1554" s="758">
        <f t="shared" si="2"/>
        <v>0.1873126116</v>
      </c>
      <c r="K1554" s="758"/>
    </row>
    <row r="1555">
      <c r="A1555" s="2" t="s">
        <v>425</v>
      </c>
      <c r="B1555" s="2" t="s">
        <v>507</v>
      </c>
      <c r="C1555" s="2">
        <v>3.3554432E7</v>
      </c>
      <c r="D1555" s="2">
        <v>2.0</v>
      </c>
      <c r="E1555" s="2">
        <v>64.22</v>
      </c>
      <c r="F1555" s="2">
        <v>522.47</v>
      </c>
      <c r="G1555" s="2">
        <v>261.23</v>
      </c>
      <c r="H1555" s="756">
        <v>46096.0</v>
      </c>
      <c r="I1555" s="757">
        <f t="shared" si="1"/>
        <v>18.64135111</v>
      </c>
      <c r="J1555" s="758">
        <f t="shared" si="2"/>
        <v>0.2902732967</v>
      </c>
      <c r="K1555" s="758"/>
    </row>
    <row r="1556">
      <c r="A1556" s="2" t="s">
        <v>425</v>
      </c>
      <c r="B1556" s="2" t="s">
        <v>507</v>
      </c>
      <c r="C1556" s="2">
        <v>6.7108864E7</v>
      </c>
      <c r="D1556" s="2">
        <v>2.0</v>
      </c>
      <c r="E1556" s="2">
        <v>119.92</v>
      </c>
      <c r="F1556" s="2">
        <v>559.63</v>
      </c>
      <c r="G1556" s="2">
        <v>279.82</v>
      </c>
      <c r="H1556" s="756">
        <v>46096.0</v>
      </c>
      <c r="I1556" s="757">
        <f t="shared" si="1"/>
        <v>37.28270222</v>
      </c>
      <c r="J1556" s="758">
        <f t="shared" si="2"/>
        <v>0.3108964495</v>
      </c>
      <c r="K1556" s="758"/>
    </row>
    <row r="1557">
      <c r="A1557" s="2" t="s">
        <v>425</v>
      </c>
      <c r="B1557" s="2" t="s">
        <v>507</v>
      </c>
      <c r="C1557" s="2">
        <v>1.34217728E8</v>
      </c>
      <c r="D1557" s="2">
        <v>2.0</v>
      </c>
      <c r="E1557" s="2">
        <v>212.13</v>
      </c>
      <c r="F1557" s="2">
        <v>632.71</v>
      </c>
      <c r="G1557" s="2">
        <v>316.36</v>
      </c>
      <c r="H1557" s="756">
        <v>46096.0</v>
      </c>
      <c r="I1557" s="757">
        <f t="shared" si="1"/>
        <v>74.56540444</v>
      </c>
      <c r="J1557" s="758">
        <f t="shared" si="2"/>
        <v>0.3515080585</v>
      </c>
      <c r="K1557" s="758"/>
    </row>
    <row r="1558">
      <c r="A1558" s="2" t="s">
        <v>425</v>
      </c>
      <c r="B1558" s="2" t="s">
        <v>507</v>
      </c>
      <c r="C1558" s="2">
        <v>2.68435456E8</v>
      </c>
      <c r="D1558" s="2">
        <v>2.0</v>
      </c>
      <c r="E1558" s="2">
        <v>393.75</v>
      </c>
      <c r="F1558" s="2">
        <v>681.74</v>
      </c>
      <c r="G1558" s="2">
        <v>340.87</v>
      </c>
      <c r="H1558" s="756">
        <v>46096.0</v>
      </c>
      <c r="I1558" s="757">
        <f t="shared" si="1"/>
        <v>149.1308089</v>
      </c>
      <c r="J1558" s="758">
        <f t="shared" si="2"/>
        <v>0.3787449115</v>
      </c>
      <c r="K1558" s="758"/>
    </row>
    <row r="1559">
      <c r="A1559" s="2" t="s">
        <v>425</v>
      </c>
      <c r="B1559" s="2" t="s">
        <v>507</v>
      </c>
      <c r="C1559" s="2">
        <v>5.36870912E8</v>
      </c>
      <c r="D1559" s="2">
        <v>2.0</v>
      </c>
      <c r="E1559" s="2">
        <v>755.64</v>
      </c>
      <c r="F1559" s="2">
        <v>710.48</v>
      </c>
      <c r="G1559" s="2">
        <v>355.24</v>
      </c>
      <c r="H1559" s="756">
        <v>46096.0</v>
      </c>
      <c r="I1559" s="757">
        <f t="shared" si="1"/>
        <v>298.2616178</v>
      </c>
      <c r="J1559" s="758">
        <f t="shared" si="2"/>
        <v>0.3947139084</v>
      </c>
      <c r="K1559" s="758"/>
    </row>
    <row r="1560">
      <c r="A1560" s="2" t="s">
        <v>425</v>
      </c>
      <c r="B1560" s="2" t="s">
        <v>507</v>
      </c>
      <c r="C1560" s="2">
        <v>1.073741824E9</v>
      </c>
      <c r="D1560" s="2">
        <v>2.0</v>
      </c>
      <c r="E1560" s="2">
        <v>844.25</v>
      </c>
      <c r="F1560" s="2">
        <v>1271.8</v>
      </c>
      <c r="G1560" s="2">
        <v>635.91</v>
      </c>
      <c r="H1560" s="756">
        <v>46096.0</v>
      </c>
      <c r="I1560" s="757">
        <f t="shared" si="1"/>
        <v>596.5232356</v>
      </c>
      <c r="J1560" s="758">
        <f t="shared" si="2"/>
        <v>0.7065717922</v>
      </c>
      <c r="K1560" s="758"/>
    </row>
    <row r="1561">
      <c r="A1561" s="2" t="s">
        <v>425</v>
      </c>
      <c r="B1561" s="2" t="s">
        <v>507</v>
      </c>
      <c r="C1561" s="2">
        <v>2.147483648E9</v>
      </c>
      <c r="D1561" s="2">
        <v>2.0</v>
      </c>
      <c r="E1561" s="2">
        <v>1647.58</v>
      </c>
      <c r="F1561" s="2">
        <v>1303.4</v>
      </c>
      <c r="G1561" s="2">
        <v>651.71</v>
      </c>
      <c r="H1561" s="756">
        <v>46096.0</v>
      </c>
      <c r="I1561" s="757">
        <f t="shared" si="1"/>
        <v>1193.046471</v>
      </c>
      <c r="J1561" s="758">
        <f t="shared" si="2"/>
        <v>0.7241205108</v>
      </c>
      <c r="K1561" s="758"/>
    </row>
    <row r="1562">
      <c r="A1562" s="2" t="s">
        <v>425</v>
      </c>
      <c r="B1562" s="2" t="s">
        <v>507</v>
      </c>
      <c r="C1562" s="2">
        <v>4.294967296E9</v>
      </c>
      <c r="D1562" s="2">
        <v>2.0</v>
      </c>
      <c r="E1562" s="2">
        <v>3252.94</v>
      </c>
      <c r="F1562" s="2">
        <v>1320.3</v>
      </c>
      <c r="G1562" s="2">
        <v>660.17</v>
      </c>
      <c r="H1562" s="756">
        <v>46096.0</v>
      </c>
      <c r="I1562" s="757">
        <f t="shared" si="1"/>
        <v>2386.092942</v>
      </c>
      <c r="J1562" s="758">
        <f t="shared" si="2"/>
        <v>0.7335188913</v>
      </c>
      <c r="K1562" s="758"/>
    </row>
    <row r="1563">
      <c r="A1563" s="2" t="s">
        <v>425</v>
      </c>
      <c r="B1563" s="2" t="s">
        <v>507</v>
      </c>
      <c r="C1563" s="2">
        <v>8.589934592E9</v>
      </c>
      <c r="D1563" s="2">
        <v>2.0</v>
      </c>
      <c r="E1563" s="2">
        <v>6459.53</v>
      </c>
      <c r="F1563" s="2">
        <v>1329.8</v>
      </c>
      <c r="G1563" s="2">
        <v>664.9</v>
      </c>
      <c r="H1563" s="756">
        <v>46096.0</v>
      </c>
      <c r="I1563" s="757">
        <f t="shared" si="1"/>
        <v>4772.185884</v>
      </c>
      <c r="J1563" s="758">
        <f t="shared" si="2"/>
        <v>0.7387822155</v>
      </c>
      <c r="K1563" s="758"/>
    </row>
    <row r="1564">
      <c r="A1564" s="2" t="s">
        <v>425</v>
      </c>
      <c r="B1564" s="2" t="s">
        <v>507</v>
      </c>
      <c r="C1564" s="2">
        <v>1.7179869184E10</v>
      </c>
      <c r="D1564" s="2">
        <v>2.0</v>
      </c>
      <c r="E1564" s="2">
        <v>12923.0</v>
      </c>
      <c r="F1564" s="2">
        <v>1329.4</v>
      </c>
      <c r="G1564" s="2">
        <v>664.7</v>
      </c>
      <c r="H1564" s="756">
        <v>46096.0</v>
      </c>
      <c r="I1564" s="757">
        <f t="shared" si="1"/>
        <v>9544.371769</v>
      </c>
      <c r="J1564" s="758">
        <f t="shared" si="2"/>
        <v>0.7385569735</v>
      </c>
      <c r="K1564" s="758"/>
    </row>
    <row r="1565">
      <c r="A1565" s="2" t="s">
        <v>425</v>
      </c>
      <c r="B1565" s="2" t="s">
        <v>507</v>
      </c>
      <c r="C1565" s="2">
        <v>256.0</v>
      </c>
      <c r="D1565" s="2">
        <v>4.0</v>
      </c>
      <c r="E1565" s="2">
        <v>11.39</v>
      </c>
      <c r="F1565" s="2">
        <v>0.02</v>
      </c>
      <c r="G1565" s="2">
        <v>0.02</v>
      </c>
      <c r="H1565" s="756">
        <v>46096.0</v>
      </c>
      <c r="I1565" s="757">
        <f t="shared" si="1"/>
        <v>0.0002133333333</v>
      </c>
      <c r="J1565" s="758">
        <f t="shared" si="2"/>
        <v>0.00001872988001</v>
      </c>
      <c r="K1565" s="758"/>
    </row>
    <row r="1566">
      <c r="A1566" s="2" t="s">
        <v>425</v>
      </c>
      <c r="B1566" s="2" t="s">
        <v>507</v>
      </c>
      <c r="C1566" s="2">
        <v>512.0</v>
      </c>
      <c r="D1566" s="2">
        <v>4.0</v>
      </c>
      <c r="E1566" s="2">
        <v>11.47</v>
      </c>
      <c r="F1566" s="2">
        <v>0.04</v>
      </c>
      <c r="G1566" s="2">
        <v>0.03</v>
      </c>
      <c r="H1566" s="756">
        <v>46096.0</v>
      </c>
      <c r="I1566" s="757">
        <f t="shared" si="1"/>
        <v>0.0004266666667</v>
      </c>
      <c r="J1566" s="758">
        <f t="shared" si="2"/>
        <v>0.00003719848881</v>
      </c>
      <c r="K1566" s="758"/>
    </row>
    <row r="1567">
      <c r="A1567" s="2" t="s">
        <v>425</v>
      </c>
      <c r="B1567" s="2" t="s">
        <v>507</v>
      </c>
      <c r="C1567" s="2">
        <v>1024.0</v>
      </c>
      <c r="D1567" s="2">
        <v>4.0</v>
      </c>
      <c r="E1567" s="2">
        <v>11.24</v>
      </c>
      <c r="F1567" s="2">
        <v>0.09</v>
      </c>
      <c r="G1567" s="2">
        <v>0.07</v>
      </c>
      <c r="H1567" s="756">
        <v>46096.0</v>
      </c>
      <c r="I1567" s="757">
        <f t="shared" si="1"/>
        <v>0.0008533333333</v>
      </c>
      <c r="J1567" s="758">
        <f t="shared" si="2"/>
        <v>0.00007591933571</v>
      </c>
      <c r="K1567" s="758"/>
    </row>
    <row r="1568">
      <c r="A1568" s="2" t="s">
        <v>425</v>
      </c>
      <c r="B1568" s="2" t="s">
        <v>507</v>
      </c>
      <c r="C1568" s="2">
        <v>2048.0</v>
      </c>
      <c r="D1568" s="2">
        <v>4.0</v>
      </c>
      <c r="E1568" s="2">
        <v>11.51</v>
      </c>
      <c r="F1568" s="2">
        <v>0.18</v>
      </c>
      <c r="G1568" s="2">
        <v>0.13</v>
      </c>
      <c r="H1568" s="756">
        <v>46096.0</v>
      </c>
      <c r="I1568" s="757">
        <f t="shared" si="1"/>
        <v>0.001706666667</v>
      </c>
      <c r="J1568" s="758">
        <f t="shared" si="2"/>
        <v>0.0001482768607</v>
      </c>
      <c r="K1568" s="758"/>
    </row>
    <row r="1569">
      <c r="A1569" s="2" t="s">
        <v>425</v>
      </c>
      <c r="B1569" s="2" t="s">
        <v>507</v>
      </c>
      <c r="C1569" s="2">
        <v>4096.0</v>
      </c>
      <c r="D1569" s="2">
        <v>4.0</v>
      </c>
      <c r="E1569" s="2">
        <v>11.3</v>
      </c>
      <c r="F1569" s="2">
        <v>0.36</v>
      </c>
      <c r="G1569" s="2">
        <v>0.27</v>
      </c>
      <c r="H1569" s="756">
        <v>46096.0</v>
      </c>
      <c r="I1569" s="757">
        <f t="shared" si="1"/>
        <v>0.003413333333</v>
      </c>
      <c r="J1569" s="758">
        <f t="shared" si="2"/>
        <v>0.0003020648968</v>
      </c>
      <c r="K1569" s="758"/>
    </row>
    <row r="1570">
      <c r="A1570" s="2" t="s">
        <v>425</v>
      </c>
      <c r="B1570" s="2" t="s">
        <v>507</v>
      </c>
      <c r="C1570" s="2">
        <v>8192.0</v>
      </c>
      <c r="D1570" s="2">
        <v>4.0</v>
      </c>
      <c r="E1570" s="2">
        <v>11.66</v>
      </c>
      <c r="F1570" s="2">
        <v>0.7</v>
      </c>
      <c r="G1570" s="2">
        <v>0.53</v>
      </c>
      <c r="H1570" s="756">
        <v>46096.0</v>
      </c>
      <c r="I1570" s="757">
        <f t="shared" si="1"/>
        <v>0.006826666667</v>
      </c>
      <c r="J1570" s="758">
        <f t="shared" si="2"/>
        <v>0.0005854774157</v>
      </c>
      <c r="K1570" s="758"/>
    </row>
    <row r="1571">
      <c r="A1571" s="2" t="s">
        <v>425</v>
      </c>
      <c r="B1571" s="2" t="s">
        <v>507</v>
      </c>
      <c r="C1571" s="2">
        <v>16384.0</v>
      </c>
      <c r="D1571" s="2">
        <v>4.0</v>
      </c>
      <c r="E1571" s="2">
        <v>12.01</v>
      </c>
      <c r="F1571" s="2">
        <v>1.36</v>
      </c>
      <c r="G1571" s="2">
        <v>1.02</v>
      </c>
      <c r="H1571" s="756">
        <v>46096.0</v>
      </c>
      <c r="I1571" s="757">
        <f t="shared" si="1"/>
        <v>0.01365333333</v>
      </c>
      <c r="J1571" s="758">
        <f t="shared" si="2"/>
        <v>0.001136830419</v>
      </c>
      <c r="K1571" s="758"/>
    </row>
    <row r="1572">
      <c r="A1572" s="2" t="s">
        <v>425</v>
      </c>
      <c r="B1572" s="2" t="s">
        <v>507</v>
      </c>
      <c r="C1572" s="2">
        <v>32768.0</v>
      </c>
      <c r="D1572" s="2">
        <v>4.0</v>
      </c>
      <c r="E1572" s="2">
        <v>12.78</v>
      </c>
      <c r="F1572" s="2">
        <v>2.56</v>
      </c>
      <c r="G1572" s="2">
        <v>1.92</v>
      </c>
      <c r="H1572" s="756">
        <v>46096.0</v>
      </c>
      <c r="I1572" s="757">
        <f t="shared" si="1"/>
        <v>0.02730666667</v>
      </c>
      <c r="J1572" s="758">
        <f t="shared" si="2"/>
        <v>0.002136671883</v>
      </c>
      <c r="K1572" s="758"/>
    </row>
    <row r="1573">
      <c r="A1573" s="2" t="s">
        <v>425</v>
      </c>
      <c r="B1573" s="2" t="s">
        <v>507</v>
      </c>
      <c r="C1573" s="2">
        <v>65536.0</v>
      </c>
      <c r="D1573" s="2">
        <v>4.0</v>
      </c>
      <c r="E1573" s="2">
        <v>12.82</v>
      </c>
      <c r="F1573" s="2">
        <v>5.11</v>
      </c>
      <c r="G1573" s="2">
        <v>3.84</v>
      </c>
      <c r="H1573" s="756">
        <v>46096.0</v>
      </c>
      <c r="I1573" s="757">
        <f t="shared" si="1"/>
        <v>0.05461333333</v>
      </c>
      <c r="J1573" s="758">
        <f t="shared" si="2"/>
        <v>0.0042600104</v>
      </c>
      <c r="K1573" s="758"/>
    </row>
    <row r="1574">
      <c r="A1574" s="2" t="s">
        <v>425</v>
      </c>
      <c r="B1574" s="2" t="s">
        <v>507</v>
      </c>
      <c r="C1574" s="2">
        <v>131072.0</v>
      </c>
      <c r="D1574" s="2">
        <v>4.0</v>
      </c>
      <c r="E1574" s="2">
        <v>13.32</v>
      </c>
      <c r="F1574" s="2">
        <v>9.84</v>
      </c>
      <c r="G1574" s="2">
        <v>7.38</v>
      </c>
      <c r="H1574" s="756">
        <v>46096.0</v>
      </c>
      <c r="I1574" s="757">
        <f t="shared" si="1"/>
        <v>0.1092266667</v>
      </c>
      <c r="J1574" s="758">
        <f t="shared" si="2"/>
        <v>0.0082002002</v>
      </c>
      <c r="K1574" s="758"/>
    </row>
    <row r="1575">
      <c r="A1575" s="2" t="s">
        <v>425</v>
      </c>
      <c r="B1575" s="2" t="s">
        <v>507</v>
      </c>
      <c r="C1575" s="2">
        <v>262144.0</v>
      </c>
      <c r="D1575" s="2">
        <v>4.0</v>
      </c>
      <c r="E1575" s="2">
        <v>14.02</v>
      </c>
      <c r="F1575" s="2">
        <v>18.7</v>
      </c>
      <c r="G1575" s="2">
        <v>14.02</v>
      </c>
      <c r="H1575" s="756">
        <v>46096.0</v>
      </c>
      <c r="I1575" s="757">
        <f t="shared" si="1"/>
        <v>0.2184533333</v>
      </c>
      <c r="J1575" s="758">
        <f t="shared" si="2"/>
        <v>0.01558155017</v>
      </c>
      <c r="K1575" s="758"/>
    </row>
    <row r="1576">
      <c r="A1576" s="2" t="s">
        <v>425</v>
      </c>
      <c r="B1576" s="2" t="s">
        <v>507</v>
      </c>
      <c r="C1576" s="2">
        <v>524288.0</v>
      </c>
      <c r="D1576" s="2">
        <v>4.0</v>
      </c>
      <c r="E1576" s="2">
        <v>14.72</v>
      </c>
      <c r="F1576" s="2">
        <v>35.63</v>
      </c>
      <c r="G1576" s="2">
        <v>26.72</v>
      </c>
      <c r="H1576" s="756">
        <v>46096.0</v>
      </c>
      <c r="I1576" s="757">
        <f t="shared" si="1"/>
        <v>0.4369066667</v>
      </c>
      <c r="J1576" s="758">
        <f t="shared" si="2"/>
        <v>0.02968115942</v>
      </c>
      <c r="K1576" s="758"/>
    </row>
    <row r="1577">
      <c r="A1577" s="2" t="s">
        <v>425</v>
      </c>
      <c r="B1577" s="2" t="s">
        <v>507</v>
      </c>
      <c r="C1577" s="2">
        <v>1048576.0</v>
      </c>
      <c r="D1577" s="2">
        <v>4.0</v>
      </c>
      <c r="E1577" s="2">
        <v>17.1</v>
      </c>
      <c r="F1577" s="2">
        <v>61.33</v>
      </c>
      <c r="G1577" s="2">
        <v>46.0</v>
      </c>
      <c r="H1577" s="756">
        <v>46096.0</v>
      </c>
      <c r="I1577" s="757">
        <f t="shared" si="1"/>
        <v>0.8738133333</v>
      </c>
      <c r="J1577" s="758">
        <f t="shared" si="2"/>
        <v>0.05110019493</v>
      </c>
      <c r="K1577" s="758"/>
    </row>
    <row r="1578">
      <c r="A1578" s="2" t="s">
        <v>425</v>
      </c>
      <c r="B1578" s="2" t="s">
        <v>507</v>
      </c>
      <c r="C1578" s="2">
        <v>2097152.0</v>
      </c>
      <c r="D1578" s="2">
        <v>4.0</v>
      </c>
      <c r="E1578" s="2">
        <v>23.11</v>
      </c>
      <c r="F1578" s="2">
        <v>90.75</v>
      </c>
      <c r="G1578" s="2">
        <v>68.07</v>
      </c>
      <c r="H1578" s="756">
        <v>46096.0</v>
      </c>
      <c r="I1578" s="757">
        <f t="shared" si="1"/>
        <v>1.747626667</v>
      </c>
      <c r="J1578" s="758">
        <f t="shared" si="2"/>
        <v>0.07562209722</v>
      </c>
      <c r="K1578" s="758"/>
    </row>
    <row r="1579">
      <c r="A1579" s="2" t="s">
        <v>425</v>
      </c>
      <c r="B1579" s="2" t="s">
        <v>507</v>
      </c>
      <c r="C1579" s="2">
        <v>4194304.0</v>
      </c>
      <c r="D1579" s="2">
        <v>4.0</v>
      </c>
      <c r="E1579" s="2">
        <v>25.28</v>
      </c>
      <c r="F1579" s="2">
        <v>165.9</v>
      </c>
      <c r="G1579" s="2">
        <v>124.43</v>
      </c>
      <c r="H1579" s="756">
        <v>46096.0</v>
      </c>
      <c r="I1579" s="757">
        <f t="shared" si="1"/>
        <v>3.495253333</v>
      </c>
      <c r="J1579" s="758">
        <f t="shared" si="2"/>
        <v>0.1382616034</v>
      </c>
      <c r="K1579" s="758"/>
    </row>
    <row r="1580">
      <c r="A1580" s="2" t="s">
        <v>425</v>
      </c>
      <c r="B1580" s="2" t="s">
        <v>507</v>
      </c>
      <c r="C1580" s="2">
        <v>8388608.0</v>
      </c>
      <c r="D1580" s="2">
        <v>4.0</v>
      </c>
      <c r="E1580" s="2">
        <v>33.29</v>
      </c>
      <c r="F1580" s="2">
        <v>252.0</v>
      </c>
      <c r="G1580" s="2">
        <v>189.0</v>
      </c>
      <c r="H1580" s="756">
        <v>46096.0</v>
      </c>
      <c r="I1580" s="757">
        <f t="shared" si="1"/>
        <v>6.990506667</v>
      </c>
      <c r="J1580" s="758">
        <f t="shared" si="2"/>
        <v>0.2099881846</v>
      </c>
      <c r="K1580" s="758"/>
    </row>
    <row r="1581">
      <c r="A1581" s="2" t="s">
        <v>425</v>
      </c>
      <c r="B1581" s="2" t="s">
        <v>507</v>
      </c>
      <c r="C1581" s="2">
        <v>1.6777216E7</v>
      </c>
      <c r="D1581" s="2">
        <v>4.0</v>
      </c>
      <c r="E1581" s="2">
        <v>49.76</v>
      </c>
      <c r="F1581" s="2">
        <v>337.15</v>
      </c>
      <c r="G1581" s="2">
        <v>252.86</v>
      </c>
      <c r="H1581" s="756">
        <v>46096.0</v>
      </c>
      <c r="I1581" s="757">
        <f t="shared" si="1"/>
        <v>13.98101333</v>
      </c>
      <c r="J1581" s="758">
        <f t="shared" si="2"/>
        <v>0.2809689175</v>
      </c>
      <c r="K1581" s="758"/>
    </row>
    <row r="1582">
      <c r="A1582" s="2" t="s">
        <v>425</v>
      </c>
      <c r="B1582" s="2" t="s">
        <v>507</v>
      </c>
      <c r="C1582" s="2">
        <v>3.3554432E7</v>
      </c>
      <c r="D1582" s="2">
        <v>4.0</v>
      </c>
      <c r="E1582" s="2">
        <v>77.21</v>
      </c>
      <c r="F1582" s="2">
        <v>434.61</v>
      </c>
      <c r="G1582" s="2">
        <v>325.96</v>
      </c>
      <c r="H1582" s="756">
        <v>46096.0</v>
      </c>
      <c r="I1582" s="757">
        <f t="shared" si="1"/>
        <v>27.96202667</v>
      </c>
      <c r="J1582" s="758">
        <f t="shared" si="2"/>
        <v>0.3621555066</v>
      </c>
      <c r="K1582" s="758"/>
    </row>
    <row r="1583">
      <c r="A1583" s="2" t="s">
        <v>425</v>
      </c>
      <c r="B1583" s="2" t="s">
        <v>507</v>
      </c>
      <c r="C1583" s="2">
        <v>6.7108864E7</v>
      </c>
      <c r="D1583" s="2">
        <v>4.0</v>
      </c>
      <c r="E1583" s="2">
        <v>126.87</v>
      </c>
      <c r="F1583" s="2">
        <v>528.96</v>
      </c>
      <c r="G1583" s="2">
        <v>396.72</v>
      </c>
      <c r="H1583" s="756">
        <v>46096.0</v>
      </c>
      <c r="I1583" s="757">
        <f t="shared" si="1"/>
        <v>55.92405333</v>
      </c>
      <c r="J1583" s="758">
        <f t="shared" si="2"/>
        <v>0.4407980873</v>
      </c>
      <c r="K1583" s="758"/>
    </row>
    <row r="1584">
      <c r="A1584" s="2" t="s">
        <v>425</v>
      </c>
      <c r="B1584" s="2" t="s">
        <v>507</v>
      </c>
      <c r="C1584" s="2">
        <v>1.34217728E8</v>
      </c>
      <c r="D1584" s="2">
        <v>4.0</v>
      </c>
      <c r="E1584" s="2">
        <v>222.81</v>
      </c>
      <c r="F1584" s="2">
        <v>602.39</v>
      </c>
      <c r="G1584" s="2">
        <v>451.79</v>
      </c>
      <c r="H1584" s="756">
        <v>46096.0</v>
      </c>
      <c r="I1584" s="757">
        <f t="shared" si="1"/>
        <v>111.8481067</v>
      </c>
      <c r="J1584" s="758">
        <f t="shared" si="2"/>
        <v>0.5019887198</v>
      </c>
      <c r="K1584" s="758"/>
    </row>
    <row r="1585">
      <c r="A1585" s="2" t="s">
        <v>425</v>
      </c>
      <c r="B1585" s="2" t="s">
        <v>507</v>
      </c>
      <c r="C1585" s="2">
        <v>2.68435456E8</v>
      </c>
      <c r="D1585" s="2">
        <v>4.0</v>
      </c>
      <c r="E1585" s="2">
        <v>412.48</v>
      </c>
      <c r="F1585" s="2">
        <v>650.78</v>
      </c>
      <c r="G1585" s="2">
        <v>488.09</v>
      </c>
      <c r="H1585" s="756">
        <v>46096.0</v>
      </c>
      <c r="I1585" s="757">
        <f t="shared" si="1"/>
        <v>223.6962133</v>
      </c>
      <c r="J1585" s="758">
        <f t="shared" si="2"/>
        <v>0.5423201448</v>
      </c>
      <c r="K1585" s="758"/>
    </row>
    <row r="1586">
      <c r="A1586" s="2" t="s">
        <v>425</v>
      </c>
      <c r="B1586" s="2" t="s">
        <v>507</v>
      </c>
      <c r="C1586" s="2">
        <v>5.36870912E8</v>
      </c>
      <c r="D1586" s="2">
        <v>4.0</v>
      </c>
      <c r="E1586" s="2">
        <v>789.09</v>
      </c>
      <c r="F1586" s="2">
        <v>680.36</v>
      </c>
      <c r="G1586" s="2">
        <v>510.27</v>
      </c>
      <c r="H1586" s="756">
        <v>46096.0</v>
      </c>
      <c r="I1586" s="757">
        <f t="shared" si="1"/>
        <v>447.3924267</v>
      </c>
      <c r="J1586" s="758">
        <f t="shared" si="2"/>
        <v>0.5669726225</v>
      </c>
      <c r="K1586" s="758"/>
    </row>
    <row r="1587">
      <c r="A1587" s="2" t="s">
        <v>425</v>
      </c>
      <c r="B1587" s="2" t="s">
        <v>507</v>
      </c>
      <c r="C1587" s="2">
        <v>1.073741824E9</v>
      </c>
      <c r="D1587" s="2">
        <v>4.0</v>
      </c>
      <c r="E1587" s="2">
        <v>1527.53</v>
      </c>
      <c r="F1587" s="2">
        <v>702.93</v>
      </c>
      <c r="G1587" s="2">
        <v>527.2</v>
      </c>
      <c r="H1587" s="756">
        <v>46096.0</v>
      </c>
      <c r="I1587" s="757">
        <f t="shared" si="1"/>
        <v>894.7848533</v>
      </c>
      <c r="J1587" s="758">
        <f t="shared" si="2"/>
        <v>0.5857723602</v>
      </c>
      <c r="K1587" s="758"/>
    </row>
    <row r="1588">
      <c r="A1588" s="2" t="s">
        <v>425</v>
      </c>
      <c r="B1588" s="2" t="s">
        <v>507</v>
      </c>
      <c r="C1588" s="2">
        <v>2.147483648E9</v>
      </c>
      <c r="D1588" s="2">
        <v>4.0</v>
      </c>
      <c r="E1588" s="2">
        <v>2553.65</v>
      </c>
      <c r="F1588" s="2">
        <v>840.95</v>
      </c>
      <c r="G1588" s="2">
        <v>630.71</v>
      </c>
      <c r="H1588" s="756">
        <v>46096.0</v>
      </c>
      <c r="I1588" s="757">
        <f t="shared" si="1"/>
        <v>1789.569707</v>
      </c>
      <c r="J1588" s="758">
        <f t="shared" si="2"/>
        <v>0.7007889518</v>
      </c>
      <c r="K1588" s="758"/>
    </row>
    <row r="1589">
      <c r="A1589" s="2" t="s">
        <v>425</v>
      </c>
      <c r="B1589" s="2" t="s">
        <v>507</v>
      </c>
      <c r="C1589" s="2">
        <v>4.294967296E9</v>
      </c>
      <c r="D1589" s="2">
        <v>4.0</v>
      </c>
      <c r="E1589" s="2">
        <v>4956.47</v>
      </c>
      <c r="F1589" s="2">
        <v>866.54</v>
      </c>
      <c r="G1589" s="2">
        <v>649.9</v>
      </c>
      <c r="H1589" s="756">
        <v>46096.0</v>
      </c>
      <c r="I1589" s="757">
        <f t="shared" si="1"/>
        <v>3579.139413</v>
      </c>
      <c r="J1589" s="758">
        <f t="shared" si="2"/>
        <v>0.7221146125</v>
      </c>
      <c r="K1589" s="758"/>
    </row>
    <row r="1590">
      <c r="A1590" s="2" t="s">
        <v>425</v>
      </c>
      <c r="B1590" s="2" t="s">
        <v>507</v>
      </c>
      <c r="C1590" s="2">
        <v>8.589934592E9</v>
      </c>
      <c r="D1590" s="2">
        <v>4.0</v>
      </c>
      <c r="E1590" s="2">
        <v>9641.68</v>
      </c>
      <c r="F1590" s="2">
        <v>890.92</v>
      </c>
      <c r="G1590" s="2">
        <v>668.19</v>
      </c>
      <c r="H1590" s="756">
        <v>46096.0</v>
      </c>
      <c r="I1590" s="757">
        <f t="shared" si="1"/>
        <v>7158.278827</v>
      </c>
      <c r="J1590" s="758">
        <f t="shared" si="2"/>
        <v>0.742430658</v>
      </c>
      <c r="K1590" s="758"/>
    </row>
    <row r="1591">
      <c r="A1591" s="2" t="s">
        <v>425</v>
      </c>
      <c r="B1591" s="2" t="s">
        <v>507</v>
      </c>
      <c r="C1591" s="2">
        <v>1.7179869184E10</v>
      </c>
      <c r="D1591" s="2">
        <v>4.0</v>
      </c>
      <c r="E1591" s="2">
        <v>19016.5</v>
      </c>
      <c r="F1591" s="2">
        <v>903.42</v>
      </c>
      <c r="G1591" s="2">
        <v>677.56</v>
      </c>
      <c r="H1591" s="756">
        <v>46096.0</v>
      </c>
      <c r="I1591" s="757">
        <f t="shared" si="1"/>
        <v>14316.55765</v>
      </c>
      <c r="J1591" s="758">
        <f t="shared" si="2"/>
        <v>0.7528492443</v>
      </c>
      <c r="K1591" s="758"/>
    </row>
    <row r="1592">
      <c r="A1592" s="2" t="s">
        <v>425</v>
      </c>
      <c r="B1592" s="2" t="s">
        <v>507</v>
      </c>
      <c r="C1592" s="2">
        <v>384.0</v>
      </c>
      <c r="D1592" s="2">
        <v>6.0</v>
      </c>
      <c r="E1592" s="2">
        <v>14.47</v>
      </c>
      <c r="F1592" s="2">
        <v>0.03</v>
      </c>
      <c r="G1592" s="2">
        <v>0.02</v>
      </c>
      <c r="H1592" s="756">
        <v>46096.0</v>
      </c>
      <c r="I1592" s="757">
        <f t="shared" si="1"/>
        <v>0.0003555555556</v>
      </c>
      <c r="J1592" s="758">
        <f t="shared" si="2"/>
        <v>0.00002457191123</v>
      </c>
      <c r="K1592" s="758"/>
    </row>
    <row r="1593">
      <c r="A1593" s="2" t="s">
        <v>425</v>
      </c>
      <c r="B1593" s="2" t="s">
        <v>507</v>
      </c>
      <c r="C1593" s="2">
        <v>768.0</v>
      </c>
      <c r="D1593" s="2">
        <v>6.0</v>
      </c>
      <c r="E1593" s="2">
        <v>15.01</v>
      </c>
      <c r="F1593" s="2">
        <v>0.05</v>
      </c>
      <c r="G1593" s="2">
        <v>0.04</v>
      </c>
      <c r="H1593" s="756">
        <v>46096.0</v>
      </c>
      <c r="I1593" s="757">
        <f t="shared" si="1"/>
        <v>0.0007111111111</v>
      </c>
      <c r="J1593" s="758">
        <f t="shared" si="2"/>
        <v>0.00004737582353</v>
      </c>
      <c r="K1593" s="758"/>
    </row>
    <row r="1594">
      <c r="A1594" s="2" t="s">
        <v>425</v>
      </c>
      <c r="B1594" s="2" t="s">
        <v>507</v>
      </c>
      <c r="C1594" s="2">
        <v>1536.0</v>
      </c>
      <c r="D1594" s="2">
        <v>6.0</v>
      </c>
      <c r="E1594" s="2">
        <v>14.41</v>
      </c>
      <c r="F1594" s="2">
        <v>0.11</v>
      </c>
      <c r="G1594" s="2">
        <v>0.09</v>
      </c>
      <c r="H1594" s="756">
        <v>46096.0</v>
      </c>
      <c r="I1594" s="757">
        <f t="shared" si="1"/>
        <v>0.001422222222</v>
      </c>
      <c r="J1594" s="758">
        <f t="shared" si="2"/>
        <v>0.00009869689259</v>
      </c>
      <c r="K1594" s="758"/>
    </row>
    <row r="1595">
      <c r="A1595" s="2" t="s">
        <v>425</v>
      </c>
      <c r="B1595" s="2" t="s">
        <v>507</v>
      </c>
      <c r="C1595" s="2">
        <v>3072.0</v>
      </c>
      <c r="D1595" s="2">
        <v>6.0</v>
      </c>
      <c r="E1595" s="2">
        <v>14.42</v>
      </c>
      <c r="F1595" s="2">
        <v>0.21</v>
      </c>
      <c r="G1595" s="2">
        <v>0.18</v>
      </c>
      <c r="H1595" s="756">
        <v>46096.0</v>
      </c>
      <c r="I1595" s="757">
        <f t="shared" si="1"/>
        <v>0.002844444444</v>
      </c>
      <c r="J1595" s="758">
        <f t="shared" si="2"/>
        <v>0.0001972568963</v>
      </c>
      <c r="K1595" s="758"/>
    </row>
    <row r="1596">
      <c r="A1596" s="2" t="s">
        <v>425</v>
      </c>
      <c r="B1596" s="2" t="s">
        <v>507</v>
      </c>
      <c r="C1596" s="2">
        <v>6144.0</v>
      </c>
      <c r="D1596" s="2">
        <v>6.0</v>
      </c>
      <c r="E1596" s="2">
        <v>14.96</v>
      </c>
      <c r="F1596" s="2">
        <v>0.41</v>
      </c>
      <c r="G1596" s="2">
        <v>0.34</v>
      </c>
      <c r="H1596" s="756">
        <v>46096.0</v>
      </c>
      <c r="I1596" s="757">
        <f t="shared" si="1"/>
        <v>0.005688888889</v>
      </c>
      <c r="J1596" s="758">
        <f t="shared" si="2"/>
        <v>0.0003802733214</v>
      </c>
      <c r="K1596" s="758"/>
    </row>
    <row r="1597">
      <c r="A1597" s="2" t="s">
        <v>425</v>
      </c>
      <c r="B1597" s="2" t="s">
        <v>507</v>
      </c>
      <c r="C1597" s="2">
        <v>12288.0</v>
      </c>
      <c r="D1597" s="2">
        <v>6.0</v>
      </c>
      <c r="E1597" s="2">
        <v>14.44</v>
      </c>
      <c r="F1597" s="2">
        <v>0.85</v>
      </c>
      <c r="G1597" s="2">
        <v>0.71</v>
      </c>
      <c r="H1597" s="756">
        <v>46096.0</v>
      </c>
      <c r="I1597" s="757">
        <f t="shared" si="1"/>
        <v>0.01137777778</v>
      </c>
      <c r="J1597" s="758">
        <f t="shared" si="2"/>
        <v>0.0007879347492</v>
      </c>
      <c r="K1597" s="758"/>
    </row>
    <row r="1598">
      <c r="A1598" s="2" t="s">
        <v>425</v>
      </c>
      <c r="B1598" s="2" t="s">
        <v>507</v>
      </c>
      <c r="C1598" s="2">
        <v>24576.0</v>
      </c>
      <c r="D1598" s="2">
        <v>6.0</v>
      </c>
      <c r="E1598" s="2">
        <v>14.72</v>
      </c>
      <c r="F1598" s="2">
        <v>1.67</v>
      </c>
      <c r="G1598" s="2">
        <v>1.39</v>
      </c>
      <c r="H1598" s="756">
        <v>46096.0</v>
      </c>
      <c r="I1598" s="757">
        <f t="shared" si="1"/>
        <v>0.02275555556</v>
      </c>
      <c r="J1598" s="758">
        <f t="shared" si="2"/>
        <v>0.00154589372</v>
      </c>
      <c r="K1598" s="758"/>
    </row>
    <row r="1599">
      <c r="A1599" s="2" t="s">
        <v>425</v>
      </c>
      <c r="B1599" s="2" t="s">
        <v>507</v>
      </c>
      <c r="C1599" s="2">
        <v>49152.0</v>
      </c>
      <c r="D1599" s="2">
        <v>6.0</v>
      </c>
      <c r="E1599" s="2">
        <v>16.26</v>
      </c>
      <c r="F1599" s="2">
        <v>3.02</v>
      </c>
      <c r="G1599" s="2">
        <v>2.52</v>
      </c>
      <c r="H1599" s="756">
        <v>46096.0</v>
      </c>
      <c r="I1599" s="757">
        <f t="shared" si="1"/>
        <v>0.04551111111</v>
      </c>
      <c r="J1599" s="758">
        <f t="shared" si="2"/>
        <v>0.002798961323</v>
      </c>
      <c r="K1599" s="758"/>
    </row>
    <row r="1600">
      <c r="A1600" s="2" t="s">
        <v>425</v>
      </c>
      <c r="B1600" s="2" t="s">
        <v>507</v>
      </c>
      <c r="C1600" s="2">
        <v>98304.0</v>
      </c>
      <c r="D1600" s="2">
        <v>6.0</v>
      </c>
      <c r="E1600" s="2">
        <v>15.64</v>
      </c>
      <c r="F1600" s="2">
        <v>6.29</v>
      </c>
      <c r="G1600" s="2">
        <v>5.24</v>
      </c>
      <c r="H1600" s="756">
        <v>46096.0</v>
      </c>
      <c r="I1600" s="757">
        <f t="shared" si="1"/>
        <v>0.09102222222</v>
      </c>
      <c r="J1600" s="758">
        <f t="shared" si="2"/>
        <v>0.00581983518</v>
      </c>
      <c r="K1600" s="758"/>
    </row>
    <row r="1601">
      <c r="A1601" s="2" t="s">
        <v>425</v>
      </c>
      <c r="B1601" s="2" t="s">
        <v>507</v>
      </c>
      <c r="C1601" s="2">
        <v>196608.0</v>
      </c>
      <c r="D1601" s="2">
        <v>6.0</v>
      </c>
      <c r="E1601" s="2">
        <v>16.11</v>
      </c>
      <c r="F1601" s="2">
        <v>12.2</v>
      </c>
      <c r="G1601" s="2">
        <v>10.17</v>
      </c>
      <c r="H1601" s="756">
        <v>46096.0</v>
      </c>
      <c r="I1601" s="757">
        <f t="shared" si="1"/>
        <v>0.1820444444</v>
      </c>
      <c r="J1601" s="758">
        <f t="shared" si="2"/>
        <v>0.01130008966</v>
      </c>
      <c r="K1601" s="758"/>
    </row>
    <row r="1602">
      <c r="A1602" s="2" t="s">
        <v>425</v>
      </c>
      <c r="B1602" s="2" t="s">
        <v>507</v>
      </c>
      <c r="C1602" s="2">
        <v>393216.0</v>
      </c>
      <c r="D1602" s="2">
        <v>6.0</v>
      </c>
      <c r="E1602" s="2">
        <v>17.11</v>
      </c>
      <c r="F1602" s="2">
        <v>22.98</v>
      </c>
      <c r="G1602" s="2">
        <v>19.15</v>
      </c>
      <c r="H1602" s="756">
        <v>46096.0</v>
      </c>
      <c r="I1602" s="757">
        <f t="shared" si="1"/>
        <v>0.3640888889</v>
      </c>
      <c r="J1602" s="758">
        <f t="shared" si="2"/>
        <v>0.02127930385</v>
      </c>
      <c r="K1602" s="758"/>
    </row>
    <row r="1603">
      <c r="A1603" s="2" t="s">
        <v>425</v>
      </c>
      <c r="B1603" s="2" t="s">
        <v>507</v>
      </c>
      <c r="C1603" s="2">
        <v>786432.0</v>
      </c>
      <c r="D1603" s="2">
        <v>6.0</v>
      </c>
      <c r="E1603" s="2">
        <v>19.65</v>
      </c>
      <c r="F1603" s="2">
        <v>40.03</v>
      </c>
      <c r="G1603" s="2">
        <v>33.36</v>
      </c>
      <c r="H1603" s="756">
        <v>46096.0</v>
      </c>
      <c r="I1603" s="757">
        <f t="shared" si="1"/>
        <v>0.7281777778</v>
      </c>
      <c r="J1603" s="758">
        <f t="shared" si="2"/>
        <v>0.03705739327</v>
      </c>
      <c r="K1603" s="758"/>
    </row>
    <row r="1604">
      <c r="A1604" s="2" t="s">
        <v>425</v>
      </c>
      <c r="B1604" s="2" t="s">
        <v>507</v>
      </c>
      <c r="C1604" s="2">
        <v>1572864.0</v>
      </c>
      <c r="D1604" s="2">
        <v>6.0</v>
      </c>
      <c r="E1604" s="2">
        <v>24.88</v>
      </c>
      <c r="F1604" s="2">
        <v>63.22</v>
      </c>
      <c r="G1604" s="2">
        <v>52.68</v>
      </c>
      <c r="H1604" s="756">
        <v>46096.0</v>
      </c>
      <c r="I1604" s="757">
        <f t="shared" si="1"/>
        <v>1.456355556</v>
      </c>
      <c r="J1604" s="758">
        <f t="shared" si="2"/>
        <v>0.05853519114</v>
      </c>
      <c r="K1604" s="758"/>
    </row>
    <row r="1605">
      <c r="A1605" s="2" t="s">
        <v>425</v>
      </c>
      <c r="B1605" s="2" t="s">
        <v>507</v>
      </c>
      <c r="C1605" s="2">
        <v>3145728.0</v>
      </c>
      <c r="D1605" s="2">
        <v>6.0</v>
      </c>
      <c r="E1605" s="2">
        <v>38.59</v>
      </c>
      <c r="F1605" s="2">
        <v>81.53</v>
      </c>
      <c r="G1605" s="2">
        <v>67.94</v>
      </c>
      <c r="H1605" s="756">
        <v>46096.0</v>
      </c>
      <c r="I1605" s="757">
        <f t="shared" si="1"/>
        <v>2.912711111</v>
      </c>
      <c r="J1605" s="758">
        <f t="shared" si="2"/>
        <v>0.07547839106</v>
      </c>
      <c r="K1605" s="758"/>
    </row>
    <row r="1606">
      <c r="A1606" s="2" t="s">
        <v>425</v>
      </c>
      <c r="B1606" s="2" t="s">
        <v>507</v>
      </c>
      <c r="C1606" s="2">
        <v>6291456.0</v>
      </c>
      <c r="D1606" s="2">
        <v>6.0</v>
      </c>
      <c r="E1606" s="2">
        <v>34.86</v>
      </c>
      <c r="F1606" s="2">
        <v>180.47</v>
      </c>
      <c r="G1606" s="2">
        <v>150.39</v>
      </c>
      <c r="H1606" s="756">
        <v>46096.0</v>
      </c>
      <c r="I1606" s="757">
        <f t="shared" si="1"/>
        <v>5.825422222</v>
      </c>
      <c r="J1606" s="758">
        <f t="shared" si="2"/>
        <v>0.1671090712</v>
      </c>
      <c r="K1606" s="758"/>
    </row>
    <row r="1607">
      <c r="A1607" s="2" t="s">
        <v>425</v>
      </c>
      <c r="B1607" s="2" t="s">
        <v>507</v>
      </c>
      <c r="C1607" s="2">
        <v>1.2582912E7</v>
      </c>
      <c r="D1607" s="2">
        <v>6.0</v>
      </c>
      <c r="E1607" s="2">
        <v>49.13</v>
      </c>
      <c r="F1607" s="2">
        <v>256.11</v>
      </c>
      <c r="G1607" s="2">
        <v>213.42</v>
      </c>
      <c r="H1607" s="756">
        <v>46096.0</v>
      </c>
      <c r="I1607" s="757">
        <f t="shared" si="1"/>
        <v>11.65084444</v>
      </c>
      <c r="J1607" s="758">
        <f t="shared" si="2"/>
        <v>0.2371431802</v>
      </c>
      <c r="K1607" s="758"/>
    </row>
    <row r="1608">
      <c r="A1608" s="2" t="s">
        <v>425</v>
      </c>
      <c r="B1608" s="2" t="s">
        <v>507</v>
      </c>
      <c r="C1608" s="2">
        <v>2.5165824E7</v>
      </c>
      <c r="D1608" s="2">
        <v>6.0</v>
      </c>
      <c r="E1608" s="2">
        <v>72.22</v>
      </c>
      <c r="F1608" s="2">
        <v>348.46</v>
      </c>
      <c r="G1608" s="2">
        <v>290.39</v>
      </c>
      <c r="H1608" s="756">
        <v>46096.0</v>
      </c>
      <c r="I1608" s="757">
        <f t="shared" si="1"/>
        <v>23.30168889</v>
      </c>
      <c r="J1608" s="758">
        <f t="shared" si="2"/>
        <v>0.3226486969</v>
      </c>
      <c r="K1608" s="758"/>
    </row>
    <row r="1609">
      <c r="A1609" s="2" t="s">
        <v>425</v>
      </c>
      <c r="B1609" s="2" t="s">
        <v>507</v>
      </c>
      <c r="C1609" s="2">
        <v>5.0331648E7</v>
      </c>
      <c r="D1609" s="2">
        <v>6.0</v>
      </c>
      <c r="E1609" s="2">
        <v>120.9</v>
      </c>
      <c r="F1609" s="2">
        <v>416.32</v>
      </c>
      <c r="G1609" s="2">
        <v>346.93</v>
      </c>
      <c r="H1609" s="756">
        <v>46096.0</v>
      </c>
      <c r="I1609" s="757">
        <f t="shared" si="1"/>
        <v>46.60337778</v>
      </c>
      <c r="J1609" s="758">
        <f t="shared" si="2"/>
        <v>0.3854704531</v>
      </c>
      <c r="K1609" s="758"/>
    </row>
    <row r="1610">
      <c r="A1610" s="2" t="s">
        <v>425</v>
      </c>
      <c r="B1610" s="2" t="s">
        <v>507</v>
      </c>
      <c r="C1610" s="2">
        <v>1.00663296E8</v>
      </c>
      <c r="D1610" s="2">
        <v>6.0</v>
      </c>
      <c r="E1610" s="2">
        <v>218.54</v>
      </c>
      <c r="F1610" s="2">
        <v>460.62</v>
      </c>
      <c r="G1610" s="2">
        <v>383.85</v>
      </c>
      <c r="H1610" s="756">
        <v>46096.0</v>
      </c>
      <c r="I1610" s="757">
        <f t="shared" si="1"/>
        <v>93.20675556</v>
      </c>
      <c r="J1610" s="758">
        <f t="shared" si="2"/>
        <v>0.426497463</v>
      </c>
      <c r="K1610" s="758"/>
    </row>
    <row r="1611">
      <c r="A1611" s="2" t="s">
        <v>425</v>
      </c>
      <c r="B1611" s="2" t="s">
        <v>507</v>
      </c>
      <c r="C1611" s="2">
        <v>2.01326592E8</v>
      </c>
      <c r="D1611" s="2">
        <v>6.0</v>
      </c>
      <c r="E1611" s="2">
        <v>407.61</v>
      </c>
      <c r="F1611" s="2">
        <v>493.92</v>
      </c>
      <c r="G1611" s="2">
        <v>411.6</v>
      </c>
      <c r="H1611" s="756">
        <v>46096.0</v>
      </c>
      <c r="I1611" s="757">
        <f t="shared" si="1"/>
        <v>186.4135111</v>
      </c>
      <c r="J1611" s="758">
        <f t="shared" si="2"/>
        <v>0.4573330171</v>
      </c>
      <c r="K1611" s="758"/>
    </row>
    <row r="1612">
      <c r="A1612" s="2" t="s">
        <v>425</v>
      </c>
      <c r="B1612" s="2" t="s">
        <v>507</v>
      </c>
      <c r="C1612" s="2">
        <v>4.02653184E8</v>
      </c>
      <c r="D1612" s="2">
        <v>6.0</v>
      </c>
      <c r="E1612" s="2">
        <v>782.55</v>
      </c>
      <c r="F1612" s="2">
        <v>514.54</v>
      </c>
      <c r="G1612" s="2">
        <v>428.79</v>
      </c>
      <c r="H1612" s="756">
        <v>46096.0</v>
      </c>
      <c r="I1612" s="757">
        <f t="shared" si="1"/>
        <v>372.8270222</v>
      </c>
      <c r="J1612" s="758">
        <f t="shared" si="2"/>
        <v>0.4764258159</v>
      </c>
      <c r="K1612" s="758"/>
    </row>
    <row r="1613">
      <c r="A1613" s="2" t="s">
        <v>425</v>
      </c>
      <c r="B1613" s="2" t="s">
        <v>507</v>
      </c>
      <c r="C1613" s="2">
        <v>8.05306368E8</v>
      </c>
      <c r="D1613" s="2">
        <v>6.0</v>
      </c>
      <c r="E1613" s="2">
        <v>1454.19</v>
      </c>
      <c r="F1613" s="2">
        <v>553.78</v>
      </c>
      <c r="G1613" s="2">
        <v>461.49</v>
      </c>
      <c r="H1613" s="756">
        <v>46096.0</v>
      </c>
      <c r="I1613" s="757">
        <f t="shared" si="1"/>
        <v>745.6540444</v>
      </c>
      <c r="J1613" s="758">
        <f t="shared" si="2"/>
        <v>0.5127624619</v>
      </c>
      <c r="K1613" s="758"/>
    </row>
    <row r="1614">
      <c r="A1614" s="2" t="s">
        <v>425</v>
      </c>
      <c r="B1614" s="2" t="s">
        <v>507</v>
      </c>
      <c r="C1614" s="2">
        <v>1.610612736E9</v>
      </c>
      <c r="D1614" s="2">
        <v>6.0</v>
      </c>
      <c r="E1614" s="2">
        <v>2382.84</v>
      </c>
      <c r="F1614" s="2">
        <v>675.92</v>
      </c>
      <c r="G1614" s="2">
        <v>563.27</v>
      </c>
      <c r="H1614" s="756">
        <v>46096.0</v>
      </c>
      <c r="I1614" s="757">
        <f t="shared" si="1"/>
        <v>1491.308089</v>
      </c>
      <c r="J1614" s="758">
        <f t="shared" si="2"/>
        <v>0.6258532209</v>
      </c>
      <c r="K1614" s="758"/>
    </row>
    <row r="1615">
      <c r="A1615" s="2" t="s">
        <v>425</v>
      </c>
      <c r="B1615" s="2" t="s">
        <v>507</v>
      </c>
      <c r="C1615" s="2">
        <v>3.221225472E9</v>
      </c>
      <c r="D1615" s="2">
        <v>6.0</v>
      </c>
      <c r="E1615" s="2">
        <v>4105.99</v>
      </c>
      <c r="F1615" s="2">
        <v>784.52</v>
      </c>
      <c r="G1615" s="2">
        <v>653.77</v>
      </c>
      <c r="H1615" s="756">
        <v>46096.0</v>
      </c>
      <c r="I1615" s="757">
        <f t="shared" si="1"/>
        <v>2982.616178</v>
      </c>
      <c r="J1615" s="758">
        <f t="shared" si="2"/>
        <v>0.7264060988</v>
      </c>
      <c r="K1615" s="758"/>
    </row>
    <row r="1616">
      <c r="A1616" s="2" t="s">
        <v>425</v>
      </c>
      <c r="B1616" s="2" t="s">
        <v>507</v>
      </c>
      <c r="C1616" s="2">
        <v>6.442450944E9</v>
      </c>
      <c r="D1616" s="2">
        <v>6.0</v>
      </c>
      <c r="E1616" s="2">
        <v>8115.9</v>
      </c>
      <c r="F1616" s="2">
        <v>793.81</v>
      </c>
      <c r="G1616" s="2">
        <v>661.51</v>
      </c>
      <c r="H1616" s="756">
        <v>46096.0</v>
      </c>
      <c r="I1616" s="757">
        <f t="shared" si="1"/>
        <v>5965.232356</v>
      </c>
      <c r="J1616" s="758">
        <f t="shared" si="2"/>
        <v>0.7350056501</v>
      </c>
      <c r="K1616" s="758"/>
    </row>
    <row r="1617">
      <c r="A1617" s="2" t="s">
        <v>425</v>
      </c>
      <c r="B1617" s="2" t="s">
        <v>507</v>
      </c>
      <c r="C1617" s="2">
        <v>1.2884901888E10</v>
      </c>
      <c r="D1617" s="2">
        <v>6.0</v>
      </c>
      <c r="E1617" s="2">
        <v>16165.8</v>
      </c>
      <c r="F1617" s="2">
        <v>797.05</v>
      </c>
      <c r="G1617" s="2">
        <v>664.21</v>
      </c>
      <c r="H1617" s="756">
        <v>46096.0</v>
      </c>
      <c r="I1617" s="757">
        <f t="shared" si="1"/>
        <v>11930.46471</v>
      </c>
      <c r="J1617" s="758">
        <f t="shared" si="2"/>
        <v>0.7380064526</v>
      </c>
      <c r="K1617" s="758"/>
    </row>
    <row r="1618">
      <c r="A1618" s="2" t="s">
        <v>425</v>
      </c>
      <c r="B1618" s="2" t="s">
        <v>507</v>
      </c>
      <c r="C1618" s="2">
        <v>512.0</v>
      </c>
      <c r="D1618" s="2">
        <v>8.0</v>
      </c>
      <c r="E1618" s="2">
        <v>14.2</v>
      </c>
      <c r="F1618" s="2">
        <v>0.04</v>
      </c>
      <c r="G1618" s="2">
        <v>0.03</v>
      </c>
      <c r="H1618" s="756">
        <v>46096.0</v>
      </c>
      <c r="I1618" s="757">
        <f t="shared" si="1"/>
        <v>0.0004977777778</v>
      </c>
      <c r="J1618" s="758">
        <f t="shared" si="2"/>
        <v>0.00003505477308</v>
      </c>
      <c r="K1618" s="758"/>
    </row>
    <row r="1619">
      <c r="A1619" s="2" t="s">
        <v>425</v>
      </c>
      <c r="B1619" s="2" t="s">
        <v>507</v>
      </c>
      <c r="C1619" s="2">
        <v>1024.0</v>
      </c>
      <c r="D1619" s="2">
        <v>8.0</v>
      </c>
      <c r="E1619" s="2">
        <v>14.17</v>
      </c>
      <c r="F1619" s="2">
        <v>0.07</v>
      </c>
      <c r="G1619" s="2">
        <v>0.06</v>
      </c>
      <c r="H1619" s="756">
        <v>46096.0</v>
      </c>
      <c r="I1619" s="757">
        <f t="shared" si="1"/>
        <v>0.0009955555556</v>
      </c>
      <c r="J1619" s="758">
        <f t="shared" si="2"/>
        <v>0.00007025797851</v>
      </c>
      <c r="K1619" s="758"/>
    </row>
    <row r="1620">
      <c r="A1620" s="2" t="s">
        <v>425</v>
      </c>
      <c r="B1620" s="2" t="s">
        <v>507</v>
      </c>
      <c r="C1620" s="2">
        <v>2048.0</v>
      </c>
      <c r="D1620" s="2">
        <v>8.0</v>
      </c>
      <c r="E1620" s="2">
        <v>13.53</v>
      </c>
      <c r="F1620" s="2">
        <v>0.15</v>
      </c>
      <c r="G1620" s="2">
        <v>0.13</v>
      </c>
      <c r="H1620" s="756">
        <v>46096.0</v>
      </c>
      <c r="I1620" s="757">
        <f t="shared" si="1"/>
        <v>0.001991111111</v>
      </c>
      <c r="J1620" s="758">
        <f t="shared" si="2"/>
        <v>0.0001471626837</v>
      </c>
      <c r="K1620" s="758"/>
    </row>
    <row r="1621">
      <c r="A1621" s="2" t="s">
        <v>425</v>
      </c>
      <c r="B1621" s="2" t="s">
        <v>507</v>
      </c>
      <c r="C1621" s="2">
        <v>4096.0</v>
      </c>
      <c r="D1621" s="2">
        <v>8.0</v>
      </c>
      <c r="E1621" s="2">
        <v>14.57</v>
      </c>
      <c r="F1621" s="2">
        <v>0.28</v>
      </c>
      <c r="G1621" s="2">
        <v>0.25</v>
      </c>
      <c r="H1621" s="756">
        <v>46096.0</v>
      </c>
      <c r="I1621" s="757">
        <f t="shared" si="1"/>
        <v>0.003982222222</v>
      </c>
      <c r="J1621" s="758">
        <f t="shared" si="2"/>
        <v>0.0002733165561</v>
      </c>
      <c r="K1621" s="758"/>
    </row>
    <row r="1622">
      <c r="A1622" s="2" t="s">
        <v>425</v>
      </c>
      <c r="B1622" s="2" t="s">
        <v>507</v>
      </c>
      <c r="C1622" s="2">
        <v>8192.0</v>
      </c>
      <c r="D1622" s="2">
        <v>8.0</v>
      </c>
      <c r="E1622" s="2">
        <v>13.89</v>
      </c>
      <c r="F1622" s="2">
        <v>0.59</v>
      </c>
      <c r="G1622" s="2">
        <v>0.52</v>
      </c>
      <c r="H1622" s="756">
        <v>46096.0</v>
      </c>
      <c r="I1622" s="757">
        <f t="shared" si="1"/>
        <v>0.007964444444</v>
      </c>
      <c r="J1622" s="758">
        <f t="shared" si="2"/>
        <v>0.0005733941285</v>
      </c>
      <c r="K1622" s="758"/>
    </row>
    <row r="1623">
      <c r="A1623" s="2" t="s">
        <v>425</v>
      </c>
      <c r="B1623" s="2" t="s">
        <v>507</v>
      </c>
      <c r="C1623" s="2">
        <v>16384.0</v>
      </c>
      <c r="D1623" s="2">
        <v>8.0</v>
      </c>
      <c r="E1623" s="2">
        <v>14.38</v>
      </c>
      <c r="F1623" s="2">
        <v>1.14</v>
      </c>
      <c r="G1623" s="2">
        <v>1.0</v>
      </c>
      <c r="H1623" s="756">
        <v>46096.0</v>
      </c>
      <c r="I1623" s="757">
        <f t="shared" si="1"/>
        <v>0.01592888889</v>
      </c>
      <c r="J1623" s="758">
        <f t="shared" si="2"/>
        <v>0.001107711327</v>
      </c>
      <c r="K1623" s="758"/>
    </row>
    <row r="1624">
      <c r="A1624" s="2" t="s">
        <v>425</v>
      </c>
      <c r="B1624" s="2" t="s">
        <v>507</v>
      </c>
      <c r="C1624" s="2">
        <v>32768.0</v>
      </c>
      <c r="D1624" s="2">
        <v>8.0</v>
      </c>
      <c r="E1624" s="2">
        <v>15.08</v>
      </c>
      <c r="F1624" s="2">
        <v>2.17</v>
      </c>
      <c r="G1624" s="2">
        <v>1.9</v>
      </c>
      <c r="H1624" s="756">
        <v>46096.0</v>
      </c>
      <c r="I1624" s="757">
        <f t="shared" si="1"/>
        <v>0.03185777778</v>
      </c>
      <c r="J1624" s="758">
        <f t="shared" si="2"/>
        <v>0.002112584733</v>
      </c>
      <c r="K1624" s="758"/>
    </row>
    <row r="1625">
      <c r="A1625" s="2" t="s">
        <v>425</v>
      </c>
      <c r="B1625" s="2" t="s">
        <v>507</v>
      </c>
      <c r="C1625" s="2">
        <v>65536.0</v>
      </c>
      <c r="D1625" s="2">
        <v>8.0</v>
      </c>
      <c r="E1625" s="2">
        <v>14.81</v>
      </c>
      <c r="F1625" s="2">
        <v>4.42</v>
      </c>
      <c r="G1625" s="2">
        <v>3.87</v>
      </c>
      <c r="H1625" s="756">
        <v>46096.0</v>
      </c>
      <c r="I1625" s="757">
        <f t="shared" si="1"/>
        <v>0.06371555556</v>
      </c>
      <c r="J1625" s="758">
        <f t="shared" si="2"/>
        <v>0.004302198214</v>
      </c>
      <c r="K1625" s="758"/>
    </row>
    <row r="1626">
      <c r="A1626" s="2" t="s">
        <v>425</v>
      </c>
      <c r="B1626" s="2" t="s">
        <v>507</v>
      </c>
      <c r="C1626" s="2">
        <v>131072.0</v>
      </c>
      <c r="D1626" s="2">
        <v>8.0</v>
      </c>
      <c r="E1626" s="2">
        <v>15.18</v>
      </c>
      <c r="F1626" s="2">
        <v>8.64</v>
      </c>
      <c r="G1626" s="2">
        <v>7.56</v>
      </c>
      <c r="H1626" s="756">
        <v>46096.0</v>
      </c>
      <c r="I1626" s="757">
        <f t="shared" si="1"/>
        <v>0.1274311111</v>
      </c>
      <c r="J1626" s="758">
        <f t="shared" si="2"/>
        <v>0.008394671351</v>
      </c>
      <c r="K1626" s="758"/>
    </row>
    <row r="1627">
      <c r="A1627" s="2" t="s">
        <v>425</v>
      </c>
      <c r="B1627" s="2" t="s">
        <v>507</v>
      </c>
      <c r="C1627" s="2">
        <v>262144.0</v>
      </c>
      <c r="D1627" s="2">
        <v>8.0</v>
      </c>
      <c r="E1627" s="2">
        <v>15.64</v>
      </c>
      <c r="F1627" s="2">
        <v>16.76</v>
      </c>
      <c r="G1627" s="2">
        <v>14.67</v>
      </c>
      <c r="H1627" s="756">
        <v>46096.0</v>
      </c>
      <c r="I1627" s="757">
        <f t="shared" si="1"/>
        <v>0.2548622222</v>
      </c>
      <c r="J1627" s="758">
        <f t="shared" si="2"/>
        <v>0.01629553851</v>
      </c>
      <c r="K1627" s="758"/>
    </row>
    <row r="1628">
      <c r="A1628" s="2" t="s">
        <v>425</v>
      </c>
      <c r="B1628" s="2" t="s">
        <v>507</v>
      </c>
      <c r="C1628" s="2">
        <v>524288.0</v>
      </c>
      <c r="D1628" s="2">
        <v>8.0</v>
      </c>
      <c r="E1628" s="2">
        <v>16.6</v>
      </c>
      <c r="F1628" s="2">
        <v>31.58</v>
      </c>
      <c r="G1628" s="2">
        <v>27.63</v>
      </c>
      <c r="H1628" s="756">
        <v>46096.0</v>
      </c>
      <c r="I1628" s="757">
        <f t="shared" si="1"/>
        <v>0.5097244444</v>
      </c>
      <c r="J1628" s="758">
        <f t="shared" si="2"/>
        <v>0.03070629183</v>
      </c>
      <c r="K1628" s="758"/>
    </row>
    <row r="1629">
      <c r="A1629" s="2" t="s">
        <v>425</v>
      </c>
      <c r="B1629" s="2" t="s">
        <v>507</v>
      </c>
      <c r="C1629" s="2">
        <v>1048576.0</v>
      </c>
      <c r="D1629" s="2">
        <v>8.0</v>
      </c>
      <c r="E1629" s="2">
        <v>19.09</v>
      </c>
      <c r="F1629" s="2">
        <v>54.93</v>
      </c>
      <c r="G1629" s="2">
        <v>48.07</v>
      </c>
      <c r="H1629" s="756">
        <v>46096.0</v>
      </c>
      <c r="I1629" s="757">
        <f t="shared" si="1"/>
        <v>1.019448889</v>
      </c>
      <c r="J1629" s="758">
        <f t="shared" si="2"/>
        <v>0.05340224667</v>
      </c>
      <c r="K1629" s="758"/>
    </row>
    <row r="1630">
      <c r="A1630" s="2" t="s">
        <v>425</v>
      </c>
      <c r="B1630" s="2" t="s">
        <v>507</v>
      </c>
      <c r="C1630" s="2">
        <v>2097152.0</v>
      </c>
      <c r="D1630" s="2">
        <v>8.0</v>
      </c>
      <c r="E1630" s="2">
        <v>25.03</v>
      </c>
      <c r="F1630" s="2">
        <v>83.79</v>
      </c>
      <c r="G1630" s="2">
        <v>73.31</v>
      </c>
      <c r="H1630" s="756">
        <v>46096.0</v>
      </c>
      <c r="I1630" s="757">
        <f t="shared" si="1"/>
        <v>2.038897778</v>
      </c>
      <c r="J1630" s="758">
        <f t="shared" si="2"/>
        <v>0.08145816132</v>
      </c>
      <c r="K1630" s="758"/>
    </row>
    <row r="1631">
      <c r="A1631" s="2" t="s">
        <v>425</v>
      </c>
      <c r="B1631" s="2" t="s">
        <v>507</v>
      </c>
      <c r="C1631" s="2">
        <v>4194304.0</v>
      </c>
      <c r="D1631" s="2">
        <v>8.0</v>
      </c>
      <c r="E1631" s="2">
        <v>40.24</v>
      </c>
      <c r="F1631" s="2">
        <v>104.24</v>
      </c>
      <c r="G1631" s="2">
        <v>91.21</v>
      </c>
      <c r="H1631" s="756">
        <v>46096.0</v>
      </c>
      <c r="I1631" s="757">
        <f t="shared" si="1"/>
        <v>4.077795556</v>
      </c>
      <c r="J1631" s="758">
        <f t="shared" si="2"/>
        <v>0.1013368677</v>
      </c>
      <c r="K1631" s="758"/>
    </row>
    <row r="1632">
      <c r="A1632" s="2" t="s">
        <v>425</v>
      </c>
      <c r="B1632" s="2" t="s">
        <v>507</v>
      </c>
      <c r="C1632" s="2">
        <v>8388608.0</v>
      </c>
      <c r="D1632" s="2">
        <v>8.0</v>
      </c>
      <c r="E1632" s="2">
        <v>37.72</v>
      </c>
      <c r="F1632" s="2">
        <v>222.41</v>
      </c>
      <c r="G1632" s="2">
        <v>194.61</v>
      </c>
      <c r="H1632" s="756">
        <v>46096.0</v>
      </c>
      <c r="I1632" s="757">
        <f t="shared" si="1"/>
        <v>8.155591111</v>
      </c>
      <c r="J1632" s="758">
        <f t="shared" si="2"/>
        <v>0.2162139743</v>
      </c>
      <c r="K1632" s="758"/>
    </row>
    <row r="1633">
      <c r="A1633" s="2" t="s">
        <v>425</v>
      </c>
      <c r="B1633" s="2" t="s">
        <v>507</v>
      </c>
      <c r="C1633" s="2">
        <v>1.6777216E7</v>
      </c>
      <c r="D1633" s="2">
        <v>8.0</v>
      </c>
      <c r="E1633" s="2">
        <v>55.62</v>
      </c>
      <c r="F1633" s="2">
        <v>301.64</v>
      </c>
      <c r="G1633" s="2">
        <v>263.94</v>
      </c>
      <c r="H1633" s="756">
        <v>46096.0</v>
      </c>
      <c r="I1633" s="757">
        <f t="shared" si="1"/>
        <v>16.31118222</v>
      </c>
      <c r="J1633" s="758">
        <f t="shared" si="2"/>
        <v>0.2932610971</v>
      </c>
      <c r="K1633" s="758"/>
    </row>
    <row r="1634">
      <c r="A1634" s="2" t="s">
        <v>425</v>
      </c>
      <c r="B1634" s="2" t="s">
        <v>507</v>
      </c>
      <c r="C1634" s="2">
        <v>3.3554432E7</v>
      </c>
      <c r="D1634" s="2">
        <v>8.0</v>
      </c>
      <c r="E1634" s="2">
        <v>83.89</v>
      </c>
      <c r="F1634" s="2">
        <v>399.97</v>
      </c>
      <c r="G1634" s="2">
        <v>349.97</v>
      </c>
      <c r="H1634" s="756">
        <v>46096.0</v>
      </c>
      <c r="I1634" s="757">
        <f t="shared" si="1"/>
        <v>32.62236444</v>
      </c>
      <c r="J1634" s="758">
        <f t="shared" si="2"/>
        <v>0.3888707169</v>
      </c>
      <c r="K1634" s="758"/>
    </row>
    <row r="1635">
      <c r="A1635" s="2" t="s">
        <v>425</v>
      </c>
      <c r="B1635" s="2" t="s">
        <v>507</v>
      </c>
      <c r="C1635" s="2">
        <v>6.7108864E7</v>
      </c>
      <c r="D1635" s="2">
        <v>8.0</v>
      </c>
      <c r="E1635" s="2">
        <v>136.89</v>
      </c>
      <c r="F1635" s="2">
        <v>490.22</v>
      </c>
      <c r="G1635" s="2">
        <v>428.94</v>
      </c>
      <c r="H1635" s="756">
        <v>46096.0</v>
      </c>
      <c r="I1635" s="757">
        <f t="shared" si="1"/>
        <v>65.24472889</v>
      </c>
      <c r="J1635" s="758">
        <f t="shared" si="2"/>
        <v>0.4766215859</v>
      </c>
      <c r="K1635" s="758"/>
    </row>
    <row r="1636">
      <c r="A1636" s="2" t="s">
        <v>425</v>
      </c>
      <c r="B1636" s="2" t="s">
        <v>507</v>
      </c>
      <c r="C1636" s="2">
        <v>1.34217728E8</v>
      </c>
      <c r="D1636" s="2">
        <v>8.0</v>
      </c>
      <c r="E1636" s="2">
        <v>235.04</v>
      </c>
      <c r="F1636" s="2">
        <v>571.05</v>
      </c>
      <c r="G1636" s="2">
        <v>499.67</v>
      </c>
      <c r="H1636" s="756">
        <v>46096.0</v>
      </c>
      <c r="I1636" s="757">
        <f t="shared" si="1"/>
        <v>130.4894578</v>
      </c>
      <c r="J1636" s="758">
        <f t="shared" si="2"/>
        <v>0.5551797897</v>
      </c>
      <c r="K1636" s="758"/>
    </row>
    <row r="1637">
      <c r="A1637" s="2" t="s">
        <v>425</v>
      </c>
      <c r="B1637" s="2" t="s">
        <v>507</v>
      </c>
      <c r="C1637" s="2">
        <v>2.68435456E8</v>
      </c>
      <c r="D1637" s="2">
        <v>8.0</v>
      </c>
      <c r="E1637" s="2">
        <v>425.88</v>
      </c>
      <c r="F1637" s="2">
        <v>630.31</v>
      </c>
      <c r="G1637" s="2">
        <v>551.52</v>
      </c>
      <c r="H1637" s="756">
        <v>46096.0</v>
      </c>
      <c r="I1637" s="757">
        <f t="shared" si="1"/>
        <v>260.9789156</v>
      </c>
      <c r="J1637" s="758">
        <f t="shared" si="2"/>
        <v>0.6127991818</v>
      </c>
      <c r="K1637" s="758"/>
    </row>
    <row r="1638">
      <c r="A1638" s="2" t="s">
        <v>425</v>
      </c>
      <c r="B1638" s="2" t="s">
        <v>507</v>
      </c>
      <c r="C1638" s="2">
        <v>5.36870912E8</v>
      </c>
      <c r="D1638" s="2">
        <v>8.0</v>
      </c>
      <c r="E1638" s="2">
        <v>807.45</v>
      </c>
      <c r="F1638" s="2">
        <v>664.9</v>
      </c>
      <c r="G1638" s="2">
        <v>581.78</v>
      </c>
      <c r="H1638" s="756">
        <v>46096.0</v>
      </c>
      <c r="I1638" s="757">
        <f t="shared" si="1"/>
        <v>521.9578311</v>
      </c>
      <c r="J1638" s="758">
        <f t="shared" si="2"/>
        <v>0.6464274334</v>
      </c>
      <c r="K1638" s="758"/>
    </row>
    <row r="1639">
      <c r="A1639" s="2" t="s">
        <v>425</v>
      </c>
      <c r="B1639" s="2" t="s">
        <v>507</v>
      </c>
      <c r="C1639" s="2">
        <v>1.073741824E9</v>
      </c>
      <c r="D1639" s="2">
        <v>8.0</v>
      </c>
      <c r="E1639" s="2">
        <v>1559.39</v>
      </c>
      <c r="F1639" s="2">
        <v>688.57</v>
      </c>
      <c r="G1639" s="2">
        <v>602.5</v>
      </c>
      <c r="H1639" s="756">
        <v>46096.0</v>
      </c>
      <c r="I1639" s="757">
        <f t="shared" si="1"/>
        <v>1043.915662</v>
      </c>
      <c r="J1639" s="758">
        <f t="shared" si="2"/>
        <v>0.6694384742</v>
      </c>
      <c r="K1639" s="758"/>
    </row>
    <row r="1640">
      <c r="A1640" s="2" t="s">
        <v>425</v>
      </c>
      <c r="B1640" s="2" t="s">
        <v>507</v>
      </c>
      <c r="C1640" s="2">
        <v>2.147483648E9</v>
      </c>
      <c r="D1640" s="2">
        <v>8.0</v>
      </c>
      <c r="E1640" s="2">
        <v>3142.43</v>
      </c>
      <c r="F1640" s="2">
        <v>683.38</v>
      </c>
      <c r="G1640" s="2">
        <v>597.96</v>
      </c>
      <c r="H1640" s="756">
        <v>46096.0</v>
      </c>
      <c r="I1640" s="757">
        <f t="shared" si="1"/>
        <v>2087.831324</v>
      </c>
      <c r="J1640" s="758">
        <f t="shared" si="2"/>
        <v>0.6644002649</v>
      </c>
      <c r="K1640" s="758"/>
    </row>
    <row r="1641">
      <c r="A1641" s="2" t="s">
        <v>425</v>
      </c>
      <c r="B1641" s="2" t="s">
        <v>507</v>
      </c>
      <c r="C1641" s="2">
        <v>4.294967296E9</v>
      </c>
      <c r="D1641" s="2">
        <v>8.0</v>
      </c>
      <c r="E1641" s="2">
        <v>6057.72</v>
      </c>
      <c r="F1641" s="2">
        <v>709.01</v>
      </c>
      <c r="G1641" s="2">
        <v>620.38</v>
      </c>
      <c r="H1641" s="756">
        <v>46096.0</v>
      </c>
      <c r="I1641" s="757">
        <f t="shared" si="1"/>
        <v>4175.662649</v>
      </c>
      <c r="J1641" s="758">
        <f t="shared" si="2"/>
        <v>0.6893125877</v>
      </c>
      <c r="K1641" s="758"/>
    </row>
    <row r="1642">
      <c r="A1642" s="2" t="s">
        <v>425</v>
      </c>
      <c r="B1642" s="2" t="s">
        <v>507</v>
      </c>
      <c r="C1642" s="2">
        <v>8.589934592E9</v>
      </c>
      <c r="D1642" s="2">
        <v>8.0</v>
      </c>
      <c r="E1642" s="2">
        <v>12049.5</v>
      </c>
      <c r="F1642" s="2">
        <v>712.89</v>
      </c>
      <c r="G1642" s="2">
        <v>623.77</v>
      </c>
      <c r="H1642" s="756">
        <v>46096.0</v>
      </c>
      <c r="I1642" s="757">
        <f t="shared" si="1"/>
        <v>8351.325298</v>
      </c>
      <c r="J1642" s="758">
        <f t="shared" si="2"/>
        <v>0.6930848</v>
      </c>
      <c r="K1642" s="758"/>
    </row>
    <row r="1643">
      <c r="A1643" s="2" t="s">
        <v>425</v>
      </c>
      <c r="B1643" s="2" t="s">
        <v>507</v>
      </c>
      <c r="C1643" s="2">
        <v>1.7179869184E10</v>
      </c>
      <c r="D1643" s="2">
        <v>8.0</v>
      </c>
      <c r="E1643" s="2">
        <v>23922.4</v>
      </c>
      <c r="F1643" s="2">
        <v>718.15</v>
      </c>
      <c r="G1643" s="2">
        <v>628.38</v>
      </c>
      <c r="H1643" s="756">
        <v>46096.0</v>
      </c>
      <c r="I1643" s="757">
        <f t="shared" si="1"/>
        <v>16702.6506</v>
      </c>
      <c r="J1643" s="758">
        <f t="shared" si="2"/>
        <v>0.6982012923</v>
      </c>
      <c r="K1643" s="758"/>
    </row>
    <row r="1644">
      <c r="A1644" s="2" t="s">
        <v>425</v>
      </c>
      <c r="B1644" s="2" t="s">
        <v>507</v>
      </c>
      <c r="C1644" s="2">
        <v>640.0</v>
      </c>
      <c r="D1644" s="2">
        <v>10.0</v>
      </c>
      <c r="E1644" s="2">
        <v>15.76</v>
      </c>
      <c r="F1644" s="2">
        <v>0.04</v>
      </c>
      <c r="G1644" s="2">
        <v>0.04</v>
      </c>
      <c r="H1644" s="756">
        <v>46096.0</v>
      </c>
      <c r="I1644" s="757">
        <f t="shared" si="1"/>
        <v>0.00064</v>
      </c>
      <c r="J1644" s="758">
        <f t="shared" si="2"/>
        <v>0.00004060913706</v>
      </c>
      <c r="K1644" s="758"/>
    </row>
    <row r="1645">
      <c r="A1645" s="2" t="s">
        <v>425</v>
      </c>
      <c r="B1645" s="2" t="s">
        <v>507</v>
      </c>
      <c r="C1645" s="2">
        <v>1280.0</v>
      </c>
      <c r="D1645" s="2">
        <v>10.0</v>
      </c>
      <c r="E1645" s="2">
        <v>15.58</v>
      </c>
      <c r="F1645" s="2">
        <v>0.08</v>
      </c>
      <c r="G1645" s="2">
        <v>0.07</v>
      </c>
      <c r="H1645" s="756">
        <v>46096.0</v>
      </c>
      <c r="I1645" s="757">
        <f t="shared" si="1"/>
        <v>0.00128</v>
      </c>
      <c r="J1645" s="758">
        <f t="shared" si="2"/>
        <v>0.00008215661104</v>
      </c>
      <c r="K1645" s="758"/>
    </row>
    <row r="1646">
      <c r="A1646" s="2" t="s">
        <v>425</v>
      </c>
      <c r="B1646" s="2" t="s">
        <v>507</v>
      </c>
      <c r="C1646" s="2">
        <v>2560.0</v>
      </c>
      <c r="D1646" s="2">
        <v>10.0</v>
      </c>
      <c r="E1646" s="2">
        <v>15.86</v>
      </c>
      <c r="F1646" s="2">
        <v>0.16</v>
      </c>
      <c r="G1646" s="2">
        <v>0.15</v>
      </c>
      <c r="H1646" s="756">
        <v>46096.0</v>
      </c>
      <c r="I1646" s="757">
        <f t="shared" si="1"/>
        <v>0.00256</v>
      </c>
      <c r="J1646" s="758">
        <f t="shared" si="2"/>
        <v>0.0001614123581</v>
      </c>
      <c r="K1646" s="758"/>
    </row>
    <row r="1647">
      <c r="A1647" s="2" t="s">
        <v>425</v>
      </c>
      <c r="B1647" s="2" t="s">
        <v>507</v>
      </c>
      <c r="C1647" s="2">
        <v>5120.0</v>
      </c>
      <c r="D1647" s="2">
        <v>10.0</v>
      </c>
      <c r="E1647" s="2">
        <v>15.57</v>
      </c>
      <c r="F1647" s="2">
        <v>0.33</v>
      </c>
      <c r="G1647" s="2">
        <v>0.3</v>
      </c>
      <c r="H1647" s="756">
        <v>46096.0</v>
      </c>
      <c r="I1647" s="757">
        <f t="shared" si="1"/>
        <v>0.00512</v>
      </c>
      <c r="J1647" s="758">
        <f t="shared" si="2"/>
        <v>0.000328837508</v>
      </c>
      <c r="K1647" s="758"/>
    </row>
    <row r="1648">
      <c r="A1648" s="2" t="s">
        <v>425</v>
      </c>
      <c r="B1648" s="2" t="s">
        <v>507</v>
      </c>
      <c r="C1648" s="2">
        <v>10240.0</v>
      </c>
      <c r="D1648" s="2">
        <v>10.0</v>
      </c>
      <c r="E1648" s="2">
        <v>15.98</v>
      </c>
      <c r="F1648" s="2">
        <v>0.64</v>
      </c>
      <c r="G1648" s="2">
        <v>0.58</v>
      </c>
      <c r="H1648" s="756">
        <v>46096.0</v>
      </c>
      <c r="I1648" s="757">
        <f t="shared" si="1"/>
        <v>0.01024</v>
      </c>
      <c r="J1648" s="758">
        <f t="shared" si="2"/>
        <v>0.0006408010013</v>
      </c>
      <c r="K1648" s="758"/>
    </row>
    <row r="1649">
      <c r="A1649" s="2" t="s">
        <v>425</v>
      </c>
      <c r="B1649" s="2" t="s">
        <v>507</v>
      </c>
      <c r="C1649" s="2">
        <v>20480.0</v>
      </c>
      <c r="D1649" s="2">
        <v>10.0</v>
      </c>
      <c r="E1649" s="2">
        <v>15.37</v>
      </c>
      <c r="F1649" s="2">
        <v>1.33</v>
      </c>
      <c r="G1649" s="2">
        <v>1.2</v>
      </c>
      <c r="H1649" s="756">
        <v>46096.0</v>
      </c>
      <c r="I1649" s="757">
        <f t="shared" si="1"/>
        <v>0.02048</v>
      </c>
      <c r="J1649" s="758">
        <f t="shared" si="2"/>
        <v>0.001332465843</v>
      </c>
      <c r="K1649" s="758"/>
    </row>
    <row r="1650">
      <c r="A1650" s="2" t="s">
        <v>425</v>
      </c>
      <c r="B1650" s="2" t="s">
        <v>507</v>
      </c>
      <c r="C1650" s="2">
        <v>40960.0</v>
      </c>
      <c r="D1650" s="2">
        <v>10.0</v>
      </c>
      <c r="E1650" s="2">
        <v>15.86</v>
      </c>
      <c r="F1650" s="2">
        <v>2.58</v>
      </c>
      <c r="G1650" s="2">
        <v>2.32</v>
      </c>
      <c r="H1650" s="756">
        <v>46096.0</v>
      </c>
      <c r="I1650" s="757">
        <f t="shared" si="1"/>
        <v>0.04096</v>
      </c>
      <c r="J1650" s="758">
        <f t="shared" si="2"/>
        <v>0.00258259773</v>
      </c>
      <c r="K1650" s="758"/>
    </row>
    <row r="1651">
      <c r="A1651" s="2" t="s">
        <v>425</v>
      </c>
      <c r="B1651" s="2" t="s">
        <v>507</v>
      </c>
      <c r="C1651" s="2">
        <v>81920.0</v>
      </c>
      <c r="D1651" s="2">
        <v>10.0</v>
      </c>
      <c r="E1651" s="2">
        <v>16.69</v>
      </c>
      <c r="F1651" s="2">
        <v>4.91</v>
      </c>
      <c r="G1651" s="2">
        <v>4.42</v>
      </c>
      <c r="H1651" s="756">
        <v>46096.0</v>
      </c>
      <c r="I1651" s="757">
        <f t="shared" si="1"/>
        <v>0.08192</v>
      </c>
      <c r="J1651" s="758">
        <f t="shared" si="2"/>
        <v>0.00490832834</v>
      </c>
      <c r="K1651" s="758"/>
    </row>
    <row r="1652">
      <c r="A1652" s="2" t="s">
        <v>425</v>
      </c>
      <c r="B1652" s="2" t="s">
        <v>507</v>
      </c>
      <c r="C1652" s="2">
        <v>163840.0</v>
      </c>
      <c r="D1652" s="2">
        <v>10.0</v>
      </c>
      <c r="E1652" s="2">
        <v>17.26</v>
      </c>
      <c r="F1652" s="2">
        <v>9.49</v>
      </c>
      <c r="G1652" s="2">
        <v>8.54</v>
      </c>
      <c r="H1652" s="756">
        <v>46096.0</v>
      </c>
      <c r="I1652" s="757">
        <f t="shared" si="1"/>
        <v>0.16384</v>
      </c>
      <c r="J1652" s="758">
        <f t="shared" si="2"/>
        <v>0.009492468134</v>
      </c>
      <c r="K1652" s="758"/>
    </row>
    <row r="1653">
      <c r="A1653" s="2" t="s">
        <v>425</v>
      </c>
      <c r="B1653" s="2" t="s">
        <v>507</v>
      </c>
      <c r="C1653" s="2">
        <v>327680.0</v>
      </c>
      <c r="D1653" s="2">
        <v>10.0</v>
      </c>
      <c r="E1653" s="2">
        <v>17.86</v>
      </c>
      <c r="F1653" s="2">
        <v>18.35</v>
      </c>
      <c r="G1653" s="2">
        <v>16.52</v>
      </c>
      <c r="H1653" s="756">
        <v>46096.0</v>
      </c>
      <c r="I1653" s="757">
        <f t="shared" si="1"/>
        <v>0.32768</v>
      </c>
      <c r="J1653" s="758">
        <f t="shared" si="2"/>
        <v>0.01834714446</v>
      </c>
      <c r="K1653" s="758"/>
    </row>
    <row r="1654">
      <c r="A1654" s="2" t="s">
        <v>425</v>
      </c>
      <c r="B1654" s="2" t="s">
        <v>507</v>
      </c>
      <c r="C1654" s="2">
        <v>655360.0</v>
      </c>
      <c r="D1654" s="2">
        <v>10.0</v>
      </c>
      <c r="E1654" s="2">
        <v>20.24</v>
      </c>
      <c r="F1654" s="2">
        <v>32.37</v>
      </c>
      <c r="G1654" s="2">
        <v>29.14</v>
      </c>
      <c r="H1654" s="756">
        <v>46096.0</v>
      </c>
      <c r="I1654" s="757">
        <f t="shared" si="1"/>
        <v>0.65536</v>
      </c>
      <c r="J1654" s="758">
        <f t="shared" si="2"/>
        <v>0.03237944664</v>
      </c>
      <c r="K1654" s="758"/>
    </row>
    <row r="1655">
      <c r="A1655" s="2" t="s">
        <v>425</v>
      </c>
      <c r="B1655" s="2" t="s">
        <v>507</v>
      </c>
      <c r="C1655" s="2">
        <v>1310720.0</v>
      </c>
      <c r="D1655" s="2">
        <v>10.0</v>
      </c>
      <c r="E1655" s="2">
        <v>24.86</v>
      </c>
      <c r="F1655" s="2">
        <v>52.73</v>
      </c>
      <c r="G1655" s="2">
        <v>47.46</v>
      </c>
      <c r="H1655" s="756">
        <v>46096.0</v>
      </c>
      <c r="I1655" s="757">
        <f t="shared" si="1"/>
        <v>1.31072</v>
      </c>
      <c r="J1655" s="758">
        <f t="shared" si="2"/>
        <v>0.05272405471</v>
      </c>
      <c r="K1655" s="758"/>
    </row>
    <row r="1656">
      <c r="A1656" s="2" t="s">
        <v>425</v>
      </c>
      <c r="B1656" s="2" t="s">
        <v>507</v>
      </c>
      <c r="C1656" s="2">
        <v>2621440.0</v>
      </c>
      <c r="D1656" s="2">
        <v>10.0</v>
      </c>
      <c r="E1656" s="2">
        <v>37.73</v>
      </c>
      <c r="F1656" s="2">
        <v>69.48</v>
      </c>
      <c r="G1656" s="2">
        <v>62.53</v>
      </c>
      <c r="H1656" s="756">
        <v>46096.0</v>
      </c>
      <c r="I1656" s="757">
        <f t="shared" si="1"/>
        <v>2.62144</v>
      </c>
      <c r="J1656" s="758">
        <f t="shared" si="2"/>
        <v>0.06947892923</v>
      </c>
      <c r="K1656" s="758"/>
    </row>
    <row r="1657">
      <c r="A1657" s="2" t="s">
        <v>425</v>
      </c>
      <c r="B1657" s="2" t="s">
        <v>507</v>
      </c>
      <c r="C1657" s="2">
        <v>5242880.0</v>
      </c>
      <c r="D1657" s="2">
        <v>10.0</v>
      </c>
      <c r="E1657" s="2">
        <v>68.25</v>
      </c>
      <c r="F1657" s="2">
        <v>76.82</v>
      </c>
      <c r="G1657" s="2">
        <v>69.13</v>
      </c>
      <c r="H1657" s="756">
        <v>46096.0</v>
      </c>
      <c r="I1657" s="757">
        <f t="shared" si="1"/>
        <v>5.24288</v>
      </c>
      <c r="J1657" s="758">
        <f t="shared" si="2"/>
        <v>0.07681875458</v>
      </c>
      <c r="K1657" s="758"/>
    </row>
    <row r="1658">
      <c r="A1658" s="2" t="s">
        <v>425</v>
      </c>
      <c r="B1658" s="2" t="s">
        <v>507</v>
      </c>
      <c r="C1658" s="2">
        <v>1.048576E7</v>
      </c>
      <c r="D1658" s="2">
        <v>10.0</v>
      </c>
      <c r="E1658" s="2">
        <v>49.07</v>
      </c>
      <c r="F1658" s="2">
        <v>213.69</v>
      </c>
      <c r="G1658" s="2">
        <v>192.32</v>
      </c>
      <c r="H1658" s="756">
        <v>46096.0</v>
      </c>
      <c r="I1658" s="757">
        <f t="shared" si="1"/>
        <v>10.48576</v>
      </c>
      <c r="J1658" s="758">
        <f t="shared" si="2"/>
        <v>0.2136898309</v>
      </c>
      <c r="K1658" s="758"/>
    </row>
    <row r="1659">
      <c r="A1659" s="2" t="s">
        <v>425</v>
      </c>
      <c r="B1659" s="2" t="s">
        <v>507</v>
      </c>
      <c r="C1659" s="2">
        <v>2.097152E7</v>
      </c>
      <c r="D1659" s="2">
        <v>10.0</v>
      </c>
      <c r="E1659" s="2">
        <v>70.88</v>
      </c>
      <c r="F1659" s="2">
        <v>295.88</v>
      </c>
      <c r="G1659" s="2">
        <v>266.29</v>
      </c>
      <c r="H1659" s="756">
        <v>46096.0</v>
      </c>
      <c r="I1659" s="757">
        <f t="shared" si="1"/>
        <v>20.97152</v>
      </c>
      <c r="J1659" s="758">
        <f t="shared" si="2"/>
        <v>0.2958735892</v>
      </c>
      <c r="K1659" s="758"/>
    </row>
    <row r="1660">
      <c r="A1660" s="2" t="s">
        <v>425</v>
      </c>
      <c r="B1660" s="2" t="s">
        <v>507</v>
      </c>
      <c r="C1660" s="2">
        <v>4.194304E7</v>
      </c>
      <c r="D1660" s="2">
        <v>10.0</v>
      </c>
      <c r="E1660" s="2">
        <v>118.15</v>
      </c>
      <c r="F1660" s="2">
        <v>354.99</v>
      </c>
      <c r="G1660" s="2">
        <v>319.49</v>
      </c>
      <c r="H1660" s="756">
        <v>46096.0</v>
      </c>
      <c r="I1660" s="757">
        <f t="shared" si="1"/>
        <v>41.94304</v>
      </c>
      <c r="J1660" s="758">
        <f t="shared" si="2"/>
        <v>0.3549982226</v>
      </c>
      <c r="K1660" s="758"/>
    </row>
    <row r="1661">
      <c r="A1661" s="2" t="s">
        <v>425</v>
      </c>
      <c r="B1661" s="2" t="s">
        <v>507</v>
      </c>
      <c r="C1661" s="2">
        <v>8.388608E7</v>
      </c>
      <c r="D1661" s="2">
        <v>10.0</v>
      </c>
      <c r="E1661" s="2">
        <v>216.11</v>
      </c>
      <c r="F1661" s="2">
        <v>388.16</v>
      </c>
      <c r="G1661" s="2">
        <v>349.34</v>
      </c>
      <c r="H1661" s="756">
        <v>46096.0</v>
      </c>
      <c r="I1661" s="757">
        <f t="shared" si="1"/>
        <v>83.88608</v>
      </c>
      <c r="J1661" s="758">
        <f t="shared" si="2"/>
        <v>0.3881638055</v>
      </c>
      <c r="K1661" s="758"/>
    </row>
    <row r="1662">
      <c r="A1662" s="2" t="s">
        <v>425</v>
      </c>
      <c r="B1662" s="2" t="s">
        <v>507</v>
      </c>
      <c r="C1662" s="2">
        <v>1.6777216E8</v>
      </c>
      <c r="D1662" s="2">
        <v>10.0</v>
      </c>
      <c r="E1662" s="2">
        <v>403.79</v>
      </c>
      <c r="F1662" s="2">
        <v>415.5</v>
      </c>
      <c r="G1662" s="2">
        <v>373.95</v>
      </c>
      <c r="H1662" s="756">
        <v>46096.0</v>
      </c>
      <c r="I1662" s="757">
        <f t="shared" si="1"/>
        <v>167.77216</v>
      </c>
      <c r="J1662" s="758">
        <f t="shared" si="2"/>
        <v>0.4154935982</v>
      </c>
      <c r="K1662" s="758"/>
    </row>
    <row r="1663">
      <c r="A1663" s="2" t="s">
        <v>425</v>
      </c>
      <c r="B1663" s="2" t="s">
        <v>507</v>
      </c>
      <c r="C1663" s="2">
        <v>3.3554432E8</v>
      </c>
      <c r="D1663" s="2">
        <v>10.0</v>
      </c>
      <c r="E1663" s="2">
        <v>776.21</v>
      </c>
      <c r="F1663" s="2">
        <v>432.29</v>
      </c>
      <c r="G1663" s="2">
        <v>389.06</v>
      </c>
      <c r="H1663" s="756">
        <v>46096.0</v>
      </c>
      <c r="I1663" s="757">
        <f t="shared" si="1"/>
        <v>335.54432</v>
      </c>
      <c r="J1663" s="758">
        <f t="shared" si="2"/>
        <v>0.4322854898</v>
      </c>
      <c r="K1663" s="758"/>
    </row>
    <row r="1664">
      <c r="A1664" s="2" t="s">
        <v>425</v>
      </c>
      <c r="B1664" s="2" t="s">
        <v>507</v>
      </c>
      <c r="C1664" s="2">
        <v>6.7108864E8</v>
      </c>
      <c r="D1664" s="2">
        <v>10.0</v>
      </c>
      <c r="E1664" s="2">
        <v>1559.61</v>
      </c>
      <c r="F1664" s="2">
        <v>430.29</v>
      </c>
      <c r="G1664" s="2">
        <v>387.26</v>
      </c>
      <c r="H1664" s="756">
        <v>46096.0</v>
      </c>
      <c r="I1664" s="757">
        <f t="shared" si="1"/>
        <v>671.08864</v>
      </c>
      <c r="J1664" s="758">
        <f t="shared" si="2"/>
        <v>0.4302925988</v>
      </c>
      <c r="K1664" s="758"/>
    </row>
    <row r="1665">
      <c r="A1665" s="2" t="s">
        <v>425</v>
      </c>
      <c r="B1665" s="2" t="s">
        <v>507</v>
      </c>
      <c r="C1665" s="2">
        <v>1.34217728E9</v>
      </c>
      <c r="D1665" s="2">
        <v>10.0</v>
      </c>
      <c r="E1665" s="2">
        <v>2334.96</v>
      </c>
      <c r="F1665" s="2">
        <v>574.82</v>
      </c>
      <c r="G1665" s="2">
        <v>517.34</v>
      </c>
      <c r="H1665" s="756">
        <v>46096.0</v>
      </c>
      <c r="I1665" s="757">
        <f t="shared" si="1"/>
        <v>1342.17728</v>
      </c>
      <c r="J1665" s="758">
        <f t="shared" si="2"/>
        <v>0.574818104</v>
      </c>
      <c r="K1665" s="758"/>
    </row>
    <row r="1666">
      <c r="A1666" s="2" t="s">
        <v>425</v>
      </c>
      <c r="B1666" s="2" t="s">
        <v>507</v>
      </c>
      <c r="C1666" s="2">
        <v>2.68435456E9</v>
      </c>
      <c r="D1666" s="2">
        <v>10.0</v>
      </c>
      <c r="E1666" s="2">
        <v>4025.59</v>
      </c>
      <c r="F1666" s="2">
        <v>666.82</v>
      </c>
      <c r="G1666" s="2">
        <v>600.14</v>
      </c>
      <c r="H1666" s="756">
        <v>46096.0</v>
      </c>
      <c r="I1666" s="757">
        <f t="shared" si="1"/>
        <v>2684.35456</v>
      </c>
      <c r="J1666" s="758">
        <f t="shared" si="2"/>
        <v>0.6668226421</v>
      </c>
      <c r="K1666" s="758"/>
    </row>
    <row r="1667">
      <c r="A1667" s="2" t="s">
        <v>425</v>
      </c>
      <c r="B1667" s="2" t="s">
        <v>507</v>
      </c>
      <c r="C1667" s="2">
        <v>5.36870912E9</v>
      </c>
      <c r="D1667" s="2">
        <v>10.0</v>
      </c>
      <c r="E1667" s="2">
        <v>7794.7</v>
      </c>
      <c r="F1667" s="2">
        <v>688.76</v>
      </c>
      <c r="G1667" s="2">
        <v>619.89</v>
      </c>
      <c r="H1667" s="756">
        <v>46096.0</v>
      </c>
      <c r="I1667" s="757">
        <f t="shared" si="1"/>
        <v>5368.70912</v>
      </c>
      <c r="J1667" s="758">
        <f t="shared" si="2"/>
        <v>0.6887640474</v>
      </c>
      <c r="K1667" s="758"/>
    </row>
    <row r="1668">
      <c r="A1668" s="2" t="s">
        <v>425</v>
      </c>
      <c r="B1668" s="2" t="s">
        <v>507</v>
      </c>
      <c r="C1668" s="2">
        <v>1.073741824E10</v>
      </c>
      <c r="D1668" s="2">
        <v>10.0</v>
      </c>
      <c r="E1668" s="2">
        <v>15335.7</v>
      </c>
      <c r="F1668" s="2">
        <v>700.16</v>
      </c>
      <c r="G1668" s="2">
        <v>630.14</v>
      </c>
      <c r="H1668" s="756">
        <v>46096.0</v>
      </c>
      <c r="I1668" s="757">
        <f t="shared" si="1"/>
        <v>10737.41824</v>
      </c>
      <c r="J1668" s="758">
        <f t="shared" si="2"/>
        <v>0.700158339</v>
      </c>
      <c r="K1668" s="758"/>
    </row>
    <row r="1669">
      <c r="A1669" s="2" t="s">
        <v>425</v>
      </c>
      <c r="B1669" s="2" t="s">
        <v>507</v>
      </c>
      <c r="C1669" s="2">
        <v>768.0</v>
      </c>
      <c r="D1669" s="2">
        <v>12.0</v>
      </c>
      <c r="E1669" s="2">
        <v>19.37</v>
      </c>
      <c r="F1669" s="2">
        <v>0.04</v>
      </c>
      <c r="G1669" s="2">
        <v>0.04</v>
      </c>
      <c r="H1669" s="756">
        <v>46096.0</v>
      </c>
      <c r="I1669" s="757">
        <f t="shared" si="1"/>
        <v>0.0007822222222</v>
      </c>
      <c r="J1669" s="758">
        <f t="shared" si="2"/>
        <v>0.00004038318132</v>
      </c>
      <c r="K1669" s="758"/>
    </row>
    <row r="1670">
      <c r="A1670" s="2" t="s">
        <v>425</v>
      </c>
      <c r="B1670" s="2" t="s">
        <v>507</v>
      </c>
      <c r="C1670" s="2">
        <v>1536.0</v>
      </c>
      <c r="D1670" s="2">
        <v>12.0</v>
      </c>
      <c r="E1670" s="2">
        <v>16.96</v>
      </c>
      <c r="F1670" s="2">
        <v>0.09</v>
      </c>
      <c r="G1670" s="2">
        <v>0.08</v>
      </c>
      <c r="H1670" s="756">
        <v>46096.0</v>
      </c>
      <c r="I1670" s="757">
        <f t="shared" si="1"/>
        <v>0.001564444444</v>
      </c>
      <c r="J1670" s="758">
        <f t="shared" si="2"/>
        <v>0.00009224318658</v>
      </c>
      <c r="K1670" s="758"/>
    </row>
    <row r="1671">
      <c r="A1671" s="2" t="s">
        <v>425</v>
      </c>
      <c r="B1671" s="2" t="s">
        <v>507</v>
      </c>
      <c r="C1671" s="2">
        <v>3072.0</v>
      </c>
      <c r="D1671" s="2">
        <v>12.0</v>
      </c>
      <c r="E1671" s="2">
        <v>15.54</v>
      </c>
      <c r="F1671" s="2">
        <v>0.2</v>
      </c>
      <c r="G1671" s="2">
        <v>0.18</v>
      </c>
      <c r="H1671" s="756">
        <v>46096.0</v>
      </c>
      <c r="I1671" s="757">
        <f t="shared" si="1"/>
        <v>0.003128888889</v>
      </c>
      <c r="J1671" s="758">
        <f t="shared" si="2"/>
        <v>0.0002013442013</v>
      </c>
      <c r="K1671" s="758"/>
    </row>
    <row r="1672">
      <c r="A1672" s="2" t="s">
        <v>425</v>
      </c>
      <c r="B1672" s="2" t="s">
        <v>507</v>
      </c>
      <c r="C1672" s="2">
        <v>6144.0</v>
      </c>
      <c r="D1672" s="2">
        <v>12.0</v>
      </c>
      <c r="E1672" s="2">
        <v>17.62</v>
      </c>
      <c r="F1672" s="2">
        <v>0.35</v>
      </c>
      <c r="G1672" s="2">
        <v>0.32</v>
      </c>
      <c r="H1672" s="756">
        <v>46096.0</v>
      </c>
      <c r="I1672" s="757">
        <f t="shared" si="1"/>
        <v>0.006257777778</v>
      </c>
      <c r="J1672" s="758">
        <f t="shared" si="2"/>
        <v>0.0003551519738</v>
      </c>
      <c r="K1672" s="758"/>
    </row>
    <row r="1673">
      <c r="A1673" s="2" t="s">
        <v>425</v>
      </c>
      <c r="B1673" s="2" t="s">
        <v>507</v>
      </c>
      <c r="C1673" s="2">
        <v>12288.0</v>
      </c>
      <c r="D1673" s="2">
        <v>12.0</v>
      </c>
      <c r="E1673" s="2">
        <v>15.66</v>
      </c>
      <c r="F1673" s="2">
        <v>0.78</v>
      </c>
      <c r="G1673" s="2">
        <v>0.72</v>
      </c>
      <c r="H1673" s="756">
        <v>46096.0</v>
      </c>
      <c r="I1673" s="757">
        <f t="shared" si="1"/>
        <v>0.01251555556</v>
      </c>
      <c r="J1673" s="758">
        <f t="shared" si="2"/>
        <v>0.0007992053356</v>
      </c>
      <c r="K1673" s="758"/>
    </row>
    <row r="1674">
      <c r="A1674" s="2" t="s">
        <v>425</v>
      </c>
      <c r="B1674" s="2" t="s">
        <v>507</v>
      </c>
      <c r="C1674" s="2">
        <v>24576.0</v>
      </c>
      <c r="D1674" s="2">
        <v>12.0</v>
      </c>
      <c r="E1674" s="2">
        <v>15.28</v>
      </c>
      <c r="F1674" s="2">
        <v>1.61</v>
      </c>
      <c r="G1674" s="2">
        <v>1.47</v>
      </c>
      <c r="H1674" s="756">
        <v>46096.0</v>
      </c>
      <c r="I1674" s="757">
        <f t="shared" si="1"/>
        <v>0.02503111111</v>
      </c>
      <c r="J1674" s="758">
        <f t="shared" si="2"/>
        <v>0.001638161722</v>
      </c>
      <c r="K1674" s="758"/>
    </row>
    <row r="1675">
      <c r="A1675" s="2" t="s">
        <v>425</v>
      </c>
      <c r="B1675" s="2" t="s">
        <v>507</v>
      </c>
      <c r="C1675" s="2">
        <v>49152.0</v>
      </c>
      <c r="D1675" s="2">
        <v>12.0</v>
      </c>
      <c r="E1675" s="2">
        <v>17.14</v>
      </c>
      <c r="F1675" s="2">
        <v>2.87</v>
      </c>
      <c r="G1675" s="2">
        <v>2.63</v>
      </c>
      <c r="H1675" s="756">
        <v>46096.0</v>
      </c>
      <c r="I1675" s="757">
        <f t="shared" si="1"/>
        <v>0.05006222222</v>
      </c>
      <c r="J1675" s="758">
        <f t="shared" si="2"/>
        <v>0.002920783093</v>
      </c>
      <c r="K1675" s="758"/>
    </row>
    <row r="1676">
      <c r="A1676" s="2" t="s">
        <v>425</v>
      </c>
      <c r="B1676" s="2" t="s">
        <v>507</v>
      </c>
      <c r="C1676" s="2">
        <v>98304.0</v>
      </c>
      <c r="D1676" s="2">
        <v>12.0</v>
      </c>
      <c r="E1676" s="2">
        <v>17.01</v>
      </c>
      <c r="F1676" s="2">
        <v>5.78</v>
      </c>
      <c r="G1676" s="2">
        <v>5.3</v>
      </c>
      <c r="H1676" s="756">
        <v>46096.0</v>
      </c>
      <c r="I1676" s="757">
        <f t="shared" si="1"/>
        <v>0.1001244444</v>
      </c>
      <c r="J1676" s="758">
        <f t="shared" si="2"/>
        <v>0.005886210726</v>
      </c>
      <c r="K1676" s="758"/>
    </row>
    <row r="1677">
      <c r="A1677" s="2" t="s">
        <v>425</v>
      </c>
      <c r="B1677" s="2" t="s">
        <v>507</v>
      </c>
      <c r="C1677" s="2">
        <v>196608.0</v>
      </c>
      <c r="D1677" s="2">
        <v>12.0</v>
      </c>
      <c r="E1677" s="2">
        <v>16.9</v>
      </c>
      <c r="F1677" s="2">
        <v>11.63</v>
      </c>
      <c r="G1677" s="2">
        <v>10.67</v>
      </c>
      <c r="H1677" s="756">
        <v>46096.0</v>
      </c>
      <c r="I1677" s="757">
        <f t="shared" si="1"/>
        <v>0.2002488889</v>
      </c>
      <c r="J1677" s="758">
        <f t="shared" si="2"/>
        <v>0.01184904668</v>
      </c>
      <c r="K1677" s="758"/>
    </row>
    <row r="1678">
      <c r="A1678" s="2" t="s">
        <v>425</v>
      </c>
      <c r="B1678" s="2" t="s">
        <v>507</v>
      </c>
      <c r="C1678" s="2">
        <v>393216.0</v>
      </c>
      <c r="D1678" s="2">
        <v>12.0</v>
      </c>
      <c r="E1678" s="2">
        <v>17.89</v>
      </c>
      <c r="F1678" s="2">
        <v>21.98</v>
      </c>
      <c r="G1678" s="2">
        <v>20.15</v>
      </c>
      <c r="H1678" s="756">
        <v>46096.0</v>
      </c>
      <c r="I1678" s="757">
        <f t="shared" si="1"/>
        <v>0.4004977778</v>
      </c>
      <c r="J1678" s="758">
        <f t="shared" si="2"/>
        <v>0.02238668406</v>
      </c>
      <c r="K1678" s="758"/>
    </row>
    <row r="1679">
      <c r="A1679" s="2" t="s">
        <v>425</v>
      </c>
      <c r="B1679" s="2" t="s">
        <v>507</v>
      </c>
      <c r="C1679" s="2">
        <v>786432.0</v>
      </c>
      <c r="D1679" s="2">
        <v>12.0</v>
      </c>
      <c r="E1679" s="2">
        <v>20.08</v>
      </c>
      <c r="F1679" s="2">
        <v>39.16</v>
      </c>
      <c r="G1679" s="2">
        <v>35.9</v>
      </c>
      <c r="H1679" s="756">
        <v>46096.0</v>
      </c>
      <c r="I1679" s="757">
        <f t="shared" si="1"/>
        <v>0.8009955556</v>
      </c>
      <c r="J1679" s="758">
        <f t="shared" si="2"/>
        <v>0.03989021691</v>
      </c>
      <c r="K1679" s="758"/>
    </row>
    <row r="1680">
      <c r="A1680" s="2" t="s">
        <v>425</v>
      </c>
      <c r="B1680" s="2" t="s">
        <v>507</v>
      </c>
      <c r="C1680" s="2">
        <v>1572864.0</v>
      </c>
      <c r="D1680" s="2">
        <v>12.0</v>
      </c>
      <c r="E1680" s="2">
        <v>25.43</v>
      </c>
      <c r="F1680" s="2">
        <v>61.85</v>
      </c>
      <c r="G1680" s="2">
        <v>56.7</v>
      </c>
      <c r="H1680" s="756">
        <v>46096.0</v>
      </c>
      <c r="I1680" s="757">
        <f t="shared" si="1"/>
        <v>1.601991111</v>
      </c>
      <c r="J1680" s="758">
        <f t="shared" si="2"/>
        <v>0.06299611133</v>
      </c>
      <c r="K1680" s="758"/>
    </row>
    <row r="1681">
      <c r="A1681" s="2" t="s">
        <v>425</v>
      </c>
      <c r="B1681" s="2" t="s">
        <v>507</v>
      </c>
      <c r="C1681" s="2">
        <v>3145728.0</v>
      </c>
      <c r="D1681" s="2">
        <v>12.0</v>
      </c>
      <c r="E1681" s="2">
        <v>39.47</v>
      </c>
      <c r="F1681" s="2">
        <v>79.7</v>
      </c>
      <c r="G1681" s="2">
        <v>73.06</v>
      </c>
      <c r="H1681" s="756">
        <v>46096.0</v>
      </c>
      <c r="I1681" s="757">
        <f t="shared" si="1"/>
        <v>3.203982222</v>
      </c>
      <c r="J1681" s="758">
        <f t="shared" si="2"/>
        <v>0.08117512597</v>
      </c>
      <c r="K1681" s="758"/>
    </row>
    <row r="1682">
      <c r="A1682" s="2" t="s">
        <v>425</v>
      </c>
      <c r="B1682" s="2" t="s">
        <v>507</v>
      </c>
      <c r="C1682" s="2">
        <v>6291456.0</v>
      </c>
      <c r="D1682" s="2">
        <v>12.0</v>
      </c>
      <c r="E1682" s="2">
        <v>67.87</v>
      </c>
      <c r="F1682" s="2">
        <v>92.7</v>
      </c>
      <c r="G1682" s="2">
        <v>84.97</v>
      </c>
      <c r="H1682" s="756">
        <v>46096.0</v>
      </c>
      <c r="I1682" s="757">
        <f t="shared" si="1"/>
        <v>6.407964444</v>
      </c>
      <c r="J1682" s="758">
        <f t="shared" si="2"/>
        <v>0.09441527102</v>
      </c>
      <c r="K1682" s="758"/>
    </row>
    <row r="1683">
      <c r="A1683" s="2" t="s">
        <v>425</v>
      </c>
      <c r="B1683" s="2" t="s">
        <v>507</v>
      </c>
      <c r="C1683" s="2">
        <v>1.2582912E7</v>
      </c>
      <c r="D1683" s="2">
        <v>12.0</v>
      </c>
      <c r="E1683" s="2">
        <v>52.22</v>
      </c>
      <c r="F1683" s="2">
        <v>240.94</v>
      </c>
      <c r="G1683" s="2">
        <v>220.86</v>
      </c>
      <c r="H1683" s="756">
        <v>46096.0</v>
      </c>
      <c r="I1683" s="757">
        <f t="shared" si="1"/>
        <v>12.81592889</v>
      </c>
      <c r="J1683" s="758">
        <f t="shared" si="2"/>
        <v>0.2454218477</v>
      </c>
      <c r="K1683" s="758"/>
    </row>
    <row r="1684">
      <c r="A1684" s="2" t="s">
        <v>425</v>
      </c>
      <c r="B1684" s="2" t="s">
        <v>507</v>
      </c>
      <c r="C1684" s="2">
        <v>2.5165824E7</v>
      </c>
      <c r="D1684" s="2">
        <v>12.0</v>
      </c>
      <c r="E1684" s="2">
        <v>77.26</v>
      </c>
      <c r="F1684" s="2">
        <v>325.73</v>
      </c>
      <c r="G1684" s="2">
        <v>298.58</v>
      </c>
      <c r="H1684" s="756">
        <v>46096.0</v>
      </c>
      <c r="I1684" s="757">
        <f t="shared" si="1"/>
        <v>25.63185778</v>
      </c>
      <c r="J1684" s="758">
        <f t="shared" si="2"/>
        <v>0.3317610378</v>
      </c>
      <c r="K1684" s="758"/>
    </row>
    <row r="1685">
      <c r="A1685" s="2" t="s">
        <v>425</v>
      </c>
      <c r="B1685" s="2" t="s">
        <v>507</v>
      </c>
      <c r="C1685" s="2">
        <v>5.0331648E7</v>
      </c>
      <c r="D1685" s="2">
        <v>12.0</v>
      </c>
      <c r="E1685" s="2">
        <v>125.49</v>
      </c>
      <c r="F1685" s="2">
        <v>401.09</v>
      </c>
      <c r="G1685" s="2">
        <v>367.66</v>
      </c>
      <c r="H1685" s="756">
        <v>46096.0</v>
      </c>
      <c r="I1685" s="757">
        <f t="shared" si="1"/>
        <v>51.26371556</v>
      </c>
      <c r="J1685" s="758">
        <f t="shared" si="2"/>
        <v>0.4085083716</v>
      </c>
      <c r="K1685" s="758"/>
    </row>
    <row r="1686">
      <c r="A1686" s="2" t="s">
        <v>425</v>
      </c>
      <c r="B1686" s="2" t="s">
        <v>507</v>
      </c>
      <c r="C1686" s="2">
        <v>1.00663296E8</v>
      </c>
      <c r="D1686" s="2">
        <v>12.0</v>
      </c>
      <c r="E1686" s="2">
        <v>221.96</v>
      </c>
      <c r="F1686" s="2">
        <v>453.52</v>
      </c>
      <c r="G1686" s="2">
        <v>415.72</v>
      </c>
      <c r="H1686" s="756">
        <v>46096.0</v>
      </c>
      <c r="I1686" s="757">
        <f t="shared" si="1"/>
        <v>102.5274311</v>
      </c>
      <c r="J1686" s="758">
        <f t="shared" si="2"/>
        <v>0.4619185038</v>
      </c>
      <c r="K1686" s="758"/>
    </row>
    <row r="1687">
      <c r="A1687" s="2" t="s">
        <v>425</v>
      </c>
      <c r="B1687" s="2" t="s">
        <v>507</v>
      </c>
      <c r="C1687" s="2">
        <v>2.01326592E8</v>
      </c>
      <c r="D1687" s="2">
        <v>12.0</v>
      </c>
      <c r="E1687" s="2">
        <v>412.22</v>
      </c>
      <c r="F1687" s="2">
        <v>488.4</v>
      </c>
      <c r="G1687" s="2">
        <v>447.7</v>
      </c>
      <c r="H1687" s="756">
        <v>46096.0</v>
      </c>
      <c r="I1687" s="757">
        <f t="shared" si="1"/>
        <v>205.0548622</v>
      </c>
      <c r="J1687" s="758">
        <f t="shared" si="2"/>
        <v>0.4974403528</v>
      </c>
      <c r="K1687" s="758"/>
    </row>
    <row r="1688">
      <c r="A1688" s="2" t="s">
        <v>425</v>
      </c>
      <c r="B1688" s="2" t="s">
        <v>507</v>
      </c>
      <c r="C1688" s="2">
        <v>4.02653184E8</v>
      </c>
      <c r="D1688" s="2">
        <v>12.0</v>
      </c>
      <c r="E1688" s="2">
        <v>784.68</v>
      </c>
      <c r="F1688" s="2">
        <v>513.14</v>
      </c>
      <c r="G1688" s="2">
        <v>470.38</v>
      </c>
      <c r="H1688" s="756">
        <v>46096.0</v>
      </c>
      <c r="I1688" s="757">
        <f t="shared" si="1"/>
        <v>410.1097244</v>
      </c>
      <c r="J1688" s="758">
        <f t="shared" si="2"/>
        <v>0.5226458231</v>
      </c>
      <c r="K1688" s="758"/>
    </row>
    <row r="1689">
      <c r="A1689" s="2" t="s">
        <v>425</v>
      </c>
      <c r="B1689" s="2" t="s">
        <v>507</v>
      </c>
      <c r="C1689" s="2">
        <v>8.05306368E8</v>
      </c>
      <c r="D1689" s="2">
        <v>12.0</v>
      </c>
      <c r="E1689" s="2">
        <v>1577.12</v>
      </c>
      <c r="F1689" s="2">
        <v>510.62</v>
      </c>
      <c r="G1689" s="2">
        <v>468.07</v>
      </c>
      <c r="H1689" s="756">
        <v>46096.0</v>
      </c>
      <c r="I1689" s="757">
        <f t="shared" si="1"/>
        <v>820.2194489</v>
      </c>
      <c r="J1689" s="758">
        <f t="shared" si="2"/>
        <v>0.5200742169</v>
      </c>
      <c r="K1689" s="758"/>
    </row>
    <row r="1690">
      <c r="A1690" s="2" t="s">
        <v>425</v>
      </c>
      <c r="B1690" s="2" t="s">
        <v>507</v>
      </c>
      <c r="C1690" s="2">
        <v>1.610612736E9</v>
      </c>
      <c r="D1690" s="2">
        <v>12.0</v>
      </c>
      <c r="E1690" s="2">
        <v>2446.57</v>
      </c>
      <c r="F1690" s="2">
        <v>658.31</v>
      </c>
      <c r="G1690" s="2">
        <v>603.46</v>
      </c>
      <c r="H1690" s="756">
        <v>46096.0</v>
      </c>
      <c r="I1690" s="757">
        <f t="shared" si="1"/>
        <v>1640.438898</v>
      </c>
      <c r="J1690" s="758">
        <f t="shared" si="2"/>
        <v>0.6705056049</v>
      </c>
      <c r="K1690" s="758"/>
    </row>
    <row r="1691">
      <c r="A1691" s="2" t="s">
        <v>425</v>
      </c>
      <c r="B1691" s="2" t="s">
        <v>507</v>
      </c>
      <c r="C1691" s="2">
        <v>3.221225472E9</v>
      </c>
      <c r="D1691" s="2">
        <v>12.0</v>
      </c>
      <c r="E1691" s="2">
        <v>4786.61</v>
      </c>
      <c r="F1691" s="2">
        <v>672.97</v>
      </c>
      <c r="G1691" s="2">
        <v>616.89</v>
      </c>
      <c r="H1691" s="756">
        <v>46096.0</v>
      </c>
      <c r="I1691" s="757">
        <f t="shared" si="1"/>
        <v>3280.877796</v>
      </c>
      <c r="J1691" s="758">
        <f t="shared" si="2"/>
        <v>0.6854282667</v>
      </c>
      <c r="K1691" s="758"/>
    </row>
    <row r="1692">
      <c r="A1692" s="2" t="s">
        <v>425</v>
      </c>
      <c r="B1692" s="2" t="s">
        <v>507</v>
      </c>
      <c r="C1692" s="2">
        <v>6.442450944E9</v>
      </c>
      <c r="D1692" s="2">
        <v>12.0</v>
      </c>
      <c r="E1692" s="2">
        <v>9565.47</v>
      </c>
      <c r="F1692" s="2">
        <v>673.51</v>
      </c>
      <c r="G1692" s="2">
        <v>617.39</v>
      </c>
      <c r="H1692" s="756">
        <v>46096.0</v>
      </c>
      <c r="I1692" s="757">
        <f t="shared" si="1"/>
        <v>6561.755591</v>
      </c>
      <c r="J1692" s="758">
        <f t="shared" si="2"/>
        <v>0.6859836047</v>
      </c>
      <c r="K1692" s="758"/>
    </row>
    <row r="1693">
      <c r="A1693" s="2" t="s">
        <v>425</v>
      </c>
      <c r="B1693" s="2" t="s">
        <v>507</v>
      </c>
      <c r="C1693" s="2">
        <v>1.2884901888E10</v>
      </c>
      <c r="D1693" s="2">
        <v>12.0</v>
      </c>
      <c r="E1693" s="2">
        <v>18842.8</v>
      </c>
      <c r="F1693" s="2">
        <v>683.81</v>
      </c>
      <c r="G1693" s="2">
        <v>626.83</v>
      </c>
      <c r="H1693" s="756">
        <v>46096.0</v>
      </c>
      <c r="I1693" s="757">
        <f t="shared" si="1"/>
        <v>13123.51118</v>
      </c>
      <c r="J1693" s="758">
        <f t="shared" si="2"/>
        <v>0.6964735168</v>
      </c>
      <c r="K1693" s="758"/>
    </row>
    <row r="1694">
      <c r="A1694" s="2" t="s">
        <v>425</v>
      </c>
      <c r="B1694" s="2" t="s">
        <v>507</v>
      </c>
      <c r="C1694" s="2">
        <v>896.0</v>
      </c>
      <c r="D1694" s="2">
        <v>14.0</v>
      </c>
      <c r="E1694" s="2">
        <v>15.31</v>
      </c>
      <c r="F1694" s="2">
        <v>0.06</v>
      </c>
      <c r="G1694" s="2">
        <v>0.05</v>
      </c>
      <c r="H1694" s="756">
        <v>46096.0</v>
      </c>
      <c r="I1694" s="757">
        <f t="shared" si="1"/>
        <v>0.0009244444444</v>
      </c>
      <c r="J1694" s="758">
        <f t="shared" si="2"/>
        <v>0.00006038174033</v>
      </c>
      <c r="K1694" s="758"/>
    </row>
    <row r="1695">
      <c r="A1695" s="2" t="s">
        <v>425</v>
      </c>
      <c r="B1695" s="2" t="s">
        <v>507</v>
      </c>
      <c r="C1695" s="2">
        <v>1792.0</v>
      </c>
      <c r="D1695" s="2">
        <v>14.0</v>
      </c>
      <c r="E1695" s="2">
        <v>15.29</v>
      </c>
      <c r="F1695" s="2">
        <v>0.12</v>
      </c>
      <c r="G1695" s="2">
        <v>0.11</v>
      </c>
      <c r="H1695" s="756">
        <v>46096.0</v>
      </c>
      <c r="I1695" s="757">
        <f t="shared" si="1"/>
        <v>0.001848888889</v>
      </c>
      <c r="J1695" s="758">
        <f t="shared" si="2"/>
        <v>0.0001209214447</v>
      </c>
      <c r="K1695" s="758"/>
    </row>
    <row r="1696">
      <c r="A1696" s="2" t="s">
        <v>425</v>
      </c>
      <c r="B1696" s="2" t="s">
        <v>507</v>
      </c>
      <c r="C1696" s="2">
        <v>3584.0</v>
      </c>
      <c r="D1696" s="2">
        <v>14.0</v>
      </c>
      <c r="E1696" s="2">
        <v>15.68</v>
      </c>
      <c r="F1696" s="2">
        <v>0.23</v>
      </c>
      <c r="G1696" s="2">
        <v>0.21</v>
      </c>
      <c r="H1696" s="756">
        <v>46096.0</v>
      </c>
      <c r="I1696" s="757">
        <f t="shared" si="1"/>
        <v>0.003697777778</v>
      </c>
      <c r="J1696" s="758">
        <f t="shared" si="2"/>
        <v>0.0002358276644</v>
      </c>
      <c r="K1696" s="758"/>
    </row>
    <row r="1697">
      <c r="A1697" s="2" t="s">
        <v>425</v>
      </c>
      <c r="B1697" s="2" t="s">
        <v>507</v>
      </c>
      <c r="C1697" s="2">
        <v>7168.0</v>
      </c>
      <c r="D1697" s="2">
        <v>14.0</v>
      </c>
      <c r="E1697" s="2">
        <v>15.68</v>
      </c>
      <c r="F1697" s="2">
        <v>0.46</v>
      </c>
      <c r="G1697" s="2">
        <v>0.42</v>
      </c>
      <c r="H1697" s="756">
        <v>46096.0</v>
      </c>
      <c r="I1697" s="757">
        <f t="shared" si="1"/>
        <v>0.007395555556</v>
      </c>
      <c r="J1697" s="758">
        <f t="shared" si="2"/>
        <v>0.0004716553288</v>
      </c>
      <c r="K1697" s="758"/>
    </row>
    <row r="1698">
      <c r="A1698" s="2" t="s">
        <v>425</v>
      </c>
      <c r="B1698" s="2" t="s">
        <v>507</v>
      </c>
      <c r="C1698" s="2">
        <v>14336.0</v>
      </c>
      <c r="D1698" s="2">
        <v>14.0</v>
      </c>
      <c r="E1698" s="2">
        <v>15.59</v>
      </c>
      <c r="F1698" s="2">
        <v>0.92</v>
      </c>
      <c r="G1698" s="2">
        <v>0.85</v>
      </c>
      <c r="H1698" s="756">
        <v>46096.0</v>
      </c>
      <c r="I1698" s="757">
        <f t="shared" si="1"/>
        <v>0.01479111111</v>
      </c>
      <c r="J1698" s="758">
        <f t="shared" si="2"/>
        <v>0.0009487563253</v>
      </c>
      <c r="K1698" s="758"/>
    </row>
    <row r="1699">
      <c r="A1699" s="2" t="s">
        <v>425</v>
      </c>
      <c r="B1699" s="2" t="s">
        <v>507</v>
      </c>
      <c r="C1699" s="2">
        <v>28672.0</v>
      </c>
      <c r="D1699" s="2">
        <v>14.0</v>
      </c>
      <c r="E1699" s="2">
        <v>15.37</v>
      </c>
      <c r="F1699" s="2">
        <v>1.87</v>
      </c>
      <c r="G1699" s="2">
        <v>1.73</v>
      </c>
      <c r="H1699" s="756">
        <v>46096.0</v>
      </c>
      <c r="I1699" s="757">
        <f t="shared" si="1"/>
        <v>0.02958222222</v>
      </c>
      <c r="J1699" s="758">
        <f t="shared" si="2"/>
        <v>0.001924672884</v>
      </c>
      <c r="K1699" s="758"/>
    </row>
    <row r="1700">
      <c r="A1700" s="2" t="s">
        <v>425</v>
      </c>
      <c r="B1700" s="2" t="s">
        <v>507</v>
      </c>
      <c r="C1700" s="2">
        <v>57344.0</v>
      </c>
      <c r="D1700" s="2">
        <v>14.0</v>
      </c>
      <c r="E1700" s="2">
        <v>17.02</v>
      </c>
      <c r="F1700" s="2">
        <v>3.37</v>
      </c>
      <c r="G1700" s="2">
        <v>3.13</v>
      </c>
      <c r="H1700" s="756">
        <v>46096.0</v>
      </c>
      <c r="I1700" s="757">
        <f t="shared" si="1"/>
        <v>0.05916444444</v>
      </c>
      <c r="J1700" s="758">
        <f t="shared" si="2"/>
        <v>0.003476171824</v>
      </c>
      <c r="K1700" s="758"/>
    </row>
    <row r="1701">
      <c r="A1701" s="2" t="s">
        <v>425</v>
      </c>
      <c r="B1701" s="2" t="s">
        <v>507</v>
      </c>
      <c r="C1701" s="2">
        <v>114688.0</v>
      </c>
      <c r="D1701" s="2">
        <v>14.0</v>
      </c>
      <c r="E1701" s="2">
        <v>16.39</v>
      </c>
      <c r="F1701" s="2">
        <v>7.0</v>
      </c>
      <c r="G1701" s="2">
        <v>6.5</v>
      </c>
      <c r="H1701" s="756">
        <v>46096.0</v>
      </c>
      <c r="I1701" s="757">
        <f t="shared" si="1"/>
        <v>0.1183288889</v>
      </c>
      <c r="J1701" s="758">
        <f t="shared" si="2"/>
        <v>0.007219578334</v>
      </c>
      <c r="K1701" s="758"/>
    </row>
    <row r="1702">
      <c r="A1702" s="2" t="s">
        <v>425</v>
      </c>
      <c r="B1702" s="2" t="s">
        <v>507</v>
      </c>
      <c r="C1702" s="2">
        <v>229376.0</v>
      </c>
      <c r="D1702" s="2">
        <v>14.0</v>
      </c>
      <c r="E1702" s="2">
        <v>17.04</v>
      </c>
      <c r="F1702" s="2">
        <v>13.46</v>
      </c>
      <c r="G1702" s="2">
        <v>12.5</v>
      </c>
      <c r="H1702" s="756">
        <v>46096.0</v>
      </c>
      <c r="I1702" s="757">
        <f t="shared" si="1"/>
        <v>0.2366577778</v>
      </c>
      <c r="J1702" s="758">
        <f t="shared" si="2"/>
        <v>0.01388836724</v>
      </c>
      <c r="K1702" s="758"/>
    </row>
    <row r="1703">
      <c r="A1703" s="2" t="s">
        <v>425</v>
      </c>
      <c r="B1703" s="2" t="s">
        <v>507</v>
      </c>
      <c r="C1703" s="2">
        <v>458752.0</v>
      </c>
      <c r="D1703" s="2">
        <v>14.0</v>
      </c>
      <c r="E1703" s="2">
        <v>18.58</v>
      </c>
      <c r="F1703" s="2">
        <v>24.68</v>
      </c>
      <c r="G1703" s="2">
        <v>22.92</v>
      </c>
      <c r="H1703" s="756">
        <v>46096.0</v>
      </c>
      <c r="I1703" s="757">
        <f t="shared" si="1"/>
        <v>0.4733155556</v>
      </c>
      <c r="J1703" s="758">
        <f t="shared" si="2"/>
        <v>0.02547446478</v>
      </c>
      <c r="K1703" s="758"/>
    </row>
    <row r="1704">
      <c r="A1704" s="2" t="s">
        <v>425</v>
      </c>
      <c r="B1704" s="2" t="s">
        <v>507</v>
      </c>
      <c r="C1704" s="2">
        <v>917504.0</v>
      </c>
      <c r="D1704" s="2">
        <v>14.0</v>
      </c>
      <c r="E1704" s="2">
        <v>20.41</v>
      </c>
      <c r="F1704" s="2">
        <v>44.95</v>
      </c>
      <c r="G1704" s="2">
        <v>41.74</v>
      </c>
      <c r="H1704" s="756">
        <v>46096.0</v>
      </c>
      <c r="I1704" s="757">
        <f t="shared" si="1"/>
        <v>0.9466311111</v>
      </c>
      <c r="J1704" s="758">
        <f t="shared" si="2"/>
        <v>0.04638075018</v>
      </c>
      <c r="K1704" s="758"/>
    </row>
    <row r="1705">
      <c r="A1705" s="2" t="s">
        <v>425</v>
      </c>
      <c r="B1705" s="2" t="s">
        <v>507</v>
      </c>
      <c r="C1705" s="2">
        <v>1835008.0</v>
      </c>
      <c r="D1705" s="2">
        <v>14.0</v>
      </c>
      <c r="E1705" s="2">
        <v>25.96</v>
      </c>
      <c r="F1705" s="2">
        <v>70.69</v>
      </c>
      <c r="G1705" s="2">
        <v>65.64</v>
      </c>
      <c r="H1705" s="756">
        <v>46096.0</v>
      </c>
      <c r="I1705" s="757">
        <f t="shared" si="1"/>
        <v>1.893262222</v>
      </c>
      <c r="J1705" s="758">
        <f t="shared" si="2"/>
        <v>0.07292997774</v>
      </c>
      <c r="K1705" s="758"/>
    </row>
    <row r="1706">
      <c r="A1706" s="2" t="s">
        <v>425</v>
      </c>
      <c r="B1706" s="2" t="s">
        <v>507</v>
      </c>
      <c r="C1706" s="2">
        <v>3670016.0</v>
      </c>
      <c r="D1706" s="2">
        <v>14.0</v>
      </c>
      <c r="E1706" s="2">
        <v>41.11</v>
      </c>
      <c r="F1706" s="2">
        <v>89.27</v>
      </c>
      <c r="G1706" s="2">
        <v>82.89</v>
      </c>
      <c r="H1706" s="756">
        <v>46096.0</v>
      </c>
      <c r="I1706" s="757">
        <f t="shared" si="1"/>
        <v>3.786524444</v>
      </c>
      <c r="J1706" s="758">
        <f t="shared" si="2"/>
        <v>0.09210713803</v>
      </c>
      <c r="K1706" s="758"/>
    </row>
    <row r="1707">
      <c r="A1707" s="2" t="s">
        <v>425</v>
      </c>
      <c r="B1707" s="2" t="s">
        <v>507</v>
      </c>
      <c r="C1707" s="2">
        <v>7340032.0</v>
      </c>
      <c r="D1707" s="2">
        <v>14.0</v>
      </c>
      <c r="E1707" s="2">
        <v>68.86</v>
      </c>
      <c r="F1707" s="2">
        <v>106.59</v>
      </c>
      <c r="G1707" s="2">
        <v>98.97</v>
      </c>
      <c r="H1707" s="756">
        <v>46096.0</v>
      </c>
      <c r="I1707" s="757">
        <f t="shared" si="1"/>
        <v>7.573048889</v>
      </c>
      <c r="J1707" s="758">
        <f t="shared" si="2"/>
        <v>0.1099774744</v>
      </c>
      <c r="K1707" s="758"/>
    </row>
    <row r="1708">
      <c r="A1708" s="2" t="s">
        <v>425</v>
      </c>
      <c r="B1708" s="2" t="s">
        <v>507</v>
      </c>
      <c r="C1708" s="2">
        <v>1.4680064E7</v>
      </c>
      <c r="D1708" s="2">
        <v>14.0</v>
      </c>
      <c r="E1708" s="2">
        <v>55.42</v>
      </c>
      <c r="F1708" s="2">
        <v>264.87</v>
      </c>
      <c r="G1708" s="2">
        <v>245.95</v>
      </c>
      <c r="H1708" s="756">
        <v>46096.0</v>
      </c>
      <c r="I1708" s="757">
        <f t="shared" si="1"/>
        <v>15.14609778</v>
      </c>
      <c r="J1708" s="758">
        <f t="shared" si="2"/>
        <v>0.2732966037</v>
      </c>
      <c r="K1708" s="758"/>
    </row>
    <row r="1709">
      <c r="A1709" s="2" t="s">
        <v>425</v>
      </c>
      <c r="B1709" s="2" t="s">
        <v>507</v>
      </c>
      <c r="C1709" s="2">
        <v>2.9360128E7</v>
      </c>
      <c r="D1709" s="2">
        <v>14.0</v>
      </c>
      <c r="E1709" s="2">
        <v>84.48</v>
      </c>
      <c r="F1709" s="2">
        <v>347.52</v>
      </c>
      <c r="G1709" s="2">
        <v>322.7</v>
      </c>
      <c r="H1709" s="756">
        <v>46096.0</v>
      </c>
      <c r="I1709" s="757">
        <f t="shared" si="1"/>
        <v>30.29219556</v>
      </c>
      <c r="J1709" s="758">
        <f t="shared" si="2"/>
        <v>0.3585723906</v>
      </c>
      <c r="K1709" s="758"/>
    </row>
    <row r="1710">
      <c r="A1710" s="2" t="s">
        <v>425</v>
      </c>
      <c r="B1710" s="2" t="s">
        <v>507</v>
      </c>
      <c r="C1710" s="2">
        <v>5.8720256E7</v>
      </c>
      <c r="D1710" s="2">
        <v>14.0</v>
      </c>
      <c r="E1710" s="2">
        <v>135.63</v>
      </c>
      <c r="F1710" s="2">
        <v>432.94</v>
      </c>
      <c r="G1710" s="2">
        <v>402.02</v>
      </c>
      <c r="H1710" s="756">
        <v>46096.0</v>
      </c>
      <c r="I1710" s="757">
        <f t="shared" si="1"/>
        <v>60.58439111</v>
      </c>
      <c r="J1710" s="758">
        <f t="shared" si="2"/>
        <v>0.4466887201</v>
      </c>
      <c r="K1710" s="758"/>
    </row>
    <row r="1711">
      <c r="A1711" s="2" t="s">
        <v>425</v>
      </c>
      <c r="B1711" s="2" t="s">
        <v>507</v>
      </c>
      <c r="C1711" s="2">
        <v>1.17440512E8</v>
      </c>
      <c r="D1711" s="2">
        <v>14.0</v>
      </c>
      <c r="E1711" s="2">
        <v>230.14</v>
      </c>
      <c r="F1711" s="2">
        <v>510.29</v>
      </c>
      <c r="G1711" s="2">
        <v>473.84</v>
      </c>
      <c r="H1711" s="756">
        <v>46096.0</v>
      </c>
      <c r="I1711" s="757">
        <f t="shared" si="1"/>
        <v>121.1687822</v>
      </c>
      <c r="J1711" s="758">
        <f t="shared" si="2"/>
        <v>0.5265003138</v>
      </c>
      <c r="K1711" s="758"/>
    </row>
    <row r="1712">
      <c r="A1712" s="2" t="s">
        <v>425</v>
      </c>
      <c r="B1712" s="2" t="s">
        <v>507</v>
      </c>
      <c r="C1712" s="2">
        <v>2.34881024E8</v>
      </c>
      <c r="D1712" s="2">
        <v>14.0</v>
      </c>
      <c r="E1712" s="2">
        <v>420.56</v>
      </c>
      <c r="F1712" s="2">
        <v>558.5</v>
      </c>
      <c r="G1712" s="2">
        <v>518.61</v>
      </c>
      <c r="H1712" s="756">
        <v>46096.0</v>
      </c>
      <c r="I1712" s="757">
        <f t="shared" si="1"/>
        <v>242.3375644</v>
      </c>
      <c r="J1712" s="758">
        <f t="shared" si="2"/>
        <v>0.5762258999</v>
      </c>
      <c r="K1712" s="758"/>
    </row>
    <row r="1713">
      <c r="A1713" s="2" t="s">
        <v>425</v>
      </c>
      <c r="B1713" s="2" t="s">
        <v>507</v>
      </c>
      <c r="C1713" s="2">
        <v>4.69762048E8</v>
      </c>
      <c r="D1713" s="2">
        <v>14.0</v>
      </c>
      <c r="E1713" s="2">
        <v>797.39</v>
      </c>
      <c r="F1713" s="2">
        <v>589.12</v>
      </c>
      <c r="G1713" s="2">
        <v>547.04</v>
      </c>
      <c r="H1713" s="756">
        <v>46096.0</v>
      </c>
      <c r="I1713" s="757">
        <f t="shared" si="1"/>
        <v>484.6751289</v>
      </c>
      <c r="J1713" s="758">
        <f t="shared" si="2"/>
        <v>0.6078269465</v>
      </c>
      <c r="K1713" s="758"/>
    </row>
    <row r="1714">
      <c r="A1714" s="2" t="s">
        <v>425</v>
      </c>
      <c r="B1714" s="2" t="s">
        <v>507</v>
      </c>
      <c r="C1714" s="2">
        <v>9.39524096E8</v>
      </c>
      <c r="D1714" s="2">
        <v>14.0</v>
      </c>
      <c r="E1714" s="2">
        <v>1589.16</v>
      </c>
      <c r="F1714" s="2">
        <v>591.21</v>
      </c>
      <c r="G1714" s="2">
        <v>548.98</v>
      </c>
      <c r="H1714" s="756">
        <v>46096.0</v>
      </c>
      <c r="I1714" s="757">
        <f t="shared" si="1"/>
        <v>969.3502578</v>
      </c>
      <c r="J1714" s="758">
        <f t="shared" si="2"/>
        <v>0.6099765019</v>
      </c>
      <c r="K1714" s="758"/>
    </row>
    <row r="1715">
      <c r="A1715" s="2" t="s">
        <v>425</v>
      </c>
      <c r="B1715" s="2" t="s">
        <v>507</v>
      </c>
      <c r="C1715" s="2">
        <v>1.879048192E9</v>
      </c>
      <c r="D1715" s="2">
        <v>14.0</v>
      </c>
      <c r="E1715" s="2">
        <v>3087.54</v>
      </c>
      <c r="F1715" s="2">
        <v>608.59</v>
      </c>
      <c r="G1715" s="2">
        <v>565.12</v>
      </c>
      <c r="H1715" s="756">
        <v>46096.0</v>
      </c>
      <c r="I1715" s="757">
        <f t="shared" si="1"/>
        <v>1938.700516</v>
      </c>
      <c r="J1715" s="758">
        <f t="shared" si="2"/>
        <v>0.6279110604</v>
      </c>
      <c r="K1715" s="758"/>
    </row>
    <row r="1716">
      <c r="A1716" s="2" t="s">
        <v>425</v>
      </c>
      <c r="B1716" s="2" t="s">
        <v>507</v>
      </c>
      <c r="C1716" s="2">
        <v>3.758096384E9</v>
      </c>
      <c r="D1716" s="2">
        <v>14.0</v>
      </c>
      <c r="E1716" s="2">
        <v>5642.44</v>
      </c>
      <c r="F1716" s="2">
        <v>666.04</v>
      </c>
      <c r="G1716" s="2">
        <v>618.47</v>
      </c>
      <c r="H1716" s="756">
        <v>46096.0</v>
      </c>
      <c r="I1716" s="757">
        <f t="shared" si="1"/>
        <v>3877.401031</v>
      </c>
      <c r="J1716" s="758">
        <f t="shared" si="2"/>
        <v>0.6871851595</v>
      </c>
      <c r="K1716" s="758"/>
    </row>
    <row r="1717">
      <c r="A1717" s="2" t="s">
        <v>425</v>
      </c>
      <c r="B1717" s="2" t="s">
        <v>507</v>
      </c>
      <c r="C1717" s="2">
        <v>7.516192768E9</v>
      </c>
      <c r="D1717" s="2">
        <v>14.0</v>
      </c>
      <c r="E1717" s="2">
        <v>10932.8</v>
      </c>
      <c r="F1717" s="2">
        <v>687.49</v>
      </c>
      <c r="G1717" s="2">
        <v>638.38</v>
      </c>
      <c r="H1717" s="756">
        <v>46096.0</v>
      </c>
      <c r="I1717" s="757">
        <f t="shared" si="1"/>
        <v>7754.802062</v>
      </c>
      <c r="J1717" s="758">
        <f t="shared" si="2"/>
        <v>0.7093152772</v>
      </c>
      <c r="K1717" s="758"/>
    </row>
    <row r="1718">
      <c r="A1718" s="2" t="s">
        <v>425</v>
      </c>
      <c r="B1718" s="2" t="s">
        <v>507</v>
      </c>
      <c r="C1718" s="2">
        <v>1.5032385536E10</v>
      </c>
      <c r="D1718" s="2">
        <v>14.0</v>
      </c>
      <c r="E1718" s="2">
        <v>21750.7</v>
      </c>
      <c r="F1718" s="2">
        <v>691.12</v>
      </c>
      <c r="G1718" s="2">
        <v>641.76</v>
      </c>
      <c r="H1718" s="756">
        <v>46096.0</v>
      </c>
      <c r="I1718" s="757">
        <f t="shared" si="1"/>
        <v>15509.60412</v>
      </c>
      <c r="J1718" s="758">
        <f t="shared" si="2"/>
        <v>0.713062298</v>
      </c>
      <c r="K1718" s="758"/>
    </row>
    <row r="1719">
      <c r="A1719" s="2" t="s">
        <v>425</v>
      </c>
      <c r="B1719" s="2" t="s">
        <v>507</v>
      </c>
      <c r="C1719" s="2">
        <v>1024.0</v>
      </c>
      <c r="D1719" s="2">
        <v>16.0</v>
      </c>
      <c r="E1719" s="2">
        <v>18.05</v>
      </c>
      <c r="F1719" s="2">
        <v>0.06</v>
      </c>
      <c r="G1719" s="2">
        <v>0.05</v>
      </c>
      <c r="H1719" s="756">
        <v>46096.0</v>
      </c>
      <c r="I1719" s="757">
        <f t="shared" si="1"/>
        <v>0.001066666667</v>
      </c>
      <c r="J1719" s="758">
        <f t="shared" si="2"/>
        <v>0.00005909510619</v>
      </c>
      <c r="K1719" s="758"/>
    </row>
    <row r="1720">
      <c r="A1720" s="2" t="s">
        <v>425</v>
      </c>
      <c r="B1720" s="2" t="s">
        <v>507</v>
      </c>
      <c r="C1720" s="2">
        <v>2048.0</v>
      </c>
      <c r="D1720" s="2">
        <v>16.0</v>
      </c>
      <c r="E1720" s="2">
        <v>18.37</v>
      </c>
      <c r="F1720" s="2">
        <v>0.11</v>
      </c>
      <c r="G1720" s="2">
        <v>0.1</v>
      </c>
      <c r="H1720" s="756">
        <v>46096.0</v>
      </c>
      <c r="I1720" s="757">
        <f t="shared" si="1"/>
        <v>0.002133333333</v>
      </c>
      <c r="J1720" s="758">
        <f t="shared" si="2"/>
        <v>0.0001161313736</v>
      </c>
      <c r="K1720" s="758"/>
    </row>
    <row r="1721">
      <c r="A1721" s="2" t="s">
        <v>425</v>
      </c>
      <c r="B1721" s="2" t="s">
        <v>507</v>
      </c>
      <c r="C1721" s="2">
        <v>4096.0</v>
      </c>
      <c r="D1721" s="2">
        <v>16.0</v>
      </c>
      <c r="E1721" s="2">
        <v>15.56</v>
      </c>
      <c r="F1721" s="2">
        <v>0.26</v>
      </c>
      <c r="G1721" s="2">
        <v>0.25</v>
      </c>
      <c r="H1721" s="756">
        <v>46096.0</v>
      </c>
      <c r="I1721" s="757">
        <f t="shared" si="1"/>
        <v>0.004266666667</v>
      </c>
      <c r="J1721" s="758">
        <f t="shared" si="2"/>
        <v>0.0002742073693</v>
      </c>
      <c r="K1721" s="758"/>
    </row>
    <row r="1722">
      <c r="A1722" s="2" t="s">
        <v>425</v>
      </c>
      <c r="B1722" s="2" t="s">
        <v>507</v>
      </c>
      <c r="C1722" s="2">
        <v>8192.0</v>
      </c>
      <c r="D1722" s="2">
        <v>16.0</v>
      </c>
      <c r="E1722" s="2">
        <v>17.07</v>
      </c>
      <c r="F1722" s="2">
        <v>0.48</v>
      </c>
      <c r="G1722" s="2">
        <v>0.45</v>
      </c>
      <c r="H1722" s="756">
        <v>46096.0</v>
      </c>
      <c r="I1722" s="757">
        <f t="shared" si="1"/>
        <v>0.008533333333</v>
      </c>
      <c r="J1722" s="758">
        <f t="shared" si="2"/>
        <v>0.0004999023628</v>
      </c>
      <c r="K1722" s="758"/>
    </row>
    <row r="1723">
      <c r="A1723" s="2" t="s">
        <v>425</v>
      </c>
      <c r="B1723" s="2" t="s">
        <v>507</v>
      </c>
      <c r="C1723" s="2">
        <v>16384.0</v>
      </c>
      <c r="D1723" s="2">
        <v>16.0</v>
      </c>
      <c r="E1723" s="2">
        <v>16.05</v>
      </c>
      <c r="F1723" s="2">
        <v>1.02</v>
      </c>
      <c r="G1723" s="2">
        <v>0.96</v>
      </c>
      <c r="H1723" s="756">
        <v>46096.0</v>
      </c>
      <c r="I1723" s="757">
        <f t="shared" si="1"/>
        <v>0.01706666667</v>
      </c>
      <c r="J1723" s="758">
        <f t="shared" si="2"/>
        <v>0.001063343718</v>
      </c>
      <c r="K1723" s="758"/>
    </row>
    <row r="1724">
      <c r="A1724" s="2" t="s">
        <v>425</v>
      </c>
      <c r="B1724" s="2" t="s">
        <v>507</v>
      </c>
      <c r="C1724" s="2">
        <v>32768.0</v>
      </c>
      <c r="D1724" s="2">
        <v>16.0</v>
      </c>
      <c r="E1724" s="2">
        <v>16.02</v>
      </c>
      <c r="F1724" s="2">
        <v>2.05</v>
      </c>
      <c r="G1724" s="2">
        <v>1.92</v>
      </c>
      <c r="H1724" s="756">
        <v>46096.0</v>
      </c>
      <c r="I1724" s="757">
        <f t="shared" si="1"/>
        <v>0.03413333333</v>
      </c>
      <c r="J1724" s="758">
        <f t="shared" si="2"/>
        <v>0.002130669996</v>
      </c>
      <c r="K1724" s="758"/>
    </row>
    <row r="1725">
      <c r="A1725" s="2" t="s">
        <v>425</v>
      </c>
      <c r="B1725" s="2" t="s">
        <v>507</v>
      </c>
      <c r="C1725" s="2">
        <v>65536.0</v>
      </c>
      <c r="D1725" s="2">
        <v>16.0</v>
      </c>
      <c r="E1725" s="2">
        <v>16.19</v>
      </c>
      <c r="F1725" s="2">
        <v>4.05</v>
      </c>
      <c r="G1725" s="2">
        <v>3.8</v>
      </c>
      <c r="H1725" s="756">
        <v>46096.0</v>
      </c>
      <c r="I1725" s="757">
        <f t="shared" si="1"/>
        <v>0.06826666667</v>
      </c>
      <c r="J1725" s="758">
        <f t="shared" si="2"/>
        <v>0.004216594606</v>
      </c>
      <c r="K1725" s="758"/>
    </row>
    <row r="1726">
      <c r="A1726" s="2" t="s">
        <v>425</v>
      </c>
      <c r="B1726" s="2" t="s">
        <v>507</v>
      </c>
      <c r="C1726" s="2">
        <v>131072.0</v>
      </c>
      <c r="D1726" s="2">
        <v>16.0</v>
      </c>
      <c r="E1726" s="2">
        <v>16.85</v>
      </c>
      <c r="F1726" s="2">
        <v>7.78</v>
      </c>
      <c r="G1726" s="2">
        <v>7.29</v>
      </c>
      <c r="H1726" s="756">
        <v>46096.0</v>
      </c>
      <c r="I1726" s="757">
        <f t="shared" si="1"/>
        <v>0.1365333333</v>
      </c>
      <c r="J1726" s="758">
        <f t="shared" si="2"/>
        <v>0.008102868447</v>
      </c>
      <c r="K1726" s="758"/>
    </row>
    <row r="1727">
      <c r="A1727" s="2" t="s">
        <v>425</v>
      </c>
      <c r="B1727" s="2" t="s">
        <v>507</v>
      </c>
      <c r="C1727" s="2">
        <v>262144.0</v>
      </c>
      <c r="D1727" s="2">
        <v>16.0</v>
      </c>
      <c r="E1727" s="2">
        <v>16.94</v>
      </c>
      <c r="F1727" s="2">
        <v>15.48</v>
      </c>
      <c r="G1727" s="2">
        <v>14.51</v>
      </c>
      <c r="H1727" s="756">
        <v>46096.0</v>
      </c>
      <c r="I1727" s="757">
        <f t="shared" si="1"/>
        <v>0.2730666667</v>
      </c>
      <c r="J1727" s="758">
        <f t="shared" si="2"/>
        <v>0.01611963794</v>
      </c>
      <c r="K1727" s="758"/>
    </row>
    <row r="1728">
      <c r="A1728" s="2" t="s">
        <v>425</v>
      </c>
      <c r="B1728" s="2" t="s">
        <v>507</v>
      </c>
      <c r="C1728" s="2">
        <v>524288.0</v>
      </c>
      <c r="D1728" s="2">
        <v>16.0</v>
      </c>
      <c r="E1728" s="2">
        <v>18.52</v>
      </c>
      <c r="F1728" s="2">
        <v>28.31</v>
      </c>
      <c r="G1728" s="2">
        <v>26.54</v>
      </c>
      <c r="H1728" s="756">
        <v>46096.0</v>
      </c>
      <c r="I1728" s="757">
        <f t="shared" si="1"/>
        <v>0.5461333333</v>
      </c>
      <c r="J1728" s="758">
        <f t="shared" si="2"/>
        <v>0.02948884089</v>
      </c>
      <c r="K1728" s="758"/>
    </row>
    <row r="1729">
      <c r="A1729" s="2" t="s">
        <v>425</v>
      </c>
      <c r="B1729" s="2" t="s">
        <v>507</v>
      </c>
      <c r="C1729" s="2">
        <v>1048576.0</v>
      </c>
      <c r="D1729" s="2">
        <v>16.0</v>
      </c>
      <c r="E1729" s="2">
        <v>20.32</v>
      </c>
      <c r="F1729" s="2">
        <v>51.61</v>
      </c>
      <c r="G1729" s="2">
        <v>48.38</v>
      </c>
      <c r="H1729" s="756">
        <v>46096.0</v>
      </c>
      <c r="I1729" s="757">
        <f t="shared" si="1"/>
        <v>1.092266667</v>
      </c>
      <c r="J1729" s="758">
        <f t="shared" si="2"/>
        <v>0.05375328084</v>
      </c>
      <c r="K1729" s="758"/>
    </row>
    <row r="1730">
      <c r="A1730" s="2" t="s">
        <v>425</v>
      </c>
      <c r="B1730" s="2" t="s">
        <v>507</v>
      </c>
      <c r="C1730" s="2">
        <v>2097152.0</v>
      </c>
      <c r="D1730" s="2">
        <v>16.0</v>
      </c>
      <c r="E1730" s="2">
        <v>25.82</v>
      </c>
      <c r="F1730" s="2">
        <v>81.22</v>
      </c>
      <c r="G1730" s="2">
        <v>76.15</v>
      </c>
      <c r="H1730" s="756">
        <v>46096.0</v>
      </c>
      <c r="I1730" s="757">
        <f t="shared" si="1"/>
        <v>2.184533333</v>
      </c>
      <c r="J1730" s="758">
        <f t="shared" si="2"/>
        <v>0.08460624839</v>
      </c>
      <c r="K1730" s="758"/>
    </row>
    <row r="1731">
      <c r="A1731" s="2" t="s">
        <v>425</v>
      </c>
      <c r="B1731" s="2" t="s">
        <v>507</v>
      </c>
      <c r="C1731" s="2">
        <v>4194304.0</v>
      </c>
      <c r="D1731" s="2">
        <v>16.0</v>
      </c>
      <c r="E1731" s="2">
        <v>40.83</v>
      </c>
      <c r="F1731" s="2">
        <v>102.72</v>
      </c>
      <c r="G1731" s="2">
        <v>96.3</v>
      </c>
      <c r="H1731" s="756">
        <v>46096.0</v>
      </c>
      <c r="I1731" s="757">
        <f t="shared" si="1"/>
        <v>4.369066667</v>
      </c>
      <c r="J1731" s="758">
        <f t="shared" si="2"/>
        <v>0.1070062862</v>
      </c>
      <c r="K1731" s="758"/>
    </row>
    <row r="1732">
      <c r="A1732" s="2" t="s">
        <v>425</v>
      </c>
      <c r="B1732" s="2" t="s">
        <v>507</v>
      </c>
      <c r="C1732" s="2">
        <v>8388608.0</v>
      </c>
      <c r="D1732" s="2">
        <v>16.0</v>
      </c>
      <c r="E1732" s="2">
        <v>69.72</v>
      </c>
      <c r="F1732" s="2">
        <v>120.31</v>
      </c>
      <c r="G1732" s="2">
        <v>112.79</v>
      </c>
      <c r="H1732" s="756">
        <v>46096.0</v>
      </c>
      <c r="I1732" s="757">
        <f t="shared" si="1"/>
        <v>8.738133333</v>
      </c>
      <c r="J1732" s="758">
        <f t="shared" si="2"/>
        <v>0.1253318034</v>
      </c>
      <c r="K1732" s="758"/>
    </row>
    <row r="1733">
      <c r="A1733" s="2" t="s">
        <v>425</v>
      </c>
      <c r="B1733" s="2" t="s">
        <v>507</v>
      </c>
      <c r="C1733" s="2">
        <v>1.6777216E7</v>
      </c>
      <c r="D1733" s="2">
        <v>16.0</v>
      </c>
      <c r="E1733" s="2">
        <v>58.67</v>
      </c>
      <c r="F1733" s="2">
        <v>285.95</v>
      </c>
      <c r="G1733" s="2">
        <v>268.08</v>
      </c>
      <c r="H1733" s="756">
        <v>46096.0</v>
      </c>
      <c r="I1733" s="757">
        <f t="shared" si="1"/>
        <v>17.47626667</v>
      </c>
      <c r="J1733" s="758">
        <f t="shared" si="2"/>
        <v>0.2978739844</v>
      </c>
      <c r="K1733" s="758"/>
    </row>
    <row r="1734">
      <c r="A1734" s="2" t="s">
        <v>425</v>
      </c>
      <c r="B1734" s="2" t="s">
        <v>507</v>
      </c>
      <c r="C1734" s="2">
        <v>3.3554432E7</v>
      </c>
      <c r="D1734" s="2">
        <v>16.0</v>
      </c>
      <c r="E1734" s="2">
        <v>90.69</v>
      </c>
      <c r="F1734" s="2">
        <v>369.97</v>
      </c>
      <c r="G1734" s="2">
        <v>346.85</v>
      </c>
      <c r="H1734" s="756">
        <v>46096.0</v>
      </c>
      <c r="I1734" s="757">
        <f t="shared" si="1"/>
        <v>34.95253333</v>
      </c>
      <c r="J1734" s="758">
        <f t="shared" si="2"/>
        <v>0.3854066968</v>
      </c>
      <c r="K1734" s="758"/>
    </row>
    <row r="1735">
      <c r="A1735" s="2" t="s">
        <v>425</v>
      </c>
      <c r="B1735" s="2" t="s">
        <v>507</v>
      </c>
      <c r="C1735" s="2">
        <v>6.7108864E7</v>
      </c>
      <c r="D1735" s="2">
        <v>16.0</v>
      </c>
      <c r="E1735" s="2">
        <v>146.94</v>
      </c>
      <c r="F1735" s="2">
        <v>456.71</v>
      </c>
      <c r="G1735" s="2">
        <v>428.16</v>
      </c>
      <c r="H1735" s="756">
        <v>46096.0</v>
      </c>
      <c r="I1735" s="757">
        <f t="shared" si="1"/>
        <v>69.90506667</v>
      </c>
      <c r="J1735" s="758">
        <f t="shared" si="2"/>
        <v>0.4757388503</v>
      </c>
      <c r="K1735" s="758"/>
    </row>
    <row r="1736">
      <c r="A1736" s="2" t="s">
        <v>425</v>
      </c>
      <c r="B1736" s="2" t="s">
        <v>507</v>
      </c>
      <c r="C1736" s="2">
        <v>1.34217728E8</v>
      </c>
      <c r="D1736" s="2">
        <v>16.0</v>
      </c>
      <c r="E1736" s="2">
        <v>244.28</v>
      </c>
      <c r="F1736" s="2">
        <v>549.44</v>
      </c>
      <c r="G1736" s="2">
        <v>515.1</v>
      </c>
      <c r="H1736" s="756">
        <v>46096.0</v>
      </c>
      <c r="I1736" s="757">
        <f t="shared" si="1"/>
        <v>139.8101333</v>
      </c>
      <c r="J1736" s="758">
        <f t="shared" si="2"/>
        <v>0.5723355712</v>
      </c>
      <c r="K1736" s="758"/>
    </row>
    <row r="1737">
      <c r="A1737" s="2" t="s">
        <v>425</v>
      </c>
      <c r="B1737" s="2" t="s">
        <v>507</v>
      </c>
      <c r="C1737" s="2">
        <v>2.68435456E8</v>
      </c>
      <c r="D1737" s="2">
        <v>16.0</v>
      </c>
      <c r="E1737" s="2">
        <v>437.21</v>
      </c>
      <c r="F1737" s="2">
        <v>613.97</v>
      </c>
      <c r="G1737" s="2">
        <v>575.59</v>
      </c>
      <c r="H1737" s="756">
        <v>46096.0</v>
      </c>
      <c r="I1737" s="757">
        <f t="shared" si="1"/>
        <v>279.6202667</v>
      </c>
      <c r="J1737" s="758">
        <f t="shared" si="2"/>
        <v>0.6395559723</v>
      </c>
      <c r="K1737" s="758"/>
    </row>
    <row r="1738">
      <c r="A1738" s="2" t="s">
        <v>425</v>
      </c>
      <c r="B1738" s="2" t="s">
        <v>507</v>
      </c>
      <c r="C1738" s="2">
        <v>5.36870912E8</v>
      </c>
      <c r="D1738" s="2">
        <v>16.0</v>
      </c>
      <c r="E1738" s="2">
        <v>821.38</v>
      </c>
      <c r="F1738" s="2">
        <v>653.62</v>
      </c>
      <c r="G1738" s="2">
        <v>612.77</v>
      </c>
      <c r="H1738" s="756">
        <v>46096.0</v>
      </c>
      <c r="I1738" s="757">
        <f t="shared" si="1"/>
        <v>559.2405333</v>
      </c>
      <c r="J1738" s="758">
        <f t="shared" si="2"/>
        <v>0.6808548216</v>
      </c>
      <c r="K1738" s="758"/>
    </row>
    <row r="1739">
      <c r="A1739" s="2" t="s">
        <v>425</v>
      </c>
      <c r="B1739" s="2" t="s">
        <v>507</v>
      </c>
      <c r="C1739" s="2">
        <v>1.073741824E9</v>
      </c>
      <c r="D1739" s="2">
        <v>16.0</v>
      </c>
      <c r="E1739" s="2">
        <v>1633.44</v>
      </c>
      <c r="F1739" s="2">
        <v>657.35</v>
      </c>
      <c r="G1739" s="2">
        <v>616.27</v>
      </c>
      <c r="H1739" s="756">
        <v>46096.0</v>
      </c>
      <c r="I1739" s="757">
        <f t="shared" si="1"/>
        <v>1118.481067</v>
      </c>
      <c r="J1739" s="758">
        <f t="shared" si="2"/>
        <v>0.6847396088</v>
      </c>
      <c r="K1739" s="758"/>
    </row>
    <row r="1740">
      <c r="A1740" s="2" t="s">
        <v>425</v>
      </c>
      <c r="B1740" s="2" t="s">
        <v>507</v>
      </c>
      <c r="C1740" s="2">
        <v>2.147483648E9</v>
      </c>
      <c r="D1740" s="2">
        <v>16.0</v>
      </c>
      <c r="E1740" s="2">
        <v>3237.92</v>
      </c>
      <c r="F1740" s="2">
        <v>663.23</v>
      </c>
      <c r="G1740" s="2">
        <v>621.78</v>
      </c>
      <c r="H1740" s="756">
        <v>46096.0</v>
      </c>
      <c r="I1740" s="757">
        <f t="shared" si="1"/>
        <v>2236.962133</v>
      </c>
      <c r="J1740" s="758">
        <f t="shared" si="2"/>
        <v>0.6908639291</v>
      </c>
      <c r="K1740" s="758"/>
    </row>
    <row r="1741">
      <c r="A1741" s="2" t="s">
        <v>425</v>
      </c>
      <c r="B1741" s="2" t="s">
        <v>507</v>
      </c>
      <c r="C1741" s="2">
        <v>4.294967296E9</v>
      </c>
      <c r="D1741" s="2">
        <v>16.0</v>
      </c>
      <c r="E1741" s="2">
        <v>6632.18</v>
      </c>
      <c r="F1741" s="2">
        <v>647.59</v>
      </c>
      <c r="G1741" s="2">
        <v>607.12</v>
      </c>
      <c r="H1741" s="756">
        <v>46096.0</v>
      </c>
      <c r="I1741" s="757">
        <f t="shared" si="1"/>
        <v>4473.924267</v>
      </c>
      <c r="J1741" s="758">
        <f t="shared" si="2"/>
        <v>0.6745782332</v>
      </c>
      <c r="K1741" s="758"/>
    </row>
    <row r="1742">
      <c r="A1742" s="2" t="s">
        <v>425</v>
      </c>
      <c r="B1742" s="2" t="s">
        <v>507</v>
      </c>
      <c r="C1742" s="2">
        <v>8.589934592E9</v>
      </c>
      <c r="D1742" s="2">
        <v>16.0</v>
      </c>
      <c r="E1742" s="2">
        <v>13269.5</v>
      </c>
      <c r="F1742" s="2">
        <v>647.34</v>
      </c>
      <c r="G1742" s="2">
        <v>606.88</v>
      </c>
      <c r="H1742" s="756">
        <v>46096.0</v>
      </c>
      <c r="I1742" s="757">
        <f t="shared" si="1"/>
        <v>8947.848533</v>
      </c>
      <c r="J1742" s="758">
        <f t="shared" si="2"/>
        <v>0.6743169323</v>
      </c>
      <c r="K1742" s="758"/>
    </row>
    <row r="1743">
      <c r="A1743" s="2" t="s">
        <v>425</v>
      </c>
      <c r="B1743" s="2" t="s">
        <v>507</v>
      </c>
      <c r="C1743" s="2">
        <v>1.7179869184E10</v>
      </c>
      <c r="D1743" s="2">
        <v>16.0</v>
      </c>
      <c r="E1743" s="2">
        <v>26109.9</v>
      </c>
      <c r="F1743" s="2">
        <v>657.98</v>
      </c>
      <c r="G1743" s="2">
        <v>616.86</v>
      </c>
      <c r="H1743" s="756">
        <v>46096.0</v>
      </c>
      <c r="I1743" s="757">
        <f t="shared" si="1"/>
        <v>17895.69707</v>
      </c>
      <c r="J1743" s="758">
        <f t="shared" si="2"/>
        <v>0.6853989125</v>
      </c>
      <c r="K1743" s="758"/>
    </row>
    <row r="1744">
      <c r="A1744" s="2" t="s">
        <v>425</v>
      </c>
      <c r="B1744" s="2" t="s">
        <v>507</v>
      </c>
      <c r="C1744" s="2">
        <v>1152.0</v>
      </c>
      <c r="D1744" s="2">
        <v>18.0</v>
      </c>
      <c r="E1744" s="2">
        <v>26.34</v>
      </c>
      <c r="F1744" s="2">
        <v>0.04</v>
      </c>
      <c r="G1744" s="2">
        <v>0.04</v>
      </c>
      <c r="H1744" s="756">
        <v>46096.0</v>
      </c>
      <c r="I1744" s="757">
        <f t="shared" si="1"/>
        <v>0.001208888889</v>
      </c>
      <c r="J1744" s="758">
        <f t="shared" si="2"/>
        <v>0.00004589555387</v>
      </c>
      <c r="K1744" s="758"/>
    </row>
    <row r="1745">
      <c r="A1745" s="2" t="s">
        <v>425</v>
      </c>
      <c r="B1745" s="2" t="s">
        <v>507</v>
      </c>
      <c r="C1745" s="2">
        <v>2304.0</v>
      </c>
      <c r="D1745" s="2">
        <v>18.0</v>
      </c>
      <c r="E1745" s="2">
        <v>19.97</v>
      </c>
      <c r="F1745" s="2">
        <v>0.12</v>
      </c>
      <c r="G1745" s="2">
        <v>0.11</v>
      </c>
      <c r="H1745" s="756">
        <v>46096.0</v>
      </c>
      <c r="I1745" s="757">
        <f t="shared" si="1"/>
        <v>0.002417777778</v>
      </c>
      <c r="J1745" s="758">
        <f t="shared" si="2"/>
        <v>0.0001210704946</v>
      </c>
      <c r="K1745" s="758"/>
    </row>
    <row r="1746">
      <c r="A1746" s="2" t="s">
        <v>425</v>
      </c>
      <c r="B1746" s="2" t="s">
        <v>507</v>
      </c>
      <c r="C1746" s="2">
        <v>4608.0</v>
      </c>
      <c r="D1746" s="2">
        <v>18.0</v>
      </c>
      <c r="E1746" s="2">
        <v>21.03</v>
      </c>
      <c r="F1746" s="2">
        <v>0.22</v>
      </c>
      <c r="G1746" s="2">
        <v>0.21</v>
      </c>
      <c r="H1746" s="756">
        <v>46096.0</v>
      </c>
      <c r="I1746" s="757">
        <f t="shared" si="1"/>
        <v>0.004835555556</v>
      </c>
      <c r="J1746" s="758">
        <f t="shared" si="2"/>
        <v>0.0002299360702</v>
      </c>
      <c r="K1746" s="758"/>
    </row>
    <row r="1747">
      <c r="A1747" s="2" t="s">
        <v>425</v>
      </c>
      <c r="B1747" s="2" t="s">
        <v>507</v>
      </c>
      <c r="C1747" s="2">
        <v>9216.0</v>
      </c>
      <c r="D1747" s="2">
        <v>18.0</v>
      </c>
      <c r="E1747" s="2">
        <v>19.83</v>
      </c>
      <c r="F1747" s="2">
        <v>0.46</v>
      </c>
      <c r="G1747" s="2">
        <v>0.44</v>
      </c>
      <c r="H1747" s="756">
        <v>46096.0</v>
      </c>
      <c r="I1747" s="757">
        <f t="shared" si="1"/>
        <v>0.009671111111</v>
      </c>
      <c r="J1747" s="758">
        <f t="shared" si="2"/>
        <v>0.0004877010142</v>
      </c>
      <c r="K1747" s="758"/>
    </row>
    <row r="1748">
      <c r="A1748" s="2" t="s">
        <v>425</v>
      </c>
      <c r="B1748" s="2" t="s">
        <v>507</v>
      </c>
      <c r="C1748" s="2">
        <v>18432.0</v>
      </c>
      <c r="D1748" s="2">
        <v>18.0</v>
      </c>
      <c r="E1748" s="2">
        <v>20.0</v>
      </c>
      <c r="F1748" s="2">
        <v>0.92</v>
      </c>
      <c r="G1748" s="2">
        <v>0.87</v>
      </c>
      <c r="H1748" s="756">
        <v>46096.0</v>
      </c>
      <c r="I1748" s="757">
        <f t="shared" si="1"/>
        <v>0.01934222222</v>
      </c>
      <c r="J1748" s="758">
        <f t="shared" si="2"/>
        <v>0.0009671111111</v>
      </c>
      <c r="K1748" s="758"/>
    </row>
    <row r="1749">
      <c r="A1749" s="2" t="s">
        <v>425</v>
      </c>
      <c r="B1749" s="2" t="s">
        <v>507</v>
      </c>
      <c r="C1749" s="2">
        <v>36864.0</v>
      </c>
      <c r="D1749" s="2">
        <v>18.0</v>
      </c>
      <c r="E1749" s="2">
        <v>18.71</v>
      </c>
      <c r="F1749" s="2">
        <v>1.97</v>
      </c>
      <c r="G1749" s="2">
        <v>1.86</v>
      </c>
      <c r="H1749" s="756">
        <v>46096.0</v>
      </c>
      <c r="I1749" s="757">
        <f t="shared" si="1"/>
        <v>0.03868444444</v>
      </c>
      <c r="J1749" s="758">
        <f t="shared" si="2"/>
        <v>0.00206758121</v>
      </c>
      <c r="K1749" s="758"/>
    </row>
    <row r="1750">
      <c r="A1750" s="2" t="s">
        <v>425</v>
      </c>
      <c r="B1750" s="2" t="s">
        <v>507</v>
      </c>
      <c r="C1750" s="2">
        <v>73728.0</v>
      </c>
      <c r="D1750" s="2">
        <v>18.0</v>
      </c>
      <c r="E1750" s="2">
        <v>18.74</v>
      </c>
      <c r="F1750" s="2">
        <v>3.93</v>
      </c>
      <c r="G1750" s="2">
        <v>3.72</v>
      </c>
      <c r="H1750" s="756">
        <v>46096.0</v>
      </c>
      <c r="I1750" s="757">
        <f t="shared" si="1"/>
        <v>0.07736888889</v>
      </c>
      <c r="J1750" s="758">
        <f t="shared" si="2"/>
        <v>0.00412854263</v>
      </c>
      <c r="K1750" s="758"/>
    </row>
    <row r="1751">
      <c r="A1751" s="2" t="s">
        <v>425</v>
      </c>
      <c r="B1751" s="2" t="s">
        <v>507</v>
      </c>
      <c r="C1751" s="2">
        <v>147456.0</v>
      </c>
      <c r="D1751" s="2">
        <v>18.0</v>
      </c>
      <c r="E1751" s="2">
        <v>19.88</v>
      </c>
      <c r="F1751" s="2">
        <v>7.42</v>
      </c>
      <c r="G1751" s="2">
        <v>7.01</v>
      </c>
      <c r="H1751" s="756">
        <v>46096.0</v>
      </c>
      <c r="I1751" s="757">
        <f t="shared" si="1"/>
        <v>0.1547377778</v>
      </c>
      <c r="J1751" s="758">
        <f t="shared" si="2"/>
        <v>0.007783590431</v>
      </c>
      <c r="K1751" s="758"/>
    </row>
    <row r="1752">
      <c r="A1752" s="2" t="s">
        <v>425</v>
      </c>
      <c r="B1752" s="2" t="s">
        <v>507</v>
      </c>
      <c r="C1752" s="2">
        <v>294912.0</v>
      </c>
      <c r="D1752" s="2">
        <v>18.0</v>
      </c>
      <c r="E1752" s="2">
        <v>21.88</v>
      </c>
      <c r="F1752" s="2">
        <v>13.48</v>
      </c>
      <c r="G1752" s="2">
        <v>12.73</v>
      </c>
      <c r="H1752" s="756">
        <v>46096.0</v>
      </c>
      <c r="I1752" s="757">
        <f t="shared" si="1"/>
        <v>0.3094755556</v>
      </c>
      <c r="J1752" s="758">
        <f t="shared" si="2"/>
        <v>0.014144221</v>
      </c>
      <c r="K1752" s="758"/>
    </row>
    <row r="1753">
      <c r="A1753" s="2" t="s">
        <v>425</v>
      </c>
      <c r="B1753" s="2" t="s">
        <v>507</v>
      </c>
      <c r="C1753" s="2">
        <v>589824.0</v>
      </c>
      <c r="D1753" s="2">
        <v>18.0</v>
      </c>
      <c r="E1753" s="2">
        <v>22.25</v>
      </c>
      <c r="F1753" s="2">
        <v>26.51</v>
      </c>
      <c r="G1753" s="2">
        <v>25.03</v>
      </c>
      <c r="H1753" s="756">
        <v>46096.0</v>
      </c>
      <c r="I1753" s="757">
        <f t="shared" si="1"/>
        <v>0.6189511111</v>
      </c>
      <c r="J1753" s="758">
        <f t="shared" si="2"/>
        <v>0.02781802747</v>
      </c>
      <c r="K1753" s="758"/>
    </row>
    <row r="1754">
      <c r="A1754" s="2" t="s">
        <v>425</v>
      </c>
      <c r="B1754" s="2" t="s">
        <v>507</v>
      </c>
      <c r="C1754" s="2">
        <v>1179648.0</v>
      </c>
      <c r="D1754" s="2">
        <v>18.0</v>
      </c>
      <c r="E1754" s="2">
        <v>25.73</v>
      </c>
      <c r="F1754" s="2">
        <v>45.85</v>
      </c>
      <c r="G1754" s="2">
        <v>43.3</v>
      </c>
      <c r="H1754" s="756">
        <v>46096.0</v>
      </c>
      <c r="I1754" s="757">
        <f t="shared" si="1"/>
        <v>1.237902222</v>
      </c>
      <c r="J1754" s="758">
        <f t="shared" si="2"/>
        <v>0.04811124066</v>
      </c>
      <c r="K1754" s="758"/>
    </row>
    <row r="1755">
      <c r="A1755" s="2" t="s">
        <v>425</v>
      </c>
      <c r="B1755" s="2" t="s">
        <v>507</v>
      </c>
      <c r="C1755" s="2">
        <v>2359296.0</v>
      </c>
      <c r="D1755" s="2">
        <v>18.0</v>
      </c>
      <c r="E1755" s="2">
        <v>38.63</v>
      </c>
      <c r="F1755" s="2">
        <v>61.07</v>
      </c>
      <c r="G1755" s="2">
        <v>57.67</v>
      </c>
      <c r="H1755" s="756">
        <v>46096.0</v>
      </c>
      <c r="I1755" s="757">
        <f t="shared" si="1"/>
        <v>2.475804444</v>
      </c>
      <c r="J1755" s="758">
        <f t="shared" si="2"/>
        <v>0.06409020048</v>
      </c>
      <c r="K1755" s="758"/>
    </row>
    <row r="1756">
      <c r="A1756" s="2" t="s">
        <v>425</v>
      </c>
      <c r="B1756" s="2" t="s">
        <v>507</v>
      </c>
      <c r="C1756" s="2">
        <v>4718592.0</v>
      </c>
      <c r="D1756" s="2">
        <v>18.0</v>
      </c>
      <c r="E1756" s="2">
        <v>68.84</v>
      </c>
      <c r="F1756" s="2">
        <v>68.54</v>
      </c>
      <c r="G1756" s="2">
        <v>64.74</v>
      </c>
      <c r="H1756" s="756">
        <v>46096.0</v>
      </c>
      <c r="I1756" s="757">
        <f t="shared" si="1"/>
        <v>4.951608889</v>
      </c>
      <c r="J1756" s="758">
        <f t="shared" si="2"/>
        <v>0.07192924011</v>
      </c>
      <c r="K1756" s="758"/>
    </row>
    <row r="1757">
      <c r="A1757" s="2" t="s">
        <v>425</v>
      </c>
      <c r="B1757" s="2" t="s">
        <v>507</v>
      </c>
      <c r="C1757" s="2">
        <v>9437184.0</v>
      </c>
      <c r="D1757" s="2">
        <v>18.0</v>
      </c>
      <c r="E1757" s="2">
        <v>122.56</v>
      </c>
      <c r="F1757" s="2">
        <v>77.0</v>
      </c>
      <c r="G1757" s="2">
        <v>72.72</v>
      </c>
      <c r="H1757" s="756">
        <v>46096.0</v>
      </c>
      <c r="I1757" s="757">
        <f t="shared" si="1"/>
        <v>9.903217778</v>
      </c>
      <c r="J1757" s="758">
        <f t="shared" si="2"/>
        <v>0.08080301712</v>
      </c>
      <c r="K1757" s="758"/>
    </row>
    <row r="1758">
      <c r="A1758" s="2" t="s">
        <v>425</v>
      </c>
      <c r="B1758" s="2" t="s">
        <v>507</v>
      </c>
      <c r="C1758" s="2">
        <v>1.8874368E7</v>
      </c>
      <c r="D1758" s="2">
        <v>18.0</v>
      </c>
      <c r="E1758" s="2">
        <v>71.16</v>
      </c>
      <c r="F1758" s="2">
        <v>265.23</v>
      </c>
      <c r="G1758" s="2">
        <v>250.5</v>
      </c>
      <c r="H1758" s="756">
        <v>46096.0</v>
      </c>
      <c r="I1758" s="757">
        <f t="shared" si="1"/>
        <v>19.80643556</v>
      </c>
      <c r="J1758" s="758">
        <f t="shared" si="2"/>
        <v>0.2783366436</v>
      </c>
      <c r="K1758" s="758"/>
    </row>
    <row r="1759">
      <c r="A1759" s="2" t="s">
        <v>425</v>
      </c>
      <c r="B1759" s="2" t="s">
        <v>507</v>
      </c>
      <c r="C1759" s="2">
        <v>3.7748736E7</v>
      </c>
      <c r="D1759" s="2">
        <v>18.0</v>
      </c>
      <c r="E1759" s="2">
        <v>118.72</v>
      </c>
      <c r="F1759" s="2">
        <v>317.96</v>
      </c>
      <c r="G1759" s="2">
        <v>300.29</v>
      </c>
      <c r="H1759" s="756">
        <v>46096.0</v>
      </c>
      <c r="I1759" s="757">
        <f t="shared" si="1"/>
        <v>39.61287111</v>
      </c>
      <c r="J1759" s="758">
        <f t="shared" si="2"/>
        <v>0.3336663672</v>
      </c>
      <c r="K1759" s="758"/>
    </row>
    <row r="1760">
      <c r="A1760" s="2" t="s">
        <v>425</v>
      </c>
      <c r="B1760" s="2" t="s">
        <v>507</v>
      </c>
      <c r="C1760" s="2">
        <v>7.5497472E7</v>
      </c>
      <c r="D1760" s="2">
        <v>18.0</v>
      </c>
      <c r="E1760" s="2">
        <v>216.18</v>
      </c>
      <c r="F1760" s="2">
        <v>349.24</v>
      </c>
      <c r="G1760" s="2">
        <v>329.84</v>
      </c>
      <c r="H1760" s="756">
        <v>46096.0</v>
      </c>
      <c r="I1760" s="757">
        <f t="shared" si="1"/>
        <v>79.22574222</v>
      </c>
      <c r="J1760" s="758">
        <f t="shared" si="2"/>
        <v>0.3664804433</v>
      </c>
      <c r="K1760" s="758"/>
    </row>
    <row r="1761">
      <c r="A1761" s="2" t="s">
        <v>425</v>
      </c>
      <c r="B1761" s="2" t="s">
        <v>507</v>
      </c>
      <c r="C1761" s="2">
        <v>1.50994944E8</v>
      </c>
      <c r="D1761" s="2">
        <v>18.0</v>
      </c>
      <c r="E1761" s="2">
        <v>404.3</v>
      </c>
      <c r="F1761" s="2">
        <v>373.47</v>
      </c>
      <c r="G1761" s="2">
        <v>352.72</v>
      </c>
      <c r="H1761" s="756">
        <v>46096.0</v>
      </c>
      <c r="I1761" s="757">
        <f t="shared" si="1"/>
        <v>158.4514844</v>
      </c>
      <c r="J1761" s="758">
        <f t="shared" si="2"/>
        <v>0.3919156182</v>
      </c>
      <c r="K1761" s="758"/>
    </row>
    <row r="1762">
      <c r="A1762" s="2" t="s">
        <v>425</v>
      </c>
      <c r="B1762" s="2" t="s">
        <v>507</v>
      </c>
      <c r="C1762" s="2">
        <v>3.01989888E8</v>
      </c>
      <c r="D1762" s="2">
        <v>18.0</v>
      </c>
      <c r="E1762" s="2">
        <v>775.5</v>
      </c>
      <c r="F1762" s="2">
        <v>389.41</v>
      </c>
      <c r="G1762" s="2">
        <v>367.78</v>
      </c>
      <c r="H1762" s="756">
        <v>46096.0</v>
      </c>
      <c r="I1762" s="757">
        <f t="shared" si="1"/>
        <v>316.9029689</v>
      </c>
      <c r="J1762" s="758">
        <f t="shared" si="2"/>
        <v>0.4086434157</v>
      </c>
      <c r="K1762" s="758"/>
    </row>
    <row r="1763">
      <c r="A1763" s="2" t="s">
        <v>425</v>
      </c>
      <c r="B1763" s="2" t="s">
        <v>507</v>
      </c>
      <c r="C1763" s="2">
        <v>6.03979776E8</v>
      </c>
      <c r="D1763" s="2">
        <v>18.0</v>
      </c>
      <c r="E1763" s="2">
        <v>1554.49</v>
      </c>
      <c r="F1763" s="2">
        <v>388.54</v>
      </c>
      <c r="G1763" s="2">
        <v>366.95</v>
      </c>
      <c r="H1763" s="756">
        <v>46096.0</v>
      </c>
      <c r="I1763" s="757">
        <f t="shared" si="1"/>
        <v>633.8059378</v>
      </c>
      <c r="J1763" s="758">
        <f t="shared" si="2"/>
        <v>0.4077259666</v>
      </c>
      <c r="K1763" s="758"/>
    </row>
    <row r="1764">
      <c r="A1764" s="2" t="s">
        <v>425</v>
      </c>
      <c r="B1764" s="2" t="s">
        <v>507</v>
      </c>
      <c r="C1764" s="2">
        <v>1.207959552E9</v>
      </c>
      <c r="D1764" s="2">
        <v>18.0</v>
      </c>
      <c r="E1764" s="2">
        <v>2396.27</v>
      </c>
      <c r="F1764" s="2">
        <v>504.1</v>
      </c>
      <c r="G1764" s="2">
        <v>476.09</v>
      </c>
      <c r="H1764" s="756">
        <v>46096.0</v>
      </c>
      <c r="I1764" s="757">
        <f t="shared" si="1"/>
        <v>1267.611876</v>
      </c>
      <c r="J1764" s="758">
        <f t="shared" si="2"/>
        <v>0.5289937593</v>
      </c>
      <c r="K1764" s="758"/>
    </row>
    <row r="1765">
      <c r="A1765" s="2" t="s">
        <v>425</v>
      </c>
      <c r="B1765" s="2" t="s">
        <v>507</v>
      </c>
      <c r="C1765" s="2">
        <v>2.415919104E9</v>
      </c>
      <c r="D1765" s="2">
        <v>18.0</v>
      </c>
      <c r="E1765" s="2">
        <v>4016.63</v>
      </c>
      <c r="F1765" s="2">
        <v>601.48</v>
      </c>
      <c r="G1765" s="2">
        <v>568.06</v>
      </c>
      <c r="H1765" s="756">
        <v>46096.0</v>
      </c>
      <c r="I1765" s="757">
        <f t="shared" si="1"/>
        <v>2535.223751</v>
      </c>
      <c r="J1765" s="758">
        <f t="shared" si="2"/>
        <v>0.6311817994</v>
      </c>
      <c r="K1765" s="758"/>
    </row>
    <row r="1766">
      <c r="A1766" s="2" t="s">
        <v>425</v>
      </c>
      <c r="B1766" s="2" t="s">
        <v>507</v>
      </c>
      <c r="C1766" s="2">
        <v>4.831838208E9</v>
      </c>
      <c r="D1766" s="2">
        <v>18.0</v>
      </c>
      <c r="E1766" s="2">
        <v>7349.22</v>
      </c>
      <c r="F1766" s="2">
        <v>657.46</v>
      </c>
      <c r="G1766" s="2">
        <v>620.94</v>
      </c>
      <c r="H1766" s="756">
        <v>46096.0</v>
      </c>
      <c r="I1766" s="757">
        <f t="shared" si="1"/>
        <v>5070.447502</v>
      </c>
      <c r="J1766" s="758">
        <f t="shared" si="2"/>
        <v>0.6899300201</v>
      </c>
      <c r="K1766" s="758"/>
    </row>
    <row r="1767">
      <c r="A1767" s="2" t="s">
        <v>425</v>
      </c>
      <c r="B1767" s="2" t="s">
        <v>507</v>
      </c>
      <c r="C1767" s="2">
        <v>9.663676416E9</v>
      </c>
      <c r="D1767" s="2">
        <v>18.0</v>
      </c>
      <c r="E1767" s="2">
        <v>14705.3</v>
      </c>
      <c r="F1767" s="2">
        <v>657.16</v>
      </c>
      <c r="G1767" s="2">
        <v>620.65</v>
      </c>
      <c r="H1767" s="756">
        <v>46096.0</v>
      </c>
      <c r="I1767" s="757">
        <f t="shared" si="1"/>
        <v>10140.895</v>
      </c>
      <c r="J1767" s="758">
        <f t="shared" si="2"/>
        <v>0.6896081688</v>
      </c>
      <c r="K1767" s="758"/>
    </row>
    <row r="1768">
      <c r="A1768" s="2" t="s">
        <v>425</v>
      </c>
      <c r="B1768" s="2" t="s">
        <v>507</v>
      </c>
      <c r="C1768" s="2">
        <v>1280.0</v>
      </c>
      <c r="D1768" s="2">
        <v>20.0</v>
      </c>
      <c r="E1768" s="2">
        <v>21.8</v>
      </c>
      <c r="F1768" s="2">
        <v>0.06</v>
      </c>
      <c r="G1768" s="2">
        <v>0.06</v>
      </c>
      <c r="H1768" s="756">
        <v>46096.0</v>
      </c>
      <c r="I1768" s="757">
        <f t="shared" si="1"/>
        <v>0.001351111111</v>
      </c>
      <c r="J1768" s="758">
        <f t="shared" si="2"/>
        <v>0.0000619775739</v>
      </c>
      <c r="K1768" s="758"/>
    </row>
    <row r="1769">
      <c r="A1769" s="2" t="s">
        <v>425</v>
      </c>
      <c r="B1769" s="2" t="s">
        <v>507</v>
      </c>
      <c r="C1769" s="2">
        <v>2560.0</v>
      </c>
      <c r="D1769" s="2">
        <v>20.0</v>
      </c>
      <c r="E1769" s="2">
        <v>19.59</v>
      </c>
      <c r="F1769" s="2">
        <v>0.13</v>
      </c>
      <c r="G1769" s="2">
        <v>0.12</v>
      </c>
      <c r="H1769" s="756">
        <v>46096.0</v>
      </c>
      <c r="I1769" s="757">
        <f t="shared" si="1"/>
        <v>0.002702222222</v>
      </c>
      <c r="J1769" s="758">
        <f t="shared" si="2"/>
        <v>0.0001379388577</v>
      </c>
      <c r="K1769" s="758"/>
    </row>
    <row r="1770">
      <c r="A1770" s="2" t="s">
        <v>425</v>
      </c>
      <c r="B1770" s="2" t="s">
        <v>507</v>
      </c>
      <c r="C1770" s="2">
        <v>5120.0</v>
      </c>
      <c r="D1770" s="2">
        <v>20.0</v>
      </c>
      <c r="E1770" s="2">
        <v>18.89</v>
      </c>
      <c r="F1770" s="2">
        <v>0.27</v>
      </c>
      <c r="G1770" s="2">
        <v>0.26</v>
      </c>
      <c r="H1770" s="756">
        <v>46096.0</v>
      </c>
      <c r="I1770" s="757">
        <f t="shared" si="1"/>
        <v>0.005404444444</v>
      </c>
      <c r="J1770" s="758">
        <f t="shared" si="2"/>
        <v>0.0002861008176</v>
      </c>
      <c r="K1770" s="758"/>
    </row>
    <row r="1771">
      <c r="A1771" s="2" t="s">
        <v>425</v>
      </c>
      <c r="B1771" s="2" t="s">
        <v>507</v>
      </c>
      <c r="C1771" s="2">
        <v>10240.0</v>
      </c>
      <c r="D1771" s="2">
        <v>20.0</v>
      </c>
      <c r="E1771" s="2">
        <v>18.57</v>
      </c>
      <c r="F1771" s="2">
        <v>0.55</v>
      </c>
      <c r="G1771" s="2">
        <v>0.52</v>
      </c>
      <c r="H1771" s="756">
        <v>46096.0</v>
      </c>
      <c r="I1771" s="757">
        <f t="shared" si="1"/>
        <v>0.01080888889</v>
      </c>
      <c r="J1771" s="758">
        <f t="shared" si="2"/>
        <v>0.000582061868</v>
      </c>
      <c r="K1771" s="758"/>
    </row>
    <row r="1772">
      <c r="A1772" s="2" t="s">
        <v>425</v>
      </c>
      <c r="B1772" s="2" t="s">
        <v>507</v>
      </c>
      <c r="C1772" s="2">
        <v>20480.0</v>
      </c>
      <c r="D1772" s="2">
        <v>20.0</v>
      </c>
      <c r="E1772" s="2">
        <v>18.69</v>
      </c>
      <c r="F1772" s="2">
        <v>1.1</v>
      </c>
      <c r="G1772" s="2">
        <v>1.04</v>
      </c>
      <c r="H1772" s="756">
        <v>46096.0</v>
      </c>
      <c r="I1772" s="757">
        <f t="shared" si="1"/>
        <v>0.02161777778</v>
      </c>
      <c r="J1772" s="758">
        <f t="shared" si="2"/>
        <v>0.001156649426</v>
      </c>
      <c r="K1772" s="758"/>
    </row>
    <row r="1773">
      <c r="A1773" s="2" t="s">
        <v>425</v>
      </c>
      <c r="B1773" s="2" t="s">
        <v>507</v>
      </c>
      <c r="C1773" s="2">
        <v>40960.0</v>
      </c>
      <c r="D1773" s="2">
        <v>20.0</v>
      </c>
      <c r="E1773" s="2">
        <v>18.93</v>
      </c>
      <c r="F1773" s="2">
        <v>2.16</v>
      </c>
      <c r="G1773" s="2">
        <v>2.06</v>
      </c>
      <c r="H1773" s="756">
        <v>46096.0</v>
      </c>
      <c r="I1773" s="757">
        <f t="shared" si="1"/>
        <v>0.04323555556</v>
      </c>
      <c r="J1773" s="758">
        <f t="shared" si="2"/>
        <v>0.002283970183</v>
      </c>
      <c r="K1773" s="758"/>
    </row>
    <row r="1774">
      <c r="A1774" s="2" t="s">
        <v>425</v>
      </c>
      <c r="B1774" s="2" t="s">
        <v>507</v>
      </c>
      <c r="C1774" s="2">
        <v>81920.0</v>
      </c>
      <c r="D1774" s="2">
        <v>20.0</v>
      </c>
      <c r="E1774" s="2">
        <v>19.13</v>
      </c>
      <c r="F1774" s="2">
        <v>4.28</v>
      </c>
      <c r="G1774" s="2">
        <v>4.07</v>
      </c>
      <c r="H1774" s="756">
        <v>46096.0</v>
      </c>
      <c r="I1774" s="757">
        <f t="shared" si="1"/>
        <v>0.08647111111</v>
      </c>
      <c r="J1774" s="758">
        <f t="shared" si="2"/>
        <v>0.00452018354</v>
      </c>
      <c r="K1774" s="758"/>
    </row>
    <row r="1775">
      <c r="A1775" s="2" t="s">
        <v>425</v>
      </c>
      <c r="B1775" s="2" t="s">
        <v>507</v>
      </c>
      <c r="C1775" s="2">
        <v>163840.0</v>
      </c>
      <c r="D1775" s="2">
        <v>20.0</v>
      </c>
      <c r="E1775" s="2">
        <v>19.25</v>
      </c>
      <c r="F1775" s="2">
        <v>8.51</v>
      </c>
      <c r="G1775" s="2">
        <v>8.08</v>
      </c>
      <c r="H1775" s="756">
        <v>46096.0</v>
      </c>
      <c r="I1775" s="757">
        <f t="shared" si="1"/>
        <v>0.1729422222</v>
      </c>
      <c r="J1775" s="758">
        <f t="shared" si="2"/>
        <v>0.008984011544</v>
      </c>
      <c r="K1775" s="758"/>
    </row>
    <row r="1776">
      <c r="A1776" s="2" t="s">
        <v>425</v>
      </c>
      <c r="B1776" s="2" t="s">
        <v>507</v>
      </c>
      <c r="C1776" s="2">
        <v>327680.0</v>
      </c>
      <c r="D1776" s="2">
        <v>20.0</v>
      </c>
      <c r="E1776" s="2">
        <v>19.73</v>
      </c>
      <c r="F1776" s="2">
        <v>16.61</v>
      </c>
      <c r="G1776" s="2">
        <v>15.78</v>
      </c>
      <c r="H1776" s="756">
        <v>46096.0</v>
      </c>
      <c r="I1776" s="757">
        <f t="shared" si="1"/>
        <v>0.3458844444</v>
      </c>
      <c r="J1776" s="758">
        <f t="shared" si="2"/>
        <v>0.01753088923</v>
      </c>
      <c r="K1776" s="758"/>
    </row>
    <row r="1777">
      <c r="A1777" s="2" t="s">
        <v>425</v>
      </c>
      <c r="B1777" s="2" t="s">
        <v>507</v>
      </c>
      <c r="C1777" s="2">
        <v>655360.0</v>
      </c>
      <c r="D1777" s="2">
        <v>20.0</v>
      </c>
      <c r="E1777" s="2">
        <v>21.66</v>
      </c>
      <c r="F1777" s="2">
        <v>30.26</v>
      </c>
      <c r="G1777" s="2">
        <v>28.74</v>
      </c>
      <c r="H1777" s="756">
        <v>46096.0</v>
      </c>
      <c r="I1777" s="757">
        <f t="shared" si="1"/>
        <v>0.6917688889</v>
      </c>
      <c r="J1777" s="758">
        <f t="shared" si="2"/>
        <v>0.03193762183</v>
      </c>
      <c r="K1777" s="758"/>
    </row>
    <row r="1778">
      <c r="A1778" s="2" t="s">
        <v>425</v>
      </c>
      <c r="B1778" s="2" t="s">
        <v>507</v>
      </c>
      <c r="C1778" s="2">
        <v>1310720.0</v>
      </c>
      <c r="D1778" s="2">
        <v>20.0</v>
      </c>
      <c r="E1778" s="2">
        <v>26.95</v>
      </c>
      <c r="F1778" s="2">
        <v>48.64</v>
      </c>
      <c r="G1778" s="2">
        <v>46.21</v>
      </c>
      <c r="H1778" s="756">
        <v>46096.0</v>
      </c>
      <c r="I1778" s="757">
        <f t="shared" si="1"/>
        <v>1.383537778</v>
      </c>
      <c r="J1778" s="758">
        <f t="shared" si="2"/>
        <v>0.05133720882</v>
      </c>
      <c r="K1778" s="758"/>
    </row>
    <row r="1779">
      <c r="A1779" s="2" t="s">
        <v>425</v>
      </c>
      <c r="B1779" s="2" t="s">
        <v>507</v>
      </c>
      <c r="C1779" s="2">
        <v>2621440.0</v>
      </c>
      <c r="D1779" s="2">
        <v>20.0</v>
      </c>
      <c r="E1779" s="2">
        <v>39.47</v>
      </c>
      <c r="F1779" s="2">
        <v>66.42</v>
      </c>
      <c r="G1779" s="2">
        <v>63.1</v>
      </c>
      <c r="H1779" s="756">
        <v>46096.0</v>
      </c>
      <c r="I1779" s="757">
        <f t="shared" si="1"/>
        <v>2.767075556</v>
      </c>
      <c r="J1779" s="758">
        <f t="shared" si="2"/>
        <v>0.07010579061</v>
      </c>
      <c r="K1779" s="758"/>
    </row>
    <row r="1780">
      <c r="A1780" s="2" t="s">
        <v>425</v>
      </c>
      <c r="B1780" s="2" t="s">
        <v>507</v>
      </c>
      <c r="C1780" s="2">
        <v>5242880.0</v>
      </c>
      <c r="D1780" s="2">
        <v>20.0</v>
      </c>
      <c r="E1780" s="2">
        <v>68.84</v>
      </c>
      <c r="F1780" s="2">
        <v>76.16</v>
      </c>
      <c r="G1780" s="2">
        <v>72.35</v>
      </c>
      <c r="H1780" s="756">
        <v>46096.0</v>
      </c>
      <c r="I1780" s="757">
        <f t="shared" si="1"/>
        <v>5.534151111</v>
      </c>
      <c r="J1780" s="758">
        <f t="shared" si="2"/>
        <v>0.08039150365</v>
      </c>
      <c r="K1780" s="758"/>
    </row>
    <row r="1781">
      <c r="A1781" s="2" t="s">
        <v>425</v>
      </c>
      <c r="B1781" s="2" t="s">
        <v>507</v>
      </c>
      <c r="C1781" s="2">
        <v>1.048576E7</v>
      </c>
      <c r="D1781" s="2">
        <v>20.0</v>
      </c>
      <c r="E1781" s="2">
        <v>124.55</v>
      </c>
      <c r="F1781" s="2">
        <v>84.19</v>
      </c>
      <c r="G1781" s="2">
        <v>79.98</v>
      </c>
      <c r="H1781" s="756">
        <v>46096.0</v>
      </c>
      <c r="I1781" s="757">
        <f t="shared" si="1"/>
        <v>11.06830222</v>
      </c>
      <c r="J1781" s="758">
        <f t="shared" si="2"/>
        <v>0.08886633659</v>
      </c>
      <c r="K1781" s="758"/>
    </row>
    <row r="1782">
      <c r="A1782" s="2" t="s">
        <v>425</v>
      </c>
      <c r="B1782" s="2" t="s">
        <v>507</v>
      </c>
      <c r="C1782" s="2">
        <v>2.097152E7</v>
      </c>
      <c r="D1782" s="2">
        <v>20.0</v>
      </c>
      <c r="E1782" s="2">
        <v>72.5</v>
      </c>
      <c r="F1782" s="2">
        <v>289.26</v>
      </c>
      <c r="G1782" s="2">
        <v>274.8</v>
      </c>
      <c r="H1782" s="756">
        <v>46096.0</v>
      </c>
      <c r="I1782" s="757">
        <f t="shared" si="1"/>
        <v>22.13660444</v>
      </c>
      <c r="J1782" s="758">
        <f t="shared" si="2"/>
        <v>0.3053324751</v>
      </c>
      <c r="K1782" s="758"/>
    </row>
    <row r="1783">
      <c r="A1783" s="2" t="s">
        <v>425</v>
      </c>
      <c r="B1783" s="2" t="s">
        <v>507</v>
      </c>
      <c r="C1783" s="2">
        <v>4.194304E7</v>
      </c>
      <c r="D1783" s="2">
        <v>20.0</v>
      </c>
      <c r="E1783" s="2">
        <v>123.07</v>
      </c>
      <c r="F1783" s="2">
        <v>340.82</v>
      </c>
      <c r="G1783" s="2">
        <v>323.78</v>
      </c>
      <c r="H1783" s="756">
        <v>46096.0</v>
      </c>
      <c r="I1783" s="757">
        <f t="shared" si="1"/>
        <v>44.27320889</v>
      </c>
      <c r="J1783" s="758">
        <f t="shared" si="2"/>
        <v>0.3597400576</v>
      </c>
      <c r="K1783" s="758"/>
    </row>
    <row r="1784">
      <c r="A1784" s="2" t="s">
        <v>425</v>
      </c>
      <c r="B1784" s="2" t="s">
        <v>507</v>
      </c>
      <c r="C1784" s="2">
        <v>8.388608E7</v>
      </c>
      <c r="D1784" s="2">
        <v>20.0</v>
      </c>
      <c r="E1784" s="2">
        <v>218.82</v>
      </c>
      <c r="F1784" s="2">
        <v>383.36</v>
      </c>
      <c r="G1784" s="2">
        <v>364.19</v>
      </c>
      <c r="H1784" s="756">
        <v>46096.0</v>
      </c>
      <c r="I1784" s="757">
        <f t="shared" si="1"/>
        <v>88.54641778</v>
      </c>
      <c r="J1784" s="758">
        <f t="shared" si="2"/>
        <v>0.4046541348</v>
      </c>
      <c r="K1784" s="758"/>
    </row>
    <row r="1785">
      <c r="A1785" s="2" t="s">
        <v>425</v>
      </c>
      <c r="B1785" s="2" t="s">
        <v>507</v>
      </c>
      <c r="C1785" s="2">
        <v>1.6777216E8</v>
      </c>
      <c r="D1785" s="2">
        <v>20.0</v>
      </c>
      <c r="E1785" s="2">
        <v>407.86</v>
      </c>
      <c r="F1785" s="2">
        <v>411.35</v>
      </c>
      <c r="G1785" s="2">
        <v>390.78</v>
      </c>
      <c r="H1785" s="756">
        <v>46096.0</v>
      </c>
      <c r="I1785" s="757">
        <f t="shared" si="1"/>
        <v>177.0928356</v>
      </c>
      <c r="J1785" s="758">
        <f t="shared" si="2"/>
        <v>0.4342000578</v>
      </c>
      <c r="K1785" s="758"/>
    </row>
    <row r="1786">
      <c r="A1786" s="2" t="s">
        <v>425</v>
      </c>
      <c r="B1786" s="2" t="s">
        <v>507</v>
      </c>
      <c r="C1786" s="2">
        <v>3.3554432E8</v>
      </c>
      <c r="D1786" s="2">
        <v>20.0</v>
      </c>
      <c r="E1786" s="2">
        <v>778.94</v>
      </c>
      <c r="F1786" s="2">
        <v>430.77</v>
      </c>
      <c r="G1786" s="2">
        <v>409.23</v>
      </c>
      <c r="H1786" s="756">
        <v>46096.0</v>
      </c>
      <c r="I1786" s="757">
        <f t="shared" si="1"/>
        <v>354.1856711</v>
      </c>
      <c r="J1786" s="758">
        <f t="shared" si="2"/>
        <v>0.4547021223</v>
      </c>
      <c r="K1786" s="758"/>
    </row>
    <row r="1787">
      <c r="A1787" s="2" t="s">
        <v>425</v>
      </c>
      <c r="B1787" s="2" t="s">
        <v>507</v>
      </c>
      <c r="C1787" s="2">
        <v>6.7108864E8</v>
      </c>
      <c r="D1787" s="2">
        <v>20.0</v>
      </c>
      <c r="E1787" s="2">
        <v>1565.34</v>
      </c>
      <c r="F1787" s="2">
        <v>428.72</v>
      </c>
      <c r="G1787" s="2">
        <v>407.28</v>
      </c>
      <c r="H1787" s="756">
        <v>46096.0</v>
      </c>
      <c r="I1787" s="757">
        <f t="shared" si="1"/>
        <v>708.3713422</v>
      </c>
      <c r="J1787" s="758">
        <f t="shared" si="2"/>
        <v>0.4525351312</v>
      </c>
      <c r="K1787" s="758"/>
    </row>
    <row r="1788">
      <c r="A1788" s="2" t="s">
        <v>425</v>
      </c>
      <c r="B1788" s="2" t="s">
        <v>507</v>
      </c>
      <c r="C1788" s="2">
        <v>1.34217728E9</v>
      </c>
      <c r="D1788" s="2">
        <v>20.0</v>
      </c>
      <c r="E1788" s="2">
        <v>2413.81</v>
      </c>
      <c r="F1788" s="2">
        <v>556.04</v>
      </c>
      <c r="G1788" s="2">
        <v>528.24</v>
      </c>
      <c r="H1788" s="756">
        <v>46096.0</v>
      </c>
      <c r="I1788" s="757">
        <f t="shared" si="1"/>
        <v>1416.742684</v>
      </c>
      <c r="J1788" s="758">
        <f t="shared" si="2"/>
        <v>0.5869321465</v>
      </c>
      <c r="K1788" s="758"/>
    </row>
    <row r="1789">
      <c r="A1789" s="2" t="s">
        <v>425</v>
      </c>
      <c r="B1789" s="2" t="s">
        <v>507</v>
      </c>
      <c r="C1789" s="2">
        <v>2.68435456E9</v>
      </c>
      <c r="D1789" s="2">
        <v>20.0</v>
      </c>
      <c r="E1789" s="2">
        <v>4100.0</v>
      </c>
      <c r="F1789" s="2">
        <v>654.72</v>
      </c>
      <c r="G1789" s="2">
        <v>621.98</v>
      </c>
      <c r="H1789" s="756">
        <v>46096.0</v>
      </c>
      <c r="I1789" s="757">
        <f t="shared" si="1"/>
        <v>2833.485369</v>
      </c>
      <c r="J1789" s="758">
        <f t="shared" si="2"/>
        <v>0.6910939924</v>
      </c>
      <c r="K1789" s="758"/>
    </row>
    <row r="1790">
      <c r="A1790" s="2" t="s">
        <v>425</v>
      </c>
      <c r="B1790" s="2" t="s">
        <v>507</v>
      </c>
      <c r="C1790" s="2">
        <v>5.36870912E9</v>
      </c>
      <c r="D1790" s="2">
        <v>20.0</v>
      </c>
      <c r="E1790" s="2">
        <v>8207.84</v>
      </c>
      <c r="F1790" s="2">
        <v>654.1</v>
      </c>
      <c r="G1790" s="2">
        <v>621.39</v>
      </c>
      <c r="H1790" s="756">
        <v>46096.0</v>
      </c>
      <c r="I1790" s="757">
        <f t="shared" si="1"/>
        <v>5666.970738</v>
      </c>
      <c r="J1790" s="758">
        <f t="shared" si="2"/>
        <v>0.6904338703</v>
      </c>
      <c r="K1790" s="758"/>
    </row>
    <row r="1791">
      <c r="A1791" s="2" t="s">
        <v>425</v>
      </c>
      <c r="B1791" s="2" t="s">
        <v>507</v>
      </c>
      <c r="C1791" s="2">
        <v>1.073741824E10</v>
      </c>
      <c r="D1791" s="2">
        <v>20.0</v>
      </c>
      <c r="E1791" s="2">
        <v>16607.6</v>
      </c>
      <c r="F1791" s="2">
        <v>646.54</v>
      </c>
      <c r="G1791" s="2">
        <v>614.21</v>
      </c>
      <c r="H1791" s="756">
        <v>46096.0</v>
      </c>
      <c r="I1791" s="757">
        <f t="shared" si="1"/>
        <v>11333.94148</v>
      </c>
      <c r="J1791" s="758">
        <f t="shared" si="2"/>
        <v>0.6824551094</v>
      </c>
      <c r="K1791" s="758"/>
    </row>
    <row r="1792">
      <c r="A1792" s="2" t="s">
        <v>425</v>
      </c>
      <c r="B1792" s="2" t="s">
        <v>507</v>
      </c>
      <c r="C1792" s="2">
        <v>1408.0</v>
      </c>
      <c r="D1792" s="2">
        <v>22.0</v>
      </c>
      <c r="E1792" s="2">
        <v>21.86</v>
      </c>
      <c r="F1792" s="2">
        <v>0.06</v>
      </c>
      <c r="G1792" s="2">
        <v>0.06</v>
      </c>
      <c r="H1792" s="756">
        <v>46096.0</v>
      </c>
      <c r="I1792" s="757">
        <f t="shared" si="1"/>
        <v>0.001493333333</v>
      </c>
      <c r="J1792" s="758">
        <f t="shared" si="2"/>
        <v>0.00006831351022</v>
      </c>
      <c r="K1792" s="758"/>
    </row>
    <row r="1793">
      <c r="A1793" s="2" t="s">
        <v>425</v>
      </c>
      <c r="B1793" s="2" t="s">
        <v>507</v>
      </c>
      <c r="C1793" s="2">
        <v>2816.0</v>
      </c>
      <c r="D1793" s="2">
        <v>22.0</v>
      </c>
      <c r="E1793" s="2">
        <v>20.52</v>
      </c>
      <c r="F1793" s="2">
        <v>0.14</v>
      </c>
      <c r="G1793" s="2">
        <v>0.13</v>
      </c>
      <c r="H1793" s="756">
        <v>46096.0</v>
      </c>
      <c r="I1793" s="757">
        <f t="shared" si="1"/>
        <v>0.002986666667</v>
      </c>
      <c r="J1793" s="758">
        <f t="shared" si="2"/>
        <v>0.0001455490578</v>
      </c>
      <c r="K1793" s="758"/>
    </row>
    <row r="1794">
      <c r="A1794" s="2" t="s">
        <v>425</v>
      </c>
      <c r="B1794" s="2" t="s">
        <v>507</v>
      </c>
      <c r="C1794" s="2">
        <v>5632.0</v>
      </c>
      <c r="D1794" s="2">
        <v>22.0</v>
      </c>
      <c r="E1794" s="2">
        <v>20.1</v>
      </c>
      <c r="F1794" s="2">
        <v>0.28</v>
      </c>
      <c r="G1794" s="2">
        <v>0.27</v>
      </c>
      <c r="H1794" s="756">
        <v>46096.0</v>
      </c>
      <c r="I1794" s="757">
        <f t="shared" si="1"/>
        <v>0.005973333333</v>
      </c>
      <c r="J1794" s="758">
        <f t="shared" si="2"/>
        <v>0.0002971807629</v>
      </c>
      <c r="K1794" s="758"/>
    </row>
    <row r="1795">
      <c r="A1795" s="2" t="s">
        <v>425</v>
      </c>
      <c r="B1795" s="2" t="s">
        <v>507</v>
      </c>
      <c r="C1795" s="2">
        <v>11264.0</v>
      </c>
      <c r="D1795" s="2">
        <v>22.0</v>
      </c>
      <c r="E1795" s="2">
        <v>20.66</v>
      </c>
      <c r="F1795" s="2">
        <v>0.55</v>
      </c>
      <c r="G1795" s="2">
        <v>0.52</v>
      </c>
      <c r="H1795" s="756">
        <v>46096.0</v>
      </c>
      <c r="I1795" s="757">
        <f t="shared" si="1"/>
        <v>0.01194666667</v>
      </c>
      <c r="J1795" s="758">
        <f t="shared" si="2"/>
        <v>0.0005782510487</v>
      </c>
      <c r="K1795" s="758"/>
    </row>
    <row r="1796">
      <c r="A1796" s="2" t="s">
        <v>425</v>
      </c>
      <c r="B1796" s="2" t="s">
        <v>507</v>
      </c>
      <c r="C1796" s="2">
        <v>22528.0</v>
      </c>
      <c r="D1796" s="2">
        <v>22.0</v>
      </c>
      <c r="E1796" s="2">
        <v>20.62</v>
      </c>
      <c r="F1796" s="2">
        <v>1.09</v>
      </c>
      <c r="G1796" s="2">
        <v>1.04</v>
      </c>
      <c r="H1796" s="756">
        <v>46096.0</v>
      </c>
      <c r="I1796" s="757">
        <f t="shared" si="1"/>
        <v>0.02389333333</v>
      </c>
      <c r="J1796" s="758">
        <f t="shared" si="2"/>
        <v>0.001158745554</v>
      </c>
      <c r="K1796" s="758"/>
    </row>
    <row r="1797">
      <c r="A1797" s="2" t="s">
        <v>425</v>
      </c>
      <c r="B1797" s="2" t="s">
        <v>507</v>
      </c>
      <c r="C1797" s="2">
        <v>45056.0</v>
      </c>
      <c r="D1797" s="2">
        <v>22.0</v>
      </c>
      <c r="E1797" s="2">
        <v>18.97</v>
      </c>
      <c r="F1797" s="2">
        <v>2.38</v>
      </c>
      <c r="G1797" s="2">
        <v>2.27</v>
      </c>
      <c r="H1797" s="756">
        <v>46096.0</v>
      </c>
      <c r="I1797" s="757">
        <f t="shared" si="1"/>
        <v>0.04778666667</v>
      </c>
      <c r="J1797" s="758">
        <f t="shared" si="2"/>
        <v>0.002519065191</v>
      </c>
      <c r="K1797" s="758"/>
    </row>
    <row r="1798">
      <c r="A1798" s="2" t="s">
        <v>425</v>
      </c>
      <c r="B1798" s="2" t="s">
        <v>507</v>
      </c>
      <c r="C1798" s="2">
        <v>90112.0</v>
      </c>
      <c r="D1798" s="2">
        <v>22.0</v>
      </c>
      <c r="E1798" s="2">
        <v>19.02</v>
      </c>
      <c r="F1798" s="2">
        <v>4.74</v>
      </c>
      <c r="G1798" s="2">
        <v>4.52</v>
      </c>
      <c r="H1798" s="756">
        <v>46096.0</v>
      </c>
      <c r="I1798" s="757">
        <f t="shared" si="1"/>
        <v>0.09557333333</v>
      </c>
      <c r="J1798" s="758">
        <f t="shared" si="2"/>
        <v>0.005024886085</v>
      </c>
      <c r="K1798" s="758"/>
    </row>
    <row r="1799">
      <c r="A1799" s="2" t="s">
        <v>425</v>
      </c>
      <c r="B1799" s="2" t="s">
        <v>507</v>
      </c>
      <c r="C1799" s="2">
        <v>180224.0</v>
      </c>
      <c r="D1799" s="2">
        <v>22.0</v>
      </c>
      <c r="E1799" s="2">
        <v>17.99</v>
      </c>
      <c r="F1799" s="2">
        <v>10.02</v>
      </c>
      <c r="G1799" s="2">
        <v>9.56</v>
      </c>
      <c r="H1799" s="756">
        <v>46096.0</v>
      </c>
      <c r="I1799" s="757">
        <f t="shared" si="1"/>
        <v>0.1911466667</v>
      </c>
      <c r="J1799" s="758">
        <f t="shared" si="2"/>
        <v>0.01062516213</v>
      </c>
      <c r="K1799" s="758"/>
    </row>
    <row r="1800">
      <c r="A1800" s="2" t="s">
        <v>425</v>
      </c>
      <c r="B1800" s="2" t="s">
        <v>507</v>
      </c>
      <c r="C1800" s="2">
        <v>360448.0</v>
      </c>
      <c r="D1800" s="2">
        <v>22.0</v>
      </c>
      <c r="E1800" s="2">
        <v>18.7</v>
      </c>
      <c r="F1800" s="2">
        <v>19.28</v>
      </c>
      <c r="G1800" s="2">
        <v>18.4</v>
      </c>
      <c r="H1800" s="756">
        <v>46096.0</v>
      </c>
      <c r="I1800" s="757">
        <f t="shared" si="1"/>
        <v>0.3822933333</v>
      </c>
      <c r="J1800" s="758">
        <f t="shared" si="2"/>
        <v>0.02044349376</v>
      </c>
      <c r="K1800" s="758"/>
    </row>
    <row r="1801">
      <c r="A1801" s="2" t="s">
        <v>425</v>
      </c>
      <c r="B1801" s="2" t="s">
        <v>507</v>
      </c>
      <c r="C1801" s="2">
        <v>720896.0</v>
      </c>
      <c r="D1801" s="2">
        <v>22.0</v>
      </c>
      <c r="E1801" s="2">
        <v>21.08</v>
      </c>
      <c r="F1801" s="2">
        <v>34.2</v>
      </c>
      <c r="G1801" s="2">
        <v>32.64</v>
      </c>
      <c r="H1801" s="756">
        <v>46096.0</v>
      </c>
      <c r="I1801" s="757">
        <f t="shared" si="1"/>
        <v>0.7645866667</v>
      </c>
      <c r="J1801" s="758">
        <f t="shared" si="2"/>
        <v>0.03627071474</v>
      </c>
      <c r="K1801" s="758"/>
    </row>
    <row r="1802">
      <c r="A1802" s="2" t="s">
        <v>425</v>
      </c>
      <c r="B1802" s="2" t="s">
        <v>507</v>
      </c>
      <c r="C1802" s="2">
        <v>1441792.0</v>
      </c>
      <c r="D1802" s="2">
        <v>22.0</v>
      </c>
      <c r="E1802" s="2">
        <v>26.1</v>
      </c>
      <c r="F1802" s="2">
        <v>55.23</v>
      </c>
      <c r="G1802" s="2">
        <v>52.72</v>
      </c>
      <c r="H1802" s="756">
        <v>46096.0</v>
      </c>
      <c r="I1802" s="757">
        <f t="shared" si="1"/>
        <v>1.529173333</v>
      </c>
      <c r="J1802" s="758">
        <f t="shared" si="2"/>
        <v>0.0585890166</v>
      </c>
      <c r="K1802" s="758"/>
    </row>
    <row r="1803">
      <c r="A1803" s="2" t="s">
        <v>425</v>
      </c>
      <c r="B1803" s="2" t="s">
        <v>507</v>
      </c>
      <c r="C1803" s="2">
        <v>2883584.0</v>
      </c>
      <c r="D1803" s="2">
        <v>22.0</v>
      </c>
      <c r="E1803" s="2">
        <v>40.08</v>
      </c>
      <c r="F1803" s="2">
        <v>71.94</v>
      </c>
      <c r="G1803" s="2">
        <v>68.67</v>
      </c>
      <c r="H1803" s="756">
        <v>46096.0</v>
      </c>
      <c r="I1803" s="757">
        <f t="shared" si="1"/>
        <v>3.058346667</v>
      </c>
      <c r="J1803" s="758">
        <f t="shared" si="2"/>
        <v>0.07630605456</v>
      </c>
      <c r="K1803" s="758"/>
    </row>
    <row r="1804">
      <c r="A1804" s="2" t="s">
        <v>425</v>
      </c>
      <c r="B1804" s="2" t="s">
        <v>507</v>
      </c>
      <c r="C1804" s="2">
        <v>5767168.0</v>
      </c>
      <c r="D1804" s="2">
        <v>22.0</v>
      </c>
      <c r="E1804" s="2">
        <v>69.07</v>
      </c>
      <c r="F1804" s="2">
        <v>83.5</v>
      </c>
      <c r="G1804" s="2">
        <v>79.71</v>
      </c>
      <c r="H1804" s="756">
        <v>46096.0</v>
      </c>
      <c r="I1804" s="757">
        <f t="shared" si="1"/>
        <v>6.116693333</v>
      </c>
      <c r="J1804" s="758">
        <f t="shared" si="2"/>
        <v>0.08855788813</v>
      </c>
      <c r="K1804" s="758"/>
    </row>
    <row r="1805">
      <c r="A1805" s="2" t="s">
        <v>425</v>
      </c>
      <c r="B1805" s="2" t="s">
        <v>507</v>
      </c>
      <c r="C1805" s="2">
        <v>1.1534336E7</v>
      </c>
      <c r="D1805" s="2">
        <v>22.0</v>
      </c>
      <c r="E1805" s="2">
        <v>123.45</v>
      </c>
      <c r="F1805" s="2">
        <v>93.43</v>
      </c>
      <c r="G1805" s="2">
        <v>89.19</v>
      </c>
      <c r="H1805" s="756">
        <v>46096.0</v>
      </c>
      <c r="I1805" s="757">
        <f t="shared" si="1"/>
        <v>12.23338667</v>
      </c>
      <c r="J1805" s="758">
        <f t="shared" si="2"/>
        <v>0.09909588227</v>
      </c>
      <c r="K1805" s="758"/>
    </row>
    <row r="1806">
      <c r="A1806" s="2" t="s">
        <v>425</v>
      </c>
      <c r="B1806" s="2" t="s">
        <v>507</v>
      </c>
      <c r="C1806" s="2">
        <v>2.3068672E7</v>
      </c>
      <c r="D1806" s="2">
        <v>22.0</v>
      </c>
      <c r="E1806" s="2">
        <v>76.29</v>
      </c>
      <c r="F1806" s="2">
        <v>302.38</v>
      </c>
      <c r="G1806" s="2">
        <v>288.63</v>
      </c>
      <c r="H1806" s="756">
        <v>46096.0</v>
      </c>
      <c r="I1806" s="757">
        <f t="shared" si="1"/>
        <v>24.46677333</v>
      </c>
      <c r="J1806" s="758">
        <f t="shared" si="2"/>
        <v>0.3207074759</v>
      </c>
      <c r="K1806" s="758"/>
    </row>
    <row r="1807">
      <c r="A1807" s="2" t="s">
        <v>425</v>
      </c>
      <c r="B1807" s="2" t="s">
        <v>507</v>
      </c>
      <c r="C1807" s="2">
        <v>4.6137344E7</v>
      </c>
      <c r="D1807" s="2">
        <v>22.0</v>
      </c>
      <c r="E1807" s="2">
        <v>126.26</v>
      </c>
      <c r="F1807" s="2">
        <v>365.42</v>
      </c>
      <c r="G1807" s="2">
        <v>348.81</v>
      </c>
      <c r="H1807" s="756">
        <v>46096.0</v>
      </c>
      <c r="I1807" s="757">
        <f t="shared" si="1"/>
        <v>48.93354667</v>
      </c>
      <c r="J1807" s="758">
        <f t="shared" si="2"/>
        <v>0.3875617509</v>
      </c>
      <c r="K1807" s="758"/>
    </row>
    <row r="1808">
      <c r="A1808" s="2" t="s">
        <v>425</v>
      </c>
      <c r="B1808" s="2" t="s">
        <v>507</v>
      </c>
      <c r="C1808" s="2">
        <v>9.2274688E7</v>
      </c>
      <c r="D1808" s="2">
        <v>22.0</v>
      </c>
      <c r="E1808" s="2">
        <v>221.74</v>
      </c>
      <c r="F1808" s="2">
        <v>416.14</v>
      </c>
      <c r="G1808" s="2">
        <v>397.23</v>
      </c>
      <c r="H1808" s="756">
        <v>46096.0</v>
      </c>
      <c r="I1808" s="757">
        <f t="shared" si="1"/>
        <v>97.86709333</v>
      </c>
      <c r="J1808" s="758">
        <f t="shared" si="2"/>
        <v>0.4413596705</v>
      </c>
      <c r="K1808" s="758"/>
    </row>
    <row r="1809">
      <c r="A1809" s="2" t="s">
        <v>425</v>
      </c>
      <c r="B1809" s="2" t="s">
        <v>507</v>
      </c>
      <c r="C1809" s="2">
        <v>1.84549376E8</v>
      </c>
      <c r="D1809" s="2">
        <v>22.0</v>
      </c>
      <c r="E1809" s="2">
        <v>408.79</v>
      </c>
      <c r="F1809" s="2">
        <v>451.45</v>
      </c>
      <c r="G1809" s="2">
        <v>430.93</v>
      </c>
      <c r="H1809" s="756">
        <v>46096.0</v>
      </c>
      <c r="I1809" s="757">
        <f t="shared" si="1"/>
        <v>195.7341867</v>
      </c>
      <c r="J1809" s="758">
        <f t="shared" si="2"/>
        <v>0.4788135391</v>
      </c>
      <c r="K1809" s="758"/>
    </row>
    <row r="1810">
      <c r="A1810" s="2" t="s">
        <v>425</v>
      </c>
      <c r="B1810" s="2" t="s">
        <v>507</v>
      </c>
      <c r="C1810" s="2">
        <v>3.69098752E8</v>
      </c>
      <c r="D1810" s="2">
        <v>22.0</v>
      </c>
      <c r="E1810" s="2">
        <v>782.36</v>
      </c>
      <c r="F1810" s="2">
        <v>471.77</v>
      </c>
      <c r="G1810" s="2">
        <v>450.33</v>
      </c>
      <c r="H1810" s="756">
        <v>46096.0</v>
      </c>
      <c r="I1810" s="757">
        <f t="shared" si="1"/>
        <v>391.4683733</v>
      </c>
      <c r="J1810" s="758">
        <f t="shared" si="2"/>
        <v>0.5003685942</v>
      </c>
      <c r="K1810" s="758"/>
    </row>
    <row r="1811">
      <c r="A1811" s="2" t="s">
        <v>425</v>
      </c>
      <c r="B1811" s="2" t="s">
        <v>507</v>
      </c>
      <c r="C1811" s="2">
        <v>7.38197504E8</v>
      </c>
      <c r="D1811" s="2">
        <v>22.0</v>
      </c>
      <c r="E1811" s="2">
        <v>1584.04</v>
      </c>
      <c r="F1811" s="2">
        <v>466.02</v>
      </c>
      <c r="G1811" s="2">
        <v>444.84</v>
      </c>
      <c r="H1811" s="756">
        <v>46096.0</v>
      </c>
      <c r="I1811" s="757">
        <f t="shared" si="1"/>
        <v>782.9367467</v>
      </c>
      <c r="J1811" s="758">
        <f t="shared" si="2"/>
        <v>0.4942657677</v>
      </c>
      <c r="K1811" s="758"/>
    </row>
    <row r="1812">
      <c r="A1812" s="2" t="s">
        <v>425</v>
      </c>
      <c r="B1812" s="2" t="s">
        <v>507</v>
      </c>
      <c r="C1812" s="2">
        <v>1.476395008E9</v>
      </c>
      <c r="D1812" s="2">
        <v>22.0</v>
      </c>
      <c r="E1812" s="2">
        <v>2404.84</v>
      </c>
      <c r="F1812" s="2">
        <v>613.93</v>
      </c>
      <c r="G1812" s="2">
        <v>586.02</v>
      </c>
      <c r="H1812" s="756">
        <v>46096.0</v>
      </c>
      <c r="I1812" s="757">
        <f t="shared" si="1"/>
        <v>1565.873493</v>
      </c>
      <c r="J1812" s="758">
        <f t="shared" si="2"/>
        <v>0.6511341683</v>
      </c>
      <c r="K1812" s="758"/>
    </row>
    <row r="1813">
      <c r="A1813" s="2" t="s">
        <v>425</v>
      </c>
      <c r="B1813" s="2" t="s">
        <v>507</v>
      </c>
      <c r="C1813" s="2">
        <v>2.952790016E9</v>
      </c>
      <c r="D1813" s="2">
        <v>22.0</v>
      </c>
      <c r="E1813" s="2">
        <v>4755.88</v>
      </c>
      <c r="F1813" s="2">
        <v>620.87</v>
      </c>
      <c r="G1813" s="2">
        <v>592.65</v>
      </c>
      <c r="H1813" s="756">
        <v>46096.0</v>
      </c>
      <c r="I1813" s="757">
        <f t="shared" si="1"/>
        <v>3131.746987</v>
      </c>
      <c r="J1813" s="758">
        <f t="shared" si="2"/>
        <v>0.6585000014</v>
      </c>
      <c r="K1813" s="758"/>
    </row>
    <row r="1814">
      <c r="A1814" s="2" t="s">
        <v>425</v>
      </c>
      <c r="B1814" s="2" t="s">
        <v>507</v>
      </c>
      <c r="C1814" s="2">
        <v>5.905580032E9</v>
      </c>
      <c r="D1814" s="2">
        <v>22.0</v>
      </c>
      <c r="E1814" s="2">
        <v>9028.71</v>
      </c>
      <c r="F1814" s="2">
        <v>654.09</v>
      </c>
      <c r="G1814" s="2">
        <v>624.36</v>
      </c>
      <c r="H1814" s="756">
        <v>46096.0</v>
      </c>
      <c r="I1814" s="757">
        <f t="shared" si="1"/>
        <v>6263.493973</v>
      </c>
      <c r="J1814" s="758">
        <f t="shared" si="2"/>
        <v>0.6937307736</v>
      </c>
      <c r="K1814" s="758"/>
    </row>
    <row r="1815">
      <c r="A1815" s="2" t="s">
        <v>425</v>
      </c>
      <c r="B1815" s="2" t="s">
        <v>507</v>
      </c>
      <c r="C1815" s="2">
        <v>1.1811160064E10</v>
      </c>
      <c r="D1815" s="2">
        <v>22.0</v>
      </c>
      <c r="E1815" s="2">
        <v>17996.5</v>
      </c>
      <c r="F1815" s="2">
        <v>656.3</v>
      </c>
      <c r="G1815" s="2">
        <v>626.47</v>
      </c>
      <c r="H1815" s="756">
        <v>46096.0</v>
      </c>
      <c r="I1815" s="757">
        <f t="shared" si="1"/>
        <v>12526.98795</v>
      </c>
      <c r="J1815" s="758">
        <f t="shared" si="2"/>
        <v>0.6960791235</v>
      </c>
      <c r="K1815" s="758"/>
    </row>
    <row r="1816">
      <c r="A1816" s="2" t="s">
        <v>425</v>
      </c>
      <c r="B1816" s="2" t="s">
        <v>507</v>
      </c>
      <c r="C1816" s="2">
        <v>1536.0</v>
      </c>
      <c r="D1816" s="2">
        <v>24.0</v>
      </c>
      <c r="E1816" s="2">
        <v>21.34</v>
      </c>
      <c r="F1816" s="2">
        <v>0.07</v>
      </c>
      <c r="G1816" s="2">
        <v>0.07</v>
      </c>
      <c r="H1816" s="756">
        <v>46096.0</v>
      </c>
      <c r="I1816" s="757">
        <f t="shared" si="1"/>
        <v>0.001635555556</v>
      </c>
      <c r="J1816" s="758">
        <f t="shared" si="2"/>
        <v>0.00007664271582</v>
      </c>
      <c r="K1816" s="758"/>
    </row>
    <row r="1817">
      <c r="A1817" s="2" t="s">
        <v>425</v>
      </c>
      <c r="B1817" s="2" t="s">
        <v>507</v>
      </c>
      <c r="C1817" s="2">
        <v>3072.0</v>
      </c>
      <c r="D1817" s="2">
        <v>24.0</v>
      </c>
      <c r="E1817" s="2">
        <v>21.35</v>
      </c>
      <c r="F1817" s="2">
        <v>0.14</v>
      </c>
      <c r="G1817" s="2">
        <v>0.14</v>
      </c>
      <c r="H1817" s="756">
        <v>46096.0</v>
      </c>
      <c r="I1817" s="757">
        <f t="shared" si="1"/>
        <v>0.003271111111</v>
      </c>
      <c r="J1817" s="758">
        <f t="shared" si="2"/>
        <v>0.0001532136352</v>
      </c>
      <c r="K1817" s="758"/>
    </row>
    <row r="1818">
      <c r="A1818" s="2" t="s">
        <v>425</v>
      </c>
      <c r="B1818" s="2" t="s">
        <v>507</v>
      </c>
      <c r="C1818" s="2">
        <v>6144.0</v>
      </c>
      <c r="D1818" s="2">
        <v>24.0</v>
      </c>
      <c r="E1818" s="2">
        <v>20.77</v>
      </c>
      <c r="F1818" s="2">
        <v>0.3</v>
      </c>
      <c r="G1818" s="2">
        <v>0.28</v>
      </c>
      <c r="H1818" s="756">
        <v>46096.0</v>
      </c>
      <c r="I1818" s="757">
        <f t="shared" si="1"/>
        <v>0.006542222222</v>
      </c>
      <c r="J1818" s="758">
        <f t="shared" si="2"/>
        <v>0.0003149842187</v>
      </c>
      <c r="K1818" s="758"/>
    </row>
    <row r="1819">
      <c r="A1819" s="2" t="s">
        <v>425</v>
      </c>
      <c r="B1819" s="2" t="s">
        <v>507</v>
      </c>
      <c r="C1819" s="2">
        <v>12288.0</v>
      </c>
      <c r="D1819" s="2">
        <v>24.0</v>
      </c>
      <c r="E1819" s="2">
        <v>21.51</v>
      </c>
      <c r="F1819" s="2">
        <v>0.57</v>
      </c>
      <c r="G1819" s="2">
        <v>0.55</v>
      </c>
      <c r="H1819" s="756">
        <v>46096.0</v>
      </c>
      <c r="I1819" s="757">
        <f t="shared" si="1"/>
        <v>0.01308444444</v>
      </c>
      <c r="J1819" s="758">
        <f t="shared" si="2"/>
        <v>0.0006082958831</v>
      </c>
      <c r="K1819" s="758"/>
    </row>
    <row r="1820">
      <c r="A1820" s="2" t="s">
        <v>425</v>
      </c>
      <c r="B1820" s="2" t="s">
        <v>507</v>
      </c>
      <c r="C1820" s="2">
        <v>24576.0</v>
      </c>
      <c r="D1820" s="2">
        <v>24.0</v>
      </c>
      <c r="E1820" s="2">
        <v>20.87</v>
      </c>
      <c r="F1820" s="2">
        <v>1.18</v>
      </c>
      <c r="G1820" s="2">
        <v>1.13</v>
      </c>
      <c r="H1820" s="756">
        <v>46096.0</v>
      </c>
      <c r="I1820" s="757">
        <f t="shared" si="1"/>
        <v>0.02616888889</v>
      </c>
      <c r="J1820" s="758">
        <f t="shared" si="2"/>
        <v>0.001253899803</v>
      </c>
      <c r="K1820" s="758"/>
    </row>
    <row r="1821">
      <c r="A1821" s="2" t="s">
        <v>425</v>
      </c>
      <c r="B1821" s="2" t="s">
        <v>507</v>
      </c>
      <c r="C1821" s="2">
        <v>49152.0</v>
      </c>
      <c r="D1821" s="2">
        <v>24.0</v>
      </c>
      <c r="E1821" s="2">
        <v>20.38</v>
      </c>
      <c r="F1821" s="2">
        <v>2.41</v>
      </c>
      <c r="G1821" s="2">
        <v>2.31</v>
      </c>
      <c r="H1821" s="756">
        <v>46096.0</v>
      </c>
      <c r="I1821" s="757">
        <f t="shared" si="1"/>
        <v>0.05233777778</v>
      </c>
      <c r="J1821" s="758">
        <f t="shared" si="2"/>
        <v>0.002568095082</v>
      </c>
      <c r="K1821" s="758"/>
    </row>
    <row r="1822">
      <c r="A1822" s="2" t="s">
        <v>425</v>
      </c>
      <c r="B1822" s="2" t="s">
        <v>507</v>
      </c>
      <c r="C1822" s="2">
        <v>98304.0</v>
      </c>
      <c r="D1822" s="2">
        <v>24.0</v>
      </c>
      <c r="E1822" s="2">
        <v>20.01</v>
      </c>
      <c r="F1822" s="2">
        <v>4.91</v>
      </c>
      <c r="G1822" s="2">
        <v>4.71</v>
      </c>
      <c r="H1822" s="756">
        <v>46096.0</v>
      </c>
      <c r="I1822" s="757">
        <f t="shared" si="1"/>
        <v>0.1046755556</v>
      </c>
      <c r="J1822" s="758">
        <f t="shared" si="2"/>
        <v>0.005231162197</v>
      </c>
      <c r="K1822" s="758"/>
    </row>
    <row r="1823">
      <c r="A1823" s="2" t="s">
        <v>425</v>
      </c>
      <c r="B1823" s="2" t="s">
        <v>507</v>
      </c>
      <c r="C1823" s="2">
        <v>196608.0</v>
      </c>
      <c r="D1823" s="2">
        <v>24.0</v>
      </c>
      <c r="E1823" s="2">
        <v>18.65</v>
      </c>
      <c r="F1823" s="2">
        <v>10.54</v>
      </c>
      <c r="G1823" s="2">
        <v>10.1</v>
      </c>
      <c r="H1823" s="756">
        <v>46096.0</v>
      </c>
      <c r="I1823" s="757">
        <f t="shared" si="1"/>
        <v>0.2093511111</v>
      </c>
      <c r="J1823" s="758">
        <f t="shared" si="2"/>
        <v>0.01122526065</v>
      </c>
      <c r="K1823" s="758"/>
    </row>
    <row r="1824">
      <c r="A1824" s="2" t="s">
        <v>425</v>
      </c>
      <c r="B1824" s="2" t="s">
        <v>507</v>
      </c>
      <c r="C1824" s="2">
        <v>393216.0</v>
      </c>
      <c r="D1824" s="2">
        <v>24.0</v>
      </c>
      <c r="E1824" s="2">
        <v>18.38</v>
      </c>
      <c r="F1824" s="2">
        <v>21.39</v>
      </c>
      <c r="G1824" s="2">
        <v>20.5</v>
      </c>
      <c r="H1824" s="756">
        <v>46096.0</v>
      </c>
      <c r="I1824" s="757">
        <f t="shared" si="1"/>
        <v>0.4187022222</v>
      </c>
      <c r="J1824" s="758">
        <f t="shared" si="2"/>
        <v>0.02278031677</v>
      </c>
      <c r="K1824" s="758"/>
    </row>
    <row r="1825">
      <c r="A1825" s="2" t="s">
        <v>425</v>
      </c>
      <c r="B1825" s="2" t="s">
        <v>507</v>
      </c>
      <c r="C1825" s="2">
        <v>786432.0</v>
      </c>
      <c r="D1825" s="2">
        <v>24.0</v>
      </c>
      <c r="E1825" s="2">
        <v>20.48</v>
      </c>
      <c r="F1825" s="2">
        <v>38.4</v>
      </c>
      <c r="G1825" s="2">
        <v>36.8</v>
      </c>
      <c r="H1825" s="756">
        <v>46096.0</v>
      </c>
      <c r="I1825" s="757">
        <f t="shared" si="1"/>
        <v>0.8374044444</v>
      </c>
      <c r="J1825" s="758">
        <f t="shared" si="2"/>
        <v>0.04088888889</v>
      </c>
      <c r="K1825" s="758"/>
    </row>
    <row r="1826">
      <c r="A1826" s="2" t="s">
        <v>425</v>
      </c>
      <c r="B1826" s="2" t="s">
        <v>507</v>
      </c>
      <c r="C1826" s="2">
        <v>1572864.0</v>
      </c>
      <c r="D1826" s="2">
        <v>24.0</v>
      </c>
      <c r="E1826" s="2">
        <v>26.32</v>
      </c>
      <c r="F1826" s="2">
        <v>59.77</v>
      </c>
      <c r="G1826" s="2">
        <v>57.28</v>
      </c>
      <c r="H1826" s="756">
        <v>46096.0</v>
      </c>
      <c r="I1826" s="757">
        <f t="shared" si="1"/>
        <v>1.674808889</v>
      </c>
      <c r="J1826" s="758">
        <f t="shared" si="2"/>
        <v>0.06363255657</v>
      </c>
      <c r="K1826" s="758"/>
    </row>
    <row r="1827">
      <c r="A1827" s="2" t="s">
        <v>425</v>
      </c>
      <c r="B1827" s="2" t="s">
        <v>507</v>
      </c>
      <c r="C1827" s="2">
        <v>3145728.0</v>
      </c>
      <c r="D1827" s="2">
        <v>24.0</v>
      </c>
      <c r="E1827" s="2">
        <v>40.74</v>
      </c>
      <c r="F1827" s="2">
        <v>77.22</v>
      </c>
      <c r="G1827" s="2">
        <v>74.0</v>
      </c>
      <c r="H1827" s="756">
        <v>46096.0</v>
      </c>
      <c r="I1827" s="757">
        <f t="shared" si="1"/>
        <v>3.349617778</v>
      </c>
      <c r="J1827" s="758">
        <f t="shared" si="2"/>
        <v>0.08221938581</v>
      </c>
      <c r="K1827" s="758"/>
    </row>
    <row r="1828">
      <c r="A1828" s="2" t="s">
        <v>425</v>
      </c>
      <c r="B1828" s="2" t="s">
        <v>507</v>
      </c>
      <c r="C1828" s="2">
        <v>6291456.0</v>
      </c>
      <c r="D1828" s="2">
        <v>24.0</v>
      </c>
      <c r="E1828" s="2">
        <v>69.12</v>
      </c>
      <c r="F1828" s="2">
        <v>91.03</v>
      </c>
      <c r="G1828" s="2">
        <v>87.23</v>
      </c>
      <c r="H1828" s="756">
        <v>46096.0</v>
      </c>
      <c r="I1828" s="757">
        <f t="shared" si="1"/>
        <v>6.699235556</v>
      </c>
      <c r="J1828" s="758">
        <f t="shared" si="2"/>
        <v>0.0969218107</v>
      </c>
      <c r="K1828" s="758"/>
    </row>
    <row r="1829">
      <c r="A1829" s="2" t="s">
        <v>425</v>
      </c>
      <c r="B1829" s="2" t="s">
        <v>507</v>
      </c>
      <c r="C1829" s="2">
        <v>1.2582912E7</v>
      </c>
      <c r="D1829" s="2">
        <v>24.0</v>
      </c>
      <c r="E1829" s="2">
        <v>124.23</v>
      </c>
      <c r="F1829" s="2">
        <v>101.28</v>
      </c>
      <c r="G1829" s="2">
        <v>97.06</v>
      </c>
      <c r="H1829" s="756">
        <v>46096.0</v>
      </c>
      <c r="I1829" s="757">
        <f t="shared" si="1"/>
        <v>13.39847111</v>
      </c>
      <c r="J1829" s="758">
        <f t="shared" si="2"/>
        <v>0.1078521381</v>
      </c>
      <c r="K1829" s="758"/>
    </row>
    <row r="1830">
      <c r="A1830" s="2" t="s">
        <v>425</v>
      </c>
      <c r="B1830" s="2" t="s">
        <v>507</v>
      </c>
      <c r="C1830" s="2">
        <v>2.5165824E7</v>
      </c>
      <c r="D1830" s="2">
        <v>24.0</v>
      </c>
      <c r="E1830" s="2">
        <v>79.36</v>
      </c>
      <c r="F1830" s="2">
        <v>317.12</v>
      </c>
      <c r="G1830" s="2">
        <v>303.9</v>
      </c>
      <c r="H1830" s="756">
        <v>46096.0</v>
      </c>
      <c r="I1830" s="757">
        <f t="shared" si="1"/>
        <v>26.79694222</v>
      </c>
      <c r="J1830" s="758">
        <f t="shared" si="2"/>
        <v>0.3376630824</v>
      </c>
      <c r="K1830" s="758"/>
    </row>
    <row r="1831">
      <c r="A1831" s="2" t="s">
        <v>425</v>
      </c>
      <c r="B1831" s="2" t="s">
        <v>507</v>
      </c>
      <c r="C1831" s="2">
        <v>5.0331648E7</v>
      </c>
      <c r="D1831" s="2">
        <v>24.0</v>
      </c>
      <c r="E1831" s="2">
        <v>129.34</v>
      </c>
      <c r="F1831" s="2">
        <v>389.14</v>
      </c>
      <c r="G1831" s="2">
        <v>372.92</v>
      </c>
      <c r="H1831" s="756">
        <v>46096.0</v>
      </c>
      <c r="I1831" s="757">
        <f t="shared" si="1"/>
        <v>53.59388444</v>
      </c>
      <c r="J1831" s="758">
        <f t="shared" si="2"/>
        <v>0.4143643455</v>
      </c>
      <c r="K1831" s="758"/>
    </row>
    <row r="1832">
      <c r="A1832" s="2" t="s">
        <v>425</v>
      </c>
      <c r="B1832" s="2" t="s">
        <v>507</v>
      </c>
      <c r="C1832" s="2">
        <v>1.00663296E8</v>
      </c>
      <c r="D1832" s="2">
        <v>24.0</v>
      </c>
      <c r="E1832" s="2">
        <v>225.65</v>
      </c>
      <c r="F1832" s="2">
        <v>446.1</v>
      </c>
      <c r="G1832" s="2">
        <v>427.52</v>
      </c>
      <c r="H1832" s="756">
        <v>46096.0</v>
      </c>
      <c r="I1832" s="757">
        <f t="shared" si="1"/>
        <v>107.1877689</v>
      </c>
      <c r="J1832" s="758">
        <f t="shared" si="2"/>
        <v>0.4750178103</v>
      </c>
      <c r="K1832" s="758"/>
    </row>
    <row r="1833">
      <c r="A1833" s="2" t="s">
        <v>425</v>
      </c>
      <c r="B1833" s="2" t="s">
        <v>507</v>
      </c>
      <c r="C1833" s="2">
        <v>2.01326592E8</v>
      </c>
      <c r="D1833" s="2">
        <v>24.0</v>
      </c>
      <c r="E1833" s="2">
        <v>414.0</v>
      </c>
      <c r="F1833" s="2">
        <v>486.29</v>
      </c>
      <c r="G1833" s="2">
        <v>466.03</v>
      </c>
      <c r="H1833" s="756">
        <v>46096.0</v>
      </c>
      <c r="I1833" s="757">
        <f t="shared" si="1"/>
        <v>214.3755378</v>
      </c>
      <c r="J1833" s="758">
        <f t="shared" si="2"/>
        <v>0.5178153086</v>
      </c>
      <c r="K1833" s="758"/>
    </row>
    <row r="1834">
      <c r="A1834" s="2" t="s">
        <v>425</v>
      </c>
      <c r="B1834" s="2" t="s">
        <v>507</v>
      </c>
      <c r="C1834" s="2">
        <v>4.02653184E8</v>
      </c>
      <c r="D1834" s="2">
        <v>24.0</v>
      </c>
      <c r="E1834" s="2">
        <v>786.94</v>
      </c>
      <c r="F1834" s="2">
        <v>511.67</v>
      </c>
      <c r="G1834" s="2">
        <v>490.35</v>
      </c>
      <c r="H1834" s="756">
        <v>46096.0</v>
      </c>
      <c r="I1834" s="757">
        <f t="shared" si="1"/>
        <v>428.7510756</v>
      </c>
      <c r="J1834" s="758">
        <f t="shared" si="2"/>
        <v>0.5448332472</v>
      </c>
      <c r="K1834" s="758"/>
    </row>
    <row r="1835">
      <c r="A1835" s="2" t="s">
        <v>425</v>
      </c>
      <c r="B1835" s="2" t="s">
        <v>507</v>
      </c>
      <c r="C1835" s="2">
        <v>8.05306368E8</v>
      </c>
      <c r="D1835" s="2">
        <v>24.0</v>
      </c>
      <c r="E1835" s="2">
        <v>1596.22</v>
      </c>
      <c r="F1835" s="2">
        <v>504.51</v>
      </c>
      <c r="G1835" s="2">
        <v>483.49</v>
      </c>
      <c r="H1835" s="756">
        <v>46096.0</v>
      </c>
      <c r="I1835" s="757">
        <f t="shared" si="1"/>
        <v>857.5021511</v>
      </c>
      <c r="J1835" s="758">
        <f t="shared" si="2"/>
        <v>0.5372079983</v>
      </c>
      <c r="K1835" s="758"/>
    </row>
    <row r="1836">
      <c r="A1836" s="2" t="s">
        <v>425</v>
      </c>
      <c r="B1836" s="2" t="s">
        <v>507</v>
      </c>
      <c r="C1836" s="2">
        <v>1.610612736E9</v>
      </c>
      <c r="D1836" s="2">
        <v>24.0</v>
      </c>
      <c r="E1836" s="2">
        <v>2455.21</v>
      </c>
      <c r="F1836" s="2">
        <v>656.0</v>
      </c>
      <c r="G1836" s="2">
        <v>628.67</v>
      </c>
      <c r="H1836" s="756">
        <v>46096.0</v>
      </c>
      <c r="I1836" s="757">
        <f t="shared" si="1"/>
        <v>1715.004302</v>
      </c>
      <c r="J1836" s="758">
        <f t="shared" si="2"/>
        <v>0.6985163396</v>
      </c>
      <c r="K1836" s="758"/>
    </row>
    <row r="1837">
      <c r="A1837" s="2" t="s">
        <v>425</v>
      </c>
      <c r="B1837" s="2" t="s">
        <v>507</v>
      </c>
      <c r="C1837" s="2">
        <v>3.221225472E9</v>
      </c>
      <c r="D1837" s="2">
        <v>24.0</v>
      </c>
      <c r="E1837" s="2">
        <v>4901.51</v>
      </c>
      <c r="F1837" s="2">
        <v>657.19</v>
      </c>
      <c r="G1837" s="2">
        <v>629.81</v>
      </c>
      <c r="H1837" s="756">
        <v>46096.0</v>
      </c>
      <c r="I1837" s="757">
        <f t="shared" si="1"/>
        <v>3430.008604</v>
      </c>
      <c r="J1837" s="758">
        <f t="shared" si="2"/>
        <v>0.6997861076</v>
      </c>
      <c r="K1837" s="758"/>
    </row>
    <row r="1838">
      <c r="A1838" s="2" t="s">
        <v>425</v>
      </c>
      <c r="B1838" s="2" t="s">
        <v>507</v>
      </c>
      <c r="C1838" s="2">
        <v>6.442450944E9</v>
      </c>
      <c r="D1838" s="2">
        <v>24.0</v>
      </c>
      <c r="E1838" s="2">
        <v>9780.48</v>
      </c>
      <c r="F1838" s="2">
        <v>658.71</v>
      </c>
      <c r="G1838" s="2">
        <v>631.26</v>
      </c>
      <c r="H1838" s="756">
        <v>46096.0</v>
      </c>
      <c r="I1838" s="757">
        <f t="shared" si="1"/>
        <v>6860.017209</v>
      </c>
      <c r="J1838" s="758">
        <f t="shared" si="2"/>
        <v>0.701398828</v>
      </c>
      <c r="K1838" s="758"/>
    </row>
    <row r="1839">
      <c r="A1839" s="2" t="s">
        <v>425</v>
      </c>
      <c r="B1839" s="2" t="s">
        <v>507</v>
      </c>
      <c r="C1839" s="2">
        <v>1.2884901888E10</v>
      </c>
      <c r="D1839" s="2">
        <v>24.0</v>
      </c>
      <c r="E1839" s="2">
        <v>20032.0</v>
      </c>
      <c r="F1839" s="2">
        <v>643.21</v>
      </c>
      <c r="G1839" s="2">
        <v>616.41</v>
      </c>
      <c r="H1839" s="756">
        <v>46096.0</v>
      </c>
      <c r="I1839" s="757">
        <f t="shared" si="1"/>
        <v>13720.03442</v>
      </c>
      <c r="J1839" s="758">
        <f t="shared" si="2"/>
        <v>0.6849058715</v>
      </c>
      <c r="K1839" s="758"/>
    </row>
    <row r="1840">
      <c r="A1840" s="2" t="s">
        <v>425</v>
      </c>
      <c r="B1840" s="2" t="s">
        <v>507</v>
      </c>
      <c r="C1840" s="2">
        <v>1664.0</v>
      </c>
      <c r="D1840" s="2">
        <v>26.0</v>
      </c>
      <c r="E1840" s="2">
        <v>20.71</v>
      </c>
      <c r="F1840" s="2">
        <v>0.08</v>
      </c>
      <c r="G1840" s="2">
        <v>0.08</v>
      </c>
      <c r="H1840" s="756">
        <v>46096.0</v>
      </c>
      <c r="I1840" s="757">
        <f t="shared" si="1"/>
        <v>0.001777777778</v>
      </c>
      <c r="J1840" s="758">
        <f t="shared" si="2"/>
        <v>0.0000858415151</v>
      </c>
      <c r="K1840" s="758"/>
    </row>
    <row r="1841">
      <c r="A1841" s="2" t="s">
        <v>425</v>
      </c>
      <c r="B1841" s="2" t="s">
        <v>507</v>
      </c>
      <c r="C1841" s="2">
        <v>3328.0</v>
      </c>
      <c r="D1841" s="2">
        <v>26.0</v>
      </c>
      <c r="E1841" s="2">
        <v>24.05</v>
      </c>
      <c r="F1841" s="2">
        <v>0.14</v>
      </c>
      <c r="G1841" s="2">
        <v>0.13</v>
      </c>
      <c r="H1841" s="756">
        <v>46096.0</v>
      </c>
      <c r="I1841" s="757">
        <f t="shared" si="1"/>
        <v>0.003555555556</v>
      </c>
      <c r="J1841" s="758">
        <f t="shared" si="2"/>
        <v>0.0001478401478</v>
      </c>
      <c r="K1841" s="758"/>
    </row>
    <row r="1842">
      <c r="A1842" s="2" t="s">
        <v>425</v>
      </c>
      <c r="B1842" s="2" t="s">
        <v>507</v>
      </c>
      <c r="C1842" s="2">
        <v>6656.0</v>
      </c>
      <c r="D1842" s="2">
        <v>26.0</v>
      </c>
      <c r="E1842" s="2">
        <v>19.27</v>
      </c>
      <c r="F1842" s="2">
        <v>0.35</v>
      </c>
      <c r="G1842" s="2">
        <v>0.33</v>
      </c>
      <c r="H1842" s="756">
        <v>46096.0</v>
      </c>
      <c r="I1842" s="757">
        <f t="shared" si="1"/>
        <v>0.007111111111</v>
      </c>
      <c r="J1842" s="758">
        <f t="shared" si="2"/>
        <v>0.0003690249668</v>
      </c>
      <c r="K1842" s="758"/>
    </row>
    <row r="1843">
      <c r="A1843" s="2" t="s">
        <v>425</v>
      </c>
      <c r="B1843" s="2" t="s">
        <v>507</v>
      </c>
      <c r="C1843" s="2">
        <v>13312.0</v>
      </c>
      <c r="D1843" s="2">
        <v>26.0</v>
      </c>
      <c r="E1843" s="2">
        <v>19.99</v>
      </c>
      <c r="F1843" s="2">
        <v>0.67</v>
      </c>
      <c r="G1843" s="2">
        <v>0.64</v>
      </c>
      <c r="H1843" s="756">
        <v>46096.0</v>
      </c>
      <c r="I1843" s="757">
        <f t="shared" si="1"/>
        <v>0.01422222222</v>
      </c>
      <c r="J1843" s="758">
        <f t="shared" si="2"/>
        <v>0.0007114668445</v>
      </c>
      <c r="K1843" s="758"/>
    </row>
    <row r="1844">
      <c r="A1844" s="2" t="s">
        <v>425</v>
      </c>
      <c r="B1844" s="2" t="s">
        <v>507</v>
      </c>
      <c r="C1844" s="2">
        <v>26624.0</v>
      </c>
      <c r="D1844" s="2">
        <v>26.0</v>
      </c>
      <c r="E1844" s="2">
        <v>19.26</v>
      </c>
      <c r="F1844" s="2">
        <v>1.38</v>
      </c>
      <c r="G1844" s="2">
        <v>1.33</v>
      </c>
      <c r="H1844" s="756">
        <v>46096.0</v>
      </c>
      <c r="I1844" s="757">
        <f t="shared" si="1"/>
        <v>0.02844444444</v>
      </c>
      <c r="J1844" s="758">
        <f t="shared" si="2"/>
        <v>0.001476866274</v>
      </c>
      <c r="K1844" s="758"/>
    </row>
    <row r="1845">
      <c r="A1845" s="2" t="s">
        <v>425</v>
      </c>
      <c r="B1845" s="2" t="s">
        <v>507</v>
      </c>
      <c r="C1845" s="2">
        <v>53248.0</v>
      </c>
      <c r="D1845" s="2">
        <v>26.0</v>
      </c>
      <c r="E1845" s="2">
        <v>19.59</v>
      </c>
      <c r="F1845" s="2">
        <v>2.72</v>
      </c>
      <c r="G1845" s="2">
        <v>2.61</v>
      </c>
      <c r="H1845" s="756">
        <v>46096.0</v>
      </c>
      <c r="I1845" s="757">
        <f t="shared" si="1"/>
        <v>0.05688888889</v>
      </c>
      <c r="J1845" s="758">
        <f t="shared" si="2"/>
        <v>0.002903975951</v>
      </c>
      <c r="K1845" s="758"/>
    </row>
    <row r="1846">
      <c r="A1846" s="2" t="s">
        <v>425</v>
      </c>
      <c r="B1846" s="2" t="s">
        <v>507</v>
      </c>
      <c r="C1846" s="2">
        <v>106496.0</v>
      </c>
      <c r="D1846" s="2">
        <v>26.0</v>
      </c>
      <c r="E1846" s="2">
        <v>22.1</v>
      </c>
      <c r="F1846" s="2">
        <v>4.82</v>
      </c>
      <c r="G1846" s="2">
        <v>4.63</v>
      </c>
      <c r="H1846" s="756">
        <v>46096.0</v>
      </c>
      <c r="I1846" s="757">
        <f t="shared" si="1"/>
        <v>0.1137777778</v>
      </c>
      <c r="J1846" s="758">
        <f t="shared" si="2"/>
        <v>0.005148315737</v>
      </c>
      <c r="K1846" s="758"/>
    </row>
    <row r="1847">
      <c r="A1847" s="2" t="s">
        <v>425</v>
      </c>
      <c r="B1847" s="2" t="s">
        <v>507</v>
      </c>
      <c r="C1847" s="2">
        <v>212992.0</v>
      </c>
      <c r="D1847" s="2">
        <v>26.0</v>
      </c>
      <c r="E1847" s="2">
        <v>20.75</v>
      </c>
      <c r="F1847" s="2">
        <v>10.27</v>
      </c>
      <c r="G1847" s="2">
        <v>9.87</v>
      </c>
      <c r="H1847" s="756">
        <v>46096.0</v>
      </c>
      <c r="I1847" s="757">
        <f t="shared" si="1"/>
        <v>0.2275555556</v>
      </c>
      <c r="J1847" s="758">
        <f t="shared" si="2"/>
        <v>0.0109665328</v>
      </c>
      <c r="K1847" s="758"/>
    </row>
    <row r="1848">
      <c r="A1848" s="2" t="s">
        <v>425</v>
      </c>
      <c r="B1848" s="2" t="s">
        <v>507</v>
      </c>
      <c r="C1848" s="2">
        <v>425984.0</v>
      </c>
      <c r="D1848" s="2">
        <v>26.0</v>
      </c>
      <c r="E1848" s="2">
        <v>20.57</v>
      </c>
      <c r="F1848" s="2">
        <v>20.7</v>
      </c>
      <c r="G1848" s="2">
        <v>19.91</v>
      </c>
      <c r="H1848" s="756">
        <v>46096.0</v>
      </c>
      <c r="I1848" s="757">
        <f t="shared" si="1"/>
        <v>0.4551111111</v>
      </c>
      <c r="J1848" s="758">
        <f t="shared" si="2"/>
        <v>0.02212499325</v>
      </c>
      <c r="K1848" s="758"/>
    </row>
    <row r="1849">
      <c r="A1849" s="2" t="s">
        <v>425</v>
      </c>
      <c r="B1849" s="2" t="s">
        <v>507</v>
      </c>
      <c r="C1849" s="2">
        <v>851968.0</v>
      </c>
      <c r="D1849" s="2">
        <v>26.0</v>
      </c>
      <c r="E1849" s="2">
        <v>20.35</v>
      </c>
      <c r="F1849" s="2">
        <v>41.86</v>
      </c>
      <c r="G1849" s="2">
        <v>40.25</v>
      </c>
      <c r="H1849" s="756">
        <v>46096.0</v>
      </c>
      <c r="I1849" s="757">
        <f t="shared" si="1"/>
        <v>0.9102222222</v>
      </c>
      <c r="J1849" s="758">
        <f t="shared" si="2"/>
        <v>0.04472836473</v>
      </c>
      <c r="K1849" s="758"/>
    </row>
    <row r="1850">
      <c r="A1850" s="2" t="s">
        <v>425</v>
      </c>
      <c r="B1850" s="2" t="s">
        <v>507</v>
      </c>
      <c r="C1850" s="2">
        <v>1703936.0</v>
      </c>
      <c r="D1850" s="2">
        <v>26.0</v>
      </c>
      <c r="E1850" s="2">
        <v>26.44</v>
      </c>
      <c r="F1850" s="2">
        <v>64.45</v>
      </c>
      <c r="G1850" s="2">
        <v>61.97</v>
      </c>
      <c r="H1850" s="756">
        <v>46096.0</v>
      </c>
      <c r="I1850" s="757">
        <f t="shared" si="1"/>
        <v>1.820444444</v>
      </c>
      <c r="J1850" s="758">
        <f t="shared" si="2"/>
        <v>0.06885190788</v>
      </c>
      <c r="K1850" s="758"/>
    </row>
    <row r="1851">
      <c r="A1851" s="2" t="s">
        <v>425</v>
      </c>
      <c r="B1851" s="2" t="s">
        <v>507</v>
      </c>
      <c r="C1851" s="2">
        <v>3407872.0</v>
      </c>
      <c r="D1851" s="2">
        <v>26.0</v>
      </c>
      <c r="E1851" s="2">
        <v>41.72</v>
      </c>
      <c r="F1851" s="2">
        <v>81.68</v>
      </c>
      <c r="G1851" s="2">
        <v>78.53</v>
      </c>
      <c r="H1851" s="756">
        <v>46096.0</v>
      </c>
      <c r="I1851" s="757">
        <f t="shared" si="1"/>
        <v>3.640888889</v>
      </c>
      <c r="J1851" s="758">
        <f t="shared" si="2"/>
        <v>0.08726962821</v>
      </c>
      <c r="K1851" s="758"/>
    </row>
    <row r="1852">
      <c r="A1852" s="2" t="s">
        <v>425</v>
      </c>
      <c r="B1852" s="2" t="s">
        <v>507</v>
      </c>
      <c r="C1852" s="2">
        <v>6815744.0</v>
      </c>
      <c r="D1852" s="2">
        <v>26.0</v>
      </c>
      <c r="E1852" s="2">
        <v>69.08</v>
      </c>
      <c r="F1852" s="2">
        <v>98.66</v>
      </c>
      <c r="G1852" s="2">
        <v>94.87</v>
      </c>
      <c r="H1852" s="756">
        <v>46096.0</v>
      </c>
      <c r="I1852" s="757">
        <f t="shared" si="1"/>
        <v>7.281777778</v>
      </c>
      <c r="J1852" s="758">
        <f t="shared" si="2"/>
        <v>0.1054107959</v>
      </c>
      <c r="K1852" s="758"/>
    </row>
    <row r="1853">
      <c r="A1853" s="2" t="s">
        <v>425</v>
      </c>
      <c r="B1853" s="2" t="s">
        <v>507</v>
      </c>
      <c r="C1853" s="2">
        <v>1.3631488E7</v>
      </c>
      <c r="D1853" s="2">
        <v>26.0</v>
      </c>
      <c r="E1853" s="2">
        <v>124.21</v>
      </c>
      <c r="F1853" s="2">
        <v>109.75</v>
      </c>
      <c r="G1853" s="2">
        <v>105.53</v>
      </c>
      <c r="H1853" s="756">
        <v>46096.0</v>
      </c>
      <c r="I1853" s="757">
        <f t="shared" si="1"/>
        <v>14.56355556</v>
      </c>
      <c r="J1853" s="758">
        <f t="shared" si="2"/>
        <v>0.117249461</v>
      </c>
      <c r="K1853" s="758"/>
    </row>
    <row r="1854">
      <c r="A1854" s="2" t="s">
        <v>425</v>
      </c>
      <c r="B1854" s="2" t="s">
        <v>507</v>
      </c>
      <c r="C1854" s="2">
        <v>2.7262976E7</v>
      </c>
      <c r="D1854" s="2">
        <v>26.0</v>
      </c>
      <c r="E1854" s="2">
        <v>82.53</v>
      </c>
      <c r="F1854" s="2">
        <v>330.32</v>
      </c>
      <c r="G1854" s="2">
        <v>317.62</v>
      </c>
      <c r="H1854" s="756">
        <v>46096.0</v>
      </c>
      <c r="I1854" s="757">
        <f t="shared" si="1"/>
        <v>29.12711111</v>
      </c>
      <c r="J1854" s="758">
        <f t="shared" si="2"/>
        <v>0.352927555</v>
      </c>
      <c r="K1854" s="758"/>
    </row>
    <row r="1855">
      <c r="A1855" s="2" t="s">
        <v>425</v>
      </c>
      <c r="B1855" s="2" t="s">
        <v>507</v>
      </c>
      <c r="C1855" s="2">
        <v>5.4525952E7</v>
      </c>
      <c r="D1855" s="2">
        <v>26.0</v>
      </c>
      <c r="E1855" s="2">
        <v>134.66</v>
      </c>
      <c r="F1855" s="2">
        <v>404.92</v>
      </c>
      <c r="G1855" s="2">
        <v>389.35</v>
      </c>
      <c r="H1855" s="756">
        <v>46096.0</v>
      </c>
      <c r="I1855" s="757">
        <f t="shared" si="1"/>
        <v>58.25422222</v>
      </c>
      <c r="J1855" s="758">
        <f t="shared" si="2"/>
        <v>0.432602274</v>
      </c>
      <c r="K1855" s="758"/>
    </row>
    <row r="1856">
      <c r="A1856" s="2" t="s">
        <v>425</v>
      </c>
      <c r="B1856" s="2" t="s">
        <v>507</v>
      </c>
      <c r="C1856" s="2">
        <v>1.09051904E8</v>
      </c>
      <c r="D1856" s="2">
        <v>26.0</v>
      </c>
      <c r="E1856" s="2">
        <v>229.81</v>
      </c>
      <c r="F1856" s="2">
        <v>474.54</v>
      </c>
      <c r="G1856" s="2">
        <v>456.29</v>
      </c>
      <c r="H1856" s="756">
        <v>46096.0</v>
      </c>
      <c r="I1856" s="757">
        <f t="shared" si="1"/>
        <v>116.5084444</v>
      </c>
      <c r="J1856" s="758">
        <f t="shared" si="2"/>
        <v>0.5069772614</v>
      </c>
      <c r="K1856" s="758"/>
    </row>
    <row r="1857">
      <c r="A1857" s="2" t="s">
        <v>425</v>
      </c>
      <c r="B1857" s="2" t="s">
        <v>507</v>
      </c>
      <c r="C1857" s="2">
        <v>2.18103808E8</v>
      </c>
      <c r="D1857" s="2">
        <v>26.0</v>
      </c>
      <c r="E1857" s="2">
        <v>419.1</v>
      </c>
      <c r="F1857" s="2">
        <v>520.41</v>
      </c>
      <c r="G1857" s="2">
        <v>500.39</v>
      </c>
      <c r="H1857" s="756">
        <v>46096.0</v>
      </c>
      <c r="I1857" s="757">
        <f t="shared" si="1"/>
        <v>233.0168889</v>
      </c>
      <c r="J1857" s="758">
        <f t="shared" si="2"/>
        <v>0.5559935311</v>
      </c>
      <c r="K1857" s="758"/>
    </row>
    <row r="1858">
      <c r="A1858" s="2" t="s">
        <v>425</v>
      </c>
      <c r="B1858" s="2" t="s">
        <v>507</v>
      </c>
      <c r="C1858" s="2">
        <v>4.36207616E8</v>
      </c>
      <c r="D1858" s="2">
        <v>26.0</v>
      </c>
      <c r="E1858" s="2">
        <v>794.98</v>
      </c>
      <c r="F1858" s="2">
        <v>548.7</v>
      </c>
      <c r="G1858" s="2">
        <v>527.6</v>
      </c>
      <c r="H1858" s="756">
        <v>46096.0</v>
      </c>
      <c r="I1858" s="757">
        <f t="shared" si="1"/>
        <v>466.0337778</v>
      </c>
      <c r="J1858" s="758">
        <f t="shared" si="2"/>
        <v>0.5862207575</v>
      </c>
      <c r="K1858" s="758"/>
    </row>
    <row r="1859">
      <c r="A1859" s="2" t="s">
        <v>425</v>
      </c>
      <c r="B1859" s="2" t="s">
        <v>507</v>
      </c>
      <c r="C1859" s="2">
        <v>8.72415232E8</v>
      </c>
      <c r="D1859" s="2">
        <v>26.0</v>
      </c>
      <c r="E1859" s="2">
        <v>1603.49</v>
      </c>
      <c r="F1859" s="2">
        <v>544.07</v>
      </c>
      <c r="G1859" s="2">
        <v>523.15</v>
      </c>
      <c r="H1859" s="756">
        <v>46096.0</v>
      </c>
      <c r="I1859" s="757">
        <f t="shared" si="1"/>
        <v>932.0675556</v>
      </c>
      <c r="J1859" s="758">
        <f t="shared" si="2"/>
        <v>0.5812743176</v>
      </c>
      <c r="K1859" s="758"/>
    </row>
    <row r="1860">
      <c r="A1860" s="2" t="s">
        <v>425</v>
      </c>
      <c r="B1860" s="2" t="s">
        <v>507</v>
      </c>
      <c r="C1860" s="2">
        <v>1.744830464E9</v>
      </c>
      <c r="D1860" s="2">
        <v>26.0</v>
      </c>
      <c r="E1860" s="2">
        <v>3192.38</v>
      </c>
      <c r="F1860" s="2">
        <v>546.56</v>
      </c>
      <c r="G1860" s="2">
        <v>525.54</v>
      </c>
      <c r="H1860" s="756">
        <v>46096.0</v>
      </c>
      <c r="I1860" s="757">
        <f t="shared" si="1"/>
        <v>1864.135111</v>
      </c>
      <c r="J1860" s="758">
        <f t="shared" si="2"/>
        <v>0.583932712</v>
      </c>
      <c r="K1860" s="758"/>
    </row>
    <row r="1861">
      <c r="A1861" s="2" t="s">
        <v>425</v>
      </c>
      <c r="B1861" s="2" t="s">
        <v>507</v>
      </c>
      <c r="C1861" s="2">
        <v>3.489660928E9</v>
      </c>
      <c r="D1861" s="2">
        <v>26.0</v>
      </c>
      <c r="E1861" s="2">
        <v>5633.26</v>
      </c>
      <c r="F1861" s="2">
        <v>619.47</v>
      </c>
      <c r="G1861" s="2">
        <v>595.65</v>
      </c>
      <c r="H1861" s="756">
        <v>46096.0</v>
      </c>
      <c r="I1861" s="757">
        <f t="shared" si="1"/>
        <v>3728.270222</v>
      </c>
      <c r="J1861" s="758">
        <f t="shared" si="2"/>
        <v>0.6618317319</v>
      </c>
      <c r="K1861" s="758"/>
    </row>
    <row r="1862">
      <c r="A1862" s="2" t="s">
        <v>425</v>
      </c>
      <c r="B1862" s="2" t="s">
        <v>507</v>
      </c>
      <c r="C1862" s="2">
        <v>6.979321856E9</v>
      </c>
      <c r="D1862" s="2">
        <v>26.0</v>
      </c>
      <c r="E1862" s="2">
        <v>10614.9</v>
      </c>
      <c r="F1862" s="2">
        <v>657.5</v>
      </c>
      <c r="G1862" s="2">
        <v>632.22</v>
      </c>
      <c r="H1862" s="756">
        <v>46096.0</v>
      </c>
      <c r="I1862" s="757">
        <f t="shared" si="1"/>
        <v>7456.540444</v>
      </c>
      <c r="J1862" s="758">
        <f t="shared" si="2"/>
        <v>0.7024597918</v>
      </c>
      <c r="K1862" s="758"/>
    </row>
    <row r="1863">
      <c r="A1863" s="2" t="s">
        <v>425</v>
      </c>
      <c r="B1863" s="2" t="s">
        <v>507</v>
      </c>
      <c r="C1863" s="2">
        <v>1.3958643712E10</v>
      </c>
      <c r="D1863" s="2">
        <v>26.0</v>
      </c>
      <c r="E1863" s="2">
        <v>21749.6</v>
      </c>
      <c r="F1863" s="2">
        <v>641.79</v>
      </c>
      <c r="G1863" s="2">
        <v>617.1</v>
      </c>
      <c r="H1863" s="756">
        <v>46096.0</v>
      </c>
      <c r="I1863" s="757">
        <f t="shared" si="1"/>
        <v>14913.08089</v>
      </c>
      <c r="J1863" s="758">
        <f t="shared" si="2"/>
        <v>0.6856715015</v>
      </c>
      <c r="K1863" s="758"/>
    </row>
    <row r="1864">
      <c r="A1864" s="2" t="s">
        <v>425</v>
      </c>
      <c r="B1864" s="2" t="s">
        <v>507</v>
      </c>
      <c r="C1864" s="2">
        <v>1792.0</v>
      </c>
      <c r="D1864" s="2">
        <v>28.0</v>
      </c>
      <c r="E1864" s="2">
        <v>24.55</v>
      </c>
      <c r="F1864" s="2">
        <v>0.07</v>
      </c>
      <c r="G1864" s="2">
        <v>0.07</v>
      </c>
      <c r="H1864" s="756">
        <v>46096.0</v>
      </c>
      <c r="I1864" s="757">
        <f t="shared" si="1"/>
        <v>0.00192</v>
      </c>
      <c r="J1864" s="758">
        <f t="shared" si="2"/>
        <v>0.00007820773931</v>
      </c>
      <c r="K1864" s="758"/>
    </row>
    <row r="1865">
      <c r="A1865" s="2" t="s">
        <v>425</v>
      </c>
      <c r="B1865" s="2" t="s">
        <v>507</v>
      </c>
      <c r="C1865" s="2">
        <v>3584.0</v>
      </c>
      <c r="D1865" s="2">
        <v>28.0</v>
      </c>
      <c r="E1865" s="2">
        <v>23.88</v>
      </c>
      <c r="F1865" s="2">
        <v>0.15</v>
      </c>
      <c r="G1865" s="2">
        <v>0.14</v>
      </c>
      <c r="H1865" s="756">
        <v>46096.0</v>
      </c>
      <c r="I1865" s="757">
        <f t="shared" si="1"/>
        <v>0.00384</v>
      </c>
      <c r="J1865" s="758">
        <f t="shared" si="2"/>
        <v>0.0001608040201</v>
      </c>
      <c r="K1865" s="758"/>
    </row>
    <row r="1866">
      <c r="A1866" s="2" t="s">
        <v>425</v>
      </c>
      <c r="B1866" s="2" t="s">
        <v>507</v>
      </c>
      <c r="C1866" s="2">
        <v>7168.0</v>
      </c>
      <c r="D1866" s="2">
        <v>28.0</v>
      </c>
      <c r="E1866" s="2">
        <v>24.6</v>
      </c>
      <c r="F1866" s="2">
        <v>0.29</v>
      </c>
      <c r="G1866" s="2">
        <v>0.28</v>
      </c>
      <c r="H1866" s="756">
        <v>46096.0</v>
      </c>
      <c r="I1866" s="757">
        <f t="shared" si="1"/>
        <v>0.00768</v>
      </c>
      <c r="J1866" s="758">
        <f t="shared" si="2"/>
        <v>0.000312195122</v>
      </c>
      <c r="K1866" s="758"/>
    </row>
    <row r="1867">
      <c r="A1867" s="2" t="s">
        <v>425</v>
      </c>
      <c r="B1867" s="2" t="s">
        <v>507</v>
      </c>
      <c r="C1867" s="2">
        <v>14336.0</v>
      </c>
      <c r="D1867" s="2">
        <v>28.0</v>
      </c>
      <c r="E1867" s="2">
        <v>22.81</v>
      </c>
      <c r="F1867" s="2">
        <v>0.63</v>
      </c>
      <c r="G1867" s="2">
        <v>0.61</v>
      </c>
      <c r="H1867" s="756">
        <v>46096.0</v>
      </c>
      <c r="I1867" s="757">
        <f t="shared" si="1"/>
        <v>0.01536</v>
      </c>
      <c r="J1867" s="758">
        <f t="shared" si="2"/>
        <v>0.0006733888645</v>
      </c>
      <c r="K1867" s="758"/>
    </row>
    <row r="1868">
      <c r="A1868" s="2" t="s">
        <v>425</v>
      </c>
      <c r="B1868" s="2" t="s">
        <v>507</v>
      </c>
      <c r="C1868" s="2">
        <v>28672.0</v>
      </c>
      <c r="D1868" s="2">
        <v>28.0</v>
      </c>
      <c r="E1868" s="2">
        <v>23.71</v>
      </c>
      <c r="F1868" s="2">
        <v>1.21</v>
      </c>
      <c r="G1868" s="2">
        <v>1.17</v>
      </c>
      <c r="H1868" s="756">
        <v>46096.0</v>
      </c>
      <c r="I1868" s="757">
        <f t="shared" si="1"/>
        <v>0.03072</v>
      </c>
      <c r="J1868" s="758">
        <f t="shared" si="2"/>
        <v>0.001295655841</v>
      </c>
      <c r="K1868" s="758"/>
    </row>
    <row r="1869">
      <c r="A1869" s="2" t="s">
        <v>425</v>
      </c>
      <c r="B1869" s="2" t="s">
        <v>507</v>
      </c>
      <c r="C1869" s="2">
        <v>57344.0</v>
      </c>
      <c r="D1869" s="2">
        <v>28.0</v>
      </c>
      <c r="E1869" s="2">
        <v>21.39</v>
      </c>
      <c r="F1869" s="2">
        <v>2.68</v>
      </c>
      <c r="G1869" s="2">
        <v>2.58</v>
      </c>
      <c r="H1869" s="756">
        <v>46096.0</v>
      </c>
      <c r="I1869" s="757">
        <f t="shared" si="1"/>
        <v>0.06144</v>
      </c>
      <c r="J1869" s="758">
        <f t="shared" si="2"/>
        <v>0.002872370266</v>
      </c>
      <c r="K1869" s="758"/>
    </row>
    <row r="1870">
      <c r="A1870" s="2" t="s">
        <v>425</v>
      </c>
      <c r="B1870" s="2" t="s">
        <v>507</v>
      </c>
      <c r="C1870" s="2">
        <v>114688.0</v>
      </c>
      <c r="D1870" s="2">
        <v>28.0</v>
      </c>
      <c r="E1870" s="2">
        <v>21.44</v>
      </c>
      <c r="F1870" s="2">
        <v>5.35</v>
      </c>
      <c r="G1870" s="2">
        <v>5.16</v>
      </c>
      <c r="H1870" s="756">
        <v>46096.0</v>
      </c>
      <c r="I1870" s="757">
        <f t="shared" si="1"/>
        <v>0.12288</v>
      </c>
      <c r="J1870" s="758">
        <f t="shared" si="2"/>
        <v>0.005731343284</v>
      </c>
      <c r="K1870" s="758"/>
    </row>
    <row r="1871">
      <c r="A1871" s="2" t="s">
        <v>425</v>
      </c>
      <c r="B1871" s="2" t="s">
        <v>507</v>
      </c>
      <c r="C1871" s="2">
        <v>229376.0</v>
      </c>
      <c r="D1871" s="2">
        <v>28.0</v>
      </c>
      <c r="E1871" s="2">
        <v>21.83</v>
      </c>
      <c r="F1871" s="2">
        <v>10.51</v>
      </c>
      <c r="G1871" s="2">
        <v>10.13</v>
      </c>
      <c r="H1871" s="756">
        <v>46096.0</v>
      </c>
      <c r="I1871" s="757">
        <f t="shared" si="1"/>
        <v>0.24576</v>
      </c>
      <c r="J1871" s="758">
        <f t="shared" si="2"/>
        <v>0.01125790197</v>
      </c>
      <c r="K1871" s="758"/>
    </row>
    <row r="1872">
      <c r="A1872" s="2" t="s">
        <v>425</v>
      </c>
      <c r="B1872" s="2" t="s">
        <v>507</v>
      </c>
      <c r="C1872" s="2">
        <v>458752.0</v>
      </c>
      <c r="D1872" s="2">
        <v>28.0</v>
      </c>
      <c r="E1872" s="2">
        <v>22.89</v>
      </c>
      <c r="F1872" s="2">
        <v>20.04</v>
      </c>
      <c r="G1872" s="2">
        <v>19.33</v>
      </c>
      <c r="H1872" s="756">
        <v>46096.0</v>
      </c>
      <c r="I1872" s="757">
        <f t="shared" si="1"/>
        <v>0.49152</v>
      </c>
      <c r="J1872" s="758">
        <f t="shared" si="2"/>
        <v>0.02147313237</v>
      </c>
      <c r="K1872" s="758"/>
    </row>
    <row r="1873">
      <c r="A1873" s="2" t="s">
        <v>425</v>
      </c>
      <c r="B1873" s="2" t="s">
        <v>507</v>
      </c>
      <c r="C1873" s="2">
        <v>917504.0</v>
      </c>
      <c r="D1873" s="2">
        <v>28.0</v>
      </c>
      <c r="E1873" s="2">
        <v>22.49</v>
      </c>
      <c r="F1873" s="2">
        <v>40.8</v>
      </c>
      <c r="G1873" s="2">
        <v>39.34</v>
      </c>
      <c r="H1873" s="756">
        <v>46096.0</v>
      </c>
      <c r="I1873" s="757">
        <f t="shared" si="1"/>
        <v>0.98304</v>
      </c>
      <c r="J1873" s="758">
        <f t="shared" si="2"/>
        <v>0.04371009337</v>
      </c>
      <c r="K1873" s="758"/>
    </row>
    <row r="1874">
      <c r="A1874" s="2" t="s">
        <v>425</v>
      </c>
      <c r="B1874" s="2" t="s">
        <v>507</v>
      </c>
      <c r="C1874" s="2">
        <v>1835008.0</v>
      </c>
      <c r="D1874" s="2">
        <v>28.0</v>
      </c>
      <c r="E1874" s="2">
        <v>27.7</v>
      </c>
      <c r="F1874" s="2">
        <v>66.26</v>
      </c>
      <c r="G1874" s="2">
        <v>63.89</v>
      </c>
      <c r="H1874" s="756">
        <v>46096.0</v>
      </c>
      <c r="I1874" s="757">
        <f t="shared" si="1"/>
        <v>1.96608</v>
      </c>
      <c r="J1874" s="758">
        <f t="shared" si="2"/>
        <v>0.07097761733</v>
      </c>
      <c r="K1874" s="758"/>
    </row>
    <row r="1875">
      <c r="A1875" s="2" t="s">
        <v>425</v>
      </c>
      <c r="B1875" s="2" t="s">
        <v>507</v>
      </c>
      <c r="C1875" s="2">
        <v>3670016.0</v>
      </c>
      <c r="D1875" s="2">
        <v>28.0</v>
      </c>
      <c r="E1875" s="2">
        <v>41.84</v>
      </c>
      <c r="F1875" s="2">
        <v>87.71</v>
      </c>
      <c r="G1875" s="2">
        <v>84.58</v>
      </c>
      <c r="H1875" s="756">
        <v>46096.0</v>
      </c>
      <c r="I1875" s="757">
        <f t="shared" si="1"/>
        <v>3.93216</v>
      </c>
      <c r="J1875" s="758">
        <f t="shared" si="2"/>
        <v>0.09398087954</v>
      </c>
      <c r="K1875" s="758"/>
    </row>
    <row r="1876">
      <c r="A1876" s="2" t="s">
        <v>425</v>
      </c>
      <c r="B1876" s="2" t="s">
        <v>507</v>
      </c>
      <c r="C1876" s="2">
        <v>7340032.0</v>
      </c>
      <c r="D1876" s="2">
        <v>28.0</v>
      </c>
      <c r="E1876" s="2">
        <v>70.17</v>
      </c>
      <c r="F1876" s="2">
        <v>104.6</v>
      </c>
      <c r="G1876" s="2">
        <v>100.87</v>
      </c>
      <c r="H1876" s="756">
        <v>46096.0</v>
      </c>
      <c r="I1876" s="757">
        <f t="shared" si="1"/>
        <v>7.86432</v>
      </c>
      <c r="J1876" s="758">
        <f t="shared" si="2"/>
        <v>0.1120752458</v>
      </c>
      <c r="K1876" s="758"/>
    </row>
    <row r="1877">
      <c r="A1877" s="2" t="s">
        <v>425</v>
      </c>
      <c r="B1877" s="2" t="s">
        <v>507</v>
      </c>
      <c r="C1877" s="2">
        <v>1.4680064E7</v>
      </c>
      <c r="D1877" s="2">
        <v>28.0</v>
      </c>
      <c r="E1877" s="2">
        <v>128.62</v>
      </c>
      <c r="F1877" s="2">
        <v>114.14</v>
      </c>
      <c r="G1877" s="2">
        <v>110.06</v>
      </c>
      <c r="H1877" s="756">
        <v>46096.0</v>
      </c>
      <c r="I1877" s="757">
        <f t="shared" si="1"/>
        <v>15.72864</v>
      </c>
      <c r="J1877" s="758">
        <f t="shared" si="2"/>
        <v>0.1222876691</v>
      </c>
      <c r="K1877" s="758"/>
    </row>
    <row r="1878">
      <c r="A1878" s="2" t="s">
        <v>425</v>
      </c>
      <c r="B1878" s="2" t="s">
        <v>507</v>
      </c>
      <c r="C1878" s="2">
        <v>2.9360128E7</v>
      </c>
      <c r="D1878" s="2">
        <v>28.0</v>
      </c>
      <c r="E1878" s="2">
        <v>87.19</v>
      </c>
      <c r="F1878" s="2">
        <v>336.72</v>
      </c>
      <c r="G1878" s="2">
        <v>324.7</v>
      </c>
      <c r="H1878" s="756">
        <v>46096.0</v>
      </c>
      <c r="I1878" s="757">
        <f t="shared" si="1"/>
        <v>31.45728</v>
      </c>
      <c r="J1878" s="758">
        <f t="shared" si="2"/>
        <v>0.3607899989</v>
      </c>
      <c r="K1878" s="758"/>
    </row>
    <row r="1879">
      <c r="A1879" s="2" t="s">
        <v>425</v>
      </c>
      <c r="B1879" s="2" t="s">
        <v>507</v>
      </c>
      <c r="C1879" s="2">
        <v>5.8720256E7</v>
      </c>
      <c r="D1879" s="2">
        <v>28.0</v>
      </c>
      <c r="E1879" s="2">
        <v>138.87</v>
      </c>
      <c r="F1879" s="2">
        <v>422.86</v>
      </c>
      <c r="G1879" s="2">
        <v>407.75</v>
      </c>
      <c r="H1879" s="756">
        <v>46096.0</v>
      </c>
      <c r="I1879" s="757">
        <f t="shared" si="1"/>
        <v>62.91456</v>
      </c>
      <c r="J1879" s="758">
        <f t="shared" si="2"/>
        <v>0.4530464463</v>
      </c>
      <c r="K1879" s="758"/>
    </row>
    <row r="1880">
      <c r="A1880" s="2" t="s">
        <v>425</v>
      </c>
      <c r="B1880" s="2" t="s">
        <v>507</v>
      </c>
      <c r="C1880" s="2">
        <v>1.17440512E8</v>
      </c>
      <c r="D1880" s="2">
        <v>28.0</v>
      </c>
      <c r="E1880" s="2">
        <v>235.64</v>
      </c>
      <c r="F1880" s="2">
        <v>498.39</v>
      </c>
      <c r="G1880" s="2">
        <v>480.59</v>
      </c>
      <c r="H1880" s="756">
        <v>46096.0</v>
      </c>
      <c r="I1880" s="757">
        <f t="shared" si="1"/>
        <v>125.82912</v>
      </c>
      <c r="J1880" s="758">
        <f t="shared" si="2"/>
        <v>0.5339887965</v>
      </c>
      <c r="K1880" s="758"/>
    </row>
    <row r="1881">
      <c r="A1881" s="2" t="s">
        <v>425</v>
      </c>
      <c r="B1881" s="2" t="s">
        <v>507</v>
      </c>
      <c r="C1881" s="2">
        <v>2.34881024E8</v>
      </c>
      <c r="D1881" s="2">
        <v>28.0</v>
      </c>
      <c r="E1881" s="2">
        <v>425.63</v>
      </c>
      <c r="F1881" s="2">
        <v>551.85</v>
      </c>
      <c r="G1881" s="2">
        <v>532.14</v>
      </c>
      <c r="H1881" s="756">
        <v>46096.0</v>
      </c>
      <c r="I1881" s="757">
        <f t="shared" si="1"/>
        <v>251.65824</v>
      </c>
      <c r="J1881" s="758">
        <f t="shared" si="2"/>
        <v>0.5912605784</v>
      </c>
      <c r="K1881" s="758"/>
    </row>
    <row r="1882">
      <c r="A1882" s="2" t="s">
        <v>425</v>
      </c>
      <c r="B1882" s="2" t="s">
        <v>507</v>
      </c>
      <c r="C1882" s="2">
        <v>4.69762048E8</v>
      </c>
      <c r="D1882" s="2">
        <v>28.0</v>
      </c>
      <c r="E1882" s="2">
        <v>806.52</v>
      </c>
      <c r="F1882" s="2">
        <v>582.45</v>
      </c>
      <c r="G1882" s="2">
        <v>561.65</v>
      </c>
      <c r="H1882" s="756">
        <v>46096.0</v>
      </c>
      <c r="I1882" s="757">
        <f t="shared" si="1"/>
        <v>503.31648</v>
      </c>
      <c r="J1882" s="758">
        <f t="shared" si="2"/>
        <v>0.624059515</v>
      </c>
      <c r="K1882" s="758"/>
    </row>
    <row r="1883">
      <c r="A1883" s="2" t="s">
        <v>425</v>
      </c>
      <c r="B1883" s="2" t="s">
        <v>507</v>
      </c>
      <c r="C1883" s="2">
        <v>9.39524096E8</v>
      </c>
      <c r="D1883" s="2">
        <v>28.0</v>
      </c>
      <c r="E1883" s="2">
        <v>1611.79</v>
      </c>
      <c r="F1883" s="2">
        <v>582.91</v>
      </c>
      <c r="G1883" s="2">
        <v>562.09</v>
      </c>
      <c r="H1883" s="756">
        <v>46096.0</v>
      </c>
      <c r="I1883" s="757">
        <f t="shared" si="1"/>
        <v>1006.63296</v>
      </c>
      <c r="J1883" s="758">
        <f t="shared" si="2"/>
        <v>0.6245434951</v>
      </c>
      <c r="K1883" s="758"/>
    </row>
    <row r="1884">
      <c r="A1884" s="2" t="s">
        <v>425</v>
      </c>
      <c r="B1884" s="2" t="s">
        <v>507</v>
      </c>
      <c r="C1884" s="2">
        <v>1.879048192E9</v>
      </c>
      <c r="D1884" s="2">
        <v>28.0</v>
      </c>
      <c r="E1884" s="2">
        <v>3215.85</v>
      </c>
      <c r="F1884" s="2">
        <v>584.31</v>
      </c>
      <c r="G1884" s="2">
        <v>563.44</v>
      </c>
      <c r="H1884" s="756">
        <v>46096.0</v>
      </c>
      <c r="I1884" s="757">
        <f t="shared" si="1"/>
        <v>2013.26592</v>
      </c>
      <c r="J1884" s="758">
        <f t="shared" si="2"/>
        <v>0.6260447222</v>
      </c>
      <c r="K1884" s="758"/>
    </row>
    <row r="1885">
      <c r="A1885" s="2" t="s">
        <v>425</v>
      </c>
      <c r="B1885" s="2" t="s">
        <v>507</v>
      </c>
      <c r="C1885" s="2">
        <v>3.758096384E9</v>
      </c>
      <c r="D1885" s="2">
        <v>28.0</v>
      </c>
      <c r="E1885" s="2">
        <v>5733.62</v>
      </c>
      <c r="F1885" s="2">
        <v>655.45</v>
      </c>
      <c r="G1885" s="2">
        <v>632.04</v>
      </c>
      <c r="H1885" s="756">
        <v>46096.0</v>
      </c>
      <c r="I1885" s="757">
        <f t="shared" si="1"/>
        <v>4026.53184</v>
      </c>
      <c r="J1885" s="758">
        <f t="shared" si="2"/>
        <v>0.7022669518</v>
      </c>
      <c r="K1885" s="758"/>
    </row>
    <row r="1886">
      <c r="A1886" s="2" t="s">
        <v>425</v>
      </c>
      <c r="B1886" s="2" t="s">
        <v>507</v>
      </c>
      <c r="C1886" s="2">
        <v>7.516192768E9</v>
      </c>
      <c r="D1886" s="2">
        <v>28.0</v>
      </c>
      <c r="E1886" s="2">
        <v>11411.0</v>
      </c>
      <c r="F1886" s="2">
        <v>658.68</v>
      </c>
      <c r="G1886" s="2">
        <v>635.15</v>
      </c>
      <c r="H1886" s="756">
        <v>46096.0</v>
      </c>
      <c r="I1886" s="757">
        <f t="shared" si="1"/>
        <v>8053.06368</v>
      </c>
      <c r="J1886" s="758">
        <f t="shared" si="2"/>
        <v>0.705728129</v>
      </c>
      <c r="K1886" s="758"/>
    </row>
    <row r="1887">
      <c r="A1887" s="2" t="s">
        <v>425</v>
      </c>
      <c r="B1887" s="2" t="s">
        <v>507</v>
      </c>
      <c r="C1887" s="2">
        <v>1.5032385536E10</v>
      </c>
      <c r="D1887" s="2">
        <v>28.0</v>
      </c>
      <c r="E1887" s="2">
        <v>23175.2</v>
      </c>
      <c r="F1887" s="2">
        <v>648.64</v>
      </c>
      <c r="G1887" s="2">
        <v>625.48</v>
      </c>
      <c r="H1887" s="756">
        <v>46096.0</v>
      </c>
      <c r="I1887" s="757">
        <f t="shared" si="1"/>
        <v>16106.12736</v>
      </c>
      <c r="J1887" s="758">
        <f t="shared" si="2"/>
        <v>0.6949725293</v>
      </c>
      <c r="K1887" s="758"/>
    </row>
    <row r="1888">
      <c r="A1888" s="2" t="s">
        <v>425</v>
      </c>
      <c r="B1888" s="2" t="s">
        <v>507</v>
      </c>
      <c r="C1888" s="2">
        <v>1920.0</v>
      </c>
      <c r="D1888" s="2">
        <v>30.0</v>
      </c>
      <c r="E1888" s="2">
        <v>23.13</v>
      </c>
      <c r="F1888" s="2">
        <v>0.08</v>
      </c>
      <c r="G1888" s="2">
        <v>0.08</v>
      </c>
      <c r="H1888" s="756">
        <v>46096.0</v>
      </c>
      <c r="I1888" s="757">
        <f t="shared" si="1"/>
        <v>0.002062222222</v>
      </c>
      <c r="J1888" s="758">
        <f t="shared" si="2"/>
        <v>0.00008915789979</v>
      </c>
      <c r="K1888" s="758"/>
    </row>
    <row r="1889">
      <c r="A1889" s="2" t="s">
        <v>425</v>
      </c>
      <c r="B1889" s="2" t="s">
        <v>507</v>
      </c>
      <c r="C1889" s="2">
        <v>3840.0</v>
      </c>
      <c r="D1889" s="2">
        <v>30.0</v>
      </c>
      <c r="E1889" s="2">
        <v>21.27</v>
      </c>
      <c r="F1889" s="2">
        <v>0.18</v>
      </c>
      <c r="G1889" s="2">
        <v>0.17</v>
      </c>
      <c r="H1889" s="756">
        <v>46096.0</v>
      </c>
      <c r="I1889" s="757">
        <f t="shared" si="1"/>
        <v>0.004124444444</v>
      </c>
      <c r="J1889" s="758">
        <f t="shared" si="2"/>
        <v>0.0001939090007</v>
      </c>
      <c r="K1889" s="758"/>
    </row>
    <row r="1890">
      <c r="A1890" s="2" t="s">
        <v>425</v>
      </c>
      <c r="B1890" s="2" t="s">
        <v>507</v>
      </c>
      <c r="C1890" s="2">
        <v>7680.0</v>
      </c>
      <c r="D1890" s="2">
        <v>30.0</v>
      </c>
      <c r="E1890" s="2">
        <v>20.66</v>
      </c>
      <c r="F1890" s="2">
        <v>0.37</v>
      </c>
      <c r="G1890" s="2">
        <v>0.36</v>
      </c>
      <c r="H1890" s="756">
        <v>46096.0</v>
      </c>
      <c r="I1890" s="757">
        <f t="shared" si="1"/>
        <v>0.008248888889</v>
      </c>
      <c r="J1890" s="758">
        <f t="shared" si="2"/>
        <v>0.0003992685813</v>
      </c>
      <c r="K1890" s="758"/>
    </row>
    <row r="1891">
      <c r="A1891" s="2" t="s">
        <v>425</v>
      </c>
      <c r="B1891" s="2" t="s">
        <v>507</v>
      </c>
      <c r="C1891" s="2">
        <v>15360.0</v>
      </c>
      <c r="D1891" s="2">
        <v>30.0</v>
      </c>
      <c r="E1891" s="2">
        <v>21.41</v>
      </c>
      <c r="F1891" s="2">
        <v>0.72</v>
      </c>
      <c r="G1891" s="2">
        <v>0.69</v>
      </c>
      <c r="H1891" s="756">
        <v>46096.0</v>
      </c>
      <c r="I1891" s="757">
        <f t="shared" si="1"/>
        <v>0.01649777778</v>
      </c>
      <c r="J1891" s="758">
        <f t="shared" si="2"/>
        <v>0.0007705641185</v>
      </c>
      <c r="K1891" s="758"/>
    </row>
    <row r="1892">
      <c r="A1892" s="2" t="s">
        <v>425</v>
      </c>
      <c r="B1892" s="2" t="s">
        <v>507</v>
      </c>
      <c r="C1892" s="2">
        <v>30720.0</v>
      </c>
      <c r="D1892" s="2">
        <v>30.0</v>
      </c>
      <c r="E1892" s="2">
        <v>19.96</v>
      </c>
      <c r="F1892" s="2">
        <v>1.54</v>
      </c>
      <c r="G1892" s="2">
        <v>1.49</v>
      </c>
      <c r="H1892" s="756">
        <v>46096.0</v>
      </c>
      <c r="I1892" s="757">
        <f t="shared" si="1"/>
        <v>0.03299555556</v>
      </c>
      <c r="J1892" s="758">
        <f t="shared" si="2"/>
        <v>0.001653083946</v>
      </c>
      <c r="K1892" s="758"/>
    </row>
    <row r="1893">
      <c r="A1893" s="2" t="s">
        <v>425</v>
      </c>
      <c r="B1893" s="2" t="s">
        <v>507</v>
      </c>
      <c r="C1893" s="2">
        <v>61440.0</v>
      </c>
      <c r="D1893" s="2">
        <v>30.0</v>
      </c>
      <c r="E1893" s="2">
        <v>19.88</v>
      </c>
      <c r="F1893" s="2">
        <v>3.09</v>
      </c>
      <c r="G1893" s="2">
        <v>2.99</v>
      </c>
      <c r="H1893" s="756">
        <v>46096.0</v>
      </c>
      <c r="I1893" s="757">
        <f t="shared" si="1"/>
        <v>0.06599111111</v>
      </c>
      <c r="J1893" s="758">
        <f t="shared" si="2"/>
        <v>0.00331947239</v>
      </c>
      <c r="K1893" s="758"/>
    </row>
    <row r="1894">
      <c r="A1894" s="2" t="s">
        <v>425</v>
      </c>
      <c r="B1894" s="2" t="s">
        <v>507</v>
      </c>
      <c r="C1894" s="2">
        <v>122880.0</v>
      </c>
      <c r="D1894" s="2">
        <v>30.0</v>
      </c>
      <c r="E1894" s="2">
        <v>20.36</v>
      </c>
      <c r="F1894" s="2">
        <v>6.03</v>
      </c>
      <c r="G1894" s="2">
        <v>5.83</v>
      </c>
      <c r="H1894" s="756">
        <v>46096.0</v>
      </c>
      <c r="I1894" s="757">
        <f t="shared" si="1"/>
        <v>0.1319822222</v>
      </c>
      <c r="J1894" s="758">
        <f t="shared" si="2"/>
        <v>0.006482427418</v>
      </c>
      <c r="K1894" s="758"/>
    </row>
    <row r="1895">
      <c r="A1895" s="2" t="s">
        <v>425</v>
      </c>
      <c r="B1895" s="2" t="s">
        <v>507</v>
      </c>
      <c r="C1895" s="2">
        <v>245760.0</v>
      </c>
      <c r="D1895" s="2">
        <v>30.0</v>
      </c>
      <c r="E1895" s="2">
        <v>20.11</v>
      </c>
      <c r="F1895" s="2">
        <v>12.22</v>
      </c>
      <c r="G1895" s="2">
        <v>11.82</v>
      </c>
      <c r="H1895" s="756">
        <v>46096.0</v>
      </c>
      <c r="I1895" s="757">
        <f t="shared" si="1"/>
        <v>0.2639644444</v>
      </c>
      <c r="J1895" s="758">
        <f t="shared" si="2"/>
        <v>0.01312602906</v>
      </c>
      <c r="K1895" s="758"/>
    </row>
    <row r="1896">
      <c r="A1896" s="2" t="s">
        <v>425</v>
      </c>
      <c r="B1896" s="2" t="s">
        <v>507</v>
      </c>
      <c r="C1896" s="2">
        <v>491520.0</v>
      </c>
      <c r="D1896" s="2">
        <v>30.0</v>
      </c>
      <c r="E1896" s="2">
        <v>20.08</v>
      </c>
      <c r="F1896" s="2">
        <v>24.47</v>
      </c>
      <c r="G1896" s="2">
        <v>23.66</v>
      </c>
      <c r="H1896" s="756">
        <v>46096.0</v>
      </c>
      <c r="I1896" s="757">
        <f t="shared" si="1"/>
        <v>0.5279288889</v>
      </c>
      <c r="J1896" s="758">
        <f t="shared" si="2"/>
        <v>0.02629127933</v>
      </c>
      <c r="K1896" s="758"/>
    </row>
    <row r="1897">
      <c r="A1897" s="2" t="s">
        <v>425</v>
      </c>
      <c r="B1897" s="2" t="s">
        <v>507</v>
      </c>
      <c r="C1897" s="2">
        <v>983040.0</v>
      </c>
      <c r="D1897" s="2">
        <v>30.0</v>
      </c>
      <c r="E1897" s="2">
        <v>21.05</v>
      </c>
      <c r="F1897" s="2">
        <v>46.71</v>
      </c>
      <c r="G1897" s="2">
        <v>45.15</v>
      </c>
      <c r="H1897" s="756">
        <v>46096.0</v>
      </c>
      <c r="I1897" s="757">
        <f t="shared" si="1"/>
        <v>1.055857778</v>
      </c>
      <c r="J1897" s="758">
        <f t="shared" si="2"/>
        <v>0.05015951438</v>
      </c>
      <c r="K1897" s="758"/>
    </row>
    <row r="1898">
      <c r="A1898" s="2" t="s">
        <v>425</v>
      </c>
      <c r="B1898" s="2" t="s">
        <v>507</v>
      </c>
      <c r="C1898" s="2">
        <v>1966080.0</v>
      </c>
      <c r="D1898" s="2">
        <v>30.0</v>
      </c>
      <c r="E1898" s="2">
        <v>26.29</v>
      </c>
      <c r="F1898" s="2">
        <v>74.78</v>
      </c>
      <c r="G1898" s="2">
        <v>72.29</v>
      </c>
      <c r="H1898" s="756">
        <v>46096.0</v>
      </c>
      <c r="I1898" s="757">
        <f t="shared" si="1"/>
        <v>2.111715556</v>
      </c>
      <c r="J1898" s="758">
        <f t="shared" si="2"/>
        <v>0.08032390854</v>
      </c>
      <c r="K1898" s="758"/>
    </row>
    <row r="1899">
      <c r="A1899" s="2" t="s">
        <v>425</v>
      </c>
      <c r="B1899" s="2" t="s">
        <v>507</v>
      </c>
      <c r="C1899" s="2">
        <v>3932160.0</v>
      </c>
      <c r="D1899" s="2">
        <v>30.0</v>
      </c>
      <c r="E1899" s="2">
        <v>41.81</v>
      </c>
      <c r="F1899" s="2">
        <v>94.04</v>
      </c>
      <c r="G1899" s="2">
        <v>90.9</v>
      </c>
      <c r="H1899" s="756">
        <v>46096.0</v>
      </c>
      <c r="I1899" s="757">
        <f t="shared" si="1"/>
        <v>4.223431111</v>
      </c>
      <c r="J1899" s="758">
        <f t="shared" si="2"/>
        <v>0.1010148556</v>
      </c>
      <c r="K1899" s="758"/>
    </row>
    <row r="1900">
      <c r="A1900" s="2" t="s">
        <v>425</v>
      </c>
      <c r="B1900" s="2" t="s">
        <v>507</v>
      </c>
      <c r="C1900" s="2">
        <v>7864320.0</v>
      </c>
      <c r="D1900" s="2">
        <v>30.0</v>
      </c>
      <c r="E1900" s="2">
        <v>70.61</v>
      </c>
      <c r="F1900" s="2">
        <v>111.38</v>
      </c>
      <c r="G1900" s="2">
        <v>107.67</v>
      </c>
      <c r="H1900" s="756">
        <v>46096.0</v>
      </c>
      <c r="I1900" s="757">
        <f t="shared" si="1"/>
        <v>8.446862222</v>
      </c>
      <c r="J1900" s="758">
        <f t="shared" si="2"/>
        <v>0.1196269965</v>
      </c>
      <c r="K1900" s="758"/>
    </row>
    <row r="1901">
      <c r="A1901" s="2" t="s">
        <v>425</v>
      </c>
      <c r="B1901" s="2" t="s">
        <v>507</v>
      </c>
      <c r="C1901" s="2">
        <v>1.572864E7</v>
      </c>
      <c r="D1901" s="2">
        <v>30.0</v>
      </c>
      <c r="E1901" s="2">
        <v>127.87</v>
      </c>
      <c r="F1901" s="2">
        <v>123.01</v>
      </c>
      <c r="G1901" s="2">
        <v>118.91</v>
      </c>
      <c r="H1901" s="756">
        <v>46096.0</v>
      </c>
      <c r="I1901" s="757">
        <f t="shared" si="1"/>
        <v>16.89372444</v>
      </c>
      <c r="J1901" s="758">
        <f t="shared" si="2"/>
        <v>0.1321164029</v>
      </c>
      <c r="K1901" s="758"/>
    </row>
    <row r="1902">
      <c r="A1902" s="2" t="s">
        <v>425</v>
      </c>
      <c r="B1902" s="2" t="s">
        <v>507</v>
      </c>
      <c r="C1902" s="2">
        <v>3.145728E7</v>
      </c>
      <c r="D1902" s="2">
        <v>30.0</v>
      </c>
      <c r="E1902" s="2">
        <v>89.93</v>
      </c>
      <c r="F1902" s="2">
        <v>349.8</v>
      </c>
      <c r="G1902" s="2">
        <v>338.14</v>
      </c>
      <c r="H1902" s="756">
        <v>46096.0</v>
      </c>
      <c r="I1902" s="757">
        <f t="shared" si="1"/>
        <v>33.78744889</v>
      </c>
      <c r="J1902" s="758">
        <f t="shared" si="2"/>
        <v>0.3757083163</v>
      </c>
      <c r="K1902" s="758"/>
    </row>
    <row r="1903">
      <c r="A1903" s="2" t="s">
        <v>425</v>
      </c>
      <c r="B1903" s="2" t="s">
        <v>507</v>
      </c>
      <c r="C1903" s="2">
        <v>6.291456E7</v>
      </c>
      <c r="D1903" s="2">
        <v>30.0</v>
      </c>
      <c r="E1903" s="2">
        <v>144.28</v>
      </c>
      <c r="F1903" s="2">
        <v>436.05</v>
      </c>
      <c r="G1903" s="2">
        <v>421.51</v>
      </c>
      <c r="H1903" s="756">
        <v>46096.0</v>
      </c>
      <c r="I1903" s="757">
        <f t="shared" si="1"/>
        <v>67.57489778</v>
      </c>
      <c r="J1903" s="758">
        <f t="shared" si="2"/>
        <v>0.4683594246</v>
      </c>
      <c r="K1903" s="758"/>
    </row>
    <row r="1904">
      <c r="A1904" s="2" t="s">
        <v>425</v>
      </c>
      <c r="B1904" s="2" t="s">
        <v>507</v>
      </c>
      <c r="C1904" s="2">
        <v>1.2582912E8</v>
      </c>
      <c r="D1904" s="2">
        <v>30.0</v>
      </c>
      <c r="E1904" s="2">
        <v>241.94</v>
      </c>
      <c r="F1904" s="2">
        <v>520.08</v>
      </c>
      <c r="G1904" s="2">
        <v>502.75</v>
      </c>
      <c r="H1904" s="756">
        <v>46096.0</v>
      </c>
      <c r="I1904" s="757">
        <f t="shared" si="1"/>
        <v>135.1497956</v>
      </c>
      <c r="J1904" s="758">
        <f t="shared" si="2"/>
        <v>0.5586087276</v>
      </c>
      <c r="K1904" s="758"/>
    </row>
    <row r="1905">
      <c r="A1905" s="2" t="s">
        <v>425</v>
      </c>
      <c r="B1905" s="2" t="s">
        <v>507</v>
      </c>
      <c r="C1905" s="2">
        <v>2.5165824E8</v>
      </c>
      <c r="D1905" s="2">
        <v>30.0</v>
      </c>
      <c r="E1905" s="2">
        <v>438.63</v>
      </c>
      <c r="F1905" s="2">
        <v>573.74</v>
      </c>
      <c r="G1905" s="2">
        <v>554.62</v>
      </c>
      <c r="H1905" s="756">
        <v>46096.0</v>
      </c>
      <c r="I1905" s="757">
        <f t="shared" si="1"/>
        <v>270.2995911</v>
      </c>
      <c r="J1905" s="758">
        <f t="shared" si="2"/>
        <v>0.6162359873</v>
      </c>
      <c r="K1905" s="758"/>
    </row>
    <row r="1906">
      <c r="A1906" s="2" t="s">
        <v>425</v>
      </c>
      <c r="B1906" s="2" t="s">
        <v>507</v>
      </c>
      <c r="C1906" s="2">
        <v>5.0331648E8</v>
      </c>
      <c r="D1906" s="2">
        <v>30.0</v>
      </c>
      <c r="E1906" s="2">
        <v>831.54</v>
      </c>
      <c r="F1906" s="2">
        <v>605.28</v>
      </c>
      <c r="G1906" s="2">
        <v>585.1</v>
      </c>
      <c r="H1906" s="756">
        <v>46096.0</v>
      </c>
      <c r="I1906" s="757">
        <f t="shared" si="1"/>
        <v>540.5991822</v>
      </c>
      <c r="J1906" s="758">
        <f t="shared" si="2"/>
        <v>0.6501180728</v>
      </c>
      <c r="K1906" s="758"/>
    </row>
    <row r="1907">
      <c r="A1907" s="2" t="s">
        <v>425</v>
      </c>
      <c r="B1907" s="2" t="s">
        <v>507</v>
      </c>
      <c r="C1907" s="2">
        <v>1.00663296E9</v>
      </c>
      <c r="D1907" s="2">
        <v>30.0</v>
      </c>
      <c r="E1907" s="2">
        <v>1660.1</v>
      </c>
      <c r="F1907" s="2">
        <v>606.37</v>
      </c>
      <c r="G1907" s="2">
        <v>586.16</v>
      </c>
      <c r="H1907" s="756">
        <v>46096.0</v>
      </c>
      <c r="I1907" s="757">
        <f t="shared" si="1"/>
        <v>1081.198364</v>
      </c>
      <c r="J1907" s="758">
        <f t="shared" si="2"/>
        <v>0.6512850819</v>
      </c>
      <c r="K1907" s="758"/>
    </row>
    <row r="1908">
      <c r="A1908" s="2" t="s">
        <v>425</v>
      </c>
      <c r="B1908" s="2" t="s">
        <v>507</v>
      </c>
      <c r="C1908" s="2">
        <v>2.01326592E9</v>
      </c>
      <c r="D1908" s="2">
        <v>30.0</v>
      </c>
      <c r="E1908" s="2">
        <v>3331.08</v>
      </c>
      <c r="F1908" s="2">
        <v>604.39</v>
      </c>
      <c r="G1908" s="2">
        <v>584.24</v>
      </c>
      <c r="H1908" s="756">
        <v>46096.0</v>
      </c>
      <c r="I1908" s="757">
        <f t="shared" si="1"/>
        <v>2162.396729</v>
      </c>
      <c r="J1908" s="758">
        <f t="shared" si="2"/>
        <v>0.6491578494</v>
      </c>
      <c r="K1908" s="758"/>
    </row>
    <row r="1909">
      <c r="A1909" s="2" t="s">
        <v>425</v>
      </c>
      <c r="B1909" s="2" t="s">
        <v>507</v>
      </c>
      <c r="C1909" s="2">
        <v>4.02653184E9</v>
      </c>
      <c r="D1909" s="2">
        <v>30.0</v>
      </c>
      <c r="E1909" s="2">
        <v>6432.91</v>
      </c>
      <c r="F1909" s="2">
        <v>625.93</v>
      </c>
      <c r="G1909" s="2">
        <v>605.06</v>
      </c>
      <c r="H1909" s="756">
        <v>46096.0</v>
      </c>
      <c r="I1909" s="757">
        <f t="shared" si="1"/>
        <v>4324.793458</v>
      </c>
      <c r="J1909" s="758">
        <f t="shared" si="2"/>
        <v>0.6722919266</v>
      </c>
      <c r="K1909" s="758"/>
    </row>
    <row r="1910">
      <c r="A1910" s="2" t="s">
        <v>425</v>
      </c>
      <c r="B1910" s="2" t="s">
        <v>507</v>
      </c>
      <c r="C1910" s="2">
        <v>8.05306368E9</v>
      </c>
      <c r="D1910" s="2">
        <v>30.0</v>
      </c>
      <c r="E1910" s="2">
        <v>12326.2</v>
      </c>
      <c r="F1910" s="2">
        <v>653.33</v>
      </c>
      <c r="G1910" s="2">
        <v>631.55</v>
      </c>
      <c r="H1910" s="756">
        <v>46096.0</v>
      </c>
      <c r="I1910" s="757">
        <f t="shared" si="1"/>
        <v>8649.586916</v>
      </c>
      <c r="J1910" s="758">
        <f t="shared" si="2"/>
        <v>0.7017237198</v>
      </c>
      <c r="K1910" s="758"/>
    </row>
    <row r="1911">
      <c r="A1911" s="2" t="s">
        <v>425</v>
      </c>
      <c r="B1911" s="2" t="s">
        <v>507</v>
      </c>
      <c r="C1911" s="2">
        <v>1.610612736E10</v>
      </c>
      <c r="D1911" s="2">
        <v>30.0</v>
      </c>
      <c r="E1911" s="2">
        <v>24859.7</v>
      </c>
      <c r="F1911" s="2">
        <v>647.88</v>
      </c>
      <c r="G1911" s="2">
        <v>626.29</v>
      </c>
      <c r="H1911" s="756">
        <v>46096.0</v>
      </c>
      <c r="I1911" s="757">
        <f t="shared" si="1"/>
        <v>17299.17383</v>
      </c>
      <c r="J1911" s="758">
        <f t="shared" si="2"/>
        <v>0.695872188</v>
      </c>
      <c r="K1911" s="758"/>
    </row>
    <row r="1912">
      <c r="A1912" s="2" t="s">
        <v>425</v>
      </c>
      <c r="B1912" s="2" t="s">
        <v>507</v>
      </c>
      <c r="C1912" s="2">
        <v>2048.0</v>
      </c>
      <c r="D1912" s="2">
        <v>32.0</v>
      </c>
      <c r="E1912" s="2">
        <v>29.57</v>
      </c>
      <c r="F1912" s="2">
        <v>0.07</v>
      </c>
      <c r="G1912" s="2">
        <v>0.07</v>
      </c>
      <c r="H1912" s="756">
        <v>46096.0</v>
      </c>
      <c r="I1912" s="757">
        <f t="shared" si="1"/>
        <v>0.002204444444</v>
      </c>
      <c r="J1912" s="758">
        <f t="shared" si="2"/>
        <v>0.00007455003194</v>
      </c>
      <c r="K1912" s="758"/>
    </row>
    <row r="1913">
      <c r="A1913" s="2" t="s">
        <v>425</v>
      </c>
      <c r="B1913" s="2" t="s">
        <v>507</v>
      </c>
      <c r="C1913" s="2">
        <v>4096.0</v>
      </c>
      <c r="D1913" s="2">
        <v>32.0</v>
      </c>
      <c r="E1913" s="2">
        <v>25.86</v>
      </c>
      <c r="F1913" s="2">
        <v>0.16</v>
      </c>
      <c r="G1913" s="2">
        <v>0.15</v>
      </c>
      <c r="H1913" s="756">
        <v>46096.0</v>
      </c>
      <c r="I1913" s="757">
        <f t="shared" si="1"/>
        <v>0.004408888889</v>
      </c>
      <c r="J1913" s="758">
        <f t="shared" si="2"/>
        <v>0.0001704906763</v>
      </c>
      <c r="K1913" s="758"/>
    </row>
    <row r="1914">
      <c r="A1914" s="2" t="s">
        <v>425</v>
      </c>
      <c r="B1914" s="2" t="s">
        <v>507</v>
      </c>
      <c r="C1914" s="2">
        <v>8192.0</v>
      </c>
      <c r="D1914" s="2">
        <v>32.0</v>
      </c>
      <c r="E1914" s="2">
        <v>25.36</v>
      </c>
      <c r="F1914" s="2">
        <v>0.32</v>
      </c>
      <c r="G1914" s="2">
        <v>0.31</v>
      </c>
      <c r="H1914" s="756">
        <v>46096.0</v>
      </c>
      <c r="I1914" s="757">
        <f t="shared" si="1"/>
        <v>0.008817777778</v>
      </c>
      <c r="J1914" s="758">
        <f t="shared" si="2"/>
        <v>0.000347704171</v>
      </c>
      <c r="K1914" s="758"/>
    </row>
    <row r="1915">
      <c r="A1915" s="2" t="s">
        <v>425</v>
      </c>
      <c r="B1915" s="2" t="s">
        <v>507</v>
      </c>
      <c r="C1915" s="2">
        <v>16384.0</v>
      </c>
      <c r="D1915" s="2">
        <v>32.0</v>
      </c>
      <c r="E1915" s="2">
        <v>23.74</v>
      </c>
      <c r="F1915" s="2">
        <v>0.69</v>
      </c>
      <c r="G1915" s="2">
        <v>0.67</v>
      </c>
      <c r="H1915" s="756">
        <v>46096.0</v>
      </c>
      <c r="I1915" s="757">
        <f t="shared" si="1"/>
        <v>0.01763555556</v>
      </c>
      <c r="J1915" s="758">
        <f t="shared" si="2"/>
        <v>0.0007428624918</v>
      </c>
      <c r="K1915" s="758"/>
    </row>
    <row r="1916">
      <c r="A1916" s="2" t="s">
        <v>425</v>
      </c>
      <c r="B1916" s="2" t="s">
        <v>507</v>
      </c>
      <c r="C1916" s="2">
        <v>32768.0</v>
      </c>
      <c r="D1916" s="2">
        <v>32.0</v>
      </c>
      <c r="E1916" s="2">
        <v>22.43</v>
      </c>
      <c r="F1916" s="2">
        <v>1.46</v>
      </c>
      <c r="G1916" s="2">
        <v>1.42</v>
      </c>
      <c r="H1916" s="756">
        <v>46096.0</v>
      </c>
      <c r="I1916" s="757">
        <f t="shared" si="1"/>
        <v>0.03527111111</v>
      </c>
      <c r="J1916" s="758">
        <f t="shared" si="2"/>
        <v>0.001572497152</v>
      </c>
      <c r="K1916" s="758"/>
    </row>
    <row r="1917">
      <c r="A1917" s="2" t="s">
        <v>425</v>
      </c>
      <c r="B1917" s="2" t="s">
        <v>507</v>
      </c>
      <c r="C1917" s="2">
        <v>65536.0</v>
      </c>
      <c r="D1917" s="2">
        <v>32.0</v>
      </c>
      <c r="E1917" s="2">
        <v>22.59</v>
      </c>
      <c r="F1917" s="2">
        <v>2.9</v>
      </c>
      <c r="G1917" s="2">
        <v>2.81</v>
      </c>
      <c r="H1917" s="756">
        <v>46096.0</v>
      </c>
      <c r="I1917" s="757">
        <f t="shared" si="1"/>
        <v>0.07054222222</v>
      </c>
      <c r="J1917" s="758">
        <f t="shared" si="2"/>
        <v>0.003122719001</v>
      </c>
      <c r="K1917" s="758"/>
    </row>
    <row r="1918">
      <c r="A1918" s="2" t="s">
        <v>425</v>
      </c>
      <c r="B1918" s="2" t="s">
        <v>507</v>
      </c>
      <c r="C1918" s="2">
        <v>131072.0</v>
      </c>
      <c r="D1918" s="2">
        <v>32.0</v>
      </c>
      <c r="E1918" s="2">
        <v>22.51</v>
      </c>
      <c r="F1918" s="2">
        <v>5.82</v>
      </c>
      <c r="G1918" s="2">
        <v>5.64</v>
      </c>
      <c r="H1918" s="756">
        <v>46096.0</v>
      </c>
      <c r="I1918" s="757">
        <f t="shared" si="1"/>
        <v>0.1410844444</v>
      </c>
      <c r="J1918" s="758">
        <f t="shared" si="2"/>
        <v>0.006267634138</v>
      </c>
      <c r="K1918" s="758"/>
    </row>
    <row r="1919">
      <c r="A1919" s="2" t="s">
        <v>425</v>
      </c>
      <c r="B1919" s="2" t="s">
        <v>507</v>
      </c>
      <c r="C1919" s="2">
        <v>262144.0</v>
      </c>
      <c r="D1919" s="2">
        <v>32.0</v>
      </c>
      <c r="E1919" s="2">
        <v>23.05</v>
      </c>
      <c r="F1919" s="2">
        <v>11.37</v>
      </c>
      <c r="G1919" s="2">
        <v>11.02</v>
      </c>
      <c r="H1919" s="756">
        <v>46096.0</v>
      </c>
      <c r="I1919" s="757">
        <f t="shared" si="1"/>
        <v>0.2821688889</v>
      </c>
      <c r="J1919" s="758">
        <f t="shared" si="2"/>
        <v>0.01224160039</v>
      </c>
      <c r="K1919" s="758"/>
    </row>
    <row r="1920">
      <c r="A1920" s="2" t="s">
        <v>425</v>
      </c>
      <c r="B1920" s="2" t="s">
        <v>507</v>
      </c>
      <c r="C1920" s="2">
        <v>524288.0</v>
      </c>
      <c r="D1920" s="2">
        <v>32.0</v>
      </c>
      <c r="E1920" s="2">
        <v>22.07</v>
      </c>
      <c r="F1920" s="2">
        <v>23.76</v>
      </c>
      <c r="G1920" s="2">
        <v>23.01</v>
      </c>
      <c r="H1920" s="756">
        <v>46096.0</v>
      </c>
      <c r="I1920" s="757">
        <f t="shared" si="1"/>
        <v>0.5643377778</v>
      </c>
      <c r="J1920" s="758">
        <f t="shared" si="2"/>
        <v>0.02557035695</v>
      </c>
      <c r="K1920" s="758"/>
    </row>
    <row r="1921">
      <c r="A1921" s="2" t="s">
        <v>425</v>
      </c>
      <c r="B1921" s="2" t="s">
        <v>507</v>
      </c>
      <c r="C1921" s="2">
        <v>1048576.0</v>
      </c>
      <c r="D1921" s="2">
        <v>32.0</v>
      </c>
      <c r="E1921" s="2">
        <v>22.14</v>
      </c>
      <c r="F1921" s="2">
        <v>47.36</v>
      </c>
      <c r="G1921" s="2">
        <v>45.88</v>
      </c>
      <c r="H1921" s="756">
        <v>46096.0</v>
      </c>
      <c r="I1921" s="757">
        <f t="shared" si="1"/>
        <v>1.128675556</v>
      </c>
      <c r="J1921" s="758">
        <f t="shared" si="2"/>
        <v>0.05097902238</v>
      </c>
      <c r="K1921" s="758"/>
    </row>
    <row r="1922">
      <c r="A1922" s="2" t="s">
        <v>425</v>
      </c>
      <c r="B1922" s="2" t="s">
        <v>507</v>
      </c>
      <c r="C1922" s="2">
        <v>2097152.0</v>
      </c>
      <c r="D1922" s="2">
        <v>32.0</v>
      </c>
      <c r="E1922" s="2">
        <v>27.49</v>
      </c>
      <c r="F1922" s="2">
        <v>76.29</v>
      </c>
      <c r="G1922" s="2">
        <v>73.9</v>
      </c>
      <c r="H1922" s="756">
        <v>46096.0</v>
      </c>
      <c r="I1922" s="757">
        <f t="shared" si="1"/>
        <v>2.257351111</v>
      </c>
      <c r="J1922" s="758">
        <f t="shared" si="2"/>
        <v>0.08211535508</v>
      </c>
      <c r="K1922" s="758"/>
    </row>
    <row r="1923">
      <c r="A1923" s="2" t="s">
        <v>425</v>
      </c>
      <c r="B1923" s="2" t="s">
        <v>507</v>
      </c>
      <c r="C1923" s="2">
        <v>4194304.0</v>
      </c>
      <c r="D1923" s="2">
        <v>32.0</v>
      </c>
      <c r="E1923" s="2">
        <v>42.64</v>
      </c>
      <c r="F1923" s="2">
        <v>98.37</v>
      </c>
      <c r="G1923" s="2">
        <v>95.3</v>
      </c>
      <c r="H1923" s="756">
        <v>46096.0</v>
      </c>
      <c r="I1923" s="757">
        <f t="shared" si="1"/>
        <v>4.514702222</v>
      </c>
      <c r="J1923" s="758">
        <f t="shared" si="2"/>
        <v>0.105879508</v>
      </c>
      <c r="K1923" s="758"/>
    </row>
    <row r="1924">
      <c r="A1924" s="2" t="s">
        <v>425</v>
      </c>
      <c r="B1924" s="2" t="s">
        <v>507</v>
      </c>
      <c r="C1924" s="2">
        <v>8388608.0</v>
      </c>
      <c r="D1924" s="2">
        <v>32.0</v>
      </c>
      <c r="E1924" s="2">
        <v>70.51</v>
      </c>
      <c r="F1924" s="2">
        <v>118.97</v>
      </c>
      <c r="G1924" s="2">
        <v>115.25</v>
      </c>
      <c r="H1924" s="756">
        <v>46096.0</v>
      </c>
      <c r="I1924" s="757">
        <f t="shared" si="1"/>
        <v>9.029404444</v>
      </c>
      <c r="J1924" s="758">
        <f t="shared" si="2"/>
        <v>0.1280584945</v>
      </c>
      <c r="K1924" s="758"/>
    </row>
    <row r="1925">
      <c r="A1925" s="2" t="s">
        <v>425</v>
      </c>
      <c r="B1925" s="2" t="s">
        <v>507</v>
      </c>
      <c r="C1925" s="2">
        <v>1.6777216E7</v>
      </c>
      <c r="D1925" s="2">
        <v>32.0</v>
      </c>
      <c r="E1925" s="2">
        <v>128.16</v>
      </c>
      <c r="F1925" s="2">
        <v>130.91</v>
      </c>
      <c r="G1925" s="2">
        <v>126.82</v>
      </c>
      <c r="H1925" s="756">
        <v>46096.0</v>
      </c>
      <c r="I1925" s="757">
        <f t="shared" si="1"/>
        <v>18.05880889</v>
      </c>
      <c r="J1925" s="758">
        <f t="shared" si="2"/>
        <v>0.1409083091</v>
      </c>
      <c r="K1925" s="758"/>
    </row>
    <row r="1926">
      <c r="A1926" s="2" t="s">
        <v>425</v>
      </c>
      <c r="B1926" s="2" t="s">
        <v>507</v>
      </c>
      <c r="C1926" s="2">
        <v>3.3554432E7</v>
      </c>
      <c r="D1926" s="2">
        <v>32.0</v>
      </c>
      <c r="E1926" s="2">
        <v>92.84</v>
      </c>
      <c r="F1926" s="2">
        <v>361.41</v>
      </c>
      <c r="G1926" s="2">
        <v>350.12</v>
      </c>
      <c r="H1926" s="756">
        <v>46096.0</v>
      </c>
      <c r="I1926" s="757">
        <f t="shared" si="1"/>
        <v>36.11761778</v>
      </c>
      <c r="J1926" s="758">
        <f t="shared" si="2"/>
        <v>0.3890307818</v>
      </c>
      <c r="K1926" s="758"/>
    </row>
    <row r="1927">
      <c r="A1927" s="2" t="s">
        <v>425</v>
      </c>
      <c r="B1927" s="2" t="s">
        <v>507</v>
      </c>
      <c r="C1927" s="2">
        <v>6.7108864E7</v>
      </c>
      <c r="D1927" s="2">
        <v>32.0</v>
      </c>
      <c r="E1927" s="2">
        <v>149.33</v>
      </c>
      <c r="F1927" s="2">
        <v>449.41</v>
      </c>
      <c r="G1927" s="2">
        <v>435.36</v>
      </c>
      <c r="H1927" s="756">
        <v>46096.0</v>
      </c>
      <c r="I1927" s="757">
        <f t="shared" si="1"/>
        <v>72.23523556</v>
      </c>
      <c r="J1927" s="758">
        <f t="shared" si="2"/>
        <v>0.4837288928</v>
      </c>
      <c r="K1927" s="758"/>
    </row>
    <row r="1928">
      <c r="A1928" s="2" t="s">
        <v>425</v>
      </c>
      <c r="B1928" s="2" t="s">
        <v>507</v>
      </c>
      <c r="C1928" s="2">
        <v>1.34217728E8</v>
      </c>
      <c r="D1928" s="2">
        <v>32.0</v>
      </c>
      <c r="E1928" s="2">
        <v>248.33</v>
      </c>
      <c r="F1928" s="2">
        <v>540.48</v>
      </c>
      <c r="G1928" s="2">
        <v>523.59</v>
      </c>
      <c r="H1928" s="756">
        <v>46096.0</v>
      </c>
      <c r="I1928" s="757">
        <f t="shared" si="1"/>
        <v>144.4704711</v>
      </c>
      <c r="J1928" s="758">
        <f t="shared" si="2"/>
        <v>0.5817680953</v>
      </c>
      <c r="K1928" s="758"/>
    </row>
    <row r="1929">
      <c r="A1929" s="2" t="s">
        <v>425</v>
      </c>
      <c r="B1929" s="2" t="s">
        <v>507</v>
      </c>
      <c r="C1929" s="2">
        <v>2.68435456E8</v>
      </c>
      <c r="D1929" s="2">
        <v>32.0</v>
      </c>
      <c r="E1929" s="2">
        <v>445.6</v>
      </c>
      <c r="F1929" s="2">
        <v>602.42</v>
      </c>
      <c r="G1929" s="2">
        <v>583.59</v>
      </c>
      <c r="H1929" s="756">
        <v>46096.0</v>
      </c>
      <c r="I1929" s="757">
        <f t="shared" si="1"/>
        <v>288.9409422</v>
      </c>
      <c r="J1929" s="758">
        <f t="shared" si="2"/>
        <v>0.6484311989</v>
      </c>
      <c r="K1929" s="758"/>
    </row>
    <row r="1930">
      <c r="A1930" s="2" t="s">
        <v>425</v>
      </c>
      <c r="B1930" s="2" t="s">
        <v>507</v>
      </c>
      <c r="C1930" s="2">
        <v>5.36870912E8</v>
      </c>
      <c r="D1930" s="2">
        <v>32.0</v>
      </c>
      <c r="E1930" s="2">
        <v>843.82</v>
      </c>
      <c r="F1930" s="2">
        <v>636.24</v>
      </c>
      <c r="G1930" s="2">
        <v>616.35</v>
      </c>
      <c r="H1930" s="756">
        <v>46096.0</v>
      </c>
      <c r="I1930" s="757">
        <f t="shared" si="1"/>
        <v>577.8818844</v>
      </c>
      <c r="J1930" s="758">
        <f t="shared" si="2"/>
        <v>0.6848402319</v>
      </c>
      <c r="K1930" s="758"/>
    </row>
    <row r="1931">
      <c r="A1931" s="2" t="s">
        <v>425</v>
      </c>
      <c r="B1931" s="2" t="s">
        <v>507</v>
      </c>
      <c r="C1931" s="2">
        <v>1.073741824E9</v>
      </c>
      <c r="D1931" s="2">
        <v>32.0</v>
      </c>
      <c r="E1931" s="2">
        <v>1675.1</v>
      </c>
      <c r="F1931" s="2">
        <v>641.0</v>
      </c>
      <c r="G1931" s="2">
        <v>620.97</v>
      </c>
      <c r="H1931" s="756">
        <v>46096.0</v>
      </c>
      <c r="I1931" s="757">
        <f t="shared" si="1"/>
        <v>1155.763769</v>
      </c>
      <c r="J1931" s="758">
        <f t="shared" si="2"/>
        <v>0.6899670282</v>
      </c>
      <c r="K1931" s="758"/>
    </row>
    <row r="1932">
      <c r="A1932" s="2" t="s">
        <v>425</v>
      </c>
      <c r="B1932" s="2" t="s">
        <v>507</v>
      </c>
      <c r="C1932" s="2">
        <v>2.147483648E9</v>
      </c>
      <c r="D1932" s="2">
        <v>32.0</v>
      </c>
      <c r="E1932" s="2">
        <v>3344.08</v>
      </c>
      <c r="F1932" s="2">
        <v>642.18</v>
      </c>
      <c r="G1932" s="2">
        <v>622.11</v>
      </c>
      <c r="H1932" s="756">
        <v>46096.0</v>
      </c>
      <c r="I1932" s="757">
        <f t="shared" si="1"/>
        <v>2311.527538</v>
      </c>
      <c r="J1932" s="758">
        <f t="shared" si="2"/>
        <v>0.6912297367</v>
      </c>
      <c r="K1932" s="758"/>
    </row>
    <row r="1933">
      <c r="A1933" s="2" t="s">
        <v>425</v>
      </c>
      <c r="B1933" s="2" t="s">
        <v>507</v>
      </c>
      <c r="C1933" s="2">
        <v>4.294967296E9</v>
      </c>
      <c r="D1933" s="2">
        <v>32.0</v>
      </c>
      <c r="E1933" s="2">
        <v>6646.73</v>
      </c>
      <c r="F1933" s="2">
        <v>646.18</v>
      </c>
      <c r="G1933" s="2">
        <v>625.98</v>
      </c>
      <c r="H1933" s="756">
        <v>46096.0</v>
      </c>
      <c r="I1933" s="757">
        <f t="shared" si="1"/>
        <v>4623.055076</v>
      </c>
      <c r="J1933" s="758">
        <f t="shared" si="2"/>
        <v>0.6955382685</v>
      </c>
      <c r="K1933" s="758"/>
    </row>
    <row r="1934">
      <c r="A1934" s="2" t="s">
        <v>425</v>
      </c>
      <c r="B1934" s="2" t="s">
        <v>507</v>
      </c>
      <c r="C1934" s="2">
        <v>8.589934592E9</v>
      </c>
      <c r="D1934" s="2">
        <v>32.0</v>
      </c>
      <c r="E1934" s="2">
        <v>13215.9</v>
      </c>
      <c r="F1934" s="2">
        <v>649.97</v>
      </c>
      <c r="G1934" s="2">
        <v>629.66</v>
      </c>
      <c r="H1934" s="756">
        <v>46096.0</v>
      </c>
      <c r="I1934" s="757">
        <f t="shared" si="1"/>
        <v>9246.110151</v>
      </c>
      <c r="J1934" s="758">
        <f t="shared" si="2"/>
        <v>0.6996201659</v>
      </c>
      <c r="K1934" s="758"/>
    </row>
    <row r="1935">
      <c r="A1935" s="2" t="s">
        <v>425</v>
      </c>
      <c r="B1935" s="2" t="s">
        <v>507</v>
      </c>
      <c r="C1935" s="2">
        <v>1.7179869184E10</v>
      </c>
      <c r="D1935" s="2">
        <v>32.0</v>
      </c>
      <c r="E1935" s="2">
        <v>26830.8</v>
      </c>
      <c r="F1935" s="2">
        <v>640.3</v>
      </c>
      <c r="G1935" s="2">
        <v>620.29</v>
      </c>
      <c r="H1935" s="756">
        <v>46096.0</v>
      </c>
      <c r="I1935" s="757">
        <f t="shared" si="1"/>
        <v>18492.2203</v>
      </c>
      <c r="J1935" s="758">
        <f t="shared" si="2"/>
        <v>0.689216136</v>
      </c>
      <c r="K1935" s="758"/>
    </row>
    <row r="1936">
      <c r="A1936" s="2" t="s">
        <v>425</v>
      </c>
      <c r="B1936" s="2" t="s">
        <v>508</v>
      </c>
      <c r="C1936" s="2">
        <v>128.0</v>
      </c>
      <c r="D1936" s="2">
        <v>2.0</v>
      </c>
      <c r="E1936" s="2">
        <v>10.51</v>
      </c>
      <c r="F1936" s="2">
        <v>0.01</v>
      </c>
      <c r="G1936" s="2">
        <v>0.01</v>
      </c>
      <c r="H1936" s="756">
        <v>46096.0</v>
      </c>
      <c r="I1936" s="757">
        <f t="shared" si="1"/>
        <v>0.00007111111111</v>
      </c>
      <c r="J1936" s="758">
        <f t="shared" si="2"/>
        <v>0.000006766042922</v>
      </c>
      <c r="K1936" s="758"/>
    </row>
    <row r="1937">
      <c r="A1937" s="2" t="s">
        <v>425</v>
      </c>
      <c r="B1937" s="2" t="s">
        <v>508</v>
      </c>
      <c r="C1937" s="2">
        <v>256.0</v>
      </c>
      <c r="D1937" s="2">
        <v>2.0</v>
      </c>
      <c r="E1937" s="2">
        <v>10.44</v>
      </c>
      <c r="F1937" s="2">
        <v>0.02</v>
      </c>
      <c r="G1937" s="2">
        <v>0.01</v>
      </c>
      <c r="H1937" s="756">
        <v>46096.0</v>
      </c>
      <c r="I1937" s="757">
        <f t="shared" si="1"/>
        <v>0.0001422222222</v>
      </c>
      <c r="J1937" s="758">
        <f t="shared" si="2"/>
        <v>0.00001362281822</v>
      </c>
      <c r="K1937" s="758"/>
    </row>
    <row r="1938">
      <c r="A1938" s="2" t="s">
        <v>425</v>
      </c>
      <c r="B1938" s="2" t="s">
        <v>508</v>
      </c>
      <c r="C1938" s="2">
        <v>512.0</v>
      </c>
      <c r="D1938" s="2">
        <v>2.0</v>
      </c>
      <c r="E1938" s="2">
        <v>10.92</v>
      </c>
      <c r="F1938" s="2">
        <v>0.05</v>
      </c>
      <c r="G1938" s="2">
        <v>0.02</v>
      </c>
      <c r="H1938" s="756">
        <v>46096.0</v>
      </c>
      <c r="I1938" s="757">
        <f t="shared" si="1"/>
        <v>0.0002844444444</v>
      </c>
      <c r="J1938" s="758">
        <f t="shared" si="2"/>
        <v>0.00002604802605</v>
      </c>
      <c r="K1938" s="758"/>
    </row>
    <row r="1939">
      <c r="A1939" s="2" t="s">
        <v>425</v>
      </c>
      <c r="B1939" s="2" t="s">
        <v>508</v>
      </c>
      <c r="C1939" s="2">
        <v>1024.0</v>
      </c>
      <c r="D1939" s="2">
        <v>2.0</v>
      </c>
      <c r="E1939" s="2">
        <v>10.59</v>
      </c>
      <c r="F1939" s="2">
        <v>0.1</v>
      </c>
      <c r="G1939" s="2">
        <v>0.05</v>
      </c>
      <c r="H1939" s="756">
        <v>46096.0</v>
      </c>
      <c r="I1939" s="757">
        <f t="shared" si="1"/>
        <v>0.0005688888889</v>
      </c>
      <c r="J1939" s="758">
        <f t="shared" si="2"/>
        <v>0.00005371944182</v>
      </c>
      <c r="K1939" s="758"/>
    </row>
    <row r="1940">
      <c r="A1940" s="2" t="s">
        <v>425</v>
      </c>
      <c r="B1940" s="2" t="s">
        <v>508</v>
      </c>
      <c r="C1940" s="2">
        <v>2048.0</v>
      </c>
      <c r="D1940" s="2">
        <v>2.0</v>
      </c>
      <c r="E1940" s="2">
        <v>10.27</v>
      </c>
      <c r="F1940" s="2">
        <v>0.2</v>
      </c>
      <c r="G1940" s="2">
        <v>0.1</v>
      </c>
      <c r="H1940" s="756">
        <v>46096.0</v>
      </c>
      <c r="I1940" s="757">
        <f t="shared" si="1"/>
        <v>0.001137777778</v>
      </c>
      <c r="J1940" s="758">
        <f t="shared" si="2"/>
        <v>0.0001107865412</v>
      </c>
      <c r="K1940" s="758"/>
    </row>
    <row r="1941">
      <c r="A1941" s="2" t="s">
        <v>425</v>
      </c>
      <c r="B1941" s="2" t="s">
        <v>508</v>
      </c>
      <c r="C1941" s="2">
        <v>4096.0</v>
      </c>
      <c r="D1941" s="2">
        <v>2.0</v>
      </c>
      <c r="E1941" s="2">
        <v>10.91</v>
      </c>
      <c r="F1941" s="2">
        <v>0.38</v>
      </c>
      <c r="G1941" s="2">
        <v>0.19</v>
      </c>
      <c r="H1941" s="756">
        <v>46096.0</v>
      </c>
      <c r="I1941" s="757">
        <f t="shared" si="1"/>
        <v>0.002275555556</v>
      </c>
      <c r="J1941" s="758">
        <f t="shared" si="2"/>
        <v>0.0002085752113</v>
      </c>
      <c r="K1941" s="758"/>
    </row>
    <row r="1942">
      <c r="A1942" s="2" t="s">
        <v>425</v>
      </c>
      <c r="B1942" s="2" t="s">
        <v>508</v>
      </c>
      <c r="C1942" s="2">
        <v>8192.0</v>
      </c>
      <c r="D1942" s="2">
        <v>2.0</v>
      </c>
      <c r="E1942" s="2">
        <v>10.54</v>
      </c>
      <c r="F1942" s="2">
        <v>0.78</v>
      </c>
      <c r="G1942" s="2">
        <v>0.39</v>
      </c>
      <c r="H1942" s="756">
        <v>46096.0</v>
      </c>
      <c r="I1942" s="757">
        <f t="shared" si="1"/>
        <v>0.004551111111</v>
      </c>
      <c r="J1942" s="758">
        <f t="shared" si="2"/>
        <v>0.0004317942231</v>
      </c>
      <c r="K1942" s="758"/>
    </row>
    <row r="1943">
      <c r="A1943" s="2" t="s">
        <v>425</v>
      </c>
      <c r="B1943" s="2" t="s">
        <v>508</v>
      </c>
      <c r="C1943" s="2">
        <v>16384.0</v>
      </c>
      <c r="D1943" s="2">
        <v>2.0</v>
      </c>
      <c r="E1943" s="2">
        <v>10.74</v>
      </c>
      <c r="F1943" s="2">
        <v>1.53</v>
      </c>
      <c r="G1943" s="2">
        <v>0.76</v>
      </c>
      <c r="H1943" s="756">
        <v>46096.0</v>
      </c>
      <c r="I1943" s="757">
        <f t="shared" si="1"/>
        <v>0.009102222222</v>
      </c>
      <c r="J1943" s="758">
        <f t="shared" si="2"/>
        <v>0.0008475067246</v>
      </c>
      <c r="K1943" s="758"/>
    </row>
    <row r="1944">
      <c r="A1944" s="2" t="s">
        <v>425</v>
      </c>
      <c r="B1944" s="2" t="s">
        <v>508</v>
      </c>
      <c r="C1944" s="2">
        <v>32768.0</v>
      </c>
      <c r="D1944" s="2">
        <v>2.0</v>
      </c>
      <c r="E1944" s="2">
        <v>11.43</v>
      </c>
      <c r="F1944" s="2">
        <v>2.87</v>
      </c>
      <c r="G1944" s="2">
        <v>1.43</v>
      </c>
      <c r="H1944" s="756">
        <v>46096.0</v>
      </c>
      <c r="I1944" s="757">
        <f t="shared" si="1"/>
        <v>0.01820444444</v>
      </c>
      <c r="J1944" s="758">
        <f t="shared" si="2"/>
        <v>0.001592689803</v>
      </c>
      <c r="K1944" s="758"/>
    </row>
    <row r="1945">
      <c r="A1945" s="2" t="s">
        <v>425</v>
      </c>
      <c r="B1945" s="2" t="s">
        <v>508</v>
      </c>
      <c r="C1945" s="2">
        <v>65536.0</v>
      </c>
      <c r="D1945" s="2">
        <v>2.0</v>
      </c>
      <c r="E1945" s="2">
        <v>11.17</v>
      </c>
      <c r="F1945" s="2">
        <v>5.87</v>
      </c>
      <c r="G1945" s="2">
        <v>2.93</v>
      </c>
      <c r="H1945" s="756">
        <v>46096.0</v>
      </c>
      <c r="I1945" s="757">
        <f t="shared" si="1"/>
        <v>0.03640888889</v>
      </c>
      <c r="J1945" s="758">
        <f t="shared" si="2"/>
        <v>0.00325952452</v>
      </c>
      <c r="K1945" s="758"/>
    </row>
    <row r="1946">
      <c r="A1946" s="2" t="s">
        <v>425</v>
      </c>
      <c r="B1946" s="2" t="s">
        <v>508</v>
      </c>
      <c r="C1946" s="2">
        <v>131072.0</v>
      </c>
      <c r="D1946" s="2">
        <v>2.0</v>
      </c>
      <c r="E1946" s="2">
        <v>11.17</v>
      </c>
      <c r="F1946" s="2">
        <v>11.73</v>
      </c>
      <c r="G1946" s="2">
        <v>5.87</v>
      </c>
      <c r="H1946" s="756">
        <v>46096.0</v>
      </c>
      <c r="I1946" s="757">
        <f t="shared" si="1"/>
        <v>0.07281777778</v>
      </c>
      <c r="J1946" s="758">
        <f t="shared" si="2"/>
        <v>0.00651904904</v>
      </c>
      <c r="K1946" s="758"/>
    </row>
    <row r="1947">
      <c r="A1947" s="2" t="s">
        <v>425</v>
      </c>
      <c r="B1947" s="2" t="s">
        <v>508</v>
      </c>
      <c r="C1947" s="2">
        <v>262144.0</v>
      </c>
      <c r="D1947" s="2">
        <v>2.0</v>
      </c>
      <c r="E1947" s="2">
        <v>11.95</v>
      </c>
      <c r="F1947" s="2">
        <v>21.94</v>
      </c>
      <c r="G1947" s="2">
        <v>10.97</v>
      </c>
      <c r="H1947" s="756">
        <v>46096.0</v>
      </c>
      <c r="I1947" s="757">
        <f t="shared" si="1"/>
        <v>0.1456355556</v>
      </c>
      <c r="J1947" s="758">
        <f t="shared" si="2"/>
        <v>0.01218707578</v>
      </c>
      <c r="K1947" s="758"/>
    </row>
    <row r="1948">
      <c r="A1948" s="2" t="s">
        <v>425</v>
      </c>
      <c r="B1948" s="2" t="s">
        <v>508</v>
      </c>
      <c r="C1948" s="2">
        <v>524288.0</v>
      </c>
      <c r="D1948" s="2">
        <v>2.0</v>
      </c>
      <c r="E1948" s="2">
        <v>12.49</v>
      </c>
      <c r="F1948" s="2">
        <v>41.97</v>
      </c>
      <c r="G1948" s="2">
        <v>20.99</v>
      </c>
      <c r="H1948" s="756">
        <v>46096.0</v>
      </c>
      <c r="I1948" s="757">
        <f t="shared" si="1"/>
        <v>0.2912711111</v>
      </c>
      <c r="J1948" s="758">
        <f t="shared" si="2"/>
        <v>0.02332034517</v>
      </c>
      <c r="K1948" s="758"/>
    </row>
    <row r="1949">
      <c r="A1949" s="2" t="s">
        <v>425</v>
      </c>
      <c r="B1949" s="2" t="s">
        <v>508</v>
      </c>
      <c r="C1949" s="2">
        <v>1048576.0</v>
      </c>
      <c r="D1949" s="2">
        <v>2.0</v>
      </c>
      <c r="E1949" s="2">
        <v>13.99</v>
      </c>
      <c r="F1949" s="2">
        <v>74.98</v>
      </c>
      <c r="G1949" s="2">
        <v>37.49</v>
      </c>
      <c r="H1949" s="756">
        <v>46096.0</v>
      </c>
      <c r="I1949" s="757">
        <f t="shared" si="1"/>
        <v>0.5825422222</v>
      </c>
      <c r="J1949" s="758">
        <f t="shared" si="2"/>
        <v>0.04163990152</v>
      </c>
      <c r="K1949" s="758"/>
    </row>
    <row r="1950">
      <c r="A1950" s="2" t="s">
        <v>425</v>
      </c>
      <c r="B1950" s="2" t="s">
        <v>508</v>
      </c>
      <c r="C1950" s="2">
        <v>2097152.0</v>
      </c>
      <c r="D1950" s="2">
        <v>2.0</v>
      </c>
      <c r="E1950" s="2">
        <v>17.11</v>
      </c>
      <c r="F1950" s="2">
        <v>122.58</v>
      </c>
      <c r="G1950" s="2">
        <v>61.29</v>
      </c>
      <c r="H1950" s="756">
        <v>46096.0</v>
      </c>
      <c r="I1950" s="757">
        <f t="shared" si="1"/>
        <v>1.165084444</v>
      </c>
      <c r="J1950" s="758">
        <f t="shared" si="2"/>
        <v>0.06809377232</v>
      </c>
      <c r="K1950" s="758"/>
    </row>
    <row r="1951">
      <c r="A1951" s="2" t="s">
        <v>425</v>
      </c>
      <c r="B1951" s="2" t="s">
        <v>508</v>
      </c>
      <c r="C1951" s="2">
        <v>4194304.0</v>
      </c>
      <c r="D1951" s="2">
        <v>2.0</v>
      </c>
      <c r="E1951" s="2">
        <v>29.04</v>
      </c>
      <c r="F1951" s="2">
        <v>144.42</v>
      </c>
      <c r="G1951" s="2">
        <v>72.21</v>
      </c>
      <c r="H1951" s="756">
        <v>46096.0</v>
      </c>
      <c r="I1951" s="757">
        <f t="shared" si="1"/>
        <v>2.330168889</v>
      </c>
      <c r="J1951" s="758">
        <f t="shared" si="2"/>
        <v>0.08023997551</v>
      </c>
      <c r="K1951" s="758"/>
    </row>
    <row r="1952">
      <c r="A1952" s="2" t="s">
        <v>425</v>
      </c>
      <c r="B1952" s="2" t="s">
        <v>508</v>
      </c>
      <c r="C1952" s="2">
        <v>8388608.0</v>
      </c>
      <c r="D1952" s="2">
        <v>2.0</v>
      </c>
      <c r="E1952" s="2">
        <v>31.09</v>
      </c>
      <c r="F1952" s="2">
        <v>269.78</v>
      </c>
      <c r="G1952" s="2">
        <v>134.89</v>
      </c>
      <c r="H1952" s="756">
        <v>46096.0</v>
      </c>
      <c r="I1952" s="757">
        <f t="shared" si="1"/>
        <v>4.660337778</v>
      </c>
      <c r="J1952" s="758">
        <f t="shared" si="2"/>
        <v>0.1498982881</v>
      </c>
      <c r="K1952" s="758"/>
    </row>
    <row r="1953">
      <c r="A1953" s="2" t="s">
        <v>425</v>
      </c>
      <c r="B1953" s="2" t="s">
        <v>508</v>
      </c>
      <c r="C1953" s="2">
        <v>1.6777216E7</v>
      </c>
      <c r="D1953" s="2">
        <v>2.0</v>
      </c>
      <c r="E1953" s="2">
        <v>40.9</v>
      </c>
      <c r="F1953" s="2">
        <v>410.24</v>
      </c>
      <c r="G1953" s="2">
        <v>205.12</v>
      </c>
      <c r="H1953" s="756">
        <v>46096.0</v>
      </c>
      <c r="I1953" s="757">
        <f t="shared" si="1"/>
        <v>9.320675556</v>
      </c>
      <c r="J1953" s="758">
        <f t="shared" si="2"/>
        <v>0.2278893779</v>
      </c>
      <c r="K1953" s="758"/>
    </row>
    <row r="1954">
      <c r="A1954" s="2" t="s">
        <v>425</v>
      </c>
      <c r="B1954" s="2" t="s">
        <v>508</v>
      </c>
      <c r="C1954" s="2">
        <v>3.3554432E7</v>
      </c>
      <c r="D1954" s="2">
        <v>2.0</v>
      </c>
      <c r="E1954" s="2">
        <v>57.09</v>
      </c>
      <c r="F1954" s="2">
        <v>587.77</v>
      </c>
      <c r="G1954" s="2">
        <v>293.88</v>
      </c>
      <c r="H1954" s="756">
        <v>46096.0</v>
      </c>
      <c r="I1954" s="757">
        <f t="shared" si="1"/>
        <v>18.64135111</v>
      </c>
      <c r="J1954" s="758">
        <f t="shared" si="2"/>
        <v>0.3265256807</v>
      </c>
      <c r="K1954" s="758"/>
    </row>
    <row r="1955">
      <c r="A1955" s="2" t="s">
        <v>425</v>
      </c>
      <c r="B1955" s="2" t="s">
        <v>508</v>
      </c>
      <c r="C1955" s="2">
        <v>6.7108864E7</v>
      </c>
      <c r="D1955" s="2">
        <v>2.0</v>
      </c>
      <c r="E1955" s="2">
        <v>95.82</v>
      </c>
      <c r="F1955" s="2">
        <v>700.33</v>
      </c>
      <c r="G1955" s="2">
        <v>350.17</v>
      </c>
      <c r="H1955" s="756">
        <v>46096.0</v>
      </c>
      <c r="I1955" s="757">
        <f t="shared" si="1"/>
        <v>37.28270222</v>
      </c>
      <c r="J1955" s="758">
        <f t="shared" si="2"/>
        <v>0.3890910272</v>
      </c>
      <c r="K1955" s="758"/>
    </row>
    <row r="1956">
      <c r="A1956" s="2" t="s">
        <v>425</v>
      </c>
      <c r="B1956" s="2" t="s">
        <v>508</v>
      </c>
      <c r="C1956" s="2">
        <v>1.34217728E8</v>
      </c>
      <c r="D1956" s="2">
        <v>2.0</v>
      </c>
      <c r="E1956" s="2">
        <v>176.56</v>
      </c>
      <c r="F1956" s="2">
        <v>760.19</v>
      </c>
      <c r="G1956" s="2">
        <v>380.09</v>
      </c>
      <c r="H1956" s="756">
        <v>46096.0</v>
      </c>
      <c r="I1956" s="757">
        <f t="shared" si="1"/>
        <v>74.56540444</v>
      </c>
      <c r="J1956" s="758">
        <f t="shared" si="2"/>
        <v>0.4223233147</v>
      </c>
      <c r="K1956" s="758"/>
    </row>
    <row r="1957">
      <c r="A1957" s="2" t="s">
        <v>425</v>
      </c>
      <c r="B1957" s="2" t="s">
        <v>508</v>
      </c>
      <c r="C1957" s="2">
        <v>2.68435456E8</v>
      </c>
      <c r="D1957" s="2">
        <v>2.0</v>
      </c>
      <c r="E1957" s="2">
        <v>320.09</v>
      </c>
      <c r="F1957" s="2">
        <v>838.63</v>
      </c>
      <c r="G1957" s="2">
        <v>419.31</v>
      </c>
      <c r="H1957" s="756">
        <v>46096.0</v>
      </c>
      <c r="I1957" s="757">
        <f t="shared" si="1"/>
        <v>149.1308089</v>
      </c>
      <c r="J1957" s="758">
        <f t="shared" si="2"/>
        <v>0.4659027426</v>
      </c>
      <c r="K1957" s="758"/>
    </row>
    <row r="1958">
      <c r="A1958" s="2" t="s">
        <v>425</v>
      </c>
      <c r="B1958" s="2" t="s">
        <v>508</v>
      </c>
      <c r="C1958" s="2">
        <v>5.36870912E8</v>
      </c>
      <c r="D1958" s="2">
        <v>2.0</v>
      </c>
      <c r="E1958" s="2">
        <v>607.09</v>
      </c>
      <c r="F1958" s="2">
        <v>884.33</v>
      </c>
      <c r="G1958" s="2">
        <v>442.17</v>
      </c>
      <c r="H1958" s="756">
        <v>46096.0</v>
      </c>
      <c r="I1958" s="757">
        <f t="shared" si="1"/>
        <v>298.2616178</v>
      </c>
      <c r="J1958" s="758">
        <f t="shared" si="2"/>
        <v>0.491297201</v>
      </c>
      <c r="K1958" s="758"/>
    </row>
    <row r="1959">
      <c r="A1959" s="2" t="s">
        <v>425</v>
      </c>
      <c r="B1959" s="2" t="s">
        <v>508</v>
      </c>
      <c r="C1959" s="2">
        <v>1.073741824E9</v>
      </c>
      <c r="D1959" s="2">
        <v>2.0</v>
      </c>
      <c r="E1959" s="2">
        <v>1137.31</v>
      </c>
      <c r="F1959" s="2">
        <v>944.11</v>
      </c>
      <c r="G1959" s="2">
        <v>472.05</v>
      </c>
      <c r="H1959" s="756">
        <v>46096.0</v>
      </c>
      <c r="I1959" s="757">
        <f t="shared" si="1"/>
        <v>596.5232356</v>
      </c>
      <c r="J1959" s="758">
        <f t="shared" si="2"/>
        <v>0.5245036407</v>
      </c>
      <c r="K1959" s="758"/>
    </row>
    <row r="1960">
      <c r="A1960" s="2" t="s">
        <v>425</v>
      </c>
      <c r="B1960" s="2" t="s">
        <v>508</v>
      </c>
      <c r="C1960" s="2">
        <v>2.147483648E9</v>
      </c>
      <c r="D1960" s="2">
        <v>2.0</v>
      </c>
      <c r="E1960" s="2">
        <v>2132.28</v>
      </c>
      <c r="F1960" s="2">
        <v>1007.1</v>
      </c>
      <c r="G1960" s="2">
        <v>503.56</v>
      </c>
      <c r="H1960" s="756">
        <v>46096.0</v>
      </c>
      <c r="I1960" s="757">
        <f t="shared" si="1"/>
        <v>1193.046471</v>
      </c>
      <c r="J1960" s="758">
        <f t="shared" si="2"/>
        <v>0.5595167948</v>
      </c>
      <c r="K1960" s="758"/>
    </row>
    <row r="1961">
      <c r="A1961" s="2" t="s">
        <v>425</v>
      </c>
      <c r="B1961" s="2" t="s">
        <v>508</v>
      </c>
      <c r="C1961" s="2">
        <v>4.294967296E9</v>
      </c>
      <c r="D1961" s="2">
        <v>2.0</v>
      </c>
      <c r="E1961" s="2">
        <v>4050.32</v>
      </c>
      <c r="F1961" s="2">
        <v>1060.4</v>
      </c>
      <c r="G1961" s="2">
        <v>530.2</v>
      </c>
      <c r="H1961" s="756">
        <v>46096.0</v>
      </c>
      <c r="I1961" s="757">
        <f t="shared" si="1"/>
        <v>2386.092942</v>
      </c>
      <c r="J1961" s="758">
        <f t="shared" si="2"/>
        <v>0.589112204</v>
      </c>
      <c r="K1961" s="758"/>
    </row>
    <row r="1962">
      <c r="A1962" s="2" t="s">
        <v>425</v>
      </c>
      <c r="B1962" s="2" t="s">
        <v>508</v>
      </c>
      <c r="C1962" s="2">
        <v>8.589934592E9</v>
      </c>
      <c r="D1962" s="2">
        <v>2.0</v>
      </c>
      <c r="E1962" s="2">
        <v>7795.15</v>
      </c>
      <c r="F1962" s="2">
        <v>1102.0</v>
      </c>
      <c r="G1962" s="2">
        <v>550.98</v>
      </c>
      <c r="H1962" s="756">
        <v>46096.0</v>
      </c>
      <c r="I1962" s="757">
        <f t="shared" si="1"/>
        <v>4772.185884</v>
      </c>
      <c r="J1962" s="758">
        <f t="shared" si="2"/>
        <v>0.6121993656</v>
      </c>
      <c r="K1962" s="758"/>
    </row>
    <row r="1963">
      <c r="A1963" s="2" t="s">
        <v>425</v>
      </c>
      <c r="B1963" s="2" t="s">
        <v>508</v>
      </c>
      <c r="C1963" s="2">
        <v>1.7179869184E10</v>
      </c>
      <c r="D1963" s="2">
        <v>2.0</v>
      </c>
      <c r="E1963" s="2">
        <v>14989.2</v>
      </c>
      <c r="F1963" s="2">
        <v>1146.2</v>
      </c>
      <c r="G1963" s="2">
        <v>573.08</v>
      </c>
      <c r="H1963" s="756">
        <v>46096.0</v>
      </c>
      <c r="I1963" s="757">
        <f t="shared" si="1"/>
        <v>9544.371769</v>
      </c>
      <c r="J1963" s="758">
        <f t="shared" si="2"/>
        <v>0.6367499112</v>
      </c>
      <c r="K1963" s="758"/>
    </row>
    <row r="1964">
      <c r="A1964" s="2" t="s">
        <v>425</v>
      </c>
      <c r="B1964" s="2" t="s">
        <v>508</v>
      </c>
      <c r="C1964" s="2">
        <v>256.0</v>
      </c>
      <c r="D1964" s="2">
        <v>4.0</v>
      </c>
      <c r="E1964" s="2">
        <v>13.39</v>
      </c>
      <c r="F1964" s="2">
        <v>0.02</v>
      </c>
      <c r="G1964" s="2">
        <v>0.01</v>
      </c>
      <c r="H1964" s="756">
        <v>46096.0</v>
      </c>
      <c r="I1964" s="757">
        <f t="shared" si="1"/>
        <v>0.0002133333333</v>
      </c>
      <c r="J1964" s="758">
        <f t="shared" si="2"/>
        <v>0.00001593228778</v>
      </c>
      <c r="K1964" s="758"/>
    </row>
    <row r="1965">
      <c r="A1965" s="2" t="s">
        <v>425</v>
      </c>
      <c r="B1965" s="2" t="s">
        <v>508</v>
      </c>
      <c r="C1965" s="2">
        <v>512.0</v>
      </c>
      <c r="D1965" s="2">
        <v>4.0</v>
      </c>
      <c r="E1965" s="2">
        <v>13.36</v>
      </c>
      <c r="F1965" s="2">
        <v>0.04</v>
      </c>
      <c r="G1965" s="2">
        <v>0.03</v>
      </c>
      <c r="H1965" s="756">
        <v>46096.0</v>
      </c>
      <c r="I1965" s="757">
        <f t="shared" si="1"/>
        <v>0.0004266666667</v>
      </c>
      <c r="J1965" s="758">
        <f t="shared" si="2"/>
        <v>0.00003193612774</v>
      </c>
      <c r="K1965" s="758"/>
    </row>
    <row r="1966">
      <c r="A1966" s="2" t="s">
        <v>425</v>
      </c>
      <c r="B1966" s="2" t="s">
        <v>508</v>
      </c>
      <c r="C1966" s="2">
        <v>1024.0</v>
      </c>
      <c r="D1966" s="2">
        <v>4.0</v>
      </c>
      <c r="E1966" s="2">
        <v>13.14</v>
      </c>
      <c r="F1966" s="2">
        <v>0.08</v>
      </c>
      <c r="G1966" s="2">
        <v>0.06</v>
      </c>
      <c r="H1966" s="756">
        <v>46096.0</v>
      </c>
      <c r="I1966" s="757">
        <f t="shared" si="1"/>
        <v>0.0008533333333</v>
      </c>
      <c r="J1966" s="758">
        <f t="shared" si="2"/>
        <v>0.00006494165398</v>
      </c>
      <c r="K1966" s="758"/>
    </row>
    <row r="1967">
      <c r="A1967" s="2" t="s">
        <v>425</v>
      </c>
      <c r="B1967" s="2" t="s">
        <v>508</v>
      </c>
      <c r="C1967" s="2">
        <v>2048.0</v>
      </c>
      <c r="D1967" s="2">
        <v>4.0</v>
      </c>
      <c r="E1967" s="2">
        <v>12.84</v>
      </c>
      <c r="F1967" s="2">
        <v>0.16</v>
      </c>
      <c r="G1967" s="2">
        <v>0.12</v>
      </c>
      <c r="H1967" s="756">
        <v>46096.0</v>
      </c>
      <c r="I1967" s="757">
        <f t="shared" si="1"/>
        <v>0.001706666667</v>
      </c>
      <c r="J1967" s="758">
        <f t="shared" si="2"/>
        <v>0.0001329179647</v>
      </c>
      <c r="K1967" s="758"/>
    </row>
    <row r="1968">
      <c r="A1968" s="2" t="s">
        <v>425</v>
      </c>
      <c r="B1968" s="2" t="s">
        <v>508</v>
      </c>
      <c r="C1968" s="2">
        <v>4096.0</v>
      </c>
      <c r="D1968" s="2">
        <v>4.0</v>
      </c>
      <c r="E1968" s="2">
        <v>13.15</v>
      </c>
      <c r="F1968" s="2">
        <v>0.31</v>
      </c>
      <c r="G1968" s="2">
        <v>0.23</v>
      </c>
      <c r="H1968" s="756">
        <v>46096.0</v>
      </c>
      <c r="I1968" s="757">
        <f t="shared" si="1"/>
        <v>0.003413333333</v>
      </c>
      <c r="J1968" s="758">
        <f t="shared" si="2"/>
        <v>0.0002595690748</v>
      </c>
      <c r="K1968" s="758"/>
    </row>
    <row r="1969">
      <c r="A1969" s="2" t="s">
        <v>425</v>
      </c>
      <c r="B1969" s="2" t="s">
        <v>508</v>
      </c>
      <c r="C1969" s="2">
        <v>8192.0</v>
      </c>
      <c r="D1969" s="2">
        <v>4.0</v>
      </c>
      <c r="E1969" s="2">
        <v>13.35</v>
      </c>
      <c r="F1969" s="2">
        <v>0.61</v>
      </c>
      <c r="G1969" s="2">
        <v>0.46</v>
      </c>
      <c r="H1969" s="756">
        <v>46096.0</v>
      </c>
      <c r="I1969" s="757">
        <f t="shared" si="1"/>
        <v>0.006826666667</v>
      </c>
      <c r="J1969" s="758">
        <f t="shared" si="2"/>
        <v>0.000511360799</v>
      </c>
      <c r="K1969" s="758"/>
    </row>
    <row r="1970">
      <c r="A1970" s="2" t="s">
        <v>425</v>
      </c>
      <c r="B1970" s="2" t="s">
        <v>508</v>
      </c>
      <c r="C1970" s="2">
        <v>16384.0</v>
      </c>
      <c r="D1970" s="2">
        <v>4.0</v>
      </c>
      <c r="E1970" s="2">
        <v>13.79</v>
      </c>
      <c r="F1970" s="2">
        <v>1.19</v>
      </c>
      <c r="G1970" s="2">
        <v>0.89</v>
      </c>
      <c r="H1970" s="756">
        <v>46096.0</v>
      </c>
      <c r="I1970" s="757">
        <f t="shared" si="1"/>
        <v>0.01365333333</v>
      </c>
      <c r="J1970" s="758">
        <f t="shared" si="2"/>
        <v>0.0009900894368</v>
      </c>
      <c r="K1970" s="758"/>
    </row>
    <row r="1971">
      <c r="A1971" s="2" t="s">
        <v>425</v>
      </c>
      <c r="B1971" s="2" t="s">
        <v>508</v>
      </c>
      <c r="C1971" s="2">
        <v>32768.0</v>
      </c>
      <c r="D1971" s="2">
        <v>4.0</v>
      </c>
      <c r="E1971" s="2">
        <v>13.92</v>
      </c>
      <c r="F1971" s="2">
        <v>2.35</v>
      </c>
      <c r="G1971" s="2">
        <v>1.77</v>
      </c>
      <c r="H1971" s="756">
        <v>46096.0</v>
      </c>
      <c r="I1971" s="757">
        <f t="shared" si="1"/>
        <v>0.02730666667</v>
      </c>
      <c r="J1971" s="758">
        <f t="shared" si="2"/>
        <v>0.001961685824</v>
      </c>
      <c r="K1971" s="758"/>
    </row>
    <row r="1972">
      <c r="A1972" s="2" t="s">
        <v>425</v>
      </c>
      <c r="B1972" s="2" t="s">
        <v>508</v>
      </c>
      <c r="C1972" s="2">
        <v>65536.0</v>
      </c>
      <c r="D1972" s="2">
        <v>4.0</v>
      </c>
      <c r="E1972" s="2">
        <v>13.94</v>
      </c>
      <c r="F1972" s="2">
        <v>4.7</v>
      </c>
      <c r="G1972" s="2">
        <v>3.53</v>
      </c>
      <c r="H1972" s="756">
        <v>46096.0</v>
      </c>
      <c r="I1972" s="757">
        <f t="shared" si="1"/>
        <v>0.05461333333</v>
      </c>
      <c r="J1972" s="758">
        <f t="shared" si="2"/>
        <v>0.003917742707</v>
      </c>
      <c r="K1972" s="758"/>
    </row>
    <row r="1973">
      <c r="A1973" s="2" t="s">
        <v>425</v>
      </c>
      <c r="B1973" s="2" t="s">
        <v>508</v>
      </c>
      <c r="C1973" s="2">
        <v>131072.0</v>
      </c>
      <c r="D1973" s="2">
        <v>4.0</v>
      </c>
      <c r="E1973" s="2">
        <v>14.87</v>
      </c>
      <c r="F1973" s="2">
        <v>8.82</v>
      </c>
      <c r="G1973" s="2">
        <v>6.61</v>
      </c>
      <c r="H1973" s="756">
        <v>46096.0</v>
      </c>
      <c r="I1973" s="757">
        <f t="shared" si="1"/>
        <v>0.1092266667</v>
      </c>
      <c r="J1973" s="758">
        <f t="shared" si="2"/>
        <v>0.007345438243</v>
      </c>
      <c r="K1973" s="758"/>
    </row>
    <row r="1974">
      <c r="A1974" s="2" t="s">
        <v>425</v>
      </c>
      <c r="B1974" s="2" t="s">
        <v>508</v>
      </c>
      <c r="C1974" s="2">
        <v>262144.0</v>
      </c>
      <c r="D1974" s="2">
        <v>4.0</v>
      </c>
      <c r="E1974" s="2">
        <v>14.51</v>
      </c>
      <c r="F1974" s="2">
        <v>18.06</v>
      </c>
      <c r="G1974" s="2">
        <v>13.55</v>
      </c>
      <c r="H1974" s="756">
        <v>46096.0</v>
      </c>
      <c r="I1974" s="757">
        <f t="shared" si="1"/>
        <v>0.2184533333</v>
      </c>
      <c r="J1974" s="758">
        <f t="shared" si="2"/>
        <v>0.01505536412</v>
      </c>
      <c r="K1974" s="758"/>
    </row>
    <row r="1975">
      <c r="A1975" s="2" t="s">
        <v>425</v>
      </c>
      <c r="B1975" s="2" t="s">
        <v>508</v>
      </c>
      <c r="C1975" s="2">
        <v>524288.0</v>
      </c>
      <c r="D1975" s="2">
        <v>4.0</v>
      </c>
      <c r="E1975" s="2">
        <v>15.59</v>
      </c>
      <c r="F1975" s="2">
        <v>33.63</v>
      </c>
      <c r="G1975" s="2">
        <v>25.22</v>
      </c>
      <c r="H1975" s="756">
        <v>46096.0</v>
      </c>
      <c r="I1975" s="757">
        <f t="shared" si="1"/>
        <v>0.4369066667</v>
      </c>
      <c r="J1975" s="758">
        <f t="shared" si="2"/>
        <v>0.02802480222</v>
      </c>
      <c r="K1975" s="758"/>
    </row>
    <row r="1976">
      <c r="A1976" s="2" t="s">
        <v>425</v>
      </c>
      <c r="B1976" s="2" t="s">
        <v>508</v>
      </c>
      <c r="C1976" s="2">
        <v>1048576.0</v>
      </c>
      <c r="D1976" s="2">
        <v>4.0</v>
      </c>
      <c r="E1976" s="2">
        <v>15.95</v>
      </c>
      <c r="F1976" s="2">
        <v>65.75</v>
      </c>
      <c r="G1976" s="2">
        <v>49.31</v>
      </c>
      <c r="H1976" s="756">
        <v>46096.0</v>
      </c>
      <c r="I1976" s="757">
        <f t="shared" si="1"/>
        <v>0.8738133333</v>
      </c>
      <c r="J1976" s="758">
        <f t="shared" si="2"/>
        <v>0.05478453501</v>
      </c>
      <c r="K1976" s="758"/>
    </row>
    <row r="1977">
      <c r="A1977" s="2" t="s">
        <v>425</v>
      </c>
      <c r="B1977" s="2" t="s">
        <v>508</v>
      </c>
      <c r="C1977" s="2">
        <v>2097152.0</v>
      </c>
      <c r="D1977" s="2">
        <v>4.0</v>
      </c>
      <c r="E1977" s="2">
        <v>20.28</v>
      </c>
      <c r="F1977" s="2">
        <v>103.4</v>
      </c>
      <c r="G1977" s="2">
        <v>77.55</v>
      </c>
      <c r="H1977" s="756">
        <v>46096.0</v>
      </c>
      <c r="I1977" s="757">
        <f t="shared" si="1"/>
        <v>1.747626667</v>
      </c>
      <c r="J1977" s="758">
        <f t="shared" si="2"/>
        <v>0.08617488494</v>
      </c>
      <c r="K1977" s="758"/>
    </row>
    <row r="1978">
      <c r="A1978" s="2" t="s">
        <v>425</v>
      </c>
      <c r="B1978" s="2" t="s">
        <v>508</v>
      </c>
      <c r="C1978" s="2">
        <v>4194304.0</v>
      </c>
      <c r="D1978" s="2">
        <v>4.0</v>
      </c>
      <c r="E1978" s="2">
        <v>32.21</v>
      </c>
      <c r="F1978" s="2">
        <v>130.21</v>
      </c>
      <c r="G1978" s="2">
        <v>97.66</v>
      </c>
      <c r="H1978" s="756">
        <v>46096.0</v>
      </c>
      <c r="I1978" s="757">
        <f t="shared" si="1"/>
        <v>3.495253333</v>
      </c>
      <c r="J1978" s="758">
        <f t="shared" si="2"/>
        <v>0.10851454</v>
      </c>
      <c r="K1978" s="758"/>
    </row>
    <row r="1979">
      <c r="A1979" s="2" t="s">
        <v>425</v>
      </c>
      <c r="B1979" s="2" t="s">
        <v>508</v>
      </c>
      <c r="C1979" s="2">
        <v>8388608.0</v>
      </c>
      <c r="D1979" s="2">
        <v>4.0</v>
      </c>
      <c r="E1979" s="2">
        <v>51.22</v>
      </c>
      <c r="F1979" s="2">
        <v>163.76</v>
      </c>
      <c r="G1979" s="2">
        <v>122.82</v>
      </c>
      <c r="H1979" s="756">
        <v>46096.0</v>
      </c>
      <c r="I1979" s="757">
        <f t="shared" si="1"/>
        <v>6.990506667</v>
      </c>
      <c r="J1979" s="758">
        <f t="shared" si="2"/>
        <v>0.1364800208</v>
      </c>
      <c r="K1979" s="758"/>
    </row>
    <row r="1980">
      <c r="A1980" s="2" t="s">
        <v>425</v>
      </c>
      <c r="B1980" s="2" t="s">
        <v>508</v>
      </c>
      <c r="C1980" s="2">
        <v>1.6777216E7</v>
      </c>
      <c r="D1980" s="2">
        <v>4.0</v>
      </c>
      <c r="E1980" s="2">
        <v>58.47</v>
      </c>
      <c r="F1980" s="2">
        <v>286.94</v>
      </c>
      <c r="G1980" s="2">
        <v>215.21</v>
      </c>
      <c r="H1980" s="756">
        <v>46096.0</v>
      </c>
      <c r="I1980" s="757">
        <f t="shared" si="1"/>
        <v>13.98101333</v>
      </c>
      <c r="J1980" s="758">
        <f t="shared" si="2"/>
        <v>0.2391143036</v>
      </c>
      <c r="K1980" s="758"/>
    </row>
    <row r="1981">
      <c r="A1981" s="2" t="s">
        <v>425</v>
      </c>
      <c r="B1981" s="2" t="s">
        <v>508</v>
      </c>
      <c r="C1981" s="2">
        <v>3.3554432E7</v>
      </c>
      <c r="D1981" s="2">
        <v>4.0</v>
      </c>
      <c r="E1981" s="2">
        <v>73.29</v>
      </c>
      <c r="F1981" s="2">
        <v>457.84</v>
      </c>
      <c r="G1981" s="2">
        <v>343.38</v>
      </c>
      <c r="H1981" s="756">
        <v>46096.0</v>
      </c>
      <c r="I1981" s="757">
        <f t="shared" si="1"/>
        <v>27.96202667</v>
      </c>
      <c r="J1981" s="758">
        <f t="shared" si="2"/>
        <v>0.3815258107</v>
      </c>
      <c r="K1981" s="758"/>
    </row>
    <row r="1982">
      <c r="A1982" s="2" t="s">
        <v>425</v>
      </c>
      <c r="B1982" s="2" t="s">
        <v>508</v>
      </c>
      <c r="C1982" s="2">
        <v>6.7108864E7</v>
      </c>
      <c r="D1982" s="2">
        <v>4.0</v>
      </c>
      <c r="E1982" s="2">
        <v>111.15</v>
      </c>
      <c r="F1982" s="2">
        <v>603.78</v>
      </c>
      <c r="G1982" s="2">
        <v>452.84</v>
      </c>
      <c r="H1982" s="756">
        <v>46096.0</v>
      </c>
      <c r="I1982" s="757">
        <f t="shared" si="1"/>
        <v>55.92405333</v>
      </c>
      <c r="J1982" s="758">
        <f t="shared" si="2"/>
        <v>0.5031403809</v>
      </c>
      <c r="K1982" s="758"/>
    </row>
    <row r="1983">
      <c r="A1983" s="2" t="s">
        <v>425</v>
      </c>
      <c r="B1983" s="2" t="s">
        <v>508</v>
      </c>
      <c r="C1983" s="2">
        <v>1.34217728E8</v>
      </c>
      <c r="D1983" s="2">
        <v>4.0</v>
      </c>
      <c r="E1983" s="2">
        <v>198.96</v>
      </c>
      <c r="F1983" s="2">
        <v>674.58</v>
      </c>
      <c r="G1983" s="2">
        <v>505.94</v>
      </c>
      <c r="H1983" s="756">
        <v>46096.0</v>
      </c>
      <c r="I1983" s="757">
        <f t="shared" si="1"/>
        <v>111.8481067</v>
      </c>
      <c r="J1983" s="758">
        <f t="shared" si="2"/>
        <v>0.562163785</v>
      </c>
      <c r="K1983" s="758"/>
    </row>
    <row r="1984">
      <c r="A1984" s="2" t="s">
        <v>425</v>
      </c>
      <c r="B1984" s="2" t="s">
        <v>508</v>
      </c>
      <c r="C1984" s="2">
        <v>2.68435456E8</v>
      </c>
      <c r="D1984" s="2">
        <v>4.0</v>
      </c>
      <c r="E1984" s="2">
        <v>372.73</v>
      </c>
      <c r="F1984" s="2">
        <v>720.2</v>
      </c>
      <c r="G1984" s="2">
        <v>540.15</v>
      </c>
      <c r="H1984" s="756">
        <v>46096.0</v>
      </c>
      <c r="I1984" s="757">
        <f t="shared" si="1"/>
        <v>223.6962133</v>
      </c>
      <c r="J1984" s="758">
        <f t="shared" si="2"/>
        <v>0.600156181</v>
      </c>
      <c r="K1984" s="758"/>
    </row>
    <row r="1985">
      <c r="A1985" s="2" t="s">
        <v>425</v>
      </c>
      <c r="B1985" s="2" t="s">
        <v>508</v>
      </c>
      <c r="C1985" s="2">
        <v>5.36870912E8</v>
      </c>
      <c r="D1985" s="2">
        <v>4.0</v>
      </c>
      <c r="E1985" s="2">
        <v>700.99</v>
      </c>
      <c r="F1985" s="2">
        <v>765.88</v>
      </c>
      <c r="G1985" s="2">
        <v>574.41</v>
      </c>
      <c r="H1985" s="756">
        <v>46096.0</v>
      </c>
      <c r="I1985" s="757">
        <f t="shared" si="1"/>
        <v>447.3924267</v>
      </c>
      <c r="J1985" s="758">
        <f t="shared" si="2"/>
        <v>0.6382293994</v>
      </c>
      <c r="K1985" s="758"/>
    </row>
    <row r="1986">
      <c r="A1986" s="2" t="s">
        <v>425</v>
      </c>
      <c r="B1986" s="2" t="s">
        <v>508</v>
      </c>
      <c r="C1986" s="2">
        <v>1.073741824E9</v>
      </c>
      <c r="D1986" s="2">
        <v>4.0</v>
      </c>
      <c r="E1986" s="2">
        <v>1308.89</v>
      </c>
      <c r="F1986" s="2">
        <v>820.35</v>
      </c>
      <c r="G1986" s="2">
        <v>615.26</v>
      </c>
      <c r="H1986" s="756">
        <v>46096.0</v>
      </c>
      <c r="I1986" s="757">
        <f t="shared" si="1"/>
        <v>894.7848533</v>
      </c>
      <c r="J1986" s="758">
        <f t="shared" si="2"/>
        <v>0.6836211243</v>
      </c>
      <c r="K1986" s="758"/>
    </row>
    <row r="1987">
      <c r="A1987" s="2" t="s">
        <v>425</v>
      </c>
      <c r="B1987" s="2" t="s">
        <v>508</v>
      </c>
      <c r="C1987" s="2">
        <v>2.147483648E9</v>
      </c>
      <c r="D1987" s="2">
        <v>4.0</v>
      </c>
      <c r="E1987" s="2">
        <v>2541.18</v>
      </c>
      <c r="F1987" s="2">
        <v>845.07</v>
      </c>
      <c r="G1987" s="2">
        <v>633.81</v>
      </c>
      <c r="H1987" s="756">
        <v>46096.0</v>
      </c>
      <c r="I1987" s="757">
        <f t="shared" si="1"/>
        <v>1789.569707</v>
      </c>
      <c r="J1987" s="758">
        <f t="shared" si="2"/>
        <v>0.7042278417</v>
      </c>
      <c r="K1987" s="758"/>
    </row>
    <row r="1988">
      <c r="A1988" s="2" t="s">
        <v>425</v>
      </c>
      <c r="B1988" s="2" t="s">
        <v>508</v>
      </c>
      <c r="C1988" s="2">
        <v>4.294967296E9</v>
      </c>
      <c r="D1988" s="2">
        <v>4.0</v>
      </c>
      <c r="E1988" s="2">
        <v>4959.52</v>
      </c>
      <c r="F1988" s="2">
        <v>866.01</v>
      </c>
      <c r="G1988" s="2">
        <v>649.5</v>
      </c>
      <c r="H1988" s="756">
        <v>46096.0</v>
      </c>
      <c r="I1988" s="757">
        <f t="shared" si="1"/>
        <v>3579.139413</v>
      </c>
      <c r="J1988" s="758">
        <f t="shared" si="2"/>
        <v>0.7216705273</v>
      </c>
      <c r="K1988" s="758"/>
    </row>
    <row r="1989">
      <c r="A1989" s="2" t="s">
        <v>425</v>
      </c>
      <c r="B1989" s="2" t="s">
        <v>508</v>
      </c>
      <c r="C1989" s="2">
        <v>8.589934592E9</v>
      </c>
      <c r="D1989" s="2">
        <v>4.0</v>
      </c>
      <c r="E1989" s="2">
        <v>9737.57</v>
      </c>
      <c r="F1989" s="2">
        <v>882.14</v>
      </c>
      <c r="G1989" s="2">
        <v>661.61</v>
      </c>
      <c r="H1989" s="756">
        <v>46096.0</v>
      </c>
      <c r="I1989" s="757">
        <f t="shared" si="1"/>
        <v>7158.278827</v>
      </c>
      <c r="J1989" s="758">
        <f t="shared" si="2"/>
        <v>0.735119627</v>
      </c>
      <c r="K1989" s="758"/>
    </row>
    <row r="1990">
      <c r="A1990" s="2" t="s">
        <v>425</v>
      </c>
      <c r="B1990" s="2" t="s">
        <v>508</v>
      </c>
      <c r="C1990" s="2">
        <v>1.7179869184E10</v>
      </c>
      <c r="D1990" s="2">
        <v>4.0</v>
      </c>
      <c r="E1990" s="2">
        <v>19200.7</v>
      </c>
      <c r="F1990" s="2">
        <v>894.75</v>
      </c>
      <c r="G1990" s="2">
        <v>671.07</v>
      </c>
      <c r="H1990" s="756">
        <v>46096.0</v>
      </c>
      <c r="I1990" s="757">
        <f t="shared" si="1"/>
        <v>14316.55765</v>
      </c>
      <c r="J1990" s="758">
        <f t="shared" si="2"/>
        <v>0.7456268601</v>
      </c>
      <c r="K1990" s="758"/>
    </row>
    <row r="1991">
      <c r="A1991" s="2" t="s">
        <v>425</v>
      </c>
      <c r="B1991" s="2" t="s">
        <v>508</v>
      </c>
      <c r="C1991" s="2">
        <v>384.0</v>
      </c>
      <c r="D1991" s="2">
        <v>6.0</v>
      </c>
      <c r="E1991" s="2">
        <v>17.44</v>
      </c>
      <c r="F1991" s="2">
        <v>0.02</v>
      </c>
      <c r="G1991" s="2">
        <v>0.02</v>
      </c>
      <c r="H1991" s="756">
        <v>46096.0</v>
      </c>
      <c r="I1991" s="757">
        <f t="shared" si="1"/>
        <v>0.0003555555556</v>
      </c>
      <c r="J1991" s="758">
        <f t="shared" si="2"/>
        <v>0.00002038735984</v>
      </c>
      <c r="K1991" s="758"/>
    </row>
    <row r="1992">
      <c r="A1992" s="2" t="s">
        <v>425</v>
      </c>
      <c r="B1992" s="2" t="s">
        <v>508</v>
      </c>
      <c r="C1992" s="2">
        <v>768.0</v>
      </c>
      <c r="D1992" s="2">
        <v>6.0</v>
      </c>
      <c r="E1992" s="2">
        <v>17.51</v>
      </c>
      <c r="F1992" s="2">
        <v>0.04</v>
      </c>
      <c r="G1992" s="2">
        <v>0.04</v>
      </c>
      <c r="H1992" s="756">
        <v>46096.0</v>
      </c>
      <c r="I1992" s="757">
        <f t="shared" si="1"/>
        <v>0.0007111111111</v>
      </c>
      <c r="J1992" s="758">
        <f t="shared" si="2"/>
        <v>0.00004061171394</v>
      </c>
      <c r="K1992" s="758"/>
    </row>
    <row r="1993">
      <c r="A1993" s="2" t="s">
        <v>425</v>
      </c>
      <c r="B1993" s="2" t="s">
        <v>508</v>
      </c>
      <c r="C1993" s="2">
        <v>1536.0</v>
      </c>
      <c r="D1993" s="2">
        <v>6.0</v>
      </c>
      <c r="E1993" s="2">
        <v>17.43</v>
      </c>
      <c r="F1993" s="2">
        <v>0.09</v>
      </c>
      <c r="G1993" s="2">
        <v>0.07</v>
      </c>
      <c r="H1993" s="756">
        <v>46096.0</v>
      </c>
      <c r="I1993" s="757">
        <f t="shared" si="1"/>
        <v>0.001422222222</v>
      </c>
      <c r="J1993" s="758">
        <f t="shared" si="2"/>
        <v>0.00008159622617</v>
      </c>
      <c r="K1993" s="758"/>
    </row>
    <row r="1994">
      <c r="A1994" s="2" t="s">
        <v>425</v>
      </c>
      <c r="B1994" s="2" t="s">
        <v>508</v>
      </c>
      <c r="C1994" s="2">
        <v>3072.0</v>
      </c>
      <c r="D1994" s="2">
        <v>6.0</v>
      </c>
      <c r="E1994" s="2">
        <v>17.73</v>
      </c>
      <c r="F1994" s="2">
        <v>0.17</v>
      </c>
      <c r="G1994" s="2">
        <v>0.14</v>
      </c>
      <c r="H1994" s="756">
        <v>46096.0</v>
      </c>
      <c r="I1994" s="757">
        <f t="shared" si="1"/>
        <v>0.002844444444</v>
      </c>
      <c r="J1994" s="758">
        <f t="shared" si="2"/>
        <v>0.0001604311587</v>
      </c>
      <c r="K1994" s="758"/>
    </row>
    <row r="1995">
      <c r="A1995" s="2" t="s">
        <v>425</v>
      </c>
      <c r="B1995" s="2" t="s">
        <v>508</v>
      </c>
      <c r="C1995" s="2">
        <v>6144.0</v>
      </c>
      <c r="D1995" s="2">
        <v>6.0</v>
      </c>
      <c r="E1995" s="2">
        <v>17.8</v>
      </c>
      <c r="F1995" s="2">
        <v>0.35</v>
      </c>
      <c r="G1995" s="2">
        <v>0.29</v>
      </c>
      <c r="H1995" s="756">
        <v>46096.0</v>
      </c>
      <c r="I1995" s="757">
        <f t="shared" si="1"/>
        <v>0.005688888889</v>
      </c>
      <c r="J1995" s="758">
        <f t="shared" si="2"/>
        <v>0.0003196004994</v>
      </c>
      <c r="K1995" s="758"/>
    </row>
    <row r="1996">
      <c r="A1996" s="2" t="s">
        <v>425</v>
      </c>
      <c r="B1996" s="2" t="s">
        <v>508</v>
      </c>
      <c r="C1996" s="2">
        <v>12288.0</v>
      </c>
      <c r="D1996" s="2">
        <v>6.0</v>
      </c>
      <c r="E1996" s="2">
        <v>18.11</v>
      </c>
      <c r="F1996" s="2">
        <v>0.68</v>
      </c>
      <c r="G1996" s="2">
        <v>0.57</v>
      </c>
      <c r="H1996" s="756">
        <v>46096.0</v>
      </c>
      <c r="I1996" s="757">
        <f t="shared" si="1"/>
        <v>0.01137777778</v>
      </c>
      <c r="J1996" s="758">
        <f t="shared" si="2"/>
        <v>0.0006282594024</v>
      </c>
      <c r="K1996" s="758"/>
    </row>
    <row r="1997">
      <c r="A1997" s="2" t="s">
        <v>425</v>
      </c>
      <c r="B1997" s="2" t="s">
        <v>508</v>
      </c>
      <c r="C1997" s="2">
        <v>24576.0</v>
      </c>
      <c r="D1997" s="2">
        <v>6.0</v>
      </c>
      <c r="E1997" s="2">
        <v>18.29</v>
      </c>
      <c r="F1997" s="2">
        <v>1.34</v>
      </c>
      <c r="G1997" s="2">
        <v>1.12</v>
      </c>
      <c r="H1997" s="756">
        <v>46096.0</v>
      </c>
      <c r="I1997" s="757">
        <f t="shared" si="1"/>
        <v>0.02275555556</v>
      </c>
      <c r="J1997" s="758">
        <f t="shared" si="2"/>
        <v>0.001244152846</v>
      </c>
      <c r="K1997" s="758"/>
    </row>
    <row r="1998">
      <c r="A1998" s="2" t="s">
        <v>425</v>
      </c>
      <c r="B1998" s="2" t="s">
        <v>508</v>
      </c>
      <c r="C1998" s="2">
        <v>49152.0</v>
      </c>
      <c r="D1998" s="2">
        <v>6.0</v>
      </c>
      <c r="E1998" s="2">
        <v>18.9</v>
      </c>
      <c r="F1998" s="2">
        <v>2.6</v>
      </c>
      <c r="G1998" s="2">
        <v>2.17</v>
      </c>
      <c r="H1998" s="756">
        <v>46096.0</v>
      </c>
      <c r="I1998" s="757">
        <f t="shared" si="1"/>
        <v>0.04551111111</v>
      </c>
      <c r="J1998" s="758">
        <f t="shared" si="2"/>
        <v>0.002407995297</v>
      </c>
      <c r="K1998" s="758"/>
    </row>
    <row r="1999">
      <c r="A1999" s="2" t="s">
        <v>425</v>
      </c>
      <c r="B1999" s="2" t="s">
        <v>508</v>
      </c>
      <c r="C1999" s="2">
        <v>98304.0</v>
      </c>
      <c r="D1999" s="2">
        <v>6.0</v>
      </c>
      <c r="E1999" s="2">
        <v>19.44</v>
      </c>
      <c r="F1999" s="2">
        <v>5.06</v>
      </c>
      <c r="G1999" s="2">
        <v>4.21</v>
      </c>
      <c r="H1999" s="756">
        <v>46096.0</v>
      </c>
      <c r="I1999" s="757">
        <f t="shared" si="1"/>
        <v>0.09102222222</v>
      </c>
      <c r="J1999" s="758">
        <f t="shared" si="2"/>
        <v>0.004682213077</v>
      </c>
      <c r="K1999" s="758"/>
    </row>
    <row r="2000">
      <c r="A2000" s="2" t="s">
        <v>425</v>
      </c>
      <c r="B2000" s="2" t="s">
        <v>508</v>
      </c>
      <c r="C2000" s="2">
        <v>196608.0</v>
      </c>
      <c r="D2000" s="2">
        <v>6.0</v>
      </c>
      <c r="E2000" s="2">
        <v>19.62</v>
      </c>
      <c r="F2000" s="2">
        <v>10.02</v>
      </c>
      <c r="G2000" s="2">
        <v>8.35</v>
      </c>
      <c r="H2000" s="756">
        <v>46096.0</v>
      </c>
      <c r="I2000" s="757">
        <f t="shared" si="1"/>
        <v>0.1820444444</v>
      </c>
      <c r="J2000" s="758">
        <f t="shared" si="2"/>
        <v>0.009278513988</v>
      </c>
      <c r="K2000" s="758"/>
    </row>
    <row r="2001">
      <c r="A2001" s="2" t="s">
        <v>425</v>
      </c>
      <c r="B2001" s="2" t="s">
        <v>508</v>
      </c>
      <c r="C2001" s="2">
        <v>393216.0</v>
      </c>
      <c r="D2001" s="2">
        <v>6.0</v>
      </c>
      <c r="E2001" s="2">
        <v>19.83</v>
      </c>
      <c r="F2001" s="2">
        <v>19.83</v>
      </c>
      <c r="G2001" s="2">
        <v>16.53</v>
      </c>
      <c r="H2001" s="756">
        <v>46096.0</v>
      </c>
      <c r="I2001" s="757">
        <f t="shared" si="1"/>
        <v>0.3640888889</v>
      </c>
      <c r="J2001" s="758">
        <f t="shared" si="2"/>
        <v>0.01836050877</v>
      </c>
      <c r="K2001" s="758"/>
    </row>
    <row r="2002">
      <c r="A2002" s="2" t="s">
        <v>425</v>
      </c>
      <c r="B2002" s="2" t="s">
        <v>508</v>
      </c>
      <c r="C2002" s="2">
        <v>786432.0</v>
      </c>
      <c r="D2002" s="2">
        <v>6.0</v>
      </c>
      <c r="E2002" s="2">
        <v>19.87</v>
      </c>
      <c r="F2002" s="2">
        <v>39.58</v>
      </c>
      <c r="G2002" s="2">
        <v>32.98</v>
      </c>
      <c r="H2002" s="756">
        <v>46096.0</v>
      </c>
      <c r="I2002" s="757">
        <f t="shared" si="1"/>
        <v>0.7281777778</v>
      </c>
      <c r="J2002" s="758">
        <f t="shared" si="2"/>
        <v>0.03664709501</v>
      </c>
      <c r="K2002" s="758"/>
    </row>
    <row r="2003">
      <c r="A2003" s="2" t="s">
        <v>425</v>
      </c>
      <c r="B2003" s="2" t="s">
        <v>508</v>
      </c>
      <c r="C2003" s="2">
        <v>1572864.0</v>
      </c>
      <c r="D2003" s="2">
        <v>6.0</v>
      </c>
      <c r="E2003" s="2">
        <v>22.15</v>
      </c>
      <c r="F2003" s="2">
        <v>71.02</v>
      </c>
      <c r="G2003" s="2">
        <v>59.19</v>
      </c>
      <c r="H2003" s="756">
        <v>46096.0</v>
      </c>
      <c r="I2003" s="757">
        <f t="shared" si="1"/>
        <v>1.456355556</v>
      </c>
      <c r="J2003" s="758">
        <f t="shared" si="2"/>
        <v>0.06574968648</v>
      </c>
      <c r="K2003" s="758"/>
    </row>
    <row r="2004">
      <c r="A2004" s="2" t="s">
        <v>425</v>
      </c>
      <c r="B2004" s="2" t="s">
        <v>508</v>
      </c>
      <c r="C2004" s="2">
        <v>3145728.0</v>
      </c>
      <c r="D2004" s="2">
        <v>6.0</v>
      </c>
      <c r="E2004" s="2">
        <v>31.11</v>
      </c>
      <c r="F2004" s="2">
        <v>101.11</v>
      </c>
      <c r="G2004" s="2">
        <v>84.26</v>
      </c>
      <c r="H2004" s="756">
        <v>46096.0</v>
      </c>
      <c r="I2004" s="757">
        <f t="shared" si="1"/>
        <v>2.912711111</v>
      </c>
      <c r="J2004" s="758">
        <f t="shared" si="2"/>
        <v>0.09362620094</v>
      </c>
      <c r="K2004" s="758"/>
    </row>
    <row r="2005">
      <c r="A2005" s="2" t="s">
        <v>425</v>
      </c>
      <c r="B2005" s="2" t="s">
        <v>508</v>
      </c>
      <c r="C2005" s="2">
        <v>6291456.0</v>
      </c>
      <c r="D2005" s="2">
        <v>6.0</v>
      </c>
      <c r="E2005" s="2">
        <v>55.39</v>
      </c>
      <c r="F2005" s="2">
        <v>113.59</v>
      </c>
      <c r="G2005" s="2">
        <v>94.66</v>
      </c>
      <c r="H2005" s="756">
        <v>46096.0</v>
      </c>
      <c r="I2005" s="757">
        <f t="shared" si="1"/>
        <v>5.825422222</v>
      </c>
      <c r="J2005" s="758">
        <f t="shared" si="2"/>
        <v>0.1051710096</v>
      </c>
      <c r="K2005" s="758"/>
    </row>
    <row r="2006">
      <c r="A2006" s="2" t="s">
        <v>425</v>
      </c>
      <c r="B2006" s="2" t="s">
        <v>508</v>
      </c>
      <c r="C2006" s="2">
        <v>1.2582912E7</v>
      </c>
      <c r="D2006" s="2">
        <v>6.0</v>
      </c>
      <c r="E2006" s="2">
        <v>40.85</v>
      </c>
      <c r="F2006" s="2">
        <v>308.02</v>
      </c>
      <c r="G2006" s="2">
        <v>256.68</v>
      </c>
      <c r="H2006" s="756">
        <v>46096.0</v>
      </c>
      <c r="I2006" s="757">
        <f t="shared" si="1"/>
        <v>11.65084444</v>
      </c>
      <c r="J2006" s="758">
        <f t="shared" si="2"/>
        <v>0.2852103903</v>
      </c>
      <c r="K2006" s="758"/>
    </row>
    <row r="2007">
      <c r="A2007" s="2" t="s">
        <v>425</v>
      </c>
      <c r="B2007" s="2" t="s">
        <v>508</v>
      </c>
      <c r="C2007" s="2">
        <v>2.5165824E7</v>
      </c>
      <c r="D2007" s="2">
        <v>6.0</v>
      </c>
      <c r="E2007" s="2">
        <v>114.16</v>
      </c>
      <c r="F2007" s="2">
        <v>220.43</v>
      </c>
      <c r="G2007" s="2">
        <v>183.69</v>
      </c>
      <c r="H2007" s="756">
        <v>46096.0</v>
      </c>
      <c r="I2007" s="757">
        <f t="shared" si="1"/>
        <v>23.30168889</v>
      </c>
      <c r="J2007" s="758">
        <f t="shared" si="2"/>
        <v>0.2041143035</v>
      </c>
      <c r="K2007" s="758"/>
    </row>
    <row r="2008">
      <c r="A2008" s="2" t="s">
        <v>425</v>
      </c>
      <c r="B2008" s="2" t="s">
        <v>508</v>
      </c>
      <c r="C2008" s="2">
        <v>5.0331648E7</v>
      </c>
      <c r="D2008" s="2">
        <v>6.0</v>
      </c>
      <c r="E2008" s="2">
        <v>134.33</v>
      </c>
      <c r="F2008" s="2">
        <v>374.69</v>
      </c>
      <c r="G2008" s="2">
        <v>312.24</v>
      </c>
      <c r="H2008" s="756">
        <v>46096.0</v>
      </c>
      <c r="I2008" s="757">
        <f t="shared" si="1"/>
        <v>46.60337778</v>
      </c>
      <c r="J2008" s="758">
        <f t="shared" si="2"/>
        <v>0.3469320165</v>
      </c>
      <c r="K2008" s="758"/>
    </row>
    <row r="2009">
      <c r="A2009" s="2" t="s">
        <v>425</v>
      </c>
      <c r="B2009" s="2" t="s">
        <v>508</v>
      </c>
      <c r="C2009" s="2">
        <v>1.00663296E8</v>
      </c>
      <c r="D2009" s="2">
        <v>6.0</v>
      </c>
      <c r="E2009" s="2">
        <v>166.06</v>
      </c>
      <c r="F2009" s="2">
        <v>606.18</v>
      </c>
      <c r="G2009" s="2">
        <v>505.15</v>
      </c>
      <c r="H2009" s="756">
        <v>46096.0</v>
      </c>
      <c r="I2009" s="757">
        <f t="shared" si="1"/>
        <v>93.20675556</v>
      </c>
      <c r="J2009" s="758">
        <f t="shared" si="2"/>
        <v>0.5612836057</v>
      </c>
      <c r="K2009" s="758"/>
    </row>
    <row r="2010">
      <c r="A2010" s="2" t="s">
        <v>425</v>
      </c>
      <c r="B2010" s="2" t="s">
        <v>508</v>
      </c>
      <c r="C2010" s="2">
        <v>2.01326592E8</v>
      </c>
      <c r="D2010" s="2">
        <v>6.0</v>
      </c>
      <c r="E2010" s="2">
        <v>298.68</v>
      </c>
      <c r="F2010" s="2">
        <v>674.05</v>
      </c>
      <c r="G2010" s="2">
        <v>561.71</v>
      </c>
      <c r="H2010" s="756">
        <v>46096.0</v>
      </c>
      <c r="I2010" s="757">
        <f t="shared" si="1"/>
        <v>186.4135111</v>
      </c>
      <c r="J2010" s="758">
        <f t="shared" si="2"/>
        <v>0.6241245183</v>
      </c>
      <c r="K2010" s="758"/>
    </row>
    <row r="2011">
      <c r="A2011" s="2" t="s">
        <v>425</v>
      </c>
      <c r="B2011" s="2" t="s">
        <v>508</v>
      </c>
      <c r="C2011" s="2">
        <v>4.02653184E8</v>
      </c>
      <c r="D2011" s="2">
        <v>6.0</v>
      </c>
      <c r="E2011" s="2">
        <v>625.36</v>
      </c>
      <c r="F2011" s="2">
        <v>643.87</v>
      </c>
      <c r="G2011" s="2">
        <v>536.56</v>
      </c>
      <c r="H2011" s="756">
        <v>46096.0</v>
      </c>
      <c r="I2011" s="757">
        <f t="shared" si="1"/>
        <v>372.8270222</v>
      </c>
      <c r="J2011" s="758">
        <f t="shared" si="2"/>
        <v>0.596179836</v>
      </c>
      <c r="K2011" s="758"/>
    </row>
    <row r="2012">
      <c r="A2012" s="2" t="s">
        <v>425</v>
      </c>
      <c r="B2012" s="2" t="s">
        <v>508</v>
      </c>
      <c r="C2012" s="2">
        <v>8.05306368E8</v>
      </c>
      <c r="D2012" s="2">
        <v>6.0</v>
      </c>
      <c r="E2012" s="2">
        <v>1130.19</v>
      </c>
      <c r="F2012" s="2">
        <v>712.54</v>
      </c>
      <c r="G2012" s="2">
        <v>593.78</v>
      </c>
      <c r="H2012" s="756">
        <v>46096.0</v>
      </c>
      <c r="I2012" s="757">
        <f t="shared" si="1"/>
        <v>745.6540444</v>
      </c>
      <c r="J2012" s="758">
        <f t="shared" si="2"/>
        <v>0.6597599027</v>
      </c>
      <c r="K2012" s="758"/>
    </row>
    <row r="2013">
      <c r="A2013" s="2" t="s">
        <v>425</v>
      </c>
      <c r="B2013" s="2" t="s">
        <v>508</v>
      </c>
      <c r="C2013" s="2">
        <v>1.610612736E9</v>
      </c>
      <c r="D2013" s="2">
        <v>6.0</v>
      </c>
      <c r="E2013" s="2">
        <v>2104.95</v>
      </c>
      <c r="F2013" s="2">
        <v>765.15</v>
      </c>
      <c r="G2013" s="2">
        <v>637.63</v>
      </c>
      <c r="H2013" s="756">
        <v>46096.0</v>
      </c>
      <c r="I2013" s="757">
        <f t="shared" si="1"/>
        <v>1491.308089</v>
      </c>
      <c r="J2013" s="758">
        <f t="shared" si="2"/>
        <v>0.7084767281</v>
      </c>
      <c r="K2013" s="758"/>
    </row>
    <row r="2014">
      <c r="A2014" s="2" t="s">
        <v>425</v>
      </c>
      <c r="B2014" s="2" t="s">
        <v>508</v>
      </c>
      <c r="C2014" s="2">
        <v>3.221225472E9</v>
      </c>
      <c r="D2014" s="2">
        <v>6.0</v>
      </c>
      <c r="E2014" s="2">
        <v>4069.72</v>
      </c>
      <c r="F2014" s="2">
        <v>791.51</v>
      </c>
      <c r="G2014" s="2">
        <v>659.59</v>
      </c>
      <c r="H2014" s="756">
        <v>46096.0</v>
      </c>
      <c r="I2014" s="757">
        <f t="shared" si="1"/>
        <v>2982.616178</v>
      </c>
      <c r="J2014" s="758">
        <f t="shared" si="2"/>
        <v>0.732879947</v>
      </c>
      <c r="K2014" s="758"/>
    </row>
    <row r="2015">
      <c r="A2015" s="2" t="s">
        <v>425</v>
      </c>
      <c r="B2015" s="2" t="s">
        <v>508</v>
      </c>
      <c r="C2015" s="2">
        <v>6.442450944E9</v>
      </c>
      <c r="D2015" s="2">
        <v>6.0</v>
      </c>
      <c r="E2015" s="2">
        <v>7933.29</v>
      </c>
      <c r="F2015" s="2">
        <v>812.08</v>
      </c>
      <c r="G2015" s="2">
        <v>676.73</v>
      </c>
      <c r="H2015" s="756">
        <v>46096.0</v>
      </c>
      <c r="I2015" s="757">
        <f t="shared" si="1"/>
        <v>5965.232356</v>
      </c>
      <c r="J2015" s="758">
        <f t="shared" si="2"/>
        <v>0.751924152</v>
      </c>
      <c r="K2015" s="758"/>
    </row>
    <row r="2016">
      <c r="A2016" s="2" t="s">
        <v>425</v>
      </c>
      <c r="B2016" s="2" t="s">
        <v>508</v>
      </c>
      <c r="C2016" s="2">
        <v>1.2884901888E10</v>
      </c>
      <c r="D2016" s="2">
        <v>6.0</v>
      </c>
      <c r="E2016" s="2">
        <v>15758.4</v>
      </c>
      <c r="F2016" s="2">
        <v>817.65</v>
      </c>
      <c r="G2016" s="2">
        <v>681.38</v>
      </c>
      <c r="H2016" s="756">
        <v>46096.0</v>
      </c>
      <c r="I2016" s="757">
        <f t="shared" si="1"/>
        <v>11930.46471</v>
      </c>
      <c r="J2016" s="758">
        <f t="shared" si="2"/>
        <v>0.7570860437</v>
      </c>
      <c r="K2016" s="758"/>
    </row>
    <row r="2017">
      <c r="A2017" s="2" t="s">
        <v>425</v>
      </c>
      <c r="B2017" s="2" t="s">
        <v>508</v>
      </c>
      <c r="C2017" s="2">
        <v>512.0</v>
      </c>
      <c r="D2017" s="2">
        <v>8.0</v>
      </c>
      <c r="E2017" s="2">
        <v>20.1</v>
      </c>
      <c r="F2017" s="2">
        <v>0.03</v>
      </c>
      <c r="G2017" s="2">
        <v>0.02</v>
      </c>
      <c r="H2017" s="756">
        <v>46096.0</v>
      </c>
      <c r="I2017" s="757">
        <f t="shared" si="1"/>
        <v>0.0004977777778</v>
      </c>
      <c r="J2017" s="758">
        <f t="shared" si="2"/>
        <v>0.00002476506357</v>
      </c>
      <c r="K2017" s="758"/>
    </row>
    <row r="2018">
      <c r="A2018" s="2" t="s">
        <v>425</v>
      </c>
      <c r="B2018" s="2" t="s">
        <v>508</v>
      </c>
      <c r="C2018" s="2">
        <v>1024.0</v>
      </c>
      <c r="D2018" s="2">
        <v>8.0</v>
      </c>
      <c r="E2018" s="2">
        <v>19.64</v>
      </c>
      <c r="F2018" s="2">
        <v>0.05</v>
      </c>
      <c r="G2018" s="2">
        <v>0.05</v>
      </c>
      <c r="H2018" s="756">
        <v>46096.0</v>
      </c>
      <c r="I2018" s="757">
        <f t="shared" si="1"/>
        <v>0.0009955555556</v>
      </c>
      <c r="J2018" s="758">
        <f t="shared" si="2"/>
        <v>0.0000506902014</v>
      </c>
      <c r="K2018" s="758"/>
    </row>
    <row r="2019">
      <c r="A2019" s="2" t="s">
        <v>425</v>
      </c>
      <c r="B2019" s="2" t="s">
        <v>508</v>
      </c>
      <c r="C2019" s="2">
        <v>2048.0</v>
      </c>
      <c r="D2019" s="2">
        <v>8.0</v>
      </c>
      <c r="E2019" s="2">
        <v>20.36</v>
      </c>
      <c r="F2019" s="2">
        <v>0.1</v>
      </c>
      <c r="G2019" s="2">
        <v>0.09</v>
      </c>
      <c r="H2019" s="756">
        <v>46096.0</v>
      </c>
      <c r="I2019" s="757">
        <f t="shared" si="1"/>
        <v>0.001991111111</v>
      </c>
      <c r="J2019" s="758">
        <f t="shared" si="2"/>
        <v>0.00009779524121</v>
      </c>
      <c r="K2019" s="758"/>
    </row>
    <row r="2020">
      <c r="A2020" s="2" t="s">
        <v>425</v>
      </c>
      <c r="B2020" s="2" t="s">
        <v>508</v>
      </c>
      <c r="C2020" s="2">
        <v>4096.0</v>
      </c>
      <c r="D2020" s="2">
        <v>8.0</v>
      </c>
      <c r="E2020" s="2">
        <v>19.59</v>
      </c>
      <c r="F2020" s="2">
        <v>0.21</v>
      </c>
      <c r="G2020" s="2">
        <v>0.18</v>
      </c>
      <c r="H2020" s="756">
        <v>46096.0</v>
      </c>
      <c r="I2020" s="757">
        <f t="shared" si="1"/>
        <v>0.003982222222</v>
      </c>
      <c r="J2020" s="758">
        <f t="shared" si="2"/>
        <v>0.0002032783166</v>
      </c>
      <c r="K2020" s="758"/>
    </row>
    <row r="2021">
      <c r="A2021" s="2" t="s">
        <v>425</v>
      </c>
      <c r="B2021" s="2" t="s">
        <v>508</v>
      </c>
      <c r="C2021" s="2">
        <v>8192.0</v>
      </c>
      <c r="D2021" s="2">
        <v>8.0</v>
      </c>
      <c r="E2021" s="2">
        <v>19.93</v>
      </c>
      <c r="F2021" s="2">
        <v>0.41</v>
      </c>
      <c r="G2021" s="2">
        <v>0.36</v>
      </c>
      <c r="H2021" s="756">
        <v>46096.0</v>
      </c>
      <c r="I2021" s="757">
        <f t="shared" si="1"/>
        <v>0.007964444444</v>
      </c>
      <c r="J2021" s="758">
        <f t="shared" si="2"/>
        <v>0.0003996208954</v>
      </c>
      <c r="K2021" s="758"/>
    </row>
    <row r="2022">
      <c r="A2022" s="2" t="s">
        <v>425</v>
      </c>
      <c r="B2022" s="2" t="s">
        <v>508</v>
      </c>
      <c r="C2022" s="2">
        <v>16384.0</v>
      </c>
      <c r="D2022" s="2">
        <v>8.0</v>
      </c>
      <c r="E2022" s="2">
        <v>20.54</v>
      </c>
      <c r="F2022" s="2">
        <v>0.8</v>
      </c>
      <c r="G2022" s="2">
        <v>0.7</v>
      </c>
      <c r="H2022" s="756">
        <v>46096.0</v>
      </c>
      <c r="I2022" s="757">
        <f t="shared" si="1"/>
        <v>0.01592888889</v>
      </c>
      <c r="J2022" s="758">
        <f t="shared" si="2"/>
        <v>0.0007755057882</v>
      </c>
      <c r="K2022" s="758"/>
    </row>
    <row r="2023">
      <c r="A2023" s="2" t="s">
        <v>425</v>
      </c>
      <c r="B2023" s="2" t="s">
        <v>508</v>
      </c>
      <c r="C2023" s="2">
        <v>32768.0</v>
      </c>
      <c r="D2023" s="2">
        <v>8.0</v>
      </c>
      <c r="E2023" s="2">
        <v>21.24</v>
      </c>
      <c r="F2023" s="2">
        <v>1.54</v>
      </c>
      <c r="G2023" s="2">
        <v>1.35</v>
      </c>
      <c r="H2023" s="756">
        <v>46096.0</v>
      </c>
      <c r="I2023" s="757">
        <f t="shared" si="1"/>
        <v>0.03185777778</v>
      </c>
      <c r="J2023" s="758">
        <f t="shared" si="2"/>
        <v>0.001499895376</v>
      </c>
      <c r="K2023" s="758"/>
    </row>
    <row r="2024">
      <c r="A2024" s="2" t="s">
        <v>425</v>
      </c>
      <c r="B2024" s="2" t="s">
        <v>508</v>
      </c>
      <c r="C2024" s="2">
        <v>65536.0</v>
      </c>
      <c r="D2024" s="2">
        <v>8.0</v>
      </c>
      <c r="E2024" s="2">
        <v>21.43</v>
      </c>
      <c r="F2024" s="2">
        <v>3.06</v>
      </c>
      <c r="G2024" s="2">
        <v>2.68</v>
      </c>
      <c r="H2024" s="756">
        <v>46096.0</v>
      </c>
      <c r="I2024" s="757">
        <f t="shared" si="1"/>
        <v>0.06371555556</v>
      </c>
      <c r="J2024" s="758">
        <f t="shared" si="2"/>
        <v>0.00297319438</v>
      </c>
      <c r="K2024" s="758"/>
    </row>
    <row r="2025">
      <c r="A2025" s="2" t="s">
        <v>425</v>
      </c>
      <c r="B2025" s="2" t="s">
        <v>508</v>
      </c>
      <c r="C2025" s="2">
        <v>131072.0</v>
      </c>
      <c r="D2025" s="2">
        <v>8.0</v>
      </c>
      <c r="E2025" s="2">
        <v>21.51</v>
      </c>
      <c r="F2025" s="2">
        <v>6.09</v>
      </c>
      <c r="G2025" s="2">
        <v>5.33</v>
      </c>
      <c r="H2025" s="756">
        <v>46096.0</v>
      </c>
      <c r="I2025" s="757">
        <f t="shared" si="1"/>
        <v>0.1274311111</v>
      </c>
      <c r="J2025" s="758">
        <f t="shared" si="2"/>
        <v>0.005924272948</v>
      </c>
      <c r="K2025" s="758"/>
    </row>
    <row r="2026">
      <c r="A2026" s="2" t="s">
        <v>425</v>
      </c>
      <c r="B2026" s="2" t="s">
        <v>508</v>
      </c>
      <c r="C2026" s="2">
        <v>262144.0</v>
      </c>
      <c r="D2026" s="2">
        <v>8.0</v>
      </c>
      <c r="E2026" s="2">
        <v>21.92</v>
      </c>
      <c r="F2026" s="2">
        <v>11.96</v>
      </c>
      <c r="G2026" s="2">
        <v>10.46</v>
      </c>
      <c r="H2026" s="756">
        <v>46096.0</v>
      </c>
      <c r="I2026" s="757">
        <f t="shared" si="1"/>
        <v>0.2548622222</v>
      </c>
      <c r="J2026" s="758">
        <f t="shared" si="2"/>
        <v>0.0116269262</v>
      </c>
      <c r="K2026" s="758"/>
    </row>
    <row r="2027">
      <c r="A2027" s="2" t="s">
        <v>425</v>
      </c>
      <c r="B2027" s="2" t="s">
        <v>508</v>
      </c>
      <c r="C2027" s="2">
        <v>524288.0</v>
      </c>
      <c r="D2027" s="2">
        <v>8.0</v>
      </c>
      <c r="E2027" s="2">
        <v>22.11</v>
      </c>
      <c r="F2027" s="2">
        <v>23.71</v>
      </c>
      <c r="G2027" s="2">
        <v>20.75</v>
      </c>
      <c r="H2027" s="756">
        <v>46096.0</v>
      </c>
      <c r="I2027" s="757">
        <f t="shared" si="1"/>
        <v>0.5097244444</v>
      </c>
      <c r="J2027" s="758">
        <f t="shared" si="2"/>
        <v>0.02305402282</v>
      </c>
      <c r="K2027" s="758"/>
    </row>
    <row r="2028">
      <c r="A2028" s="2" t="s">
        <v>425</v>
      </c>
      <c r="B2028" s="2" t="s">
        <v>508</v>
      </c>
      <c r="C2028" s="2">
        <v>1048576.0</v>
      </c>
      <c r="D2028" s="2">
        <v>8.0</v>
      </c>
      <c r="E2028" s="2">
        <v>21.94</v>
      </c>
      <c r="F2028" s="2">
        <v>47.8</v>
      </c>
      <c r="G2028" s="2">
        <v>41.82</v>
      </c>
      <c r="H2028" s="756">
        <v>46096.0</v>
      </c>
      <c r="I2028" s="757">
        <f t="shared" si="1"/>
        <v>1.019448889</v>
      </c>
      <c r="J2028" s="758">
        <f t="shared" si="2"/>
        <v>0.04646530943</v>
      </c>
      <c r="K2028" s="758"/>
    </row>
    <row r="2029">
      <c r="A2029" s="2" t="s">
        <v>425</v>
      </c>
      <c r="B2029" s="2" t="s">
        <v>508</v>
      </c>
      <c r="C2029" s="2">
        <v>2097152.0</v>
      </c>
      <c r="D2029" s="2">
        <v>8.0</v>
      </c>
      <c r="E2029" s="2">
        <v>24.9</v>
      </c>
      <c r="F2029" s="2">
        <v>84.22</v>
      </c>
      <c r="G2029" s="2">
        <v>73.69</v>
      </c>
      <c r="H2029" s="756">
        <v>46096.0</v>
      </c>
      <c r="I2029" s="757">
        <f t="shared" si="1"/>
        <v>2.038897778</v>
      </c>
      <c r="J2029" s="758">
        <f t="shared" si="2"/>
        <v>0.08188344489</v>
      </c>
      <c r="K2029" s="758"/>
    </row>
    <row r="2030">
      <c r="A2030" s="2" t="s">
        <v>425</v>
      </c>
      <c r="B2030" s="2" t="s">
        <v>508</v>
      </c>
      <c r="C2030" s="2">
        <v>4194304.0</v>
      </c>
      <c r="D2030" s="2">
        <v>8.0</v>
      </c>
      <c r="E2030" s="2">
        <v>36.81</v>
      </c>
      <c r="F2030" s="2">
        <v>113.93</v>
      </c>
      <c r="G2030" s="2">
        <v>99.69</v>
      </c>
      <c r="H2030" s="756">
        <v>46096.0</v>
      </c>
      <c r="I2030" s="757">
        <f t="shared" si="1"/>
        <v>4.077795556</v>
      </c>
      <c r="J2030" s="758">
        <f t="shared" si="2"/>
        <v>0.1107795587</v>
      </c>
      <c r="K2030" s="758"/>
    </row>
    <row r="2031">
      <c r="A2031" s="2" t="s">
        <v>425</v>
      </c>
      <c r="B2031" s="2" t="s">
        <v>508</v>
      </c>
      <c r="C2031" s="2">
        <v>8388608.0</v>
      </c>
      <c r="D2031" s="2">
        <v>8.0</v>
      </c>
      <c r="E2031" s="2">
        <v>59.1</v>
      </c>
      <c r="F2031" s="2">
        <v>141.95</v>
      </c>
      <c r="G2031" s="2">
        <v>124.21</v>
      </c>
      <c r="H2031" s="756">
        <v>46096.0</v>
      </c>
      <c r="I2031" s="757">
        <f t="shared" si="1"/>
        <v>8.155591111</v>
      </c>
      <c r="J2031" s="758">
        <f t="shared" si="2"/>
        <v>0.1379964655</v>
      </c>
      <c r="K2031" s="758"/>
    </row>
    <row r="2032">
      <c r="A2032" s="2" t="s">
        <v>425</v>
      </c>
      <c r="B2032" s="2" t="s">
        <v>508</v>
      </c>
      <c r="C2032" s="2">
        <v>1.6777216E7</v>
      </c>
      <c r="D2032" s="2">
        <v>8.0</v>
      </c>
      <c r="E2032" s="2">
        <v>50.5</v>
      </c>
      <c r="F2032" s="2">
        <v>332.24</v>
      </c>
      <c r="G2032" s="2">
        <v>290.71</v>
      </c>
      <c r="H2032" s="756">
        <v>46096.0</v>
      </c>
      <c r="I2032" s="757">
        <f t="shared" si="1"/>
        <v>16.31118222</v>
      </c>
      <c r="J2032" s="758">
        <f t="shared" si="2"/>
        <v>0.3229937074</v>
      </c>
      <c r="K2032" s="758"/>
    </row>
    <row r="2033">
      <c r="A2033" s="2" t="s">
        <v>425</v>
      </c>
      <c r="B2033" s="2" t="s">
        <v>508</v>
      </c>
      <c r="C2033" s="2">
        <v>3.3554432E7</v>
      </c>
      <c r="D2033" s="2">
        <v>8.0</v>
      </c>
      <c r="E2033" s="2">
        <v>77.23</v>
      </c>
      <c r="F2033" s="2">
        <v>434.45</v>
      </c>
      <c r="G2033" s="2">
        <v>380.14</v>
      </c>
      <c r="H2033" s="756">
        <v>46096.0</v>
      </c>
      <c r="I2033" s="757">
        <f t="shared" si="1"/>
        <v>32.62236444</v>
      </c>
      <c r="J2033" s="758">
        <f t="shared" si="2"/>
        <v>0.4224053405</v>
      </c>
      <c r="K2033" s="758"/>
    </row>
    <row r="2034">
      <c r="A2034" s="2" t="s">
        <v>425</v>
      </c>
      <c r="B2034" s="2" t="s">
        <v>508</v>
      </c>
      <c r="C2034" s="2">
        <v>6.7108864E7</v>
      </c>
      <c r="D2034" s="2">
        <v>8.0</v>
      </c>
      <c r="E2034" s="2">
        <v>180.54</v>
      </c>
      <c r="F2034" s="2">
        <v>371.72</v>
      </c>
      <c r="G2034" s="2">
        <v>325.26</v>
      </c>
      <c r="H2034" s="756">
        <v>46096.0</v>
      </c>
      <c r="I2034" s="757">
        <f t="shared" si="1"/>
        <v>65.24472889</v>
      </c>
      <c r="J2034" s="758">
        <f t="shared" si="2"/>
        <v>0.3613865564</v>
      </c>
      <c r="K2034" s="758"/>
    </row>
    <row r="2035">
      <c r="A2035" s="2" t="s">
        <v>425</v>
      </c>
      <c r="B2035" s="2" t="s">
        <v>508</v>
      </c>
      <c r="C2035" s="2">
        <v>1.34217728E8</v>
      </c>
      <c r="D2035" s="2">
        <v>8.0</v>
      </c>
      <c r="E2035" s="2">
        <v>216.14</v>
      </c>
      <c r="F2035" s="2">
        <v>620.97</v>
      </c>
      <c r="G2035" s="2">
        <v>543.35</v>
      </c>
      <c r="H2035" s="756">
        <v>46096.0</v>
      </c>
      <c r="I2035" s="757">
        <f t="shared" si="1"/>
        <v>130.4894578</v>
      </c>
      <c r="J2035" s="758">
        <f t="shared" si="2"/>
        <v>0.6037265558</v>
      </c>
      <c r="K2035" s="758"/>
    </row>
    <row r="2036">
      <c r="A2036" s="2" t="s">
        <v>425</v>
      </c>
      <c r="B2036" s="2" t="s">
        <v>508</v>
      </c>
      <c r="C2036" s="2">
        <v>2.68435456E8</v>
      </c>
      <c r="D2036" s="2">
        <v>8.0</v>
      </c>
      <c r="E2036" s="2">
        <v>410.3</v>
      </c>
      <c r="F2036" s="2">
        <v>654.24</v>
      </c>
      <c r="G2036" s="2">
        <v>572.46</v>
      </c>
      <c r="H2036" s="756">
        <v>46096.0</v>
      </c>
      <c r="I2036" s="757">
        <f t="shared" si="1"/>
        <v>260.9789156</v>
      </c>
      <c r="J2036" s="758">
        <f t="shared" si="2"/>
        <v>0.6360685244</v>
      </c>
      <c r="K2036" s="758"/>
    </row>
    <row r="2037">
      <c r="A2037" s="2" t="s">
        <v>425</v>
      </c>
      <c r="B2037" s="2" t="s">
        <v>508</v>
      </c>
      <c r="C2037" s="2">
        <v>5.36870912E8</v>
      </c>
      <c r="D2037" s="2">
        <v>8.0</v>
      </c>
      <c r="E2037" s="2">
        <v>804.84</v>
      </c>
      <c r="F2037" s="2">
        <v>667.05</v>
      </c>
      <c r="G2037" s="2">
        <v>583.67</v>
      </c>
      <c r="H2037" s="756">
        <v>46096.0</v>
      </c>
      <c r="I2037" s="757">
        <f t="shared" si="1"/>
        <v>521.9578311</v>
      </c>
      <c r="J2037" s="758">
        <f t="shared" si="2"/>
        <v>0.6485237204</v>
      </c>
      <c r="K2037" s="758"/>
    </row>
    <row r="2038">
      <c r="A2038" s="2" t="s">
        <v>425</v>
      </c>
      <c r="B2038" s="2" t="s">
        <v>508</v>
      </c>
      <c r="C2038" s="2">
        <v>1.073741824E9</v>
      </c>
      <c r="D2038" s="2">
        <v>8.0</v>
      </c>
      <c r="E2038" s="2">
        <v>1505.88</v>
      </c>
      <c r="F2038" s="2">
        <v>713.03</v>
      </c>
      <c r="G2038" s="2">
        <v>623.9</v>
      </c>
      <c r="H2038" s="756">
        <v>46096.0</v>
      </c>
      <c r="I2038" s="757">
        <f t="shared" si="1"/>
        <v>1043.915662</v>
      </c>
      <c r="J2038" s="758">
        <f t="shared" si="2"/>
        <v>0.6932263276</v>
      </c>
      <c r="K2038" s="758"/>
    </row>
    <row r="2039">
      <c r="A2039" s="2" t="s">
        <v>425</v>
      </c>
      <c r="B2039" s="2" t="s">
        <v>508</v>
      </c>
      <c r="C2039" s="2">
        <v>2.147483648E9</v>
      </c>
      <c r="D2039" s="2">
        <v>8.0</v>
      </c>
      <c r="E2039" s="2">
        <v>2906.18</v>
      </c>
      <c r="F2039" s="2">
        <v>738.94</v>
      </c>
      <c r="G2039" s="2">
        <v>646.57</v>
      </c>
      <c r="H2039" s="756">
        <v>46096.0</v>
      </c>
      <c r="I2039" s="757">
        <f t="shared" si="1"/>
        <v>2087.831324</v>
      </c>
      <c r="J2039" s="758">
        <f t="shared" si="2"/>
        <v>0.7184108777</v>
      </c>
      <c r="K2039" s="758"/>
    </row>
    <row r="2040">
      <c r="A2040" s="2" t="s">
        <v>425</v>
      </c>
      <c r="B2040" s="2" t="s">
        <v>508</v>
      </c>
      <c r="C2040" s="2">
        <v>4.294967296E9</v>
      </c>
      <c r="D2040" s="2">
        <v>8.0</v>
      </c>
      <c r="E2040" s="2">
        <v>5697.73</v>
      </c>
      <c r="F2040" s="2">
        <v>753.8</v>
      </c>
      <c r="G2040" s="2">
        <v>659.58</v>
      </c>
      <c r="H2040" s="756">
        <v>46096.0</v>
      </c>
      <c r="I2040" s="757">
        <f t="shared" si="1"/>
        <v>4175.662649</v>
      </c>
      <c r="J2040" s="758">
        <f t="shared" si="2"/>
        <v>0.7328642545</v>
      </c>
      <c r="K2040" s="758"/>
    </row>
    <row r="2041">
      <c r="A2041" s="2" t="s">
        <v>425</v>
      </c>
      <c r="B2041" s="2" t="s">
        <v>508</v>
      </c>
      <c r="C2041" s="2">
        <v>8.589934592E9</v>
      </c>
      <c r="D2041" s="2">
        <v>8.0</v>
      </c>
      <c r="E2041" s="2">
        <v>11115.8</v>
      </c>
      <c r="F2041" s="2">
        <v>772.77</v>
      </c>
      <c r="G2041" s="2">
        <v>676.17</v>
      </c>
      <c r="H2041" s="756">
        <v>46096.0</v>
      </c>
      <c r="I2041" s="757">
        <f t="shared" si="1"/>
        <v>8351.325298</v>
      </c>
      <c r="J2041" s="758">
        <f t="shared" si="2"/>
        <v>0.7513022273</v>
      </c>
      <c r="K2041" s="758"/>
    </row>
    <row r="2042">
      <c r="A2042" s="2" t="s">
        <v>425</v>
      </c>
      <c r="B2042" s="2" t="s">
        <v>508</v>
      </c>
      <c r="C2042" s="2">
        <v>1.7179869184E10</v>
      </c>
      <c r="D2042" s="2">
        <v>8.0</v>
      </c>
      <c r="E2042" s="2">
        <v>21866.9</v>
      </c>
      <c r="F2042" s="2">
        <v>785.66</v>
      </c>
      <c r="G2042" s="2">
        <v>687.45</v>
      </c>
      <c r="H2042" s="756">
        <v>46096.0</v>
      </c>
      <c r="I2042" s="757">
        <f t="shared" si="1"/>
        <v>16702.6506</v>
      </c>
      <c r="J2042" s="758">
        <f t="shared" si="2"/>
        <v>0.7638325778</v>
      </c>
      <c r="K2042" s="758"/>
    </row>
    <row r="2043">
      <c r="A2043" s="2" t="s">
        <v>425</v>
      </c>
      <c r="B2043" s="2" t="s">
        <v>508</v>
      </c>
      <c r="C2043" s="2">
        <v>640.0</v>
      </c>
      <c r="D2043" s="2">
        <v>10.0</v>
      </c>
      <c r="E2043" s="2">
        <v>24.85</v>
      </c>
      <c r="F2043" s="2">
        <v>0.03</v>
      </c>
      <c r="G2043" s="2">
        <v>0.02</v>
      </c>
      <c r="H2043" s="756">
        <v>46096.0</v>
      </c>
      <c r="I2043" s="757">
        <f t="shared" si="1"/>
        <v>0.00064</v>
      </c>
      <c r="J2043" s="758">
        <f t="shared" si="2"/>
        <v>0.00002575452716</v>
      </c>
      <c r="K2043" s="758"/>
    </row>
    <row r="2044">
      <c r="A2044" s="2" t="s">
        <v>425</v>
      </c>
      <c r="B2044" s="2" t="s">
        <v>508</v>
      </c>
      <c r="C2044" s="2">
        <v>1280.0</v>
      </c>
      <c r="D2044" s="2">
        <v>10.0</v>
      </c>
      <c r="E2044" s="2">
        <v>23.56</v>
      </c>
      <c r="F2044" s="2">
        <v>0.05</v>
      </c>
      <c r="G2044" s="2">
        <v>0.05</v>
      </c>
      <c r="H2044" s="756">
        <v>46096.0</v>
      </c>
      <c r="I2044" s="757">
        <f t="shared" si="1"/>
        <v>0.00128</v>
      </c>
      <c r="J2044" s="758">
        <f t="shared" si="2"/>
        <v>0.00005432937182</v>
      </c>
      <c r="K2044" s="758"/>
    </row>
    <row r="2045">
      <c r="A2045" s="2" t="s">
        <v>425</v>
      </c>
      <c r="B2045" s="2" t="s">
        <v>508</v>
      </c>
      <c r="C2045" s="2">
        <v>2560.0</v>
      </c>
      <c r="D2045" s="2">
        <v>10.0</v>
      </c>
      <c r="E2045" s="2">
        <v>24.36</v>
      </c>
      <c r="F2045" s="2">
        <v>0.11</v>
      </c>
      <c r="G2045" s="2">
        <v>0.09</v>
      </c>
      <c r="H2045" s="756">
        <v>46096.0</v>
      </c>
      <c r="I2045" s="757">
        <f t="shared" si="1"/>
        <v>0.00256</v>
      </c>
      <c r="J2045" s="758">
        <f t="shared" si="2"/>
        <v>0.000105090312</v>
      </c>
      <c r="K2045" s="758"/>
    </row>
    <row r="2046">
      <c r="A2046" s="2" t="s">
        <v>425</v>
      </c>
      <c r="B2046" s="2" t="s">
        <v>508</v>
      </c>
      <c r="C2046" s="2">
        <v>5120.0</v>
      </c>
      <c r="D2046" s="2">
        <v>10.0</v>
      </c>
      <c r="E2046" s="2">
        <v>23.91</v>
      </c>
      <c r="F2046" s="2">
        <v>0.21</v>
      </c>
      <c r="G2046" s="2">
        <v>0.19</v>
      </c>
      <c r="H2046" s="756">
        <v>46096.0</v>
      </c>
      <c r="I2046" s="757">
        <f t="shared" si="1"/>
        <v>0.00512</v>
      </c>
      <c r="J2046" s="758">
        <f t="shared" si="2"/>
        <v>0.0002141363446</v>
      </c>
      <c r="K2046" s="758"/>
    </row>
    <row r="2047">
      <c r="A2047" s="2" t="s">
        <v>425</v>
      </c>
      <c r="B2047" s="2" t="s">
        <v>508</v>
      </c>
      <c r="C2047" s="2">
        <v>10240.0</v>
      </c>
      <c r="D2047" s="2">
        <v>10.0</v>
      </c>
      <c r="E2047" s="2">
        <v>24.21</v>
      </c>
      <c r="F2047" s="2">
        <v>0.42</v>
      </c>
      <c r="G2047" s="2">
        <v>0.38</v>
      </c>
      <c r="H2047" s="756">
        <v>46096.0</v>
      </c>
      <c r="I2047" s="757">
        <f t="shared" si="1"/>
        <v>0.01024</v>
      </c>
      <c r="J2047" s="758">
        <f t="shared" si="2"/>
        <v>0.0004229657166</v>
      </c>
      <c r="K2047" s="758"/>
    </row>
    <row r="2048">
      <c r="A2048" s="2" t="s">
        <v>425</v>
      </c>
      <c r="B2048" s="2" t="s">
        <v>508</v>
      </c>
      <c r="C2048" s="2">
        <v>20480.0</v>
      </c>
      <c r="D2048" s="2">
        <v>10.0</v>
      </c>
      <c r="E2048" s="2">
        <v>24.43</v>
      </c>
      <c r="F2048" s="2">
        <v>0.84</v>
      </c>
      <c r="G2048" s="2">
        <v>0.75</v>
      </c>
      <c r="H2048" s="756">
        <v>46096.0</v>
      </c>
      <c r="I2048" s="757">
        <f t="shared" si="1"/>
        <v>0.02048</v>
      </c>
      <c r="J2048" s="758">
        <f t="shared" si="2"/>
        <v>0.0008383135489</v>
      </c>
      <c r="K2048" s="758"/>
    </row>
    <row r="2049">
      <c r="A2049" s="2" t="s">
        <v>425</v>
      </c>
      <c r="B2049" s="2" t="s">
        <v>508</v>
      </c>
      <c r="C2049" s="2">
        <v>40960.0</v>
      </c>
      <c r="D2049" s="2">
        <v>10.0</v>
      </c>
      <c r="E2049" s="2">
        <v>24.96</v>
      </c>
      <c r="F2049" s="2">
        <v>1.64</v>
      </c>
      <c r="G2049" s="2">
        <v>1.48</v>
      </c>
      <c r="H2049" s="756">
        <v>46096.0</v>
      </c>
      <c r="I2049" s="757">
        <f t="shared" si="1"/>
        <v>0.04096</v>
      </c>
      <c r="J2049" s="758">
        <f t="shared" si="2"/>
        <v>0.001641025641</v>
      </c>
      <c r="K2049" s="758"/>
    </row>
    <row r="2050">
      <c r="A2050" s="2" t="s">
        <v>425</v>
      </c>
      <c r="B2050" s="2" t="s">
        <v>508</v>
      </c>
      <c r="C2050" s="2">
        <v>81920.0</v>
      </c>
      <c r="D2050" s="2">
        <v>10.0</v>
      </c>
      <c r="E2050" s="2">
        <v>26.08</v>
      </c>
      <c r="F2050" s="2">
        <v>3.14</v>
      </c>
      <c r="G2050" s="2">
        <v>2.83</v>
      </c>
      <c r="H2050" s="756">
        <v>46096.0</v>
      </c>
      <c r="I2050" s="757">
        <f t="shared" si="1"/>
        <v>0.08192</v>
      </c>
      <c r="J2050" s="758">
        <f t="shared" si="2"/>
        <v>0.003141104294</v>
      </c>
      <c r="K2050" s="758"/>
    </row>
    <row r="2051">
      <c r="A2051" s="2" t="s">
        <v>425</v>
      </c>
      <c r="B2051" s="2" t="s">
        <v>508</v>
      </c>
      <c r="C2051" s="2">
        <v>163840.0</v>
      </c>
      <c r="D2051" s="2">
        <v>10.0</v>
      </c>
      <c r="E2051" s="2">
        <v>26.93</v>
      </c>
      <c r="F2051" s="2">
        <v>6.08</v>
      </c>
      <c r="G2051" s="2">
        <v>5.48</v>
      </c>
      <c r="H2051" s="756">
        <v>46096.0</v>
      </c>
      <c r="I2051" s="757">
        <f t="shared" si="1"/>
        <v>0.16384</v>
      </c>
      <c r="J2051" s="758">
        <f t="shared" si="2"/>
        <v>0.006083921277</v>
      </c>
      <c r="K2051" s="758"/>
    </row>
    <row r="2052">
      <c r="A2052" s="2" t="s">
        <v>425</v>
      </c>
      <c r="B2052" s="2" t="s">
        <v>508</v>
      </c>
      <c r="C2052" s="2">
        <v>327680.0</v>
      </c>
      <c r="D2052" s="2">
        <v>10.0</v>
      </c>
      <c r="E2052" s="2">
        <v>27.57</v>
      </c>
      <c r="F2052" s="2">
        <v>11.89</v>
      </c>
      <c r="G2052" s="2">
        <v>10.7</v>
      </c>
      <c r="H2052" s="756">
        <v>46096.0</v>
      </c>
      <c r="I2052" s="757">
        <f t="shared" si="1"/>
        <v>0.32768</v>
      </c>
      <c r="J2052" s="758">
        <f t="shared" si="2"/>
        <v>0.01188538266</v>
      </c>
      <c r="K2052" s="758"/>
    </row>
    <row r="2053">
      <c r="A2053" s="2" t="s">
        <v>425</v>
      </c>
      <c r="B2053" s="2" t="s">
        <v>508</v>
      </c>
      <c r="C2053" s="2">
        <v>655360.0</v>
      </c>
      <c r="D2053" s="2">
        <v>10.0</v>
      </c>
      <c r="E2053" s="2">
        <v>28.19</v>
      </c>
      <c r="F2053" s="2">
        <v>23.25</v>
      </c>
      <c r="G2053" s="2">
        <v>20.93</v>
      </c>
      <c r="H2053" s="756">
        <v>46096.0</v>
      </c>
      <c r="I2053" s="757">
        <f t="shared" si="1"/>
        <v>0.65536</v>
      </c>
      <c r="J2053" s="758">
        <f t="shared" si="2"/>
        <v>0.02324796027</v>
      </c>
      <c r="K2053" s="758"/>
    </row>
    <row r="2054">
      <c r="A2054" s="2" t="s">
        <v>425</v>
      </c>
      <c r="B2054" s="2" t="s">
        <v>508</v>
      </c>
      <c r="C2054" s="2">
        <v>1310720.0</v>
      </c>
      <c r="D2054" s="2">
        <v>10.0</v>
      </c>
      <c r="E2054" s="2">
        <v>28.19</v>
      </c>
      <c r="F2054" s="2">
        <v>46.5</v>
      </c>
      <c r="G2054" s="2">
        <v>41.85</v>
      </c>
      <c r="H2054" s="756">
        <v>46096.0</v>
      </c>
      <c r="I2054" s="757">
        <f t="shared" si="1"/>
        <v>1.31072</v>
      </c>
      <c r="J2054" s="758">
        <f t="shared" si="2"/>
        <v>0.04649592054</v>
      </c>
      <c r="K2054" s="758"/>
    </row>
    <row r="2055">
      <c r="A2055" s="2" t="s">
        <v>425</v>
      </c>
      <c r="B2055" s="2" t="s">
        <v>508</v>
      </c>
      <c r="C2055" s="2">
        <v>2621440.0</v>
      </c>
      <c r="D2055" s="2">
        <v>10.0</v>
      </c>
      <c r="E2055" s="2">
        <v>34.59</v>
      </c>
      <c r="F2055" s="2">
        <v>75.78</v>
      </c>
      <c r="G2055" s="2">
        <v>68.2</v>
      </c>
      <c r="H2055" s="756">
        <v>46096.0</v>
      </c>
      <c r="I2055" s="757">
        <f t="shared" si="1"/>
        <v>2.62144</v>
      </c>
      <c r="J2055" s="758">
        <f t="shared" si="2"/>
        <v>0.07578606534</v>
      </c>
      <c r="K2055" s="758"/>
    </row>
    <row r="2056">
      <c r="A2056" s="2" t="s">
        <v>425</v>
      </c>
      <c r="B2056" s="2" t="s">
        <v>508</v>
      </c>
      <c r="C2056" s="2">
        <v>5242880.0</v>
      </c>
      <c r="D2056" s="2">
        <v>10.0</v>
      </c>
      <c r="E2056" s="2">
        <v>50.02</v>
      </c>
      <c r="F2056" s="2">
        <v>104.81</v>
      </c>
      <c r="G2056" s="2">
        <v>94.33</v>
      </c>
      <c r="H2056" s="756">
        <v>46096.0</v>
      </c>
      <c r="I2056" s="757">
        <f t="shared" si="1"/>
        <v>5.24288</v>
      </c>
      <c r="J2056" s="758">
        <f t="shared" si="2"/>
        <v>0.1048156737</v>
      </c>
      <c r="K2056" s="758"/>
    </row>
    <row r="2057">
      <c r="A2057" s="2" t="s">
        <v>425</v>
      </c>
      <c r="B2057" s="2" t="s">
        <v>508</v>
      </c>
      <c r="C2057" s="2">
        <v>1.048576E7</v>
      </c>
      <c r="D2057" s="2">
        <v>10.0</v>
      </c>
      <c r="E2057" s="2">
        <v>44.93</v>
      </c>
      <c r="F2057" s="2">
        <v>233.4</v>
      </c>
      <c r="G2057" s="2">
        <v>210.06</v>
      </c>
      <c r="H2057" s="756">
        <v>46096.0</v>
      </c>
      <c r="I2057" s="757">
        <f t="shared" si="1"/>
        <v>10.48576</v>
      </c>
      <c r="J2057" s="758">
        <f t="shared" si="2"/>
        <v>0.2333799243</v>
      </c>
      <c r="K2057" s="758"/>
    </row>
    <row r="2058">
      <c r="A2058" s="2" t="s">
        <v>425</v>
      </c>
      <c r="B2058" s="2" t="s">
        <v>508</v>
      </c>
      <c r="C2058" s="2">
        <v>2.097152E7</v>
      </c>
      <c r="D2058" s="2">
        <v>10.0</v>
      </c>
      <c r="E2058" s="2">
        <v>60.96</v>
      </c>
      <c r="F2058" s="2">
        <v>344.0</v>
      </c>
      <c r="G2058" s="2">
        <v>309.6</v>
      </c>
      <c r="H2058" s="756">
        <v>46096.0</v>
      </c>
      <c r="I2058" s="757">
        <f t="shared" si="1"/>
        <v>20.97152</v>
      </c>
      <c r="J2058" s="758">
        <f t="shared" si="2"/>
        <v>0.3440209974</v>
      </c>
      <c r="K2058" s="758"/>
    </row>
    <row r="2059">
      <c r="A2059" s="2" t="s">
        <v>425</v>
      </c>
      <c r="B2059" s="2" t="s">
        <v>508</v>
      </c>
      <c r="C2059" s="2">
        <v>4.194304E7</v>
      </c>
      <c r="D2059" s="2">
        <v>10.0</v>
      </c>
      <c r="E2059" s="2">
        <v>94.92</v>
      </c>
      <c r="F2059" s="2">
        <v>441.86</v>
      </c>
      <c r="G2059" s="2">
        <v>397.67</v>
      </c>
      <c r="H2059" s="756">
        <v>46096.0</v>
      </c>
      <c r="I2059" s="757">
        <f t="shared" si="1"/>
        <v>41.94304</v>
      </c>
      <c r="J2059" s="758">
        <f t="shared" si="2"/>
        <v>0.4418777918</v>
      </c>
      <c r="K2059" s="758"/>
    </row>
    <row r="2060">
      <c r="A2060" s="2" t="s">
        <v>425</v>
      </c>
      <c r="B2060" s="2" t="s">
        <v>508</v>
      </c>
      <c r="C2060" s="2">
        <v>8.388608E7</v>
      </c>
      <c r="D2060" s="2">
        <v>10.0</v>
      </c>
      <c r="E2060" s="2">
        <v>227.54</v>
      </c>
      <c r="F2060" s="2">
        <v>368.67</v>
      </c>
      <c r="G2060" s="2">
        <v>331.8</v>
      </c>
      <c r="H2060" s="756">
        <v>46096.0</v>
      </c>
      <c r="I2060" s="757">
        <f t="shared" si="1"/>
        <v>83.88608</v>
      </c>
      <c r="J2060" s="758">
        <f t="shared" si="2"/>
        <v>0.3686652017</v>
      </c>
      <c r="K2060" s="758"/>
    </row>
    <row r="2061">
      <c r="A2061" s="2" t="s">
        <v>425</v>
      </c>
      <c r="B2061" s="2" t="s">
        <v>508</v>
      </c>
      <c r="C2061" s="2">
        <v>1.6777216E8</v>
      </c>
      <c r="D2061" s="2">
        <v>10.0</v>
      </c>
      <c r="E2061" s="2">
        <v>267.65</v>
      </c>
      <c r="F2061" s="2">
        <v>626.84</v>
      </c>
      <c r="G2061" s="2">
        <v>564.15</v>
      </c>
      <c r="H2061" s="756">
        <v>46096.0</v>
      </c>
      <c r="I2061" s="757">
        <f t="shared" si="1"/>
        <v>167.77216</v>
      </c>
      <c r="J2061" s="758">
        <f t="shared" si="2"/>
        <v>0.6268341491</v>
      </c>
      <c r="K2061" s="758"/>
    </row>
    <row r="2062">
      <c r="A2062" s="2" t="s">
        <v>425</v>
      </c>
      <c r="B2062" s="2" t="s">
        <v>508</v>
      </c>
      <c r="C2062" s="2">
        <v>3.3554432E8</v>
      </c>
      <c r="D2062" s="2">
        <v>10.0</v>
      </c>
      <c r="E2062" s="2">
        <v>518.74</v>
      </c>
      <c r="F2062" s="2">
        <v>646.84</v>
      </c>
      <c r="G2062" s="2">
        <v>582.16</v>
      </c>
      <c r="H2062" s="756">
        <v>46096.0</v>
      </c>
      <c r="I2062" s="757">
        <f t="shared" si="1"/>
        <v>335.54432</v>
      </c>
      <c r="J2062" s="758">
        <f t="shared" si="2"/>
        <v>0.6468448934</v>
      </c>
      <c r="K2062" s="758"/>
    </row>
    <row r="2063">
      <c r="A2063" s="2" t="s">
        <v>425</v>
      </c>
      <c r="B2063" s="2" t="s">
        <v>508</v>
      </c>
      <c r="C2063" s="2">
        <v>6.7108864E8</v>
      </c>
      <c r="D2063" s="2">
        <v>10.0</v>
      </c>
      <c r="E2063" s="2">
        <v>1049.84</v>
      </c>
      <c r="F2063" s="2">
        <v>639.23</v>
      </c>
      <c r="G2063" s="2">
        <v>575.31</v>
      </c>
      <c r="H2063" s="756">
        <v>46096.0</v>
      </c>
      <c r="I2063" s="757">
        <f t="shared" si="1"/>
        <v>671.08864</v>
      </c>
      <c r="J2063" s="758">
        <f t="shared" si="2"/>
        <v>0.6392294445</v>
      </c>
      <c r="K2063" s="758"/>
    </row>
    <row r="2064">
      <c r="A2064" s="2" t="s">
        <v>425</v>
      </c>
      <c r="B2064" s="2" t="s">
        <v>508</v>
      </c>
      <c r="C2064" s="2">
        <v>1.34217728E9</v>
      </c>
      <c r="D2064" s="2">
        <v>10.0</v>
      </c>
      <c r="E2064" s="2">
        <v>1916.34</v>
      </c>
      <c r="F2064" s="2">
        <v>700.38</v>
      </c>
      <c r="G2064" s="2">
        <v>630.35</v>
      </c>
      <c r="H2064" s="756">
        <v>46096.0</v>
      </c>
      <c r="I2064" s="757">
        <f t="shared" si="1"/>
        <v>1342.17728</v>
      </c>
      <c r="J2064" s="758">
        <f t="shared" si="2"/>
        <v>0.7003857771</v>
      </c>
      <c r="K2064" s="758"/>
    </row>
    <row r="2065">
      <c r="A2065" s="2" t="s">
        <v>425</v>
      </c>
      <c r="B2065" s="2" t="s">
        <v>508</v>
      </c>
      <c r="C2065" s="2">
        <v>2.68435456E9</v>
      </c>
      <c r="D2065" s="2">
        <v>10.0</v>
      </c>
      <c r="E2065" s="2">
        <v>3642.37</v>
      </c>
      <c r="F2065" s="2">
        <v>736.98</v>
      </c>
      <c r="G2065" s="2">
        <v>663.28</v>
      </c>
      <c r="H2065" s="756">
        <v>46096.0</v>
      </c>
      <c r="I2065" s="757">
        <f t="shared" si="1"/>
        <v>2684.35456</v>
      </c>
      <c r="J2065" s="758">
        <f t="shared" si="2"/>
        <v>0.736980197</v>
      </c>
      <c r="K2065" s="758"/>
    </row>
    <row r="2066">
      <c r="A2066" s="2" t="s">
        <v>425</v>
      </c>
      <c r="B2066" s="2" t="s">
        <v>508</v>
      </c>
      <c r="C2066" s="2">
        <v>5.36870912E9</v>
      </c>
      <c r="D2066" s="2">
        <v>10.0</v>
      </c>
      <c r="E2066" s="2">
        <v>7147.39</v>
      </c>
      <c r="F2066" s="2">
        <v>751.14</v>
      </c>
      <c r="G2066" s="2">
        <v>676.03</v>
      </c>
      <c r="H2066" s="756">
        <v>46096.0</v>
      </c>
      <c r="I2066" s="757">
        <f t="shared" si="1"/>
        <v>5368.70912</v>
      </c>
      <c r="J2066" s="758">
        <f t="shared" si="2"/>
        <v>0.7511426017</v>
      </c>
      <c r="K2066" s="758"/>
    </row>
    <row r="2067">
      <c r="A2067" s="2" t="s">
        <v>425</v>
      </c>
      <c r="B2067" s="2" t="s">
        <v>508</v>
      </c>
      <c r="C2067" s="2">
        <v>1.073741824E10</v>
      </c>
      <c r="D2067" s="2">
        <v>10.0</v>
      </c>
      <c r="E2067" s="2">
        <v>13986.2</v>
      </c>
      <c r="F2067" s="2">
        <v>767.72</v>
      </c>
      <c r="G2067" s="2">
        <v>690.95</v>
      </c>
      <c r="H2067" s="756">
        <v>46096.0</v>
      </c>
      <c r="I2067" s="757">
        <f t="shared" si="1"/>
        <v>10737.41824</v>
      </c>
      <c r="J2067" s="758">
        <f t="shared" si="2"/>
        <v>0.7677151935</v>
      </c>
      <c r="K2067" s="758"/>
    </row>
    <row r="2068">
      <c r="A2068" s="2" t="s">
        <v>425</v>
      </c>
      <c r="B2068" s="2" t="s">
        <v>508</v>
      </c>
      <c r="C2068" s="2">
        <v>768.0</v>
      </c>
      <c r="D2068" s="2">
        <v>12.0</v>
      </c>
      <c r="E2068" s="2">
        <v>26.6</v>
      </c>
      <c r="F2068" s="2">
        <v>0.03</v>
      </c>
      <c r="G2068" s="2">
        <v>0.03</v>
      </c>
      <c r="H2068" s="756">
        <v>46096.0</v>
      </c>
      <c r="I2068" s="757">
        <f t="shared" si="1"/>
        <v>0.0007822222222</v>
      </c>
      <c r="J2068" s="758">
        <f t="shared" si="2"/>
        <v>0.00002940685046</v>
      </c>
      <c r="K2068" s="758"/>
    </row>
    <row r="2069">
      <c r="A2069" s="2" t="s">
        <v>425</v>
      </c>
      <c r="B2069" s="2" t="s">
        <v>508</v>
      </c>
      <c r="C2069" s="2">
        <v>1536.0</v>
      </c>
      <c r="D2069" s="2">
        <v>12.0</v>
      </c>
      <c r="E2069" s="2">
        <v>27.1</v>
      </c>
      <c r="F2069" s="2">
        <v>0.06</v>
      </c>
      <c r="G2069" s="2">
        <v>0.05</v>
      </c>
      <c r="H2069" s="756">
        <v>46096.0</v>
      </c>
      <c r="I2069" s="757">
        <f t="shared" si="1"/>
        <v>0.001564444444</v>
      </c>
      <c r="J2069" s="758">
        <f t="shared" si="2"/>
        <v>0.00005772857729</v>
      </c>
      <c r="K2069" s="758"/>
    </row>
    <row r="2070">
      <c r="A2070" s="2" t="s">
        <v>425</v>
      </c>
      <c r="B2070" s="2" t="s">
        <v>508</v>
      </c>
      <c r="C2070" s="2">
        <v>3072.0</v>
      </c>
      <c r="D2070" s="2">
        <v>12.0</v>
      </c>
      <c r="E2070" s="2">
        <v>27.16</v>
      </c>
      <c r="F2070" s="2">
        <v>0.11</v>
      </c>
      <c r="G2070" s="2">
        <v>0.1</v>
      </c>
      <c r="H2070" s="756">
        <v>46096.0</v>
      </c>
      <c r="I2070" s="757">
        <f t="shared" si="1"/>
        <v>0.003128888889</v>
      </c>
      <c r="J2070" s="758">
        <f t="shared" si="2"/>
        <v>0.0001152020946</v>
      </c>
      <c r="K2070" s="758"/>
    </row>
    <row r="2071">
      <c r="A2071" s="2" t="s">
        <v>425</v>
      </c>
      <c r="B2071" s="2" t="s">
        <v>508</v>
      </c>
      <c r="C2071" s="2">
        <v>6144.0</v>
      </c>
      <c r="D2071" s="2">
        <v>12.0</v>
      </c>
      <c r="E2071" s="2">
        <v>27.34</v>
      </c>
      <c r="F2071" s="2">
        <v>0.22</v>
      </c>
      <c r="G2071" s="2">
        <v>0.21</v>
      </c>
      <c r="H2071" s="756">
        <v>46096.0</v>
      </c>
      <c r="I2071" s="757">
        <f t="shared" si="1"/>
        <v>0.006257777778</v>
      </c>
      <c r="J2071" s="758">
        <f t="shared" si="2"/>
        <v>0.0002288872633</v>
      </c>
      <c r="K2071" s="758"/>
    </row>
    <row r="2072">
      <c r="A2072" s="2" t="s">
        <v>425</v>
      </c>
      <c r="B2072" s="2" t="s">
        <v>508</v>
      </c>
      <c r="C2072" s="2">
        <v>12288.0</v>
      </c>
      <c r="D2072" s="2">
        <v>12.0</v>
      </c>
      <c r="E2072" s="2">
        <v>28.39</v>
      </c>
      <c r="F2072" s="2">
        <v>0.43</v>
      </c>
      <c r="G2072" s="2">
        <v>0.4</v>
      </c>
      <c r="H2072" s="756">
        <v>46096.0</v>
      </c>
      <c r="I2072" s="757">
        <f t="shared" si="1"/>
        <v>0.01251555556</v>
      </c>
      <c r="J2072" s="758">
        <f t="shared" si="2"/>
        <v>0.0004408438026</v>
      </c>
      <c r="K2072" s="758"/>
    </row>
    <row r="2073">
      <c r="A2073" s="2" t="s">
        <v>425</v>
      </c>
      <c r="B2073" s="2" t="s">
        <v>508</v>
      </c>
      <c r="C2073" s="2">
        <v>24576.0</v>
      </c>
      <c r="D2073" s="2">
        <v>12.0</v>
      </c>
      <c r="E2073" s="2">
        <v>27.82</v>
      </c>
      <c r="F2073" s="2">
        <v>0.88</v>
      </c>
      <c r="G2073" s="2">
        <v>0.81</v>
      </c>
      <c r="H2073" s="756">
        <v>46096.0</v>
      </c>
      <c r="I2073" s="757">
        <f t="shared" si="1"/>
        <v>0.02503111111</v>
      </c>
      <c r="J2073" s="758">
        <f t="shared" si="2"/>
        <v>0.0008997523764</v>
      </c>
      <c r="K2073" s="758"/>
    </row>
    <row r="2074">
      <c r="A2074" s="2" t="s">
        <v>425</v>
      </c>
      <c r="B2074" s="2" t="s">
        <v>508</v>
      </c>
      <c r="C2074" s="2">
        <v>49152.0</v>
      </c>
      <c r="D2074" s="2">
        <v>12.0</v>
      </c>
      <c r="E2074" s="2">
        <v>28.44</v>
      </c>
      <c r="F2074" s="2">
        <v>1.73</v>
      </c>
      <c r="G2074" s="2">
        <v>1.58</v>
      </c>
      <c r="H2074" s="756">
        <v>46096.0</v>
      </c>
      <c r="I2074" s="757">
        <f t="shared" si="1"/>
        <v>0.05006222222</v>
      </c>
      <c r="J2074" s="758">
        <f t="shared" si="2"/>
        <v>0.001760275043</v>
      </c>
      <c r="K2074" s="758"/>
    </row>
    <row r="2075">
      <c r="A2075" s="2" t="s">
        <v>425</v>
      </c>
      <c r="B2075" s="2" t="s">
        <v>508</v>
      </c>
      <c r="C2075" s="2">
        <v>98304.0</v>
      </c>
      <c r="D2075" s="2">
        <v>12.0</v>
      </c>
      <c r="E2075" s="2">
        <v>31.43</v>
      </c>
      <c r="F2075" s="2">
        <v>3.13</v>
      </c>
      <c r="G2075" s="2">
        <v>2.87</v>
      </c>
      <c r="H2075" s="756">
        <v>46096.0</v>
      </c>
      <c r="I2075" s="757">
        <f t="shared" si="1"/>
        <v>0.1001244444</v>
      </c>
      <c r="J2075" s="758">
        <f t="shared" si="2"/>
        <v>0.003185632976</v>
      </c>
      <c r="K2075" s="758"/>
    </row>
    <row r="2076">
      <c r="A2076" s="2" t="s">
        <v>425</v>
      </c>
      <c r="B2076" s="2" t="s">
        <v>508</v>
      </c>
      <c r="C2076" s="2">
        <v>196608.0</v>
      </c>
      <c r="D2076" s="2">
        <v>12.0</v>
      </c>
      <c r="E2076" s="2">
        <v>31.34</v>
      </c>
      <c r="F2076" s="2">
        <v>6.27</v>
      </c>
      <c r="G2076" s="2">
        <v>5.75</v>
      </c>
      <c r="H2076" s="756">
        <v>46096.0</v>
      </c>
      <c r="I2076" s="757">
        <f t="shared" si="1"/>
        <v>0.2002488889</v>
      </c>
      <c r="J2076" s="758">
        <f t="shared" si="2"/>
        <v>0.006389562504</v>
      </c>
      <c r="K2076" s="758"/>
    </row>
    <row r="2077">
      <c r="A2077" s="2" t="s">
        <v>425</v>
      </c>
      <c r="B2077" s="2" t="s">
        <v>508</v>
      </c>
      <c r="C2077" s="2">
        <v>393216.0</v>
      </c>
      <c r="D2077" s="2">
        <v>12.0</v>
      </c>
      <c r="E2077" s="2">
        <v>31.51</v>
      </c>
      <c r="F2077" s="2">
        <v>12.48</v>
      </c>
      <c r="G2077" s="2">
        <v>11.44</v>
      </c>
      <c r="H2077" s="756">
        <v>46096.0</v>
      </c>
      <c r="I2077" s="757">
        <f t="shared" si="1"/>
        <v>0.4004977778</v>
      </c>
      <c r="J2077" s="758">
        <f t="shared" si="2"/>
        <v>0.01271018019</v>
      </c>
      <c r="K2077" s="758"/>
    </row>
    <row r="2078">
      <c r="A2078" s="2" t="s">
        <v>425</v>
      </c>
      <c r="B2078" s="2" t="s">
        <v>508</v>
      </c>
      <c r="C2078" s="2">
        <v>786432.0</v>
      </c>
      <c r="D2078" s="2">
        <v>12.0</v>
      </c>
      <c r="E2078" s="2">
        <v>31.75</v>
      </c>
      <c r="F2078" s="2">
        <v>24.77</v>
      </c>
      <c r="G2078" s="2">
        <v>22.71</v>
      </c>
      <c r="H2078" s="756">
        <v>46096.0</v>
      </c>
      <c r="I2078" s="757">
        <f t="shared" si="1"/>
        <v>0.8009955556</v>
      </c>
      <c r="J2078" s="758">
        <f t="shared" si="2"/>
        <v>0.02522820647</v>
      </c>
      <c r="K2078" s="758"/>
    </row>
    <row r="2079">
      <c r="A2079" s="2" t="s">
        <v>425</v>
      </c>
      <c r="B2079" s="2" t="s">
        <v>508</v>
      </c>
      <c r="C2079" s="2">
        <v>1572864.0</v>
      </c>
      <c r="D2079" s="2">
        <v>12.0</v>
      </c>
      <c r="E2079" s="2">
        <v>32.7</v>
      </c>
      <c r="F2079" s="2">
        <v>48.1</v>
      </c>
      <c r="G2079" s="2">
        <v>44.09</v>
      </c>
      <c r="H2079" s="756">
        <v>46096.0</v>
      </c>
      <c r="I2079" s="757">
        <f t="shared" si="1"/>
        <v>1.601991111</v>
      </c>
      <c r="J2079" s="758">
        <f t="shared" si="2"/>
        <v>0.04899055386</v>
      </c>
      <c r="K2079" s="758"/>
    </row>
    <row r="2080">
      <c r="A2080" s="2" t="s">
        <v>425</v>
      </c>
      <c r="B2080" s="2" t="s">
        <v>508</v>
      </c>
      <c r="C2080" s="2">
        <v>3145728.0</v>
      </c>
      <c r="D2080" s="2">
        <v>12.0</v>
      </c>
      <c r="E2080" s="2">
        <v>40.54</v>
      </c>
      <c r="F2080" s="2">
        <v>77.6</v>
      </c>
      <c r="G2080" s="2">
        <v>71.13</v>
      </c>
      <c r="H2080" s="756">
        <v>46096.0</v>
      </c>
      <c r="I2080" s="757">
        <f t="shared" si="1"/>
        <v>3.203982222</v>
      </c>
      <c r="J2080" s="758">
        <f t="shared" si="2"/>
        <v>0.07903261525</v>
      </c>
      <c r="K2080" s="758"/>
    </row>
    <row r="2081">
      <c r="A2081" s="2" t="s">
        <v>425</v>
      </c>
      <c r="B2081" s="2" t="s">
        <v>508</v>
      </c>
      <c r="C2081" s="2">
        <v>6291456.0</v>
      </c>
      <c r="D2081" s="2">
        <v>12.0</v>
      </c>
      <c r="E2081" s="2">
        <v>59.69</v>
      </c>
      <c r="F2081" s="2">
        <v>105.41</v>
      </c>
      <c r="G2081" s="2">
        <v>96.63</v>
      </c>
      <c r="H2081" s="756">
        <v>46096.0</v>
      </c>
      <c r="I2081" s="757">
        <f t="shared" si="1"/>
        <v>6.407964444</v>
      </c>
      <c r="J2081" s="758">
        <f t="shared" si="2"/>
        <v>0.1073540701</v>
      </c>
      <c r="K2081" s="758"/>
    </row>
    <row r="2082">
      <c r="A2082" s="2" t="s">
        <v>425</v>
      </c>
      <c r="B2082" s="2" t="s">
        <v>508</v>
      </c>
      <c r="C2082" s="2">
        <v>1.2582912E7</v>
      </c>
      <c r="D2082" s="2">
        <v>12.0</v>
      </c>
      <c r="E2082" s="2">
        <v>51.53</v>
      </c>
      <c r="F2082" s="2">
        <v>244.18</v>
      </c>
      <c r="G2082" s="2">
        <v>223.83</v>
      </c>
      <c r="H2082" s="756">
        <v>46096.0</v>
      </c>
      <c r="I2082" s="757">
        <f t="shared" si="1"/>
        <v>12.81592889</v>
      </c>
      <c r="J2082" s="758">
        <f t="shared" si="2"/>
        <v>0.2487081096</v>
      </c>
      <c r="K2082" s="758"/>
    </row>
    <row r="2083">
      <c r="A2083" s="2" t="s">
        <v>425</v>
      </c>
      <c r="B2083" s="2" t="s">
        <v>508</v>
      </c>
      <c r="C2083" s="2">
        <v>2.5165824E7</v>
      </c>
      <c r="D2083" s="2">
        <v>12.0</v>
      </c>
      <c r="E2083" s="2">
        <v>70.35</v>
      </c>
      <c r="F2083" s="2">
        <v>357.72</v>
      </c>
      <c r="G2083" s="2">
        <v>327.91</v>
      </c>
      <c r="H2083" s="756">
        <v>46096.0</v>
      </c>
      <c r="I2083" s="757">
        <f t="shared" si="1"/>
        <v>25.63185778</v>
      </c>
      <c r="J2083" s="758">
        <f t="shared" si="2"/>
        <v>0.3643476585</v>
      </c>
      <c r="K2083" s="758"/>
    </row>
    <row r="2084">
      <c r="A2084" s="2" t="s">
        <v>425</v>
      </c>
      <c r="B2084" s="2" t="s">
        <v>508</v>
      </c>
      <c r="C2084" s="2">
        <v>5.0331648E7</v>
      </c>
      <c r="D2084" s="2">
        <v>12.0</v>
      </c>
      <c r="E2084" s="2">
        <v>110.93</v>
      </c>
      <c r="F2084" s="2">
        <v>453.72</v>
      </c>
      <c r="G2084" s="2">
        <v>415.91</v>
      </c>
      <c r="H2084" s="756">
        <v>46096.0</v>
      </c>
      <c r="I2084" s="757">
        <f t="shared" si="1"/>
        <v>51.26371556</v>
      </c>
      <c r="J2084" s="758">
        <f t="shared" si="2"/>
        <v>0.4621267065</v>
      </c>
      <c r="K2084" s="758"/>
    </row>
    <row r="2085">
      <c r="A2085" s="2" t="s">
        <v>425</v>
      </c>
      <c r="B2085" s="2" t="s">
        <v>508</v>
      </c>
      <c r="C2085" s="2">
        <v>1.00663296E8</v>
      </c>
      <c r="D2085" s="2">
        <v>12.0</v>
      </c>
      <c r="E2085" s="2">
        <v>276.56</v>
      </c>
      <c r="F2085" s="2">
        <v>363.99</v>
      </c>
      <c r="G2085" s="2">
        <v>333.65</v>
      </c>
      <c r="H2085" s="756">
        <v>46096.0</v>
      </c>
      <c r="I2085" s="757">
        <f t="shared" si="1"/>
        <v>102.5274311</v>
      </c>
      <c r="J2085" s="758">
        <f t="shared" si="2"/>
        <v>0.370724006</v>
      </c>
      <c r="K2085" s="758"/>
    </row>
    <row r="2086">
      <c r="A2086" s="2" t="s">
        <v>425</v>
      </c>
      <c r="B2086" s="2" t="s">
        <v>508</v>
      </c>
      <c r="C2086" s="2">
        <v>2.01326592E8</v>
      </c>
      <c r="D2086" s="2">
        <v>12.0</v>
      </c>
      <c r="E2086" s="2">
        <v>318.67</v>
      </c>
      <c r="F2086" s="2">
        <v>631.76</v>
      </c>
      <c r="G2086" s="2">
        <v>579.12</v>
      </c>
      <c r="H2086" s="756">
        <v>46096.0</v>
      </c>
      <c r="I2086" s="757">
        <f t="shared" si="1"/>
        <v>205.0548622</v>
      </c>
      <c r="J2086" s="758">
        <f t="shared" si="2"/>
        <v>0.6434708702</v>
      </c>
      <c r="K2086" s="758"/>
    </row>
    <row r="2087">
      <c r="A2087" s="2" t="s">
        <v>425</v>
      </c>
      <c r="B2087" s="2" t="s">
        <v>508</v>
      </c>
      <c r="C2087" s="2">
        <v>4.02653184E8</v>
      </c>
      <c r="D2087" s="2">
        <v>12.0</v>
      </c>
      <c r="E2087" s="2">
        <v>613.05</v>
      </c>
      <c r="F2087" s="2">
        <v>656.8</v>
      </c>
      <c r="G2087" s="2">
        <v>602.07</v>
      </c>
      <c r="H2087" s="756">
        <v>46096.0</v>
      </c>
      <c r="I2087" s="757">
        <f t="shared" si="1"/>
        <v>410.1097244</v>
      </c>
      <c r="J2087" s="758">
        <f t="shared" si="2"/>
        <v>0.6689661927</v>
      </c>
      <c r="K2087" s="758"/>
    </row>
    <row r="2088">
      <c r="A2088" s="2" t="s">
        <v>425</v>
      </c>
      <c r="B2088" s="2" t="s">
        <v>508</v>
      </c>
      <c r="C2088" s="2">
        <v>8.05306368E8</v>
      </c>
      <c r="D2088" s="2">
        <v>12.0</v>
      </c>
      <c r="E2088" s="2">
        <v>1255.21</v>
      </c>
      <c r="F2088" s="2">
        <v>641.57</v>
      </c>
      <c r="G2088" s="2">
        <v>588.11</v>
      </c>
      <c r="H2088" s="756">
        <v>46096.0</v>
      </c>
      <c r="I2088" s="757">
        <f t="shared" si="1"/>
        <v>820.2194489</v>
      </c>
      <c r="J2088" s="758">
        <f t="shared" si="2"/>
        <v>0.6534519713</v>
      </c>
      <c r="K2088" s="758"/>
    </row>
    <row r="2089">
      <c r="A2089" s="2" t="s">
        <v>425</v>
      </c>
      <c r="B2089" s="2" t="s">
        <v>508</v>
      </c>
      <c r="C2089" s="2">
        <v>1.610612736E9</v>
      </c>
      <c r="D2089" s="2">
        <v>12.0</v>
      </c>
      <c r="E2089" s="2">
        <v>2310.94</v>
      </c>
      <c r="F2089" s="2">
        <v>696.95</v>
      </c>
      <c r="G2089" s="2">
        <v>638.87</v>
      </c>
      <c r="H2089" s="756">
        <v>46096.0</v>
      </c>
      <c r="I2089" s="757">
        <f t="shared" si="1"/>
        <v>1640.438898</v>
      </c>
      <c r="J2089" s="758">
        <f t="shared" si="2"/>
        <v>0.7098578491</v>
      </c>
      <c r="K2089" s="758"/>
    </row>
    <row r="2090">
      <c r="A2090" s="2" t="s">
        <v>425</v>
      </c>
      <c r="B2090" s="2" t="s">
        <v>508</v>
      </c>
      <c r="C2090" s="2">
        <v>3.221225472E9</v>
      </c>
      <c r="D2090" s="2">
        <v>12.0</v>
      </c>
      <c r="E2090" s="2">
        <v>4426.93</v>
      </c>
      <c r="F2090" s="2">
        <v>727.64</v>
      </c>
      <c r="G2090" s="2">
        <v>667.01</v>
      </c>
      <c r="H2090" s="756">
        <v>46096.0</v>
      </c>
      <c r="I2090" s="757">
        <f t="shared" si="1"/>
        <v>3280.877796</v>
      </c>
      <c r="J2090" s="758">
        <f t="shared" si="2"/>
        <v>0.741118065</v>
      </c>
      <c r="K2090" s="758"/>
    </row>
    <row r="2091">
      <c r="A2091" s="2" t="s">
        <v>425</v>
      </c>
      <c r="B2091" s="2" t="s">
        <v>508</v>
      </c>
      <c r="C2091" s="2">
        <v>6.442450944E9</v>
      </c>
      <c r="D2091" s="2">
        <v>12.0</v>
      </c>
      <c r="E2091" s="2">
        <v>8604.52</v>
      </c>
      <c r="F2091" s="2">
        <v>748.73</v>
      </c>
      <c r="G2091" s="2">
        <v>686.33</v>
      </c>
      <c r="H2091" s="756">
        <v>46096.0</v>
      </c>
      <c r="I2091" s="757">
        <f t="shared" si="1"/>
        <v>6561.755591</v>
      </c>
      <c r="J2091" s="758">
        <f t="shared" si="2"/>
        <v>0.7625940309</v>
      </c>
      <c r="K2091" s="758"/>
    </row>
    <row r="2092">
      <c r="A2092" s="2" t="s">
        <v>425</v>
      </c>
      <c r="B2092" s="2" t="s">
        <v>508</v>
      </c>
      <c r="C2092" s="2">
        <v>1.2884901888E10</v>
      </c>
      <c r="D2092" s="2">
        <v>12.0</v>
      </c>
      <c r="E2092" s="2">
        <v>16964.0</v>
      </c>
      <c r="F2092" s="2">
        <v>759.54</v>
      </c>
      <c r="G2092" s="2">
        <v>696.25</v>
      </c>
      <c r="H2092" s="756">
        <v>46096.0</v>
      </c>
      <c r="I2092" s="757">
        <f t="shared" si="1"/>
        <v>13123.51118</v>
      </c>
      <c r="J2092" s="758">
        <f t="shared" si="2"/>
        <v>0.7736094778</v>
      </c>
      <c r="K2092" s="758"/>
    </row>
    <row r="2093">
      <c r="A2093" s="2" t="s">
        <v>425</v>
      </c>
      <c r="B2093" s="2" t="s">
        <v>508</v>
      </c>
      <c r="C2093" s="2">
        <v>896.0</v>
      </c>
      <c r="D2093" s="2">
        <v>14.0</v>
      </c>
      <c r="E2093" s="2">
        <v>28.89</v>
      </c>
      <c r="F2093" s="2">
        <v>0.03</v>
      </c>
      <c r="G2093" s="2">
        <v>0.03</v>
      </c>
      <c r="H2093" s="756">
        <v>46096.0</v>
      </c>
      <c r="I2093" s="757">
        <f t="shared" si="1"/>
        <v>0.0009244444444</v>
      </c>
      <c r="J2093" s="758">
        <f t="shared" si="2"/>
        <v>0.00003199876928</v>
      </c>
      <c r="K2093" s="758"/>
    </row>
    <row r="2094">
      <c r="A2094" s="2" t="s">
        <v>425</v>
      </c>
      <c r="B2094" s="2" t="s">
        <v>508</v>
      </c>
      <c r="C2094" s="2">
        <v>1792.0</v>
      </c>
      <c r="D2094" s="2">
        <v>14.0</v>
      </c>
      <c r="E2094" s="2">
        <v>28.7</v>
      </c>
      <c r="F2094" s="2">
        <v>0.06</v>
      </c>
      <c r="G2094" s="2">
        <v>0.06</v>
      </c>
      <c r="H2094" s="756">
        <v>46096.0</v>
      </c>
      <c r="I2094" s="757">
        <f t="shared" si="1"/>
        <v>0.001848888889</v>
      </c>
      <c r="J2094" s="758">
        <f t="shared" si="2"/>
        <v>0.00006442121564</v>
      </c>
      <c r="K2094" s="758"/>
    </row>
    <row r="2095">
      <c r="A2095" s="2" t="s">
        <v>425</v>
      </c>
      <c r="B2095" s="2" t="s">
        <v>508</v>
      </c>
      <c r="C2095" s="2">
        <v>3584.0</v>
      </c>
      <c r="D2095" s="2">
        <v>14.0</v>
      </c>
      <c r="E2095" s="2">
        <v>28.97</v>
      </c>
      <c r="F2095" s="2">
        <v>0.12</v>
      </c>
      <c r="G2095" s="2">
        <v>0.11</v>
      </c>
      <c r="H2095" s="756">
        <v>46096.0</v>
      </c>
      <c r="I2095" s="757">
        <f t="shared" si="1"/>
        <v>0.003697777778</v>
      </c>
      <c r="J2095" s="758">
        <f t="shared" si="2"/>
        <v>0.0001276416216</v>
      </c>
      <c r="K2095" s="758"/>
    </row>
    <row r="2096">
      <c r="A2096" s="2" t="s">
        <v>425</v>
      </c>
      <c r="B2096" s="2" t="s">
        <v>508</v>
      </c>
      <c r="C2096" s="2">
        <v>7168.0</v>
      </c>
      <c r="D2096" s="2">
        <v>14.0</v>
      </c>
      <c r="E2096" s="2">
        <v>29.85</v>
      </c>
      <c r="F2096" s="2">
        <v>0.24</v>
      </c>
      <c r="G2096" s="2">
        <v>0.22</v>
      </c>
      <c r="H2096" s="756">
        <v>46096.0</v>
      </c>
      <c r="I2096" s="757">
        <f t="shared" si="1"/>
        <v>0.007395555556</v>
      </c>
      <c r="J2096" s="758">
        <f t="shared" si="2"/>
        <v>0.000247757305</v>
      </c>
      <c r="K2096" s="758"/>
    </row>
    <row r="2097">
      <c r="A2097" s="2" t="s">
        <v>425</v>
      </c>
      <c r="B2097" s="2" t="s">
        <v>508</v>
      </c>
      <c r="C2097" s="2">
        <v>14336.0</v>
      </c>
      <c r="D2097" s="2">
        <v>14.0</v>
      </c>
      <c r="E2097" s="2">
        <v>29.97</v>
      </c>
      <c r="F2097" s="2">
        <v>0.48</v>
      </c>
      <c r="G2097" s="2">
        <v>0.44</v>
      </c>
      <c r="H2097" s="756">
        <v>46096.0</v>
      </c>
      <c r="I2097" s="757">
        <f t="shared" si="1"/>
        <v>0.01479111111</v>
      </c>
      <c r="J2097" s="758">
        <f t="shared" si="2"/>
        <v>0.0004935305676</v>
      </c>
      <c r="K2097" s="758"/>
    </row>
    <row r="2098">
      <c r="A2098" s="2" t="s">
        <v>425</v>
      </c>
      <c r="B2098" s="2" t="s">
        <v>508</v>
      </c>
      <c r="C2098" s="2">
        <v>28672.0</v>
      </c>
      <c r="D2098" s="2">
        <v>14.0</v>
      </c>
      <c r="E2098" s="2">
        <v>29.64</v>
      </c>
      <c r="F2098" s="2">
        <v>0.97</v>
      </c>
      <c r="G2098" s="2">
        <v>0.9</v>
      </c>
      <c r="H2098" s="756">
        <v>46096.0</v>
      </c>
      <c r="I2098" s="757">
        <f t="shared" si="1"/>
        <v>0.02958222222</v>
      </c>
      <c r="J2098" s="758">
        <f t="shared" si="2"/>
        <v>0.0009980506823</v>
      </c>
      <c r="K2098" s="758"/>
    </row>
    <row r="2099">
      <c r="A2099" s="2" t="s">
        <v>425</v>
      </c>
      <c r="B2099" s="2" t="s">
        <v>508</v>
      </c>
      <c r="C2099" s="2">
        <v>57344.0</v>
      </c>
      <c r="D2099" s="2">
        <v>14.0</v>
      </c>
      <c r="E2099" s="2">
        <v>30.41</v>
      </c>
      <c r="F2099" s="2">
        <v>1.89</v>
      </c>
      <c r="G2099" s="2">
        <v>1.75</v>
      </c>
      <c r="H2099" s="756">
        <v>46096.0</v>
      </c>
      <c r="I2099" s="757">
        <f t="shared" si="1"/>
        <v>0.05916444444</v>
      </c>
      <c r="J2099" s="758">
        <f t="shared" si="2"/>
        <v>0.001945558844</v>
      </c>
      <c r="K2099" s="758"/>
    </row>
    <row r="2100">
      <c r="A2100" s="2" t="s">
        <v>425</v>
      </c>
      <c r="B2100" s="2" t="s">
        <v>508</v>
      </c>
      <c r="C2100" s="2">
        <v>114688.0</v>
      </c>
      <c r="D2100" s="2">
        <v>14.0</v>
      </c>
      <c r="E2100" s="2">
        <v>33.94</v>
      </c>
      <c r="F2100" s="2">
        <v>3.38</v>
      </c>
      <c r="G2100" s="2">
        <v>3.14</v>
      </c>
      <c r="H2100" s="756">
        <v>46096.0</v>
      </c>
      <c r="I2100" s="757">
        <f t="shared" si="1"/>
        <v>0.1183288889</v>
      </c>
      <c r="J2100" s="758">
        <f t="shared" si="2"/>
        <v>0.003486413933</v>
      </c>
      <c r="K2100" s="758"/>
    </row>
    <row r="2101">
      <c r="A2101" s="2" t="s">
        <v>425</v>
      </c>
      <c r="B2101" s="2" t="s">
        <v>508</v>
      </c>
      <c r="C2101" s="2">
        <v>229376.0</v>
      </c>
      <c r="D2101" s="2">
        <v>14.0</v>
      </c>
      <c r="E2101" s="2">
        <v>33.48</v>
      </c>
      <c r="F2101" s="2">
        <v>6.85</v>
      </c>
      <c r="G2101" s="2">
        <v>6.36</v>
      </c>
      <c r="H2101" s="756">
        <v>46096.0</v>
      </c>
      <c r="I2101" s="757">
        <f t="shared" si="1"/>
        <v>0.2366577778</v>
      </c>
      <c r="J2101" s="758">
        <f t="shared" si="2"/>
        <v>0.007068631355</v>
      </c>
      <c r="K2101" s="758"/>
    </row>
    <row r="2102">
      <c r="A2102" s="2" t="s">
        <v>425</v>
      </c>
      <c r="B2102" s="2" t="s">
        <v>508</v>
      </c>
      <c r="C2102" s="2">
        <v>458752.0</v>
      </c>
      <c r="D2102" s="2">
        <v>14.0</v>
      </c>
      <c r="E2102" s="2">
        <v>33.59</v>
      </c>
      <c r="F2102" s="2">
        <v>13.66</v>
      </c>
      <c r="G2102" s="2">
        <v>12.68</v>
      </c>
      <c r="H2102" s="756">
        <v>46096.0</v>
      </c>
      <c r="I2102" s="757">
        <f t="shared" si="1"/>
        <v>0.4733155556</v>
      </c>
      <c r="J2102" s="758">
        <f t="shared" si="2"/>
        <v>0.01409096623</v>
      </c>
      <c r="K2102" s="758"/>
    </row>
    <row r="2103">
      <c r="A2103" s="2" t="s">
        <v>425</v>
      </c>
      <c r="B2103" s="2" t="s">
        <v>508</v>
      </c>
      <c r="C2103" s="2">
        <v>917504.0</v>
      </c>
      <c r="D2103" s="2">
        <v>14.0</v>
      </c>
      <c r="E2103" s="2">
        <v>33.84</v>
      </c>
      <c r="F2103" s="2">
        <v>27.12</v>
      </c>
      <c r="G2103" s="2">
        <v>25.18</v>
      </c>
      <c r="H2103" s="756">
        <v>46096.0</v>
      </c>
      <c r="I2103" s="757">
        <f t="shared" si="1"/>
        <v>0.9466311111</v>
      </c>
      <c r="J2103" s="758">
        <f t="shared" si="2"/>
        <v>0.0279737326</v>
      </c>
      <c r="K2103" s="758"/>
    </row>
    <row r="2104">
      <c r="A2104" s="2" t="s">
        <v>425</v>
      </c>
      <c r="B2104" s="2" t="s">
        <v>508</v>
      </c>
      <c r="C2104" s="2">
        <v>1835008.0</v>
      </c>
      <c r="D2104" s="2">
        <v>14.0</v>
      </c>
      <c r="E2104" s="2">
        <v>34.37</v>
      </c>
      <c r="F2104" s="2">
        <v>53.38</v>
      </c>
      <c r="G2104" s="2">
        <v>49.57</v>
      </c>
      <c r="H2104" s="756">
        <v>46096.0</v>
      </c>
      <c r="I2104" s="757">
        <f t="shared" si="1"/>
        <v>1.893262222</v>
      </c>
      <c r="J2104" s="758">
        <f t="shared" si="2"/>
        <v>0.05508473152</v>
      </c>
      <c r="K2104" s="758"/>
    </row>
    <row r="2105">
      <c r="A2105" s="2" t="s">
        <v>425</v>
      </c>
      <c r="B2105" s="2" t="s">
        <v>508</v>
      </c>
      <c r="C2105" s="2">
        <v>3670016.0</v>
      </c>
      <c r="D2105" s="2">
        <v>14.0</v>
      </c>
      <c r="E2105" s="2">
        <v>42.52</v>
      </c>
      <c r="F2105" s="2">
        <v>86.31</v>
      </c>
      <c r="G2105" s="2">
        <v>80.15</v>
      </c>
      <c r="H2105" s="756">
        <v>46096.0</v>
      </c>
      <c r="I2105" s="757">
        <f t="shared" si="1"/>
        <v>3.786524444</v>
      </c>
      <c r="J2105" s="758">
        <f t="shared" si="2"/>
        <v>0.08905278562</v>
      </c>
      <c r="K2105" s="758"/>
    </row>
    <row r="2106">
      <c r="A2106" s="2" t="s">
        <v>425</v>
      </c>
      <c r="B2106" s="2" t="s">
        <v>508</v>
      </c>
      <c r="C2106" s="2">
        <v>7340032.0</v>
      </c>
      <c r="D2106" s="2">
        <v>14.0</v>
      </c>
      <c r="E2106" s="2">
        <v>63.19</v>
      </c>
      <c r="F2106" s="2">
        <v>116.16</v>
      </c>
      <c r="G2106" s="2">
        <v>107.86</v>
      </c>
      <c r="H2106" s="756">
        <v>46096.0</v>
      </c>
      <c r="I2106" s="757">
        <f t="shared" si="1"/>
        <v>7.573048889</v>
      </c>
      <c r="J2106" s="758">
        <f t="shared" si="2"/>
        <v>0.1198456859</v>
      </c>
      <c r="K2106" s="758"/>
    </row>
    <row r="2107">
      <c r="A2107" s="2" t="s">
        <v>425</v>
      </c>
      <c r="B2107" s="2" t="s">
        <v>508</v>
      </c>
      <c r="C2107" s="2">
        <v>1.4680064E7</v>
      </c>
      <c r="D2107" s="2">
        <v>14.0</v>
      </c>
      <c r="E2107" s="2">
        <v>55.63</v>
      </c>
      <c r="F2107" s="2">
        <v>263.87</v>
      </c>
      <c r="G2107" s="2">
        <v>245.02</v>
      </c>
      <c r="H2107" s="756">
        <v>46096.0</v>
      </c>
      <c r="I2107" s="757">
        <f t="shared" si="1"/>
        <v>15.14609778</v>
      </c>
      <c r="J2107" s="758">
        <f t="shared" si="2"/>
        <v>0.272264925</v>
      </c>
      <c r="K2107" s="758"/>
    </row>
    <row r="2108">
      <c r="A2108" s="2" t="s">
        <v>425</v>
      </c>
      <c r="B2108" s="2" t="s">
        <v>508</v>
      </c>
      <c r="C2108" s="2">
        <v>2.9360128E7</v>
      </c>
      <c r="D2108" s="2">
        <v>14.0</v>
      </c>
      <c r="E2108" s="2">
        <v>78.24</v>
      </c>
      <c r="F2108" s="2">
        <v>375.24</v>
      </c>
      <c r="G2108" s="2">
        <v>348.44</v>
      </c>
      <c r="H2108" s="756">
        <v>46096.0</v>
      </c>
      <c r="I2108" s="757">
        <f t="shared" si="1"/>
        <v>30.29219556</v>
      </c>
      <c r="J2108" s="758">
        <f t="shared" si="2"/>
        <v>0.3871701886</v>
      </c>
      <c r="K2108" s="758"/>
    </row>
    <row r="2109">
      <c r="A2109" s="2" t="s">
        <v>425</v>
      </c>
      <c r="B2109" s="2" t="s">
        <v>508</v>
      </c>
      <c r="C2109" s="2">
        <v>5.8720256E7</v>
      </c>
      <c r="D2109" s="2">
        <v>14.0</v>
      </c>
      <c r="E2109" s="2">
        <v>125.9</v>
      </c>
      <c r="F2109" s="2">
        <v>466.42</v>
      </c>
      <c r="G2109" s="2">
        <v>433.1</v>
      </c>
      <c r="H2109" s="756">
        <v>46096.0</v>
      </c>
      <c r="I2109" s="757">
        <f t="shared" si="1"/>
        <v>60.58439111</v>
      </c>
      <c r="J2109" s="758">
        <f t="shared" si="2"/>
        <v>0.4812104139</v>
      </c>
      <c r="K2109" s="758"/>
    </row>
    <row r="2110">
      <c r="A2110" s="2" t="s">
        <v>425</v>
      </c>
      <c r="B2110" s="2" t="s">
        <v>508</v>
      </c>
      <c r="C2110" s="2">
        <v>1.17440512E8</v>
      </c>
      <c r="D2110" s="2">
        <v>14.0</v>
      </c>
      <c r="E2110" s="2">
        <v>207.93</v>
      </c>
      <c r="F2110" s="2">
        <v>564.82</v>
      </c>
      <c r="G2110" s="2">
        <v>524.47</v>
      </c>
      <c r="H2110" s="756">
        <v>46096.0</v>
      </c>
      <c r="I2110" s="757">
        <f t="shared" si="1"/>
        <v>121.1687822</v>
      </c>
      <c r="J2110" s="758">
        <f t="shared" si="2"/>
        <v>0.5827383361</v>
      </c>
      <c r="K2110" s="758"/>
    </row>
    <row r="2111">
      <c r="A2111" s="2" t="s">
        <v>425</v>
      </c>
      <c r="B2111" s="2" t="s">
        <v>508</v>
      </c>
      <c r="C2111" s="2">
        <v>2.34881024E8</v>
      </c>
      <c r="D2111" s="2">
        <v>14.0</v>
      </c>
      <c r="E2111" s="2">
        <v>367.93</v>
      </c>
      <c r="F2111" s="2">
        <v>638.38</v>
      </c>
      <c r="G2111" s="2">
        <v>592.78</v>
      </c>
      <c r="H2111" s="756">
        <v>46096.0</v>
      </c>
      <c r="I2111" s="757">
        <f t="shared" si="1"/>
        <v>242.3375644</v>
      </c>
      <c r="J2111" s="758">
        <f t="shared" si="2"/>
        <v>0.6586512773</v>
      </c>
      <c r="K2111" s="758"/>
    </row>
    <row r="2112">
      <c r="A2112" s="2" t="s">
        <v>425</v>
      </c>
      <c r="B2112" s="2" t="s">
        <v>508</v>
      </c>
      <c r="C2112" s="2">
        <v>4.69762048E8</v>
      </c>
      <c r="D2112" s="2">
        <v>14.0</v>
      </c>
      <c r="E2112" s="2">
        <v>699.31</v>
      </c>
      <c r="F2112" s="2">
        <v>671.75</v>
      </c>
      <c r="G2112" s="2">
        <v>623.77</v>
      </c>
      <c r="H2112" s="756">
        <v>46096.0</v>
      </c>
      <c r="I2112" s="757">
        <f t="shared" si="1"/>
        <v>484.6751289</v>
      </c>
      <c r="J2112" s="758">
        <f t="shared" si="2"/>
        <v>0.6930762164</v>
      </c>
      <c r="K2112" s="758"/>
    </row>
    <row r="2113">
      <c r="A2113" s="2" t="s">
        <v>425</v>
      </c>
      <c r="B2113" s="2" t="s">
        <v>508</v>
      </c>
      <c r="C2113" s="2">
        <v>9.39524096E8</v>
      </c>
      <c r="D2113" s="2">
        <v>14.0</v>
      </c>
      <c r="E2113" s="2">
        <v>1454.41</v>
      </c>
      <c r="F2113" s="2">
        <v>645.99</v>
      </c>
      <c r="G2113" s="2">
        <v>599.84</v>
      </c>
      <c r="H2113" s="756">
        <v>46096.0</v>
      </c>
      <c r="I2113" s="757">
        <f t="shared" si="1"/>
        <v>969.3502578</v>
      </c>
      <c r="J2113" s="758">
        <f t="shared" si="2"/>
        <v>0.6664903691</v>
      </c>
      <c r="K2113" s="758"/>
    </row>
    <row r="2114">
      <c r="A2114" s="2" t="s">
        <v>425</v>
      </c>
      <c r="B2114" s="2" t="s">
        <v>508</v>
      </c>
      <c r="C2114" s="2">
        <v>1.879048192E9</v>
      </c>
      <c r="D2114" s="2">
        <v>14.0</v>
      </c>
      <c r="E2114" s="2">
        <v>2703.41</v>
      </c>
      <c r="F2114" s="2">
        <v>695.07</v>
      </c>
      <c r="G2114" s="2">
        <v>645.42</v>
      </c>
      <c r="H2114" s="756">
        <v>46096.0</v>
      </c>
      <c r="I2114" s="757">
        <f t="shared" si="1"/>
        <v>1938.700516</v>
      </c>
      <c r="J2114" s="758">
        <f t="shared" si="2"/>
        <v>0.7171315174</v>
      </c>
      <c r="K2114" s="758"/>
    </row>
    <row r="2115">
      <c r="A2115" s="2" t="s">
        <v>425</v>
      </c>
      <c r="B2115" s="2" t="s">
        <v>508</v>
      </c>
      <c r="C2115" s="2">
        <v>3.758096384E9</v>
      </c>
      <c r="D2115" s="2">
        <v>14.0</v>
      </c>
      <c r="E2115" s="2">
        <v>5173.1</v>
      </c>
      <c r="F2115" s="2">
        <v>726.47</v>
      </c>
      <c r="G2115" s="2">
        <v>674.58</v>
      </c>
      <c r="H2115" s="756">
        <v>46096.0</v>
      </c>
      <c r="I2115" s="757">
        <f t="shared" si="1"/>
        <v>3877.401031</v>
      </c>
      <c r="J2115" s="758">
        <f t="shared" si="2"/>
        <v>0.7495314282</v>
      </c>
      <c r="K2115" s="758"/>
    </row>
    <row r="2116">
      <c r="A2116" s="2" t="s">
        <v>425</v>
      </c>
      <c r="B2116" s="2" t="s">
        <v>508</v>
      </c>
      <c r="C2116" s="2">
        <v>7.516192768E9</v>
      </c>
      <c r="D2116" s="2">
        <v>14.0</v>
      </c>
      <c r="E2116" s="2">
        <v>10131.4</v>
      </c>
      <c r="F2116" s="2">
        <v>741.87</v>
      </c>
      <c r="G2116" s="2">
        <v>688.88</v>
      </c>
      <c r="H2116" s="756">
        <v>46096.0</v>
      </c>
      <c r="I2116" s="757">
        <f t="shared" si="1"/>
        <v>7754.802062</v>
      </c>
      <c r="J2116" s="758">
        <f t="shared" si="2"/>
        <v>0.7654225539</v>
      </c>
      <c r="K2116" s="758"/>
    </row>
    <row r="2117">
      <c r="A2117" s="2" t="s">
        <v>425</v>
      </c>
      <c r="B2117" s="2" t="s">
        <v>508</v>
      </c>
      <c r="C2117" s="2">
        <v>1.5032385536E10</v>
      </c>
      <c r="D2117" s="2">
        <v>14.0</v>
      </c>
      <c r="E2117" s="2">
        <v>19987.3</v>
      </c>
      <c r="F2117" s="2">
        <v>752.1</v>
      </c>
      <c r="G2117" s="2">
        <v>698.37</v>
      </c>
      <c r="H2117" s="756">
        <v>46096.0</v>
      </c>
      <c r="I2117" s="757">
        <f t="shared" si="1"/>
        <v>15509.60412</v>
      </c>
      <c r="J2117" s="758">
        <f t="shared" si="2"/>
        <v>0.775972949</v>
      </c>
      <c r="K2117" s="758"/>
    </row>
    <row r="2118">
      <c r="A2118" s="2" t="s">
        <v>425</v>
      </c>
      <c r="B2118" s="2" t="s">
        <v>508</v>
      </c>
      <c r="C2118" s="2">
        <v>1024.0</v>
      </c>
      <c r="D2118" s="2">
        <v>16.0</v>
      </c>
      <c r="E2118" s="2">
        <v>31.44</v>
      </c>
      <c r="F2118" s="2">
        <v>0.03</v>
      </c>
      <c r="G2118" s="2">
        <v>0.03</v>
      </c>
      <c r="H2118" s="756">
        <v>46096.0</v>
      </c>
      <c r="I2118" s="757">
        <f t="shared" si="1"/>
        <v>0.001066666667</v>
      </c>
      <c r="J2118" s="758">
        <f t="shared" si="2"/>
        <v>0.00003392705683</v>
      </c>
      <c r="K2118" s="758"/>
    </row>
    <row r="2119">
      <c r="A2119" s="2" t="s">
        <v>425</v>
      </c>
      <c r="B2119" s="2" t="s">
        <v>508</v>
      </c>
      <c r="C2119" s="2">
        <v>2048.0</v>
      </c>
      <c r="D2119" s="2">
        <v>16.0</v>
      </c>
      <c r="E2119" s="2">
        <v>31.93</v>
      </c>
      <c r="F2119" s="2">
        <v>0.06</v>
      </c>
      <c r="G2119" s="2">
        <v>0.06</v>
      </c>
      <c r="H2119" s="756">
        <v>46096.0</v>
      </c>
      <c r="I2119" s="757">
        <f t="shared" si="1"/>
        <v>0.002133333333</v>
      </c>
      <c r="J2119" s="758">
        <f t="shared" si="2"/>
        <v>0.00006681281971</v>
      </c>
      <c r="K2119" s="758"/>
    </row>
    <row r="2120">
      <c r="A2120" s="2" t="s">
        <v>425</v>
      </c>
      <c r="B2120" s="2" t="s">
        <v>508</v>
      </c>
      <c r="C2120" s="2">
        <v>4096.0</v>
      </c>
      <c r="D2120" s="2">
        <v>16.0</v>
      </c>
      <c r="E2120" s="2">
        <v>32.25</v>
      </c>
      <c r="F2120" s="2">
        <v>0.13</v>
      </c>
      <c r="G2120" s="2">
        <v>0.12</v>
      </c>
      <c r="H2120" s="756">
        <v>46096.0</v>
      </c>
      <c r="I2120" s="757">
        <f t="shared" si="1"/>
        <v>0.004266666667</v>
      </c>
      <c r="J2120" s="758">
        <f t="shared" si="2"/>
        <v>0.0001322997416</v>
      </c>
      <c r="K2120" s="758"/>
    </row>
    <row r="2121">
      <c r="A2121" s="2" t="s">
        <v>425</v>
      </c>
      <c r="B2121" s="2" t="s">
        <v>508</v>
      </c>
      <c r="C2121" s="2">
        <v>8192.0</v>
      </c>
      <c r="D2121" s="2">
        <v>16.0</v>
      </c>
      <c r="E2121" s="2">
        <v>32.15</v>
      </c>
      <c r="F2121" s="2">
        <v>0.25</v>
      </c>
      <c r="G2121" s="2">
        <v>0.24</v>
      </c>
      <c r="H2121" s="756">
        <v>46096.0</v>
      </c>
      <c r="I2121" s="757">
        <f t="shared" si="1"/>
        <v>0.008533333333</v>
      </c>
      <c r="J2121" s="758">
        <f t="shared" si="2"/>
        <v>0.0002654224987</v>
      </c>
      <c r="K2121" s="758"/>
    </row>
    <row r="2122">
      <c r="A2122" s="2" t="s">
        <v>425</v>
      </c>
      <c r="B2122" s="2" t="s">
        <v>508</v>
      </c>
      <c r="C2122" s="2">
        <v>16384.0</v>
      </c>
      <c r="D2122" s="2">
        <v>16.0</v>
      </c>
      <c r="E2122" s="2">
        <v>32.07</v>
      </c>
      <c r="F2122" s="2">
        <v>0.51</v>
      </c>
      <c r="G2122" s="2">
        <v>0.48</v>
      </c>
      <c r="H2122" s="756">
        <v>46096.0</v>
      </c>
      <c r="I2122" s="757">
        <f t="shared" si="1"/>
        <v>0.01706666667</v>
      </c>
      <c r="J2122" s="758">
        <f t="shared" si="2"/>
        <v>0.0005321692132</v>
      </c>
      <c r="K2122" s="758"/>
    </row>
    <row r="2123">
      <c r="A2123" s="2" t="s">
        <v>425</v>
      </c>
      <c r="B2123" s="2" t="s">
        <v>508</v>
      </c>
      <c r="C2123" s="2">
        <v>32768.0</v>
      </c>
      <c r="D2123" s="2">
        <v>16.0</v>
      </c>
      <c r="E2123" s="2">
        <v>32.31</v>
      </c>
      <c r="F2123" s="2">
        <v>1.01</v>
      </c>
      <c r="G2123" s="2">
        <v>0.95</v>
      </c>
      <c r="H2123" s="756">
        <v>46096.0</v>
      </c>
      <c r="I2123" s="757">
        <f t="shared" si="1"/>
        <v>0.03413333333</v>
      </c>
      <c r="J2123" s="758">
        <f t="shared" si="2"/>
        <v>0.001056432477</v>
      </c>
      <c r="K2123" s="758"/>
    </row>
    <row r="2124">
      <c r="A2124" s="2" t="s">
        <v>425</v>
      </c>
      <c r="B2124" s="2" t="s">
        <v>508</v>
      </c>
      <c r="C2124" s="2">
        <v>65536.0</v>
      </c>
      <c r="D2124" s="2">
        <v>16.0</v>
      </c>
      <c r="E2124" s="2">
        <v>33.31</v>
      </c>
      <c r="F2124" s="2">
        <v>1.97</v>
      </c>
      <c r="G2124" s="2">
        <v>1.84</v>
      </c>
      <c r="H2124" s="756">
        <v>46096.0</v>
      </c>
      <c r="I2124" s="757">
        <f t="shared" si="1"/>
        <v>0.06826666667</v>
      </c>
      <c r="J2124" s="758">
        <f t="shared" si="2"/>
        <v>0.002049434604</v>
      </c>
      <c r="K2124" s="758"/>
    </row>
    <row r="2125">
      <c r="A2125" s="2" t="s">
        <v>425</v>
      </c>
      <c r="B2125" s="2" t="s">
        <v>508</v>
      </c>
      <c r="C2125" s="2">
        <v>131072.0</v>
      </c>
      <c r="D2125" s="2">
        <v>16.0</v>
      </c>
      <c r="E2125" s="2">
        <v>34.83</v>
      </c>
      <c r="F2125" s="2">
        <v>3.76</v>
      </c>
      <c r="G2125" s="2">
        <v>3.53</v>
      </c>
      <c r="H2125" s="756">
        <v>46096.0</v>
      </c>
      <c r="I2125" s="757">
        <f t="shared" si="1"/>
        <v>0.1365333333</v>
      </c>
      <c r="J2125" s="758">
        <f t="shared" si="2"/>
        <v>0.003919992344</v>
      </c>
      <c r="K2125" s="758"/>
    </row>
    <row r="2126">
      <c r="A2126" s="2" t="s">
        <v>425</v>
      </c>
      <c r="B2126" s="2" t="s">
        <v>508</v>
      </c>
      <c r="C2126" s="2">
        <v>262144.0</v>
      </c>
      <c r="D2126" s="2">
        <v>16.0</v>
      </c>
      <c r="E2126" s="2">
        <v>34.31</v>
      </c>
      <c r="F2126" s="2">
        <v>7.64</v>
      </c>
      <c r="G2126" s="2">
        <v>7.16</v>
      </c>
      <c r="H2126" s="756">
        <v>46096.0</v>
      </c>
      <c r="I2126" s="757">
        <f t="shared" si="1"/>
        <v>0.2730666667</v>
      </c>
      <c r="J2126" s="758">
        <f t="shared" si="2"/>
        <v>0.007958806956</v>
      </c>
      <c r="K2126" s="758"/>
    </row>
    <row r="2127">
      <c r="A2127" s="2" t="s">
        <v>425</v>
      </c>
      <c r="B2127" s="2" t="s">
        <v>508</v>
      </c>
      <c r="C2127" s="2">
        <v>524288.0</v>
      </c>
      <c r="D2127" s="2">
        <v>16.0</v>
      </c>
      <c r="E2127" s="2">
        <v>34.95</v>
      </c>
      <c r="F2127" s="2">
        <v>15.0</v>
      </c>
      <c r="G2127" s="2">
        <v>14.06</v>
      </c>
      <c r="H2127" s="756">
        <v>46096.0</v>
      </c>
      <c r="I2127" s="757">
        <f t="shared" si="1"/>
        <v>0.5461333333</v>
      </c>
      <c r="J2127" s="758">
        <f t="shared" si="2"/>
        <v>0.01562613257</v>
      </c>
      <c r="K2127" s="758"/>
    </row>
    <row r="2128">
      <c r="A2128" s="2" t="s">
        <v>425</v>
      </c>
      <c r="B2128" s="2" t="s">
        <v>508</v>
      </c>
      <c r="C2128" s="2">
        <v>1048576.0</v>
      </c>
      <c r="D2128" s="2">
        <v>16.0</v>
      </c>
      <c r="E2128" s="2">
        <v>34.84</v>
      </c>
      <c r="F2128" s="2">
        <v>30.09</v>
      </c>
      <c r="G2128" s="2">
        <v>28.21</v>
      </c>
      <c r="H2128" s="756">
        <v>46096.0</v>
      </c>
      <c r="I2128" s="757">
        <f t="shared" si="1"/>
        <v>1.092266667</v>
      </c>
      <c r="J2128" s="758">
        <f t="shared" si="2"/>
        <v>0.03135093762</v>
      </c>
      <c r="K2128" s="758"/>
    </row>
    <row r="2129">
      <c r="A2129" s="2" t="s">
        <v>425</v>
      </c>
      <c r="B2129" s="2" t="s">
        <v>508</v>
      </c>
      <c r="C2129" s="2">
        <v>2097152.0</v>
      </c>
      <c r="D2129" s="2">
        <v>16.0</v>
      </c>
      <c r="E2129" s="2">
        <v>35.35</v>
      </c>
      <c r="F2129" s="2">
        <v>59.32</v>
      </c>
      <c r="G2129" s="2">
        <v>55.61</v>
      </c>
      <c r="H2129" s="756">
        <v>46096.0</v>
      </c>
      <c r="I2129" s="757">
        <f t="shared" si="1"/>
        <v>2.184533333</v>
      </c>
      <c r="J2129" s="758">
        <f t="shared" si="2"/>
        <v>0.06179726544</v>
      </c>
      <c r="K2129" s="758"/>
    </row>
    <row r="2130">
      <c r="A2130" s="2" t="s">
        <v>425</v>
      </c>
      <c r="B2130" s="2" t="s">
        <v>508</v>
      </c>
      <c r="C2130" s="2">
        <v>4194304.0</v>
      </c>
      <c r="D2130" s="2">
        <v>16.0</v>
      </c>
      <c r="E2130" s="2">
        <v>42.75</v>
      </c>
      <c r="F2130" s="2">
        <v>98.1</v>
      </c>
      <c r="G2130" s="2">
        <v>91.97</v>
      </c>
      <c r="H2130" s="756">
        <v>46096.0</v>
      </c>
      <c r="I2130" s="757">
        <f t="shared" si="1"/>
        <v>4.369066667</v>
      </c>
      <c r="J2130" s="758">
        <f t="shared" si="2"/>
        <v>0.1022003899</v>
      </c>
      <c r="K2130" s="758"/>
    </row>
    <row r="2131">
      <c r="A2131" s="2" t="s">
        <v>425</v>
      </c>
      <c r="B2131" s="2" t="s">
        <v>508</v>
      </c>
      <c r="C2131" s="2">
        <v>8388608.0</v>
      </c>
      <c r="D2131" s="2">
        <v>16.0</v>
      </c>
      <c r="E2131" s="2">
        <v>66.06</v>
      </c>
      <c r="F2131" s="2">
        <v>126.98</v>
      </c>
      <c r="G2131" s="2">
        <v>119.05</v>
      </c>
      <c r="H2131" s="756">
        <v>46096.0</v>
      </c>
      <c r="I2131" s="757">
        <f t="shared" si="1"/>
        <v>8.738133333</v>
      </c>
      <c r="J2131" s="758">
        <f t="shared" si="2"/>
        <v>0.132275709</v>
      </c>
      <c r="K2131" s="758"/>
    </row>
    <row r="2132">
      <c r="A2132" s="2" t="s">
        <v>425</v>
      </c>
      <c r="B2132" s="2" t="s">
        <v>508</v>
      </c>
      <c r="C2132" s="2">
        <v>1.6777216E7</v>
      </c>
      <c r="D2132" s="2">
        <v>16.0</v>
      </c>
      <c r="E2132" s="2">
        <v>96.58</v>
      </c>
      <c r="F2132" s="2">
        <v>173.72</v>
      </c>
      <c r="G2132" s="2">
        <v>162.86</v>
      </c>
      <c r="H2132" s="756">
        <v>46096.0</v>
      </c>
      <c r="I2132" s="757">
        <f t="shared" si="1"/>
        <v>17.47626667</v>
      </c>
      <c r="J2132" s="758">
        <f t="shared" si="2"/>
        <v>0.1809511976</v>
      </c>
      <c r="K2132" s="758"/>
    </row>
    <row r="2133">
      <c r="A2133" s="2" t="s">
        <v>425</v>
      </c>
      <c r="B2133" s="2" t="s">
        <v>508</v>
      </c>
      <c r="C2133" s="2">
        <v>3.3554432E7</v>
      </c>
      <c r="D2133" s="2">
        <v>16.0</v>
      </c>
      <c r="E2133" s="2">
        <v>87.5</v>
      </c>
      <c r="F2133" s="2">
        <v>383.49</v>
      </c>
      <c r="G2133" s="2">
        <v>359.52</v>
      </c>
      <c r="H2133" s="756">
        <v>46096.0</v>
      </c>
      <c r="I2133" s="757">
        <f t="shared" si="1"/>
        <v>34.95253333</v>
      </c>
      <c r="J2133" s="758">
        <f t="shared" si="2"/>
        <v>0.3994575238</v>
      </c>
      <c r="K2133" s="758"/>
    </row>
    <row r="2134">
      <c r="A2134" s="2" t="s">
        <v>425</v>
      </c>
      <c r="B2134" s="2" t="s">
        <v>508</v>
      </c>
      <c r="C2134" s="2">
        <v>6.7108864E7</v>
      </c>
      <c r="D2134" s="2">
        <v>16.0</v>
      </c>
      <c r="E2134" s="2">
        <v>141.27</v>
      </c>
      <c r="F2134" s="2">
        <v>475.05</v>
      </c>
      <c r="G2134" s="2">
        <v>445.36</v>
      </c>
      <c r="H2134" s="756">
        <v>46096.0</v>
      </c>
      <c r="I2134" s="757">
        <f t="shared" si="1"/>
        <v>69.90506667</v>
      </c>
      <c r="J2134" s="758">
        <f t="shared" si="2"/>
        <v>0.494833062</v>
      </c>
      <c r="K2134" s="758"/>
    </row>
    <row r="2135">
      <c r="A2135" s="2" t="s">
        <v>425</v>
      </c>
      <c r="B2135" s="2" t="s">
        <v>508</v>
      </c>
      <c r="C2135" s="2">
        <v>1.34217728E8</v>
      </c>
      <c r="D2135" s="2">
        <v>16.0</v>
      </c>
      <c r="E2135" s="2">
        <v>232.69</v>
      </c>
      <c r="F2135" s="2">
        <v>576.82</v>
      </c>
      <c r="G2135" s="2">
        <v>540.77</v>
      </c>
      <c r="H2135" s="756">
        <v>46096.0</v>
      </c>
      <c r="I2135" s="757">
        <f t="shared" si="1"/>
        <v>139.8101333</v>
      </c>
      <c r="J2135" s="758">
        <f t="shared" si="2"/>
        <v>0.6008428954</v>
      </c>
      <c r="K2135" s="758"/>
    </row>
    <row r="2136">
      <c r="A2136" s="2" t="s">
        <v>425</v>
      </c>
      <c r="B2136" s="2" t="s">
        <v>508</v>
      </c>
      <c r="C2136" s="2">
        <v>2.68435456E8</v>
      </c>
      <c r="D2136" s="2">
        <v>16.0</v>
      </c>
      <c r="E2136" s="2">
        <v>419.46</v>
      </c>
      <c r="F2136" s="2">
        <v>639.96</v>
      </c>
      <c r="G2136" s="2">
        <v>599.96</v>
      </c>
      <c r="H2136" s="756">
        <v>46096.0</v>
      </c>
      <c r="I2136" s="757">
        <f t="shared" si="1"/>
        <v>279.6202667</v>
      </c>
      <c r="J2136" s="758">
        <f t="shared" si="2"/>
        <v>0.6666196221</v>
      </c>
      <c r="K2136" s="758"/>
    </row>
    <row r="2137">
      <c r="A2137" s="2" t="s">
        <v>425</v>
      </c>
      <c r="B2137" s="2" t="s">
        <v>508</v>
      </c>
      <c r="C2137" s="2">
        <v>5.36870912E8</v>
      </c>
      <c r="D2137" s="2">
        <v>16.0</v>
      </c>
      <c r="E2137" s="2">
        <v>803.69</v>
      </c>
      <c r="F2137" s="2">
        <v>668.01</v>
      </c>
      <c r="G2137" s="2">
        <v>626.26</v>
      </c>
      <c r="H2137" s="756">
        <v>46096.0</v>
      </c>
      <c r="I2137" s="757">
        <f t="shared" si="1"/>
        <v>559.2405333</v>
      </c>
      <c r="J2137" s="758">
        <f t="shared" si="2"/>
        <v>0.6958410996</v>
      </c>
      <c r="K2137" s="758"/>
    </row>
    <row r="2138">
      <c r="A2138" s="2" t="s">
        <v>425</v>
      </c>
      <c r="B2138" s="2" t="s">
        <v>508</v>
      </c>
      <c r="C2138" s="2">
        <v>1.073741824E9</v>
      </c>
      <c r="D2138" s="2">
        <v>16.0</v>
      </c>
      <c r="E2138" s="2">
        <v>1605.41</v>
      </c>
      <c r="F2138" s="2">
        <v>668.83</v>
      </c>
      <c r="G2138" s="2">
        <v>627.02</v>
      </c>
      <c r="H2138" s="756">
        <v>46096.0</v>
      </c>
      <c r="I2138" s="757">
        <f t="shared" si="1"/>
        <v>1118.481067</v>
      </c>
      <c r="J2138" s="758">
        <f t="shared" si="2"/>
        <v>0.6966949668</v>
      </c>
      <c r="K2138" s="758"/>
    </row>
    <row r="2139">
      <c r="A2139" s="2" t="s">
        <v>425</v>
      </c>
      <c r="B2139" s="2" t="s">
        <v>508</v>
      </c>
      <c r="C2139" s="2">
        <v>2.147483648E9</v>
      </c>
      <c r="D2139" s="2">
        <v>16.0</v>
      </c>
      <c r="E2139" s="2">
        <v>3078.6</v>
      </c>
      <c r="F2139" s="2">
        <v>697.55</v>
      </c>
      <c r="G2139" s="2">
        <v>653.95</v>
      </c>
      <c r="H2139" s="756">
        <v>46096.0</v>
      </c>
      <c r="I2139" s="757">
        <f t="shared" si="1"/>
        <v>2236.962133</v>
      </c>
      <c r="J2139" s="758">
        <f t="shared" si="2"/>
        <v>0.7266166872</v>
      </c>
      <c r="K2139" s="758"/>
    </row>
    <row r="2140">
      <c r="A2140" s="2" t="s">
        <v>425</v>
      </c>
      <c r="B2140" s="2" t="s">
        <v>508</v>
      </c>
      <c r="C2140" s="2">
        <v>4.294967296E9</v>
      </c>
      <c r="D2140" s="2">
        <v>16.0</v>
      </c>
      <c r="E2140" s="2">
        <v>5926.71</v>
      </c>
      <c r="F2140" s="2">
        <v>724.68</v>
      </c>
      <c r="G2140" s="2">
        <v>679.39</v>
      </c>
      <c r="H2140" s="756">
        <v>46096.0</v>
      </c>
      <c r="I2140" s="757">
        <f t="shared" si="1"/>
        <v>4473.924267</v>
      </c>
      <c r="J2140" s="758">
        <f t="shared" si="2"/>
        <v>0.7548748406</v>
      </c>
      <c r="K2140" s="758"/>
    </row>
    <row r="2141">
      <c r="A2141" s="2" t="s">
        <v>425</v>
      </c>
      <c r="B2141" s="2" t="s">
        <v>508</v>
      </c>
      <c r="C2141" s="2">
        <v>8.589934592E9</v>
      </c>
      <c r="D2141" s="2">
        <v>16.0</v>
      </c>
      <c r="E2141" s="2">
        <v>11651.4</v>
      </c>
      <c r="F2141" s="2">
        <v>737.25</v>
      </c>
      <c r="G2141" s="2">
        <v>691.17</v>
      </c>
      <c r="H2141" s="756">
        <v>46096.0</v>
      </c>
      <c r="I2141" s="757">
        <f t="shared" si="1"/>
        <v>8947.848533</v>
      </c>
      <c r="J2141" s="758">
        <f t="shared" si="2"/>
        <v>0.7679633807</v>
      </c>
      <c r="K2141" s="758"/>
    </row>
    <row r="2142">
      <c r="A2142" s="2" t="s">
        <v>425</v>
      </c>
      <c r="B2142" s="2" t="s">
        <v>508</v>
      </c>
      <c r="C2142" s="2">
        <v>1.7179869184E10</v>
      </c>
      <c r="D2142" s="2">
        <v>16.0</v>
      </c>
      <c r="E2142" s="2">
        <v>23093.4</v>
      </c>
      <c r="F2142" s="2">
        <v>743.93</v>
      </c>
      <c r="G2142" s="2">
        <v>697.43</v>
      </c>
      <c r="H2142" s="756">
        <v>46096.0</v>
      </c>
      <c r="I2142" s="757">
        <f t="shared" si="1"/>
        <v>17895.69707</v>
      </c>
      <c r="J2142" s="758">
        <f t="shared" si="2"/>
        <v>0.7749269084</v>
      </c>
      <c r="K2142" s="758"/>
    </row>
    <row r="2143">
      <c r="A2143" s="2" t="s">
        <v>425</v>
      </c>
      <c r="B2143" s="2" t="s">
        <v>508</v>
      </c>
      <c r="C2143" s="2">
        <v>1152.0</v>
      </c>
      <c r="D2143" s="2">
        <v>18.0</v>
      </c>
      <c r="E2143" s="2">
        <v>35.15</v>
      </c>
      <c r="F2143" s="2">
        <v>0.03</v>
      </c>
      <c r="G2143" s="2">
        <v>0.03</v>
      </c>
      <c r="H2143" s="756">
        <v>46096.0</v>
      </c>
      <c r="I2143" s="757">
        <f t="shared" si="1"/>
        <v>0.001208888889</v>
      </c>
      <c r="J2143" s="758">
        <f t="shared" si="2"/>
        <v>0.00003439228702</v>
      </c>
      <c r="K2143" s="758"/>
    </row>
    <row r="2144">
      <c r="A2144" s="2" t="s">
        <v>425</v>
      </c>
      <c r="B2144" s="2" t="s">
        <v>508</v>
      </c>
      <c r="C2144" s="2">
        <v>2304.0</v>
      </c>
      <c r="D2144" s="2">
        <v>18.0</v>
      </c>
      <c r="E2144" s="2">
        <v>34.6</v>
      </c>
      <c r="F2144" s="2">
        <v>0.07</v>
      </c>
      <c r="G2144" s="2">
        <v>0.06</v>
      </c>
      <c r="H2144" s="756">
        <v>46096.0</v>
      </c>
      <c r="I2144" s="757">
        <f t="shared" si="1"/>
        <v>0.002417777778</v>
      </c>
      <c r="J2144" s="758">
        <f t="shared" si="2"/>
        <v>0.00006987797046</v>
      </c>
      <c r="K2144" s="758"/>
    </row>
    <row r="2145">
      <c r="A2145" s="2" t="s">
        <v>425</v>
      </c>
      <c r="B2145" s="2" t="s">
        <v>508</v>
      </c>
      <c r="C2145" s="2">
        <v>4608.0</v>
      </c>
      <c r="D2145" s="2">
        <v>18.0</v>
      </c>
      <c r="E2145" s="2">
        <v>35.64</v>
      </c>
      <c r="F2145" s="2">
        <v>0.13</v>
      </c>
      <c r="G2145" s="2">
        <v>0.12</v>
      </c>
      <c r="H2145" s="756">
        <v>46096.0</v>
      </c>
      <c r="I2145" s="757">
        <f t="shared" si="1"/>
        <v>0.004835555556</v>
      </c>
      <c r="J2145" s="758">
        <f t="shared" si="2"/>
        <v>0.0001356777653</v>
      </c>
      <c r="K2145" s="758"/>
    </row>
    <row r="2146">
      <c r="A2146" s="2" t="s">
        <v>425</v>
      </c>
      <c r="B2146" s="2" t="s">
        <v>508</v>
      </c>
      <c r="C2146" s="2">
        <v>9216.0</v>
      </c>
      <c r="D2146" s="2">
        <v>18.0</v>
      </c>
      <c r="E2146" s="2">
        <v>36.0</v>
      </c>
      <c r="F2146" s="2">
        <v>0.26</v>
      </c>
      <c r="G2146" s="2">
        <v>0.24</v>
      </c>
      <c r="H2146" s="756">
        <v>46096.0</v>
      </c>
      <c r="I2146" s="757">
        <f t="shared" si="1"/>
        <v>0.009671111111</v>
      </c>
      <c r="J2146" s="758">
        <f t="shared" si="2"/>
        <v>0.0002686419753</v>
      </c>
      <c r="K2146" s="758"/>
    </row>
    <row r="2147">
      <c r="A2147" s="2" t="s">
        <v>425</v>
      </c>
      <c r="B2147" s="2" t="s">
        <v>508</v>
      </c>
      <c r="C2147" s="2">
        <v>18432.0</v>
      </c>
      <c r="D2147" s="2">
        <v>18.0</v>
      </c>
      <c r="E2147" s="2">
        <v>36.44</v>
      </c>
      <c r="F2147" s="2">
        <v>0.51</v>
      </c>
      <c r="G2147" s="2">
        <v>0.48</v>
      </c>
      <c r="H2147" s="756">
        <v>46096.0</v>
      </c>
      <c r="I2147" s="757">
        <f t="shared" si="1"/>
        <v>0.01934222222</v>
      </c>
      <c r="J2147" s="758">
        <f t="shared" si="2"/>
        <v>0.0005307964386</v>
      </c>
      <c r="K2147" s="758"/>
    </row>
    <row r="2148">
      <c r="A2148" s="2" t="s">
        <v>425</v>
      </c>
      <c r="B2148" s="2" t="s">
        <v>508</v>
      </c>
      <c r="C2148" s="2">
        <v>36864.0</v>
      </c>
      <c r="D2148" s="2">
        <v>18.0</v>
      </c>
      <c r="E2148" s="2">
        <v>36.91</v>
      </c>
      <c r="F2148" s="2">
        <v>1.0</v>
      </c>
      <c r="G2148" s="2">
        <v>0.94</v>
      </c>
      <c r="H2148" s="756">
        <v>46096.0</v>
      </c>
      <c r="I2148" s="757">
        <f t="shared" si="1"/>
        <v>0.03868444444</v>
      </c>
      <c r="J2148" s="758">
        <f t="shared" si="2"/>
        <v>0.001048074897</v>
      </c>
      <c r="K2148" s="758"/>
    </row>
    <row r="2149">
      <c r="A2149" s="2" t="s">
        <v>425</v>
      </c>
      <c r="B2149" s="2" t="s">
        <v>508</v>
      </c>
      <c r="C2149" s="2">
        <v>73728.0</v>
      </c>
      <c r="D2149" s="2">
        <v>18.0</v>
      </c>
      <c r="E2149" s="2">
        <v>37.16</v>
      </c>
      <c r="F2149" s="2">
        <v>1.98</v>
      </c>
      <c r="G2149" s="2">
        <v>1.87</v>
      </c>
      <c r="H2149" s="756">
        <v>46096.0</v>
      </c>
      <c r="I2149" s="757">
        <f t="shared" si="1"/>
        <v>0.07736888889</v>
      </c>
      <c r="J2149" s="758">
        <f t="shared" si="2"/>
        <v>0.002082047602</v>
      </c>
      <c r="K2149" s="758"/>
    </row>
    <row r="2150">
      <c r="A2150" s="2" t="s">
        <v>425</v>
      </c>
      <c r="B2150" s="2" t="s">
        <v>508</v>
      </c>
      <c r="C2150" s="2">
        <v>147456.0</v>
      </c>
      <c r="D2150" s="2">
        <v>18.0</v>
      </c>
      <c r="E2150" s="2">
        <v>41.18</v>
      </c>
      <c r="F2150" s="2">
        <v>3.58</v>
      </c>
      <c r="G2150" s="2">
        <v>3.38</v>
      </c>
      <c r="H2150" s="756">
        <v>46096.0</v>
      </c>
      <c r="I2150" s="757">
        <f t="shared" si="1"/>
        <v>0.1547377778</v>
      </c>
      <c r="J2150" s="758">
        <f t="shared" si="2"/>
        <v>0.003757595381</v>
      </c>
      <c r="K2150" s="758"/>
    </row>
    <row r="2151">
      <c r="A2151" s="2" t="s">
        <v>425</v>
      </c>
      <c r="B2151" s="2" t="s">
        <v>508</v>
      </c>
      <c r="C2151" s="2">
        <v>294912.0</v>
      </c>
      <c r="D2151" s="2">
        <v>18.0</v>
      </c>
      <c r="E2151" s="2">
        <v>41.58</v>
      </c>
      <c r="F2151" s="2">
        <v>7.09</v>
      </c>
      <c r="G2151" s="2">
        <v>6.7</v>
      </c>
      <c r="H2151" s="756">
        <v>46096.0</v>
      </c>
      <c r="I2151" s="757">
        <f t="shared" si="1"/>
        <v>0.3094755556</v>
      </c>
      <c r="J2151" s="758">
        <f t="shared" si="2"/>
        <v>0.007442894554</v>
      </c>
      <c r="K2151" s="758"/>
    </row>
    <row r="2152">
      <c r="A2152" s="2" t="s">
        <v>425</v>
      </c>
      <c r="B2152" s="2" t="s">
        <v>508</v>
      </c>
      <c r="C2152" s="2">
        <v>589824.0</v>
      </c>
      <c r="D2152" s="2">
        <v>18.0</v>
      </c>
      <c r="E2152" s="2">
        <v>41.91</v>
      </c>
      <c r="F2152" s="2">
        <v>14.08</v>
      </c>
      <c r="G2152" s="2">
        <v>13.29</v>
      </c>
      <c r="H2152" s="756">
        <v>46096.0</v>
      </c>
      <c r="I2152" s="757">
        <f t="shared" si="1"/>
        <v>0.6189511111</v>
      </c>
      <c r="J2152" s="758">
        <f t="shared" si="2"/>
        <v>0.01476857817</v>
      </c>
      <c r="K2152" s="758"/>
    </row>
    <row r="2153">
      <c r="A2153" s="2" t="s">
        <v>425</v>
      </c>
      <c r="B2153" s="2" t="s">
        <v>508</v>
      </c>
      <c r="C2153" s="2">
        <v>1179648.0</v>
      </c>
      <c r="D2153" s="2">
        <v>18.0</v>
      </c>
      <c r="E2153" s="2">
        <v>42.58</v>
      </c>
      <c r="F2153" s="2">
        <v>27.7</v>
      </c>
      <c r="G2153" s="2">
        <v>26.16</v>
      </c>
      <c r="H2153" s="756">
        <v>46096.0</v>
      </c>
      <c r="I2153" s="757">
        <f t="shared" si="1"/>
        <v>1.237902222</v>
      </c>
      <c r="J2153" s="758">
        <f t="shared" si="2"/>
        <v>0.02907238662</v>
      </c>
      <c r="K2153" s="758"/>
    </row>
    <row r="2154">
      <c r="A2154" s="2" t="s">
        <v>425</v>
      </c>
      <c r="B2154" s="2" t="s">
        <v>508</v>
      </c>
      <c r="C2154" s="2">
        <v>2359296.0</v>
      </c>
      <c r="D2154" s="2">
        <v>18.0</v>
      </c>
      <c r="E2154" s="2">
        <v>43.24</v>
      </c>
      <c r="F2154" s="2">
        <v>54.56</v>
      </c>
      <c r="G2154" s="2">
        <v>51.53</v>
      </c>
      <c r="H2154" s="756">
        <v>46096.0</v>
      </c>
      <c r="I2154" s="757">
        <f t="shared" si="1"/>
        <v>2.475804444</v>
      </c>
      <c r="J2154" s="758">
        <f t="shared" si="2"/>
        <v>0.05725727207</v>
      </c>
      <c r="K2154" s="758"/>
    </row>
    <row r="2155">
      <c r="A2155" s="2" t="s">
        <v>425</v>
      </c>
      <c r="B2155" s="2" t="s">
        <v>508</v>
      </c>
      <c r="C2155" s="2">
        <v>4718592.0</v>
      </c>
      <c r="D2155" s="2">
        <v>18.0</v>
      </c>
      <c r="E2155" s="2">
        <v>57.68</v>
      </c>
      <c r="F2155" s="2">
        <v>81.81</v>
      </c>
      <c r="G2155" s="2">
        <v>77.26</v>
      </c>
      <c r="H2155" s="756">
        <v>46096.0</v>
      </c>
      <c r="I2155" s="757">
        <f t="shared" si="1"/>
        <v>4.951608889</v>
      </c>
      <c r="J2155" s="758">
        <f t="shared" si="2"/>
        <v>0.08584620126</v>
      </c>
      <c r="K2155" s="758"/>
    </row>
    <row r="2156">
      <c r="A2156" s="2" t="s">
        <v>425</v>
      </c>
      <c r="B2156" s="2" t="s">
        <v>508</v>
      </c>
      <c r="C2156" s="2">
        <v>9437184.0</v>
      </c>
      <c r="D2156" s="2">
        <v>18.0</v>
      </c>
      <c r="E2156" s="2">
        <v>84.17</v>
      </c>
      <c r="F2156" s="2">
        <v>112.12</v>
      </c>
      <c r="G2156" s="2">
        <v>105.89</v>
      </c>
      <c r="H2156" s="756">
        <v>46096.0</v>
      </c>
      <c r="I2156" s="757">
        <f t="shared" si="1"/>
        <v>9.903217778</v>
      </c>
      <c r="J2156" s="758">
        <f t="shared" si="2"/>
        <v>0.1176573337</v>
      </c>
      <c r="K2156" s="758"/>
    </row>
    <row r="2157">
      <c r="A2157" s="2" t="s">
        <v>425</v>
      </c>
      <c r="B2157" s="2" t="s">
        <v>508</v>
      </c>
      <c r="C2157" s="2">
        <v>1.8874368E7</v>
      </c>
      <c r="D2157" s="2">
        <v>18.0</v>
      </c>
      <c r="E2157" s="2">
        <v>68.59</v>
      </c>
      <c r="F2157" s="2">
        <v>275.16</v>
      </c>
      <c r="G2157" s="2">
        <v>259.87</v>
      </c>
      <c r="H2157" s="756">
        <v>46096.0</v>
      </c>
      <c r="I2157" s="757">
        <f t="shared" si="1"/>
        <v>19.80643556</v>
      </c>
      <c r="J2157" s="758">
        <f t="shared" si="2"/>
        <v>0.2887656445</v>
      </c>
      <c r="K2157" s="758"/>
    </row>
    <row r="2158">
      <c r="A2158" s="2" t="s">
        <v>425</v>
      </c>
      <c r="B2158" s="2" t="s">
        <v>508</v>
      </c>
      <c r="C2158" s="2">
        <v>3.7748736E7</v>
      </c>
      <c r="D2158" s="2">
        <v>18.0</v>
      </c>
      <c r="E2158" s="2">
        <v>96.86</v>
      </c>
      <c r="F2158" s="2">
        <v>389.71</v>
      </c>
      <c r="G2158" s="2">
        <v>368.06</v>
      </c>
      <c r="H2158" s="756">
        <v>46096.0</v>
      </c>
      <c r="I2158" s="757">
        <f t="shared" si="1"/>
        <v>39.61287111</v>
      </c>
      <c r="J2158" s="758">
        <f t="shared" si="2"/>
        <v>0.4089703811</v>
      </c>
      <c r="K2158" s="758"/>
    </row>
    <row r="2159">
      <c r="A2159" s="2" t="s">
        <v>425</v>
      </c>
      <c r="B2159" s="2" t="s">
        <v>508</v>
      </c>
      <c r="C2159" s="2">
        <v>7.5497472E7</v>
      </c>
      <c r="D2159" s="2">
        <v>18.0</v>
      </c>
      <c r="E2159" s="2">
        <v>156.93</v>
      </c>
      <c r="F2159" s="2">
        <v>481.1</v>
      </c>
      <c r="G2159" s="2">
        <v>454.38</v>
      </c>
      <c r="H2159" s="756">
        <v>46096.0</v>
      </c>
      <c r="I2159" s="757">
        <f t="shared" si="1"/>
        <v>79.22574222</v>
      </c>
      <c r="J2159" s="758">
        <f t="shared" si="2"/>
        <v>0.5048476532</v>
      </c>
      <c r="K2159" s="758"/>
    </row>
    <row r="2160">
      <c r="A2160" s="2" t="s">
        <v>425</v>
      </c>
      <c r="B2160" s="2" t="s">
        <v>508</v>
      </c>
      <c r="C2160" s="2">
        <v>1.50994944E8</v>
      </c>
      <c r="D2160" s="2">
        <v>18.0</v>
      </c>
      <c r="E2160" s="2">
        <v>260.91</v>
      </c>
      <c r="F2160" s="2">
        <v>578.73</v>
      </c>
      <c r="G2160" s="2">
        <v>546.57</v>
      </c>
      <c r="H2160" s="756">
        <v>46096.0</v>
      </c>
      <c r="I2160" s="757">
        <f t="shared" si="1"/>
        <v>158.4514844</v>
      </c>
      <c r="J2160" s="758">
        <f t="shared" si="2"/>
        <v>0.607303225</v>
      </c>
      <c r="K2160" s="758"/>
    </row>
    <row r="2161">
      <c r="A2161" s="2" t="s">
        <v>425</v>
      </c>
      <c r="B2161" s="2" t="s">
        <v>508</v>
      </c>
      <c r="C2161" s="2">
        <v>3.01989888E8</v>
      </c>
      <c r="D2161" s="2">
        <v>18.0</v>
      </c>
      <c r="E2161" s="2">
        <v>479.73</v>
      </c>
      <c r="F2161" s="2">
        <v>629.5</v>
      </c>
      <c r="G2161" s="2">
        <v>594.53</v>
      </c>
      <c r="H2161" s="756">
        <v>46096.0</v>
      </c>
      <c r="I2161" s="757">
        <f t="shared" si="1"/>
        <v>316.9029689</v>
      </c>
      <c r="J2161" s="758">
        <f t="shared" si="2"/>
        <v>0.6605860982</v>
      </c>
      <c r="K2161" s="758"/>
    </row>
    <row r="2162">
      <c r="A2162" s="2" t="s">
        <v>425</v>
      </c>
      <c r="B2162" s="2" t="s">
        <v>508</v>
      </c>
      <c r="C2162" s="2">
        <v>6.03979776E8</v>
      </c>
      <c r="D2162" s="2">
        <v>18.0</v>
      </c>
      <c r="E2162" s="2">
        <v>916.77</v>
      </c>
      <c r="F2162" s="2">
        <v>658.82</v>
      </c>
      <c r="G2162" s="2">
        <v>622.21</v>
      </c>
      <c r="H2162" s="756">
        <v>46096.0</v>
      </c>
      <c r="I2162" s="757">
        <f t="shared" si="1"/>
        <v>633.8059378</v>
      </c>
      <c r="J2162" s="758">
        <f t="shared" si="2"/>
        <v>0.6913467258</v>
      </c>
      <c r="K2162" s="758"/>
    </row>
    <row r="2163">
      <c r="A2163" s="2" t="s">
        <v>425</v>
      </c>
      <c r="B2163" s="2" t="s">
        <v>508</v>
      </c>
      <c r="C2163" s="2">
        <v>1.207959552E9</v>
      </c>
      <c r="D2163" s="2">
        <v>18.0</v>
      </c>
      <c r="E2163" s="2">
        <v>1893.38</v>
      </c>
      <c r="F2163" s="2">
        <v>637.99</v>
      </c>
      <c r="G2163" s="2">
        <v>602.55</v>
      </c>
      <c r="H2163" s="756">
        <v>46096.0</v>
      </c>
      <c r="I2163" s="757">
        <f t="shared" si="1"/>
        <v>1267.611876</v>
      </c>
      <c r="J2163" s="758">
        <f t="shared" si="2"/>
        <v>0.6694968129</v>
      </c>
      <c r="K2163" s="758"/>
    </row>
    <row r="2164">
      <c r="A2164" s="2" t="s">
        <v>425</v>
      </c>
      <c r="B2164" s="2" t="s">
        <v>508</v>
      </c>
      <c r="C2164" s="2">
        <v>2.415919104E9</v>
      </c>
      <c r="D2164" s="2">
        <v>18.0</v>
      </c>
      <c r="E2164" s="2">
        <v>3501.72</v>
      </c>
      <c r="F2164" s="2">
        <v>689.92</v>
      </c>
      <c r="G2164" s="2">
        <v>651.59</v>
      </c>
      <c r="H2164" s="756">
        <v>46096.0</v>
      </c>
      <c r="I2164" s="757">
        <f t="shared" si="1"/>
        <v>2535.223751</v>
      </c>
      <c r="J2164" s="758">
        <f t="shared" si="2"/>
        <v>0.7239938519</v>
      </c>
      <c r="K2164" s="758"/>
    </row>
    <row r="2165">
      <c r="A2165" s="2" t="s">
        <v>425</v>
      </c>
      <c r="B2165" s="2" t="s">
        <v>508</v>
      </c>
      <c r="C2165" s="2">
        <v>4.831838208E9</v>
      </c>
      <c r="D2165" s="2">
        <v>18.0</v>
      </c>
      <c r="E2165" s="2">
        <v>6749.63</v>
      </c>
      <c r="F2165" s="2">
        <v>715.87</v>
      </c>
      <c r="G2165" s="2">
        <v>676.1</v>
      </c>
      <c r="H2165" s="756">
        <v>46096.0</v>
      </c>
      <c r="I2165" s="757">
        <f t="shared" si="1"/>
        <v>5070.447502</v>
      </c>
      <c r="J2165" s="758">
        <f t="shared" si="2"/>
        <v>0.7512185856</v>
      </c>
      <c r="K2165" s="758"/>
    </row>
    <row r="2166">
      <c r="A2166" s="2" t="s">
        <v>425</v>
      </c>
      <c r="B2166" s="2" t="s">
        <v>508</v>
      </c>
      <c r="C2166" s="2">
        <v>9.663676416E9</v>
      </c>
      <c r="D2166" s="2">
        <v>18.0</v>
      </c>
      <c r="E2166" s="2">
        <v>13203.5</v>
      </c>
      <c r="F2166" s="2">
        <v>731.91</v>
      </c>
      <c r="G2166" s="2">
        <v>691.24</v>
      </c>
      <c r="H2166" s="756">
        <v>46096.0</v>
      </c>
      <c r="I2166" s="757">
        <f t="shared" si="1"/>
        <v>10140.895</v>
      </c>
      <c r="J2166" s="758">
        <f t="shared" si="2"/>
        <v>0.768045973</v>
      </c>
      <c r="K2166" s="758"/>
    </row>
    <row r="2167">
      <c r="A2167" s="2" t="s">
        <v>425</v>
      </c>
      <c r="B2167" s="2" t="s">
        <v>508</v>
      </c>
      <c r="C2167" s="2">
        <v>1280.0</v>
      </c>
      <c r="D2167" s="2">
        <v>20.0</v>
      </c>
      <c r="E2167" s="2">
        <v>36.97</v>
      </c>
      <c r="F2167" s="2">
        <v>0.03</v>
      </c>
      <c r="G2167" s="2">
        <v>0.03</v>
      </c>
      <c r="H2167" s="756">
        <v>46096.0</v>
      </c>
      <c r="I2167" s="757">
        <f t="shared" si="1"/>
        <v>0.001351111111</v>
      </c>
      <c r="J2167" s="758">
        <f t="shared" si="2"/>
        <v>0.00003654614853</v>
      </c>
      <c r="K2167" s="758"/>
    </row>
    <row r="2168">
      <c r="A2168" s="2" t="s">
        <v>425</v>
      </c>
      <c r="B2168" s="2" t="s">
        <v>508</v>
      </c>
      <c r="C2168" s="2">
        <v>2560.0</v>
      </c>
      <c r="D2168" s="2">
        <v>20.0</v>
      </c>
      <c r="E2168" s="2">
        <v>37.93</v>
      </c>
      <c r="F2168" s="2">
        <v>0.07</v>
      </c>
      <c r="G2168" s="2">
        <v>0.06</v>
      </c>
      <c r="H2168" s="756">
        <v>46096.0</v>
      </c>
      <c r="I2168" s="757">
        <f t="shared" si="1"/>
        <v>0.002702222222</v>
      </c>
      <c r="J2168" s="758">
        <f t="shared" si="2"/>
        <v>0.00007124234701</v>
      </c>
      <c r="K2168" s="758"/>
    </row>
    <row r="2169">
      <c r="A2169" s="2" t="s">
        <v>425</v>
      </c>
      <c r="B2169" s="2" t="s">
        <v>508</v>
      </c>
      <c r="C2169" s="2">
        <v>5120.0</v>
      </c>
      <c r="D2169" s="2">
        <v>20.0</v>
      </c>
      <c r="E2169" s="2">
        <v>39.07</v>
      </c>
      <c r="F2169" s="2">
        <v>0.13</v>
      </c>
      <c r="G2169" s="2">
        <v>0.12</v>
      </c>
      <c r="H2169" s="756">
        <v>46096.0</v>
      </c>
      <c r="I2169" s="757">
        <f t="shared" si="1"/>
        <v>0.005404444444</v>
      </c>
      <c r="J2169" s="758">
        <f t="shared" si="2"/>
        <v>0.000138327219</v>
      </c>
      <c r="K2169" s="758"/>
    </row>
    <row r="2170">
      <c r="A2170" s="2" t="s">
        <v>425</v>
      </c>
      <c r="B2170" s="2" t="s">
        <v>508</v>
      </c>
      <c r="C2170" s="2">
        <v>10240.0</v>
      </c>
      <c r="D2170" s="2">
        <v>20.0</v>
      </c>
      <c r="E2170" s="2">
        <v>38.65</v>
      </c>
      <c r="F2170" s="2">
        <v>0.26</v>
      </c>
      <c r="G2170" s="2">
        <v>0.25</v>
      </c>
      <c r="H2170" s="756">
        <v>46096.0</v>
      </c>
      <c r="I2170" s="757">
        <f t="shared" si="1"/>
        <v>0.01080888889</v>
      </c>
      <c r="J2170" s="758">
        <f t="shared" si="2"/>
        <v>0.0002796607733</v>
      </c>
      <c r="K2170" s="758"/>
    </row>
    <row r="2171">
      <c r="A2171" s="2" t="s">
        <v>425</v>
      </c>
      <c r="B2171" s="2" t="s">
        <v>508</v>
      </c>
      <c r="C2171" s="2">
        <v>20480.0</v>
      </c>
      <c r="D2171" s="2">
        <v>20.0</v>
      </c>
      <c r="E2171" s="2">
        <v>39.06</v>
      </c>
      <c r="F2171" s="2">
        <v>0.52</v>
      </c>
      <c r="G2171" s="2">
        <v>0.5</v>
      </c>
      <c r="H2171" s="756">
        <v>46096.0</v>
      </c>
      <c r="I2171" s="757">
        <f t="shared" si="1"/>
        <v>0.02161777778</v>
      </c>
      <c r="J2171" s="758">
        <f t="shared" si="2"/>
        <v>0.0005534505319</v>
      </c>
      <c r="K2171" s="758"/>
    </row>
    <row r="2172">
      <c r="A2172" s="2" t="s">
        <v>425</v>
      </c>
      <c r="B2172" s="2" t="s">
        <v>508</v>
      </c>
      <c r="C2172" s="2">
        <v>40960.0</v>
      </c>
      <c r="D2172" s="2">
        <v>20.0</v>
      </c>
      <c r="E2172" s="2">
        <v>39.71</v>
      </c>
      <c r="F2172" s="2">
        <v>1.03</v>
      </c>
      <c r="G2172" s="2">
        <v>0.98</v>
      </c>
      <c r="H2172" s="756">
        <v>46096.0</v>
      </c>
      <c r="I2172" s="757">
        <f t="shared" si="1"/>
        <v>0.04323555556</v>
      </c>
      <c r="J2172" s="758">
        <f t="shared" si="2"/>
        <v>0.001088782562</v>
      </c>
      <c r="K2172" s="758"/>
    </row>
    <row r="2173">
      <c r="A2173" s="2" t="s">
        <v>425</v>
      </c>
      <c r="B2173" s="2" t="s">
        <v>508</v>
      </c>
      <c r="C2173" s="2">
        <v>81920.0</v>
      </c>
      <c r="D2173" s="2">
        <v>20.0</v>
      </c>
      <c r="E2173" s="2">
        <v>40.73</v>
      </c>
      <c r="F2173" s="2">
        <v>2.01</v>
      </c>
      <c r="G2173" s="2">
        <v>1.91</v>
      </c>
      <c r="H2173" s="756">
        <v>46096.0</v>
      </c>
      <c r="I2173" s="757">
        <f t="shared" si="1"/>
        <v>0.08647111111</v>
      </c>
      <c r="J2173" s="758">
        <f t="shared" si="2"/>
        <v>0.002123032436</v>
      </c>
      <c r="K2173" s="758"/>
    </row>
    <row r="2174">
      <c r="A2174" s="2" t="s">
        <v>425</v>
      </c>
      <c r="B2174" s="2" t="s">
        <v>508</v>
      </c>
      <c r="C2174" s="2">
        <v>163840.0</v>
      </c>
      <c r="D2174" s="2">
        <v>20.0</v>
      </c>
      <c r="E2174" s="2">
        <v>42.77</v>
      </c>
      <c r="F2174" s="2">
        <v>3.83</v>
      </c>
      <c r="G2174" s="2">
        <v>3.64</v>
      </c>
      <c r="H2174" s="756">
        <v>46096.0</v>
      </c>
      <c r="I2174" s="757">
        <f t="shared" si="1"/>
        <v>0.1729422222</v>
      </c>
      <c r="J2174" s="758">
        <f t="shared" si="2"/>
        <v>0.004043540384</v>
      </c>
      <c r="K2174" s="758"/>
    </row>
    <row r="2175">
      <c r="A2175" s="2" t="s">
        <v>425</v>
      </c>
      <c r="B2175" s="2" t="s">
        <v>508</v>
      </c>
      <c r="C2175" s="2">
        <v>327680.0</v>
      </c>
      <c r="D2175" s="2">
        <v>20.0</v>
      </c>
      <c r="E2175" s="2">
        <v>43.1</v>
      </c>
      <c r="F2175" s="2">
        <v>7.6</v>
      </c>
      <c r="G2175" s="2">
        <v>7.22</v>
      </c>
      <c r="H2175" s="756">
        <v>46096.0</v>
      </c>
      <c r="I2175" s="757">
        <f t="shared" si="1"/>
        <v>0.3458844444</v>
      </c>
      <c r="J2175" s="758">
        <f t="shared" si="2"/>
        <v>0.008025161124</v>
      </c>
      <c r="K2175" s="758"/>
    </row>
    <row r="2176">
      <c r="A2176" s="2" t="s">
        <v>425</v>
      </c>
      <c r="B2176" s="2" t="s">
        <v>508</v>
      </c>
      <c r="C2176" s="2">
        <v>655360.0</v>
      </c>
      <c r="D2176" s="2">
        <v>20.0</v>
      </c>
      <c r="E2176" s="2">
        <v>43.42</v>
      </c>
      <c r="F2176" s="2">
        <v>15.09</v>
      </c>
      <c r="G2176" s="2">
        <v>14.34</v>
      </c>
      <c r="H2176" s="756">
        <v>46096.0</v>
      </c>
      <c r="I2176" s="757">
        <f t="shared" si="1"/>
        <v>0.6917688889</v>
      </c>
      <c r="J2176" s="758">
        <f t="shared" si="2"/>
        <v>0.01593203337</v>
      </c>
      <c r="K2176" s="758"/>
    </row>
    <row r="2177">
      <c r="A2177" s="2" t="s">
        <v>425</v>
      </c>
      <c r="B2177" s="2" t="s">
        <v>508</v>
      </c>
      <c r="C2177" s="2">
        <v>1310720.0</v>
      </c>
      <c r="D2177" s="2">
        <v>20.0</v>
      </c>
      <c r="E2177" s="2">
        <v>43.45</v>
      </c>
      <c r="F2177" s="2">
        <v>30.17</v>
      </c>
      <c r="G2177" s="2">
        <v>28.66</v>
      </c>
      <c r="H2177" s="756">
        <v>46096.0</v>
      </c>
      <c r="I2177" s="757">
        <f t="shared" si="1"/>
        <v>1.383537778</v>
      </c>
      <c r="J2177" s="758">
        <f t="shared" si="2"/>
        <v>0.03184206623</v>
      </c>
      <c r="K2177" s="758"/>
    </row>
    <row r="2178">
      <c r="A2178" s="2" t="s">
        <v>425</v>
      </c>
      <c r="B2178" s="2" t="s">
        <v>508</v>
      </c>
      <c r="C2178" s="2">
        <v>2621440.0</v>
      </c>
      <c r="D2178" s="2">
        <v>20.0</v>
      </c>
      <c r="E2178" s="2">
        <v>44.15</v>
      </c>
      <c r="F2178" s="2">
        <v>59.38</v>
      </c>
      <c r="G2178" s="2">
        <v>56.41</v>
      </c>
      <c r="H2178" s="756">
        <v>46096.0</v>
      </c>
      <c r="I2178" s="757">
        <f t="shared" si="1"/>
        <v>2.767075556</v>
      </c>
      <c r="J2178" s="758">
        <f t="shared" si="2"/>
        <v>0.06267441802</v>
      </c>
      <c r="K2178" s="758"/>
    </row>
    <row r="2179">
      <c r="A2179" s="2" t="s">
        <v>425</v>
      </c>
      <c r="B2179" s="2" t="s">
        <v>508</v>
      </c>
      <c r="C2179" s="2">
        <v>5242880.0</v>
      </c>
      <c r="D2179" s="2">
        <v>20.0</v>
      </c>
      <c r="E2179" s="2">
        <v>61.79</v>
      </c>
      <c r="F2179" s="2">
        <v>84.85</v>
      </c>
      <c r="G2179" s="2">
        <v>80.61</v>
      </c>
      <c r="H2179" s="756">
        <v>46096.0</v>
      </c>
      <c r="I2179" s="757">
        <f t="shared" si="1"/>
        <v>5.534151111</v>
      </c>
      <c r="J2179" s="758">
        <f t="shared" si="2"/>
        <v>0.08956386326</v>
      </c>
      <c r="K2179" s="758"/>
    </row>
    <row r="2180">
      <c r="A2180" s="2" t="s">
        <v>425</v>
      </c>
      <c r="B2180" s="2" t="s">
        <v>508</v>
      </c>
      <c r="C2180" s="2">
        <v>1.048576E7</v>
      </c>
      <c r="D2180" s="2">
        <v>20.0</v>
      </c>
      <c r="E2180" s="2">
        <v>82.61</v>
      </c>
      <c r="F2180" s="2">
        <v>126.93</v>
      </c>
      <c r="G2180" s="2">
        <v>120.58</v>
      </c>
      <c r="H2180" s="756">
        <v>46096.0</v>
      </c>
      <c r="I2180" s="757">
        <f t="shared" si="1"/>
        <v>11.06830222</v>
      </c>
      <c r="J2180" s="758">
        <f t="shared" si="2"/>
        <v>0.1339825956</v>
      </c>
      <c r="K2180" s="758"/>
    </row>
    <row r="2181">
      <c r="A2181" s="2" t="s">
        <v>425</v>
      </c>
      <c r="B2181" s="2" t="s">
        <v>508</v>
      </c>
      <c r="C2181" s="2">
        <v>2.097152E7</v>
      </c>
      <c r="D2181" s="2">
        <v>20.0</v>
      </c>
      <c r="E2181" s="2">
        <v>113.23</v>
      </c>
      <c r="F2181" s="2">
        <v>185.21</v>
      </c>
      <c r="G2181" s="2">
        <v>175.95</v>
      </c>
      <c r="H2181" s="756">
        <v>46096.0</v>
      </c>
      <c r="I2181" s="757">
        <f t="shared" si="1"/>
        <v>22.13660444</v>
      </c>
      <c r="J2181" s="758">
        <f t="shared" si="2"/>
        <v>0.1955012315</v>
      </c>
      <c r="K2181" s="758"/>
    </row>
    <row r="2182">
      <c r="A2182" s="2" t="s">
        <v>425</v>
      </c>
      <c r="B2182" s="2" t="s">
        <v>508</v>
      </c>
      <c r="C2182" s="2">
        <v>4.194304E7</v>
      </c>
      <c r="D2182" s="2">
        <v>20.0</v>
      </c>
      <c r="E2182" s="2">
        <v>105.0</v>
      </c>
      <c r="F2182" s="2">
        <v>399.47</v>
      </c>
      <c r="G2182" s="2">
        <v>379.49</v>
      </c>
      <c r="H2182" s="756">
        <v>46096.0</v>
      </c>
      <c r="I2182" s="757">
        <f t="shared" si="1"/>
        <v>44.27320889</v>
      </c>
      <c r="J2182" s="758">
        <f t="shared" si="2"/>
        <v>0.4216496085</v>
      </c>
      <c r="K2182" s="758"/>
    </row>
    <row r="2183">
      <c r="A2183" s="2" t="s">
        <v>425</v>
      </c>
      <c r="B2183" s="2" t="s">
        <v>508</v>
      </c>
      <c r="C2183" s="2">
        <v>8.388608E7</v>
      </c>
      <c r="D2183" s="2">
        <v>20.0</v>
      </c>
      <c r="E2183" s="2">
        <v>172.14</v>
      </c>
      <c r="F2183" s="2">
        <v>487.31</v>
      </c>
      <c r="G2183" s="2">
        <v>462.94</v>
      </c>
      <c r="H2183" s="756">
        <v>46096.0</v>
      </c>
      <c r="I2183" s="757">
        <f t="shared" si="1"/>
        <v>88.54641778</v>
      </c>
      <c r="J2183" s="758">
        <f t="shared" si="2"/>
        <v>0.5143860682</v>
      </c>
      <c r="K2183" s="758"/>
    </row>
    <row r="2184">
      <c r="A2184" s="2" t="s">
        <v>425</v>
      </c>
      <c r="B2184" s="2" t="s">
        <v>508</v>
      </c>
      <c r="C2184" s="2">
        <v>1.6777216E8</v>
      </c>
      <c r="D2184" s="2">
        <v>20.0</v>
      </c>
      <c r="E2184" s="2">
        <v>286.27</v>
      </c>
      <c r="F2184" s="2">
        <v>586.06</v>
      </c>
      <c r="G2184" s="2">
        <v>556.76</v>
      </c>
      <c r="H2184" s="756">
        <v>46096.0</v>
      </c>
      <c r="I2184" s="757">
        <f t="shared" si="1"/>
        <v>177.0928356</v>
      </c>
      <c r="J2184" s="758">
        <f t="shared" si="2"/>
        <v>0.6186217052</v>
      </c>
      <c r="K2184" s="758"/>
    </row>
    <row r="2185">
      <c r="A2185" s="2" t="s">
        <v>425</v>
      </c>
      <c r="B2185" s="2" t="s">
        <v>508</v>
      </c>
      <c r="C2185" s="2">
        <v>3.3554432E8</v>
      </c>
      <c r="D2185" s="2">
        <v>20.0</v>
      </c>
      <c r="E2185" s="2">
        <v>530.74</v>
      </c>
      <c r="F2185" s="2">
        <v>632.22</v>
      </c>
      <c r="G2185" s="2">
        <v>600.6</v>
      </c>
      <c r="H2185" s="756">
        <v>46096.0</v>
      </c>
      <c r="I2185" s="757">
        <f t="shared" si="1"/>
        <v>354.1856711</v>
      </c>
      <c r="J2185" s="758">
        <f t="shared" si="2"/>
        <v>0.6673430891</v>
      </c>
      <c r="K2185" s="758"/>
    </row>
    <row r="2186">
      <c r="A2186" s="2" t="s">
        <v>425</v>
      </c>
      <c r="B2186" s="2" t="s">
        <v>508</v>
      </c>
      <c r="C2186" s="2">
        <v>6.7108864E8</v>
      </c>
      <c r="D2186" s="2">
        <v>20.0</v>
      </c>
      <c r="E2186" s="2">
        <v>981.87</v>
      </c>
      <c r="F2186" s="2">
        <v>683.48</v>
      </c>
      <c r="G2186" s="2">
        <v>649.3</v>
      </c>
      <c r="H2186" s="756">
        <v>46096.0</v>
      </c>
      <c r="I2186" s="757">
        <f t="shared" si="1"/>
        <v>708.3713422</v>
      </c>
      <c r="J2186" s="758">
        <f t="shared" si="2"/>
        <v>0.7214512534</v>
      </c>
      <c r="K2186" s="758"/>
    </row>
    <row r="2187">
      <c r="A2187" s="2" t="s">
        <v>425</v>
      </c>
      <c r="B2187" s="2" t="s">
        <v>508</v>
      </c>
      <c r="C2187" s="2">
        <v>1.34217728E9</v>
      </c>
      <c r="D2187" s="2">
        <v>20.0</v>
      </c>
      <c r="E2187" s="2">
        <v>2092.62</v>
      </c>
      <c r="F2187" s="2">
        <v>641.39</v>
      </c>
      <c r="G2187" s="2">
        <v>609.32</v>
      </c>
      <c r="H2187" s="756">
        <v>46096.0</v>
      </c>
      <c r="I2187" s="757">
        <f t="shared" si="1"/>
        <v>1416.742684</v>
      </c>
      <c r="J2187" s="758">
        <f t="shared" si="2"/>
        <v>0.6770186104</v>
      </c>
      <c r="K2187" s="758"/>
    </row>
    <row r="2188">
      <c r="A2188" s="2" t="s">
        <v>425</v>
      </c>
      <c r="B2188" s="2" t="s">
        <v>508</v>
      </c>
      <c r="C2188" s="2">
        <v>2.68435456E9</v>
      </c>
      <c r="D2188" s="2">
        <v>20.0</v>
      </c>
      <c r="E2188" s="2">
        <v>3901.27</v>
      </c>
      <c r="F2188" s="2">
        <v>688.07</v>
      </c>
      <c r="G2188" s="2">
        <v>653.67</v>
      </c>
      <c r="H2188" s="756">
        <v>46096.0</v>
      </c>
      <c r="I2188" s="757">
        <f t="shared" si="1"/>
        <v>2833.485369</v>
      </c>
      <c r="J2188" s="758">
        <f t="shared" si="2"/>
        <v>0.7262981975</v>
      </c>
      <c r="K2188" s="758"/>
    </row>
    <row r="2189">
      <c r="A2189" s="2" t="s">
        <v>425</v>
      </c>
      <c r="B2189" s="2" t="s">
        <v>508</v>
      </c>
      <c r="C2189" s="2">
        <v>5.36870912E9</v>
      </c>
      <c r="D2189" s="2">
        <v>20.0</v>
      </c>
      <c r="E2189" s="2">
        <v>7489.81</v>
      </c>
      <c r="F2189" s="2">
        <v>716.8</v>
      </c>
      <c r="G2189" s="2">
        <v>680.96</v>
      </c>
      <c r="H2189" s="756">
        <v>46096.0</v>
      </c>
      <c r="I2189" s="757">
        <f t="shared" si="1"/>
        <v>5666.970738</v>
      </c>
      <c r="J2189" s="758">
        <f t="shared" si="2"/>
        <v>0.7566240983</v>
      </c>
      <c r="K2189" s="758"/>
    </row>
    <row r="2190">
      <c r="A2190" s="2" t="s">
        <v>425</v>
      </c>
      <c r="B2190" s="2" t="s">
        <v>508</v>
      </c>
      <c r="C2190" s="2">
        <v>1.073741824E10</v>
      </c>
      <c r="D2190" s="2">
        <v>20.0</v>
      </c>
      <c r="E2190" s="2">
        <v>14708.9</v>
      </c>
      <c r="F2190" s="2">
        <v>730.0</v>
      </c>
      <c r="G2190" s="2">
        <v>693.5</v>
      </c>
      <c r="H2190" s="756">
        <v>46096.0</v>
      </c>
      <c r="I2190" s="757">
        <f t="shared" si="1"/>
        <v>11333.94148</v>
      </c>
      <c r="J2190" s="758">
        <f t="shared" si="2"/>
        <v>0.7705499035</v>
      </c>
      <c r="K2190" s="758"/>
    </row>
    <row r="2191">
      <c r="A2191" s="2" t="s">
        <v>425</v>
      </c>
      <c r="B2191" s="2" t="s">
        <v>508</v>
      </c>
      <c r="C2191" s="2">
        <v>1408.0</v>
      </c>
      <c r="D2191" s="2">
        <v>22.0</v>
      </c>
      <c r="E2191" s="2">
        <v>39.99</v>
      </c>
      <c r="F2191" s="2">
        <v>0.04</v>
      </c>
      <c r="G2191" s="2">
        <v>0.03</v>
      </c>
      <c r="H2191" s="756">
        <v>46096.0</v>
      </c>
      <c r="I2191" s="757">
        <f t="shared" si="1"/>
        <v>0.001493333333</v>
      </c>
      <c r="J2191" s="758">
        <f t="shared" si="2"/>
        <v>0.000037342669</v>
      </c>
      <c r="K2191" s="758"/>
    </row>
    <row r="2192">
      <c r="A2192" s="2" t="s">
        <v>425</v>
      </c>
      <c r="B2192" s="2" t="s">
        <v>508</v>
      </c>
      <c r="C2192" s="2">
        <v>2816.0</v>
      </c>
      <c r="D2192" s="2">
        <v>22.0</v>
      </c>
      <c r="E2192" s="2">
        <v>41.13</v>
      </c>
      <c r="F2192" s="2">
        <v>0.07</v>
      </c>
      <c r="G2192" s="2">
        <v>0.07</v>
      </c>
      <c r="H2192" s="756">
        <v>46096.0</v>
      </c>
      <c r="I2192" s="757">
        <f t="shared" si="1"/>
        <v>0.002986666667</v>
      </c>
      <c r="J2192" s="758">
        <f t="shared" si="2"/>
        <v>0.00007261528487</v>
      </c>
      <c r="K2192" s="758"/>
    </row>
    <row r="2193">
      <c r="A2193" s="2" t="s">
        <v>425</v>
      </c>
      <c r="B2193" s="2" t="s">
        <v>508</v>
      </c>
      <c r="C2193" s="2">
        <v>5632.0</v>
      </c>
      <c r="D2193" s="2">
        <v>22.0</v>
      </c>
      <c r="E2193" s="2">
        <v>41.16</v>
      </c>
      <c r="F2193" s="2">
        <v>0.14</v>
      </c>
      <c r="G2193" s="2">
        <v>0.13</v>
      </c>
      <c r="H2193" s="756">
        <v>46096.0</v>
      </c>
      <c r="I2193" s="757">
        <f t="shared" si="1"/>
        <v>0.005973333333</v>
      </c>
      <c r="J2193" s="758">
        <f t="shared" si="2"/>
        <v>0.0001451247166</v>
      </c>
      <c r="K2193" s="758"/>
    </row>
    <row r="2194">
      <c r="A2194" s="2" t="s">
        <v>425</v>
      </c>
      <c r="B2194" s="2" t="s">
        <v>508</v>
      </c>
      <c r="C2194" s="2">
        <v>11264.0</v>
      </c>
      <c r="D2194" s="2">
        <v>22.0</v>
      </c>
      <c r="E2194" s="2">
        <v>41.74</v>
      </c>
      <c r="F2194" s="2">
        <v>0.27</v>
      </c>
      <c r="G2194" s="2">
        <v>0.26</v>
      </c>
      <c r="H2194" s="756">
        <v>46096.0</v>
      </c>
      <c r="I2194" s="757">
        <f t="shared" si="1"/>
        <v>0.01194666667</v>
      </c>
      <c r="J2194" s="758">
        <f t="shared" si="2"/>
        <v>0.0002862162594</v>
      </c>
      <c r="K2194" s="758"/>
    </row>
    <row r="2195">
      <c r="A2195" s="2" t="s">
        <v>425</v>
      </c>
      <c r="B2195" s="2" t="s">
        <v>508</v>
      </c>
      <c r="C2195" s="2">
        <v>22528.0</v>
      </c>
      <c r="D2195" s="2">
        <v>22.0</v>
      </c>
      <c r="E2195" s="2">
        <v>41.79</v>
      </c>
      <c r="F2195" s="2">
        <v>0.54</v>
      </c>
      <c r="G2195" s="2">
        <v>0.51</v>
      </c>
      <c r="H2195" s="756">
        <v>46096.0</v>
      </c>
      <c r="I2195" s="757">
        <f t="shared" si="1"/>
        <v>0.02389333333</v>
      </c>
      <c r="J2195" s="758">
        <f t="shared" si="2"/>
        <v>0.000571747627</v>
      </c>
      <c r="K2195" s="758"/>
    </row>
    <row r="2196">
      <c r="A2196" s="2" t="s">
        <v>425</v>
      </c>
      <c r="B2196" s="2" t="s">
        <v>508</v>
      </c>
      <c r="C2196" s="2">
        <v>45056.0</v>
      </c>
      <c r="D2196" s="2">
        <v>22.0</v>
      </c>
      <c r="E2196" s="2">
        <v>42.35</v>
      </c>
      <c r="F2196" s="2">
        <v>1.06</v>
      </c>
      <c r="G2196" s="2">
        <v>1.02</v>
      </c>
      <c r="H2196" s="756">
        <v>46096.0</v>
      </c>
      <c r="I2196" s="757">
        <f t="shared" si="1"/>
        <v>0.04778666667</v>
      </c>
      <c r="J2196" s="758">
        <f t="shared" si="2"/>
        <v>0.001128374656</v>
      </c>
      <c r="K2196" s="758"/>
    </row>
    <row r="2197">
      <c r="A2197" s="2" t="s">
        <v>425</v>
      </c>
      <c r="B2197" s="2" t="s">
        <v>508</v>
      </c>
      <c r="C2197" s="2">
        <v>90112.0</v>
      </c>
      <c r="D2197" s="2">
        <v>22.0</v>
      </c>
      <c r="E2197" s="2">
        <v>43.69</v>
      </c>
      <c r="F2197" s="2">
        <v>2.06</v>
      </c>
      <c r="G2197" s="2">
        <v>1.97</v>
      </c>
      <c r="H2197" s="756">
        <v>46096.0</v>
      </c>
      <c r="I2197" s="757">
        <f t="shared" si="1"/>
        <v>0.09557333333</v>
      </c>
      <c r="J2197" s="758">
        <f t="shared" si="2"/>
        <v>0.002187533379</v>
      </c>
      <c r="K2197" s="758"/>
    </row>
    <row r="2198">
      <c r="A2198" s="2" t="s">
        <v>425</v>
      </c>
      <c r="B2198" s="2" t="s">
        <v>508</v>
      </c>
      <c r="C2198" s="2">
        <v>180224.0</v>
      </c>
      <c r="D2198" s="2">
        <v>22.0</v>
      </c>
      <c r="E2198" s="2">
        <v>47.87</v>
      </c>
      <c r="F2198" s="2">
        <v>3.76</v>
      </c>
      <c r="G2198" s="2">
        <v>3.59</v>
      </c>
      <c r="H2198" s="756">
        <v>46096.0</v>
      </c>
      <c r="I2198" s="757">
        <f t="shared" si="1"/>
        <v>0.1911466667</v>
      </c>
      <c r="J2198" s="758">
        <f t="shared" si="2"/>
        <v>0.003993036697</v>
      </c>
      <c r="K2198" s="758"/>
    </row>
    <row r="2199">
      <c r="A2199" s="2" t="s">
        <v>425</v>
      </c>
      <c r="B2199" s="2" t="s">
        <v>508</v>
      </c>
      <c r="C2199" s="2">
        <v>360448.0</v>
      </c>
      <c r="D2199" s="2">
        <v>22.0</v>
      </c>
      <c r="E2199" s="2">
        <v>47.84</v>
      </c>
      <c r="F2199" s="2">
        <v>7.53</v>
      </c>
      <c r="G2199" s="2">
        <v>7.19</v>
      </c>
      <c r="H2199" s="756">
        <v>46096.0</v>
      </c>
      <c r="I2199" s="757">
        <f t="shared" si="1"/>
        <v>0.3822933333</v>
      </c>
      <c r="J2199" s="758">
        <f t="shared" si="2"/>
        <v>0.007991081382</v>
      </c>
      <c r="K2199" s="758"/>
    </row>
    <row r="2200">
      <c r="A2200" s="2" t="s">
        <v>425</v>
      </c>
      <c r="B2200" s="2" t="s">
        <v>508</v>
      </c>
      <c r="C2200" s="2">
        <v>720896.0</v>
      </c>
      <c r="D2200" s="2">
        <v>22.0</v>
      </c>
      <c r="E2200" s="2">
        <v>48.14</v>
      </c>
      <c r="F2200" s="2">
        <v>14.97</v>
      </c>
      <c r="G2200" s="2">
        <v>14.29</v>
      </c>
      <c r="H2200" s="756">
        <v>46096.0</v>
      </c>
      <c r="I2200" s="757">
        <f t="shared" si="1"/>
        <v>0.7645866667</v>
      </c>
      <c r="J2200" s="758">
        <f t="shared" si="2"/>
        <v>0.01588256474</v>
      </c>
      <c r="K2200" s="758"/>
    </row>
    <row r="2201">
      <c r="A2201" s="2" t="s">
        <v>425</v>
      </c>
      <c r="B2201" s="2" t="s">
        <v>508</v>
      </c>
      <c r="C2201" s="2">
        <v>1441792.0</v>
      </c>
      <c r="D2201" s="2">
        <v>22.0</v>
      </c>
      <c r="E2201" s="2">
        <v>49.14</v>
      </c>
      <c r="F2201" s="2">
        <v>29.34</v>
      </c>
      <c r="G2201" s="2">
        <v>28.01</v>
      </c>
      <c r="H2201" s="756">
        <v>46096.0</v>
      </c>
      <c r="I2201" s="757">
        <f t="shared" si="1"/>
        <v>1.529173333</v>
      </c>
      <c r="J2201" s="758">
        <f t="shared" si="2"/>
        <v>0.03111870845</v>
      </c>
      <c r="K2201" s="758"/>
    </row>
    <row r="2202">
      <c r="A2202" s="2" t="s">
        <v>425</v>
      </c>
      <c r="B2202" s="2" t="s">
        <v>508</v>
      </c>
      <c r="C2202" s="2">
        <v>2883584.0</v>
      </c>
      <c r="D2202" s="2">
        <v>22.0</v>
      </c>
      <c r="E2202" s="2">
        <v>51.05</v>
      </c>
      <c r="F2202" s="2">
        <v>56.48</v>
      </c>
      <c r="G2202" s="2">
        <v>53.92</v>
      </c>
      <c r="H2202" s="756">
        <v>46096.0</v>
      </c>
      <c r="I2202" s="757">
        <f t="shared" si="1"/>
        <v>3.058346667</v>
      </c>
      <c r="J2202" s="758">
        <f t="shared" si="2"/>
        <v>0.05990884754</v>
      </c>
      <c r="K2202" s="758"/>
    </row>
    <row r="2203">
      <c r="A2203" s="2" t="s">
        <v>425</v>
      </c>
      <c r="B2203" s="2" t="s">
        <v>508</v>
      </c>
      <c r="C2203" s="2">
        <v>5767168.0</v>
      </c>
      <c r="D2203" s="2">
        <v>22.0</v>
      </c>
      <c r="E2203" s="2">
        <v>78.59</v>
      </c>
      <c r="F2203" s="2">
        <v>73.39</v>
      </c>
      <c r="G2203" s="2">
        <v>70.05</v>
      </c>
      <c r="H2203" s="756">
        <v>46096.0</v>
      </c>
      <c r="I2203" s="757">
        <f t="shared" si="1"/>
        <v>6.116693333</v>
      </c>
      <c r="J2203" s="758">
        <f t="shared" si="2"/>
        <v>0.07783042796</v>
      </c>
      <c r="K2203" s="758"/>
    </row>
    <row r="2204">
      <c r="A2204" s="2" t="s">
        <v>425</v>
      </c>
      <c r="B2204" s="2" t="s">
        <v>508</v>
      </c>
      <c r="C2204" s="2">
        <v>1.1534336E7</v>
      </c>
      <c r="D2204" s="2">
        <v>22.0</v>
      </c>
      <c r="E2204" s="2">
        <v>87.43</v>
      </c>
      <c r="F2204" s="2">
        <v>131.92</v>
      </c>
      <c r="G2204" s="2">
        <v>125.93</v>
      </c>
      <c r="H2204" s="756">
        <v>46096.0</v>
      </c>
      <c r="I2204" s="757">
        <f t="shared" si="1"/>
        <v>12.23338667</v>
      </c>
      <c r="J2204" s="758">
        <f t="shared" si="2"/>
        <v>0.139922071</v>
      </c>
      <c r="K2204" s="758"/>
    </row>
    <row r="2205">
      <c r="A2205" s="2" t="s">
        <v>425</v>
      </c>
      <c r="B2205" s="2" t="s">
        <v>508</v>
      </c>
      <c r="C2205" s="2">
        <v>2.3068672E7</v>
      </c>
      <c r="D2205" s="2">
        <v>22.0</v>
      </c>
      <c r="E2205" s="2">
        <v>122.33</v>
      </c>
      <c r="F2205" s="2">
        <v>188.57</v>
      </c>
      <c r="G2205" s="2">
        <v>180.0</v>
      </c>
      <c r="H2205" s="756">
        <v>46096.0</v>
      </c>
      <c r="I2205" s="757">
        <f t="shared" si="1"/>
        <v>24.46677333</v>
      </c>
      <c r="J2205" s="758">
        <f t="shared" si="2"/>
        <v>0.2000063217</v>
      </c>
      <c r="K2205" s="758"/>
    </row>
    <row r="2206">
      <c r="A2206" s="2" t="s">
        <v>425</v>
      </c>
      <c r="B2206" s="2" t="s">
        <v>508</v>
      </c>
      <c r="C2206" s="2">
        <v>4.6137344E7</v>
      </c>
      <c r="D2206" s="2">
        <v>22.0</v>
      </c>
      <c r="E2206" s="2">
        <v>114.13</v>
      </c>
      <c r="F2206" s="2">
        <v>404.24</v>
      </c>
      <c r="G2206" s="2">
        <v>385.87</v>
      </c>
      <c r="H2206" s="756">
        <v>46096.0</v>
      </c>
      <c r="I2206" s="757">
        <f t="shared" si="1"/>
        <v>48.93354667</v>
      </c>
      <c r="J2206" s="758">
        <f t="shared" si="2"/>
        <v>0.4287527089</v>
      </c>
      <c r="K2206" s="758"/>
    </row>
    <row r="2207">
      <c r="A2207" s="2" t="s">
        <v>425</v>
      </c>
      <c r="B2207" s="2" t="s">
        <v>508</v>
      </c>
      <c r="C2207" s="2">
        <v>9.2274688E7</v>
      </c>
      <c r="D2207" s="2">
        <v>22.0</v>
      </c>
      <c r="E2207" s="2">
        <v>187.65</v>
      </c>
      <c r="F2207" s="2">
        <v>491.75</v>
      </c>
      <c r="G2207" s="2">
        <v>469.4</v>
      </c>
      <c r="H2207" s="756">
        <v>46096.0</v>
      </c>
      <c r="I2207" s="757">
        <f t="shared" si="1"/>
        <v>97.86709333</v>
      </c>
      <c r="J2207" s="758">
        <f t="shared" si="2"/>
        <v>0.5215405986</v>
      </c>
      <c r="K2207" s="758"/>
    </row>
    <row r="2208">
      <c r="A2208" s="2" t="s">
        <v>425</v>
      </c>
      <c r="B2208" s="2" t="s">
        <v>508</v>
      </c>
      <c r="C2208" s="2">
        <v>1.84549376E8</v>
      </c>
      <c r="D2208" s="2">
        <v>22.0</v>
      </c>
      <c r="E2208" s="2">
        <v>312.83</v>
      </c>
      <c r="F2208" s="2">
        <v>589.94</v>
      </c>
      <c r="G2208" s="2">
        <v>563.13</v>
      </c>
      <c r="H2208" s="756">
        <v>46096.0</v>
      </c>
      <c r="I2208" s="757">
        <f t="shared" si="1"/>
        <v>195.7341867</v>
      </c>
      <c r="J2208" s="758">
        <f t="shared" si="2"/>
        <v>0.6256886701</v>
      </c>
      <c r="K2208" s="758"/>
    </row>
    <row r="2209">
      <c r="A2209" s="2" t="s">
        <v>425</v>
      </c>
      <c r="B2209" s="2" t="s">
        <v>508</v>
      </c>
      <c r="C2209" s="2">
        <v>3.69098752E8</v>
      </c>
      <c r="D2209" s="2">
        <v>22.0</v>
      </c>
      <c r="E2209" s="2">
        <v>582.22</v>
      </c>
      <c r="F2209" s="2">
        <v>633.95</v>
      </c>
      <c r="G2209" s="2">
        <v>605.14</v>
      </c>
      <c r="H2209" s="756">
        <v>46096.0</v>
      </c>
      <c r="I2209" s="757">
        <f t="shared" si="1"/>
        <v>391.4683733</v>
      </c>
      <c r="J2209" s="758">
        <f t="shared" si="2"/>
        <v>0.6723719098</v>
      </c>
      <c r="K2209" s="758"/>
    </row>
    <row r="2210">
      <c r="A2210" s="2" t="s">
        <v>425</v>
      </c>
      <c r="B2210" s="2" t="s">
        <v>508</v>
      </c>
      <c r="C2210" s="2">
        <v>7.38197504E8</v>
      </c>
      <c r="D2210" s="2">
        <v>22.0</v>
      </c>
      <c r="E2210" s="2">
        <v>1107.04</v>
      </c>
      <c r="F2210" s="2">
        <v>666.82</v>
      </c>
      <c r="G2210" s="2">
        <v>636.51</v>
      </c>
      <c r="H2210" s="756">
        <v>46096.0</v>
      </c>
      <c r="I2210" s="757">
        <f t="shared" si="1"/>
        <v>782.9367467</v>
      </c>
      <c r="J2210" s="758">
        <f t="shared" si="2"/>
        <v>0.7072343788</v>
      </c>
      <c r="K2210" s="758"/>
    </row>
    <row r="2211">
      <c r="A2211" s="2" t="s">
        <v>425</v>
      </c>
      <c r="B2211" s="2" t="s">
        <v>508</v>
      </c>
      <c r="C2211" s="2">
        <v>1.476395008E9</v>
      </c>
      <c r="D2211" s="2">
        <v>22.0</v>
      </c>
      <c r="E2211" s="2">
        <v>2304.0</v>
      </c>
      <c r="F2211" s="2">
        <v>640.8</v>
      </c>
      <c r="G2211" s="2">
        <v>611.67</v>
      </c>
      <c r="H2211" s="756">
        <v>46096.0</v>
      </c>
      <c r="I2211" s="757">
        <f t="shared" si="1"/>
        <v>1565.873493</v>
      </c>
      <c r="J2211" s="758">
        <f t="shared" si="2"/>
        <v>0.6796325926</v>
      </c>
      <c r="K2211" s="758"/>
    </row>
    <row r="2212">
      <c r="A2212" s="2" t="s">
        <v>425</v>
      </c>
      <c r="B2212" s="2" t="s">
        <v>508</v>
      </c>
      <c r="C2212" s="2">
        <v>2.952790016E9</v>
      </c>
      <c r="D2212" s="2">
        <v>22.0</v>
      </c>
      <c r="E2212" s="2">
        <v>4299.82</v>
      </c>
      <c r="F2212" s="2">
        <v>686.72</v>
      </c>
      <c r="G2212" s="2">
        <v>655.51</v>
      </c>
      <c r="H2212" s="756">
        <v>46096.0</v>
      </c>
      <c r="I2212" s="757">
        <f t="shared" si="1"/>
        <v>3131.746987</v>
      </c>
      <c r="J2212" s="758">
        <f t="shared" si="2"/>
        <v>0.7283437415</v>
      </c>
      <c r="K2212" s="758"/>
    </row>
    <row r="2213">
      <c r="A2213" s="2" t="s">
        <v>425</v>
      </c>
      <c r="B2213" s="2" t="s">
        <v>508</v>
      </c>
      <c r="C2213" s="2">
        <v>5.905580032E9</v>
      </c>
      <c r="D2213" s="2">
        <v>22.0</v>
      </c>
      <c r="E2213" s="2">
        <v>8271.68</v>
      </c>
      <c r="F2213" s="2">
        <v>713.95</v>
      </c>
      <c r="G2213" s="2">
        <v>681.5</v>
      </c>
      <c r="H2213" s="756">
        <v>46096.0</v>
      </c>
      <c r="I2213" s="757">
        <f t="shared" si="1"/>
        <v>6263.493973</v>
      </c>
      <c r="J2213" s="758">
        <f t="shared" si="2"/>
        <v>0.7572215044</v>
      </c>
      <c r="K2213" s="758"/>
    </row>
    <row r="2214">
      <c r="A2214" s="2" t="s">
        <v>425</v>
      </c>
      <c r="B2214" s="2" t="s">
        <v>508</v>
      </c>
      <c r="C2214" s="2">
        <v>1.1811160064E10</v>
      </c>
      <c r="D2214" s="2">
        <v>22.0</v>
      </c>
      <c r="E2214" s="2">
        <v>16245.0</v>
      </c>
      <c r="F2214" s="2">
        <v>727.06</v>
      </c>
      <c r="G2214" s="2">
        <v>694.02</v>
      </c>
      <c r="H2214" s="756">
        <v>46096.0</v>
      </c>
      <c r="I2214" s="757">
        <f t="shared" si="1"/>
        <v>12526.98795</v>
      </c>
      <c r="J2214" s="758">
        <f t="shared" si="2"/>
        <v>0.7711288364</v>
      </c>
      <c r="K2214" s="758"/>
    </row>
    <row r="2215">
      <c r="A2215" s="2" t="s">
        <v>425</v>
      </c>
      <c r="B2215" s="2" t="s">
        <v>508</v>
      </c>
      <c r="C2215" s="2">
        <v>1536.0</v>
      </c>
      <c r="D2215" s="2">
        <v>24.0</v>
      </c>
      <c r="E2215" s="2">
        <v>43.53</v>
      </c>
      <c r="F2215" s="2">
        <v>0.04</v>
      </c>
      <c r="G2215" s="2">
        <v>0.03</v>
      </c>
      <c r="H2215" s="756">
        <v>46096.0</v>
      </c>
      <c r="I2215" s="757">
        <f t="shared" si="1"/>
        <v>0.001635555556</v>
      </c>
      <c r="J2215" s="758">
        <f t="shared" si="2"/>
        <v>0.00003757306583</v>
      </c>
      <c r="K2215" s="758"/>
    </row>
    <row r="2216">
      <c r="A2216" s="2" t="s">
        <v>425</v>
      </c>
      <c r="B2216" s="2" t="s">
        <v>508</v>
      </c>
      <c r="C2216" s="2">
        <v>3072.0</v>
      </c>
      <c r="D2216" s="2">
        <v>24.0</v>
      </c>
      <c r="E2216" s="2">
        <v>43.53</v>
      </c>
      <c r="F2216" s="2">
        <v>0.07</v>
      </c>
      <c r="G2216" s="2">
        <v>0.07</v>
      </c>
      <c r="H2216" s="756">
        <v>46096.0</v>
      </c>
      <c r="I2216" s="757">
        <f t="shared" si="1"/>
        <v>0.003271111111</v>
      </c>
      <c r="J2216" s="758">
        <f t="shared" si="2"/>
        <v>0.00007514613166</v>
      </c>
      <c r="K2216" s="758"/>
    </row>
    <row r="2217">
      <c r="A2217" s="2" t="s">
        <v>425</v>
      </c>
      <c r="B2217" s="2" t="s">
        <v>508</v>
      </c>
      <c r="C2217" s="2">
        <v>6144.0</v>
      </c>
      <c r="D2217" s="2">
        <v>24.0</v>
      </c>
      <c r="E2217" s="2">
        <v>43.5</v>
      </c>
      <c r="F2217" s="2">
        <v>0.14</v>
      </c>
      <c r="G2217" s="2">
        <v>0.14</v>
      </c>
      <c r="H2217" s="756">
        <v>46096.0</v>
      </c>
      <c r="I2217" s="757">
        <f t="shared" si="1"/>
        <v>0.006542222222</v>
      </c>
      <c r="J2217" s="758">
        <f t="shared" si="2"/>
        <v>0.0001503959132</v>
      </c>
      <c r="K2217" s="758"/>
    </row>
    <row r="2218">
      <c r="A2218" s="2" t="s">
        <v>425</v>
      </c>
      <c r="B2218" s="2" t="s">
        <v>508</v>
      </c>
      <c r="C2218" s="2">
        <v>12288.0</v>
      </c>
      <c r="D2218" s="2">
        <v>24.0</v>
      </c>
      <c r="E2218" s="2">
        <v>44.01</v>
      </c>
      <c r="F2218" s="2">
        <v>0.28</v>
      </c>
      <c r="G2218" s="2">
        <v>0.27</v>
      </c>
      <c r="H2218" s="756">
        <v>46096.0</v>
      </c>
      <c r="I2218" s="757">
        <f t="shared" si="1"/>
        <v>0.01308444444</v>
      </c>
      <c r="J2218" s="758">
        <f t="shared" si="2"/>
        <v>0.0002973061678</v>
      </c>
      <c r="K2218" s="758"/>
    </row>
    <row r="2219">
      <c r="A2219" s="2" t="s">
        <v>425</v>
      </c>
      <c r="B2219" s="2" t="s">
        <v>508</v>
      </c>
      <c r="C2219" s="2">
        <v>24576.0</v>
      </c>
      <c r="D2219" s="2">
        <v>24.0</v>
      </c>
      <c r="E2219" s="2">
        <v>45.05</v>
      </c>
      <c r="F2219" s="2">
        <v>0.55</v>
      </c>
      <c r="G2219" s="2">
        <v>0.52</v>
      </c>
      <c r="H2219" s="756">
        <v>46096.0</v>
      </c>
      <c r="I2219" s="757">
        <f t="shared" si="1"/>
        <v>0.02616888889</v>
      </c>
      <c r="J2219" s="758">
        <f t="shared" si="2"/>
        <v>0.0005808854359</v>
      </c>
      <c r="K2219" s="758"/>
    </row>
    <row r="2220">
      <c r="A2220" s="2" t="s">
        <v>425</v>
      </c>
      <c r="B2220" s="2" t="s">
        <v>508</v>
      </c>
      <c r="C2220" s="2">
        <v>49152.0</v>
      </c>
      <c r="D2220" s="2">
        <v>24.0</v>
      </c>
      <c r="E2220" s="2">
        <v>45.34</v>
      </c>
      <c r="F2220" s="2">
        <v>1.08</v>
      </c>
      <c r="G2220" s="2">
        <v>1.04</v>
      </c>
      <c r="H2220" s="756">
        <v>46096.0</v>
      </c>
      <c r="I2220" s="757">
        <f t="shared" si="1"/>
        <v>0.05233777778</v>
      </c>
      <c r="J2220" s="758">
        <f t="shared" si="2"/>
        <v>0.001154340048</v>
      </c>
      <c r="K2220" s="758"/>
    </row>
    <row r="2221">
      <c r="A2221" s="2" t="s">
        <v>425</v>
      </c>
      <c r="B2221" s="2" t="s">
        <v>508</v>
      </c>
      <c r="C2221" s="2">
        <v>98304.0</v>
      </c>
      <c r="D2221" s="2">
        <v>24.0</v>
      </c>
      <c r="E2221" s="2">
        <v>45.93</v>
      </c>
      <c r="F2221" s="2">
        <v>2.14</v>
      </c>
      <c r="G2221" s="2">
        <v>2.05</v>
      </c>
      <c r="H2221" s="756">
        <v>46096.0</v>
      </c>
      <c r="I2221" s="757">
        <f t="shared" si="1"/>
        <v>0.1046755556</v>
      </c>
      <c r="J2221" s="758">
        <f t="shared" si="2"/>
        <v>0.002279023635</v>
      </c>
      <c r="K2221" s="758"/>
    </row>
    <row r="2222">
      <c r="A2222" s="2" t="s">
        <v>425</v>
      </c>
      <c r="B2222" s="2" t="s">
        <v>508</v>
      </c>
      <c r="C2222" s="2">
        <v>196608.0</v>
      </c>
      <c r="D2222" s="2">
        <v>24.0</v>
      </c>
      <c r="E2222" s="2">
        <v>51.72</v>
      </c>
      <c r="F2222" s="2">
        <v>3.8</v>
      </c>
      <c r="G2222" s="2">
        <v>3.64</v>
      </c>
      <c r="H2222" s="756">
        <v>46096.0</v>
      </c>
      <c r="I2222" s="757">
        <f t="shared" si="1"/>
        <v>0.2093511111</v>
      </c>
      <c r="J2222" s="758">
        <f t="shared" si="2"/>
        <v>0.004047778637</v>
      </c>
      <c r="K2222" s="758"/>
    </row>
    <row r="2223">
      <c r="A2223" s="2" t="s">
        <v>425</v>
      </c>
      <c r="B2223" s="2" t="s">
        <v>508</v>
      </c>
      <c r="C2223" s="2">
        <v>393216.0</v>
      </c>
      <c r="D2223" s="2">
        <v>24.0</v>
      </c>
      <c r="E2223" s="2">
        <v>50.82</v>
      </c>
      <c r="F2223" s="2">
        <v>7.74</v>
      </c>
      <c r="G2223" s="2">
        <v>7.41</v>
      </c>
      <c r="H2223" s="756">
        <v>46096.0</v>
      </c>
      <c r="I2223" s="757">
        <f t="shared" si="1"/>
        <v>0.4187022222</v>
      </c>
      <c r="J2223" s="758">
        <f t="shared" si="2"/>
        <v>0.008238926057</v>
      </c>
      <c r="K2223" s="758"/>
    </row>
    <row r="2224">
      <c r="A2224" s="2" t="s">
        <v>425</v>
      </c>
      <c r="B2224" s="2" t="s">
        <v>508</v>
      </c>
      <c r="C2224" s="2">
        <v>786432.0</v>
      </c>
      <c r="D2224" s="2">
        <v>24.0</v>
      </c>
      <c r="E2224" s="2">
        <v>51.61</v>
      </c>
      <c r="F2224" s="2">
        <v>15.24</v>
      </c>
      <c r="G2224" s="2">
        <v>14.6</v>
      </c>
      <c r="H2224" s="756">
        <v>46096.0</v>
      </c>
      <c r="I2224" s="757">
        <f t="shared" si="1"/>
        <v>0.8374044444</v>
      </c>
      <c r="J2224" s="758">
        <f t="shared" si="2"/>
        <v>0.0162256238</v>
      </c>
      <c r="K2224" s="758"/>
    </row>
    <row r="2225">
      <c r="A2225" s="2" t="s">
        <v>425</v>
      </c>
      <c r="B2225" s="2" t="s">
        <v>508</v>
      </c>
      <c r="C2225" s="2">
        <v>1572864.0</v>
      </c>
      <c r="D2225" s="2">
        <v>24.0</v>
      </c>
      <c r="E2225" s="2">
        <v>52.65</v>
      </c>
      <c r="F2225" s="2">
        <v>29.88</v>
      </c>
      <c r="G2225" s="2">
        <v>28.63</v>
      </c>
      <c r="H2225" s="756">
        <v>46096.0</v>
      </c>
      <c r="I2225" s="757">
        <f t="shared" si="1"/>
        <v>1.674808889</v>
      </c>
      <c r="J2225" s="758">
        <f t="shared" si="2"/>
        <v>0.03181023531</v>
      </c>
      <c r="K2225" s="758"/>
    </row>
    <row r="2226">
      <c r="A2226" s="2" t="s">
        <v>425</v>
      </c>
      <c r="B2226" s="2" t="s">
        <v>508</v>
      </c>
      <c r="C2226" s="2">
        <v>3145728.0</v>
      </c>
      <c r="D2226" s="2">
        <v>24.0</v>
      </c>
      <c r="E2226" s="2">
        <v>54.62</v>
      </c>
      <c r="F2226" s="2">
        <v>57.59</v>
      </c>
      <c r="G2226" s="2">
        <v>55.19</v>
      </c>
      <c r="H2226" s="756">
        <v>46096.0</v>
      </c>
      <c r="I2226" s="757">
        <f t="shared" si="1"/>
        <v>3.349617778</v>
      </c>
      <c r="J2226" s="758">
        <f t="shared" si="2"/>
        <v>0.06132584727</v>
      </c>
      <c r="K2226" s="758"/>
    </row>
    <row r="2227">
      <c r="A2227" s="2" t="s">
        <v>425</v>
      </c>
      <c r="B2227" s="2" t="s">
        <v>508</v>
      </c>
      <c r="C2227" s="2">
        <v>6291456.0</v>
      </c>
      <c r="D2227" s="2">
        <v>24.0</v>
      </c>
      <c r="E2227" s="2">
        <v>82.42</v>
      </c>
      <c r="F2227" s="2">
        <v>76.33</v>
      </c>
      <c r="G2227" s="2">
        <v>73.15</v>
      </c>
      <c r="H2227" s="756">
        <v>46096.0</v>
      </c>
      <c r="I2227" s="757">
        <f t="shared" si="1"/>
        <v>6.699235556</v>
      </c>
      <c r="J2227" s="758">
        <f t="shared" si="2"/>
        <v>0.08128167381</v>
      </c>
      <c r="K2227" s="758"/>
    </row>
    <row r="2228">
      <c r="A2228" s="2" t="s">
        <v>425</v>
      </c>
      <c r="B2228" s="2" t="s">
        <v>508</v>
      </c>
      <c r="C2228" s="2">
        <v>1.2582912E7</v>
      </c>
      <c r="D2228" s="2">
        <v>24.0</v>
      </c>
      <c r="E2228" s="2">
        <v>90.74</v>
      </c>
      <c r="F2228" s="2">
        <v>138.67</v>
      </c>
      <c r="G2228" s="2">
        <v>132.89</v>
      </c>
      <c r="H2228" s="756">
        <v>46096.0</v>
      </c>
      <c r="I2228" s="757">
        <f t="shared" si="1"/>
        <v>13.39847111</v>
      </c>
      <c r="J2228" s="758">
        <f t="shared" si="2"/>
        <v>0.1476578258</v>
      </c>
      <c r="K2228" s="758"/>
    </row>
    <row r="2229">
      <c r="A2229" s="2" t="s">
        <v>425</v>
      </c>
      <c r="B2229" s="2" t="s">
        <v>508</v>
      </c>
      <c r="C2229" s="2">
        <v>2.5165824E7</v>
      </c>
      <c r="D2229" s="2">
        <v>24.0</v>
      </c>
      <c r="E2229" s="2">
        <v>126.85</v>
      </c>
      <c r="F2229" s="2">
        <v>198.4</v>
      </c>
      <c r="G2229" s="2">
        <v>190.13</v>
      </c>
      <c r="H2229" s="756">
        <v>46096.0</v>
      </c>
      <c r="I2229" s="757">
        <f t="shared" si="1"/>
        <v>26.79694222</v>
      </c>
      <c r="J2229" s="758">
        <f t="shared" si="2"/>
        <v>0.2112490518</v>
      </c>
      <c r="K2229" s="758"/>
    </row>
    <row r="2230">
      <c r="A2230" s="2" t="s">
        <v>425</v>
      </c>
      <c r="B2230" s="2" t="s">
        <v>508</v>
      </c>
      <c r="C2230" s="2">
        <v>5.0331648E7</v>
      </c>
      <c r="D2230" s="2">
        <v>24.0</v>
      </c>
      <c r="E2230" s="2">
        <v>125.33</v>
      </c>
      <c r="F2230" s="2">
        <v>401.58</v>
      </c>
      <c r="G2230" s="2">
        <v>384.85</v>
      </c>
      <c r="H2230" s="756">
        <v>46096.0</v>
      </c>
      <c r="I2230" s="757">
        <f t="shared" si="1"/>
        <v>53.59388444</v>
      </c>
      <c r="J2230" s="758">
        <f t="shared" si="2"/>
        <v>0.4276221531</v>
      </c>
      <c r="K2230" s="758"/>
    </row>
    <row r="2231">
      <c r="A2231" s="2" t="s">
        <v>425</v>
      </c>
      <c r="B2231" s="2" t="s">
        <v>508</v>
      </c>
      <c r="C2231" s="2">
        <v>1.00663296E8</v>
      </c>
      <c r="D2231" s="2">
        <v>24.0</v>
      </c>
      <c r="E2231" s="2">
        <v>203.65</v>
      </c>
      <c r="F2231" s="2">
        <v>494.29</v>
      </c>
      <c r="G2231" s="2">
        <v>473.7</v>
      </c>
      <c r="H2231" s="756">
        <v>46096.0</v>
      </c>
      <c r="I2231" s="757">
        <f t="shared" si="1"/>
        <v>107.1877689</v>
      </c>
      <c r="J2231" s="758">
        <f t="shared" si="2"/>
        <v>0.5263332624</v>
      </c>
      <c r="K2231" s="758"/>
    </row>
    <row r="2232">
      <c r="A2232" s="2" t="s">
        <v>425</v>
      </c>
      <c r="B2232" s="2" t="s">
        <v>508</v>
      </c>
      <c r="C2232" s="2">
        <v>2.01326592E8</v>
      </c>
      <c r="D2232" s="2">
        <v>24.0</v>
      </c>
      <c r="E2232" s="2">
        <v>339.2</v>
      </c>
      <c r="F2232" s="2">
        <v>593.53</v>
      </c>
      <c r="G2232" s="2">
        <v>568.8</v>
      </c>
      <c r="H2232" s="756">
        <v>46096.0</v>
      </c>
      <c r="I2232" s="757">
        <f t="shared" si="1"/>
        <v>214.3755378</v>
      </c>
      <c r="J2232" s="758">
        <f t="shared" si="2"/>
        <v>0.6320033543</v>
      </c>
      <c r="K2232" s="758"/>
    </row>
    <row r="2233">
      <c r="A2233" s="2" t="s">
        <v>425</v>
      </c>
      <c r="B2233" s="2" t="s">
        <v>508</v>
      </c>
      <c r="C2233" s="2">
        <v>4.02653184E8</v>
      </c>
      <c r="D2233" s="2">
        <v>24.0</v>
      </c>
      <c r="E2233" s="2">
        <v>633.0</v>
      </c>
      <c r="F2233" s="2">
        <v>636.1</v>
      </c>
      <c r="G2233" s="2">
        <v>609.59</v>
      </c>
      <c r="H2233" s="756">
        <v>46096.0</v>
      </c>
      <c r="I2233" s="757">
        <f t="shared" si="1"/>
        <v>428.7510756</v>
      </c>
      <c r="J2233" s="758">
        <f t="shared" si="2"/>
        <v>0.6773318729</v>
      </c>
      <c r="K2233" s="758"/>
    </row>
    <row r="2234">
      <c r="A2234" s="2" t="s">
        <v>425</v>
      </c>
      <c r="B2234" s="2" t="s">
        <v>508</v>
      </c>
      <c r="C2234" s="2">
        <v>8.05306368E8</v>
      </c>
      <c r="D2234" s="2">
        <v>24.0</v>
      </c>
      <c r="E2234" s="2">
        <v>1196.49</v>
      </c>
      <c r="F2234" s="2">
        <v>673.05</v>
      </c>
      <c r="G2234" s="2">
        <v>645.01</v>
      </c>
      <c r="H2234" s="756">
        <v>46096.0</v>
      </c>
      <c r="I2234" s="757">
        <f t="shared" si="1"/>
        <v>857.5021511</v>
      </c>
      <c r="J2234" s="758">
        <f t="shared" si="2"/>
        <v>0.7166814191</v>
      </c>
      <c r="K2234" s="758"/>
    </row>
    <row r="2235">
      <c r="A2235" s="2" t="s">
        <v>425</v>
      </c>
      <c r="B2235" s="2" t="s">
        <v>508</v>
      </c>
      <c r="C2235" s="2">
        <v>1.610612736E9</v>
      </c>
      <c r="D2235" s="2">
        <v>24.0</v>
      </c>
      <c r="E2235" s="2">
        <v>2499.96</v>
      </c>
      <c r="F2235" s="2">
        <v>644.25</v>
      </c>
      <c r="G2235" s="2">
        <v>617.41</v>
      </c>
      <c r="H2235" s="756">
        <v>46096.0</v>
      </c>
      <c r="I2235" s="757">
        <f t="shared" si="1"/>
        <v>1715.004302</v>
      </c>
      <c r="J2235" s="758">
        <f t="shared" si="2"/>
        <v>0.6860126971</v>
      </c>
      <c r="K2235" s="758"/>
    </row>
    <row r="2236">
      <c r="A2236" s="2" t="s">
        <v>425</v>
      </c>
      <c r="B2236" s="2" t="s">
        <v>508</v>
      </c>
      <c r="C2236" s="2">
        <v>3.221225472E9</v>
      </c>
      <c r="D2236" s="2">
        <v>24.0</v>
      </c>
      <c r="E2236" s="2">
        <v>4692.78</v>
      </c>
      <c r="F2236" s="2">
        <v>686.42</v>
      </c>
      <c r="G2236" s="2">
        <v>657.82</v>
      </c>
      <c r="H2236" s="756">
        <v>46096.0</v>
      </c>
      <c r="I2236" s="757">
        <f t="shared" si="1"/>
        <v>3430.008604</v>
      </c>
      <c r="J2236" s="758">
        <f t="shared" si="2"/>
        <v>0.7309118698</v>
      </c>
      <c r="K2236" s="758"/>
    </row>
    <row r="2237">
      <c r="A2237" s="2" t="s">
        <v>425</v>
      </c>
      <c r="B2237" s="2" t="s">
        <v>508</v>
      </c>
      <c r="C2237" s="2">
        <v>6.442450944E9</v>
      </c>
      <c r="D2237" s="2">
        <v>24.0</v>
      </c>
      <c r="E2237" s="2">
        <v>9070.84</v>
      </c>
      <c r="F2237" s="2">
        <v>710.24</v>
      </c>
      <c r="G2237" s="2">
        <v>680.64</v>
      </c>
      <c r="H2237" s="756">
        <v>46096.0</v>
      </c>
      <c r="I2237" s="757">
        <f t="shared" si="1"/>
        <v>6860.017209</v>
      </c>
      <c r="J2237" s="758">
        <f t="shared" si="2"/>
        <v>0.7562714378</v>
      </c>
      <c r="K2237" s="758"/>
    </row>
    <row r="2238">
      <c r="A2238" s="2" t="s">
        <v>425</v>
      </c>
      <c r="B2238" s="2" t="s">
        <v>508</v>
      </c>
      <c r="C2238" s="2">
        <v>1.2884901888E10</v>
      </c>
      <c r="D2238" s="2">
        <v>24.0</v>
      </c>
      <c r="E2238" s="2">
        <v>17793.2</v>
      </c>
      <c r="F2238" s="2">
        <v>724.15</v>
      </c>
      <c r="G2238" s="2">
        <v>693.97</v>
      </c>
      <c r="H2238" s="756">
        <v>46096.0</v>
      </c>
      <c r="I2238" s="757">
        <f t="shared" si="1"/>
        <v>13720.03442</v>
      </c>
      <c r="J2238" s="758">
        <f t="shared" si="2"/>
        <v>0.7710830215</v>
      </c>
      <c r="K2238" s="758"/>
    </row>
    <row r="2239">
      <c r="A2239" s="2" t="s">
        <v>425</v>
      </c>
      <c r="B2239" s="2" t="s">
        <v>508</v>
      </c>
      <c r="C2239" s="2">
        <v>1664.0</v>
      </c>
      <c r="D2239" s="2">
        <v>26.0</v>
      </c>
      <c r="E2239" s="2">
        <v>45.23</v>
      </c>
      <c r="F2239" s="2">
        <v>0.04</v>
      </c>
      <c r="G2239" s="2">
        <v>0.04</v>
      </c>
      <c r="H2239" s="756">
        <v>46096.0</v>
      </c>
      <c r="I2239" s="757">
        <f t="shared" si="1"/>
        <v>0.001777777778</v>
      </c>
      <c r="J2239" s="758">
        <f t="shared" si="2"/>
        <v>0.00003930527919</v>
      </c>
      <c r="K2239" s="758"/>
    </row>
    <row r="2240">
      <c r="A2240" s="2" t="s">
        <v>425</v>
      </c>
      <c r="B2240" s="2" t="s">
        <v>508</v>
      </c>
      <c r="C2240" s="2">
        <v>3328.0</v>
      </c>
      <c r="D2240" s="2">
        <v>26.0</v>
      </c>
      <c r="E2240" s="2">
        <v>45.8</v>
      </c>
      <c r="F2240" s="2">
        <v>0.07</v>
      </c>
      <c r="G2240" s="2">
        <v>0.07</v>
      </c>
      <c r="H2240" s="756">
        <v>46096.0</v>
      </c>
      <c r="I2240" s="757">
        <f t="shared" si="1"/>
        <v>0.003555555556</v>
      </c>
      <c r="J2240" s="758">
        <f t="shared" si="2"/>
        <v>0.00007763221737</v>
      </c>
      <c r="K2240" s="758"/>
    </row>
    <row r="2241">
      <c r="A2241" s="2" t="s">
        <v>425</v>
      </c>
      <c r="B2241" s="2" t="s">
        <v>508</v>
      </c>
      <c r="C2241" s="2">
        <v>6656.0</v>
      </c>
      <c r="D2241" s="2">
        <v>26.0</v>
      </c>
      <c r="E2241" s="2">
        <v>46.67</v>
      </c>
      <c r="F2241" s="2">
        <v>0.14</v>
      </c>
      <c r="G2241" s="2">
        <v>0.14</v>
      </c>
      <c r="H2241" s="756">
        <v>46096.0</v>
      </c>
      <c r="I2241" s="757">
        <f t="shared" si="1"/>
        <v>0.007111111111</v>
      </c>
      <c r="J2241" s="758">
        <f t="shared" si="2"/>
        <v>0.0001523700688</v>
      </c>
      <c r="K2241" s="758"/>
    </row>
    <row r="2242">
      <c r="A2242" s="2" t="s">
        <v>425</v>
      </c>
      <c r="B2242" s="2" t="s">
        <v>508</v>
      </c>
      <c r="C2242" s="2">
        <v>13312.0</v>
      </c>
      <c r="D2242" s="2">
        <v>26.0</v>
      </c>
      <c r="E2242" s="2">
        <v>46.48</v>
      </c>
      <c r="F2242" s="2">
        <v>0.29</v>
      </c>
      <c r="G2242" s="2">
        <v>0.28</v>
      </c>
      <c r="H2242" s="756">
        <v>46096.0</v>
      </c>
      <c r="I2242" s="757">
        <f t="shared" si="1"/>
        <v>0.01422222222</v>
      </c>
      <c r="J2242" s="758">
        <f t="shared" si="2"/>
        <v>0.0003059858482</v>
      </c>
      <c r="K2242" s="758"/>
    </row>
    <row r="2243">
      <c r="A2243" s="2" t="s">
        <v>425</v>
      </c>
      <c r="B2243" s="2" t="s">
        <v>508</v>
      </c>
      <c r="C2243" s="2">
        <v>26624.0</v>
      </c>
      <c r="D2243" s="2">
        <v>26.0</v>
      </c>
      <c r="E2243" s="2">
        <v>46.86</v>
      </c>
      <c r="F2243" s="2">
        <v>0.57</v>
      </c>
      <c r="G2243" s="2">
        <v>0.55</v>
      </c>
      <c r="H2243" s="756">
        <v>46096.0</v>
      </c>
      <c r="I2243" s="757">
        <f t="shared" si="1"/>
        <v>0.02844444444</v>
      </c>
      <c r="J2243" s="758">
        <f t="shared" si="2"/>
        <v>0.0006070090577</v>
      </c>
      <c r="K2243" s="758"/>
    </row>
    <row r="2244">
      <c r="A2244" s="2" t="s">
        <v>425</v>
      </c>
      <c r="B2244" s="2" t="s">
        <v>508</v>
      </c>
      <c r="C2244" s="2">
        <v>53248.0</v>
      </c>
      <c r="D2244" s="2">
        <v>26.0</v>
      </c>
      <c r="E2244" s="2">
        <v>48.42</v>
      </c>
      <c r="F2244" s="2">
        <v>1.1</v>
      </c>
      <c r="G2244" s="2">
        <v>1.06</v>
      </c>
      <c r="H2244" s="756">
        <v>46096.0</v>
      </c>
      <c r="I2244" s="757">
        <f t="shared" si="1"/>
        <v>0.05688888889</v>
      </c>
      <c r="J2244" s="758">
        <f t="shared" si="2"/>
        <v>0.001174904768</v>
      </c>
      <c r="K2244" s="758"/>
    </row>
    <row r="2245">
      <c r="A2245" s="2" t="s">
        <v>425</v>
      </c>
      <c r="B2245" s="2" t="s">
        <v>508</v>
      </c>
      <c r="C2245" s="2">
        <v>106496.0</v>
      </c>
      <c r="D2245" s="2">
        <v>26.0</v>
      </c>
      <c r="E2245" s="2">
        <v>48.03</v>
      </c>
      <c r="F2245" s="2">
        <v>2.22</v>
      </c>
      <c r="G2245" s="2">
        <v>2.13</v>
      </c>
      <c r="H2245" s="756">
        <v>46096.0</v>
      </c>
      <c r="I2245" s="757">
        <f t="shared" si="1"/>
        <v>0.1137777778</v>
      </c>
      <c r="J2245" s="758">
        <f t="shared" si="2"/>
        <v>0.002368889814</v>
      </c>
      <c r="K2245" s="758"/>
    </row>
    <row r="2246">
      <c r="A2246" s="2" t="s">
        <v>425</v>
      </c>
      <c r="B2246" s="2" t="s">
        <v>508</v>
      </c>
      <c r="C2246" s="2">
        <v>212992.0</v>
      </c>
      <c r="D2246" s="2">
        <v>26.0</v>
      </c>
      <c r="E2246" s="2">
        <v>52.27</v>
      </c>
      <c r="F2246" s="2">
        <v>4.07</v>
      </c>
      <c r="G2246" s="2">
        <v>3.92</v>
      </c>
      <c r="H2246" s="756">
        <v>46096.0</v>
      </c>
      <c r="I2246" s="757">
        <f t="shared" si="1"/>
        <v>0.2275555556</v>
      </c>
      <c r="J2246" s="758">
        <f t="shared" si="2"/>
        <v>0.004353463852</v>
      </c>
      <c r="K2246" s="758"/>
    </row>
    <row r="2247">
      <c r="A2247" s="2" t="s">
        <v>425</v>
      </c>
      <c r="B2247" s="2" t="s">
        <v>508</v>
      </c>
      <c r="C2247" s="2">
        <v>425984.0</v>
      </c>
      <c r="D2247" s="2">
        <v>26.0</v>
      </c>
      <c r="E2247" s="2">
        <v>52.15</v>
      </c>
      <c r="F2247" s="2">
        <v>8.17</v>
      </c>
      <c r="G2247" s="2">
        <v>7.85</v>
      </c>
      <c r="H2247" s="756">
        <v>46096.0</v>
      </c>
      <c r="I2247" s="757">
        <f t="shared" si="1"/>
        <v>0.4551111111</v>
      </c>
      <c r="J2247" s="758">
        <f t="shared" si="2"/>
        <v>0.008726962821</v>
      </c>
      <c r="K2247" s="758"/>
    </row>
    <row r="2248">
      <c r="A2248" s="2" t="s">
        <v>425</v>
      </c>
      <c r="B2248" s="2" t="s">
        <v>508</v>
      </c>
      <c r="C2248" s="2">
        <v>851968.0</v>
      </c>
      <c r="D2248" s="2">
        <v>26.0</v>
      </c>
      <c r="E2248" s="2">
        <v>53.03</v>
      </c>
      <c r="F2248" s="2">
        <v>16.07</v>
      </c>
      <c r="G2248" s="2">
        <v>15.45</v>
      </c>
      <c r="H2248" s="756">
        <v>46096.0</v>
      </c>
      <c r="I2248" s="757">
        <f t="shared" si="1"/>
        <v>0.9102222222</v>
      </c>
      <c r="J2248" s="758">
        <f t="shared" si="2"/>
        <v>0.01716428856</v>
      </c>
      <c r="K2248" s="758"/>
    </row>
    <row r="2249">
      <c r="A2249" s="2" t="s">
        <v>425</v>
      </c>
      <c r="B2249" s="2" t="s">
        <v>508</v>
      </c>
      <c r="C2249" s="2">
        <v>1703936.0</v>
      </c>
      <c r="D2249" s="2">
        <v>26.0</v>
      </c>
      <c r="E2249" s="2">
        <v>53.49</v>
      </c>
      <c r="F2249" s="2">
        <v>31.85</v>
      </c>
      <c r="G2249" s="2">
        <v>30.63</v>
      </c>
      <c r="H2249" s="756">
        <v>46096.0</v>
      </c>
      <c r="I2249" s="757">
        <f t="shared" si="1"/>
        <v>1.820444444</v>
      </c>
      <c r="J2249" s="758">
        <f t="shared" si="2"/>
        <v>0.03403336034</v>
      </c>
      <c r="K2249" s="758"/>
    </row>
    <row r="2250">
      <c r="A2250" s="2" t="s">
        <v>425</v>
      </c>
      <c r="B2250" s="2" t="s">
        <v>508</v>
      </c>
      <c r="C2250" s="2">
        <v>3407872.0</v>
      </c>
      <c r="D2250" s="2">
        <v>26.0</v>
      </c>
      <c r="E2250" s="2">
        <v>69.72</v>
      </c>
      <c r="F2250" s="2">
        <v>48.88</v>
      </c>
      <c r="G2250" s="2">
        <v>47.0</v>
      </c>
      <c r="H2250" s="756">
        <v>46096.0</v>
      </c>
      <c r="I2250" s="757">
        <f t="shared" si="1"/>
        <v>3.640888889</v>
      </c>
      <c r="J2250" s="758">
        <f t="shared" si="2"/>
        <v>0.05222158475</v>
      </c>
      <c r="K2250" s="758"/>
    </row>
    <row r="2251">
      <c r="A2251" s="2" t="s">
        <v>425</v>
      </c>
      <c r="B2251" s="2" t="s">
        <v>508</v>
      </c>
      <c r="C2251" s="2">
        <v>6815744.0</v>
      </c>
      <c r="D2251" s="2">
        <v>26.0</v>
      </c>
      <c r="E2251" s="2">
        <v>86.36</v>
      </c>
      <c r="F2251" s="2">
        <v>78.93</v>
      </c>
      <c r="G2251" s="2">
        <v>75.89</v>
      </c>
      <c r="H2251" s="756">
        <v>46096.0</v>
      </c>
      <c r="I2251" s="757">
        <f t="shared" si="1"/>
        <v>7.281777778</v>
      </c>
      <c r="J2251" s="758">
        <f t="shared" si="2"/>
        <v>0.08431887191</v>
      </c>
      <c r="K2251" s="758"/>
    </row>
    <row r="2252">
      <c r="A2252" s="2" t="s">
        <v>425</v>
      </c>
      <c r="B2252" s="2" t="s">
        <v>508</v>
      </c>
      <c r="C2252" s="2">
        <v>1.3631488E7</v>
      </c>
      <c r="D2252" s="2">
        <v>26.0</v>
      </c>
      <c r="E2252" s="2">
        <v>96.23</v>
      </c>
      <c r="F2252" s="2">
        <v>141.65</v>
      </c>
      <c r="G2252" s="2">
        <v>136.2</v>
      </c>
      <c r="H2252" s="756">
        <v>46096.0</v>
      </c>
      <c r="I2252" s="757">
        <f t="shared" si="1"/>
        <v>14.56355556</v>
      </c>
      <c r="J2252" s="758">
        <f t="shared" si="2"/>
        <v>0.1513411156</v>
      </c>
      <c r="K2252" s="758"/>
    </row>
    <row r="2253">
      <c r="A2253" s="2" t="s">
        <v>425</v>
      </c>
      <c r="B2253" s="2" t="s">
        <v>508</v>
      </c>
      <c r="C2253" s="2">
        <v>2.7262976E7</v>
      </c>
      <c r="D2253" s="2">
        <v>26.0</v>
      </c>
      <c r="E2253" s="2">
        <v>139.8</v>
      </c>
      <c r="F2253" s="2">
        <v>195.01</v>
      </c>
      <c r="G2253" s="2">
        <v>187.51</v>
      </c>
      <c r="H2253" s="756">
        <v>46096.0</v>
      </c>
      <c r="I2253" s="757">
        <f t="shared" si="1"/>
        <v>29.12711111</v>
      </c>
      <c r="J2253" s="758">
        <f t="shared" si="2"/>
        <v>0.2083484343</v>
      </c>
      <c r="K2253" s="758"/>
    </row>
    <row r="2254">
      <c r="A2254" s="2" t="s">
        <v>425</v>
      </c>
      <c r="B2254" s="2" t="s">
        <v>508</v>
      </c>
      <c r="C2254" s="2">
        <v>5.4525952E7</v>
      </c>
      <c r="D2254" s="2">
        <v>26.0</v>
      </c>
      <c r="E2254" s="2">
        <v>133.35</v>
      </c>
      <c r="F2254" s="2">
        <v>408.9</v>
      </c>
      <c r="G2254" s="2">
        <v>393.18</v>
      </c>
      <c r="H2254" s="756">
        <v>46096.0</v>
      </c>
      <c r="I2254" s="757">
        <f t="shared" si="1"/>
        <v>58.25422222</v>
      </c>
      <c r="J2254" s="758">
        <f t="shared" si="2"/>
        <v>0.4368520602</v>
      </c>
      <c r="K2254" s="758"/>
    </row>
    <row r="2255">
      <c r="A2255" s="2" t="s">
        <v>425</v>
      </c>
      <c r="B2255" s="2" t="s">
        <v>508</v>
      </c>
      <c r="C2255" s="2">
        <v>1.09051904E8</v>
      </c>
      <c r="D2255" s="2">
        <v>26.0</v>
      </c>
      <c r="E2255" s="2">
        <v>218.62</v>
      </c>
      <c r="F2255" s="2">
        <v>498.81</v>
      </c>
      <c r="G2255" s="2">
        <v>479.63</v>
      </c>
      <c r="H2255" s="756">
        <v>46096.0</v>
      </c>
      <c r="I2255" s="757">
        <f t="shared" si="1"/>
        <v>116.5084444</v>
      </c>
      <c r="J2255" s="758">
        <f t="shared" si="2"/>
        <v>0.5329267425</v>
      </c>
      <c r="K2255" s="758"/>
    </row>
    <row r="2256">
      <c r="A2256" s="2" t="s">
        <v>425</v>
      </c>
      <c r="B2256" s="2" t="s">
        <v>508</v>
      </c>
      <c r="C2256" s="2">
        <v>2.18103808E8</v>
      </c>
      <c r="D2256" s="2">
        <v>26.0</v>
      </c>
      <c r="E2256" s="2">
        <v>365.34</v>
      </c>
      <c r="F2256" s="2">
        <v>596.99</v>
      </c>
      <c r="G2256" s="2">
        <v>574.03</v>
      </c>
      <c r="H2256" s="756">
        <v>46096.0</v>
      </c>
      <c r="I2256" s="757">
        <f t="shared" si="1"/>
        <v>233.0168889</v>
      </c>
      <c r="J2256" s="758">
        <f t="shared" si="2"/>
        <v>0.6378083125</v>
      </c>
      <c r="K2256" s="758"/>
    </row>
    <row r="2257">
      <c r="A2257" s="2" t="s">
        <v>425</v>
      </c>
      <c r="B2257" s="2" t="s">
        <v>508</v>
      </c>
      <c r="C2257" s="2">
        <v>4.36207616E8</v>
      </c>
      <c r="D2257" s="2">
        <v>26.0</v>
      </c>
      <c r="E2257" s="2">
        <v>687.8</v>
      </c>
      <c r="F2257" s="2">
        <v>634.2</v>
      </c>
      <c r="G2257" s="2">
        <v>609.81</v>
      </c>
      <c r="H2257" s="756">
        <v>46096.0</v>
      </c>
      <c r="I2257" s="757">
        <f t="shared" si="1"/>
        <v>466.0337778</v>
      </c>
      <c r="J2257" s="758">
        <f t="shared" si="2"/>
        <v>0.6775716455</v>
      </c>
      <c r="K2257" s="758"/>
    </row>
    <row r="2258">
      <c r="A2258" s="2" t="s">
        <v>425</v>
      </c>
      <c r="B2258" s="2" t="s">
        <v>508</v>
      </c>
      <c r="C2258" s="2">
        <v>8.72415232E8</v>
      </c>
      <c r="D2258" s="2">
        <v>26.0</v>
      </c>
      <c r="E2258" s="2">
        <v>1292.29</v>
      </c>
      <c r="F2258" s="2">
        <v>675.09</v>
      </c>
      <c r="G2258" s="2">
        <v>649.13</v>
      </c>
      <c r="H2258" s="756">
        <v>46096.0</v>
      </c>
      <c r="I2258" s="757">
        <f t="shared" si="1"/>
        <v>932.0675556</v>
      </c>
      <c r="J2258" s="758">
        <f t="shared" si="2"/>
        <v>0.7212526256</v>
      </c>
      <c r="K2258" s="758"/>
    </row>
    <row r="2259">
      <c r="A2259" s="2" t="s">
        <v>425</v>
      </c>
      <c r="B2259" s="2" t="s">
        <v>508</v>
      </c>
      <c r="C2259" s="2">
        <v>1.744830464E9</v>
      </c>
      <c r="D2259" s="2">
        <v>26.0</v>
      </c>
      <c r="E2259" s="2">
        <v>2698.28</v>
      </c>
      <c r="F2259" s="2">
        <v>646.64</v>
      </c>
      <c r="G2259" s="2">
        <v>621.77</v>
      </c>
      <c r="H2259" s="756">
        <v>46096.0</v>
      </c>
      <c r="I2259" s="757">
        <f t="shared" si="1"/>
        <v>1864.135111</v>
      </c>
      <c r="J2259" s="758">
        <f t="shared" si="2"/>
        <v>0.6908605153</v>
      </c>
      <c r="K2259" s="758"/>
    </row>
    <row r="2260">
      <c r="A2260" s="2" t="s">
        <v>425</v>
      </c>
      <c r="B2260" s="2" t="s">
        <v>508</v>
      </c>
      <c r="C2260" s="2">
        <v>3.489660928E9</v>
      </c>
      <c r="D2260" s="2">
        <v>26.0</v>
      </c>
      <c r="E2260" s="2">
        <v>5080.48</v>
      </c>
      <c r="F2260" s="2">
        <v>686.88</v>
      </c>
      <c r="G2260" s="2">
        <v>660.46</v>
      </c>
      <c r="H2260" s="756">
        <v>46096.0</v>
      </c>
      <c r="I2260" s="757">
        <f t="shared" si="1"/>
        <v>3728.270222</v>
      </c>
      <c r="J2260" s="758">
        <f t="shared" si="2"/>
        <v>0.7338421217</v>
      </c>
      <c r="K2260" s="758"/>
    </row>
    <row r="2261">
      <c r="A2261" s="2" t="s">
        <v>425</v>
      </c>
      <c r="B2261" s="2" t="s">
        <v>508</v>
      </c>
      <c r="C2261" s="2">
        <v>6.979321856E9</v>
      </c>
      <c r="D2261" s="2">
        <v>26.0</v>
      </c>
      <c r="E2261" s="2">
        <v>9831.32</v>
      </c>
      <c r="F2261" s="2">
        <v>709.91</v>
      </c>
      <c r="G2261" s="2">
        <v>682.6</v>
      </c>
      <c r="H2261" s="756">
        <v>46096.0</v>
      </c>
      <c r="I2261" s="757">
        <f t="shared" si="1"/>
        <v>7456.540444</v>
      </c>
      <c r="J2261" s="758">
        <f t="shared" si="2"/>
        <v>0.7584475375</v>
      </c>
      <c r="K2261" s="758"/>
    </row>
    <row r="2262">
      <c r="A2262" s="2" t="s">
        <v>425</v>
      </c>
      <c r="B2262" s="2" t="s">
        <v>508</v>
      </c>
      <c r="C2262" s="2">
        <v>1.3958643712E10</v>
      </c>
      <c r="D2262" s="2">
        <v>26.0</v>
      </c>
      <c r="E2262" s="2">
        <v>19286.8</v>
      </c>
      <c r="F2262" s="2">
        <v>723.74</v>
      </c>
      <c r="G2262" s="2">
        <v>695.91</v>
      </c>
      <c r="H2262" s="756">
        <v>46096.0</v>
      </c>
      <c r="I2262" s="757">
        <f t="shared" si="1"/>
        <v>14913.08089</v>
      </c>
      <c r="J2262" s="758">
        <f t="shared" si="2"/>
        <v>0.7732273311</v>
      </c>
      <c r="K2262" s="758"/>
    </row>
    <row r="2263">
      <c r="A2263" s="2" t="s">
        <v>425</v>
      </c>
      <c r="B2263" s="2" t="s">
        <v>508</v>
      </c>
      <c r="C2263" s="2">
        <v>1792.0</v>
      </c>
      <c r="D2263" s="2">
        <v>28.0</v>
      </c>
      <c r="E2263" s="2">
        <v>47.32</v>
      </c>
      <c r="F2263" s="2">
        <v>0.04</v>
      </c>
      <c r="G2263" s="2">
        <v>0.04</v>
      </c>
      <c r="H2263" s="756">
        <v>46096.0</v>
      </c>
      <c r="I2263" s="757">
        <f t="shared" si="1"/>
        <v>0.00192</v>
      </c>
      <c r="J2263" s="758">
        <f t="shared" si="2"/>
        <v>0.00004057480981</v>
      </c>
      <c r="K2263" s="758"/>
    </row>
    <row r="2264">
      <c r="A2264" s="2" t="s">
        <v>425</v>
      </c>
      <c r="B2264" s="2" t="s">
        <v>508</v>
      </c>
      <c r="C2264" s="2">
        <v>3584.0</v>
      </c>
      <c r="D2264" s="2">
        <v>28.0</v>
      </c>
      <c r="E2264" s="2">
        <v>47.98</v>
      </c>
      <c r="F2264" s="2">
        <v>0.07</v>
      </c>
      <c r="G2264" s="2">
        <v>0.07</v>
      </c>
      <c r="H2264" s="756">
        <v>46096.0</v>
      </c>
      <c r="I2264" s="757">
        <f t="shared" si="1"/>
        <v>0.00384</v>
      </c>
      <c r="J2264" s="758">
        <f t="shared" si="2"/>
        <v>0.00008003334723</v>
      </c>
      <c r="K2264" s="758"/>
    </row>
    <row r="2265">
      <c r="A2265" s="2" t="s">
        <v>425</v>
      </c>
      <c r="B2265" s="2" t="s">
        <v>508</v>
      </c>
      <c r="C2265" s="2">
        <v>7168.0</v>
      </c>
      <c r="D2265" s="2">
        <v>28.0</v>
      </c>
      <c r="E2265" s="2">
        <v>49.51</v>
      </c>
      <c r="F2265" s="2">
        <v>0.14</v>
      </c>
      <c r="G2265" s="2">
        <v>0.14</v>
      </c>
      <c r="H2265" s="756">
        <v>46096.0</v>
      </c>
      <c r="I2265" s="757">
        <f t="shared" si="1"/>
        <v>0.00768</v>
      </c>
      <c r="J2265" s="758">
        <f t="shared" si="2"/>
        <v>0.0001551201777</v>
      </c>
      <c r="K2265" s="758"/>
    </row>
    <row r="2266">
      <c r="A2266" s="2" t="s">
        <v>425</v>
      </c>
      <c r="B2266" s="2" t="s">
        <v>508</v>
      </c>
      <c r="C2266" s="2">
        <v>14336.0</v>
      </c>
      <c r="D2266" s="2">
        <v>28.0</v>
      </c>
      <c r="E2266" s="2">
        <v>49.41</v>
      </c>
      <c r="F2266" s="2">
        <v>0.29</v>
      </c>
      <c r="G2266" s="2">
        <v>0.28</v>
      </c>
      <c r="H2266" s="756">
        <v>46096.0</v>
      </c>
      <c r="I2266" s="757">
        <f t="shared" si="1"/>
        <v>0.01536</v>
      </c>
      <c r="J2266" s="758">
        <f t="shared" si="2"/>
        <v>0.0003108682453</v>
      </c>
      <c r="K2266" s="758"/>
    </row>
    <row r="2267">
      <c r="A2267" s="2" t="s">
        <v>425</v>
      </c>
      <c r="B2267" s="2" t="s">
        <v>508</v>
      </c>
      <c r="C2267" s="2">
        <v>28672.0</v>
      </c>
      <c r="D2267" s="2">
        <v>28.0</v>
      </c>
      <c r="E2267" s="2">
        <v>50.34</v>
      </c>
      <c r="F2267" s="2">
        <v>0.57</v>
      </c>
      <c r="G2267" s="2">
        <v>0.55</v>
      </c>
      <c r="H2267" s="756">
        <v>46096.0</v>
      </c>
      <c r="I2267" s="757">
        <f t="shared" si="1"/>
        <v>0.03072</v>
      </c>
      <c r="J2267" s="758">
        <f t="shared" si="2"/>
        <v>0.000610250298</v>
      </c>
      <c r="K2267" s="758"/>
    </row>
    <row r="2268">
      <c r="A2268" s="2" t="s">
        <v>425</v>
      </c>
      <c r="B2268" s="2" t="s">
        <v>508</v>
      </c>
      <c r="C2268" s="2">
        <v>57344.0</v>
      </c>
      <c r="D2268" s="2">
        <v>28.0</v>
      </c>
      <c r="E2268" s="2">
        <v>50.84</v>
      </c>
      <c r="F2268" s="2">
        <v>1.13</v>
      </c>
      <c r="G2268" s="2">
        <v>1.09</v>
      </c>
      <c r="H2268" s="756">
        <v>46096.0</v>
      </c>
      <c r="I2268" s="757">
        <f t="shared" si="1"/>
        <v>0.06144</v>
      </c>
      <c r="J2268" s="758">
        <f t="shared" si="2"/>
        <v>0.001208497246</v>
      </c>
      <c r="K2268" s="758"/>
    </row>
    <row r="2269">
      <c r="A2269" s="2" t="s">
        <v>425</v>
      </c>
      <c r="B2269" s="2" t="s">
        <v>508</v>
      </c>
      <c r="C2269" s="2">
        <v>114688.0</v>
      </c>
      <c r="D2269" s="2">
        <v>28.0</v>
      </c>
      <c r="E2269" s="2">
        <v>51.24</v>
      </c>
      <c r="F2269" s="2">
        <v>2.24</v>
      </c>
      <c r="G2269" s="2">
        <v>2.16</v>
      </c>
      <c r="H2269" s="756">
        <v>46096.0</v>
      </c>
      <c r="I2269" s="757">
        <f t="shared" si="1"/>
        <v>0.12288</v>
      </c>
      <c r="J2269" s="758">
        <f t="shared" si="2"/>
        <v>0.002398126464</v>
      </c>
      <c r="K2269" s="758"/>
    </row>
    <row r="2270">
      <c r="A2270" s="2" t="s">
        <v>425</v>
      </c>
      <c r="B2270" s="2" t="s">
        <v>508</v>
      </c>
      <c r="C2270" s="2">
        <v>229376.0</v>
      </c>
      <c r="D2270" s="2">
        <v>28.0</v>
      </c>
      <c r="E2270" s="2">
        <v>55.28</v>
      </c>
      <c r="F2270" s="2">
        <v>4.15</v>
      </c>
      <c r="G2270" s="2">
        <v>4.0</v>
      </c>
      <c r="H2270" s="756">
        <v>46096.0</v>
      </c>
      <c r="I2270" s="757">
        <f t="shared" si="1"/>
        <v>0.24576</v>
      </c>
      <c r="J2270" s="758">
        <f t="shared" si="2"/>
        <v>0.004445730825</v>
      </c>
      <c r="K2270" s="758"/>
    </row>
    <row r="2271">
      <c r="A2271" s="2" t="s">
        <v>425</v>
      </c>
      <c r="B2271" s="2" t="s">
        <v>508</v>
      </c>
      <c r="C2271" s="2">
        <v>458752.0</v>
      </c>
      <c r="D2271" s="2">
        <v>28.0</v>
      </c>
      <c r="E2271" s="2">
        <v>55.21</v>
      </c>
      <c r="F2271" s="2">
        <v>8.31</v>
      </c>
      <c r="G2271" s="2">
        <v>8.01</v>
      </c>
      <c r="H2271" s="756">
        <v>46096.0</v>
      </c>
      <c r="I2271" s="757">
        <f t="shared" si="1"/>
        <v>0.49152</v>
      </c>
      <c r="J2271" s="758">
        <f t="shared" si="2"/>
        <v>0.008902735012</v>
      </c>
      <c r="K2271" s="758"/>
    </row>
    <row r="2272">
      <c r="A2272" s="2" t="s">
        <v>425</v>
      </c>
      <c r="B2272" s="2" t="s">
        <v>508</v>
      </c>
      <c r="C2272" s="2">
        <v>917504.0</v>
      </c>
      <c r="D2272" s="2">
        <v>28.0</v>
      </c>
      <c r="E2272" s="2">
        <v>55.57</v>
      </c>
      <c r="F2272" s="2">
        <v>16.51</v>
      </c>
      <c r="G2272" s="2">
        <v>15.92</v>
      </c>
      <c r="H2272" s="756">
        <v>46096.0</v>
      </c>
      <c r="I2272" s="757">
        <f t="shared" si="1"/>
        <v>0.98304</v>
      </c>
      <c r="J2272" s="758">
        <f t="shared" si="2"/>
        <v>0.01769012057</v>
      </c>
      <c r="K2272" s="758"/>
    </row>
    <row r="2273">
      <c r="A2273" s="2" t="s">
        <v>425</v>
      </c>
      <c r="B2273" s="2" t="s">
        <v>508</v>
      </c>
      <c r="C2273" s="2">
        <v>1835008.0</v>
      </c>
      <c r="D2273" s="2">
        <v>28.0</v>
      </c>
      <c r="E2273" s="2">
        <v>68.32</v>
      </c>
      <c r="F2273" s="2">
        <v>26.86</v>
      </c>
      <c r="G2273" s="2">
        <v>25.9</v>
      </c>
      <c r="H2273" s="756">
        <v>46096.0</v>
      </c>
      <c r="I2273" s="757">
        <f t="shared" si="1"/>
        <v>1.96608</v>
      </c>
      <c r="J2273" s="758">
        <f t="shared" si="2"/>
        <v>0.02877751756</v>
      </c>
      <c r="K2273" s="758"/>
    </row>
    <row r="2274">
      <c r="A2274" s="2" t="s">
        <v>425</v>
      </c>
      <c r="B2274" s="2" t="s">
        <v>508</v>
      </c>
      <c r="C2274" s="2">
        <v>3670016.0</v>
      </c>
      <c r="D2274" s="2">
        <v>28.0</v>
      </c>
      <c r="E2274" s="2">
        <v>72.9</v>
      </c>
      <c r="F2274" s="2">
        <v>50.34</v>
      </c>
      <c r="G2274" s="2">
        <v>48.55</v>
      </c>
      <c r="H2274" s="756">
        <v>46096.0</v>
      </c>
      <c r="I2274" s="757">
        <f t="shared" si="1"/>
        <v>3.93216</v>
      </c>
      <c r="J2274" s="758">
        <f t="shared" si="2"/>
        <v>0.05393909465</v>
      </c>
      <c r="K2274" s="758"/>
    </row>
    <row r="2275">
      <c r="A2275" s="2" t="s">
        <v>425</v>
      </c>
      <c r="B2275" s="2" t="s">
        <v>508</v>
      </c>
      <c r="C2275" s="2">
        <v>7340032.0</v>
      </c>
      <c r="D2275" s="2">
        <v>28.0</v>
      </c>
      <c r="E2275" s="2">
        <v>91.95</v>
      </c>
      <c r="F2275" s="2">
        <v>79.83</v>
      </c>
      <c r="G2275" s="2">
        <v>76.98</v>
      </c>
      <c r="H2275" s="756">
        <v>46096.0</v>
      </c>
      <c r="I2275" s="757">
        <f t="shared" si="1"/>
        <v>7.86432</v>
      </c>
      <c r="J2275" s="758">
        <f t="shared" si="2"/>
        <v>0.08552822186</v>
      </c>
      <c r="K2275" s="758"/>
    </row>
    <row r="2276">
      <c r="A2276" s="2" t="s">
        <v>425</v>
      </c>
      <c r="B2276" s="2" t="s">
        <v>508</v>
      </c>
      <c r="C2276" s="2">
        <v>1.4680064E7</v>
      </c>
      <c r="D2276" s="2">
        <v>28.0</v>
      </c>
      <c r="E2276" s="2">
        <v>100.23</v>
      </c>
      <c r="F2276" s="2">
        <v>146.46</v>
      </c>
      <c r="G2276" s="2">
        <v>141.23</v>
      </c>
      <c r="H2276" s="756">
        <v>46096.0</v>
      </c>
      <c r="I2276" s="757">
        <f t="shared" si="1"/>
        <v>15.72864</v>
      </c>
      <c r="J2276" s="758">
        <f t="shared" si="2"/>
        <v>0.1569254714</v>
      </c>
      <c r="K2276" s="758"/>
    </row>
    <row r="2277">
      <c r="A2277" s="2" t="s">
        <v>425</v>
      </c>
      <c r="B2277" s="2" t="s">
        <v>508</v>
      </c>
      <c r="C2277" s="2">
        <v>2.9360128E7</v>
      </c>
      <c r="D2277" s="2">
        <v>28.0</v>
      </c>
      <c r="E2277" s="2">
        <v>149.1</v>
      </c>
      <c r="F2277" s="2">
        <v>196.91</v>
      </c>
      <c r="G2277" s="2">
        <v>189.88</v>
      </c>
      <c r="H2277" s="756">
        <v>46096.0</v>
      </c>
      <c r="I2277" s="757">
        <f t="shared" si="1"/>
        <v>31.45728</v>
      </c>
      <c r="J2277" s="758">
        <f t="shared" si="2"/>
        <v>0.2109810865</v>
      </c>
      <c r="K2277" s="758"/>
    </row>
    <row r="2278">
      <c r="A2278" s="2" t="s">
        <v>425</v>
      </c>
      <c r="B2278" s="2" t="s">
        <v>508</v>
      </c>
      <c r="C2278" s="2">
        <v>5.8720256E7</v>
      </c>
      <c r="D2278" s="2">
        <v>28.0</v>
      </c>
      <c r="E2278" s="2">
        <v>143.6</v>
      </c>
      <c r="F2278" s="2">
        <v>408.91</v>
      </c>
      <c r="G2278" s="2">
        <v>394.31</v>
      </c>
      <c r="H2278" s="756">
        <v>46096.0</v>
      </c>
      <c r="I2278" s="757">
        <f t="shared" si="1"/>
        <v>62.91456</v>
      </c>
      <c r="J2278" s="758">
        <f t="shared" si="2"/>
        <v>0.4381236769</v>
      </c>
      <c r="K2278" s="758"/>
    </row>
    <row r="2279">
      <c r="A2279" s="2" t="s">
        <v>425</v>
      </c>
      <c r="B2279" s="2" t="s">
        <v>508</v>
      </c>
      <c r="C2279" s="2">
        <v>1.17440512E8</v>
      </c>
      <c r="D2279" s="2">
        <v>28.0</v>
      </c>
      <c r="E2279" s="2">
        <v>234.45</v>
      </c>
      <c r="F2279" s="2">
        <v>500.92</v>
      </c>
      <c r="G2279" s="2">
        <v>483.03</v>
      </c>
      <c r="H2279" s="756">
        <v>46096.0</v>
      </c>
      <c r="I2279" s="757">
        <f t="shared" si="1"/>
        <v>125.82912</v>
      </c>
      <c r="J2279" s="758">
        <f t="shared" si="2"/>
        <v>0.5366991683</v>
      </c>
      <c r="K2279" s="758"/>
    </row>
    <row r="2280">
      <c r="A2280" s="2" t="s">
        <v>425</v>
      </c>
      <c r="B2280" s="2" t="s">
        <v>508</v>
      </c>
      <c r="C2280" s="2">
        <v>2.34881024E8</v>
      </c>
      <c r="D2280" s="2">
        <v>28.0</v>
      </c>
      <c r="E2280" s="2">
        <v>392.97</v>
      </c>
      <c r="F2280" s="2">
        <v>597.71</v>
      </c>
      <c r="G2280" s="2">
        <v>576.36</v>
      </c>
      <c r="H2280" s="756">
        <v>46096.0</v>
      </c>
      <c r="I2280" s="757">
        <f t="shared" si="1"/>
        <v>251.65824</v>
      </c>
      <c r="J2280" s="758">
        <f t="shared" si="2"/>
        <v>0.6404006413</v>
      </c>
      <c r="K2280" s="758"/>
    </row>
    <row r="2281">
      <c r="A2281" s="2" t="s">
        <v>425</v>
      </c>
      <c r="B2281" s="2" t="s">
        <v>508</v>
      </c>
      <c r="C2281" s="2">
        <v>4.69762048E8</v>
      </c>
      <c r="D2281" s="2">
        <v>28.0</v>
      </c>
      <c r="E2281" s="2">
        <v>733.88</v>
      </c>
      <c r="F2281" s="2">
        <v>640.11</v>
      </c>
      <c r="G2281" s="2">
        <v>617.25</v>
      </c>
      <c r="H2281" s="756">
        <v>46096.0</v>
      </c>
      <c r="I2281" s="757">
        <f t="shared" si="1"/>
        <v>503.31648</v>
      </c>
      <c r="J2281" s="758">
        <f t="shared" si="2"/>
        <v>0.6858293999</v>
      </c>
      <c r="K2281" s="758"/>
    </row>
    <row r="2282">
      <c r="A2282" s="2" t="s">
        <v>425</v>
      </c>
      <c r="B2282" s="2" t="s">
        <v>508</v>
      </c>
      <c r="C2282" s="2">
        <v>9.39524096E8</v>
      </c>
      <c r="D2282" s="2">
        <v>28.0</v>
      </c>
      <c r="E2282" s="2">
        <v>1367.51</v>
      </c>
      <c r="F2282" s="2">
        <v>687.03</v>
      </c>
      <c r="G2282" s="2">
        <v>662.49</v>
      </c>
      <c r="H2282" s="756">
        <v>46096.0</v>
      </c>
      <c r="I2282" s="757">
        <f t="shared" si="1"/>
        <v>1006.63296</v>
      </c>
      <c r="J2282" s="758">
        <f t="shared" si="2"/>
        <v>0.7361064709</v>
      </c>
      <c r="K2282" s="758"/>
    </row>
    <row r="2283">
      <c r="A2283" s="2" t="s">
        <v>425</v>
      </c>
      <c r="B2283" s="2" t="s">
        <v>508</v>
      </c>
      <c r="C2283" s="2">
        <v>1.879048192E9</v>
      </c>
      <c r="D2283" s="2">
        <v>28.0</v>
      </c>
      <c r="E2283" s="2">
        <v>2923.74</v>
      </c>
      <c r="F2283" s="2">
        <v>642.69</v>
      </c>
      <c r="G2283" s="2">
        <v>619.73</v>
      </c>
      <c r="H2283" s="756">
        <v>46096.0</v>
      </c>
      <c r="I2283" s="757">
        <f t="shared" si="1"/>
        <v>2013.26592</v>
      </c>
      <c r="J2283" s="758">
        <f t="shared" si="2"/>
        <v>0.6885926656</v>
      </c>
      <c r="K2283" s="758"/>
    </row>
    <row r="2284">
      <c r="A2284" s="2" t="s">
        <v>425</v>
      </c>
      <c r="B2284" s="2" t="s">
        <v>508</v>
      </c>
      <c r="C2284" s="2">
        <v>3.758096384E9</v>
      </c>
      <c r="D2284" s="2">
        <v>28.0</v>
      </c>
      <c r="E2284" s="2">
        <v>5490.71</v>
      </c>
      <c r="F2284" s="2">
        <v>684.45</v>
      </c>
      <c r="G2284" s="2">
        <v>660.0</v>
      </c>
      <c r="H2284" s="756">
        <v>46096.0</v>
      </c>
      <c r="I2284" s="757">
        <f t="shared" si="1"/>
        <v>4026.53184</v>
      </c>
      <c r="J2284" s="758">
        <f t="shared" si="2"/>
        <v>0.7333353683</v>
      </c>
      <c r="K2284" s="758"/>
    </row>
    <row r="2285">
      <c r="A2285" s="2" t="s">
        <v>425</v>
      </c>
      <c r="B2285" s="2" t="s">
        <v>508</v>
      </c>
      <c r="C2285" s="2">
        <v>7.516192768E9</v>
      </c>
      <c r="D2285" s="2">
        <v>28.0</v>
      </c>
      <c r="E2285" s="2">
        <v>10601.5</v>
      </c>
      <c r="F2285" s="2">
        <v>708.97</v>
      </c>
      <c r="G2285" s="2">
        <v>683.65</v>
      </c>
      <c r="H2285" s="756">
        <v>46096.0</v>
      </c>
      <c r="I2285" s="757">
        <f t="shared" si="1"/>
        <v>8053.06368</v>
      </c>
      <c r="J2285" s="758">
        <f t="shared" si="2"/>
        <v>0.7596154959</v>
      </c>
      <c r="K2285" s="758"/>
    </row>
    <row r="2286">
      <c r="A2286" s="2" t="s">
        <v>425</v>
      </c>
      <c r="B2286" s="2" t="s">
        <v>508</v>
      </c>
      <c r="C2286" s="2">
        <v>1.5032385536E10</v>
      </c>
      <c r="D2286" s="2">
        <v>28.0</v>
      </c>
      <c r="E2286" s="2">
        <v>20852.4</v>
      </c>
      <c r="F2286" s="2">
        <v>720.89</v>
      </c>
      <c r="G2286" s="2">
        <v>695.15</v>
      </c>
      <c r="H2286" s="756">
        <v>46096.0</v>
      </c>
      <c r="I2286" s="757">
        <f t="shared" si="1"/>
        <v>16106.12736</v>
      </c>
      <c r="J2286" s="758">
        <f t="shared" si="2"/>
        <v>0.7723872245</v>
      </c>
      <c r="K2286" s="758"/>
    </row>
    <row r="2287">
      <c r="A2287" s="2" t="s">
        <v>425</v>
      </c>
      <c r="B2287" s="2" t="s">
        <v>508</v>
      </c>
      <c r="C2287" s="2">
        <v>1920.0</v>
      </c>
      <c r="D2287" s="2">
        <v>30.0</v>
      </c>
      <c r="E2287" s="2">
        <v>50.01</v>
      </c>
      <c r="F2287" s="2">
        <v>0.04</v>
      </c>
      <c r="G2287" s="2">
        <v>0.04</v>
      </c>
      <c r="H2287" s="756">
        <v>46096.0</v>
      </c>
      <c r="I2287" s="757">
        <f t="shared" si="1"/>
        <v>0.002062222222</v>
      </c>
      <c r="J2287" s="758">
        <f t="shared" si="2"/>
        <v>0.00004123619721</v>
      </c>
      <c r="K2287" s="758"/>
    </row>
    <row r="2288">
      <c r="A2288" s="2" t="s">
        <v>425</v>
      </c>
      <c r="B2288" s="2" t="s">
        <v>508</v>
      </c>
      <c r="C2288" s="2">
        <v>3840.0</v>
      </c>
      <c r="D2288" s="2">
        <v>30.0</v>
      </c>
      <c r="E2288" s="2">
        <v>51.76</v>
      </c>
      <c r="F2288" s="2">
        <v>0.07</v>
      </c>
      <c r="G2288" s="2">
        <v>0.07</v>
      </c>
      <c r="H2288" s="756">
        <v>46096.0</v>
      </c>
      <c r="I2288" s="757">
        <f t="shared" si="1"/>
        <v>0.004124444444</v>
      </c>
      <c r="J2288" s="758">
        <f t="shared" si="2"/>
        <v>0.00007968401168</v>
      </c>
      <c r="K2288" s="758"/>
    </row>
    <row r="2289">
      <c r="A2289" s="2" t="s">
        <v>425</v>
      </c>
      <c r="B2289" s="2" t="s">
        <v>508</v>
      </c>
      <c r="C2289" s="2">
        <v>7680.0</v>
      </c>
      <c r="D2289" s="2">
        <v>30.0</v>
      </c>
      <c r="E2289" s="2">
        <v>52.21</v>
      </c>
      <c r="F2289" s="2">
        <v>0.15</v>
      </c>
      <c r="G2289" s="2">
        <v>0.14</v>
      </c>
      <c r="H2289" s="756">
        <v>46096.0</v>
      </c>
      <c r="I2289" s="757">
        <f t="shared" si="1"/>
        <v>0.008248888889</v>
      </c>
      <c r="J2289" s="758">
        <f t="shared" si="2"/>
        <v>0.0001579944242</v>
      </c>
      <c r="K2289" s="758"/>
    </row>
    <row r="2290">
      <c r="A2290" s="2" t="s">
        <v>425</v>
      </c>
      <c r="B2290" s="2" t="s">
        <v>508</v>
      </c>
      <c r="C2290" s="2">
        <v>15360.0</v>
      </c>
      <c r="D2290" s="2">
        <v>30.0</v>
      </c>
      <c r="E2290" s="2">
        <v>52.18</v>
      </c>
      <c r="F2290" s="2">
        <v>0.29</v>
      </c>
      <c r="G2290" s="2">
        <v>0.28</v>
      </c>
      <c r="H2290" s="756">
        <v>46096.0</v>
      </c>
      <c r="I2290" s="757">
        <f t="shared" si="1"/>
        <v>0.01649777778</v>
      </c>
      <c r="J2290" s="758">
        <f t="shared" si="2"/>
        <v>0.0003161705208</v>
      </c>
      <c r="K2290" s="758"/>
    </row>
    <row r="2291">
      <c r="A2291" s="2" t="s">
        <v>425</v>
      </c>
      <c r="B2291" s="2" t="s">
        <v>508</v>
      </c>
      <c r="C2291" s="2">
        <v>30720.0</v>
      </c>
      <c r="D2291" s="2">
        <v>30.0</v>
      </c>
      <c r="E2291" s="2">
        <v>53.24</v>
      </c>
      <c r="F2291" s="2">
        <v>0.58</v>
      </c>
      <c r="G2291" s="2">
        <v>0.56</v>
      </c>
      <c r="H2291" s="756">
        <v>46096.0</v>
      </c>
      <c r="I2291" s="757">
        <f t="shared" si="1"/>
        <v>0.03299555556</v>
      </c>
      <c r="J2291" s="758">
        <f t="shared" si="2"/>
        <v>0.0006197512313</v>
      </c>
      <c r="K2291" s="758"/>
    </row>
    <row r="2292">
      <c r="A2292" s="2" t="s">
        <v>425</v>
      </c>
      <c r="B2292" s="2" t="s">
        <v>508</v>
      </c>
      <c r="C2292" s="2">
        <v>61440.0</v>
      </c>
      <c r="D2292" s="2">
        <v>30.0</v>
      </c>
      <c r="E2292" s="2">
        <v>54.24</v>
      </c>
      <c r="F2292" s="2">
        <v>1.13</v>
      </c>
      <c r="G2292" s="2">
        <v>1.1</v>
      </c>
      <c r="H2292" s="756">
        <v>46096.0</v>
      </c>
      <c r="I2292" s="757">
        <f t="shared" si="1"/>
        <v>0.06599111111</v>
      </c>
      <c r="J2292" s="758">
        <f t="shared" si="2"/>
        <v>0.001216650279</v>
      </c>
      <c r="K2292" s="758"/>
    </row>
    <row r="2293">
      <c r="A2293" s="2" t="s">
        <v>425</v>
      </c>
      <c r="B2293" s="2" t="s">
        <v>508</v>
      </c>
      <c r="C2293" s="2">
        <v>122880.0</v>
      </c>
      <c r="D2293" s="2">
        <v>30.0</v>
      </c>
      <c r="E2293" s="2">
        <v>55.38</v>
      </c>
      <c r="F2293" s="2">
        <v>2.22</v>
      </c>
      <c r="G2293" s="2">
        <v>2.14</v>
      </c>
      <c r="H2293" s="756">
        <v>46096.0</v>
      </c>
      <c r="I2293" s="757">
        <f t="shared" si="1"/>
        <v>0.1319822222</v>
      </c>
      <c r="J2293" s="758">
        <f t="shared" si="2"/>
        <v>0.002383210947</v>
      </c>
      <c r="K2293" s="758"/>
    </row>
    <row r="2294">
      <c r="A2294" s="2" t="s">
        <v>425</v>
      </c>
      <c r="B2294" s="2" t="s">
        <v>508</v>
      </c>
      <c r="C2294" s="2">
        <v>245760.0</v>
      </c>
      <c r="D2294" s="2">
        <v>30.0</v>
      </c>
      <c r="E2294" s="2">
        <v>58.84</v>
      </c>
      <c r="F2294" s="2">
        <v>4.18</v>
      </c>
      <c r="G2294" s="2">
        <v>4.04</v>
      </c>
      <c r="H2294" s="756">
        <v>46096.0</v>
      </c>
      <c r="I2294" s="757">
        <f t="shared" si="1"/>
        <v>0.2639644444</v>
      </c>
      <c r="J2294" s="758">
        <f t="shared" si="2"/>
        <v>0.004486139437</v>
      </c>
      <c r="K2294" s="758"/>
    </row>
    <row r="2295">
      <c r="A2295" s="2" t="s">
        <v>425</v>
      </c>
      <c r="B2295" s="2" t="s">
        <v>508</v>
      </c>
      <c r="C2295" s="2">
        <v>491520.0</v>
      </c>
      <c r="D2295" s="2">
        <v>30.0</v>
      </c>
      <c r="E2295" s="2">
        <v>58.59</v>
      </c>
      <c r="F2295" s="2">
        <v>8.39</v>
      </c>
      <c r="G2295" s="2">
        <v>8.11</v>
      </c>
      <c r="H2295" s="756">
        <v>46096.0</v>
      </c>
      <c r="I2295" s="757">
        <f t="shared" si="1"/>
        <v>0.5279288889</v>
      </c>
      <c r="J2295" s="758">
        <f t="shared" si="2"/>
        <v>0.009010563046</v>
      </c>
      <c r="K2295" s="758"/>
    </row>
    <row r="2296">
      <c r="A2296" s="2" t="s">
        <v>425</v>
      </c>
      <c r="B2296" s="2" t="s">
        <v>508</v>
      </c>
      <c r="C2296" s="2">
        <v>983040.0</v>
      </c>
      <c r="D2296" s="2">
        <v>30.0</v>
      </c>
      <c r="E2296" s="2">
        <v>70.26</v>
      </c>
      <c r="F2296" s="2">
        <v>13.99</v>
      </c>
      <c r="G2296" s="2">
        <v>13.52</v>
      </c>
      <c r="H2296" s="756">
        <v>46096.0</v>
      </c>
      <c r="I2296" s="757">
        <f t="shared" si="1"/>
        <v>1.055857778</v>
      </c>
      <c r="J2296" s="758">
        <f t="shared" si="2"/>
        <v>0.01502786476</v>
      </c>
      <c r="K2296" s="758"/>
    </row>
    <row r="2297">
      <c r="A2297" s="2" t="s">
        <v>425</v>
      </c>
      <c r="B2297" s="2" t="s">
        <v>508</v>
      </c>
      <c r="C2297" s="2">
        <v>1966080.0</v>
      </c>
      <c r="D2297" s="2">
        <v>30.0</v>
      </c>
      <c r="E2297" s="2">
        <v>71.59</v>
      </c>
      <c r="F2297" s="2">
        <v>27.46</v>
      </c>
      <c r="G2297" s="2">
        <v>26.55</v>
      </c>
      <c r="H2297" s="756">
        <v>46096.0</v>
      </c>
      <c r="I2297" s="757">
        <f t="shared" si="1"/>
        <v>2.111715556</v>
      </c>
      <c r="J2297" s="758">
        <f t="shared" si="2"/>
        <v>0.02949735376</v>
      </c>
      <c r="K2297" s="758"/>
    </row>
    <row r="2298">
      <c r="A2298" s="2" t="s">
        <v>425</v>
      </c>
      <c r="B2298" s="2" t="s">
        <v>508</v>
      </c>
      <c r="C2298" s="2">
        <v>3932160.0</v>
      </c>
      <c r="D2298" s="2">
        <v>30.0</v>
      </c>
      <c r="E2298" s="2">
        <v>74.98</v>
      </c>
      <c r="F2298" s="2">
        <v>52.45</v>
      </c>
      <c r="G2298" s="2">
        <v>50.7</v>
      </c>
      <c r="H2298" s="756">
        <v>46096.0</v>
      </c>
      <c r="I2298" s="757">
        <f t="shared" si="1"/>
        <v>4.223431111</v>
      </c>
      <c r="J2298" s="758">
        <f t="shared" si="2"/>
        <v>0.05632743546</v>
      </c>
      <c r="K2298" s="758"/>
    </row>
    <row r="2299">
      <c r="A2299" s="2" t="s">
        <v>425</v>
      </c>
      <c r="B2299" s="2" t="s">
        <v>508</v>
      </c>
      <c r="C2299" s="2">
        <v>7864320.0</v>
      </c>
      <c r="D2299" s="2">
        <v>30.0</v>
      </c>
      <c r="E2299" s="2">
        <v>96.5</v>
      </c>
      <c r="F2299" s="2">
        <v>81.5</v>
      </c>
      <c r="G2299" s="2">
        <v>78.78</v>
      </c>
      <c r="H2299" s="756">
        <v>46096.0</v>
      </c>
      <c r="I2299" s="757">
        <f t="shared" si="1"/>
        <v>8.446862222</v>
      </c>
      <c r="J2299" s="758">
        <f t="shared" si="2"/>
        <v>0.08753225101</v>
      </c>
      <c r="K2299" s="758"/>
    </row>
    <row r="2300">
      <c r="A2300" s="2" t="s">
        <v>425</v>
      </c>
      <c r="B2300" s="2" t="s">
        <v>508</v>
      </c>
      <c r="C2300" s="2">
        <v>1.572864E7</v>
      </c>
      <c r="D2300" s="2">
        <v>30.0</v>
      </c>
      <c r="E2300" s="2">
        <v>105.71</v>
      </c>
      <c r="F2300" s="2">
        <v>148.8</v>
      </c>
      <c r="G2300" s="2">
        <v>143.84</v>
      </c>
      <c r="H2300" s="756">
        <v>46096.0</v>
      </c>
      <c r="I2300" s="757">
        <f t="shared" si="1"/>
        <v>16.89372444</v>
      </c>
      <c r="J2300" s="758">
        <f t="shared" si="2"/>
        <v>0.1598119804</v>
      </c>
      <c r="K2300" s="758"/>
    </row>
    <row r="2301">
      <c r="A2301" s="2" t="s">
        <v>425</v>
      </c>
      <c r="B2301" s="2" t="s">
        <v>508</v>
      </c>
      <c r="C2301" s="2">
        <v>3.145728E7</v>
      </c>
      <c r="D2301" s="2">
        <v>30.0</v>
      </c>
      <c r="E2301" s="2">
        <v>159.03</v>
      </c>
      <c r="F2301" s="2">
        <v>197.81</v>
      </c>
      <c r="G2301" s="2">
        <v>191.22</v>
      </c>
      <c r="H2301" s="756">
        <v>46096.0</v>
      </c>
      <c r="I2301" s="757">
        <f t="shared" si="1"/>
        <v>33.78744889</v>
      </c>
      <c r="J2301" s="758">
        <f t="shared" si="2"/>
        <v>0.2124595918</v>
      </c>
      <c r="K2301" s="758"/>
    </row>
    <row r="2302">
      <c r="A2302" s="2" t="s">
        <v>425</v>
      </c>
      <c r="B2302" s="2" t="s">
        <v>508</v>
      </c>
      <c r="C2302" s="2">
        <v>6.291456E7</v>
      </c>
      <c r="D2302" s="2">
        <v>30.0</v>
      </c>
      <c r="E2302" s="2">
        <v>155.45</v>
      </c>
      <c r="F2302" s="2">
        <v>404.72</v>
      </c>
      <c r="G2302" s="2">
        <v>391.22</v>
      </c>
      <c r="H2302" s="756">
        <v>46096.0</v>
      </c>
      <c r="I2302" s="757">
        <f t="shared" si="1"/>
        <v>67.57489778</v>
      </c>
      <c r="J2302" s="758">
        <f t="shared" si="2"/>
        <v>0.4347050356</v>
      </c>
      <c r="K2302" s="758"/>
    </row>
    <row r="2303">
      <c r="A2303" s="2" t="s">
        <v>425</v>
      </c>
      <c r="B2303" s="2" t="s">
        <v>508</v>
      </c>
      <c r="C2303" s="2">
        <v>1.2582912E8</v>
      </c>
      <c r="D2303" s="2">
        <v>30.0</v>
      </c>
      <c r="E2303" s="2">
        <v>256.49</v>
      </c>
      <c r="F2303" s="2">
        <v>490.57</v>
      </c>
      <c r="G2303" s="2">
        <v>474.22</v>
      </c>
      <c r="H2303" s="756">
        <v>46096.0</v>
      </c>
      <c r="I2303" s="757">
        <f t="shared" si="1"/>
        <v>135.1497956</v>
      </c>
      <c r="J2303" s="758">
        <f t="shared" si="2"/>
        <v>0.5269203304</v>
      </c>
      <c r="K2303" s="758"/>
    </row>
    <row r="2304">
      <c r="A2304" s="2" t="s">
        <v>425</v>
      </c>
      <c r="B2304" s="2" t="s">
        <v>508</v>
      </c>
      <c r="C2304" s="2">
        <v>2.5165824E8</v>
      </c>
      <c r="D2304" s="2">
        <v>30.0</v>
      </c>
      <c r="E2304" s="2">
        <v>422.72</v>
      </c>
      <c r="F2304" s="2">
        <v>595.33</v>
      </c>
      <c r="G2304" s="2">
        <v>575.49</v>
      </c>
      <c r="H2304" s="756">
        <v>46096.0</v>
      </c>
      <c r="I2304" s="757">
        <f t="shared" si="1"/>
        <v>270.2995911</v>
      </c>
      <c r="J2304" s="758">
        <f t="shared" si="2"/>
        <v>0.6394293885</v>
      </c>
      <c r="K2304" s="758"/>
    </row>
    <row r="2305">
      <c r="A2305" s="2" t="s">
        <v>425</v>
      </c>
      <c r="B2305" s="2" t="s">
        <v>508</v>
      </c>
      <c r="C2305" s="2">
        <v>5.0331648E8</v>
      </c>
      <c r="D2305" s="2">
        <v>30.0</v>
      </c>
      <c r="E2305" s="2">
        <v>786.65</v>
      </c>
      <c r="F2305" s="2">
        <v>639.83</v>
      </c>
      <c r="G2305" s="2">
        <v>618.5</v>
      </c>
      <c r="H2305" s="756">
        <v>46096.0</v>
      </c>
      <c r="I2305" s="757">
        <f t="shared" si="1"/>
        <v>540.5991822</v>
      </c>
      <c r="J2305" s="758">
        <f t="shared" si="2"/>
        <v>0.68721691</v>
      </c>
      <c r="K2305" s="758"/>
    </row>
    <row r="2306">
      <c r="A2306" s="2" t="s">
        <v>425</v>
      </c>
      <c r="B2306" s="2" t="s">
        <v>508</v>
      </c>
      <c r="C2306" s="2">
        <v>1.00663296E9</v>
      </c>
      <c r="D2306" s="2">
        <v>30.0</v>
      </c>
      <c r="E2306" s="2">
        <v>1493.48</v>
      </c>
      <c r="F2306" s="2">
        <v>674.02</v>
      </c>
      <c r="G2306" s="2">
        <v>651.55</v>
      </c>
      <c r="H2306" s="756">
        <v>46096.0</v>
      </c>
      <c r="I2306" s="757">
        <f t="shared" si="1"/>
        <v>1081.198364</v>
      </c>
      <c r="J2306" s="758">
        <f t="shared" si="2"/>
        <v>0.7239456601</v>
      </c>
      <c r="K2306" s="758"/>
    </row>
    <row r="2307">
      <c r="A2307" s="2" t="s">
        <v>425</v>
      </c>
      <c r="B2307" s="2" t="s">
        <v>508</v>
      </c>
      <c r="C2307" s="2">
        <v>2.01326592E9</v>
      </c>
      <c r="D2307" s="2">
        <v>30.0</v>
      </c>
      <c r="E2307" s="2">
        <v>3132.6</v>
      </c>
      <c r="F2307" s="2">
        <v>642.68</v>
      </c>
      <c r="G2307" s="2">
        <v>621.26</v>
      </c>
      <c r="H2307" s="756">
        <v>46096.0</v>
      </c>
      <c r="I2307" s="757">
        <f t="shared" si="1"/>
        <v>2162.396729</v>
      </c>
      <c r="J2307" s="758">
        <f t="shared" si="2"/>
        <v>0.6902881724</v>
      </c>
      <c r="K2307" s="758"/>
    </row>
    <row r="2308">
      <c r="A2308" s="2" t="s">
        <v>425</v>
      </c>
      <c r="B2308" s="2" t="s">
        <v>508</v>
      </c>
      <c r="C2308" s="2">
        <v>4.02653184E9</v>
      </c>
      <c r="D2308" s="2">
        <v>30.0</v>
      </c>
      <c r="E2308" s="2">
        <v>5888.98</v>
      </c>
      <c r="F2308" s="2">
        <v>683.74</v>
      </c>
      <c r="G2308" s="2">
        <v>660.95</v>
      </c>
      <c r="H2308" s="756">
        <v>46096.0</v>
      </c>
      <c r="I2308" s="757">
        <f t="shared" si="1"/>
        <v>4324.793458</v>
      </c>
      <c r="J2308" s="758">
        <f t="shared" si="2"/>
        <v>0.7343875268</v>
      </c>
      <c r="K2308" s="758"/>
    </row>
    <row r="2309">
      <c r="A2309" s="2" t="s">
        <v>425</v>
      </c>
      <c r="B2309" s="2" t="s">
        <v>508</v>
      </c>
      <c r="C2309" s="2">
        <v>8.05306368E9</v>
      </c>
      <c r="D2309" s="2">
        <v>30.0</v>
      </c>
      <c r="E2309" s="2">
        <v>11394.9</v>
      </c>
      <c r="F2309" s="2">
        <v>706.73</v>
      </c>
      <c r="G2309" s="2">
        <v>683.17</v>
      </c>
      <c r="H2309" s="756">
        <v>46096.0</v>
      </c>
      <c r="I2309" s="757">
        <f t="shared" si="1"/>
        <v>8649.586916</v>
      </c>
      <c r="J2309" s="758">
        <f t="shared" si="2"/>
        <v>0.7590752807</v>
      </c>
      <c r="K2309" s="758"/>
    </row>
    <row r="2310">
      <c r="A2310" s="2" t="s">
        <v>425</v>
      </c>
      <c r="B2310" s="2" t="s">
        <v>508</v>
      </c>
      <c r="C2310" s="2">
        <v>1.610612736E10</v>
      </c>
      <c r="D2310" s="2">
        <v>30.0</v>
      </c>
      <c r="E2310" s="2">
        <v>22351.6</v>
      </c>
      <c r="F2310" s="2">
        <v>720.58</v>
      </c>
      <c r="G2310" s="2">
        <v>696.56</v>
      </c>
      <c r="H2310" s="756">
        <v>46096.0</v>
      </c>
      <c r="I2310" s="757">
        <f t="shared" si="1"/>
        <v>17299.17383</v>
      </c>
      <c r="J2310" s="758">
        <f t="shared" si="2"/>
        <v>0.7739568456</v>
      </c>
      <c r="K2310" s="758"/>
    </row>
    <row r="2311">
      <c r="A2311" s="2" t="s">
        <v>425</v>
      </c>
      <c r="B2311" s="2" t="s">
        <v>508</v>
      </c>
      <c r="C2311" s="2">
        <v>2048.0</v>
      </c>
      <c r="D2311" s="2">
        <v>32.0</v>
      </c>
      <c r="E2311" s="2">
        <v>61.46</v>
      </c>
      <c r="F2311" s="2">
        <v>0.03</v>
      </c>
      <c r="G2311" s="2">
        <v>0.03</v>
      </c>
      <c r="H2311" s="756">
        <v>46096.0</v>
      </c>
      <c r="I2311" s="757">
        <f t="shared" si="1"/>
        <v>0.002204444444</v>
      </c>
      <c r="J2311" s="758">
        <f t="shared" si="2"/>
        <v>0.00003586795386</v>
      </c>
      <c r="K2311" s="758"/>
    </row>
    <row r="2312">
      <c r="A2312" s="2" t="s">
        <v>425</v>
      </c>
      <c r="B2312" s="2" t="s">
        <v>508</v>
      </c>
      <c r="C2312" s="2">
        <v>4096.0</v>
      </c>
      <c r="D2312" s="2">
        <v>32.0</v>
      </c>
      <c r="E2312" s="2">
        <v>63.34</v>
      </c>
      <c r="F2312" s="2">
        <v>0.06</v>
      </c>
      <c r="G2312" s="2">
        <v>0.06</v>
      </c>
      <c r="H2312" s="756">
        <v>46096.0</v>
      </c>
      <c r="I2312" s="757">
        <f t="shared" si="1"/>
        <v>0.004408888889</v>
      </c>
      <c r="J2312" s="758">
        <f t="shared" si="2"/>
        <v>0.00006960670807</v>
      </c>
      <c r="K2312" s="758"/>
    </row>
    <row r="2313">
      <c r="A2313" s="2" t="s">
        <v>425</v>
      </c>
      <c r="B2313" s="2" t="s">
        <v>508</v>
      </c>
      <c r="C2313" s="2">
        <v>8192.0</v>
      </c>
      <c r="D2313" s="2">
        <v>32.0</v>
      </c>
      <c r="E2313" s="2">
        <v>62.61</v>
      </c>
      <c r="F2313" s="2">
        <v>0.13</v>
      </c>
      <c r="G2313" s="2">
        <v>0.13</v>
      </c>
      <c r="H2313" s="756">
        <v>46096.0</v>
      </c>
      <c r="I2313" s="757">
        <f t="shared" si="1"/>
        <v>0.008817777778</v>
      </c>
      <c r="J2313" s="758">
        <f t="shared" si="2"/>
        <v>0.0001408365721</v>
      </c>
      <c r="K2313" s="758"/>
    </row>
    <row r="2314">
      <c r="A2314" s="2" t="s">
        <v>425</v>
      </c>
      <c r="B2314" s="2" t="s">
        <v>508</v>
      </c>
      <c r="C2314" s="2">
        <v>16384.0</v>
      </c>
      <c r="D2314" s="2">
        <v>32.0</v>
      </c>
      <c r="E2314" s="2">
        <v>62.81</v>
      </c>
      <c r="F2314" s="2">
        <v>0.26</v>
      </c>
      <c r="G2314" s="2">
        <v>0.25</v>
      </c>
      <c r="H2314" s="756">
        <v>46096.0</v>
      </c>
      <c r="I2314" s="757">
        <f t="shared" si="1"/>
        <v>0.01763555556</v>
      </c>
      <c r="J2314" s="758">
        <f t="shared" si="2"/>
        <v>0.0002807762387</v>
      </c>
      <c r="K2314" s="758"/>
    </row>
    <row r="2315">
      <c r="A2315" s="2" t="s">
        <v>425</v>
      </c>
      <c r="B2315" s="2" t="s">
        <v>508</v>
      </c>
      <c r="C2315" s="2">
        <v>32768.0</v>
      </c>
      <c r="D2315" s="2">
        <v>32.0</v>
      </c>
      <c r="E2315" s="2">
        <v>63.4</v>
      </c>
      <c r="F2315" s="2">
        <v>0.52</v>
      </c>
      <c r="G2315" s="2">
        <v>0.5</v>
      </c>
      <c r="H2315" s="756">
        <v>46096.0</v>
      </c>
      <c r="I2315" s="757">
        <f t="shared" si="1"/>
        <v>0.03527111111</v>
      </c>
      <c r="J2315" s="758">
        <f t="shared" si="2"/>
        <v>0.0005563266737</v>
      </c>
      <c r="K2315" s="758"/>
    </row>
    <row r="2316">
      <c r="A2316" s="2" t="s">
        <v>425</v>
      </c>
      <c r="B2316" s="2" t="s">
        <v>508</v>
      </c>
      <c r="C2316" s="2">
        <v>65536.0</v>
      </c>
      <c r="D2316" s="2">
        <v>32.0</v>
      </c>
      <c r="E2316" s="2">
        <v>64.28</v>
      </c>
      <c r="F2316" s="2">
        <v>1.02</v>
      </c>
      <c r="G2316" s="2">
        <v>0.99</v>
      </c>
      <c r="H2316" s="756">
        <v>46096.0</v>
      </c>
      <c r="I2316" s="757">
        <f t="shared" si="1"/>
        <v>0.07054222222</v>
      </c>
      <c r="J2316" s="758">
        <f t="shared" si="2"/>
        <v>0.001097421005</v>
      </c>
      <c r="K2316" s="758"/>
    </row>
    <row r="2317">
      <c r="A2317" s="2" t="s">
        <v>425</v>
      </c>
      <c r="B2317" s="2" t="s">
        <v>508</v>
      </c>
      <c r="C2317" s="2">
        <v>131072.0</v>
      </c>
      <c r="D2317" s="2">
        <v>32.0</v>
      </c>
      <c r="E2317" s="2">
        <v>69.84</v>
      </c>
      <c r="F2317" s="2">
        <v>1.88</v>
      </c>
      <c r="G2317" s="2">
        <v>1.82</v>
      </c>
      <c r="H2317" s="756">
        <v>46096.0</v>
      </c>
      <c r="I2317" s="757">
        <f t="shared" si="1"/>
        <v>0.1410844444</v>
      </c>
      <c r="J2317" s="758">
        <f t="shared" si="2"/>
        <v>0.002020109457</v>
      </c>
      <c r="K2317" s="758"/>
    </row>
    <row r="2318">
      <c r="A2318" s="2" t="s">
        <v>425</v>
      </c>
      <c r="B2318" s="2" t="s">
        <v>508</v>
      </c>
      <c r="C2318" s="2">
        <v>262144.0</v>
      </c>
      <c r="D2318" s="2">
        <v>32.0</v>
      </c>
      <c r="E2318" s="2">
        <v>70.16</v>
      </c>
      <c r="F2318" s="2">
        <v>3.74</v>
      </c>
      <c r="G2318" s="2">
        <v>3.62</v>
      </c>
      <c r="H2318" s="756">
        <v>46096.0</v>
      </c>
      <c r="I2318" s="757">
        <f t="shared" si="1"/>
        <v>0.2821688889</v>
      </c>
      <c r="J2318" s="758">
        <f t="shared" si="2"/>
        <v>0.004021791461</v>
      </c>
      <c r="K2318" s="758"/>
    </row>
    <row r="2319">
      <c r="A2319" s="2" t="s">
        <v>425</v>
      </c>
      <c r="B2319" s="2" t="s">
        <v>508</v>
      </c>
      <c r="C2319" s="2">
        <v>524288.0</v>
      </c>
      <c r="D2319" s="2">
        <v>32.0</v>
      </c>
      <c r="E2319" s="2">
        <v>69.48</v>
      </c>
      <c r="F2319" s="2">
        <v>7.55</v>
      </c>
      <c r="G2319" s="2">
        <v>7.31</v>
      </c>
      <c r="H2319" s="756">
        <v>46096.0</v>
      </c>
      <c r="I2319" s="757">
        <f t="shared" si="1"/>
        <v>0.5643377778</v>
      </c>
      <c r="J2319" s="758">
        <f t="shared" si="2"/>
        <v>0.00812230538</v>
      </c>
      <c r="K2319" s="758"/>
    </row>
    <row r="2320">
      <c r="A2320" s="2" t="s">
        <v>425</v>
      </c>
      <c r="B2320" s="2" t="s">
        <v>508</v>
      </c>
      <c r="C2320" s="2">
        <v>1048576.0</v>
      </c>
      <c r="D2320" s="2">
        <v>32.0</v>
      </c>
      <c r="E2320" s="2">
        <v>70.56</v>
      </c>
      <c r="F2320" s="2">
        <v>14.86</v>
      </c>
      <c r="G2320" s="2">
        <v>14.4</v>
      </c>
      <c r="H2320" s="756">
        <v>46096.0</v>
      </c>
      <c r="I2320" s="757">
        <f t="shared" si="1"/>
        <v>1.128675556</v>
      </c>
      <c r="J2320" s="758">
        <f t="shared" si="2"/>
        <v>0.01599596876</v>
      </c>
      <c r="K2320" s="758"/>
    </row>
    <row r="2321">
      <c r="A2321" s="2" t="s">
        <v>425</v>
      </c>
      <c r="B2321" s="2" t="s">
        <v>508</v>
      </c>
      <c r="C2321" s="2">
        <v>2097152.0</v>
      </c>
      <c r="D2321" s="2">
        <v>32.0</v>
      </c>
      <c r="E2321" s="2">
        <v>71.11</v>
      </c>
      <c r="F2321" s="2">
        <v>29.49</v>
      </c>
      <c r="G2321" s="2">
        <v>28.57</v>
      </c>
      <c r="H2321" s="756">
        <v>46096.0</v>
      </c>
      <c r="I2321" s="757">
        <f t="shared" si="1"/>
        <v>2.257351111</v>
      </c>
      <c r="J2321" s="758">
        <f t="shared" si="2"/>
        <v>0.03174449601</v>
      </c>
      <c r="K2321" s="758"/>
    </row>
    <row r="2322">
      <c r="A2322" s="2" t="s">
        <v>425</v>
      </c>
      <c r="B2322" s="2" t="s">
        <v>508</v>
      </c>
      <c r="C2322" s="2">
        <v>4194304.0</v>
      </c>
      <c r="D2322" s="2">
        <v>32.0</v>
      </c>
      <c r="E2322" s="2">
        <v>75.8</v>
      </c>
      <c r="F2322" s="2">
        <v>55.34</v>
      </c>
      <c r="G2322" s="2">
        <v>53.61</v>
      </c>
      <c r="H2322" s="756">
        <v>46096.0</v>
      </c>
      <c r="I2322" s="757">
        <f t="shared" si="1"/>
        <v>4.514702222</v>
      </c>
      <c r="J2322" s="758">
        <f t="shared" si="2"/>
        <v>0.05956071533</v>
      </c>
      <c r="K2322" s="758"/>
    </row>
    <row r="2323">
      <c r="A2323" s="2" t="s">
        <v>425</v>
      </c>
      <c r="B2323" s="2" t="s">
        <v>508</v>
      </c>
      <c r="C2323" s="2">
        <v>8388608.0</v>
      </c>
      <c r="D2323" s="2">
        <v>32.0</v>
      </c>
      <c r="E2323" s="2">
        <v>97.21</v>
      </c>
      <c r="F2323" s="2">
        <v>86.29</v>
      </c>
      <c r="G2323" s="2">
        <v>83.6</v>
      </c>
      <c r="H2323" s="756">
        <v>46096.0</v>
      </c>
      <c r="I2323" s="757">
        <f t="shared" si="1"/>
        <v>9.029404444</v>
      </c>
      <c r="J2323" s="758">
        <f t="shared" si="2"/>
        <v>0.09288555133</v>
      </c>
      <c r="K2323" s="758"/>
    </row>
    <row r="2324">
      <c r="A2324" s="2" t="s">
        <v>425</v>
      </c>
      <c r="B2324" s="2" t="s">
        <v>508</v>
      </c>
      <c r="C2324" s="2">
        <v>1.6777216E7</v>
      </c>
      <c r="D2324" s="2">
        <v>32.0</v>
      </c>
      <c r="E2324" s="2">
        <v>108.22</v>
      </c>
      <c r="F2324" s="2">
        <v>155.02</v>
      </c>
      <c r="G2324" s="2">
        <v>150.18</v>
      </c>
      <c r="H2324" s="756">
        <v>46096.0</v>
      </c>
      <c r="I2324" s="757">
        <f t="shared" si="1"/>
        <v>18.05880889</v>
      </c>
      <c r="J2324" s="758">
        <f t="shared" si="2"/>
        <v>0.1668712705</v>
      </c>
      <c r="K2324" s="758"/>
    </row>
    <row r="2325">
      <c r="A2325" s="2" t="s">
        <v>425</v>
      </c>
      <c r="B2325" s="2" t="s">
        <v>508</v>
      </c>
      <c r="C2325" s="2">
        <v>3.3554432E7</v>
      </c>
      <c r="D2325" s="2">
        <v>32.0</v>
      </c>
      <c r="E2325" s="2">
        <v>164.63</v>
      </c>
      <c r="F2325" s="2">
        <v>203.82</v>
      </c>
      <c r="G2325" s="2">
        <v>197.45</v>
      </c>
      <c r="H2325" s="756">
        <v>46096.0</v>
      </c>
      <c r="I2325" s="757">
        <f t="shared" si="1"/>
        <v>36.11761778</v>
      </c>
      <c r="J2325" s="758">
        <f t="shared" si="2"/>
        <v>0.2193866111</v>
      </c>
      <c r="K2325" s="758"/>
    </row>
    <row r="2326">
      <c r="A2326" s="2" t="s">
        <v>425</v>
      </c>
      <c r="B2326" s="2" t="s">
        <v>508</v>
      </c>
      <c r="C2326" s="2">
        <v>6.7108864E7</v>
      </c>
      <c r="D2326" s="2">
        <v>32.0</v>
      </c>
      <c r="E2326" s="2">
        <v>164.71</v>
      </c>
      <c r="F2326" s="2">
        <v>407.45</v>
      </c>
      <c r="G2326" s="2">
        <v>394.71</v>
      </c>
      <c r="H2326" s="756">
        <v>46096.0</v>
      </c>
      <c r="I2326" s="757">
        <f t="shared" si="1"/>
        <v>72.23523556</v>
      </c>
      <c r="J2326" s="758">
        <f t="shared" si="2"/>
        <v>0.438560109</v>
      </c>
      <c r="K2326" s="758"/>
    </row>
    <row r="2327">
      <c r="A2327" s="2" t="s">
        <v>425</v>
      </c>
      <c r="B2327" s="2" t="s">
        <v>508</v>
      </c>
      <c r="C2327" s="2">
        <v>1.34217728E8</v>
      </c>
      <c r="D2327" s="2">
        <v>32.0</v>
      </c>
      <c r="E2327" s="2">
        <v>268.33</v>
      </c>
      <c r="F2327" s="2">
        <v>500.19</v>
      </c>
      <c r="G2327" s="2">
        <v>484.56</v>
      </c>
      <c r="H2327" s="756">
        <v>46096.0</v>
      </c>
      <c r="I2327" s="757">
        <f t="shared" si="1"/>
        <v>144.4704711</v>
      </c>
      <c r="J2327" s="758">
        <f t="shared" si="2"/>
        <v>0.5384059595</v>
      </c>
      <c r="K2327" s="758"/>
    </row>
    <row r="2328">
      <c r="A2328" s="2" t="s">
        <v>425</v>
      </c>
      <c r="B2328" s="2" t="s">
        <v>508</v>
      </c>
      <c r="C2328" s="2">
        <v>2.68435456E8</v>
      </c>
      <c r="D2328" s="2">
        <v>32.0</v>
      </c>
      <c r="E2328" s="2">
        <v>442.96</v>
      </c>
      <c r="F2328" s="2">
        <v>606.0</v>
      </c>
      <c r="G2328" s="2">
        <v>587.06</v>
      </c>
      <c r="H2328" s="756">
        <v>46096.0</v>
      </c>
      <c r="I2328" s="757">
        <f t="shared" si="1"/>
        <v>288.9409422</v>
      </c>
      <c r="J2328" s="758">
        <f t="shared" si="2"/>
        <v>0.6522957879</v>
      </c>
      <c r="K2328" s="758"/>
    </row>
    <row r="2329">
      <c r="A2329" s="2" t="s">
        <v>425</v>
      </c>
      <c r="B2329" s="2" t="s">
        <v>508</v>
      </c>
      <c r="C2329" s="2">
        <v>5.36870912E8</v>
      </c>
      <c r="D2329" s="2">
        <v>32.0</v>
      </c>
      <c r="E2329" s="2">
        <v>841.68</v>
      </c>
      <c r="F2329" s="2">
        <v>637.85</v>
      </c>
      <c r="G2329" s="2">
        <v>617.92</v>
      </c>
      <c r="H2329" s="756">
        <v>46096.0</v>
      </c>
      <c r="I2329" s="757">
        <f t="shared" si="1"/>
        <v>577.8818844</v>
      </c>
      <c r="J2329" s="758">
        <f t="shared" si="2"/>
        <v>0.6865814614</v>
      </c>
      <c r="K2329" s="758"/>
    </row>
    <row r="2330">
      <c r="A2330" s="2" t="s">
        <v>425</v>
      </c>
      <c r="B2330" s="2" t="s">
        <v>508</v>
      </c>
      <c r="C2330" s="2">
        <v>1.073741824E9</v>
      </c>
      <c r="D2330" s="2">
        <v>32.0</v>
      </c>
      <c r="E2330" s="2">
        <v>1562.17</v>
      </c>
      <c r="F2330" s="2">
        <v>687.34</v>
      </c>
      <c r="G2330" s="2">
        <v>665.86</v>
      </c>
      <c r="H2330" s="756">
        <v>46096.0</v>
      </c>
      <c r="I2330" s="757">
        <f t="shared" si="1"/>
        <v>1155.763769</v>
      </c>
      <c r="J2330" s="758">
        <f t="shared" si="2"/>
        <v>0.7398450674</v>
      </c>
      <c r="K2330" s="758"/>
    </row>
    <row r="2331">
      <c r="A2331" s="2" t="s">
        <v>425</v>
      </c>
      <c r="B2331" s="2" t="s">
        <v>508</v>
      </c>
      <c r="C2331" s="2">
        <v>2.147483648E9</v>
      </c>
      <c r="D2331" s="2">
        <v>32.0</v>
      </c>
      <c r="E2331" s="2">
        <v>3137.95</v>
      </c>
      <c r="F2331" s="2">
        <v>684.36</v>
      </c>
      <c r="G2331" s="2">
        <v>662.97</v>
      </c>
      <c r="H2331" s="756">
        <v>46096.0</v>
      </c>
      <c r="I2331" s="757">
        <f t="shared" si="1"/>
        <v>2311.527538</v>
      </c>
      <c r="J2331" s="758">
        <f t="shared" si="2"/>
        <v>0.7366361917</v>
      </c>
      <c r="K2331" s="758"/>
    </row>
    <row r="2332">
      <c r="A2332" s="2" t="s">
        <v>425</v>
      </c>
      <c r="B2332" s="2" t="s">
        <v>508</v>
      </c>
      <c r="C2332" s="2">
        <v>4.294967296E9</v>
      </c>
      <c r="D2332" s="2">
        <v>32.0</v>
      </c>
      <c r="E2332" s="2">
        <v>6110.84</v>
      </c>
      <c r="F2332" s="2">
        <v>702.84</v>
      </c>
      <c r="G2332" s="2">
        <v>680.88</v>
      </c>
      <c r="H2332" s="756">
        <v>46096.0</v>
      </c>
      <c r="I2332" s="757">
        <f t="shared" si="1"/>
        <v>4623.055076</v>
      </c>
      <c r="J2332" s="758">
        <f t="shared" si="2"/>
        <v>0.756533484</v>
      </c>
      <c r="K2332" s="758"/>
    </row>
    <row r="2333">
      <c r="A2333" s="2" t="s">
        <v>425</v>
      </c>
      <c r="B2333" s="2" t="s">
        <v>508</v>
      </c>
      <c r="C2333" s="2">
        <v>8.589934592E9</v>
      </c>
      <c r="D2333" s="2">
        <v>32.0</v>
      </c>
      <c r="E2333" s="2">
        <v>11993.6</v>
      </c>
      <c r="F2333" s="2">
        <v>716.21</v>
      </c>
      <c r="G2333" s="2">
        <v>693.83</v>
      </c>
      <c r="H2333" s="756">
        <v>46096.0</v>
      </c>
      <c r="I2333" s="757">
        <f t="shared" si="1"/>
        <v>9246.110151</v>
      </c>
      <c r="J2333" s="758">
        <f t="shared" si="2"/>
        <v>0.7709203368</v>
      </c>
      <c r="K2333" s="758"/>
    </row>
    <row r="2334">
      <c r="A2334" s="2" t="s">
        <v>425</v>
      </c>
      <c r="B2334" s="2" t="s">
        <v>508</v>
      </c>
      <c r="C2334" s="2">
        <v>1.7179869184E10</v>
      </c>
      <c r="D2334" s="2">
        <v>32.0</v>
      </c>
      <c r="E2334" s="2">
        <v>23795.2</v>
      </c>
      <c r="F2334" s="2">
        <v>721.99</v>
      </c>
      <c r="G2334" s="2">
        <v>699.43</v>
      </c>
      <c r="H2334" s="756">
        <v>46096.0</v>
      </c>
      <c r="I2334" s="757">
        <f t="shared" si="1"/>
        <v>18492.2203</v>
      </c>
      <c r="J2334" s="758">
        <f t="shared" si="2"/>
        <v>0.7771407806</v>
      </c>
      <c r="K2334" s="758"/>
    </row>
    <row r="2335">
      <c r="I2335" s="757"/>
      <c r="J2335" s="759"/>
      <c r="K2335" s="759"/>
    </row>
    <row r="2336">
      <c r="I2336" s="757"/>
      <c r="J2336" s="759"/>
      <c r="K2336" s="759"/>
    </row>
  </sheetData>
  <autoFilter ref="$A$1:$J$2334"/>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outlinePr summaryBelow="0" summaryRight="0"/>
  </sheetPr>
  <sheetViews>
    <sheetView workbookViewId="0"/>
  </sheetViews>
  <sheetFormatPr customHeight="1" defaultColWidth="12.63" defaultRowHeight="15.75"/>
  <cols>
    <col customWidth="1" min="1" max="1" width="32.75"/>
    <col customWidth="1" min="2" max="2" width="17.88"/>
    <col customWidth="1" min="4" max="4" width="17.63"/>
    <col customWidth="1" min="5" max="5" width="18.25"/>
    <col customWidth="1" min="6" max="6" width="31.63"/>
    <col customWidth="1" min="7" max="7" width="19.5"/>
    <col customWidth="1" min="8" max="8" width="26.5"/>
    <col customWidth="1" min="9" max="9" width="2.5"/>
    <col customWidth="1" min="10" max="10" width="8.75"/>
    <col customWidth="1" min="11" max="12" width="9.25"/>
    <col customWidth="1" min="13" max="13" width="12.38"/>
    <col customWidth="1" min="14" max="14" width="2.38"/>
    <col customWidth="1" min="15" max="15" width="9.13"/>
    <col customWidth="1" min="16" max="16" width="10.88"/>
    <col customWidth="1" min="20" max="20" width="16.25"/>
    <col customWidth="1" min="21" max="21" width="23.13"/>
    <col customWidth="1" min="22" max="22" width="28.0"/>
    <col customWidth="1" min="23" max="23" width="21.0"/>
    <col customWidth="1" min="24" max="24" width="2.0"/>
    <col customWidth="1" min="25" max="28" width="5.63"/>
    <col customWidth="1" min="29" max="29" width="1.38"/>
  </cols>
  <sheetData>
    <row r="1">
      <c r="A1" s="128" t="s">
        <v>115</v>
      </c>
      <c r="B1" s="129"/>
      <c r="C1" s="129"/>
      <c r="D1" s="130"/>
      <c r="E1" s="131"/>
      <c r="F1" s="132"/>
      <c r="G1" s="132"/>
      <c r="H1" s="133"/>
      <c r="I1" s="131"/>
      <c r="J1" s="131"/>
      <c r="K1" s="131"/>
      <c r="L1" s="131"/>
      <c r="M1" s="131"/>
      <c r="N1" s="131"/>
      <c r="O1" s="131"/>
      <c r="P1" s="134"/>
      <c r="Q1" s="135"/>
      <c r="R1" s="131"/>
      <c r="S1" s="131"/>
      <c r="T1" s="135"/>
      <c r="U1" s="131"/>
      <c r="V1" s="131"/>
      <c r="W1" s="131"/>
      <c r="X1" s="131"/>
      <c r="Y1" s="131"/>
      <c r="Z1" s="131"/>
      <c r="AA1" s="131"/>
      <c r="AB1" s="131"/>
      <c r="AC1" s="131"/>
      <c r="AD1" s="131"/>
      <c r="AE1" s="131"/>
      <c r="AF1" s="131"/>
      <c r="AG1" s="131"/>
      <c r="AH1" s="131"/>
      <c r="AI1" s="131"/>
      <c r="AJ1" s="131"/>
      <c r="AK1" s="131"/>
      <c r="AL1" s="131"/>
      <c r="AM1" s="131"/>
      <c r="AN1" s="131"/>
      <c r="AO1" s="131"/>
      <c r="AP1" s="131"/>
      <c r="AQ1" s="131"/>
      <c r="AR1" s="131"/>
      <c r="AS1" s="131"/>
      <c r="AT1" s="131"/>
    </row>
    <row r="2">
      <c r="A2" s="136" t="s">
        <v>116</v>
      </c>
      <c r="B2" s="136" t="s">
        <v>117</v>
      </c>
      <c r="C2" s="136" t="s">
        <v>118</v>
      </c>
      <c r="D2" s="137"/>
      <c r="E2" s="138"/>
      <c r="F2" s="139" t="s">
        <v>119</v>
      </c>
      <c r="G2" s="139" t="s">
        <v>120</v>
      </c>
      <c r="H2" s="140" t="s">
        <v>121</v>
      </c>
      <c r="I2" s="138"/>
      <c r="J2" s="138"/>
      <c r="K2" s="138"/>
      <c r="L2" s="138"/>
      <c r="M2" s="138"/>
      <c r="N2" s="138"/>
      <c r="O2" s="138"/>
      <c r="P2" s="141"/>
      <c r="Q2" s="142" t="s">
        <v>122</v>
      </c>
      <c r="R2" s="138"/>
      <c r="S2" s="138"/>
      <c r="T2" s="142" t="s">
        <v>123</v>
      </c>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row>
    <row r="3">
      <c r="A3" s="143" t="s">
        <v>124</v>
      </c>
      <c r="B3" s="143" t="s">
        <v>125</v>
      </c>
      <c r="C3" s="143">
        <v>7168.0</v>
      </c>
      <c r="D3" s="144"/>
      <c r="F3" s="139" t="s">
        <v>126</v>
      </c>
      <c r="G3" s="145"/>
      <c r="H3" s="146"/>
      <c r="P3" s="147"/>
      <c r="Q3" s="2" t="s">
        <v>127</v>
      </c>
      <c r="R3" s="2">
        <v>0.5</v>
      </c>
      <c r="T3" s="148" t="str">
        <f t="shared" ref="T3:T7" si="1">U3&amp;","&amp;V3</f>
        <v>fp4,fp4</v>
      </c>
      <c r="U3" s="2" t="s">
        <v>127</v>
      </c>
      <c r="V3" s="2" t="s">
        <v>127</v>
      </c>
      <c r="W3" s="2" t="s">
        <v>127</v>
      </c>
      <c r="AR3" s="149"/>
      <c r="AS3" s="149"/>
      <c r="AT3" s="149"/>
    </row>
    <row r="4">
      <c r="A4" s="143" t="s">
        <v>128</v>
      </c>
      <c r="B4" s="143" t="s">
        <v>129</v>
      </c>
      <c r="C4" s="143">
        <v>2048.0</v>
      </c>
      <c r="D4" s="144"/>
      <c r="F4" s="150" t="s">
        <v>32</v>
      </c>
      <c r="G4" s="145">
        <f>'Config and Summary'!$C8</f>
        <v>1</v>
      </c>
      <c r="H4" s="146"/>
      <c r="P4" s="147"/>
      <c r="Q4" s="2" t="s">
        <v>63</v>
      </c>
      <c r="R4" s="2">
        <v>1.0</v>
      </c>
      <c r="T4" s="148" t="str">
        <f t="shared" si="1"/>
        <v>fp4,fp8</v>
      </c>
      <c r="U4" s="2" t="s">
        <v>127</v>
      </c>
      <c r="V4" s="2" t="s">
        <v>63</v>
      </c>
      <c r="W4" s="2" t="s">
        <v>63</v>
      </c>
    </row>
    <row r="5">
      <c r="A5" s="143" t="s">
        <v>130</v>
      </c>
      <c r="B5" s="143" t="s">
        <v>131</v>
      </c>
      <c r="C5" s="143">
        <v>256.0</v>
      </c>
      <c r="D5" s="144"/>
      <c r="F5" s="150" t="s">
        <v>33</v>
      </c>
      <c r="G5" s="145">
        <f>'Config and Summary'!$C9</f>
        <v>16</v>
      </c>
      <c r="H5" s="146" t="s">
        <v>132</v>
      </c>
      <c r="P5" s="147"/>
      <c r="Q5" s="2" t="s">
        <v>82</v>
      </c>
      <c r="R5" s="2">
        <v>2.0</v>
      </c>
      <c r="T5" s="148" t="str">
        <f t="shared" si="1"/>
        <v>fp4,bf16</v>
      </c>
      <c r="U5" s="2" t="s">
        <v>127</v>
      </c>
      <c r="V5" s="2" t="s">
        <v>82</v>
      </c>
      <c r="W5" s="2" t="s">
        <v>82</v>
      </c>
      <c r="AR5" s="149"/>
      <c r="AS5" s="149"/>
      <c r="AT5" s="149"/>
    </row>
    <row r="6">
      <c r="A6" s="143" t="s">
        <v>133</v>
      </c>
      <c r="B6" s="143" t="s">
        <v>134</v>
      </c>
      <c r="C6" s="143">
        <v>61.0</v>
      </c>
      <c r="D6" s="144"/>
      <c r="F6" s="150" t="s">
        <v>34</v>
      </c>
      <c r="G6" s="145">
        <f>'Config and Summary'!$C10</f>
        <v>1</v>
      </c>
      <c r="H6" s="146"/>
      <c r="P6" s="147"/>
      <c r="T6" s="148" t="str">
        <f t="shared" si="1"/>
        <v>fp8,fp4</v>
      </c>
      <c r="U6" s="2" t="s">
        <v>63</v>
      </c>
      <c r="V6" s="2" t="s">
        <v>127</v>
      </c>
      <c r="W6" s="2" t="s">
        <v>63</v>
      </c>
    </row>
    <row r="7">
      <c r="A7" s="151" t="s">
        <v>135</v>
      </c>
      <c r="B7" s="151" t="s">
        <v>136</v>
      </c>
      <c r="C7" s="151">
        <v>3.0</v>
      </c>
      <c r="D7" s="144"/>
      <c r="F7" s="150" t="s">
        <v>35</v>
      </c>
      <c r="G7" s="145">
        <f>'Config and Summary'!$C11</f>
        <v>1</v>
      </c>
      <c r="H7" s="146" t="s">
        <v>137</v>
      </c>
      <c r="P7" s="147"/>
      <c r="T7" s="148" t="str">
        <f t="shared" si="1"/>
        <v>fp8,fp8</v>
      </c>
      <c r="U7" s="2" t="s">
        <v>63</v>
      </c>
      <c r="V7" s="2" t="s">
        <v>63</v>
      </c>
      <c r="W7" s="2" t="s">
        <v>63</v>
      </c>
      <c r="AR7" s="87"/>
      <c r="AS7" s="87"/>
      <c r="AT7" s="87"/>
    </row>
    <row r="8">
      <c r="A8" s="143" t="s">
        <v>138</v>
      </c>
      <c r="B8" s="143" t="s">
        <v>139</v>
      </c>
      <c r="C8" s="143">
        <v>8.0</v>
      </c>
      <c r="D8" s="144"/>
      <c r="F8" s="139" t="s">
        <v>140</v>
      </c>
      <c r="P8" s="147"/>
      <c r="U8" s="2"/>
      <c r="V8" s="2"/>
      <c r="W8" s="2"/>
      <c r="AB8" s="2"/>
      <c r="AC8" s="2"/>
      <c r="AD8" s="2"/>
      <c r="AE8" s="2"/>
    </row>
    <row r="9">
      <c r="A9" s="152" t="s">
        <v>141</v>
      </c>
      <c r="B9" s="153" t="s">
        <v>142</v>
      </c>
      <c r="C9" s="143">
        <v>1536.0</v>
      </c>
      <c r="D9" s="144"/>
      <c r="F9" s="154" t="s">
        <v>143</v>
      </c>
      <c r="G9" s="155">
        <f>G5*G4</f>
        <v>16</v>
      </c>
      <c r="H9" s="156"/>
      <c r="P9" s="147"/>
      <c r="T9" s="148" t="str">
        <f t="shared" ref="T9:T11" si="2">U9&amp;","&amp;V9</f>
        <v>fp8,bf16</v>
      </c>
      <c r="U9" s="2" t="s">
        <v>63</v>
      </c>
      <c r="V9" s="2" t="s">
        <v>82</v>
      </c>
      <c r="W9" s="2" t="s">
        <v>82</v>
      </c>
      <c r="AB9" s="2"/>
      <c r="AC9" s="2"/>
      <c r="AD9" s="2"/>
      <c r="AE9" s="2"/>
    </row>
    <row r="10">
      <c r="A10" s="152" t="s">
        <v>144</v>
      </c>
      <c r="B10" s="153" t="s">
        <v>145</v>
      </c>
      <c r="C10" s="143">
        <v>512.0</v>
      </c>
      <c r="D10" s="144"/>
      <c r="F10" s="157" t="s">
        <v>146</v>
      </c>
      <c r="G10" s="158">
        <f>PRODUCT(G3:G6)</f>
        <v>16</v>
      </c>
      <c r="H10" s="159"/>
      <c r="P10" s="147"/>
      <c r="T10" s="148" t="str">
        <f t="shared" si="2"/>
        <v>bf16,fp4</v>
      </c>
      <c r="U10" s="2" t="s">
        <v>82</v>
      </c>
      <c r="V10" s="2" t="s">
        <v>127</v>
      </c>
      <c r="W10" s="2" t="s">
        <v>82</v>
      </c>
      <c r="AP10" s="138"/>
      <c r="AQ10" s="138"/>
      <c r="AT10" s="149"/>
    </row>
    <row r="11">
      <c r="A11" s="152" t="s">
        <v>147</v>
      </c>
      <c r="B11" s="153" t="s">
        <v>148</v>
      </c>
      <c r="C11" s="143">
        <v>128.0</v>
      </c>
      <c r="D11" s="144"/>
      <c r="F11" s="157" t="s">
        <v>149</v>
      </c>
      <c r="G11" s="158">
        <f>$G$10/$H$18</f>
        <v>8</v>
      </c>
      <c r="H11" s="159"/>
      <c r="P11" s="147"/>
      <c r="T11" s="148" t="str">
        <f t="shared" si="2"/>
        <v>bf16,fp8</v>
      </c>
      <c r="U11" s="2" t="s">
        <v>82</v>
      </c>
      <c r="V11" s="2" t="s">
        <v>63</v>
      </c>
      <c r="W11" s="2" t="s">
        <v>82</v>
      </c>
      <c r="AP11" s="142"/>
    </row>
    <row r="12">
      <c r="A12" s="152" t="s">
        <v>150</v>
      </c>
      <c r="B12" s="153" t="s">
        <v>151</v>
      </c>
      <c r="C12" s="143">
        <v>64.0</v>
      </c>
      <c r="D12" s="144"/>
      <c r="L12" s="160"/>
      <c r="P12" s="147"/>
      <c r="T12" s="148" t="s">
        <v>152</v>
      </c>
      <c r="U12" s="2" t="s">
        <v>82</v>
      </c>
      <c r="V12" s="2" t="s">
        <v>82</v>
      </c>
      <c r="W12" s="2" t="s">
        <v>82</v>
      </c>
      <c r="AP12" s="138"/>
      <c r="AQ12" s="138"/>
      <c r="AT12" s="149"/>
    </row>
    <row r="13">
      <c r="A13" s="143" t="s">
        <v>153</v>
      </c>
      <c r="B13" s="153" t="s">
        <v>154</v>
      </c>
      <c r="C13" s="143">
        <v>128.0</v>
      </c>
      <c r="D13" s="144"/>
    </row>
    <row r="14">
      <c r="A14" s="161" t="s">
        <v>155</v>
      </c>
      <c r="B14" s="162"/>
      <c r="C14" s="162"/>
      <c r="D14" s="163"/>
      <c r="AG14" s="164"/>
      <c r="AH14" s="164"/>
      <c r="AI14" s="87"/>
      <c r="AJ14" s="38"/>
      <c r="AK14" s="38"/>
      <c r="AL14" s="38"/>
      <c r="AM14" s="38"/>
      <c r="AN14" s="87"/>
      <c r="AO14" s="38"/>
      <c r="AP14" s="164"/>
      <c r="AQ14" s="38"/>
      <c r="AR14" s="38"/>
      <c r="AS14" s="87"/>
      <c r="AT14" s="87"/>
    </row>
    <row r="15">
      <c r="A15" s="165" t="s">
        <v>156</v>
      </c>
      <c r="B15" s="165" t="s">
        <v>156</v>
      </c>
      <c r="C15" s="166">
        <f>$C$11+$C$12</f>
        <v>192</v>
      </c>
      <c r="D15" s="167"/>
      <c r="AG15" s="38"/>
      <c r="AH15" s="38"/>
      <c r="AI15" s="87"/>
      <c r="AJ15" s="38"/>
      <c r="AK15" s="38"/>
      <c r="AL15" s="38"/>
      <c r="AM15" s="38"/>
      <c r="AN15" s="87"/>
      <c r="AO15" s="38"/>
      <c r="AP15" s="168"/>
      <c r="AQ15" s="168"/>
      <c r="AR15" s="38"/>
      <c r="AS15" s="87"/>
      <c r="AT15" s="169"/>
    </row>
    <row r="16">
      <c r="A16" s="165" t="s">
        <v>157</v>
      </c>
      <c r="B16" s="165" t="s">
        <v>157</v>
      </c>
      <c r="C16" s="170">
        <f>$C$10+$C$12</f>
        <v>576</v>
      </c>
      <c r="D16" s="144"/>
      <c r="AG16" s="38"/>
      <c r="AH16" s="38"/>
      <c r="AI16" s="87"/>
      <c r="AJ16" s="38"/>
      <c r="AK16" s="38"/>
      <c r="AL16" s="38"/>
      <c r="AM16" s="38"/>
      <c r="AN16" s="87"/>
      <c r="AO16" s="38"/>
      <c r="AP16" s="168"/>
      <c r="AQ16" s="168"/>
      <c r="AR16" s="38"/>
      <c r="AS16" s="87"/>
      <c r="AT16" s="169"/>
    </row>
    <row r="17">
      <c r="A17" s="170" t="s">
        <v>158</v>
      </c>
      <c r="B17" s="170" t="s">
        <v>159</v>
      </c>
      <c r="C17" s="166">
        <f>C8*$C$25</f>
        <v>8</v>
      </c>
      <c r="D17" s="167"/>
      <c r="F17" s="171" t="s">
        <v>160</v>
      </c>
      <c r="G17" s="172"/>
      <c r="H17" s="173" t="str">
        <f>'Config and Summary'!C4</f>
        <v>GhostFish (P3) Derated</v>
      </c>
      <c r="AG17" s="38"/>
      <c r="AH17" s="38"/>
      <c r="AI17" s="87"/>
      <c r="AJ17" s="38"/>
      <c r="AK17" s="38"/>
      <c r="AL17" s="38"/>
      <c r="AM17" s="38"/>
      <c r="AN17" s="87"/>
      <c r="AO17" s="38"/>
      <c r="AP17" s="168"/>
      <c r="AQ17" s="168"/>
      <c r="AR17" s="38"/>
      <c r="AS17" s="87"/>
      <c r="AT17" s="169"/>
    </row>
    <row r="18">
      <c r="A18" s="174" t="s">
        <v>120</v>
      </c>
      <c r="B18" s="174" t="s">
        <v>161</v>
      </c>
      <c r="C18" s="175">
        <f>$G$10</f>
        <v>16</v>
      </c>
      <c r="D18" s="167"/>
      <c r="F18" s="108" t="str">
        <f t="array" ref="F18:F32">DB!A2:A16</f>
        <v># of TensorCore per Chip</v>
      </c>
      <c r="G18" s="172"/>
      <c r="H18" s="176">
        <f t="array" ref="H18:H32">xlookup($H$17,DB!1:1,DB!2:16)</f>
        <v>2</v>
      </c>
      <c r="AG18" s="38"/>
      <c r="AH18" s="38"/>
      <c r="AI18" s="87"/>
      <c r="AJ18" s="38"/>
      <c r="AK18" s="38"/>
      <c r="AL18" s="38"/>
      <c r="AM18" s="38"/>
      <c r="AN18" s="87"/>
      <c r="AO18" s="38"/>
      <c r="AP18" s="168"/>
      <c r="AQ18" s="38"/>
      <c r="AR18" s="38"/>
      <c r="AS18" s="87"/>
      <c r="AT18" s="87"/>
    </row>
    <row r="19">
      <c r="A19" s="174" t="s">
        <v>162</v>
      </c>
      <c r="B19" s="174" t="s">
        <v>163</v>
      </c>
      <c r="C19" s="175">
        <f>$G$11</f>
        <v>8</v>
      </c>
      <c r="D19" s="167"/>
      <c r="F19" s="108" t="s">
        <v>164</v>
      </c>
      <c r="G19" s="172"/>
      <c r="H19" s="176">
        <v>6729.8</v>
      </c>
      <c r="AG19" s="38"/>
      <c r="AH19" s="38"/>
      <c r="AI19" s="87"/>
      <c r="AJ19" s="38"/>
      <c r="AK19" s="38"/>
      <c r="AL19" s="38"/>
      <c r="AM19" s="38"/>
      <c r="AN19" s="87"/>
      <c r="AO19" s="38"/>
      <c r="AP19" s="168"/>
      <c r="AQ19" s="38"/>
      <c r="AR19" s="38"/>
      <c r="AS19" s="87"/>
      <c r="AT19" s="87"/>
    </row>
    <row r="20">
      <c r="A20" s="177" t="s">
        <v>165</v>
      </c>
      <c r="B20" s="178" t="s">
        <v>166</v>
      </c>
      <c r="C20" s="179" t="str">
        <f>vlookup(C19, DB!$A$26:$F$31, 5, False)</f>
        <v>2x2x2</v>
      </c>
      <c r="D20" s="180"/>
      <c r="F20" s="108" t="s">
        <v>167</v>
      </c>
      <c r="G20" s="172"/>
      <c r="H20" s="176">
        <v>3571.236</v>
      </c>
      <c r="AG20" s="38"/>
      <c r="AH20" s="38"/>
      <c r="AI20" s="87"/>
      <c r="AJ20" s="38"/>
      <c r="AK20" s="38"/>
      <c r="AL20" s="38"/>
      <c r="AM20" s="38"/>
      <c r="AN20" s="87"/>
      <c r="AO20" s="38"/>
      <c r="AP20" s="168"/>
      <c r="AQ20" s="38"/>
      <c r="AR20" s="38"/>
      <c r="AS20" s="87"/>
      <c r="AT20" s="87"/>
    </row>
    <row r="21">
      <c r="A21" s="181" t="s">
        <v>168</v>
      </c>
      <c r="B21" s="182" t="s">
        <v>169</v>
      </c>
      <c r="C21" s="179">
        <f>vlookup(C19, DB!$A$26:$F$31, 6, False)</f>
        <v>12</v>
      </c>
      <c r="D21" s="183"/>
      <c r="F21" s="108" t="s">
        <v>170</v>
      </c>
      <c r="G21" s="172"/>
      <c r="H21" s="176">
        <v>3571.236</v>
      </c>
      <c r="AG21" s="38"/>
      <c r="AH21" s="38"/>
      <c r="AI21" s="87"/>
      <c r="AJ21" s="38"/>
      <c r="AK21" s="38"/>
      <c r="AL21" s="38"/>
      <c r="AM21" s="38"/>
      <c r="AN21" s="87"/>
      <c r="AO21" s="38"/>
      <c r="AP21" s="168"/>
      <c r="AQ21" s="38"/>
      <c r="AR21" s="38"/>
      <c r="AS21" s="87"/>
      <c r="AT21" s="87"/>
    </row>
    <row r="22">
      <c r="A22" s="175"/>
      <c r="B22" s="175"/>
      <c r="C22" s="175"/>
      <c r="D22" s="167"/>
      <c r="F22" s="108" t="s">
        <v>171</v>
      </c>
      <c r="G22" s="172"/>
      <c r="H22" s="176">
        <v>1785.618</v>
      </c>
      <c r="AG22" s="38"/>
      <c r="AH22" s="38"/>
      <c r="AI22" s="87"/>
      <c r="AJ22" s="38"/>
      <c r="AK22" s="38"/>
      <c r="AL22" s="38"/>
      <c r="AM22" s="38"/>
      <c r="AN22" s="87"/>
      <c r="AO22" s="38"/>
      <c r="AP22" s="168"/>
      <c r="AQ22" s="168"/>
      <c r="AR22" s="38"/>
      <c r="AS22" s="87"/>
      <c r="AT22" s="169"/>
    </row>
    <row r="23">
      <c r="A23" s="184" t="s">
        <v>172</v>
      </c>
      <c r="B23" s="185"/>
      <c r="C23" s="186"/>
      <c r="D23" s="187"/>
      <c r="F23" s="108" t="s">
        <v>173</v>
      </c>
      <c r="G23" s="172"/>
      <c r="H23" s="188">
        <v>192.0</v>
      </c>
      <c r="AG23" s="38"/>
      <c r="AH23" s="38"/>
      <c r="AI23" s="87"/>
      <c r="AJ23" s="38"/>
      <c r="AK23" s="38"/>
      <c r="AL23" s="38"/>
      <c r="AM23" s="38"/>
      <c r="AN23" s="87"/>
      <c r="AO23" s="38"/>
      <c r="AP23" s="168"/>
      <c r="AQ23" s="168"/>
      <c r="AR23" s="38"/>
      <c r="AS23" s="87"/>
      <c r="AT23" s="169"/>
    </row>
    <row r="24">
      <c r="A24" s="170" t="s">
        <v>174</v>
      </c>
      <c r="B24" s="170" t="s">
        <v>175</v>
      </c>
      <c r="C24" s="170" t="s">
        <v>24</v>
      </c>
      <c r="D24" s="144"/>
      <c r="F24" s="108" t="s">
        <v>176</v>
      </c>
      <c r="G24" s="172"/>
      <c r="H24" s="188">
        <v>3364.9</v>
      </c>
      <c r="AG24" s="38"/>
      <c r="AH24" s="38"/>
      <c r="AI24" s="87"/>
      <c r="AJ24" s="38"/>
      <c r="AK24" s="38"/>
      <c r="AL24" s="38"/>
      <c r="AM24" s="38"/>
      <c r="AN24" s="87"/>
      <c r="AO24" s="38"/>
      <c r="AP24" s="168"/>
      <c r="AQ24" s="168"/>
      <c r="AR24" s="38"/>
      <c r="AS24" s="87"/>
      <c r="AT24" s="169"/>
    </row>
    <row r="25">
      <c r="A25" s="189" t="s">
        <v>37</v>
      </c>
      <c r="B25" s="189" t="s">
        <v>38</v>
      </c>
      <c r="C25" s="189">
        <f>'Config and Summary'!C14</f>
        <v>1</v>
      </c>
      <c r="D25" s="144"/>
      <c r="F25" s="108" t="s">
        <v>177</v>
      </c>
      <c r="G25" s="172"/>
      <c r="H25" s="176">
        <v>1785.618</v>
      </c>
      <c r="AG25" s="38"/>
      <c r="AH25" s="38"/>
      <c r="AI25" s="87"/>
      <c r="AJ25" s="169"/>
      <c r="AK25" s="38"/>
      <c r="AL25" s="38"/>
      <c r="AM25" s="38"/>
    </row>
    <row r="26">
      <c r="A26" s="170" t="s">
        <v>39</v>
      </c>
      <c r="B26" s="170" t="s">
        <v>40</v>
      </c>
      <c r="C26" s="170">
        <f>'Config and Summary'!C15</f>
        <v>2560</v>
      </c>
      <c r="D26" s="190"/>
      <c r="F26" s="108" t="s">
        <v>178</v>
      </c>
      <c r="G26" s="172"/>
      <c r="H26" s="176">
        <v>1785.618</v>
      </c>
      <c r="AG26" s="164"/>
      <c r="AH26" s="164"/>
      <c r="AI26" s="164"/>
      <c r="AK26" s="38"/>
      <c r="AL26" s="38"/>
      <c r="AM26" s="38"/>
      <c r="AN26" s="87"/>
      <c r="AO26" s="38"/>
      <c r="AP26" s="38"/>
      <c r="AQ26" s="38"/>
      <c r="AR26" s="38"/>
      <c r="AS26" s="87"/>
      <c r="AT26" s="87"/>
    </row>
    <row r="27">
      <c r="A27" s="170" t="s">
        <v>41</v>
      </c>
      <c r="B27" s="174" t="s">
        <v>42</v>
      </c>
      <c r="C27" s="174">
        <f>'Config and Summary'!C16</f>
        <v>9216</v>
      </c>
      <c r="D27" s="144"/>
      <c r="F27" s="108" t="s">
        <v>180</v>
      </c>
      <c r="G27" s="172"/>
      <c r="H27" s="176">
        <v>892.809</v>
      </c>
      <c r="AG27" s="164"/>
      <c r="AH27" s="164"/>
      <c r="AI27" s="164"/>
      <c r="AK27" s="38"/>
      <c r="AL27" s="38"/>
      <c r="AM27" s="38"/>
      <c r="AN27" s="87"/>
      <c r="AO27" s="38"/>
      <c r="AP27" s="38"/>
      <c r="AQ27" s="38"/>
      <c r="AR27" s="38"/>
      <c r="AS27" s="87"/>
      <c r="AT27" s="87"/>
    </row>
    <row r="28">
      <c r="A28" s="170" t="s">
        <v>46</v>
      </c>
      <c r="B28" s="175"/>
      <c r="C28" s="174">
        <f>'Config and Summary'!C18</f>
        <v>0</v>
      </c>
      <c r="D28" s="144"/>
      <c r="F28" s="108" t="s">
        <v>181</v>
      </c>
      <c r="G28" s="172"/>
      <c r="H28" s="193">
        <v>96.0</v>
      </c>
      <c r="AG28" s="164"/>
      <c r="AH28" s="164"/>
      <c r="AI28" s="164"/>
      <c r="AL28" s="38"/>
      <c r="AM28" s="38"/>
      <c r="AN28" s="87"/>
      <c r="AO28" s="38"/>
      <c r="AP28" s="38"/>
      <c r="AQ28" s="38"/>
      <c r="AR28" s="38"/>
      <c r="AS28" s="87"/>
      <c r="AT28" s="87"/>
    </row>
    <row r="29">
      <c r="A29" s="170" t="s">
        <v>47</v>
      </c>
      <c r="B29" s="175"/>
      <c r="C29" s="174">
        <f>'Config and Summary'!C19</f>
        <v>1</v>
      </c>
      <c r="D29" s="144"/>
      <c r="F29" s="108" t="s">
        <v>182</v>
      </c>
      <c r="G29" s="172"/>
      <c r="H29" s="176">
        <v>600.0</v>
      </c>
      <c r="AB29" s="2"/>
      <c r="AC29" s="2"/>
      <c r="AD29" s="2"/>
      <c r="AE29" s="2"/>
      <c r="AM29" s="142"/>
      <c r="AN29" s="138"/>
      <c r="AO29" s="142"/>
      <c r="AP29" s="142"/>
      <c r="AQ29" s="194"/>
      <c r="AR29" s="142"/>
      <c r="AS29" s="148"/>
    </row>
    <row r="30">
      <c r="A30" s="170" t="s">
        <v>48</v>
      </c>
      <c r="B30" s="174" t="s">
        <v>49</v>
      </c>
      <c r="C30" s="195" t="b">
        <f>'Config and Summary'!C20</f>
        <v>1</v>
      </c>
      <c r="D30" s="196"/>
      <c r="F30" s="172" t="s">
        <v>183</v>
      </c>
      <c r="G30" s="172"/>
      <c r="H30" s="197">
        <v>80.0</v>
      </c>
      <c r="AB30" s="2"/>
      <c r="AC30" s="2"/>
      <c r="AD30" s="2"/>
      <c r="AE30" s="2"/>
      <c r="AM30" s="142"/>
      <c r="AN30" s="138"/>
      <c r="AO30" s="142"/>
      <c r="AP30" s="142"/>
      <c r="AQ30" s="194"/>
      <c r="AR30" s="142"/>
      <c r="AS30" s="148"/>
    </row>
    <row r="31">
      <c r="A31" s="198" t="s">
        <v>50</v>
      </c>
      <c r="B31" s="198" t="s">
        <v>51</v>
      </c>
      <c r="C31" s="195" t="b">
        <f>'Config and Summary'!C21</f>
        <v>1</v>
      </c>
      <c r="D31" s="196"/>
      <c r="F31" s="105" t="s">
        <v>184</v>
      </c>
      <c r="G31" s="172"/>
      <c r="H31" s="105">
        <v>0.0013</v>
      </c>
      <c r="AM31" s="142"/>
      <c r="AN31" s="138"/>
      <c r="AO31" s="138"/>
      <c r="AP31" s="138"/>
      <c r="AQ31" s="138"/>
      <c r="AR31" s="142"/>
      <c r="AT31" s="149"/>
    </row>
    <row r="32">
      <c r="A32" s="184" t="s">
        <v>185</v>
      </c>
      <c r="B32" s="185"/>
      <c r="C32" s="186"/>
      <c r="D32" s="187"/>
      <c r="F32" s="105" t="s">
        <v>186</v>
      </c>
      <c r="G32" s="172"/>
      <c r="H32" s="105">
        <v>256.0</v>
      </c>
      <c r="AM32" s="142"/>
      <c r="AN32" s="138"/>
      <c r="AO32" s="138"/>
      <c r="AP32" s="138"/>
      <c r="AQ32" s="138"/>
      <c r="AR32" s="142"/>
      <c r="AT32" s="149"/>
    </row>
    <row r="33">
      <c r="A33" s="170" t="s">
        <v>61</v>
      </c>
      <c r="B33" s="174" t="s">
        <v>62</v>
      </c>
      <c r="C33" s="195" t="str">
        <f>'Config and Summary'!C27</f>
        <v>fp8</v>
      </c>
      <c r="D33" s="199"/>
      <c r="AM33" s="142"/>
      <c r="AN33" s="138"/>
      <c r="AO33" s="138"/>
      <c r="AP33" s="142"/>
      <c r="AQ33" s="142"/>
      <c r="AR33" s="142"/>
    </row>
    <row r="34">
      <c r="A34" s="170" t="s">
        <v>64</v>
      </c>
      <c r="B34" s="165" t="s">
        <v>65</v>
      </c>
      <c r="C34" s="200" t="str">
        <f>'Config and Summary'!C28</f>
        <v>w8a8</v>
      </c>
      <c r="AM34" s="142"/>
      <c r="AN34" s="138"/>
      <c r="AO34" s="138"/>
      <c r="AP34" s="142"/>
      <c r="AQ34" s="142"/>
      <c r="AR34" s="142"/>
    </row>
    <row r="35">
      <c r="A35" s="170" t="s">
        <v>68</v>
      </c>
      <c r="B35" s="165" t="s">
        <v>69</v>
      </c>
      <c r="C35" s="200" t="str">
        <f>'Config and Summary'!C29</f>
        <v>w8a8</v>
      </c>
      <c r="AM35" s="142"/>
      <c r="AN35" s="138"/>
      <c r="AO35" s="138"/>
      <c r="AP35" s="142"/>
      <c r="AQ35" s="142"/>
      <c r="AR35" s="142"/>
    </row>
    <row r="36">
      <c r="A36" s="170" t="s">
        <v>71</v>
      </c>
      <c r="B36" s="165" t="s">
        <v>72</v>
      </c>
      <c r="C36" s="195" t="str">
        <f>'Config and Summary'!C30</f>
        <v>fp8</v>
      </c>
      <c r="D36" s="199"/>
      <c r="AM36" s="142"/>
      <c r="AN36" s="138"/>
      <c r="AO36" s="138"/>
      <c r="AP36" s="142"/>
      <c r="AQ36" s="142"/>
      <c r="AR36" s="142"/>
    </row>
    <row r="37">
      <c r="A37" s="170" t="s">
        <v>73</v>
      </c>
      <c r="B37" s="165" t="s">
        <v>74</v>
      </c>
      <c r="C37" s="195" t="str">
        <f>'Config and Summary'!C31</f>
        <v>fp8</v>
      </c>
      <c r="D37" s="199"/>
      <c r="AM37" s="142"/>
      <c r="AN37" s="138"/>
      <c r="AO37" s="138"/>
      <c r="AP37" s="142"/>
      <c r="AQ37" s="142"/>
      <c r="AR37" s="142"/>
    </row>
    <row r="38">
      <c r="A38" s="170" t="s">
        <v>75</v>
      </c>
      <c r="B38" s="165" t="s">
        <v>76</v>
      </c>
      <c r="C38" s="195" t="str">
        <f>'Config and Summary'!C32</f>
        <v>fp8</v>
      </c>
      <c r="D38" s="199"/>
      <c r="AM38" s="142"/>
      <c r="AN38" s="138"/>
      <c r="AO38" s="138"/>
      <c r="AP38" s="142"/>
      <c r="AQ38" s="142"/>
      <c r="AR38" s="142"/>
    </row>
    <row r="39">
      <c r="A39" s="198" t="s">
        <v>77</v>
      </c>
      <c r="B39" s="165" t="s">
        <v>78</v>
      </c>
      <c r="C39" s="200" t="str">
        <f>'Config and Summary'!C33</f>
        <v>w4a8</v>
      </c>
      <c r="D39" s="199"/>
      <c r="AM39" s="142"/>
      <c r="AN39" s="138"/>
      <c r="AO39" s="138"/>
      <c r="AP39" s="142"/>
      <c r="AQ39" s="142"/>
      <c r="AR39" s="142"/>
    </row>
    <row r="40">
      <c r="A40" s="170" t="s">
        <v>80</v>
      </c>
      <c r="B40" s="165" t="s">
        <v>81</v>
      </c>
      <c r="C40" s="195" t="str">
        <f>'Config and Summary'!C34</f>
        <v>bf16</v>
      </c>
      <c r="D40" s="199"/>
      <c r="AM40" s="142"/>
      <c r="AN40" s="138"/>
      <c r="AO40" s="138"/>
      <c r="AP40" s="142"/>
      <c r="AQ40" s="142"/>
      <c r="AR40" s="142"/>
    </row>
    <row r="41">
      <c r="A41" s="2"/>
      <c r="B41" s="201"/>
      <c r="C41" s="201"/>
      <c r="D41" s="201"/>
      <c r="AM41" s="142"/>
      <c r="AN41" s="138"/>
      <c r="AO41" s="138"/>
      <c r="AP41" s="142"/>
      <c r="AQ41" s="142"/>
      <c r="AR41" s="142"/>
    </row>
    <row r="42">
      <c r="A42" s="122" t="s">
        <v>30</v>
      </c>
      <c r="B42" s="108" t="s">
        <v>187</v>
      </c>
      <c r="C42" s="105" t="b">
        <f>'Config and Summary'!C5</f>
        <v>0</v>
      </c>
      <c r="AG42" s="38"/>
      <c r="AH42" s="38"/>
      <c r="AI42" s="38"/>
      <c r="AJ42" s="38"/>
      <c r="AK42" s="38"/>
      <c r="AL42" s="38"/>
      <c r="AM42" s="168"/>
      <c r="AN42" s="168"/>
      <c r="AO42" s="202"/>
      <c r="AP42" s="142"/>
      <c r="AQ42" s="168"/>
      <c r="AR42" s="168"/>
      <c r="AT42" s="203"/>
    </row>
    <row r="43" ht="27.0" customHeight="1">
      <c r="A43" s="204"/>
      <c r="AG43" s="38"/>
      <c r="AH43" s="38"/>
      <c r="AI43" s="38"/>
      <c r="AJ43" s="38"/>
      <c r="AK43" s="38"/>
      <c r="AL43" s="38"/>
      <c r="AM43" s="168"/>
      <c r="AN43" s="168"/>
      <c r="AO43" s="202"/>
      <c r="AP43" s="142"/>
      <c r="AQ43" s="168"/>
      <c r="AR43" s="168"/>
      <c r="AT43" s="203"/>
    </row>
    <row r="44" ht="27.0" customHeight="1">
      <c r="A44" s="204" t="s">
        <v>188</v>
      </c>
      <c r="AG44" s="38"/>
      <c r="AH44" s="38"/>
      <c r="AI44" s="38"/>
      <c r="AJ44" s="38"/>
      <c r="AK44" s="38"/>
      <c r="AL44" s="38"/>
      <c r="AM44" s="168"/>
      <c r="AN44" s="168"/>
      <c r="AO44" s="202"/>
      <c r="AP44" s="142"/>
      <c r="AQ44" s="168"/>
      <c r="AR44" s="168"/>
      <c r="AT44" s="203"/>
    </row>
    <row r="45" ht="30.0" customHeight="1">
      <c r="A45" s="205" t="s">
        <v>189</v>
      </c>
      <c r="B45" s="205" t="str">
        <f> "Value (" &amp; H17 &amp; ")"</f>
        <v>Value (GhostFish (P3) Derated)</v>
      </c>
      <c r="D45" s="3"/>
      <c r="E45" s="3"/>
      <c r="F45" s="3"/>
      <c r="G45" s="3"/>
      <c r="H45" s="3"/>
      <c r="I45" s="3"/>
      <c r="J45" s="3"/>
      <c r="K45" s="3"/>
      <c r="L45" s="3"/>
      <c r="M45" s="3"/>
      <c r="N45" s="3"/>
      <c r="O45" s="3"/>
      <c r="P45" s="206"/>
      <c r="Q45" s="3"/>
      <c r="R45" s="3"/>
      <c r="S45" s="3"/>
      <c r="T45" s="3"/>
      <c r="U45" s="3"/>
      <c r="V45" s="3"/>
      <c r="W45" s="3"/>
      <c r="X45" s="3"/>
      <c r="Y45" s="3"/>
      <c r="Z45" s="3"/>
      <c r="AA45" s="3"/>
      <c r="AB45" s="3"/>
      <c r="AC45" s="3"/>
      <c r="AD45" s="3"/>
      <c r="AE45" s="3"/>
      <c r="AF45" s="3"/>
      <c r="AG45" s="207"/>
      <c r="AH45" s="207"/>
      <c r="AI45" s="207"/>
      <c r="AJ45" s="207"/>
      <c r="AK45" s="207"/>
      <c r="AL45" s="207"/>
      <c r="AM45" s="208"/>
      <c r="AN45" s="208"/>
      <c r="AO45" s="209"/>
      <c r="AP45" s="28"/>
      <c r="AQ45" s="208"/>
      <c r="AR45" s="208"/>
      <c r="AS45" s="3"/>
      <c r="AT45" s="210"/>
    </row>
    <row r="46" ht="15.0" customHeight="1">
      <c r="A46" s="108" t="s">
        <v>190</v>
      </c>
      <c r="B46" s="193">
        <f>$C26*$C25</f>
        <v>2560</v>
      </c>
      <c r="P46" s="147"/>
      <c r="AG46" s="38"/>
      <c r="AH46" s="38"/>
      <c r="AI46" s="38"/>
      <c r="AJ46" s="38"/>
      <c r="AK46" s="38"/>
      <c r="AL46" s="38"/>
      <c r="AM46" s="168"/>
      <c r="AN46" s="168"/>
      <c r="AO46" s="202"/>
      <c r="AP46" s="142"/>
      <c r="AQ46" s="168"/>
      <c r="AR46" s="168"/>
      <c r="AT46" s="203"/>
    </row>
    <row r="47" ht="15.0" customHeight="1">
      <c r="A47" s="108" t="s">
        <v>191</v>
      </c>
      <c r="B47" s="211">
        <f>G10</f>
        <v>16</v>
      </c>
      <c r="P47" s="147"/>
      <c r="AG47" s="38"/>
      <c r="AH47" s="38"/>
      <c r="AI47" s="38"/>
      <c r="AJ47" s="38"/>
      <c r="AK47" s="38"/>
      <c r="AL47" s="38"/>
      <c r="AM47" s="168"/>
      <c r="AN47" s="168"/>
      <c r="AO47" s="202"/>
      <c r="AP47" s="142"/>
      <c r="AQ47" s="168"/>
      <c r="AR47" s="168"/>
      <c r="AT47" s="203"/>
    </row>
    <row r="48" ht="15.0" customHeight="1">
      <c r="A48" s="108" t="s">
        <v>87</v>
      </c>
      <c r="B48" s="212">
        <f>$G$76/1000 * $C$6</f>
        <v>0.03887308604</v>
      </c>
      <c r="P48" s="147"/>
      <c r="AG48" s="38"/>
      <c r="AH48" s="38"/>
      <c r="AI48" s="38"/>
      <c r="AJ48" s="38"/>
      <c r="AK48" s="38"/>
      <c r="AL48" s="38"/>
      <c r="AM48" s="168"/>
      <c r="AN48" s="168"/>
      <c r="AO48" s="202"/>
      <c r="AP48" s="142"/>
      <c r="AQ48" s="168"/>
      <c r="AR48" s="168"/>
      <c r="AT48" s="203"/>
    </row>
    <row r="49" ht="15.0" customHeight="1">
      <c r="A49" s="108" t="s">
        <v>88</v>
      </c>
      <c r="B49" s="193">
        <f>$B$46/$B$48</f>
        <v>65855.33233</v>
      </c>
      <c r="P49" s="147"/>
      <c r="AG49" s="38"/>
      <c r="AH49" s="38"/>
      <c r="AI49" s="38"/>
      <c r="AJ49" s="38"/>
      <c r="AK49" s="38"/>
      <c r="AL49" s="38"/>
      <c r="AM49" s="168"/>
      <c r="AN49" s="168"/>
      <c r="AO49" s="202"/>
      <c r="AP49" s="142"/>
      <c r="AQ49" s="168"/>
      <c r="AR49" s="168"/>
      <c r="AT49" s="203"/>
    </row>
    <row r="50" ht="15.0" customHeight="1">
      <c r="A50" s="108" t="s">
        <v>89</v>
      </c>
      <c r="B50" s="116">
        <f>B46/(B48*(1+C28))*C29</f>
        <v>65855.33233</v>
      </c>
      <c r="P50" s="147"/>
      <c r="AG50" s="38"/>
      <c r="AH50" s="38"/>
      <c r="AI50" s="38"/>
      <c r="AJ50" s="38"/>
      <c r="AK50" s="38"/>
      <c r="AL50" s="38"/>
      <c r="AM50" s="168"/>
      <c r="AN50" s="168"/>
      <c r="AO50" s="202"/>
      <c r="AP50" s="142"/>
      <c r="AQ50" s="168"/>
      <c r="AR50" s="168"/>
      <c r="AT50" s="203"/>
    </row>
    <row r="51" ht="15.0" customHeight="1">
      <c r="A51" s="108" t="s">
        <v>90</v>
      </c>
      <c r="B51" s="116">
        <f>B50/$G$11</f>
        <v>8231.916541</v>
      </c>
      <c r="P51" s="147"/>
      <c r="AG51" s="38"/>
      <c r="AH51" s="38"/>
      <c r="AI51" s="38"/>
      <c r="AJ51" s="38"/>
      <c r="AK51" s="38"/>
      <c r="AL51" s="38"/>
      <c r="AM51" s="168"/>
      <c r="AN51" s="168"/>
      <c r="AO51" s="202"/>
      <c r="AP51" s="142"/>
      <c r="AQ51" s="168"/>
      <c r="AR51" s="168"/>
      <c r="AT51" s="203"/>
    </row>
    <row r="52" ht="15.0" customHeight="1">
      <c r="P52" s="147"/>
      <c r="AG52" s="38"/>
      <c r="AH52" s="38"/>
      <c r="AI52" s="38"/>
      <c r="AJ52" s="38"/>
      <c r="AK52" s="38"/>
      <c r="AL52" s="38"/>
      <c r="AM52" s="168"/>
      <c r="AN52" s="168"/>
      <c r="AO52" s="202"/>
      <c r="AP52" s="142"/>
      <c r="AQ52" s="168"/>
      <c r="AR52" s="168"/>
      <c r="AT52" s="203"/>
    </row>
    <row r="53" ht="15.0" customHeight="1">
      <c r="G53" s="213">
        <f>sum(G57:G60)+G67+G69</f>
        <v>0.06709645388</v>
      </c>
      <c r="P53" s="147"/>
      <c r="AG53" s="38"/>
      <c r="AH53" s="38"/>
      <c r="AI53" s="38"/>
      <c r="AJ53" s="38"/>
      <c r="AK53" s="38"/>
      <c r="AL53" s="38"/>
      <c r="AM53" s="168"/>
      <c r="AN53" s="168"/>
      <c r="AO53" s="202"/>
      <c r="AP53" s="142"/>
      <c r="AQ53" s="168"/>
      <c r="AR53" s="168"/>
      <c r="AT53" s="203"/>
    </row>
    <row r="54">
      <c r="A54" s="204"/>
      <c r="B54" s="204"/>
      <c r="D54" s="2"/>
      <c r="E54" s="2"/>
      <c r="F54" s="2"/>
      <c r="AM54" s="142"/>
      <c r="AN54" s="138"/>
      <c r="AO54" s="138"/>
      <c r="AP54" s="138"/>
      <c r="AQ54" s="138"/>
      <c r="AR54" s="142"/>
      <c r="AT54" s="203"/>
    </row>
    <row r="55">
      <c r="A55" s="204" t="s">
        <v>192</v>
      </c>
      <c r="B55" s="204"/>
      <c r="D55" s="2"/>
      <c r="E55" s="2"/>
      <c r="F55" s="2"/>
      <c r="G55" s="2"/>
      <c r="AM55" s="142"/>
      <c r="AN55" s="138"/>
      <c r="AO55" s="138"/>
      <c r="AP55" s="138"/>
      <c r="AQ55" s="138"/>
      <c r="AR55" s="142"/>
      <c r="AT55" s="203"/>
    </row>
    <row r="56">
      <c r="A56" s="214" t="s">
        <v>193</v>
      </c>
      <c r="B56" s="214" t="s">
        <v>194</v>
      </c>
      <c r="C56" s="214" t="s">
        <v>195</v>
      </c>
      <c r="D56" s="214" t="s">
        <v>196</v>
      </c>
      <c r="E56" s="214" t="s">
        <v>197</v>
      </c>
      <c r="F56" s="214" t="s">
        <v>198</v>
      </c>
      <c r="G56" s="214" t="s">
        <v>199</v>
      </c>
      <c r="H56" s="214" t="s">
        <v>200</v>
      </c>
      <c r="I56" s="215"/>
      <c r="J56" s="214" t="s">
        <v>201</v>
      </c>
      <c r="K56" s="214" t="s">
        <v>202</v>
      </c>
      <c r="AG56" s="164"/>
      <c r="AH56" s="164"/>
      <c r="AI56" s="38"/>
      <c r="AJ56" s="38"/>
      <c r="AK56" s="38"/>
      <c r="AL56" s="38"/>
      <c r="AM56" s="168"/>
      <c r="AN56" s="202"/>
      <c r="AO56" s="202"/>
      <c r="AP56" s="216"/>
      <c r="AQ56" s="202"/>
      <c r="AR56" s="168"/>
      <c r="AS56" s="148"/>
      <c r="AT56" s="203"/>
    </row>
    <row r="57">
      <c r="A57" s="217" t="s">
        <v>203</v>
      </c>
      <c r="B57" s="218" t="s">
        <v>204</v>
      </c>
      <c r="C57" s="219">
        <f>$H$141</f>
        <v>0.003500783131</v>
      </c>
      <c r="D57" s="219">
        <f>$H$139</f>
        <v>0.001973106992</v>
      </c>
      <c r="E57" s="220">
        <f>$H$136</f>
        <v>0</v>
      </c>
      <c r="F57" s="219">
        <f>H134</f>
        <v>0</v>
      </c>
      <c r="G57" s="219">
        <f t="shared" ref="G57:G61" si="3">IF(K57,max(C57:F57),
max(C57:D57)+max(E57:F57))</f>
        <v>0.003500783131</v>
      </c>
      <c r="H57" s="221" t="str">
        <f t="shared" ref="H57:H73" si="4">LET(maxtime, MAX(C57:F57),
 IFS(maxtime=0, "", C57=maxtime, "HBM", D57=maxtime, "Compute", E57=maxtime, "ICI Lt", F57=maxtime, "ICI BW"))</f>
        <v>HBM</v>
      </c>
      <c r="I57" s="222"/>
      <c r="J57" s="223">
        <f t="shared" ref="J57:J63" si="5">G57/$G$74</f>
        <v>0.005493460713</v>
      </c>
      <c r="K57" s="224" t="b">
        <v>1</v>
      </c>
      <c r="P57" s="225"/>
      <c r="AG57" s="38"/>
      <c r="AH57" s="38"/>
      <c r="AI57" s="164"/>
      <c r="AJ57" s="38"/>
      <c r="AK57" s="38"/>
      <c r="AL57" s="38"/>
      <c r="AM57" s="168"/>
      <c r="AN57" s="138"/>
      <c r="AO57" s="138"/>
      <c r="AP57" s="138"/>
      <c r="AQ57" s="138"/>
      <c r="AR57" s="168"/>
      <c r="AT57" s="203"/>
    </row>
    <row r="58">
      <c r="A58" s="217" t="s">
        <v>203</v>
      </c>
      <c r="B58" s="218" t="s">
        <v>205</v>
      </c>
      <c r="C58" s="219">
        <f>$H$168</f>
        <v>0.0126926062</v>
      </c>
      <c r="D58" s="219">
        <f>$H$166</f>
        <v>0.006764938257</v>
      </c>
      <c r="E58" s="221"/>
      <c r="F58" s="219">
        <f>H163</f>
        <v>0</v>
      </c>
      <c r="G58" s="219">
        <f t="shared" si="3"/>
        <v>0.0126926062</v>
      </c>
      <c r="H58" s="221" t="str">
        <f t="shared" si="4"/>
        <v>HBM</v>
      </c>
      <c r="I58" s="222"/>
      <c r="J58" s="223">
        <f t="shared" si="5"/>
        <v>0.01991735303</v>
      </c>
      <c r="K58" s="224" t="b">
        <v>1</v>
      </c>
      <c r="P58" s="147"/>
      <c r="AG58" s="38"/>
      <c r="AH58" s="38"/>
      <c r="AI58" s="38"/>
      <c r="AJ58" s="38"/>
      <c r="AK58" s="38"/>
      <c r="AL58" s="38"/>
      <c r="AM58" s="168"/>
      <c r="AN58" s="168"/>
      <c r="AO58" s="202"/>
      <c r="AP58" s="142"/>
      <c r="AQ58" s="168"/>
      <c r="AR58" s="168"/>
      <c r="AT58" s="203"/>
    </row>
    <row r="59">
      <c r="A59" s="217" t="s">
        <v>203</v>
      </c>
      <c r="B59" s="218" t="s">
        <v>206</v>
      </c>
      <c r="C59" s="219">
        <f>$H$187</f>
        <v>0.008851721076</v>
      </c>
      <c r="D59" s="219">
        <f>$H$185</f>
        <v>0.003006639225</v>
      </c>
      <c r="E59" s="221"/>
      <c r="F59" s="219"/>
      <c r="G59" s="219">
        <f t="shared" si="3"/>
        <v>0.008851721076</v>
      </c>
      <c r="H59" s="221" t="str">
        <f t="shared" si="4"/>
        <v>HBM</v>
      </c>
      <c r="I59" s="222"/>
      <c r="J59" s="223">
        <f t="shared" si="5"/>
        <v>0.01389020118</v>
      </c>
      <c r="K59" s="224"/>
      <c r="P59" s="147"/>
      <c r="AG59" s="38"/>
      <c r="AH59" s="38"/>
      <c r="AI59" s="38"/>
      <c r="AJ59" s="38"/>
      <c r="AK59" s="38"/>
      <c r="AL59" s="38"/>
      <c r="AM59" s="168"/>
      <c r="AN59" s="138"/>
      <c r="AO59" s="138"/>
      <c r="AP59" s="138"/>
      <c r="AQ59" s="138"/>
      <c r="AR59" s="168"/>
      <c r="AT59" s="203"/>
    </row>
    <row r="60">
      <c r="A60" s="217" t="s">
        <v>203</v>
      </c>
      <c r="B60" s="218" t="s">
        <v>207</v>
      </c>
      <c r="C60" s="219">
        <f>$H$206</f>
        <v>0.0015111865</v>
      </c>
      <c r="D60" s="219">
        <f>$H$204</f>
        <v>0.0007399151218</v>
      </c>
      <c r="E60" s="221"/>
      <c r="F60" s="219"/>
      <c r="G60" s="219">
        <f t="shared" si="3"/>
        <v>0.0015111865</v>
      </c>
      <c r="H60" s="221" t="str">
        <f t="shared" si="4"/>
        <v>HBM</v>
      </c>
      <c r="I60" s="222"/>
      <c r="J60" s="223">
        <f t="shared" si="5"/>
        <v>0.002371367594</v>
      </c>
      <c r="K60" s="224"/>
      <c r="P60" s="147"/>
      <c r="AM60" s="142"/>
      <c r="AO60" s="142"/>
      <c r="AP60" s="142"/>
      <c r="AQ60" s="142"/>
      <c r="AR60" s="168"/>
      <c r="AS60" s="148"/>
      <c r="AT60" s="203"/>
    </row>
    <row r="61">
      <c r="A61" s="217" t="s">
        <v>203</v>
      </c>
      <c r="B61" s="218" t="s">
        <v>208</v>
      </c>
      <c r="C61" s="219"/>
      <c r="D61" s="219"/>
      <c r="E61" s="221"/>
      <c r="F61" s="219">
        <f>$H$236</f>
        <v>0</v>
      </c>
      <c r="G61" s="219">
        <f t="shared" si="3"/>
        <v>0</v>
      </c>
      <c r="H61" s="221" t="str">
        <f t="shared" si="4"/>
        <v/>
      </c>
      <c r="I61" s="222"/>
      <c r="J61" s="223">
        <f t="shared" si="5"/>
        <v>0</v>
      </c>
      <c r="K61" s="224"/>
      <c r="P61" s="147"/>
      <c r="R61" s="226"/>
      <c r="S61" s="226"/>
      <c r="T61" s="226"/>
      <c r="U61" s="226"/>
      <c r="V61" s="226"/>
      <c r="W61" s="38"/>
      <c r="AM61" s="142"/>
      <c r="AO61" s="138"/>
      <c r="AP61" s="138"/>
      <c r="AQ61" s="138"/>
      <c r="AR61" s="168"/>
      <c r="AT61" s="203"/>
    </row>
    <row r="62">
      <c r="A62" s="217" t="s">
        <v>203</v>
      </c>
      <c r="B62" s="227" t="s">
        <v>209</v>
      </c>
      <c r="C62" s="219">
        <f t="shared" ref="C62:D62" si="6">SUM(C64:C66)</f>
        <v>0.2441478805</v>
      </c>
      <c r="D62" s="219">
        <f t="shared" si="6"/>
        <v>0.2705975303</v>
      </c>
      <c r="E62" s="221"/>
      <c r="F62" s="219"/>
      <c r="G62" s="219">
        <f>IF(PARAMS("flash_attn"),MAX(C62:F62),0)</f>
        <v>0.2705975303</v>
      </c>
      <c r="H62" s="221" t="str">
        <f t="shared" si="4"/>
        <v>Compute</v>
      </c>
      <c r="I62" s="222"/>
      <c r="J62" s="223">
        <f t="shared" si="5"/>
        <v>0.4246241044</v>
      </c>
      <c r="K62" s="224"/>
      <c r="P62" s="147"/>
      <c r="R62" s="226"/>
      <c r="S62" s="226"/>
      <c r="T62" s="226"/>
      <c r="U62" s="226"/>
      <c r="V62" s="226"/>
      <c r="W62" s="38"/>
      <c r="AM62" s="142"/>
      <c r="AO62" s="138"/>
      <c r="AP62" s="138"/>
      <c r="AQ62" s="138"/>
      <c r="AR62" s="168"/>
      <c r="AT62" s="203"/>
    </row>
    <row r="63">
      <c r="A63" s="217" t="s">
        <v>203</v>
      </c>
      <c r="B63" s="227" t="s">
        <v>210</v>
      </c>
      <c r="C63" s="219"/>
      <c r="D63" s="219"/>
      <c r="E63" s="221"/>
      <c r="F63" s="219"/>
      <c r="G63" s="219">
        <f>IF(PARAMS("flash_attn"),0,SUM(G64:G66))</f>
        <v>0</v>
      </c>
      <c r="H63" s="221" t="str">
        <f t="shared" si="4"/>
        <v/>
      </c>
      <c r="I63" s="222"/>
      <c r="J63" s="223">
        <f t="shared" si="5"/>
        <v>0</v>
      </c>
      <c r="K63" s="224"/>
      <c r="P63" s="147"/>
      <c r="R63" s="226"/>
      <c r="S63" s="226"/>
      <c r="T63" s="226"/>
      <c r="U63" s="226"/>
      <c r="V63" s="226"/>
      <c r="W63" s="38"/>
      <c r="AM63" s="142"/>
      <c r="AO63" s="138"/>
      <c r="AP63" s="138"/>
      <c r="AQ63" s="138"/>
      <c r="AR63" s="168"/>
      <c r="AT63" s="203"/>
    </row>
    <row r="64">
      <c r="A64" s="217" t="s">
        <v>203</v>
      </c>
      <c r="B64" s="218" t="s">
        <v>509</v>
      </c>
      <c r="C64" s="219">
        <f>$H$255</f>
        <v>0.2118608651</v>
      </c>
      <c r="D64" s="219">
        <f>$H$253</f>
        <v>0.1082390121</v>
      </c>
      <c r="E64" s="221"/>
      <c r="F64" s="219"/>
      <c r="G64" s="219">
        <f t="shared" ref="G64:G66" si="7">max(C64:F64)</f>
        <v>0.2118608651</v>
      </c>
      <c r="H64" s="221" t="str">
        <f t="shared" si="4"/>
        <v>HBM</v>
      </c>
      <c r="I64" s="222"/>
      <c r="J64" s="223"/>
      <c r="K64" s="224"/>
      <c r="P64" s="147"/>
      <c r="R64" s="226"/>
      <c r="S64" s="226"/>
      <c r="T64" s="226"/>
      <c r="U64" s="226"/>
      <c r="V64" s="226"/>
      <c r="W64" s="38"/>
      <c r="AM64" s="142"/>
      <c r="AO64" s="138"/>
      <c r="AP64" s="138"/>
      <c r="AQ64" s="138"/>
      <c r="AR64" s="168"/>
      <c r="AT64" s="203"/>
    </row>
    <row r="65">
      <c r="A65" s="217" t="s">
        <v>203</v>
      </c>
      <c r="B65" s="218" t="s">
        <v>510</v>
      </c>
      <c r="C65" s="219">
        <f>$H$274</f>
        <v>0.02648260814</v>
      </c>
      <c r="D65" s="219">
        <f>$H$272</f>
        <v>0.05411950605</v>
      </c>
      <c r="E65" s="221"/>
      <c r="F65" s="219"/>
      <c r="G65" s="219">
        <f t="shared" si="7"/>
        <v>0.05411950605</v>
      </c>
      <c r="H65" s="221" t="str">
        <f t="shared" si="4"/>
        <v>Compute</v>
      </c>
      <c r="I65" s="222"/>
      <c r="J65" s="223"/>
      <c r="K65" s="224"/>
      <c r="P65" s="147"/>
      <c r="R65" s="228"/>
      <c r="S65" s="228"/>
      <c r="T65" s="228"/>
      <c r="U65" s="228"/>
      <c r="V65" s="228"/>
      <c r="W65" s="38"/>
      <c r="AM65" s="142"/>
      <c r="AN65" s="138"/>
      <c r="AO65" s="142"/>
      <c r="AP65" s="142"/>
      <c r="AQ65" s="138"/>
      <c r="AR65" s="168"/>
      <c r="AT65" s="203"/>
    </row>
    <row r="66">
      <c r="A66" s="217" t="s">
        <v>203</v>
      </c>
      <c r="B66" s="218" t="s">
        <v>511</v>
      </c>
      <c r="C66" s="219">
        <f>$H$293</f>
        <v>0.005804407263</v>
      </c>
      <c r="D66" s="219">
        <f>$H$291</f>
        <v>0.1082390121</v>
      </c>
      <c r="E66" s="221"/>
      <c r="F66" s="219"/>
      <c r="G66" s="219">
        <f t="shared" si="7"/>
        <v>0.1082390121</v>
      </c>
      <c r="H66" s="221" t="str">
        <f t="shared" si="4"/>
        <v>Compute</v>
      </c>
      <c r="I66" s="222"/>
      <c r="J66" s="223"/>
      <c r="K66" s="224"/>
      <c r="P66" s="147"/>
      <c r="R66" s="228"/>
      <c r="S66" s="228"/>
      <c r="T66" s="228"/>
      <c r="U66" s="228"/>
      <c r="V66" s="228"/>
      <c r="W66" s="38"/>
      <c r="AM66" s="142"/>
      <c r="AN66" s="138"/>
      <c r="AO66" s="138"/>
      <c r="AP66" s="138"/>
      <c r="AQ66" s="138"/>
      <c r="AR66" s="168"/>
      <c r="AT66" s="203"/>
    </row>
    <row r="67">
      <c r="A67" s="217" t="s">
        <v>203</v>
      </c>
      <c r="B67" s="218" t="s">
        <v>214</v>
      </c>
      <c r="C67" s="219">
        <f>H312</f>
        <v>0.006675068353</v>
      </c>
      <c r="D67" s="219">
        <f>H310</f>
        <v>0.001503319613</v>
      </c>
      <c r="E67" s="221"/>
      <c r="F67" s="219"/>
      <c r="G67" s="219">
        <f t="shared" ref="G67:G73" si="8">IF(K67,max(C67:F67),
max(C67:D67)+max(E67:F67))</f>
        <v>0.006675068353</v>
      </c>
      <c r="H67" s="221" t="str">
        <f t="shared" si="4"/>
        <v>HBM</v>
      </c>
      <c r="I67" s="222"/>
      <c r="J67" s="223">
        <f t="shared" ref="J67:J74" si="9">G67/$G$74</f>
        <v>0.01047457794</v>
      </c>
      <c r="K67" s="224" t="b">
        <v>1</v>
      </c>
      <c r="P67" s="147"/>
      <c r="R67" s="228"/>
      <c r="S67" s="228"/>
      <c r="T67" s="228"/>
      <c r="U67" s="228"/>
      <c r="V67" s="228"/>
      <c r="W67" s="229"/>
      <c r="AK67" s="203"/>
      <c r="AM67" s="142"/>
      <c r="AN67" s="138"/>
      <c r="AO67" s="138"/>
      <c r="AP67" s="138"/>
      <c r="AQ67" s="138"/>
      <c r="AR67" s="168"/>
      <c r="AT67" s="203"/>
    </row>
    <row r="68">
      <c r="A68" s="217" t="s">
        <v>203</v>
      </c>
      <c r="B68" s="227" t="s">
        <v>215</v>
      </c>
      <c r="C68" s="219"/>
      <c r="D68" s="219"/>
      <c r="E68" s="221"/>
      <c r="F68" s="219">
        <f>$G$327</f>
        <v>0</v>
      </c>
      <c r="G68" s="219">
        <f t="shared" si="8"/>
        <v>0</v>
      </c>
      <c r="H68" s="221" t="str">
        <f t="shared" si="4"/>
        <v/>
      </c>
      <c r="I68" s="222"/>
      <c r="J68" s="223">
        <f t="shared" si="9"/>
        <v>0</v>
      </c>
      <c r="K68" s="224"/>
      <c r="P68" s="147"/>
      <c r="R68" s="228"/>
      <c r="S68" s="228"/>
      <c r="T68" s="228"/>
      <c r="U68" s="230"/>
      <c r="V68" s="230"/>
      <c r="W68" s="38"/>
      <c r="AK68" s="231"/>
      <c r="AL68" s="232"/>
      <c r="AM68" s="168"/>
      <c r="AN68" s="138"/>
      <c r="AO68" s="138"/>
      <c r="AP68" s="138"/>
      <c r="AQ68" s="138"/>
      <c r="AR68" s="168"/>
      <c r="AT68" s="203"/>
    </row>
    <row r="69">
      <c r="A69" s="217" t="s">
        <v>203</v>
      </c>
      <c r="B69" s="218" t="s">
        <v>216</v>
      </c>
      <c r="C69" s="219">
        <f>H354</f>
        <v>0.03386508863</v>
      </c>
      <c r="D69" s="219">
        <f>H352</f>
        <v>0.02104647458</v>
      </c>
      <c r="E69" s="221"/>
      <c r="F69" s="219">
        <f>$H$349</f>
        <v>0</v>
      </c>
      <c r="G69" s="219">
        <f t="shared" si="8"/>
        <v>0.03386508863</v>
      </c>
      <c r="H69" s="221" t="str">
        <f t="shared" si="4"/>
        <v>HBM</v>
      </c>
      <c r="I69" s="222"/>
      <c r="J69" s="223">
        <f t="shared" si="9"/>
        <v>0.05314140493</v>
      </c>
      <c r="K69" s="224" t="b">
        <v>1</v>
      </c>
      <c r="P69" s="147"/>
      <c r="R69" s="228"/>
      <c r="S69" s="228"/>
      <c r="T69" s="228"/>
      <c r="U69" s="230"/>
      <c r="V69" s="230"/>
      <c r="W69" s="38"/>
      <c r="AK69" s="231"/>
      <c r="AL69" s="232"/>
      <c r="AM69" s="168"/>
      <c r="AN69" s="138"/>
      <c r="AO69" s="138"/>
      <c r="AP69" s="138"/>
      <c r="AQ69" s="138"/>
      <c r="AR69" s="168"/>
      <c r="AT69" s="203"/>
    </row>
    <row r="70">
      <c r="A70" s="217" t="s">
        <v>217</v>
      </c>
      <c r="B70" s="233" t="s">
        <v>218</v>
      </c>
      <c r="C70" s="219"/>
      <c r="D70" s="219"/>
      <c r="E70" s="220">
        <f>$H$406</f>
        <v>0.0039</v>
      </c>
      <c r="F70" s="219">
        <f>$H$404</f>
        <v>0.06408691406</v>
      </c>
      <c r="G70" s="219">
        <f t="shared" si="8"/>
        <v>0.06408691406</v>
      </c>
      <c r="H70" s="221" t="str">
        <f t="shared" si="4"/>
        <v>ICI BW</v>
      </c>
      <c r="I70" s="222"/>
      <c r="J70" s="223">
        <f t="shared" si="9"/>
        <v>0.1005657681</v>
      </c>
      <c r="K70" s="224"/>
      <c r="P70" s="147"/>
      <c r="R70" s="38"/>
      <c r="S70" s="38"/>
      <c r="T70" s="38"/>
      <c r="U70" s="38"/>
      <c r="V70" s="38"/>
      <c r="W70" s="38"/>
      <c r="AM70" s="142"/>
      <c r="AN70" s="138"/>
      <c r="AO70" s="142"/>
      <c r="AP70" s="142"/>
      <c r="AQ70" s="194"/>
      <c r="AR70" s="142"/>
    </row>
    <row r="71">
      <c r="A71" s="217" t="s">
        <v>217</v>
      </c>
      <c r="B71" s="233" t="s">
        <v>219</v>
      </c>
      <c r="C71" s="219">
        <f>$H$454</f>
        <v>0.06899989134</v>
      </c>
      <c r="D71" s="219">
        <f>$H$452</f>
        <v>0.04209294915</v>
      </c>
      <c r="E71" s="221"/>
      <c r="F71" s="219">
        <f>$H$444</f>
        <v>0</v>
      </c>
      <c r="G71" s="219">
        <f t="shared" si="8"/>
        <v>0.06899989134</v>
      </c>
      <c r="H71" s="221" t="str">
        <f t="shared" si="4"/>
        <v>HBM</v>
      </c>
      <c r="I71" s="222"/>
      <c r="J71" s="223">
        <f t="shared" si="9"/>
        <v>0.1082752567</v>
      </c>
      <c r="K71" s="224" t="b">
        <v>1</v>
      </c>
      <c r="P71" s="147"/>
      <c r="R71" s="38"/>
      <c r="S71" s="38"/>
      <c r="T71" s="38"/>
      <c r="U71" s="38"/>
      <c r="V71" s="38"/>
      <c r="W71" s="234"/>
      <c r="AM71" s="142"/>
      <c r="AN71" s="138"/>
      <c r="AO71" s="138"/>
      <c r="AP71" s="138"/>
      <c r="AQ71" s="138"/>
      <c r="AR71" s="142"/>
      <c r="AT71" s="149"/>
    </row>
    <row r="72">
      <c r="A72" s="217" t="s">
        <v>217</v>
      </c>
      <c r="B72" s="233" t="s">
        <v>220</v>
      </c>
      <c r="C72" s="219">
        <f>$H$490</f>
        <v>0.03830908794</v>
      </c>
      <c r="D72" s="219">
        <f>$H$488</f>
        <v>0.02104647458</v>
      </c>
      <c r="E72" s="221"/>
      <c r="F72" s="219">
        <f>$H$479</f>
        <v>0</v>
      </c>
      <c r="G72" s="219">
        <f t="shared" si="8"/>
        <v>0.03830908794</v>
      </c>
      <c r="H72" s="221" t="str">
        <f t="shared" si="4"/>
        <v>HBM</v>
      </c>
      <c r="I72" s="222"/>
      <c r="J72" s="223">
        <f t="shared" si="9"/>
        <v>0.06011496905</v>
      </c>
      <c r="K72" s="224" t="b">
        <v>1</v>
      </c>
      <c r="P72" s="147"/>
      <c r="R72" s="38"/>
      <c r="S72" s="38"/>
      <c r="T72" s="38"/>
      <c r="U72" s="38"/>
      <c r="V72" s="38"/>
      <c r="W72" s="234"/>
      <c r="AM72" s="142"/>
      <c r="AN72" s="138"/>
      <c r="AO72" s="138"/>
      <c r="AP72" s="142"/>
      <c r="AQ72" s="142"/>
      <c r="AR72" s="142"/>
    </row>
    <row r="73">
      <c r="A73" s="217" t="s">
        <v>217</v>
      </c>
      <c r="B73" s="233" t="s">
        <v>221</v>
      </c>
      <c r="C73" s="219"/>
      <c r="D73" s="219"/>
      <c r="E73" s="220">
        <f>$H$538</f>
        <v>0.0039</v>
      </c>
      <c r="F73" s="219">
        <f>$H$536</f>
        <v>0.1281738281</v>
      </c>
      <c r="G73" s="219">
        <f t="shared" si="8"/>
        <v>0.1281738281</v>
      </c>
      <c r="H73" s="221" t="str">
        <f t="shared" si="4"/>
        <v>ICI BW</v>
      </c>
      <c r="I73" s="222"/>
      <c r="J73" s="223">
        <f t="shared" si="9"/>
        <v>0.2011315363</v>
      </c>
      <c r="K73" s="224"/>
      <c r="P73" s="147"/>
      <c r="AM73" s="142"/>
      <c r="AN73" s="138"/>
      <c r="AO73" s="138"/>
      <c r="AP73" s="138"/>
      <c r="AQ73" s="138"/>
      <c r="AR73" s="142"/>
      <c r="AT73" s="203"/>
    </row>
    <row r="74">
      <c r="A74" s="235"/>
      <c r="B74" s="236"/>
      <c r="C74" s="236"/>
      <c r="D74" s="236"/>
      <c r="E74" s="235" t="s">
        <v>222</v>
      </c>
      <c r="F74" s="237" t="s">
        <v>59</v>
      </c>
      <c r="G74" s="238">
        <f>SUM(G57:G63,G67:G73)</f>
        <v>0.6372637056</v>
      </c>
      <c r="H74" s="236"/>
      <c r="I74" s="239"/>
      <c r="J74" s="240">
        <f t="shared" si="9"/>
        <v>1</v>
      </c>
      <c r="K74" s="222"/>
      <c r="P74" s="147"/>
      <c r="AG74" s="164"/>
      <c r="AH74" s="164"/>
      <c r="AI74" s="38"/>
      <c r="AJ74" s="38"/>
      <c r="AK74" s="38"/>
      <c r="AL74" s="38"/>
      <c r="AM74" s="168"/>
      <c r="AN74" s="202"/>
      <c r="AO74" s="202"/>
      <c r="AP74" s="216"/>
      <c r="AQ74" s="202"/>
      <c r="AR74" s="168"/>
      <c r="AT74" s="203"/>
    </row>
    <row r="75">
      <c r="A75" s="241"/>
      <c r="B75" s="236"/>
      <c r="C75" s="236"/>
      <c r="D75" s="236"/>
      <c r="E75" s="241"/>
      <c r="F75" s="237" t="s">
        <v>223</v>
      </c>
      <c r="G75" s="242">
        <f>SUM(G57:G63,G67:G69)+MAX(G70:G71)+MAX(G72:G73)</f>
        <v>0.5348677036</v>
      </c>
      <c r="H75" s="236"/>
      <c r="I75" s="239"/>
      <c r="J75" s="240"/>
      <c r="K75" s="222"/>
      <c r="P75" s="147"/>
      <c r="AG75" s="164"/>
      <c r="AH75" s="164"/>
      <c r="AI75" s="38"/>
      <c r="AJ75" s="38"/>
      <c r="AK75" s="38"/>
      <c r="AL75" s="38"/>
      <c r="AM75" s="168"/>
      <c r="AN75" s="202"/>
      <c r="AO75" s="202"/>
      <c r="AP75" s="216"/>
      <c r="AQ75" s="202"/>
      <c r="AR75" s="168"/>
      <c r="AT75" s="203"/>
    </row>
    <row r="76">
      <c r="A76" s="243" t="s">
        <v>224</v>
      </c>
      <c r="B76" s="244"/>
      <c r="C76" s="244"/>
      <c r="D76" s="244"/>
      <c r="E76" s="243" t="s">
        <v>225</v>
      </c>
      <c r="F76" s="245" t="str">
        <f>'Config and Summary'!C24</f>
        <v>OptionA. No Overlapping</v>
      </c>
      <c r="G76" s="246">
        <f>IF(F76=F74,G74,G75)</f>
        <v>0.6372637056</v>
      </c>
      <c r="H76" s="244"/>
      <c r="I76" s="247"/>
      <c r="J76" s="247"/>
      <c r="K76" s="247"/>
      <c r="P76" s="147"/>
      <c r="AG76" s="38"/>
      <c r="AH76" s="38"/>
      <c r="AI76" s="38"/>
      <c r="AJ76" s="38"/>
      <c r="AK76" s="38"/>
      <c r="AL76" s="38"/>
      <c r="AM76" s="168"/>
      <c r="AN76" s="168"/>
      <c r="AO76" s="202"/>
      <c r="AP76" s="142"/>
      <c r="AQ76" s="168"/>
      <c r="AR76" s="168"/>
      <c r="AT76" s="203"/>
    </row>
    <row r="77" ht="15.0" customHeight="1">
      <c r="P77" s="147"/>
      <c r="AG77" s="38"/>
      <c r="AH77" s="38"/>
      <c r="AI77" s="38"/>
      <c r="AJ77" s="38"/>
      <c r="AK77" s="38"/>
      <c r="AL77" s="38"/>
      <c r="AM77" s="168"/>
      <c r="AN77" s="168"/>
      <c r="AO77" s="202"/>
      <c r="AP77" s="142"/>
      <c r="AQ77" s="168"/>
      <c r="AR77" s="168"/>
      <c r="AT77" s="203"/>
    </row>
    <row r="78">
      <c r="P78" s="147"/>
      <c r="AG78" s="38"/>
      <c r="AH78" s="38"/>
      <c r="AI78" s="38"/>
      <c r="AJ78" s="38"/>
      <c r="AK78" s="38"/>
      <c r="AL78" s="38"/>
      <c r="AM78" s="168"/>
      <c r="AN78" s="168"/>
      <c r="AO78" s="202"/>
      <c r="AP78" s="142"/>
      <c r="AQ78" s="168"/>
      <c r="AR78" s="168"/>
      <c r="AT78" s="203"/>
    </row>
    <row r="79">
      <c r="A79" s="248" t="s">
        <v>226</v>
      </c>
      <c r="E79" s="204" t="s">
        <v>227</v>
      </c>
      <c r="P79" s="147"/>
      <c r="AG79" s="38"/>
      <c r="AH79" s="38"/>
      <c r="AI79" s="38"/>
      <c r="AJ79" s="38"/>
      <c r="AK79" s="38"/>
      <c r="AL79" s="38"/>
      <c r="AM79" s="168"/>
      <c r="AN79" s="138"/>
      <c r="AO79" s="138"/>
      <c r="AP79" s="138"/>
      <c r="AQ79" s="138"/>
      <c r="AR79" s="168"/>
      <c r="AT79" s="203"/>
    </row>
    <row r="80">
      <c r="A80" s="106" t="s">
        <v>228</v>
      </c>
      <c r="B80" s="106" t="s">
        <v>118</v>
      </c>
      <c r="C80" s="106" t="s">
        <v>121</v>
      </c>
      <c r="E80" s="249" t="s">
        <v>229</v>
      </c>
      <c r="F80" s="250" t="s">
        <v>230</v>
      </c>
      <c r="G80" s="251"/>
      <c r="H80" s="252"/>
      <c r="I80" s="250" t="s">
        <v>231</v>
      </c>
      <c r="J80" s="251"/>
      <c r="K80" s="251"/>
      <c r="L80" s="251"/>
      <c r="M80" s="251"/>
      <c r="N80" s="252"/>
      <c r="O80" s="253" t="s">
        <v>232</v>
      </c>
      <c r="P80" s="254" t="s">
        <v>233</v>
      </c>
      <c r="Q80" s="255" t="s">
        <v>234</v>
      </c>
      <c r="AM80" s="142"/>
      <c r="AO80" s="142"/>
      <c r="AP80" s="142"/>
      <c r="AQ80" s="142"/>
      <c r="AR80" s="168"/>
      <c r="AT80" s="203"/>
    </row>
    <row r="81">
      <c r="A81" s="108" t="s">
        <v>235</v>
      </c>
      <c r="B81" s="256">
        <f>SUM(P90,P147,P174,P193,P299,P333) * PARAMS("L") / 1024</f>
        <v>10.62957764</v>
      </c>
      <c r="C81" s="257"/>
      <c r="D81" s="38"/>
      <c r="E81" s="258" t="s">
        <v>236</v>
      </c>
      <c r="F81" s="259" t="s">
        <v>237</v>
      </c>
      <c r="G81" s="260"/>
      <c r="H81" s="261" t="s">
        <v>238</v>
      </c>
      <c r="I81" s="261" t="s">
        <v>239</v>
      </c>
      <c r="J81" s="261"/>
      <c r="K81" s="262" t="s">
        <v>40</v>
      </c>
      <c r="L81" s="262" t="s">
        <v>38</v>
      </c>
      <c r="M81" s="261" t="s">
        <v>125</v>
      </c>
      <c r="N81" s="261" t="s">
        <v>240</v>
      </c>
      <c r="O81" s="263" t="s">
        <v>63</v>
      </c>
      <c r="P81" s="264"/>
      <c r="Q81" s="262"/>
      <c r="AM81" s="142"/>
      <c r="AO81" s="138"/>
      <c r="AP81" s="138"/>
      <c r="AQ81" s="138"/>
      <c r="AR81" s="168"/>
      <c r="AT81" s="203"/>
    </row>
    <row r="82">
      <c r="A82" s="108" t="s">
        <v>241</v>
      </c>
      <c r="B82" s="265">
        <f>SUM($P$362,$P$460) * PARAMS("L") / 1024</f>
        <v>115.0898438</v>
      </c>
      <c r="C82" s="172"/>
      <c r="D82" s="38"/>
      <c r="E82" s="266"/>
      <c r="F82" s="267"/>
      <c r="G82" s="268"/>
      <c r="H82" s="269" t="s">
        <v>242</v>
      </c>
      <c r="I82" s="270" t="s">
        <v>239</v>
      </c>
      <c r="J82" s="271"/>
      <c r="K82" s="270">
        <f t="shared" ref="K82:M82" si="10">PARAMS(K81)</f>
        <v>2560</v>
      </c>
      <c r="L82" s="270">
        <f t="shared" si="10"/>
        <v>1</v>
      </c>
      <c r="M82" s="270">
        <f t="shared" si="10"/>
        <v>7168</v>
      </c>
      <c r="N82" s="270" t="s">
        <v>240</v>
      </c>
      <c r="O82" s="272"/>
      <c r="P82" s="273">
        <f>SIZEOF_IN_MIB(J82:M82, $O81)</f>
        <v>17.5</v>
      </c>
      <c r="Q82" s="269"/>
      <c r="AM82" s="142"/>
      <c r="AN82" s="138"/>
      <c r="AO82" s="142"/>
      <c r="AP82" s="142"/>
      <c r="AQ82" s="138"/>
      <c r="AR82" s="168"/>
      <c r="AT82" s="203"/>
    </row>
    <row r="83">
      <c r="A83" s="198" t="s">
        <v>243</v>
      </c>
      <c r="B83" s="172"/>
      <c r="C83" s="172"/>
      <c r="D83" s="38"/>
      <c r="E83" s="266"/>
      <c r="F83" s="267"/>
      <c r="G83" s="268"/>
      <c r="H83" s="274" t="s">
        <v>244</v>
      </c>
      <c r="I83" s="274" t="s">
        <v>239</v>
      </c>
      <c r="J83" s="261"/>
      <c r="K83" s="262" t="s">
        <v>143</v>
      </c>
      <c r="L83" s="262"/>
      <c r="M83" s="262"/>
      <c r="N83" s="274" t="s">
        <v>240</v>
      </c>
      <c r="O83" s="275"/>
      <c r="P83" s="276"/>
      <c r="Q83" s="262"/>
      <c r="AM83" s="142"/>
      <c r="AN83" s="138"/>
      <c r="AO83" s="138"/>
      <c r="AP83" s="138"/>
      <c r="AQ83" s="138"/>
      <c r="AR83" s="168"/>
      <c r="AT83" s="203"/>
    </row>
    <row r="84">
      <c r="A84" s="108" t="s">
        <v>245</v>
      </c>
      <c r="B84" s="265">
        <f>SIZEOF_IN_MIB(PARAMS("B")*PARAMS("S")*PARAMS("L")*(PARAMS("c_kv")+PARAMS("h_rope")), PARAMS("kv_dtype"))/1024</f>
        <v>772.03125</v>
      </c>
      <c r="C84" s="172"/>
      <c r="D84" s="38"/>
      <c r="E84" s="277"/>
      <c r="F84" s="278"/>
      <c r="G84" s="279"/>
      <c r="H84" s="269" t="s">
        <v>246</v>
      </c>
      <c r="I84" s="271" t="s">
        <v>239</v>
      </c>
      <c r="J84" s="270"/>
      <c r="K84" s="271">
        <f t="shared" ref="K84:M84" si="11">K82/SHARDING(K83)</f>
        <v>160</v>
      </c>
      <c r="L84" s="271">
        <f t="shared" si="11"/>
        <v>1</v>
      </c>
      <c r="M84" s="271">
        <f t="shared" si="11"/>
        <v>7168</v>
      </c>
      <c r="N84" s="271" t="s">
        <v>240</v>
      </c>
      <c r="O84" s="280"/>
      <c r="P84" s="273">
        <f>SIZEOF_IN_MIB(J84:M84, $O81)</f>
        <v>1.09375</v>
      </c>
      <c r="Q84" s="269"/>
      <c r="AG84" s="2"/>
      <c r="AK84" s="203"/>
      <c r="AM84" s="142"/>
      <c r="AN84" s="138"/>
      <c r="AO84" s="138"/>
      <c r="AP84" s="138"/>
      <c r="AQ84" s="138"/>
      <c r="AR84" s="168"/>
      <c r="AT84" s="203"/>
    </row>
    <row r="85">
      <c r="A85" s="198" t="s">
        <v>247</v>
      </c>
      <c r="B85" s="281">
        <f>MAX(P90,P109,P139,P166,P185,P204,P253,P272,P291,P307,P369,P419,P504,P524)/1024</f>
        <v>0.01025390625</v>
      </c>
      <c r="C85" s="198"/>
      <c r="D85" s="38"/>
      <c r="E85" s="258" t="s">
        <v>248</v>
      </c>
      <c r="F85" s="282" t="s">
        <v>249</v>
      </c>
      <c r="G85" s="260"/>
      <c r="H85" s="261" t="s">
        <v>238</v>
      </c>
      <c r="I85" s="261" t="s">
        <v>239</v>
      </c>
      <c r="J85" s="261"/>
      <c r="K85" s="262" t="s">
        <v>40</v>
      </c>
      <c r="L85" s="262" t="s">
        <v>38</v>
      </c>
      <c r="M85" s="283" t="s">
        <v>125</v>
      </c>
      <c r="N85" s="261" t="s">
        <v>240</v>
      </c>
      <c r="O85" s="263" t="str">
        <f>EXTRACT_ACTIVATION_DTYPE(PARAMS("attn_proj_dtype"))</f>
        <v>fp8</v>
      </c>
      <c r="P85" s="264"/>
      <c r="Q85" s="263" t="b">
        <v>0</v>
      </c>
      <c r="AG85" s="2"/>
      <c r="AK85" s="231"/>
      <c r="AL85" s="232"/>
      <c r="AM85" s="168"/>
      <c r="AN85" s="138"/>
      <c r="AO85" s="138"/>
      <c r="AP85" s="138"/>
      <c r="AQ85" s="138"/>
      <c r="AR85" s="168"/>
      <c r="AT85" s="203"/>
    </row>
    <row r="86">
      <c r="A86" s="284" t="s">
        <v>250</v>
      </c>
      <c r="B86" s="285">
        <f>SUM(B81:B84)</f>
        <v>897.7506714</v>
      </c>
      <c r="C86" s="284" t="str">
        <f>"&lt;=" &amp; ($H$28 * PARAMS("num_devices")) &amp; " (Capacity)?"</f>
        <v>&lt;=1536 (Capacity)?</v>
      </c>
      <c r="D86" s="38"/>
      <c r="E86" s="266"/>
      <c r="F86" s="267"/>
      <c r="G86" s="268"/>
      <c r="H86" s="269" t="s">
        <v>242</v>
      </c>
      <c r="I86" s="270" t="s">
        <v>239</v>
      </c>
      <c r="J86" s="271"/>
      <c r="K86" s="270">
        <f t="shared" ref="K86:M86" si="12">PARAMS(K85)</f>
        <v>2560</v>
      </c>
      <c r="L86" s="270">
        <f t="shared" si="12"/>
        <v>1</v>
      </c>
      <c r="M86" s="270">
        <f t="shared" si="12"/>
        <v>7168</v>
      </c>
      <c r="N86" s="270" t="s">
        <v>240</v>
      </c>
      <c r="O86" s="272"/>
      <c r="P86" s="273">
        <f>SIZEOF_IN_MIB(J86:M86, $O85)</f>
        <v>17.5</v>
      </c>
      <c r="Q86" s="272"/>
      <c r="AG86" s="2"/>
      <c r="AM86" s="38"/>
      <c r="AR86" s="38"/>
    </row>
    <row r="87">
      <c r="A87" s="172"/>
      <c r="B87" s="172"/>
      <c r="C87" s="172"/>
      <c r="D87" s="87"/>
      <c r="E87" s="266"/>
      <c r="F87" s="267"/>
      <c r="G87" s="268"/>
      <c r="H87" s="274" t="s">
        <v>244</v>
      </c>
      <c r="I87" s="274" t="s">
        <v>239</v>
      </c>
      <c r="J87" s="261"/>
      <c r="K87" s="262" t="s">
        <v>143</v>
      </c>
      <c r="L87" s="262"/>
      <c r="M87" s="274"/>
      <c r="N87" s="274" t="s">
        <v>240</v>
      </c>
      <c r="O87" s="275"/>
      <c r="P87" s="276"/>
      <c r="Q87" s="275"/>
    </row>
    <row r="88">
      <c r="A88" s="108" t="s">
        <v>251</v>
      </c>
      <c r="B88" s="256">
        <f>SUM(P92,P149,P176,P195,P301,P335) * PARAMS("L") / 1024</f>
        <v>10.62957764</v>
      </c>
      <c r="C88" s="257"/>
      <c r="D88" s="87"/>
      <c r="E88" s="266"/>
      <c r="F88" s="278"/>
      <c r="G88" s="279"/>
      <c r="H88" s="269" t="s">
        <v>246</v>
      </c>
      <c r="I88" s="271" t="s">
        <v>239</v>
      </c>
      <c r="J88" s="270"/>
      <c r="K88" s="271">
        <f t="shared" ref="K88:M88" si="13">K86/SHARDING(K87)</f>
        <v>160</v>
      </c>
      <c r="L88" s="271">
        <f t="shared" si="13"/>
        <v>1</v>
      </c>
      <c r="M88" s="271">
        <f t="shared" si="13"/>
        <v>7168</v>
      </c>
      <c r="N88" s="271" t="s">
        <v>240</v>
      </c>
      <c r="O88" s="280"/>
      <c r="P88" s="273">
        <f>SIZEOF_IN_MIB(J88:M88, $O85)</f>
        <v>1.09375</v>
      </c>
      <c r="Q88" s="280"/>
      <c r="AG88" s="2"/>
    </row>
    <row r="89">
      <c r="A89" s="108" t="s">
        <v>252</v>
      </c>
      <c r="B89" s="265">
        <f>SUM(P414,P462) * PARAMS("L") / 1024</f>
        <v>20.015625</v>
      </c>
      <c r="C89" s="257"/>
      <c r="D89" s="87"/>
      <c r="E89" s="266"/>
      <c r="F89" s="259" t="s">
        <v>253</v>
      </c>
      <c r="G89" s="260"/>
      <c r="H89" s="274" t="s">
        <v>238</v>
      </c>
      <c r="I89" s="274" t="s">
        <v>239</v>
      </c>
      <c r="J89" s="261"/>
      <c r="K89" s="261"/>
      <c r="L89" s="286" t="s">
        <v>125</v>
      </c>
      <c r="M89" s="262" t="s">
        <v>142</v>
      </c>
      <c r="N89" s="274" t="s">
        <v>240</v>
      </c>
      <c r="O89" s="263" t="str">
        <f>EXTRACT_WEIGHT_DTYPE(PARAMS("attn_proj_dtype"))</f>
        <v>fp8</v>
      </c>
      <c r="P89" s="276"/>
      <c r="Q89" s="263" t="b">
        <v>0</v>
      </c>
      <c r="AP89" s="138"/>
      <c r="AQ89" s="138"/>
      <c r="AT89" s="149"/>
    </row>
    <row r="90">
      <c r="A90" s="198" t="s">
        <v>243</v>
      </c>
      <c r="B90" s="172"/>
      <c r="C90" s="257"/>
      <c r="D90" s="87"/>
      <c r="E90" s="266"/>
      <c r="F90" s="267"/>
      <c r="G90" s="268"/>
      <c r="H90" s="269" t="s">
        <v>242</v>
      </c>
      <c r="I90" s="271" t="s">
        <v>239</v>
      </c>
      <c r="J90" s="270"/>
      <c r="K90" s="270"/>
      <c r="L90" s="271">
        <f t="shared" ref="L90:M90" si="14">PARAMS(L89)</f>
        <v>7168</v>
      </c>
      <c r="M90" s="271">
        <f t="shared" si="14"/>
        <v>1536</v>
      </c>
      <c r="N90" s="271" t="s">
        <v>240</v>
      </c>
      <c r="O90" s="272"/>
      <c r="P90" s="273">
        <f>SIZEOF_IN_MIB(J90:M90, $O89)</f>
        <v>10.5</v>
      </c>
      <c r="Q90" s="272"/>
      <c r="AP90" s="142"/>
    </row>
    <row r="91">
      <c r="A91" s="108" t="s">
        <v>254</v>
      </c>
      <c r="B91" s="265">
        <f>B84/PARAMS("num_devices")</f>
        <v>48.25195313</v>
      </c>
      <c r="C91" s="257"/>
      <c r="D91" s="87"/>
      <c r="E91" s="266"/>
      <c r="F91" s="267"/>
      <c r="G91" s="268"/>
      <c r="H91" s="274" t="s">
        <v>244</v>
      </c>
      <c r="I91" s="274" t="s">
        <v>239</v>
      </c>
      <c r="J91" s="261"/>
      <c r="K91" s="261"/>
      <c r="L91" s="274"/>
      <c r="M91" s="274"/>
      <c r="N91" s="274" t="s">
        <v>240</v>
      </c>
      <c r="O91" s="275"/>
      <c r="P91" s="276"/>
      <c r="Q91" s="275"/>
      <c r="AP91" s="138"/>
      <c r="AQ91" s="138"/>
      <c r="AT91" s="149"/>
    </row>
    <row r="92">
      <c r="A92" s="108" t="s">
        <v>255</v>
      </c>
      <c r="B92" s="265">
        <f>MAX(P92,P111,P141,P168,P187,P206,P255,P274,P293,P309,P371,P421,P506,P526)/1024</f>
        <v>0.01025390625</v>
      </c>
      <c r="C92" s="257"/>
      <c r="D92" s="87"/>
      <c r="E92" s="266"/>
      <c r="F92" s="278"/>
      <c r="G92" s="279"/>
      <c r="H92" s="271" t="s">
        <v>246</v>
      </c>
      <c r="I92" s="271" t="s">
        <v>239</v>
      </c>
      <c r="J92" s="270"/>
      <c r="K92" s="270"/>
      <c r="L92" s="271">
        <f t="shared" ref="L92:M92" si="15">L90/SHARDING(L91)</f>
        <v>7168</v>
      </c>
      <c r="M92" s="271">
        <f t="shared" si="15"/>
        <v>1536</v>
      </c>
      <c r="N92" s="271" t="s">
        <v>240</v>
      </c>
      <c r="O92" s="280"/>
      <c r="P92" s="273">
        <f>SIZEOF_IN_MIB(J92:M92, $O89)</f>
        <v>10.5</v>
      </c>
      <c r="Q92" s="280"/>
    </row>
    <row r="93">
      <c r="A93" s="122" t="s">
        <v>256</v>
      </c>
      <c r="B93" s="287">
        <f>SUM(B88:B91)</f>
        <v>78.89715576</v>
      </c>
      <c r="C93" s="288" t="str">
        <f>"&lt;=" &amp; ($H$28) &amp; " (Capacity)?"</f>
        <v>&lt;=96 (Capacity)?</v>
      </c>
      <c r="D93" s="87"/>
      <c r="E93" s="266"/>
      <c r="F93" s="259" t="s">
        <v>257</v>
      </c>
      <c r="G93" s="260"/>
      <c r="H93" s="289" t="s">
        <v>238</v>
      </c>
      <c r="I93" s="289" t="s">
        <v>239</v>
      </c>
      <c r="J93" s="290"/>
      <c r="K93" s="195" t="s">
        <v>40</v>
      </c>
      <c r="L93" s="195" t="s">
        <v>38</v>
      </c>
      <c r="M93" s="195" t="s">
        <v>142</v>
      </c>
      <c r="N93" s="289" t="s">
        <v>240</v>
      </c>
      <c r="O93" s="291" t="s">
        <v>82</v>
      </c>
      <c r="P93" s="292"/>
      <c r="Q93" s="291" t="b">
        <v>0</v>
      </c>
    </row>
    <row r="94">
      <c r="A94" s="293" t="s">
        <v>86</v>
      </c>
      <c r="B94" s="294" t="b">
        <f>if(B93 &lt;= HW_SPEC("Per-Core HBM Capacity (GiB)"), TRUE, FALSE)</f>
        <v>1</v>
      </c>
      <c r="C94" s="295"/>
      <c r="D94" s="87"/>
      <c r="E94" s="266"/>
      <c r="F94" s="267"/>
      <c r="G94" s="268"/>
      <c r="H94" s="195" t="s">
        <v>242</v>
      </c>
      <c r="I94" s="289" t="s">
        <v>239</v>
      </c>
      <c r="J94" s="290"/>
      <c r="K94" s="289">
        <f t="shared" ref="K94:M94" si="16">PARAMS(K93)</f>
        <v>2560</v>
      </c>
      <c r="L94" s="290">
        <f t="shared" si="16"/>
        <v>1</v>
      </c>
      <c r="M94" s="289">
        <f t="shared" si="16"/>
        <v>1536</v>
      </c>
      <c r="N94" s="289" t="s">
        <v>240</v>
      </c>
      <c r="O94" s="266"/>
      <c r="P94" s="292">
        <f>SIZEOF_IN_MIB(K94:M94, $O93)</f>
        <v>7.5</v>
      </c>
      <c r="Q94" s="266"/>
    </row>
    <row r="95">
      <c r="A95" s="87"/>
      <c r="B95" s="87"/>
      <c r="C95" s="87"/>
      <c r="D95" s="87"/>
      <c r="E95" s="266"/>
      <c r="F95" s="267"/>
      <c r="G95" s="268"/>
      <c r="H95" s="289" t="s">
        <v>244</v>
      </c>
      <c r="I95" s="289" t="s">
        <v>239</v>
      </c>
      <c r="J95" s="290"/>
      <c r="K95" s="195" t="s">
        <v>143</v>
      </c>
      <c r="L95" s="195"/>
      <c r="M95" s="289"/>
      <c r="N95" s="289" t="s">
        <v>240</v>
      </c>
      <c r="O95" s="266"/>
      <c r="P95" s="292"/>
      <c r="Q95" s="266"/>
    </row>
    <row r="96">
      <c r="A96" s="87"/>
      <c r="B96" s="87"/>
      <c r="C96" s="87"/>
      <c r="D96" s="87"/>
      <c r="E96" s="266"/>
      <c r="F96" s="278"/>
      <c r="G96" s="279"/>
      <c r="H96" s="289" t="s">
        <v>246</v>
      </c>
      <c r="I96" s="289" t="s">
        <v>239</v>
      </c>
      <c r="J96" s="290"/>
      <c r="K96" s="289">
        <f t="shared" ref="K96:M96" si="17">K94/SHARDING(K95)</f>
        <v>160</v>
      </c>
      <c r="L96" s="289">
        <f t="shared" si="17"/>
        <v>1</v>
      </c>
      <c r="M96" s="289">
        <f t="shared" si="17"/>
        <v>1536</v>
      </c>
      <c r="N96" s="289" t="s">
        <v>240</v>
      </c>
      <c r="O96" s="277"/>
      <c r="P96" s="292">
        <f>SIZEOF_IN_MIB(K96:M96, $O93)</f>
        <v>0.46875</v>
      </c>
      <c r="Q96" s="277"/>
    </row>
    <row r="97">
      <c r="A97" s="87"/>
      <c r="B97" s="87">
        <f>B93/96</f>
        <v>0.8218453725</v>
      </c>
      <c r="C97" s="87"/>
      <c r="E97" s="266"/>
      <c r="F97" s="296" t="s">
        <v>258</v>
      </c>
      <c r="G97" s="297" t="s">
        <v>259</v>
      </c>
      <c r="H97" s="298" t="s">
        <v>238</v>
      </c>
      <c r="I97" s="290" t="s">
        <v>239</v>
      </c>
      <c r="J97" s="290" t="str">
        <f t="array" ref="J97:M100">J81:M84</f>
        <v/>
      </c>
      <c r="K97" s="195" t="s">
        <v>40</v>
      </c>
      <c r="L97" s="195" t="s">
        <v>38</v>
      </c>
      <c r="M97" s="299" t="s">
        <v>125</v>
      </c>
      <c r="N97" s="290" t="s">
        <v>240</v>
      </c>
      <c r="O97" s="291" t="str">
        <f>O85</f>
        <v>fp8</v>
      </c>
      <c r="P97" s="290"/>
      <c r="Q97" s="291"/>
    </row>
    <row r="98">
      <c r="A98" s="87"/>
      <c r="B98" s="87"/>
      <c r="C98" s="87"/>
      <c r="E98" s="266"/>
      <c r="F98" s="266"/>
      <c r="G98" s="266"/>
      <c r="H98" s="300" t="s">
        <v>242</v>
      </c>
      <c r="I98" s="290" t="s">
        <v>239</v>
      </c>
      <c r="J98" s="289"/>
      <c r="K98" s="290">
        <v>2560.0</v>
      </c>
      <c r="L98" s="290">
        <v>1.0</v>
      </c>
      <c r="M98" s="290">
        <v>7168.0</v>
      </c>
      <c r="N98" s="290" t="s">
        <v>240</v>
      </c>
      <c r="O98" s="266"/>
      <c r="P98" s="301">
        <f>SIZEOF_IN_MIB(J98:M98, O97)</f>
        <v>17.5</v>
      </c>
      <c r="Q98" s="266"/>
    </row>
    <row r="99">
      <c r="A99" s="87"/>
      <c r="B99" s="87"/>
      <c r="C99" s="87"/>
      <c r="E99" s="266"/>
      <c r="F99" s="266"/>
      <c r="G99" s="266"/>
      <c r="H99" s="300" t="s">
        <v>260</v>
      </c>
      <c r="I99" s="289" t="s">
        <v>239</v>
      </c>
      <c r="J99" s="290"/>
      <c r="K99" s="195" t="s">
        <v>143</v>
      </c>
      <c r="L99" s="195"/>
      <c r="M99" s="195"/>
      <c r="N99" s="289" t="s">
        <v>240</v>
      </c>
      <c r="O99" s="266"/>
      <c r="P99" s="301"/>
      <c r="Q99" s="266"/>
    </row>
    <row r="100">
      <c r="A100" s="87"/>
      <c r="B100" s="87"/>
      <c r="C100" s="87"/>
      <c r="E100" s="266"/>
      <c r="F100" s="266"/>
      <c r="G100" s="266"/>
      <c r="H100" s="302" t="s">
        <v>261</v>
      </c>
      <c r="I100" s="274" t="s">
        <v>239</v>
      </c>
      <c r="J100" s="261"/>
      <c r="K100" s="274">
        <v>160.0</v>
      </c>
      <c r="L100" s="274">
        <v>1.0</v>
      </c>
      <c r="M100" s="274">
        <v>7168.0</v>
      </c>
      <c r="N100" s="262" t="s">
        <v>240</v>
      </c>
      <c r="O100" s="275"/>
      <c r="P100" s="303">
        <f>SIZEOF_IN_MIB(J100:M100, O97)</f>
        <v>1.09375</v>
      </c>
      <c r="Q100" s="275"/>
    </row>
    <row r="101">
      <c r="A101" s="87"/>
      <c r="B101" s="87"/>
      <c r="C101" s="87"/>
      <c r="E101" s="266"/>
      <c r="F101" s="266"/>
      <c r="G101" s="277"/>
      <c r="H101" s="304" t="s">
        <v>262</v>
      </c>
      <c r="I101" s="271" t="s">
        <v>239</v>
      </c>
      <c r="J101" s="270"/>
      <c r="K101" s="269"/>
      <c r="L101" s="269"/>
      <c r="M101" s="269"/>
      <c r="N101" s="271" t="s">
        <v>240</v>
      </c>
      <c r="O101" s="280"/>
      <c r="P101" s="305"/>
      <c r="Q101" s="280"/>
      <c r="R101" s="38"/>
      <c r="S101" s="38"/>
      <c r="AG101" s="38"/>
      <c r="AH101" s="38"/>
      <c r="AI101" s="38"/>
      <c r="AJ101" s="38"/>
      <c r="AK101" s="38"/>
      <c r="AL101" s="38"/>
      <c r="AM101" s="38"/>
      <c r="AN101" s="38"/>
      <c r="AO101" s="38"/>
      <c r="AP101" s="38"/>
      <c r="AQ101" s="38"/>
      <c r="AR101" s="38"/>
      <c r="AS101" s="38"/>
      <c r="AT101" s="38"/>
    </row>
    <row r="102">
      <c r="A102" s="87"/>
      <c r="B102" s="87"/>
      <c r="C102" s="87"/>
      <c r="E102" s="266"/>
      <c r="F102" s="266"/>
      <c r="G102" s="306" t="s">
        <v>263</v>
      </c>
      <c r="H102" s="307"/>
      <c r="I102" s="308"/>
      <c r="J102" s="308"/>
      <c r="K102" s="308"/>
      <c r="L102" s="309"/>
      <c r="M102" s="309"/>
      <c r="N102" s="309"/>
      <c r="O102" s="308"/>
      <c r="P102" s="310"/>
      <c r="Q102" s="308"/>
      <c r="R102" s="38"/>
      <c r="S102" s="38"/>
      <c r="AG102" s="38"/>
      <c r="AH102" s="38"/>
      <c r="AI102" s="38"/>
      <c r="AJ102" s="38"/>
      <c r="AK102" s="38"/>
      <c r="AL102" s="38"/>
      <c r="AM102" s="38"/>
      <c r="AN102" s="38"/>
      <c r="AO102" s="38"/>
      <c r="AP102" s="38"/>
      <c r="AQ102" s="38"/>
      <c r="AR102" s="38"/>
      <c r="AS102" s="38"/>
      <c r="AT102" s="38"/>
    </row>
    <row r="103">
      <c r="A103" s="87"/>
      <c r="B103" s="87"/>
      <c r="C103" s="87"/>
      <c r="E103" s="266"/>
      <c r="F103" s="266"/>
      <c r="G103" s="311" t="s">
        <v>264</v>
      </c>
      <c r="H103" s="312">
        <f>SHARDING(K99)*SHARDING(L99)*SHARDING(M99)</f>
        <v>16</v>
      </c>
      <c r="I103" s="313"/>
      <c r="J103" s="313"/>
      <c r="K103" s="313"/>
      <c r="L103" s="314"/>
      <c r="M103" s="314"/>
      <c r="N103" s="314"/>
      <c r="O103" s="313"/>
      <c r="P103" s="315"/>
      <c r="Q103" s="313"/>
      <c r="R103" s="38"/>
      <c r="S103" s="38"/>
      <c r="AG103" s="38"/>
      <c r="AH103" s="38"/>
      <c r="AI103" s="38"/>
      <c r="AJ103" s="38"/>
      <c r="AK103" s="38"/>
      <c r="AL103" s="38"/>
      <c r="AM103" s="38"/>
      <c r="AN103" s="38"/>
      <c r="AO103" s="38"/>
      <c r="AP103" s="38"/>
      <c r="AQ103" s="38"/>
      <c r="AR103" s="38"/>
      <c r="AS103" s="38"/>
      <c r="AT103" s="38"/>
    </row>
    <row r="104">
      <c r="A104" s="87"/>
      <c r="B104" s="87"/>
      <c r="C104" s="87"/>
      <c r="E104" s="266"/>
      <c r="F104" s="266"/>
      <c r="G104" s="311" t="s">
        <v>265</v>
      </c>
      <c r="H104" s="316">
        <f>P100 * (H103-1)</f>
        <v>16.40625</v>
      </c>
      <c r="I104" s="222"/>
      <c r="J104" s="317"/>
      <c r="K104" s="317"/>
      <c r="L104" s="318"/>
      <c r="M104" s="318"/>
      <c r="N104" s="318"/>
      <c r="O104" s="317"/>
      <c r="P104" s="319"/>
      <c r="Q104" s="317"/>
      <c r="R104" s="38"/>
      <c r="S104" s="38"/>
      <c r="AG104" s="38"/>
      <c r="AH104" s="38"/>
      <c r="AI104" s="38"/>
      <c r="AJ104" s="38"/>
      <c r="AK104" s="38"/>
      <c r="AL104" s="38"/>
      <c r="AM104" s="38"/>
      <c r="AN104" s="38"/>
      <c r="AO104" s="38"/>
      <c r="AP104" s="38"/>
      <c r="AQ104" s="38"/>
      <c r="AR104" s="38"/>
      <c r="AS104" s="38"/>
      <c r="AT104" s="38"/>
    </row>
    <row r="105">
      <c r="A105" s="87"/>
      <c r="B105" s="87"/>
      <c r="C105" s="87"/>
      <c r="E105" s="266"/>
      <c r="F105" s="266"/>
      <c r="G105" s="320" t="s">
        <v>266</v>
      </c>
      <c r="H105" s="321">
        <f>H104*H103</f>
        <v>262.5</v>
      </c>
      <c r="I105" s="313"/>
      <c r="J105" s="305"/>
      <c r="K105" s="305"/>
      <c r="L105" s="314"/>
      <c r="M105" s="314"/>
      <c r="N105" s="314"/>
      <c r="O105" s="313"/>
      <c r="P105" s="315"/>
      <c r="Q105" s="313"/>
      <c r="R105" s="38"/>
      <c r="S105" s="38"/>
      <c r="AG105" s="38"/>
      <c r="AH105" s="38"/>
      <c r="AI105" s="38"/>
      <c r="AJ105" s="38"/>
      <c r="AK105" s="38"/>
      <c r="AL105" s="38"/>
      <c r="AM105" s="38"/>
      <c r="AN105" s="38"/>
      <c r="AO105" s="38"/>
      <c r="AP105" s="38"/>
      <c r="AQ105" s="38"/>
      <c r="AR105" s="38"/>
      <c r="AS105" s="38"/>
      <c r="AT105" s="38"/>
    </row>
    <row r="106">
      <c r="A106" s="87"/>
      <c r="B106" s="87"/>
      <c r="C106" s="87"/>
      <c r="E106" s="266"/>
      <c r="F106" s="266"/>
      <c r="G106" s="322" t="s">
        <v>267</v>
      </c>
      <c r="H106" s="323" t="str">
        <f>IFS(H103=8,12,
H103=4,4,
H103=2,1,
H103=1,0,
TRUE,NA())</f>
        <v>#N/A</v>
      </c>
      <c r="I106" s="317"/>
      <c r="J106" s="317"/>
      <c r="K106" s="317"/>
      <c r="L106" s="318"/>
      <c r="M106" s="318"/>
      <c r="N106" s="318"/>
      <c r="O106" s="317"/>
      <c r="P106" s="319"/>
      <c r="Q106" s="317"/>
      <c r="R106" s="38"/>
      <c r="S106" s="38"/>
      <c r="AG106" s="38"/>
      <c r="AH106" s="38"/>
      <c r="AI106" s="38"/>
      <c r="AJ106" s="38"/>
      <c r="AK106" s="38"/>
      <c r="AL106" s="38"/>
      <c r="AM106" s="38"/>
      <c r="AN106" s="38"/>
      <c r="AO106" s="38"/>
      <c r="AP106" s="38"/>
      <c r="AQ106" s="38"/>
      <c r="AR106" s="38"/>
      <c r="AS106" s="38"/>
      <c r="AT106" s="38"/>
    </row>
    <row r="107">
      <c r="A107" s="87"/>
      <c r="B107" s="87"/>
      <c r="C107" s="87"/>
      <c r="E107" s="266"/>
      <c r="F107" s="266"/>
      <c r="G107" s="198" t="s">
        <v>268</v>
      </c>
      <c r="H107" s="324">
        <v>1.0</v>
      </c>
      <c r="I107" s="325"/>
      <c r="J107" s="325"/>
      <c r="K107" s="325"/>
      <c r="L107" s="326"/>
      <c r="M107" s="326"/>
      <c r="N107" s="326"/>
      <c r="O107" s="325"/>
      <c r="P107" s="327"/>
      <c r="Q107" s="325"/>
      <c r="R107" s="38"/>
      <c r="S107" s="38"/>
      <c r="AG107" s="38"/>
      <c r="AH107" s="38"/>
      <c r="AI107" s="38"/>
      <c r="AJ107" s="38"/>
      <c r="AK107" s="38"/>
      <c r="AL107" s="38"/>
      <c r="AM107" s="38"/>
      <c r="AN107" s="38"/>
      <c r="AO107" s="38"/>
      <c r="AP107" s="38"/>
      <c r="AQ107" s="38"/>
      <c r="AR107" s="38"/>
      <c r="AS107" s="38"/>
      <c r="AT107" s="38"/>
    </row>
    <row r="108">
      <c r="A108" s="87"/>
      <c r="B108" s="87"/>
      <c r="C108" s="87"/>
      <c r="E108" s="266"/>
      <c r="F108" s="266"/>
      <c r="G108" s="328" t="s">
        <v>269</v>
      </c>
      <c r="H108" s="329" t="str">
        <f>ALL_GATHER_CHIP2CHIP_TIME_MS2(H105 * H107, H106)</f>
        <v>#N/A</v>
      </c>
      <c r="I108" s="330"/>
      <c r="J108" s="330"/>
      <c r="K108" s="330"/>
      <c r="L108" s="331"/>
      <c r="M108" s="331"/>
      <c r="N108" s="331"/>
      <c r="O108" s="330"/>
      <c r="P108" s="332"/>
      <c r="Q108" s="330"/>
      <c r="R108" s="38"/>
      <c r="S108" s="38"/>
      <c r="AG108" s="38"/>
      <c r="AH108" s="38"/>
      <c r="AI108" s="38"/>
      <c r="AJ108" s="38"/>
      <c r="AK108" s="38"/>
      <c r="AL108" s="38"/>
      <c r="AM108" s="38"/>
      <c r="AN108" s="38"/>
      <c r="AO108" s="38"/>
      <c r="AP108" s="38"/>
      <c r="AQ108" s="38"/>
      <c r="AR108" s="38"/>
      <c r="AS108" s="38"/>
      <c r="AT108" s="38"/>
    </row>
    <row r="109">
      <c r="A109" s="87"/>
      <c r="B109" s="87"/>
      <c r="C109" s="87"/>
      <c r="E109" s="266"/>
      <c r="F109" s="266"/>
      <c r="G109" s="320"/>
      <c r="H109" s="333"/>
      <c r="I109" s="325"/>
      <c r="J109" s="325"/>
      <c r="K109" s="325"/>
      <c r="L109" s="326"/>
      <c r="M109" s="326"/>
      <c r="N109" s="326"/>
      <c r="O109" s="325"/>
      <c r="P109" s="327"/>
      <c r="Q109" s="325"/>
      <c r="R109" s="38"/>
      <c r="S109" s="38"/>
      <c r="AG109" s="38"/>
      <c r="AH109" s="38"/>
      <c r="AI109" s="38"/>
      <c r="AJ109" s="38"/>
      <c r="AK109" s="38"/>
      <c r="AL109" s="38"/>
      <c r="AM109" s="38"/>
      <c r="AN109" s="38"/>
      <c r="AO109" s="38"/>
      <c r="AP109" s="38"/>
      <c r="AQ109" s="38"/>
      <c r="AR109" s="38"/>
      <c r="AS109" s="38"/>
      <c r="AT109" s="38"/>
    </row>
    <row r="110">
      <c r="A110" s="87"/>
      <c r="B110" s="87"/>
      <c r="C110" s="87"/>
      <c r="E110" s="266"/>
      <c r="F110" s="266"/>
      <c r="G110" s="306" t="s">
        <v>270</v>
      </c>
      <c r="H110" s="307"/>
      <c r="I110" s="308"/>
      <c r="J110" s="308"/>
      <c r="K110" s="308"/>
      <c r="L110" s="309"/>
      <c r="M110" s="309"/>
      <c r="N110" s="309"/>
      <c r="O110" s="308"/>
      <c r="P110" s="310"/>
      <c r="Q110" s="308"/>
      <c r="R110" s="38"/>
      <c r="S110" s="38"/>
      <c r="AG110" s="38"/>
      <c r="AH110" s="38"/>
      <c r="AI110" s="38"/>
      <c r="AJ110" s="38"/>
      <c r="AK110" s="38"/>
      <c r="AL110" s="38"/>
      <c r="AM110" s="38"/>
      <c r="AN110" s="38"/>
      <c r="AO110" s="38"/>
      <c r="AP110" s="38"/>
      <c r="AQ110" s="38"/>
      <c r="AR110" s="38"/>
      <c r="AS110" s="38"/>
      <c r="AT110" s="38"/>
    </row>
    <row r="111">
      <c r="A111" s="87"/>
      <c r="B111" s="87"/>
      <c r="C111" s="87"/>
      <c r="E111" s="266"/>
      <c r="F111" s="266"/>
      <c r="G111" s="334" t="s">
        <v>271</v>
      </c>
      <c r="H111" s="335" t="s">
        <v>264</v>
      </c>
      <c r="I111" s="305"/>
      <c r="J111" s="336">
        <f>SHARDING(K99)*SHARDING(L99)*SHARDING(M99)/HW_SPEC("# of TensorCore per Chip")</f>
        <v>8</v>
      </c>
      <c r="K111" s="325"/>
      <c r="L111" s="326"/>
      <c r="M111" s="326"/>
      <c r="N111" s="326"/>
      <c r="O111" s="325"/>
      <c r="P111" s="327"/>
      <c r="Q111" s="325"/>
      <c r="R111" s="38"/>
      <c r="S111" s="38"/>
      <c r="AG111" s="38"/>
      <c r="AH111" s="38"/>
      <c r="AI111" s="38"/>
      <c r="AJ111" s="38"/>
      <c r="AK111" s="38"/>
      <c r="AL111" s="38"/>
      <c r="AM111" s="38"/>
      <c r="AN111" s="38"/>
      <c r="AO111" s="38"/>
      <c r="AP111" s="38"/>
      <c r="AQ111" s="38"/>
      <c r="AR111" s="38"/>
      <c r="AS111" s="38"/>
      <c r="AT111" s="38"/>
    </row>
    <row r="112">
      <c r="A112" s="87"/>
      <c r="B112" s="87"/>
      <c r="C112" s="87"/>
      <c r="E112" s="266"/>
      <c r="F112" s="266"/>
      <c r="G112" s="266"/>
      <c r="H112" s="311" t="s">
        <v>265</v>
      </c>
      <c r="I112" s="172"/>
      <c r="J112" s="337">
        <f>P100 * HW_SPEC("# of TensorCore per Chip") * (J111-1)</f>
        <v>15.3125</v>
      </c>
      <c r="K112" s="338"/>
      <c r="L112" s="339"/>
      <c r="M112" s="339"/>
      <c r="N112" s="339"/>
      <c r="O112" s="338"/>
      <c r="P112" s="340"/>
      <c r="Q112" s="338"/>
      <c r="R112" s="38"/>
      <c r="S112" s="38"/>
      <c r="AG112" s="38"/>
      <c r="AH112" s="38"/>
      <c r="AI112" s="38"/>
      <c r="AJ112" s="38"/>
      <c r="AK112" s="38"/>
      <c r="AL112" s="38"/>
      <c r="AM112" s="38"/>
      <c r="AN112" s="38"/>
      <c r="AO112" s="38"/>
      <c r="AP112" s="38"/>
      <c r="AQ112" s="38"/>
      <c r="AR112" s="38"/>
      <c r="AS112" s="38"/>
      <c r="AT112" s="38"/>
    </row>
    <row r="113">
      <c r="A113" s="87"/>
      <c r="B113" s="87"/>
      <c r="C113" s="87"/>
      <c r="E113" s="266"/>
      <c r="F113" s="266"/>
      <c r="G113" s="266"/>
      <c r="H113" s="320" t="s">
        <v>266</v>
      </c>
      <c r="I113" s="172"/>
      <c r="J113" s="337">
        <f>J112*J111</f>
        <v>122.5</v>
      </c>
      <c r="K113" s="338"/>
      <c r="L113" s="339"/>
      <c r="M113" s="339"/>
      <c r="N113" s="339"/>
      <c r="O113" s="338"/>
      <c r="P113" s="340"/>
      <c r="Q113" s="338"/>
      <c r="R113" s="38"/>
      <c r="S113" s="38"/>
      <c r="AG113" s="38"/>
      <c r="AH113" s="38"/>
      <c r="AI113" s="38"/>
      <c r="AJ113" s="38"/>
      <c r="AK113" s="38"/>
      <c r="AL113" s="38"/>
      <c r="AM113" s="38"/>
      <c r="AN113" s="38"/>
      <c r="AO113" s="38"/>
      <c r="AP113" s="38"/>
      <c r="AQ113" s="38"/>
      <c r="AR113" s="38"/>
      <c r="AS113" s="38"/>
      <c r="AT113" s="38"/>
    </row>
    <row r="114">
      <c r="A114" s="87"/>
      <c r="B114" s="87"/>
      <c r="C114" s="87"/>
      <c r="E114" s="266"/>
      <c r="F114" s="266"/>
      <c r="G114" s="266"/>
      <c r="H114" s="322" t="s">
        <v>267</v>
      </c>
      <c r="I114" s="172"/>
      <c r="J114" s="341">
        <f>IFS(J111=8,12,
J111=4,4,
J111=2,1,
J111=1,0,
TRUE,NA())</f>
        <v>12</v>
      </c>
      <c r="K114" s="338"/>
      <c r="L114" s="339"/>
      <c r="M114" s="339"/>
      <c r="N114" s="339"/>
      <c r="O114" s="338"/>
      <c r="P114" s="340"/>
      <c r="Q114" s="338"/>
      <c r="R114" s="38"/>
      <c r="S114" s="38"/>
      <c r="AG114" s="38"/>
      <c r="AH114" s="38"/>
      <c r="AI114" s="38"/>
      <c r="AJ114" s="38"/>
      <c r="AK114" s="38"/>
      <c r="AL114" s="38"/>
      <c r="AM114" s="38"/>
      <c r="AN114" s="38"/>
      <c r="AO114" s="38"/>
      <c r="AP114" s="38"/>
      <c r="AQ114" s="38"/>
      <c r="AR114" s="38"/>
      <c r="AS114" s="38"/>
      <c r="AT114" s="38"/>
    </row>
    <row r="115">
      <c r="A115" s="87"/>
      <c r="B115" s="87"/>
      <c r="C115" s="87"/>
      <c r="E115" s="266"/>
      <c r="F115" s="266"/>
      <c r="G115" s="266"/>
      <c r="H115" s="198" t="s">
        <v>268</v>
      </c>
      <c r="I115" s="172"/>
      <c r="J115" s="342">
        <v>2.0</v>
      </c>
      <c r="K115" s="338"/>
      <c r="L115" s="339"/>
      <c r="M115" s="339"/>
      <c r="N115" s="339"/>
      <c r="O115" s="338"/>
      <c r="P115" s="340"/>
      <c r="Q115" s="338"/>
      <c r="R115" s="38"/>
      <c r="S115" s="38"/>
      <c r="AG115" s="38"/>
      <c r="AH115" s="38"/>
      <c r="AI115" s="38"/>
      <c r="AJ115" s="38"/>
      <c r="AK115" s="38"/>
      <c r="AL115" s="38"/>
      <c r="AM115" s="38"/>
      <c r="AN115" s="38"/>
      <c r="AO115" s="38"/>
      <c r="AP115" s="38"/>
      <c r="AQ115" s="38"/>
      <c r="AR115" s="38"/>
      <c r="AS115" s="38"/>
      <c r="AT115" s="38"/>
    </row>
    <row r="116">
      <c r="A116" s="87"/>
      <c r="B116" s="87"/>
      <c r="C116" s="87"/>
      <c r="E116" s="266"/>
      <c r="F116" s="266"/>
      <c r="G116" s="277"/>
      <c r="H116" s="311" t="s">
        <v>269</v>
      </c>
      <c r="I116" s="172"/>
      <c r="J116" s="343">
        <f>ALL_GATHER_CHIP2CHIP_TIME_MS2(J113 * J115, J114)</f>
        <v>0.124613444</v>
      </c>
      <c r="K116" s="338"/>
      <c r="L116" s="339"/>
      <c r="M116" s="339"/>
      <c r="N116" s="339"/>
      <c r="O116" s="338"/>
      <c r="P116" s="340"/>
      <c r="Q116" s="338"/>
      <c r="R116" s="38"/>
      <c r="S116" s="38"/>
      <c r="AG116" s="38"/>
      <c r="AH116" s="38"/>
      <c r="AI116" s="38"/>
      <c r="AJ116" s="38"/>
      <c r="AK116" s="38"/>
      <c r="AL116" s="38"/>
      <c r="AM116" s="38"/>
      <c r="AN116" s="38"/>
      <c r="AO116" s="38"/>
      <c r="AP116" s="38"/>
      <c r="AQ116" s="38"/>
      <c r="AR116" s="38"/>
      <c r="AS116" s="38"/>
      <c r="AT116" s="38"/>
    </row>
    <row r="117">
      <c r="A117" s="87"/>
      <c r="B117" s="87"/>
      <c r="C117" s="87"/>
      <c r="E117" s="266"/>
      <c r="F117" s="266"/>
      <c r="G117" s="334" t="s">
        <v>272</v>
      </c>
      <c r="H117" s="322" t="s">
        <v>264</v>
      </c>
      <c r="I117" s="344"/>
      <c r="J117" s="345">
        <f>HW_SPEC("# of TensorCore per Chip")</f>
        <v>2</v>
      </c>
      <c r="K117" s="338"/>
      <c r="L117" s="339"/>
      <c r="M117" s="339"/>
      <c r="N117" s="339"/>
      <c r="O117" s="338"/>
      <c r="P117" s="340"/>
      <c r="Q117" s="338"/>
      <c r="R117" s="38"/>
      <c r="S117" s="38"/>
      <c r="AG117" s="38"/>
      <c r="AH117" s="38"/>
      <c r="AI117" s="38"/>
      <c r="AJ117" s="38"/>
      <c r="AK117" s="38"/>
      <c r="AL117" s="38"/>
      <c r="AM117" s="38"/>
      <c r="AN117" s="38"/>
      <c r="AO117" s="38"/>
      <c r="AP117" s="38"/>
      <c r="AQ117" s="38"/>
      <c r="AR117" s="38"/>
      <c r="AS117" s="38"/>
      <c r="AT117" s="38"/>
    </row>
    <row r="118">
      <c r="A118" s="87"/>
      <c r="B118" s="87"/>
      <c r="C118" s="87"/>
      <c r="E118" s="266"/>
      <c r="F118" s="266"/>
      <c r="G118" s="266"/>
      <c r="H118" s="322" t="s">
        <v>265</v>
      </c>
      <c r="I118" s="344"/>
      <c r="J118" s="337">
        <f>P84 / J117 * (J117-1)</f>
        <v>0.546875</v>
      </c>
      <c r="K118" s="338"/>
      <c r="L118" s="339"/>
      <c r="M118" s="339"/>
      <c r="N118" s="339"/>
      <c r="O118" s="338"/>
      <c r="P118" s="340"/>
      <c r="Q118" s="338"/>
      <c r="R118" s="38"/>
      <c r="S118" s="38"/>
      <c r="AG118" s="38"/>
      <c r="AH118" s="38"/>
      <c r="AI118" s="38"/>
      <c r="AJ118" s="38"/>
      <c r="AK118" s="38"/>
      <c r="AL118" s="38"/>
      <c r="AM118" s="38"/>
      <c r="AN118" s="38"/>
      <c r="AO118" s="38"/>
      <c r="AP118" s="38"/>
      <c r="AQ118" s="38"/>
      <c r="AR118" s="38"/>
      <c r="AS118" s="38"/>
      <c r="AT118" s="38"/>
    </row>
    <row r="119">
      <c r="A119" s="87"/>
      <c r="B119" s="87"/>
      <c r="C119" s="87"/>
      <c r="E119" s="266"/>
      <c r="F119" s="266"/>
      <c r="G119" s="266"/>
      <c r="H119" s="322" t="s">
        <v>266</v>
      </c>
      <c r="I119" s="344"/>
      <c r="J119" s="337">
        <f>J118*J117</f>
        <v>1.09375</v>
      </c>
      <c r="K119" s="338"/>
      <c r="L119" s="339"/>
      <c r="M119" s="339"/>
      <c r="N119" s="339"/>
      <c r="O119" s="338"/>
      <c r="P119" s="340"/>
      <c r="Q119" s="338"/>
      <c r="R119" s="346"/>
      <c r="S119" s="346"/>
      <c r="AG119" s="38"/>
      <c r="AH119" s="38"/>
      <c r="AI119" s="38"/>
      <c r="AJ119" s="38"/>
      <c r="AK119" s="38"/>
      <c r="AL119" s="38"/>
      <c r="AM119" s="38"/>
      <c r="AN119" s="38"/>
      <c r="AO119" s="38"/>
      <c r="AP119" s="38"/>
      <c r="AQ119" s="38"/>
      <c r="AR119" s="38"/>
      <c r="AS119" s="38"/>
      <c r="AT119" s="38"/>
    </row>
    <row r="120">
      <c r="A120" s="87"/>
      <c r="B120" s="87"/>
      <c r="C120" s="87"/>
      <c r="E120" s="266"/>
      <c r="F120" s="266"/>
      <c r="G120" s="266"/>
      <c r="H120" s="322" t="s">
        <v>269</v>
      </c>
      <c r="I120" s="344"/>
      <c r="J120" s="347">
        <f>ALL_GATHER_CORE2CORE_TIME_MS(J119)</f>
        <v>0.0008900960286</v>
      </c>
      <c r="K120" s="338"/>
      <c r="L120" s="339"/>
      <c r="M120" s="339"/>
      <c r="N120" s="339"/>
      <c r="O120" s="338"/>
      <c r="P120" s="340"/>
      <c r="Q120" s="338"/>
      <c r="R120" s="346"/>
      <c r="S120" s="346"/>
      <c r="AG120" s="38"/>
      <c r="AH120" s="38"/>
      <c r="AI120" s="38"/>
      <c r="AJ120" s="38"/>
      <c r="AK120" s="38"/>
      <c r="AL120" s="38"/>
      <c r="AM120" s="38"/>
      <c r="AN120" s="38"/>
      <c r="AO120" s="38"/>
      <c r="AP120" s="38"/>
      <c r="AQ120" s="38"/>
      <c r="AR120" s="38"/>
      <c r="AS120" s="38"/>
      <c r="AT120" s="38"/>
    </row>
    <row r="121">
      <c r="A121" s="87"/>
      <c r="B121" s="87"/>
      <c r="C121" s="87"/>
      <c r="E121" s="266"/>
      <c r="F121" s="266"/>
      <c r="G121" s="277"/>
      <c r="H121" s="320" t="s">
        <v>273</v>
      </c>
      <c r="I121" s="172"/>
      <c r="J121" s="347">
        <f>J120/J111</f>
        <v>0.0001112620036</v>
      </c>
      <c r="K121" s="338"/>
      <c r="L121" s="339"/>
      <c r="M121" s="339"/>
      <c r="N121" s="339"/>
      <c r="O121" s="338"/>
      <c r="P121" s="340"/>
      <c r="Q121" s="338"/>
      <c r="R121" s="346"/>
      <c r="S121" s="346"/>
      <c r="AG121" s="38"/>
      <c r="AH121" s="38"/>
      <c r="AI121" s="38"/>
      <c r="AJ121" s="38"/>
      <c r="AK121" s="38"/>
      <c r="AL121" s="38"/>
      <c r="AM121" s="38"/>
      <c r="AN121" s="38"/>
      <c r="AO121" s="38"/>
      <c r="AP121" s="38"/>
      <c r="AQ121" s="38"/>
      <c r="AR121" s="38"/>
      <c r="AS121" s="38"/>
      <c r="AT121" s="38"/>
    </row>
    <row r="122">
      <c r="A122" s="87"/>
      <c r="B122" s="87"/>
      <c r="C122" s="87"/>
      <c r="E122" s="266"/>
      <c r="F122" s="266"/>
      <c r="G122" s="328" t="s">
        <v>274</v>
      </c>
      <c r="H122" s="348">
        <f>J116+J121</f>
        <v>0.124724706</v>
      </c>
      <c r="I122" s="172"/>
      <c r="J122" s="343"/>
      <c r="K122" s="338"/>
      <c r="L122" s="339"/>
      <c r="M122" s="339"/>
      <c r="N122" s="339"/>
      <c r="O122" s="338"/>
      <c r="P122" s="340"/>
      <c r="Q122" s="338"/>
      <c r="R122" s="346"/>
      <c r="S122" s="346"/>
      <c r="AG122" s="38"/>
      <c r="AH122" s="38"/>
      <c r="AI122" s="38"/>
      <c r="AJ122" s="38"/>
      <c r="AK122" s="38"/>
      <c r="AL122" s="38"/>
      <c r="AM122" s="38"/>
      <c r="AN122" s="38"/>
      <c r="AO122" s="38"/>
      <c r="AP122" s="38"/>
      <c r="AQ122" s="38"/>
      <c r="AR122" s="38"/>
      <c r="AS122" s="38"/>
      <c r="AT122" s="38"/>
    </row>
    <row r="123">
      <c r="A123" s="87"/>
      <c r="B123" s="87"/>
      <c r="C123" s="87"/>
      <c r="E123" s="266"/>
      <c r="F123" s="266"/>
      <c r="G123" s="320"/>
      <c r="H123" s="348"/>
      <c r="I123" s="172"/>
      <c r="J123" s="343"/>
      <c r="K123" s="338"/>
      <c r="L123" s="339"/>
      <c r="M123" s="339"/>
      <c r="N123" s="339"/>
      <c r="O123" s="338"/>
      <c r="P123" s="340"/>
      <c r="Q123" s="338"/>
      <c r="R123" s="346"/>
      <c r="S123" s="346"/>
      <c r="AG123" s="38"/>
      <c r="AH123" s="38"/>
      <c r="AI123" s="38"/>
      <c r="AJ123" s="38"/>
      <c r="AK123" s="38"/>
      <c r="AL123" s="38"/>
      <c r="AM123" s="38"/>
      <c r="AN123" s="38"/>
      <c r="AO123" s="38"/>
      <c r="AP123" s="38"/>
      <c r="AQ123" s="38"/>
      <c r="AR123" s="38"/>
      <c r="AS123" s="38"/>
      <c r="AT123" s="38"/>
    </row>
    <row r="124">
      <c r="A124" s="87"/>
      <c r="B124" s="87"/>
      <c r="C124" s="87"/>
      <c r="E124" s="266"/>
      <c r="F124" s="266"/>
      <c r="G124" s="349" t="s">
        <v>275</v>
      </c>
      <c r="H124" s="350"/>
      <c r="I124" s="308"/>
      <c r="J124" s="351" t="s">
        <v>276</v>
      </c>
      <c r="K124" s="308"/>
      <c r="L124" s="309"/>
      <c r="M124" s="309"/>
      <c r="N124" s="309"/>
      <c r="O124" s="308"/>
      <c r="P124" s="310"/>
      <c r="Q124" s="308"/>
      <c r="R124" s="346"/>
      <c r="S124" s="346"/>
      <c r="AG124" s="38"/>
      <c r="AH124" s="38"/>
      <c r="AI124" s="38"/>
      <c r="AJ124" s="38"/>
      <c r="AK124" s="38"/>
      <c r="AL124" s="38"/>
      <c r="AM124" s="38"/>
      <c r="AN124" s="38"/>
      <c r="AO124" s="38"/>
      <c r="AP124" s="38"/>
      <c r="AQ124" s="38"/>
      <c r="AR124" s="38"/>
      <c r="AS124" s="38"/>
      <c r="AT124" s="38"/>
    </row>
    <row r="125">
      <c r="A125" s="87"/>
      <c r="B125" s="87"/>
      <c r="C125" s="87"/>
      <c r="E125" s="266"/>
      <c r="F125" s="266"/>
      <c r="G125" s="352" t="s">
        <v>277</v>
      </c>
      <c r="H125" s="353" t="s">
        <v>33</v>
      </c>
      <c r="I125" s="354"/>
      <c r="J125" s="355"/>
      <c r="K125" s="354"/>
      <c r="L125" s="356"/>
      <c r="M125" s="356"/>
      <c r="N125" s="356"/>
      <c r="O125" s="354"/>
      <c r="P125" s="357"/>
      <c r="Q125" s="354"/>
      <c r="R125" s="346"/>
      <c r="S125" s="346"/>
      <c r="AG125" s="38"/>
      <c r="AH125" s="38"/>
      <c r="AI125" s="38"/>
      <c r="AJ125" s="38"/>
      <c r="AK125" s="38"/>
      <c r="AL125" s="38"/>
      <c r="AM125" s="38"/>
      <c r="AN125" s="38"/>
      <c r="AO125" s="38"/>
      <c r="AP125" s="38"/>
      <c r="AQ125" s="38"/>
      <c r="AR125" s="38"/>
      <c r="AS125" s="38"/>
      <c r="AT125" s="38"/>
    </row>
    <row r="126">
      <c r="A126" s="87"/>
      <c r="B126" s="87"/>
      <c r="C126" s="87"/>
      <c r="E126" s="266"/>
      <c r="F126" s="266"/>
      <c r="G126" s="358" t="s">
        <v>278</v>
      </c>
      <c r="H126" s="359" t="s">
        <v>279</v>
      </c>
      <c r="I126" s="360"/>
      <c r="J126" s="361">
        <f>SHARDING(H125)</f>
        <v>16</v>
      </c>
      <c r="K126" s="360"/>
      <c r="L126" s="362"/>
      <c r="M126" s="362"/>
      <c r="N126" s="362"/>
      <c r="O126" s="360"/>
      <c r="P126" s="363"/>
      <c r="Q126" s="360"/>
      <c r="R126" s="346"/>
      <c r="S126" s="346"/>
      <c r="AG126" s="38"/>
      <c r="AH126" s="38"/>
      <c r="AI126" s="38"/>
      <c r="AJ126" s="38"/>
      <c r="AK126" s="38"/>
      <c r="AL126" s="38"/>
      <c r="AM126" s="38"/>
      <c r="AN126" s="38"/>
      <c r="AO126" s="38"/>
      <c r="AP126" s="38"/>
      <c r="AQ126" s="38"/>
      <c r="AR126" s="38"/>
      <c r="AS126" s="38"/>
      <c r="AT126" s="38"/>
    </row>
    <row r="127">
      <c r="A127" s="87"/>
      <c r="B127" s="87"/>
      <c r="C127" s="87"/>
      <c r="E127" s="266"/>
      <c r="F127" s="266"/>
      <c r="G127" s="266"/>
      <c r="H127" s="364" t="s">
        <v>265</v>
      </c>
      <c r="I127" s="354"/>
      <c r="J127" s="365">
        <f>P100 * (J126-1)</f>
        <v>16.40625</v>
      </c>
      <c r="K127" s="354"/>
      <c r="L127" s="356"/>
      <c r="M127" s="356"/>
      <c r="N127" s="356"/>
      <c r="O127" s="354"/>
      <c r="P127" s="357"/>
      <c r="Q127" s="354"/>
      <c r="R127" s="346"/>
      <c r="S127" s="346"/>
      <c r="AG127" s="38"/>
      <c r="AH127" s="38"/>
      <c r="AI127" s="38"/>
      <c r="AJ127" s="38"/>
      <c r="AK127" s="38"/>
      <c r="AL127" s="38"/>
      <c r="AM127" s="38"/>
      <c r="AN127" s="38"/>
      <c r="AO127" s="38"/>
      <c r="AP127" s="38"/>
      <c r="AQ127" s="38"/>
      <c r="AR127" s="38"/>
      <c r="AS127" s="38"/>
      <c r="AT127" s="38"/>
    </row>
    <row r="128">
      <c r="A128" s="87"/>
      <c r="B128" s="87"/>
      <c r="C128" s="87"/>
      <c r="E128" s="266"/>
      <c r="F128" s="266"/>
      <c r="G128" s="266"/>
      <c r="H128" s="366" t="s">
        <v>266</v>
      </c>
      <c r="I128" s="360"/>
      <c r="J128" s="367">
        <f>J127*J126</f>
        <v>262.5</v>
      </c>
      <c r="K128" s="360"/>
      <c r="L128" s="362"/>
      <c r="M128" s="362"/>
      <c r="N128" s="362"/>
      <c r="O128" s="360"/>
      <c r="P128" s="363"/>
      <c r="Q128" s="360"/>
      <c r="R128" s="346"/>
      <c r="S128" s="346"/>
      <c r="AG128" s="38"/>
      <c r="AH128" s="38"/>
      <c r="AI128" s="38"/>
      <c r="AJ128" s="38"/>
      <c r="AK128" s="38"/>
      <c r="AL128" s="38"/>
      <c r="AM128" s="38"/>
      <c r="AN128" s="38"/>
      <c r="AO128" s="38"/>
      <c r="AP128" s="38"/>
      <c r="AQ128" s="38"/>
      <c r="AR128" s="38"/>
      <c r="AS128" s="38"/>
      <c r="AT128" s="38"/>
    </row>
    <row r="129">
      <c r="A129" s="87"/>
      <c r="B129" s="87"/>
      <c r="C129" s="87"/>
      <c r="E129" s="266"/>
      <c r="F129" s="266"/>
      <c r="G129" s="277"/>
      <c r="H129" s="364" t="s">
        <v>269</v>
      </c>
      <c r="I129" s="354"/>
      <c r="J129" s="368">
        <f>ALL_GATHER_CORE2CORE_TIME_MS(J128)</f>
        <v>0.2136230469</v>
      </c>
      <c r="K129" s="354"/>
      <c r="L129" s="356"/>
      <c r="M129" s="356"/>
      <c r="N129" s="356"/>
      <c r="O129" s="354"/>
      <c r="P129" s="357"/>
      <c r="Q129" s="354"/>
      <c r="R129" s="346"/>
      <c r="S129" s="346"/>
      <c r="AG129" s="38"/>
      <c r="AH129" s="38"/>
      <c r="AI129" s="38"/>
      <c r="AJ129" s="38"/>
      <c r="AK129" s="38"/>
      <c r="AL129" s="38"/>
      <c r="AM129" s="38"/>
      <c r="AN129" s="38"/>
      <c r="AO129" s="38"/>
      <c r="AP129" s="38"/>
      <c r="AQ129" s="38"/>
      <c r="AR129" s="38"/>
      <c r="AS129" s="38"/>
      <c r="AT129" s="38"/>
    </row>
    <row r="130">
      <c r="A130" s="87"/>
      <c r="B130" s="87"/>
      <c r="C130" s="87"/>
      <c r="E130" s="266"/>
      <c r="F130" s="266"/>
      <c r="G130" s="320"/>
      <c r="H130" s="348"/>
      <c r="I130" s="172"/>
      <c r="J130" s="343"/>
      <c r="K130" s="338"/>
      <c r="L130" s="339"/>
      <c r="M130" s="339"/>
      <c r="N130" s="339"/>
      <c r="O130" s="338"/>
      <c r="P130" s="340"/>
      <c r="Q130" s="338"/>
      <c r="R130" s="346"/>
      <c r="S130" s="346"/>
      <c r="AG130" s="38"/>
      <c r="AH130" s="38"/>
      <c r="AI130" s="38"/>
      <c r="AJ130" s="38"/>
      <c r="AK130" s="38"/>
      <c r="AL130" s="38"/>
      <c r="AM130" s="38"/>
      <c r="AN130" s="38"/>
      <c r="AO130" s="38"/>
      <c r="AP130" s="38"/>
      <c r="AQ130" s="38"/>
      <c r="AR130" s="38"/>
      <c r="AS130" s="38"/>
      <c r="AT130" s="38"/>
    </row>
    <row r="131">
      <c r="A131" s="87"/>
      <c r="B131" s="87"/>
      <c r="C131" s="87"/>
      <c r="E131" s="266"/>
      <c r="F131" s="266"/>
      <c r="G131" s="320"/>
      <c r="H131" s="348"/>
      <c r="I131" s="172"/>
      <c r="J131" s="343"/>
      <c r="K131" s="338"/>
      <c r="L131" s="339"/>
      <c r="M131" s="339"/>
      <c r="N131" s="339"/>
      <c r="O131" s="338"/>
      <c r="P131" s="340"/>
      <c r="Q131" s="338"/>
      <c r="R131" s="346"/>
      <c r="S131" s="346"/>
      <c r="AG131" s="38"/>
      <c r="AH131" s="38"/>
      <c r="AI131" s="38"/>
      <c r="AJ131" s="38"/>
      <c r="AK131" s="38"/>
      <c r="AL131" s="38"/>
      <c r="AM131" s="38"/>
      <c r="AN131" s="38"/>
      <c r="AO131" s="38"/>
      <c r="AP131" s="38"/>
      <c r="AQ131" s="38"/>
      <c r="AR131" s="38"/>
      <c r="AS131" s="38"/>
      <c r="AT131" s="38"/>
    </row>
    <row r="132">
      <c r="A132" s="87"/>
      <c r="B132" s="87"/>
      <c r="C132" s="87"/>
      <c r="E132" s="266"/>
      <c r="F132" s="266"/>
      <c r="G132" s="320"/>
      <c r="H132" s="348"/>
      <c r="I132" s="172"/>
      <c r="J132" s="343"/>
      <c r="K132" s="338"/>
      <c r="L132" s="339"/>
      <c r="M132" s="339"/>
      <c r="N132" s="339"/>
      <c r="O132" s="338"/>
      <c r="P132" s="340"/>
      <c r="Q132" s="338"/>
      <c r="R132" s="346"/>
      <c r="S132" s="346"/>
      <c r="AG132" s="38"/>
      <c r="AH132" s="38"/>
      <c r="AI132" s="38"/>
      <c r="AJ132" s="38"/>
      <c r="AK132" s="38"/>
      <c r="AL132" s="38"/>
      <c r="AM132" s="38"/>
      <c r="AN132" s="38"/>
      <c r="AO132" s="38"/>
      <c r="AP132" s="38"/>
      <c r="AQ132" s="38"/>
      <c r="AR132" s="38"/>
      <c r="AS132" s="38"/>
      <c r="AT132" s="38"/>
    </row>
    <row r="133">
      <c r="A133" s="87"/>
      <c r="B133" s="87"/>
      <c r="C133" s="87"/>
      <c r="E133" s="266"/>
      <c r="F133" s="266"/>
      <c r="G133" s="369" t="s">
        <v>280</v>
      </c>
      <c r="H133" s="370" t="s">
        <v>281</v>
      </c>
      <c r="I133" s="371"/>
      <c r="J133" s="371"/>
      <c r="K133" s="308"/>
      <c r="L133" s="309"/>
      <c r="M133" s="309"/>
      <c r="N133" s="309"/>
      <c r="O133" s="308"/>
      <c r="P133" s="310"/>
      <c r="Q133" s="308"/>
      <c r="R133" s="346"/>
      <c r="S133" s="346"/>
      <c r="AG133" s="38"/>
      <c r="AH133" s="38"/>
      <c r="AI133" s="38"/>
      <c r="AJ133" s="38"/>
      <c r="AK133" s="38"/>
      <c r="AL133" s="38"/>
      <c r="AM133" s="38"/>
      <c r="AN133" s="38"/>
      <c r="AO133" s="38"/>
      <c r="AP133" s="38"/>
      <c r="AQ133" s="38"/>
      <c r="AR133" s="38"/>
      <c r="AS133" s="38"/>
      <c r="AT133" s="38"/>
    </row>
    <row r="134">
      <c r="A134" s="87"/>
      <c r="B134" s="164"/>
      <c r="C134" s="87"/>
      <c r="E134" s="266"/>
      <c r="F134" s="266"/>
      <c r="G134" s="372" t="s">
        <v>282</v>
      </c>
      <c r="H134" s="373">
        <f>IFS(H133=G102,H108,
H133=G110,H122 ,
H133=G124,J129,
TRUE,0)</f>
        <v>0</v>
      </c>
      <c r="I134" s="374"/>
      <c r="J134" s="374"/>
      <c r="K134" s="374"/>
      <c r="L134" s="375"/>
      <c r="M134" s="375"/>
      <c r="N134" s="375"/>
      <c r="O134" s="376"/>
      <c r="P134" s="377"/>
      <c r="Q134" s="376"/>
      <c r="AG134" s="38"/>
      <c r="AH134" s="38"/>
      <c r="AI134" s="38"/>
      <c r="AJ134" s="38"/>
      <c r="AK134" s="38"/>
      <c r="AL134" s="38"/>
      <c r="AM134" s="38"/>
      <c r="AN134" s="38"/>
      <c r="AO134" s="38"/>
      <c r="AP134" s="38"/>
      <c r="AQ134" s="38"/>
      <c r="AR134" s="38"/>
      <c r="AS134" s="38"/>
      <c r="AT134" s="38"/>
    </row>
    <row r="135">
      <c r="A135" s="87"/>
      <c r="B135" s="87"/>
      <c r="C135" s="87"/>
      <c r="E135" s="266"/>
      <c r="F135" s="266"/>
      <c r="G135" s="378" t="s">
        <v>283</v>
      </c>
      <c r="H135" s="379">
        <f>IFS(PARAMS("topo")="2x2x2", (2+2+2)/2,
PARAMS("topo")="2x2", (2+2)/2,
TRUE, NA())</f>
        <v>3</v>
      </c>
      <c r="I135" s="380"/>
      <c r="J135" s="380"/>
      <c r="K135" s="380"/>
      <c r="L135" s="381"/>
      <c r="M135" s="381"/>
      <c r="N135" s="381"/>
      <c r="O135" s="382"/>
      <c r="P135" s="383"/>
      <c r="Q135" s="382"/>
      <c r="AG135" s="38"/>
      <c r="AH135" s="38"/>
      <c r="AI135" s="38"/>
      <c r="AJ135" s="38"/>
      <c r="AK135" s="38"/>
      <c r="AL135" s="38"/>
      <c r="AM135" s="38"/>
      <c r="AN135" s="38"/>
      <c r="AO135" s="38"/>
      <c r="AP135" s="38"/>
      <c r="AQ135" s="38"/>
      <c r="AR135" s="38"/>
      <c r="AS135" s="38"/>
      <c r="AT135" s="38"/>
    </row>
    <row r="136">
      <c r="A136" s="87"/>
      <c r="B136" s="87"/>
      <c r="C136" s="87"/>
      <c r="E136" s="266"/>
      <c r="F136" s="277"/>
      <c r="G136" s="372" t="s">
        <v>284</v>
      </c>
      <c r="H136" s="373">
        <f>IF(H133="No Collectives", 0, H135 * HW_SPEC("Chip-to-Chip ICI Latency (ms)"))</f>
        <v>0</v>
      </c>
      <c r="I136" s="374"/>
      <c r="J136" s="374"/>
      <c r="K136" s="374"/>
      <c r="L136" s="375"/>
      <c r="M136" s="375"/>
      <c r="N136" s="375"/>
      <c r="O136" s="376"/>
      <c r="P136" s="377"/>
      <c r="Q136" s="376"/>
      <c r="AG136" s="38"/>
      <c r="AH136" s="38"/>
      <c r="AI136" s="38"/>
      <c r="AJ136" s="38"/>
      <c r="AK136" s="38"/>
      <c r="AL136" s="38"/>
      <c r="AM136" s="38"/>
      <c r="AN136" s="38"/>
      <c r="AO136" s="38"/>
      <c r="AP136" s="38"/>
      <c r="AQ136" s="38"/>
      <c r="AR136" s="38"/>
      <c r="AS136" s="38"/>
      <c r="AT136" s="38"/>
    </row>
    <row r="137">
      <c r="A137" s="87"/>
      <c r="B137" s="87"/>
      <c r="C137" s="87"/>
      <c r="E137" s="266"/>
      <c r="F137" s="384" t="s">
        <v>285</v>
      </c>
      <c r="G137" s="385" t="s">
        <v>286</v>
      </c>
      <c r="H137" s="381" t="str">
        <f>VLOOKUP(O85&amp;","&amp;O89,$T$3:$W$12,4, FALSE)</f>
        <v>fp8</v>
      </c>
      <c r="I137" s="386"/>
      <c r="J137" s="380"/>
      <c r="K137" s="380"/>
      <c r="L137" s="381"/>
      <c r="M137" s="381"/>
      <c r="N137" s="381"/>
      <c r="O137" s="380"/>
      <c r="P137" s="383"/>
      <c r="Q137" s="172"/>
      <c r="AG137" s="38"/>
      <c r="AH137" s="38"/>
      <c r="AI137" s="38"/>
      <c r="AJ137" s="38"/>
      <c r="AK137" s="38"/>
      <c r="AL137" s="38"/>
      <c r="AM137" s="38"/>
      <c r="AN137" s="38"/>
      <c r="AO137" s="38"/>
      <c r="AP137" s="38"/>
      <c r="AQ137" s="38"/>
      <c r="AR137" s="38"/>
      <c r="AS137" s="38"/>
      <c r="AT137" s="38"/>
    </row>
    <row r="138">
      <c r="A138" s="87"/>
      <c r="B138" s="87"/>
      <c r="C138" s="87"/>
      <c r="E138" s="266"/>
      <c r="F138" s="266"/>
      <c r="G138" s="385" t="s">
        <v>287</v>
      </c>
      <c r="H138" s="387">
        <f>CALCULATE_FLOPS(J88:M88,J92:M92,L92,1,H137)</f>
        <v>3523215360</v>
      </c>
      <c r="I138" s="386"/>
      <c r="J138" s="380"/>
      <c r="K138" s="380"/>
      <c r="L138" s="381"/>
      <c r="M138" s="381"/>
      <c r="N138" s="381"/>
      <c r="O138" s="380"/>
      <c r="P138" s="383"/>
      <c r="Q138" s="172"/>
      <c r="AG138" s="38"/>
      <c r="AH138" s="38"/>
      <c r="AI138" s="38"/>
      <c r="AJ138" s="38"/>
      <c r="AK138" s="38"/>
      <c r="AL138" s="38"/>
      <c r="AM138" s="38"/>
      <c r="AN138" s="38"/>
      <c r="AO138" s="38"/>
      <c r="AP138" s="38"/>
      <c r="AQ138" s="38"/>
      <c r="AR138" s="38"/>
      <c r="AS138" s="38"/>
      <c r="AT138" s="38"/>
    </row>
    <row r="139">
      <c r="A139" s="87"/>
      <c r="B139" s="87"/>
      <c r="C139" s="87"/>
      <c r="E139" s="266"/>
      <c r="F139" s="277"/>
      <c r="G139" s="388" t="s">
        <v>288</v>
      </c>
      <c r="H139" s="389">
        <f>COMPUTE_TIME_MS(H138, H137)</f>
        <v>0.001973106992</v>
      </c>
      <c r="I139" s="390"/>
      <c r="J139" s="391"/>
      <c r="K139" s="391"/>
      <c r="L139" s="392"/>
      <c r="M139" s="392"/>
      <c r="N139" s="392"/>
      <c r="O139" s="391"/>
      <c r="P139" s="393"/>
      <c r="Q139" s="172"/>
      <c r="AG139" s="38"/>
      <c r="AH139" s="38"/>
      <c r="AI139" s="38"/>
      <c r="AJ139" s="38"/>
      <c r="AK139" s="38"/>
      <c r="AL139" s="38"/>
      <c r="AM139" s="38"/>
      <c r="AN139" s="38"/>
      <c r="AO139" s="38"/>
      <c r="AP139" s="38"/>
      <c r="AQ139" s="38"/>
      <c r="AR139" s="38"/>
      <c r="AS139" s="38"/>
      <c r="AT139" s="38"/>
    </row>
    <row r="140">
      <c r="A140" s="87"/>
      <c r="B140" s="87"/>
      <c r="C140" s="87"/>
      <c r="E140" s="266"/>
      <c r="F140" s="384" t="s">
        <v>289</v>
      </c>
      <c r="G140" s="381" t="s">
        <v>290</v>
      </c>
      <c r="H140" s="394">
        <f>IF(Q85,0,P88)+IF(Q89,0,P92)+IF(Q93,0,P96)</f>
        <v>12.0625</v>
      </c>
      <c r="I140" s="380"/>
      <c r="J140" s="380"/>
      <c r="K140" s="380"/>
      <c r="L140" s="381"/>
      <c r="M140" s="381"/>
      <c r="N140" s="381"/>
      <c r="O140" s="380"/>
      <c r="P140" s="383"/>
      <c r="Q140" s="172"/>
      <c r="AG140" s="38"/>
      <c r="AH140" s="38"/>
      <c r="AI140" s="38"/>
      <c r="AJ140" s="38"/>
      <c r="AK140" s="38"/>
      <c r="AL140" s="38"/>
      <c r="AM140" s="38"/>
      <c r="AN140" s="38"/>
      <c r="AO140" s="38"/>
      <c r="AP140" s="38"/>
      <c r="AQ140" s="38"/>
      <c r="AR140" s="38"/>
      <c r="AS140" s="38"/>
      <c r="AT140" s="38"/>
    </row>
    <row r="141">
      <c r="A141" s="87"/>
      <c r="B141" s="87"/>
      <c r="C141" s="87"/>
      <c r="E141" s="277"/>
      <c r="F141" s="277"/>
      <c r="G141" s="395" t="s">
        <v>291</v>
      </c>
      <c r="H141" s="396">
        <f>HBM_TIME_MS(H140)</f>
        <v>0.003500783131</v>
      </c>
      <c r="I141" s="391"/>
      <c r="J141" s="391"/>
      <c r="K141" s="391"/>
      <c r="L141" s="392"/>
      <c r="M141" s="392"/>
      <c r="N141" s="392"/>
      <c r="O141" s="391"/>
      <c r="P141" s="393"/>
      <c r="Q141" s="172"/>
      <c r="AH141" s="397"/>
      <c r="AI141" s="397"/>
      <c r="AJ141" s="397"/>
      <c r="AK141" s="38"/>
      <c r="AL141" s="38"/>
      <c r="AM141" s="38"/>
      <c r="AN141" s="38"/>
      <c r="AO141" s="38"/>
      <c r="AP141" s="38"/>
      <c r="AQ141" s="38"/>
      <c r="AR141" s="38"/>
      <c r="AS141" s="38"/>
      <c r="AT141" s="38"/>
    </row>
    <row r="142">
      <c r="E142" s="258" t="s">
        <v>292</v>
      </c>
      <c r="F142" s="282" t="s">
        <v>249</v>
      </c>
      <c r="G142" s="260"/>
      <c r="H142" s="290" t="s">
        <v>238</v>
      </c>
      <c r="I142" s="290" t="s">
        <v>239</v>
      </c>
      <c r="J142" s="290"/>
      <c r="K142" s="195" t="s">
        <v>40</v>
      </c>
      <c r="L142" s="195" t="s">
        <v>38</v>
      </c>
      <c r="M142" s="398" t="s">
        <v>142</v>
      </c>
      <c r="N142" s="290" t="s">
        <v>240</v>
      </c>
      <c r="O142" s="291" t="str">
        <f>EXTRACT_ACTIVATION_DTYPE(PARAMS("attn_proj_dtype"))</f>
        <v>fp8</v>
      </c>
      <c r="P142" s="292"/>
      <c r="Q142" s="291" t="b">
        <v>0</v>
      </c>
      <c r="R142" s="38"/>
      <c r="S142" s="38"/>
      <c r="AH142" s="397"/>
      <c r="AI142" s="397"/>
      <c r="AJ142" s="397"/>
      <c r="AK142" s="38"/>
      <c r="AL142" s="38"/>
      <c r="AM142" s="38"/>
      <c r="AN142" s="38"/>
      <c r="AO142" s="38"/>
      <c r="AP142" s="38"/>
      <c r="AQ142" s="38"/>
      <c r="AR142" s="38"/>
      <c r="AS142" s="38"/>
      <c r="AT142" s="38"/>
    </row>
    <row r="143">
      <c r="E143" s="266"/>
      <c r="F143" s="267"/>
      <c r="G143" s="268"/>
      <c r="H143" s="195" t="s">
        <v>242</v>
      </c>
      <c r="I143" s="290" t="s">
        <v>239</v>
      </c>
      <c r="J143" s="289"/>
      <c r="K143" s="289">
        <f t="shared" ref="K143:M143" si="18">PARAMS(K142)</f>
        <v>2560</v>
      </c>
      <c r="L143" s="290">
        <f t="shared" si="18"/>
        <v>1</v>
      </c>
      <c r="M143" s="290">
        <f t="shared" si="18"/>
        <v>1536</v>
      </c>
      <c r="N143" s="290" t="s">
        <v>240</v>
      </c>
      <c r="O143" s="266"/>
      <c r="P143" s="292">
        <f>SIZEOF_IN_MIB(J143:M143, $O142)</f>
        <v>3.75</v>
      </c>
      <c r="Q143" s="266"/>
      <c r="R143" s="38"/>
      <c r="S143" s="38"/>
      <c r="AH143" s="397"/>
      <c r="AI143" s="397"/>
      <c r="AJ143" s="397"/>
      <c r="AK143" s="38"/>
      <c r="AL143" s="38"/>
      <c r="AM143" s="38"/>
      <c r="AN143" s="38"/>
      <c r="AO143" s="38"/>
      <c r="AP143" s="38"/>
      <c r="AQ143" s="38"/>
      <c r="AR143" s="38"/>
      <c r="AS143" s="38"/>
      <c r="AT143" s="38"/>
    </row>
    <row r="144">
      <c r="E144" s="266"/>
      <c r="F144" s="267"/>
      <c r="G144" s="268"/>
      <c r="H144" s="289" t="s">
        <v>244</v>
      </c>
      <c r="I144" s="289" t="s">
        <v>239</v>
      </c>
      <c r="J144" s="290"/>
      <c r="K144" s="195" t="s">
        <v>143</v>
      </c>
      <c r="L144" s="195"/>
      <c r="M144" s="289"/>
      <c r="N144" s="289" t="s">
        <v>240</v>
      </c>
      <c r="O144" s="266"/>
      <c r="P144" s="292"/>
      <c r="Q144" s="266"/>
      <c r="R144" s="38"/>
      <c r="S144" s="38"/>
      <c r="AH144" s="397"/>
      <c r="AI144" s="397"/>
      <c r="AJ144" s="397"/>
      <c r="AK144" s="38"/>
      <c r="AL144" s="38"/>
      <c r="AM144" s="38"/>
      <c r="AN144" s="38"/>
      <c r="AO144" s="38"/>
      <c r="AP144" s="38"/>
      <c r="AQ144" s="38"/>
      <c r="AR144" s="38"/>
      <c r="AS144" s="38"/>
      <c r="AT144" s="38"/>
    </row>
    <row r="145">
      <c r="E145" s="266"/>
      <c r="F145" s="278"/>
      <c r="G145" s="279"/>
      <c r="H145" s="195" t="s">
        <v>246</v>
      </c>
      <c r="I145" s="289" t="s">
        <v>239</v>
      </c>
      <c r="J145" s="290"/>
      <c r="K145" s="289">
        <f t="shared" ref="K145:M145" si="19">K143/SHARDING(K144)</f>
        <v>160</v>
      </c>
      <c r="L145" s="289">
        <f t="shared" si="19"/>
        <v>1</v>
      </c>
      <c r="M145" s="289">
        <f t="shared" si="19"/>
        <v>1536</v>
      </c>
      <c r="N145" s="289" t="s">
        <v>240</v>
      </c>
      <c r="O145" s="277"/>
      <c r="P145" s="292">
        <f>SIZEOF_IN_MIB(J145:M145, $O142)</f>
        <v>0.234375</v>
      </c>
      <c r="Q145" s="277"/>
      <c r="R145" s="38"/>
      <c r="S145" s="38"/>
      <c r="AK145" s="38"/>
      <c r="AL145" s="38"/>
      <c r="AM145" s="38"/>
      <c r="AN145" s="38"/>
      <c r="AO145" s="38"/>
      <c r="AP145" s="38"/>
      <c r="AQ145" s="38"/>
      <c r="AR145" s="38"/>
      <c r="AS145" s="38"/>
      <c r="AT145" s="38"/>
    </row>
    <row r="146">
      <c r="E146" s="266"/>
      <c r="F146" s="259" t="s">
        <v>253</v>
      </c>
      <c r="G146" s="260"/>
      <c r="H146" s="289" t="s">
        <v>238</v>
      </c>
      <c r="I146" s="289" t="s">
        <v>239</v>
      </c>
      <c r="J146" s="290"/>
      <c r="K146" s="398" t="s">
        <v>142</v>
      </c>
      <c r="L146" s="195" t="s">
        <v>154</v>
      </c>
      <c r="M146" s="195" t="s">
        <v>156</v>
      </c>
      <c r="N146" s="289" t="s">
        <v>240</v>
      </c>
      <c r="O146" s="291" t="str">
        <f>EXTRACT_WEIGHT_DTYPE(PARAMS("attn_proj_dtype"))</f>
        <v>fp8</v>
      </c>
      <c r="P146" s="292"/>
      <c r="Q146" s="291" t="b">
        <v>0</v>
      </c>
      <c r="R146" s="38"/>
      <c r="S146" s="38"/>
      <c r="AK146" s="38"/>
      <c r="AL146" s="38"/>
      <c r="AM146" s="38"/>
      <c r="AN146" s="38"/>
      <c r="AO146" s="38"/>
      <c r="AP146" s="38"/>
      <c r="AQ146" s="38"/>
      <c r="AR146" s="38"/>
      <c r="AS146" s="38"/>
      <c r="AT146" s="38"/>
    </row>
    <row r="147">
      <c r="E147" s="266"/>
      <c r="F147" s="267"/>
      <c r="G147" s="268"/>
      <c r="H147" s="195" t="s">
        <v>242</v>
      </c>
      <c r="I147" s="289" t="s">
        <v>239</v>
      </c>
      <c r="J147" s="290"/>
      <c r="K147" s="289">
        <f t="shared" ref="K147:M147" si="20">PARAMS(K146)</f>
        <v>1536</v>
      </c>
      <c r="L147" s="289">
        <f t="shared" si="20"/>
        <v>128</v>
      </c>
      <c r="M147" s="289">
        <f t="shared" si="20"/>
        <v>192</v>
      </c>
      <c r="N147" s="289" t="s">
        <v>240</v>
      </c>
      <c r="O147" s="266"/>
      <c r="P147" s="292">
        <f>SIZEOF_IN_MIB(J147:M147, $O146)</f>
        <v>36</v>
      </c>
      <c r="Q147" s="266"/>
      <c r="R147" s="38"/>
      <c r="S147" s="38"/>
      <c r="AK147" s="38"/>
      <c r="AL147" s="38"/>
      <c r="AM147" s="38"/>
      <c r="AN147" s="38"/>
      <c r="AO147" s="38"/>
      <c r="AP147" s="38"/>
      <c r="AQ147" s="38"/>
      <c r="AR147" s="38"/>
      <c r="AS147" s="38"/>
      <c r="AT147" s="38"/>
    </row>
    <row r="148">
      <c r="E148" s="266"/>
      <c r="F148" s="267"/>
      <c r="G148" s="268"/>
      <c r="H148" s="289" t="s">
        <v>244</v>
      </c>
      <c r="I148" s="289" t="s">
        <v>239</v>
      </c>
      <c r="J148" s="290"/>
      <c r="K148" s="290"/>
      <c r="L148" s="289"/>
      <c r="M148" s="289"/>
      <c r="N148" s="289" t="s">
        <v>240</v>
      </c>
      <c r="O148" s="266"/>
      <c r="P148" s="292"/>
      <c r="Q148" s="266"/>
      <c r="R148" s="38"/>
      <c r="S148" s="38"/>
      <c r="AK148" s="38"/>
      <c r="AL148" s="38"/>
      <c r="AM148" s="38"/>
      <c r="AN148" s="38"/>
      <c r="AO148" s="38"/>
      <c r="AP148" s="38"/>
      <c r="AQ148" s="38"/>
      <c r="AR148" s="38"/>
      <c r="AS148" s="38"/>
      <c r="AT148" s="38"/>
    </row>
    <row r="149">
      <c r="E149" s="266"/>
      <c r="F149" s="278"/>
      <c r="G149" s="279"/>
      <c r="H149" s="274" t="s">
        <v>246</v>
      </c>
      <c r="I149" s="274" t="s">
        <v>239</v>
      </c>
      <c r="J149" s="261"/>
      <c r="K149" s="274">
        <f t="shared" ref="K149:M149" si="21">K147/SHARDING(K148)</f>
        <v>1536</v>
      </c>
      <c r="L149" s="274">
        <f t="shared" si="21"/>
        <v>128</v>
      </c>
      <c r="M149" s="274">
        <f t="shared" si="21"/>
        <v>192</v>
      </c>
      <c r="N149" s="274" t="s">
        <v>240</v>
      </c>
      <c r="O149" s="241"/>
      <c r="P149" s="276">
        <f>SIZEOF_IN_MIB(J149:M149, $O146)</f>
        <v>36</v>
      </c>
      <c r="Q149" s="241"/>
      <c r="R149" s="38"/>
      <c r="S149" s="38"/>
      <c r="AK149" s="38"/>
      <c r="AL149" s="38"/>
      <c r="AM149" s="38"/>
      <c r="AN149" s="38"/>
      <c r="AO149" s="38"/>
      <c r="AP149" s="38"/>
      <c r="AQ149" s="38"/>
      <c r="AR149" s="38"/>
      <c r="AS149" s="38"/>
      <c r="AT149" s="38"/>
    </row>
    <row r="150">
      <c r="E150" s="266"/>
      <c r="F150" s="259" t="s">
        <v>257</v>
      </c>
      <c r="G150" s="260"/>
      <c r="H150" s="271" t="s">
        <v>238</v>
      </c>
      <c r="I150" s="271" t="s">
        <v>239</v>
      </c>
      <c r="J150" s="269" t="s">
        <v>40</v>
      </c>
      <c r="K150" s="269" t="s">
        <v>38</v>
      </c>
      <c r="L150" s="269" t="s">
        <v>154</v>
      </c>
      <c r="M150" s="269" t="s">
        <v>156</v>
      </c>
      <c r="N150" s="271" t="s">
        <v>240</v>
      </c>
      <c r="O150" s="399" t="s">
        <v>82</v>
      </c>
      <c r="P150" s="273"/>
      <c r="Q150" s="399" t="b">
        <v>0</v>
      </c>
      <c r="R150" s="38"/>
      <c r="S150" s="38"/>
      <c r="AK150" s="38"/>
      <c r="AL150" s="38"/>
      <c r="AM150" s="38"/>
      <c r="AN150" s="38"/>
      <c r="AO150" s="38"/>
      <c r="AP150" s="38"/>
      <c r="AQ150" s="38"/>
      <c r="AR150" s="38"/>
      <c r="AS150" s="38"/>
      <c r="AT150" s="38"/>
    </row>
    <row r="151">
      <c r="E151" s="266"/>
      <c r="F151" s="267"/>
      <c r="G151" s="268"/>
      <c r="H151" s="262" t="s">
        <v>242</v>
      </c>
      <c r="I151" s="274" t="s">
        <v>239</v>
      </c>
      <c r="J151" s="274">
        <f t="shared" ref="J151:M151" si="22">PARAMS(J150)</f>
        <v>2560</v>
      </c>
      <c r="K151" s="274">
        <f t="shared" si="22"/>
        <v>1</v>
      </c>
      <c r="L151" s="274">
        <f t="shared" si="22"/>
        <v>128</v>
      </c>
      <c r="M151" s="274">
        <f t="shared" si="22"/>
        <v>192</v>
      </c>
      <c r="N151" s="274" t="s">
        <v>240</v>
      </c>
      <c r="O151" s="275"/>
      <c r="P151" s="276">
        <f>SIZEOF_IN_MIB(J151:M151, $O150)</f>
        <v>120</v>
      </c>
      <c r="Q151" s="275"/>
      <c r="R151" s="38"/>
      <c r="S151" s="38"/>
      <c r="AK151" s="38"/>
      <c r="AL151" s="38"/>
      <c r="AM151" s="38"/>
      <c r="AN151" s="38"/>
      <c r="AO151" s="38"/>
      <c r="AP151" s="38"/>
      <c r="AQ151" s="38"/>
      <c r="AR151" s="38"/>
      <c r="AS151" s="38"/>
      <c r="AT151" s="38"/>
    </row>
    <row r="152">
      <c r="E152" s="266"/>
      <c r="F152" s="267"/>
      <c r="G152" s="268"/>
      <c r="H152" s="271" t="s">
        <v>244</v>
      </c>
      <c r="I152" s="271" t="s">
        <v>239</v>
      </c>
      <c r="J152" s="269" t="s">
        <v>143</v>
      </c>
      <c r="K152" s="269"/>
      <c r="L152" s="269"/>
      <c r="M152" s="271"/>
      <c r="N152" s="271" t="s">
        <v>240</v>
      </c>
      <c r="O152" s="272"/>
      <c r="P152" s="273"/>
      <c r="Q152" s="272"/>
      <c r="R152" s="38"/>
      <c r="S152" s="38"/>
      <c r="AK152" s="38"/>
      <c r="AL152" s="38"/>
      <c r="AM152" s="38"/>
      <c r="AN152" s="38"/>
      <c r="AO152" s="38"/>
      <c r="AP152" s="38"/>
      <c r="AQ152" s="38"/>
      <c r="AR152" s="38"/>
      <c r="AS152" s="38"/>
      <c r="AT152" s="38"/>
    </row>
    <row r="153">
      <c r="E153" s="266"/>
      <c r="F153" s="278"/>
      <c r="G153" s="279"/>
      <c r="H153" s="274" t="s">
        <v>246</v>
      </c>
      <c r="I153" s="274" t="s">
        <v>239</v>
      </c>
      <c r="J153" s="274">
        <f t="shared" ref="J153:M153" si="23">J151/SHARDING(J152)</f>
        <v>160</v>
      </c>
      <c r="K153" s="274">
        <f t="shared" si="23"/>
        <v>1</v>
      </c>
      <c r="L153" s="274">
        <f t="shared" si="23"/>
        <v>128</v>
      </c>
      <c r="M153" s="274">
        <f t="shared" si="23"/>
        <v>192</v>
      </c>
      <c r="N153" s="274" t="s">
        <v>240</v>
      </c>
      <c r="O153" s="241"/>
      <c r="P153" s="276">
        <f>SIZEOF_IN_MIB(J153:M153, $O150)</f>
        <v>7.5</v>
      </c>
      <c r="Q153" s="241"/>
      <c r="R153" s="38"/>
      <c r="S153" s="38"/>
      <c r="AK153" s="38"/>
      <c r="AL153" s="38"/>
      <c r="AM153" s="38"/>
      <c r="AN153" s="38"/>
      <c r="AO153" s="38"/>
      <c r="AP153" s="38"/>
      <c r="AQ153" s="38"/>
      <c r="AR153" s="38"/>
      <c r="AS153" s="38"/>
      <c r="AT153" s="38"/>
    </row>
    <row r="154">
      <c r="E154" s="266"/>
      <c r="F154" s="400" t="s">
        <v>293</v>
      </c>
      <c r="G154" s="349" t="s">
        <v>294</v>
      </c>
      <c r="H154" s="401"/>
      <c r="I154" s="402" t="s">
        <v>295</v>
      </c>
      <c r="J154" s="403"/>
      <c r="K154" s="308"/>
      <c r="L154" s="309"/>
      <c r="M154" s="309"/>
      <c r="N154" s="309"/>
      <c r="O154" s="308"/>
      <c r="P154" s="310"/>
      <c r="Q154" s="308"/>
      <c r="R154" s="38"/>
      <c r="S154" s="38"/>
      <c r="AK154" s="38"/>
      <c r="AL154" s="38"/>
      <c r="AM154" s="38"/>
      <c r="AN154" s="38"/>
      <c r="AO154" s="38"/>
      <c r="AP154" s="38"/>
      <c r="AQ154" s="38"/>
      <c r="AR154" s="38"/>
      <c r="AS154" s="38"/>
      <c r="AT154" s="38"/>
    </row>
    <row r="155">
      <c r="E155" s="266"/>
      <c r="F155" s="266"/>
      <c r="G155" s="358" t="s">
        <v>296</v>
      </c>
      <c r="H155" s="404" t="str">
        <f>K148</f>
        <v/>
      </c>
      <c r="I155" s="405"/>
      <c r="J155" s="317"/>
      <c r="K155" s="330"/>
      <c r="L155" s="331"/>
      <c r="M155" s="331"/>
      <c r="N155" s="331"/>
      <c r="O155" s="330"/>
      <c r="P155" s="406"/>
      <c r="Q155" s="317"/>
      <c r="R155" s="38"/>
      <c r="S155" s="38"/>
      <c r="AK155" s="38"/>
      <c r="AL155" s="38"/>
      <c r="AM155" s="38"/>
      <c r="AN155" s="38"/>
      <c r="AO155" s="38"/>
      <c r="AP155" s="38"/>
      <c r="AQ155" s="38"/>
      <c r="AR155" s="38"/>
      <c r="AS155" s="38"/>
      <c r="AT155" s="38"/>
    </row>
    <row r="156">
      <c r="E156" s="266"/>
      <c r="F156" s="266"/>
      <c r="G156" s="358" t="s">
        <v>297</v>
      </c>
      <c r="H156" s="407" t="s">
        <v>264</v>
      </c>
      <c r="I156" s="408"/>
      <c r="J156" s="409">
        <v>2.0</v>
      </c>
      <c r="K156" s="325"/>
      <c r="L156" s="326"/>
      <c r="M156" s="326"/>
      <c r="N156" s="326"/>
      <c r="O156" s="325"/>
      <c r="P156" s="410"/>
      <c r="Q156" s="313"/>
      <c r="R156" s="38"/>
      <c r="S156" s="38"/>
      <c r="AK156" s="38"/>
      <c r="AL156" s="38"/>
      <c r="AM156" s="38"/>
      <c r="AN156" s="38"/>
      <c r="AO156" s="38"/>
      <c r="AP156" s="38"/>
      <c r="AQ156" s="38"/>
      <c r="AR156" s="38"/>
      <c r="AS156" s="38"/>
      <c r="AT156" s="38"/>
    </row>
    <row r="157">
      <c r="E157" s="266"/>
      <c r="F157" s="266"/>
      <c r="G157" s="266"/>
      <c r="H157" s="411" t="s">
        <v>265</v>
      </c>
      <c r="I157" s="405"/>
      <c r="J157" s="316">
        <f>P153/J156 * (J156-1)</f>
        <v>3.75</v>
      </c>
      <c r="K157" s="330"/>
      <c r="L157" s="331"/>
      <c r="M157" s="331"/>
      <c r="N157" s="331"/>
      <c r="O157" s="330"/>
      <c r="P157" s="406"/>
      <c r="Q157" s="317"/>
      <c r="R157" s="38"/>
      <c r="S157" s="38"/>
      <c r="AK157" s="38"/>
      <c r="AL157" s="38"/>
      <c r="AM157" s="38"/>
      <c r="AN157" s="38"/>
      <c r="AO157" s="38"/>
      <c r="AP157" s="38"/>
      <c r="AQ157" s="38"/>
      <c r="AR157" s="38"/>
      <c r="AS157" s="38"/>
      <c r="AT157" s="38"/>
    </row>
    <row r="158">
      <c r="E158" s="266"/>
      <c r="F158" s="266"/>
      <c r="G158" s="266"/>
      <c r="H158" s="407" t="s">
        <v>266</v>
      </c>
      <c r="I158" s="408"/>
      <c r="J158" s="321">
        <f>J157*J156</f>
        <v>7.5</v>
      </c>
      <c r="K158" s="325"/>
      <c r="L158" s="326"/>
      <c r="M158" s="326"/>
      <c r="N158" s="326"/>
      <c r="O158" s="325"/>
      <c r="P158" s="410"/>
      <c r="Q158" s="313"/>
      <c r="R158" s="38"/>
      <c r="S158" s="38"/>
      <c r="AK158" s="38"/>
      <c r="AL158" s="38"/>
      <c r="AM158" s="38"/>
      <c r="AN158" s="38"/>
      <c r="AO158" s="38"/>
      <c r="AP158" s="38"/>
      <c r="AQ158" s="38"/>
      <c r="AR158" s="38"/>
      <c r="AS158" s="38"/>
      <c r="AT158" s="38"/>
    </row>
    <row r="159">
      <c r="E159" s="266"/>
      <c r="F159" s="266"/>
      <c r="G159" s="277"/>
      <c r="H159" s="411" t="s">
        <v>269</v>
      </c>
      <c r="I159" s="405"/>
      <c r="J159" s="412">
        <f>ALL_GATHER_CORE2CORE_TIME_MS(J158)</f>
        <v>0.006103515625</v>
      </c>
      <c r="K159" s="330"/>
      <c r="L159" s="331"/>
      <c r="M159" s="331"/>
      <c r="N159" s="331"/>
      <c r="O159" s="330"/>
      <c r="P159" s="406"/>
      <c r="Q159" s="317"/>
      <c r="R159" s="38"/>
      <c r="S159" s="38"/>
      <c r="AK159" s="38"/>
      <c r="AL159" s="38"/>
      <c r="AM159" s="38"/>
      <c r="AN159" s="38"/>
      <c r="AO159" s="38"/>
      <c r="AP159" s="38"/>
      <c r="AQ159" s="38"/>
      <c r="AR159" s="38"/>
      <c r="AS159" s="38"/>
      <c r="AT159" s="38"/>
    </row>
    <row r="160">
      <c r="E160" s="266"/>
      <c r="F160" s="266"/>
      <c r="G160" s="413" t="s">
        <v>298</v>
      </c>
      <c r="H160" s="414">
        <f>J159</f>
        <v>0.006103515625</v>
      </c>
      <c r="I160" s="415"/>
      <c r="J160" s="325"/>
      <c r="K160" s="325"/>
      <c r="L160" s="326"/>
      <c r="M160" s="326"/>
      <c r="N160" s="326"/>
      <c r="O160" s="325"/>
      <c r="P160" s="410"/>
      <c r="Q160" s="313"/>
      <c r="R160" s="38"/>
      <c r="S160" s="38"/>
      <c r="AK160" s="38"/>
      <c r="AL160" s="38"/>
      <c r="AM160" s="38"/>
      <c r="AN160" s="38"/>
      <c r="AO160" s="38"/>
      <c r="AP160" s="38"/>
      <c r="AQ160" s="38"/>
      <c r="AR160" s="38"/>
      <c r="AS160" s="38"/>
      <c r="AT160" s="38"/>
    </row>
    <row r="161">
      <c r="E161" s="266"/>
      <c r="F161" s="266"/>
      <c r="G161" s="416"/>
      <c r="H161" s="417"/>
      <c r="I161" s="418"/>
      <c r="J161" s="261"/>
      <c r="K161" s="261"/>
      <c r="L161" s="274"/>
      <c r="M161" s="274"/>
      <c r="N161" s="274"/>
      <c r="O161" s="261"/>
      <c r="P161" s="276"/>
      <c r="Q161" s="222"/>
      <c r="R161" s="38"/>
      <c r="S161" s="38"/>
      <c r="AK161" s="38"/>
      <c r="AL161" s="38"/>
      <c r="AM161" s="38"/>
      <c r="AN161" s="38"/>
      <c r="AO161" s="38"/>
      <c r="AP161" s="38"/>
      <c r="AQ161" s="38"/>
      <c r="AR161" s="38"/>
      <c r="AS161" s="38"/>
      <c r="AT161" s="38"/>
    </row>
    <row r="162">
      <c r="E162" s="266"/>
      <c r="F162" s="266"/>
      <c r="G162" s="369" t="s">
        <v>280</v>
      </c>
      <c r="H162" s="370" t="s">
        <v>281</v>
      </c>
      <c r="I162" s="419"/>
      <c r="J162" s="270"/>
      <c r="K162" s="270"/>
      <c r="L162" s="271"/>
      <c r="M162" s="271"/>
      <c r="N162" s="271"/>
      <c r="O162" s="270"/>
      <c r="P162" s="273"/>
      <c r="Q162" s="305"/>
      <c r="R162" s="38"/>
      <c r="S162" s="38"/>
      <c r="AK162" s="38"/>
      <c r="AL162" s="38"/>
      <c r="AM162" s="38"/>
      <c r="AN162" s="38"/>
      <c r="AO162" s="38"/>
      <c r="AP162" s="38"/>
      <c r="AQ162" s="38"/>
      <c r="AR162" s="38"/>
      <c r="AS162" s="38"/>
      <c r="AT162" s="38"/>
    </row>
    <row r="163">
      <c r="E163" s="266"/>
      <c r="F163" s="277"/>
      <c r="G163" s="372" t="s">
        <v>282</v>
      </c>
      <c r="H163" s="373">
        <f>IF(H162=G154,H160,0)</f>
        <v>0</v>
      </c>
      <c r="I163" s="418"/>
      <c r="J163" s="261"/>
      <c r="K163" s="261"/>
      <c r="L163" s="274"/>
      <c r="M163" s="274"/>
      <c r="N163" s="274"/>
      <c r="O163" s="261"/>
      <c r="P163" s="276"/>
      <c r="Q163" s="222"/>
      <c r="R163" s="38"/>
      <c r="S163" s="38"/>
      <c r="AK163" s="38"/>
      <c r="AL163" s="38"/>
      <c r="AM163" s="38"/>
      <c r="AN163" s="38"/>
      <c r="AO163" s="38"/>
      <c r="AP163" s="38"/>
      <c r="AQ163" s="38"/>
      <c r="AR163" s="38"/>
      <c r="AS163" s="38"/>
      <c r="AT163" s="38"/>
    </row>
    <row r="164">
      <c r="E164" s="266"/>
      <c r="F164" s="384" t="s">
        <v>285</v>
      </c>
      <c r="G164" s="385" t="s">
        <v>286</v>
      </c>
      <c r="H164" s="271" t="str">
        <f>VLOOKUP(O142&amp;","&amp;O146,$T$3:$W$12,4, FALSE)</f>
        <v>fp8</v>
      </c>
      <c r="I164" s="419"/>
      <c r="J164" s="270"/>
      <c r="K164" s="270"/>
      <c r="L164" s="271"/>
      <c r="M164" s="271"/>
      <c r="N164" s="271"/>
      <c r="O164" s="270"/>
      <c r="P164" s="273"/>
      <c r="Q164" s="305"/>
      <c r="R164" s="38"/>
      <c r="S164" s="38"/>
      <c r="AK164" s="38"/>
      <c r="AL164" s="38"/>
      <c r="AM164" s="38"/>
      <c r="AN164" s="38"/>
      <c r="AO164" s="38"/>
      <c r="AP164" s="38"/>
      <c r="AQ164" s="38"/>
      <c r="AR164" s="38"/>
      <c r="AS164" s="38"/>
      <c r="AT164" s="38"/>
    </row>
    <row r="165">
      <c r="E165" s="266"/>
      <c r="F165" s="266"/>
      <c r="G165" s="381" t="s">
        <v>299</v>
      </c>
      <c r="H165" s="420">
        <f>CALCULATE_FLOPS(K145:M145,K149:M149,K149,1,H164)</f>
        <v>12079595520</v>
      </c>
      <c r="I165" s="418"/>
      <c r="J165" s="261"/>
      <c r="K165" s="261"/>
      <c r="L165" s="274"/>
      <c r="M165" s="274"/>
      <c r="N165" s="274"/>
      <c r="O165" s="261"/>
      <c r="P165" s="276"/>
      <c r="Q165" s="222"/>
      <c r="R165" s="38"/>
      <c r="S165" s="38"/>
      <c r="AK165" s="38"/>
      <c r="AL165" s="38"/>
      <c r="AM165" s="38"/>
      <c r="AN165" s="38"/>
      <c r="AO165" s="38"/>
      <c r="AP165" s="38"/>
      <c r="AQ165" s="38"/>
      <c r="AR165" s="38"/>
      <c r="AS165" s="38"/>
      <c r="AT165" s="38"/>
    </row>
    <row r="166">
      <c r="A166" s="164"/>
      <c r="B166" s="38"/>
      <c r="C166" s="38"/>
      <c r="D166" s="38"/>
      <c r="E166" s="266"/>
      <c r="F166" s="277"/>
      <c r="G166" s="388" t="s">
        <v>288</v>
      </c>
      <c r="H166" s="421">
        <f>COMPUTE_TIME_MS(H165, H164)</f>
        <v>0.006764938257</v>
      </c>
      <c r="I166" s="390"/>
      <c r="J166" s="391"/>
      <c r="K166" s="391"/>
      <c r="L166" s="392"/>
      <c r="M166" s="392"/>
      <c r="N166" s="392"/>
      <c r="O166" s="391"/>
      <c r="P166" s="393"/>
      <c r="Q166" s="305"/>
      <c r="R166" s="38"/>
      <c r="S166" s="38"/>
      <c r="AK166" s="38"/>
      <c r="AL166" s="38"/>
      <c r="AM166" s="38"/>
      <c r="AN166" s="38"/>
      <c r="AO166" s="38"/>
      <c r="AP166" s="38"/>
      <c r="AQ166" s="38"/>
      <c r="AR166" s="38"/>
      <c r="AS166" s="38"/>
      <c r="AT166" s="38"/>
    </row>
    <row r="167">
      <c r="A167" s="164"/>
      <c r="B167" s="38"/>
      <c r="C167" s="38"/>
      <c r="D167" s="38"/>
      <c r="E167" s="266"/>
      <c r="F167" s="384" t="s">
        <v>289</v>
      </c>
      <c r="G167" s="381" t="s">
        <v>290</v>
      </c>
      <c r="H167" s="303">
        <f>IF(Q142,0,P145)+IF(Q146,0,P149)+IF(Q150,0,P153)</f>
        <v>43.734375</v>
      </c>
      <c r="I167" s="261"/>
      <c r="J167" s="261"/>
      <c r="K167" s="261"/>
      <c r="L167" s="274"/>
      <c r="M167" s="274"/>
      <c r="N167" s="274"/>
      <c r="O167" s="261"/>
      <c r="P167" s="276"/>
      <c r="Q167" s="222"/>
      <c r="R167" s="38"/>
      <c r="S167" s="38"/>
      <c r="AK167" s="38"/>
      <c r="AL167" s="38"/>
      <c r="AM167" s="38"/>
      <c r="AN167" s="38"/>
      <c r="AO167" s="38"/>
      <c r="AP167" s="38"/>
      <c r="AQ167" s="38"/>
      <c r="AR167" s="38"/>
      <c r="AS167" s="38"/>
      <c r="AT167" s="38"/>
    </row>
    <row r="168">
      <c r="A168" s="38"/>
      <c r="B168" s="38"/>
      <c r="C168" s="38"/>
      <c r="D168" s="38"/>
      <c r="E168" s="277"/>
      <c r="F168" s="277"/>
      <c r="G168" s="395" t="s">
        <v>291</v>
      </c>
      <c r="H168" s="422">
        <f>HBM_TIME_MS(H167)</f>
        <v>0.0126926062</v>
      </c>
      <c r="I168" s="391"/>
      <c r="J168" s="391"/>
      <c r="K168" s="391"/>
      <c r="L168" s="392"/>
      <c r="M168" s="392"/>
      <c r="N168" s="392"/>
      <c r="O168" s="391"/>
      <c r="P168" s="393"/>
      <c r="Q168" s="305"/>
      <c r="R168" s="38"/>
      <c r="S168" s="38"/>
      <c r="AK168" s="38"/>
      <c r="AL168" s="38"/>
      <c r="AM168" s="38"/>
      <c r="AN168" s="38"/>
      <c r="AO168" s="38"/>
      <c r="AP168" s="38"/>
      <c r="AQ168" s="38"/>
      <c r="AR168" s="38"/>
      <c r="AS168" s="38"/>
      <c r="AT168" s="38"/>
    </row>
    <row r="169">
      <c r="A169" s="87"/>
      <c r="B169" s="87"/>
      <c r="C169" s="87"/>
      <c r="D169" s="87"/>
      <c r="E169" s="258" t="s">
        <v>300</v>
      </c>
      <c r="F169" s="282" t="s">
        <v>249</v>
      </c>
      <c r="G169" s="260"/>
      <c r="H169" s="290" t="s">
        <v>238</v>
      </c>
      <c r="I169" s="290" t="s">
        <v>239</v>
      </c>
      <c r="J169" s="195" t="s">
        <v>40</v>
      </c>
      <c r="K169" s="195" t="s">
        <v>38</v>
      </c>
      <c r="L169" s="195" t="s">
        <v>154</v>
      </c>
      <c r="M169" s="398" t="s">
        <v>148</v>
      </c>
      <c r="N169" s="290" t="s">
        <v>240</v>
      </c>
      <c r="O169" s="291" t="str">
        <f>EXTRACT_ACTIVATION_DTYPE(PARAMS("attn_proj_dtype"))</f>
        <v>fp8</v>
      </c>
      <c r="P169" s="292"/>
      <c r="Q169" s="291" t="b">
        <v>0</v>
      </c>
      <c r="R169" s="38"/>
      <c r="S169" s="38"/>
      <c r="AK169" s="38"/>
      <c r="AL169" s="38"/>
      <c r="AM169" s="38"/>
      <c r="AN169" s="38"/>
      <c r="AO169" s="38"/>
      <c r="AP169" s="38"/>
      <c r="AQ169" s="38"/>
      <c r="AR169" s="38"/>
      <c r="AS169" s="38"/>
      <c r="AT169" s="38"/>
    </row>
    <row r="170">
      <c r="A170" s="87"/>
      <c r="B170" s="87"/>
      <c r="C170" s="87"/>
      <c r="D170" s="87"/>
      <c r="E170" s="266"/>
      <c r="F170" s="267"/>
      <c r="G170" s="268"/>
      <c r="H170" s="195" t="s">
        <v>242</v>
      </c>
      <c r="I170" s="290" t="s">
        <v>239</v>
      </c>
      <c r="J170" s="289">
        <f t="shared" ref="J170:M170" si="24">PARAMS(J169)</f>
        <v>2560</v>
      </c>
      <c r="K170" s="290">
        <f t="shared" si="24"/>
        <v>1</v>
      </c>
      <c r="L170" s="290">
        <f t="shared" si="24"/>
        <v>128</v>
      </c>
      <c r="M170" s="290">
        <f t="shared" si="24"/>
        <v>128</v>
      </c>
      <c r="N170" s="290" t="s">
        <v>240</v>
      </c>
      <c r="O170" s="266"/>
      <c r="P170" s="292">
        <f>SIZEOF_IN_MIB(J170:M170, $O169)</f>
        <v>40</v>
      </c>
      <c r="Q170" s="266"/>
      <c r="R170" s="38"/>
      <c r="S170" s="38"/>
      <c r="AK170" s="38"/>
      <c r="AL170" s="38"/>
      <c r="AM170" s="38"/>
      <c r="AN170" s="38"/>
      <c r="AO170" s="38"/>
      <c r="AP170" s="38"/>
      <c r="AQ170" s="38"/>
      <c r="AR170" s="38"/>
      <c r="AS170" s="38"/>
      <c r="AT170" s="38"/>
    </row>
    <row r="171">
      <c r="A171" s="87"/>
      <c r="B171" s="87"/>
      <c r="C171" s="87"/>
      <c r="D171" s="87"/>
      <c r="E171" s="266"/>
      <c r="F171" s="267"/>
      <c r="G171" s="268"/>
      <c r="H171" s="289" t="s">
        <v>244</v>
      </c>
      <c r="I171" s="289" t="s">
        <v>239</v>
      </c>
      <c r="J171" s="195" t="s">
        <v>143</v>
      </c>
      <c r="K171" s="195"/>
      <c r="L171" s="195"/>
      <c r="M171" s="289"/>
      <c r="N171" s="289" t="s">
        <v>240</v>
      </c>
      <c r="O171" s="266"/>
      <c r="P171" s="292"/>
      <c r="Q171" s="266"/>
      <c r="R171" s="38"/>
      <c r="S171" s="38"/>
      <c r="AG171" s="38"/>
      <c r="AH171" s="38"/>
      <c r="AI171" s="38"/>
      <c r="AJ171" s="38"/>
      <c r="AK171" s="38"/>
      <c r="AL171" s="38"/>
      <c r="AM171" s="38"/>
      <c r="AN171" s="38"/>
      <c r="AO171" s="38"/>
      <c r="AP171" s="38"/>
      <c r="AQ171" s="38"/>
      <c r="AR171" s="38"/>
      <c r="AS171" s="38"/>
      <c r="AT171" s="38"/>
    </row>
    <row r="172">
      <c r="A172" s="87"/>
      <c r="B172" s="87"/>
      <c r="C172" s="87"/>
      <c r="D172" s="87"/>
      <c r="E172" s="266"/>
      <c r="F172" s="278"/>
      <c r="G172" s="279"/>
      <c r="H172" s="195" t="s">
        <v>246</v>
      </c>
      <c r="I172" s="289" t="s">
        <v>239</v>
      </c>
      <c r="J172" s="289">
        <f t="shared" ref="J172:M172" si="25">J170/SHARDING(J171)</f>
        <v>160</v>
      </c>
      <c r="K172" s="289">
        <f t="shared" si="25"/>
        <v>1</v>
      </c>
      <c r="L172" s="289">
        <f t="shared" si="25"/>
        <v>128</v>
      </c>
      <c r="M172" s="289">
        <f t="shared" si="25"/>
        <v>128</v>
      </c>
      <c r="N172" s="289" t="s">
        <v>240</v>
      </c>
      <c r="O172" s="277"/>
      <c r="P172" s="292">
        <f>SIZEOF_IN_MIB(J172:M172, $O169)</f>
        <v>2.5</v>
      </c>
      <c r="Q172" s="277"/>
      <c r="R172" s="38"/>
      <c r="S172" s="38"/>
      <c r="AG172" s="38"/>
      <c r="AH172" s="38"/>
      <c r="AI172" s="38"/>
      <c r="AJ172" s="38"/>
      <c r="AK172" s="38"/>
      <c r="AL172" s="38"/>
      <c r="AM172" s="38"/>
      <c r="AN172" s="38"/>
      <c r="AO172" s="38"/>
      <c r="AP172" s="38"/>
      <c r="AQ172" s="38"/>
      <c r="AR172" s="38"/>
      <c r="AS172" s="38"/>
      <c r="AT172" s="38"/>
    </row>
    <row r="173">
      <c r="A173" s="87"/>
      <c r="B173" s="87"/>
      <c r="C173" s="87"/>
      <c r="D173" s="87"/>
      <c r="E173" s="266"/>
      <c r="F173" s="259" t="s">
        <v>253</v>
      </c>
      <c r="G173" s="260"/>
      <c r="H173" s="289" t="s">
        <v>238</v>
      </c>
      <c r="I173" s="289" t="s">
        <v>239</v>
      </c>
      <c r="J173" s="290"/>
      <c r="K173" s="195" t="s">
        <v>154</v>
      </c>
      <c r="L173" s="398" t="s">
        <v>148</v>
      </c>
      <c r="M173" s="195" t="s">
        <v>145</v>
      </c>
      <c r="N173" s="289" t="s">
        <v>240</v>
      </c>
      <c r="O173" s="291" t="str">
        <f>EXTRACT_WEIGHT_DTYPE(PARAMS("attn_proj_dtype"))</f>
        <v>fp8</v>
      </c>
      <c r="P173" s="292"/>
      <c r="Q173" s="291" t="b">
        <v>0</v>
      </c>
      <c r="R173" s="38"/>
      <c r="S173" s="38"/>
      <c r="AG173" s="38"/>
      <c r="AH173" s="38"/>
      <c r="AI173" s="38"/>
      <c r="AJ173" s="38"/>
      <c r="AK173" s="38"/>
      <c r="AL173" s="38"/>
      <c r="AM173" s="38"/>
      <c r="AN173" s="38"/>
      <c r="AO173" s="38"/>
      <c r="AP173" s="38"/>
      <c r="AQ173" s="38"/>
      <c r="AR173" s="38"/>
      <c r="AS173" s="38"/>
      <c r="AT173" s="38"/>
    </row>
    <row r="174">
      <c r="A174" s="87"/>
      <c r="B174" s="87"/>
      <c r="C174" s="87"/>
      <c r="D174" s="87"/>
      <c r="E174" s="266"/>
      <c r="F174" s="267"/>
      <c r="G174" s="268"/>
      <c r="H174" s="195" t="s">
        <v>242</v>
      </c>
      <c r="I174" s="289" t="s">
        <v>239</v>
      </c>
      <c r="J174" s="290"/>
      <c r="K174" s="289">
        <f t="shared" ref="K174:M174" si="26">PARAMS(K173)</f>
        <v>128</v>
      </c>
      <c r="L174" s="289">
        <f t="shared" si="26"/>
        <v>128</v>
      </c>
      <c r="M174" s="289">
        <f t="shared" si="26"/>
        <v>512</v>
      </c>
      <c r="N174" s="289" t="s">
        <v>240</v>
      </c>
      <c r="O174" s="266"/>
      <c r="P174" s="292">
        <f>SIZEOF_IN_MIB(J174:M174, $O173)</f>
        <v>8</v>
      </c>
      <c r="Q174" s="266"/>
      <c r="R174" s="38"/>
      <c r="S174" s="38"/>
      <c r="AG174" s="38"/>
      <c r="AH174" s="38"/>
      <c r="AI174" s="38"/>
      <c r="AJ174" s="38"/>
      <c r="AK174" s="38"/>
      <c r="AL174" s="38"/>
      <c r="AM174" s="38"/>
      <c r="AN174" s="38"/>
      <c r="AO174" s="38"/>
      <c r="AP174" s="38"/>
      <c r="AQ174" s="38"/>
      <c r="AR174" s="38"/>
      <c r="AS174" s="38"/>
      <c r="AT174" s="38"/>
    </row>
    <row r="175">
      <c r="A175" s="87"/>
      <c r="B175" s="87"/>
      <c r="C175" s="87"/>
      <c r="D175" s="87"/>
      <c r="E175" s="266"/>
      <c r="F175" s="267"/>
      <c r="G175" s="268"/>
      <c r="H175" s="289" t="s">
        <v>244</v>
      </c>
      <c r="I175" s="289" t="s">
        <v>239</v>
      </c>
      <c r="J175" s="290"/>
      <c r="K175" s="290"/>
      <c r="L175" s="289"/>
      <c r="M175" s="289"/>
      <c r="N175" s="289" t="s">
        <v>240</v>
      </c>
      <c r="O175" s="266"/>
      <c r="P175" s="292"/>
      <c r="Q175" s="266"/>
      <c r="R175" s="38"/>
      <c r="S175" s="38"/>
      <c r="AG175" s="38"/>
      <c r="AH175" s="38"/>
      <c r="AI175" s="38"/>
      <c r="AJ175" s="38"/>
      <c r="AK175" s="38"/>
      <c r="AL175" s="38"/>
      <c r="AM175" s="38"/>
      <c r="AN175" s="38"/>
      <c r="AO175" s="38"/>
      <c r="AP175" s="38"/>
      <c r="AQ175" s="38"/>
      <c r="AR175" s="38"/>
      <c r="AS175" s="38"/>
      <c r="AT175" s="38"/>
    </row>
    <row r="176">
      <c r="A176" s="87"/>
      <c r="B176" s="87"/>
      <c r="C176" s="87"/>
      <c r="D176" s="87"/>
      <c r="E176" s="266"/>
      <c r="F176" s="278"/>
      <c r="G176" s="279"/>
      <c r="H176" s="274" t="s">
        <v>246</v>
      </c>
      <c r="I176" s="274" t="s">
        <v>239</v>
      </c>
      <c r="J176" s="261"/>
      <c r="K176" s="274">
        <f t="shared" ref="K176:M176" si="27">K174/SHARDING(K175)</f>
        <v>128</v>
      </c>
      <c r="L176" s="274">
        <f t="shared" si="27"/>
        <v>128</v>
      </c>
      <c r="M176" s="274">
        <f t="shared" si="27"/>
        <v>512</v>
      </c>
      <c r="N176" s="274" t="s">
        <v>240</v>
      </c>
      <c r="O176" s="241"/>
      <c r="P176" s="276">
        <f>SIZEOF_IN_MIB(J176:M176, $O173)</f>
        <v>8</v>
      </c>
      <c r="Q176" s="241"/>
      <c r="R176" s="38"/>
      <c r="S176" s="38"/>
      <c r="T176" s="207"/>
      <c r="U176" s="207"/>
      <c r="V176" s="207"/>
      <c r="W176" s="207"/>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row>
    <row r="177">
      <c r="A177" s="87"/>
      <c r="B177" s="87"/>
      <c r="C177" s="87"/>
      <c r="D177" s="87"/>
      <c r="E177" s="266"/>
      <c r="F177" s="259" t="s">
        <v>257</v>
      </c>
      <c r="G177" s="260"/>
      <c r="H177" s="271" t="s">
        <v>238</v>
      </c>
      <c r="I177" s="271" t="s">
        <v>239</v>
      </c>
      <c r="J177" s="269" t="s">
        <v>40</v>
      </c>
      <c r="K177" s="269" t="s">
        <v>38</v>
      </c>
      <c r="L177" s="269" t="s">
        <v>154</v>
      </c>
      <c r="M177" s="269" t="s">
        <v>145</v>
      </c>
      <c r="N177" s="271" t="s">
        <v>240</v>
      </c>
      <c r="O177" s="399" t="s">
        <v>82</v>
      </c>
      <c r="P177" s="273"/>
      <c r="Q177" s="399" t="b">
        <v>0</v>
      </c>
      <c r="R177" s="38"/>
      <c r="S177" s="38"/>
      <c r="T177" s="207"/>
      <c r="U177" s="207"/>
      <c r="V177" s="207"/>
      <c r="W177" s="207"/>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38"/>
    </row>
    <row r="178">
      <c r="A178" s="87"/>
      <c r="B178" s="87"/>
      <c r="C178" s="87"/>
      <c r="D178" s="87"/>
      <c r="E178" s="266"/>
      <c r="F178" s="267"/>
      <c r="G178" s="268"/>
      <c r="H178" s="262" t="s">
        <v>242</v>
      </c>
      <c r="I178" s="274" t="s">
        <v>239</v>
      </c>
      <c r="J178" s="274">
        <f t="shared" ref="J178:M178" si="28">PARAMS(J177)</f>
        <v>2560</v>
      </c>
      <c r="K178" s="274">
        <f t="shared" si="28"/>
        <v>1</v>
      </c>
      <c r="L178" s="274">
        <f t="shared" si="28"/>
        <v>128</v>
      </c>
      <c r="M178" s="274">
        <f t="shared" si="28"/>
        <v>512</v>
      </c>
      <c r="N178" s="274" t="s">
        <v>240</v>
      </c>
      <c r="O178" s="275"/>
      <c r="P178" s="276">
        <f>SIZEOF_IN_MIB(J178:M178, $O177)</f>
        <v>320</v>
      </c>
      <c r="Q178" s="275"/>
      <c r="R178" s="38"/>
      <c r="S178" s="38"/>
      <c r="T178" s="207"/>
      <c r="U178" s="207"/>
      <c r="V178" s="207"/>
      <c r="W178" s="207"/>
      <c r="X178" s="38"/>
      <c r="Y178" s="38"/>
      <c r="Z178" s="38"/>
      <c r="AA178" s="38"/>
      <c r="AB178" s="38"/>
      <c r="AC178" s="38"/>
      <c r="AD178" s="38"/>
      <c r="AE178" s="38"/>
      <c r="AF178" s="38"/>
      <c r="AG178" s="38"/>
      <c r="AH178" s="38"/>
      <c r="AI178" s="38"/>
      <c r="AJ178" s="38"/>
      <c r="AK178" s="38"/>
      <c r="AL178" s="38"/>
      <c r="AM178" s="38"/>
      <c r="AN178" s="38"/>
      <c r="AO178" s="38"/>
      <c r="AP178" s="38"/>
      <c r="AQ178" s="38"/>
      <c r="AR178" s="38"/>
      <c r="AS178" s="38"/>
      <c r="AT178" s="38"/>
    </row>
    <row r="179">
      <c r="A179" s="87"/>
      <c r="B179" s="87"/>
      <c r="C179" s="87"/>
      <c r="D179" s="87"/>
      <c r="E179" s="266"/>
      <c r="F179" s="267"/>
      <c r="G179" s="268"/>
      <c r="H179" s="271" t="s">
        <v>244</v>
      </c>
      <c r="I179" s="271" t="s">
        <v>239</v>
      </c>
      <c r="J179" s="269" t="s">
        <v>143</v>
      </c>
      <c r="K179" s="269"/>
      <c r="L179" s="269"/>
      <c r="M179" s="271"/>
      <c r="N179" s="271" t="s">
        <v>240</v>
      </c>
      <c r="O179" s="272"/>
      <c r="P179" s="273"/>
      <c r="Q179" s="272"/>
      <c r="R179" s="38"/>
      <c r="S179" s="38"/>
      <c r="T179" s="207"/>
      <c r="U179" s="207"/>
      <c r="V179" s="207"/>
      <c r="W179" s="207"/>
      <c r="X179" s="38"/>
      <c r="Y179" s="38"/>
      <c r="Z179" s="38"/>
      <c r="AA179" s="38"/>
      <c r="AB179" s="38"/>
      <c r="AC179" s="38"/>
      <c r="AD179" s="38"/>
      <c r="AE179" s="38"/>
      <c r="AF179" s="38"/>
      <c r="AG179" s="38"/>
      <c r="AH179" s="38"/>
      <c r="AI179" s="38"/>
      <c r="AJ179" s="38"/>
      <c r="AK179" s="38"/>
      <c r="AL179" s="38"/>
      <c r="AM179" s="38"/>
      <c r="AN179" s="38"/>
      <c r="AO179" s="38"/>
      <c r="AP179" s="38"/>
      <c r="AQ179" s="38"/>
      <c r="AR179" s="38"/>
      <c r="AS179" s="38"/>
      <c r="AT179" s="38"/>
    </row>
    <row r="180">
      <c r="A180" s="87"/>
      <c r="B180" s="87"/>
      <c r="C180" s="87"/>
      <c r="D180" s="87"/>
      <c r="E180" s="266"/>
      <c r="F180" s="278"/>
      <c r="G180" s="279"/>
      <c r="H180" s="274" t="s">
        <v>246</v>
      </c>
      <c r="I180" s="274" t="s">
        <v>239</v>
      </c>
      <c r="J180" s="274">
        <f t="shared" ref="J180:M180" si="29">J178/SHARDING(J179)</f>
        <v>160</v>
      </c>
      <c r="K180" s="274">
        <f t="shared" si="29"/>
        <v>1</v>
      </c>
      <c r="L180" s="274">
        <f t="shared" si="29"/>
        <v>128</v>
      </c>
      <c r="M180" s="274">
        <f t="shared" si="29"/>
        <v>512</v>
      </c>
      <c r="N180" s="274" t="s">
        <v>240</v>
      </c>
      <c r="O180" s="241"/>
      <c r="P180" s="276">
        <f>SIZEOF_IN_MIB(J180:M180, $O177)</f>
        <v>20</v>
      </c>
      <c r="Q180" s="241"/>
      <c r="R180" s="38"/>
      <c r="S180" s="38"/>
      <c r="T180" s="207"/>
      <c r="U180" s="207"/>
      <c r="V180" s="207"/>
      <c r="W180" s="207"/>
      <c r="X180" s="38"/>
      <c r="Y180" s="38"/>
      <c r="Z180" s="38"/>
      <c r="AA180" s="38"/>
      <c r="AB180" s="38"/>
      <c r="AC180" s="38"/>
      <c r="AD180" s="38"/>
      <c r="AE180" s="38"/>
      <c r="AF180" s="38"/>
      <c r="AG180" s="38"/>
      <c r="AH180" s="38"/>
      <c r="AI180" s="38"/>
      <c r="AJ180" s="38"/>
      <c r="AK180" s="38"/>
      <c r="AL180" s="38"/>
      <c r="AM180" s="38"/>
      <c r="AN180" s="38"/>
      <c r="AO180" s="38"/>
      <c r="AP180" s="38"/>
      <c r="AQ180" s="38"/>
      <c r="AR180" s="38"/>
      <c r="AS180" s="38"/>
      <c r="AT180" s="38"/>
    </row>
    <row r="181">
      <c r="A181" s="87"/>
      <c r="B181" s="87"/>
      <c r="C181" s="87"/>
      <c r="D181" s="87"/>
      <c r="E181" s="266"/>
      <c r="F181" s="400" t="s">
        <v>293</v>
      </c>
      <c r="G181" s="385" t="s">
        <v>45</v>
      </c>
      <c r="H181" s="423"/>
      <c r="I181" s="424"/>
      <c r="J181" s="270"/>
      <c r="K181" s="270"/>
      <c r="L181" s="271"/>
      <c r="M181" s="271"/>
      <c r="N181" s="271"/>
      <c r="O181" s="270"/>
      <c r="P181" s="273"/>
      <c r="Q181" s="305"/>
      <c r="T181" s="3"/>
      <c r="U181" s="3"/>
      <c r="V181" s="3"/>
      <c r="W181" s="3"/>
    </row>
    <row r="182">
      <c r="A182" s="87"/>
      <c r="B182" s="38"/>
      <c r="C182" s="38"/>
      <c r="D182" s="38"/>
      <c r="E182" s="266"/>
      <c r="F182" s="277"/>
      <c r="G182" s="385"/>
      <c r="H182" s="274"/>
      <c r="I182" s="418"/>
      <c r="J182" s="261"/>
      <c r="K182" s="261"/>
      <c r="L182" s="274"/>
      <c r="M182" s="274"/>
      <c r="N182" s="274"/>
      <c r="O182" s="261"/>
      <c r="P182" s="276"/>
      <c r="Q182" s="222"/>
      <c r="T182" s="3"/>
      <c r="U182" s="3"/>
      <c r="V182" s="3"/>
      <c r="W182" s="3"/>
    </row>
    <row r="183">
      <c r="A183" s="38"/>
      <c r="B183" s="38"/>
      <c r="C183" s="38"/>
      <c r="D183" s="38"/>
      <c r="E183" s="266"/>
      <c r="F183" s="384" t="s">
        <v>285</v>
      </c>
      <c r="G183" s="385" t="s">
        <v>286</v>
      </c>
      <c r="H183" s="271" t="str">
        <f>VLOOKUP(O169&amp;","&amp;O173,$T$3:$W$12,4, FALSE)</f>
        <v>fp8</v>
      </c>
      <c r="I183" s="419"/>
      <c r="J183" s="270"/>
      <c r="K183" s="270"/>
      <c r="L183" s="271"/>
      <c r="M183" s="271"/>
      <c r="N183" s="271"/>
      <c r="O183" s="270"/>
      <c r="P183" s="273"/>
      <c r="Q183" s="305"/>
      <c r="T183" s="3"/>
      <c r="U183" s="3"/>
      <c r="V183" s="3"/>
      <c r="W183" s="3"/>
    </row>
    <row r="184">
      <c r="A184" s="87"/>
      <c r="B184" s="87"/>
      <c r="C184" s="87"/>
      <c r="D184" s="87"/>
      <c r="E184" s="266"/>
      <c r="F184" s="266"/>
      <c r="G184" s="381" t="s">
        <v>299</v>
      </c>
      <c r="H184" s="420">
        <f>CALCULATE_FLOPS(J172:M172,J176:M176,L176,K176,H183)</f>
        <v>5368709120</v>
      </c>
      <c r="I184" s="418"/>
      <c r="J184" s="261"/>
      <c r="K184" s="261"/>
      <c r="L184" s="274"/>
      <c r="M184" s="274"/>
      <c r="N184" s="274"/>
      <c r="O184" s="261"/>
      <c r="P184" s="276"/>
      <c r="Q184" s="222"/>
      <c r="T184" s="3"/>
      <c r="U184" s="3"/>
      <c r="V184" s="3"/>
      <c r="W184" s="3"/>
    </row>
    <row r="185">
      <c r="A185" s="87"/>
      <c r="B185" s="87"/>
      <c r="C185" s="87"/>
      <c r="D185" s="87"/>
      <c r="E185" s="266"/>
      <c r="F185" s="277"/>
      <c r="G185" s="388" t="s">
        <v>288</v>
      </c>
      <c r="H185" s="389">
        <f>COMPUTE_TIME_MS(H184, H183)</f>
        <v>0.003006639225</v>
      </c>
      <c r="I185" s="390"/>
      <c r="J185" s="391"/>
      <c r="K185" s="391"/>
      <c r="L185" s="392"/>
      <c r="M185" s="392"/>
      <c r="N185" s="392"/>
      <c r="O185" s="391"/>
      <c r="P185" s="393"/>
      <c r="Q185" s="305"/>
      <c r="T185" s="3"/>
      <c r="U185" s="3"/>
      <c r="V185" s="3"/>
      <c r="W185" s="3"/>
    </row>
    <row r="186">
      <c r="A186" s="87"/>
      <c r="B186" s="87"/>
      <c r="C186" s="87"/>
      <c r="D186" s="87"/>
      <c r="E186" s="266"/>
      <c r="F186" s="384" t="s">
        <v>289</v>
      </c>
      <c r="G186" s="381" t="s">
        <v>290</v>
      </c>
      <c r="H186" s="303">
        <f>IF(Q169,0,P172)+IF(Q173,0,P176)+IF(Q177,0,P180)</f>
        <v>30.5</v>
      </c>
      <c r="I186" s="261"/>
      <c r="J186" s="261"/>
      <c r="K186" s="261"/>
      <c r="L186" s="274"/>
      <c r="M186" s="274"/>
      <c r="N186" s="274"/>
      <c r="O186" s="261"/>
      <c r="P186" s="276"/>
      <c r="Q186" s="222"/>
      <c r="R186" s="38"/>
      <c r="S186" s="38"/>
      <c r="T186" s="207"/>
      <c r="U186" s="207"/>
      <c r="V186" s="207"/>
      <c r="W186" s="207"/>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c r="AT186" s="38"/>
    </row>
    <row r="187">
      <c r="A187" s="87"/>
      <c r="B187" s="87"/>
      <c r="C187" s="87"/>
      <c r="D187" s="87"/>
      <c r="E187" s="277"/>
      <c r="F187" s="277"/>
      <c r="G187" s="395" t="s">
        <v>291</v>
      </c>
      <c r="H187" s="422">
        <f>HBM_TIME_MS(H186)</f>
        <v>0.008851721076</v>
      </c>
      <c r="I187" s="391"/>
      <c r="J187" s="391"/>
      <c r="K187" s="391"/>
      <c r="L187" s="392"/>
      <c r="M187" s="392"/>
      <c r="N187" s="392"/>
      <c r="O187" s="391"/>
      <c r="P187" s="393"/>
      <c r="Q187" s="305"/>
      <c r="R187" s="38"/>
      <c r="S187" s="38"/>
      <c r="T187" s="207"/>
      <c r="U187" s="207"/>
      <c r="V187" s="207"/>
      <c r="W187" s="207"/>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c r="AT187" s="38"/>
    </row>
    <row r="188">
      <c r="A188" s="87"/>
      <c r="B188" s="87"/>
      <c r="C188" s="87"/>
      <c r="D188" s="87"/>
      <c r="E188" s="258" t="s">
        <v>301</v>
      </c>
      <c r="F188" s="282" t="s">
        <v>249</v>
      </c>
      <c r="G188" s="260"/>
      <c r="H188" s="261" t="s">
        <v>238</v>
      </c>
      <c r="I188" s="261" t="s">
        <v>239</v>
      </c>
      <c r="J188" s="262"/>
      <c r="K188" s="262" t="s">
        <v>40</v>
      </c>
      <c r="L188" s="262" t="s">
        <v>38</v>
      </c>
      <c r="M188" s="425" t="s">
        <v>125</v>
      </c>
      <c r="N188" s="261" t="s">
        <v>240</v>
      </c>
      <c r="O188" s="263" t="str">
        <f>EXTRACT_ACTIVATION_DTYPE(PARAMS("attn_proj_dtype"))</f>
        <v>fp8</v>
      </c>
      <c r="P188" s="276"/>
      <c r="Q188" s="263" t="b">
        <v>0</v>
      </c>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c r="AT188" s="38"/>
    </row>
    <row r="189">
      <c r="A189" s="87"/>
      <c r="B189" s="87"/>
      <c r="C189" s="87"/>
      <c r="D189" s="87"/>
      <c r="E189" s="266"/>
      <c r="F189" s="267"/>
      <c r="G189" s="268"/>
      <c r="H189" s="195" t="s">
        <v>242</v>
      </c>
      <c r="I189" s="290" t="s">
        <v>239</v>
      </c>
      <c r="J189" s="289"/>
      <c r="K189" s="289">
        <f t="shared" ref="K189:M189" si="30">PARAMS(K188)</f>
        <v>2560</v>
      </c>
      <c r="L189" s="290">
        <f t="shared" si="30"/>
        <v>1</v>
      </c>
      <c r="M189" s="290">
        <f t="shared" si="30"/>
        <v>7168</v>
      </c>
      <c r="N189" s="290" t="s">
        <v>240</v>
      </c>
      <c r="O189" s="266"/>
      <c r="P189" s="292">
        <f>SIZEOF_IN_MIB(J189:M189, $O188)</f>
        <v>17.5</v>
      </c>
      <c r="Q189" s="266"/>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c r="AT189" s="38"/>
    </row>
    <row r="190">
      <c r="A190" s="87"/>
      <c r="B190" s="87"/>
      <c r="C190" s="87"/>
      <c r="D190" s="87"/>
      <c r="E190" s="266"/>
      <c r="F190" s="267"/>
      <c r="G190" s="268"/>
      <c r="H190" s="289" t="s">
        <v>244</v>
      </c>
      <c r="I190" s="289" t="s">
        <v>239</v>
      </c>
      <c r="J190" s="290"/>
      <c r="K190" s="195" t="s">
        <v>143</v>
      </c>
      <c r="L190" s="195"/>
      <c r="M190" s="289"/>
      <c r="N190" s="289" t="s">
        <v>240</v>
      </c>
      <c r="O190" s="266"/>
      <c r="P190" s="292"/>
      <c r="Q190" s="266"/>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c r="AT190" s="38"/>
    </row>
    <row r="191">
      <c r="A191" s="87"/>
      <c r="B191" s="87"/>
      <c r="C191" s="87"/>
      <c r="D191" s="87"/>
      <c r="E191" s="266"/>
      <c r="F191" s="278"/>
      <c r="G191" s="279"/>
      <c r="H191" s="195" t="s">
        <v>246</v>
      </c>
      <c r="I191" s="289" t="s">
        <v>239</v>
      </c>
      <c r="J191" s="290"/>
      <c r="K191" s="289">
        <f t="shared" ref="K191:M191" si="31">K189/SHARDING(K190)</f>
        <v>160</v>
      </c>
      <c r="L191" s="289">
        <f t="shared" si="31"/>
        <v>1</v>
      </c>
      <c r="M191" s="289">
        <f t="shared" si="31"/>
        <v>7168</v>
      </c>
      <c r="N191" s="289" t="s">
        <v>240</v>
      </c>
      <c r="O191" s="277"/>
      <c r="P191" s="292">
        <f>SIZEOF_IN_MIB(J191:M191, $O188)</f>
        <v>1.09375</v>
      </c>
      <c r="Q191" s="277"/>
      <c r="R191" s="38"/>
      <c r="S191" s="38"/>
      <c r="T191" s="38"/>
      <c r="U191" s="38"/>
      <c r="V191" s="38"/>
      <c r="W191" s="38"/>
      <c r="X191" s="38"/>
      <c r="Y191" s="38"/>
      <c r="Z191" s="38"/>
      <c r="AA191" s="38"/>
      <c r="AB191" s="38"/>
      <c r="AC191" s="38"/>
      <c r="AD191" s="38"/>
      <c r="AE191" s="38"/>
      <c r="AF191" s="38"/>
      <c r="AG191" s="38"/>
      <c r="AH191" s="38"/>
      <c r="AI191" s="38"/>
      <c r="AJ191" s="38"/>
      <c r="AK191" s="38"/>
      <c r="AL191" s="38"/>
      <c r="AM191" s="38"/>
      <c r="AN191" s="38"/>
      <c r="AO191" s="38"/>
      <c r="AP191" s="38"/>
      <c r="AQ191" s="38"/>
      <c r="AR191" s="38"/>
      <c r="AS191" s="38"/>
      <c r="AT191" s="38"/>
    </row>
    <row r="192">
      <c r="A192" s="87"/>
      <c r="B192" s="87"/>
      <c r="C192" s="87"/>
      <c r="D192" s="87"/>
      <c r="E192" s="266"/>
      <c r="F192" s="259" t="s">
        <v>253</v>
      </c>
      <c r="G192" s="260"/>
      <c r="H192" s="289" t="s">
        <v>238</v>
      </c>
      <c r="I192" s="289" t="s">
        <v>239</v>
      </c>
      <c r="J192" s="290"/>
      <c r="K192" s="195"/>
      <c r="L192" s="398" t="s">
        <v>125</v>
      </c>
      <c r="M192" s="195" t="s">
        <v>157</v>
      </c>
      <c r="N192" s="289" t="s">
        <v>240</v>
      </c>
      <c r="O192" s="291" t="str">
        <f>EXTRACT_WEIGHT_DTYPE(PARAMS("attn_proj_dtype"))</f>
        <v>fp8</v>
      </c>
      <c r="P192" s="292"/>
      <c r="Q192" s="291" t="b">
        <v>0</v>
      </c>
      <c r="R192" s="38"/>
      <c r="S192" s="38"/>
      <c r="T192" s="38"/>
      <c r="U192" s="38"/>
      <c r="V192" s="38"/>
      <c r="W192" s="38"/>
      <c r="X192" s="38"/>
      <c r="Y192" s="38"/>
      <c r="Z192" s="38"/>
      <c r="AA192" s="38"/>
      <c r="AB192" s="38"/>
      <c r="AC192" s="38"/>
      <c r="AD192" s="38"/>
      <c r="AE192" s="38"/>
      <c r="AF192" s="38"/>
      <c r="AG192" s="38"/>
      <c r="AH192" s="38"/>
      <c r="AI192" s="38"/>
      <c r="AJ192" s="38"/>
      <c r="AK192" s="38"/>
      <c r="AL192" s="38"/>
      <c r="AM192" s="38"/>
      <c r="AN192" s="38"/>
      <c r="AO192" s="38"/>
      <c r="AP192" s="38"/>
      <c r="AQ192" s="38"/>
      <c r="AR192" s="38"/>
      <c r="AS192" s="38"/>
      <c r="AT192" s="38"/>
    </row>
    <row r="193">
      <c r="A193" s="87"/>
      <c r="B193" s="87"/>
      <c r="C193" s="87"/>
      <c r="D193" s="87"/>
      <c r="E193" s="266"/>
      <c r="F193" s="267"/>
      <c r="G193" s="268"/>
      <c r="H193" s="195" t="s">
        <v>242</v>
      </c>
      <c r="I193" s="289" t="s">
        <v>239</v>
      </c>
      <c r="J193" s="290"/>
      <c r="K193" s="289"/>
      <c r="L193" s="289">
        <f t="shared" ref="L193:M193" si="32">PARAMS(L192)</f>
        <v>7168</v>
      </c>
      <c r="M193" s="289">
        <f t="shared" si="32"/>
        <v>576</v>
      </c>
      <c r="N193" s="289" t="s">
        <v>240</v>
      </c>
      <c r="O193" s="266"/>
      <c r="P193" s="292">
        <f>SIZEOF_IN_MIB(J193:M193, $O192)</f>
        <v>3.9375</v>
      </c>
      <c r="Q193" s="266"/>
      <c r="R193" s="38"/>
      <c r="S193" s="38"/>
      <c r="T193" s="38"/>
      <c r="U193" s="38"/>
      <c r="V193" s="38"/>
      <c r="W193" s="38"/>
      <c r="X193" s="38"/>
      <c r="Y193" s="38"/>
      <c r="Z193" s="38"/>
      <c r="AA193" s="38"/>
      <c r="AB193" s="38"/>
      <c r="AC193" s="38"/>
      <c r="AD193" s="38"/>
      <c r="AE193" s="38"/>
      <c r="AF193" s="38"/>
      <c r="AG193" s="38"/>
      <c r="AH193" s="38"/>
      <c r="AI193" s="38"/>
      <c r="AJ193" s="38"/>
      <c r="AK193" s="38"/>
      <c r="AL193" s="38"/>
      <c r="AM193" s="38"/>
      <c r="AN193" s="38"/>
      <c r="AO193" s="38"/>
      <c r="AP193" s="38"/>
      <c r="AQ193" s="38"/>
      <c r="AR193" s="38"/>
      <c r="AS193" s="38"/>
      <c r="AT193" s="38"/>
    </row>
    <row r="194">
      <c r="A194" s="87"/>
      <c r="B194" s="87"/>
      <c r="C194" s="87"/>
      <c r="D194" s="87"/>
      <c r="E194" s="266"/>
      <c r="F194" s="267"/>
      <c r="G194" s="268"/>
      <c r="H194" s="289" t="s">
        <v>244</v>
      </c>
      <c r="I194" s="289" t="s">
        <v>239</v>
      </c>
      <c r="J194" s="290"/>
      <c r="K194" s="290"/>
      <c r="L194" s="289"/>
      <c r="M194" s="289"/>
      <c r="N194" s="289" t="s">
        <v>240</v>
      </c>
      <c r="O194" s="266"/>
      <c r="P194" s="292"/>
      <c r="Q194" s="266"/>
    </row>
    <row r="195">
      <c r="A195" s="87"/>
      <c r="B195" s="87"/>
      <c r="C195" s="87"/>
      <c r="D195" s="87"/>
      <c r="E195" s="266"/>
      <c r="F195" s="278"/>
      <c r="G195" s="279"/>
      <c r="H195" s="274" t="s">
        <v>246</v>
      </c>
      <c r="I195" s="274" t="s">
        <v>239</v>
      </c>
      <c r="J195" s="261"/>
      <c r="K195" s="274"/>
      <c r="L195" s="274">
        <f t="shared" ref="L195:M195" si="33">L193/SHARDING(L194)</f>
        <v>7168</v>
      </c>
      <c r="M195" s="274">
        <f t="shared" si="33"/>
        <v>576</v>
      </c>
      <c r="N195" s="274" t="s">
        <v>240</v>
      </c>
      <c r="O195" s="241"/>
      <c r="P195" s="276">
        <f>SIZEOF_IN_MIB(J195:M195, $O192)</f>
        <v>3.9375</v>
      </c>
      <c r="Q195" s="241"/>
    </row>
    <row r="196">
      <c r="A196" s="87"/>
      <c r="B196" s="87"/>
      <c r="C196" s="87"/>
      <c r="D196" s="87"/>
      <c r="E196" s="266"/>
      <c r="F196" s="259" t="s">
        <v>257</v>
      </c>
      <c r="G196" s="260"/>
      <c r="H196" s="271" t="s">
        <v>238</v>
      </c>
      <c r="I196" s="271" t="s">
        <v>239</v>
      </c>
      <c r="J196" s="270"/>
      <c r="K196" s="269" t="s">
        <v>40</v>
      </c>
      <c r="L196" s="269" t="s">
        <v>38</v>
      </c>
      <c r="M196" s="269" t="s">
        <v>157</v>
      </c>
      <c r="N196" s="271" t="s">
        <v>240</v>
      </c>
      <c r="O196" s="399" t="s">
        <v>82</v>
      </c>
      <c r="P196" s="273"/>
      <c r="Q196" s="399" t="b">
        <v>0</v>
      </c>
    </row>
    <row r="197">
      <c r="A197" s="87"/>
      <c r="B197" s="38"/>
      <c r="C197" s="38"/>
      <c r="D197" s="38"/>
      <c r="E197" s="266"/>
      <c r="F197" s="267"/>
      <c r="G197" s="268"/>
      <c r="H197" s="262" t="s">
        <v>242</v>
      </c>
      <c r="I197" s="274" t="s">
        <v>239</v>
      </c>
      <c r="J197" s="261"/>
      <c r="K197" s="274">
        <f t="shared" ref="K197:M197" si="34">PARAMS(K196)</f>
        <v>2560</v>
      </c>
      <c r="L197" s="274">
        <f t="shared" si="34"/>
        <v>1</v>
      </c>
      <c r="M197" s="274">
        <f t="shared" si="34"/>
        <v>576</v>
      </c>
      <c r="N197" s="274" t="s">
        <v>240</v>
      </c>
      <c r="O197" s="275"/>
      <c r="P197" s="276">
        <f>SIZEOF_IN_MIB(K197:M197, $O196)</f>
        <v>2.8125</v>
      </c>
      <c r="Q197" s="275"/>
    </row>
    <row r="198">
      <c r="A198" s="38"/>
      <c r="B198" s="38"/>
      <c r="C198" s="38"/>
      <c r="D198" s="38"/>
      <c r="E198" s="266"/>
      <c r="F198" s="267"/>
      <c r="G198" s="268"/>
      <c r="H198" s="271" t="s">
        <v>244</v>
      </c>
      <c r="I198" s="271" t="s">
        <v>239</v>
      </c>
      <c r="J198" s="270"/>
      <c r="K198" s="269" t="s">
        <v>143</v>
      </c>
      <c r="L198" s="269"/>
      <c r="M198" s="271"/>
      <c r="N198" s="271" t="s">
        <v>240</v>
      </c>
      <c r="O198" s="272"/>
      <c r="P198" s="273"/>
      <c r="Q198" s="272"/>
    </row>
    <row r="199">
      <c r="A199" s="87"/>
      <c r="B199" s="87"/>
      <c r="C199" s="87"/>
      <c r="D199" s="87"/>
      <c r="E199" s="266"/>
      <c r="F199" s="278"/>
      <c r="G199" s="279"/>
      <c r="H199" s="274" t="s">
        <v>246</v>
      </c>
      <c r="I199" s="274" t="s">
        <v>239</v>
      </c>
      <c r="J199" s="274"/>
      <c r="K199" s="274">
        <f t="shared" ref="K199:M199" si="35">K197/SHARDING(K198)</f>
        <v>160</v>
      </c>
      <c r="L199" s="274">
        <f t="shared" si="35"/>
        <v>1</v>
      </c>
      <c r="M199" s="274">
        <f t="shared" si="35"/>
        <v>576</v>
      </c>
      <c r="N199" s="274" t="s">
        <v>240</v>
      </c>
      <c r="O199" s="241"/>
      <c r="P199" s="276">
        <f>SIZEOF_IN_MIB(K199:M199, $O196)</f>
        <v>0.17578125</v>
      </c>
      <c r="Q199" s="241"/>
    </row>
    <row r="200">
      <c r="A200" s="87"/>
      <c r="B200" s="87"/>
      <c r="C200" s="87"/>
      <c r="D200" s="87"/>
      <c r="E200" s="266"/>
      <c r="F200" s="400" t="s">
        <v>293</v>
      </c>
      <c r="G200" s="385" t="s">
        <v>45</v>
      </c>
      <c r="H200" s="423"/>
      <c r="I200" s="424"/>
      <c r="J200" s="270"/>
      <c r="K200" s="270"/>
      <c r="L200" s="271"/>
      <c r="M200" s="271"/>
      <c r="N200" s="271"/>
      <c r="O200" s="270"/>
      <c r="P200" s="273"/>
      <c r="Q200" s="305"/>
    </row>
    <row r="201">
      <c r="A201" s="87"/>
      <c r="B201" s="87"/>
      <c r="C201" s="87"/>
      <c r="D201" s="87"/>
      <c r="E201" s="266"/>
      <c r="F201" s="277"/>
      <c r="G201" s="385"/>
      <c r="H201" s="274"/>
      <c r="I201" s="418"/>
      <c r="J201" s="261"/>
      <c r="K201" s="261"/>
      <c r="L201" s="274"/>
      <c r="M201" s="274"/>
      <c r="N201" s="274"/>
      <c r="O201" s="261"/>
      <c r="P201" s="276"/>
      <c r="Q201" s="222"/>
    </row>
    <row r="202">
      <c r="A202" s="87"/>
      <c r="B202" s="87"/>
      <c r="C202" s="87"/>
      <c r="D202" s="87"/>
      <c r="E202" s="266"/>
      <c r="F202" s="384" t="s">
        <v>285</v>
      </c>
      <c r="G202" s="385" t="s">
        <v>286</v>
      </c>
      <c r="H202" s="271" t="str">
        <f>VLOOKUP(O188&amp;","&amp;O192,$T$3:$W$12,4, FALSE)</f>
        <v>fp8</v>
      </c>
      <c r="I202" s="419"/>
      <c r="J202" s="270"/>
      <c r="K202" s="270"/>
      <c r="L202" s="271"/>
      <c r="M202" s="271"/>
      <c r="N202" s="271"/>
      <c r="O202" s="270"/>
      <c r="P202" s="273"/>
      <c r="Q202" s="305"/>
    </row>
    <row r="203">
      <c r="A203" s="87"/>
      <c r="B203" s="87"/>
      <c r="C203" s="87"/>
      <c r="D203" s="87"/>
      <c r="E203" s="266"/>
      <c r="F203" s="266"/>
      <c r="G203" s="381" t="s">
        <v>299</v>
      </c>
      <c r="H203" s="420">
        <f>CALCULATE_FLOPS(J191:M191,J195:M195,L195,1,H202)</f>
        <v>1321205760</v>
      </c>
      <c r="I203" s="418"/>
      <c r="J203" s="261"/>
      <c r="K203" s="261"/>
      <c r="L203" s="274"/>
      <c r="M203" s="274"/>
      <c r="N203" s="274"/>
      <c r="O203" s="261"/>
      <c r="P203" s="276"/>
      <c r="Q203" s="222"/>
    </row>
    <row r="204">
      <c r="A204" s="87"/>
      <c r="B204" s="87"/>
      <c r="C204" s="87"/>
      <c r="D204" s="87"/>
      <c r="E204" s="266"/>
      <c r="F204" s="277"/>
      <c r="G204" s="388" t="s">
        <v>288</v>
      </c>
      <c r="H204" s="421">
        <f>COMPUTE_TIME_MS(H203, H202)</f>
        <v>0.0007399151218</v>
      </c>
      <c r="I204" s="390"/>
      <c r="J204" s="391"/>
      <c r="K204" s="391"/>
      <c r="L204" s="392"/>
      <c r="M204" s="392"/>
      <c r="N204" s="392"/>
      <c r="O204" s="391"/>
      <c r="P204" s="393"/>
      <c r="Q204" s="305"/>
    </row>
    <row r="205">
      <c r="A205" s="87"/>
      <c r="B205" s="87"/>
      <c r="C205" s="87"/>
      <c r="D205" s="87"/>
      <c r="E205" s="266"/>
      <c r="F205" s="384" t="s">
        <v>289</v>
      </c>
      <c r="G205" s="381" t="s">
        <v>290</v>
      </c>
      <c r="H205" s="303">
        <f>IF(Q188,0,P191)+IF(Q192,0,P195)+IF(Q196,0,P199)</f>
        <v>5.20703125</v>
      </c>
      <c r="I205" s="261"/>
      <c r="J205" s="261"/>
      <c r="K205" s="261"/>
      <c r="L205" s="274"/>
      <c r="M205" s="274"/>
      <c r="N205" s="274"/>
      <c r="O205" s="261"/>
      <c r="P205" s="276"/>
      <c r="Q205" s="222"/>
    </row>
    <row r="206">
      <c r="A206" s="87"/>
      <c r="B206" s="87"/>
      <c r="C206" s="87"/>
      <c r="D206" s="87"/>
      <c r="E206" s="277"/>
      <c r="F206" s="277"/>
      <c r="G206" s="395" t="s">
        <v>291</v>
      </c>
      <c r="H206" s="430">
        <f>HBM_TIME_MS(H205)</f>
        <v>0.0015111865</v>
      </c>
      <c r="I206" s="391"/>
      <c r="J206" s="391"/>
      <c r="K206" s="391"/>
      <c r="L206" s="392"/>
      <c r="M206" s="392"/>
      <c r="N206" s="392"/>
      <c r="O206" s="391"/>
      <c r="P206" s="393"/>
      <c r="Q206" s="305"/>
    </row>
    <row r="207">
      <c r="A207" s="87"/>
      <c r="B207" s="87"/>
      <c r="C207" s="87"/>
      <c r="D207" s="87"/>
      <c r="E207" s="431" t="s">
        <v>302</v>
      </c>
      <c r="F207" s="400" t="s">
        <v>303</v>
      </c>
      <c r="G207" s="432" t="s">
        <v>259</v>
      </c>
      <c r="H207" s="433" t="s">
        <v>238</v>
      </c>
      <c r="I207" s="261" t="s">
        <v>239</v>
      </c>
      <c r="J207" s="434" t="str">
        <f t="array" ref="J207:M210">J196:M199</f>
        <v/>
      </c>
      <c r="K207" s="262" t="s">
        <v>40</v>
      </c>
      <c r="L207" s="262" t="s">
        <v>38</v>
      </c>
      <c r="M207" s="262" t="s">
        <v>157</v>
      </c>
      <c r="N207" s="274" t="s">
        <v>240</v>
      </c>
      <c r="O207" s="263" t="s">
        <v>63</v>
      </c>
      <c r="P207" s="435"/>
      <c r="Q207" s="436"/>
    </row>
    <row r="208">
      <c r="A208" s="87"/>
      <c r="B208" s="87"/>
      <c r="C208" s="87"/>
      <c r="D208" s="87"/>
      <c r="E208" s="266"/>
      <c r="F208" s="266"/>
      <c r="G208" s="266"/>
      <c r="H208" s="438" t="s">
        <v>242</v>
      </c>
      <c r="I208" s="270" t="s">
        <v>239</v>
      </c>
      <c r="J208" s="439"/>
      <c r="K208" s="270">
        <v>2560.0</v>
      </c>
      <c r="L208" s="271">
        <v>1.0</v>
      </c>
      <c r="M208" s="271">
        <v>576.0</v>
      </c>
      <c r="N208" s="271" t="s">
        <v>240</v>
      </c>
      <c r="O208" s="272"/>
      <c r="P208" s="440">
        <f>SIZEOF_IN_MIB(J208:M208, O207)</f>
        <v>1.40625</v>
      </c>
      <c r="Q208" s="272"/>
    </row>
    <row r="209">
      <c r="A209" s="87"/>
      <c r="B209" s="87"/>
      <c r="C209" s="87"/>
      <c r="D209" s="87"/>
      <c r="E209" s="266"/>
      <c r="F209" s="266"/>
      <c r="G209" s="266"/>
      <c r="H209" s="433" t="s">
        <v>260</v>
      </c>
      <c r="I209" s="261" t="s">
        <v>239</v>
      </c>
      <c r="J209" s="434"/>
      <c r="K209" s="434" t="s">
        <v>143</v>
      </c>
      <c r="L209" s="274"/>
      <c r="M209" s="442"/>
      <c r="N209" s="274" t="s">
        <v>240</v>
      </c>
      <c r="O209" s="275"/>
      <c r="P209" s="443"/>
      <c r="Q209" s="275"/>
    </row>
    <row r="210">
      <c r="A210" s="87"/>
      <c r="B210" s="87"/>
      <c r="C210" s="87"/>
      <c r="D210" s="87"/>
      <c r="E210" s="266"/>
      <c r="F210" s="266"/>
      <c r="G210" s="266"/>
      <c r="H210" s="438" t="s">
        <v>261</v>
      </c>
      <c r="I210" s="270" t="s">
        <v>239</v>
      </c>
      <c r="J210" s="439"/>
      <c r="K210" s="271">
        <v>160.0</v>
      </c>
      <c r="L210" s="271">
        <v>1.0</v>
      </c>
      <c r="M210" s="271">
        <v>576.0</v>
      </c>
      <c r="N210" s="271" t="s">
        <v>240</v>
      </c>
      <c r="O210" s="272"/>
      <c r="P210" s="440">
        <f>SIZEOF_IN_MIB(J210:M210, O207)</f>
        <v>0.087890625</v>
      </c>
      <c r="Q210" s="272"/>
    </row>
    <row r="211">
      <c r="A211" s="87"/>
      <c r="B211" s="87"/>
      <c r="C211" s="87"/>
      <c r="D211" s="87"/>
      <c r="E211" s="266"/>
      <c r="F211" s="266"/>
      <c r="G211" s="266"/>
      <c r="H211" s="433" t="s">
        <v>262</v>
      </c>
      <c r="I211" s="261" t="s">
        <v>239</v>
      </c>
      <c r="J211" s="434"/>
      <c r="K211" s="434"/>
      <c r="L211" s="442"/>
      <c r="M211" s="442"/>
      <c r="N211" s="274" t="s">
        <v>240</v>
      </c>
      <c r="O211" s="275"/>
      <c r="P211" s="435"/>
      <c r="Q211" s="275"/>
    </row>
    <row r="212">
      <c r="A212" s="87"/>
      <c r="B212" s="87"/>
      <c r="C212" s="87"/>
      <c r="D212" s="87"/>
      <c r="E212" s="266"/>
      <c r="F212" s="266"/>
      <c r="G212" s="277"/>
      <c r="H212" s="438" t="s">
        <v>261</v>
      </c>
      <c r="I212" s="270" t="s">
        <v>239</v>
      </c>
      <c r="J212" s="439"/>
      <c r="K212" s="271">
        <f t="shared" ref="K212:M212" si="36">K208/SHARDING(K211)</f>
        <v>2560</v>
      </c>
      <c r="L212" s="271">
        <f t="shared" si="36"/>
        <v>1</v>
      </c>
      <c r="M212" s="271">
        <f t="shared" si="36"/>
        <v>576</v>
      </c>
      <c r="N212" s="271" t="s">
        <v>240</v>
      </c>
      <c r="O212" s="280"/>
      <c r="P212" s="440">
        <f>SIZEOF_IN_MIB(J212:M212, O207)</f>
        <v>1.40625</v>
      </c>
      <c r="Q212" s="280"/>
    </row>
    <row r="213">
      <c r="A213" s="87"/>
      <c r="B213" s="87"/>
      <c r="C213" s="87"/>
      <c r="D213" s="87"/>
      <c r="E213" s="266"/>
      <c r="F213" s="266"/>
      <c r="G213" s="444" t="s">
        <v>263</v>
      </c>
      <c r="H213" s="445"/>
      <c r="I213" s="371"/>
      <c r="J213" s="371"/>
      <c r="K213" s="371"/>
      <c r="L213" s="446"/>
      <c r="M213" s="446"/>
      <c r="N213" s="446"/>
      <c r="O213" s="371"/>
      <c r="P213" s="447"/>
      <c r="Q213" s="371"/>
    </row>
    <row r="214">
      <c r="A214" s="87"/>
      <c r="B214" s="87"/>
      <c r="C214" s="87"/>
      <c r="D214" s="87"/>
      <c r="E214" s="266"/>
      <c r="F214" s="266"/>
      <c r="G214" s="448" t="s">
        <v>264</v>
      </c>
      <c r="H214" s="449">
        <f>SHARDING(K209)*SHARDING(L209)*SHARDING(M209)</f>
        <v>16</v>
      </c>
      <c r="I214" s="439"/>
      <c r="J214" s="439"/>
      <c r="K214" s="439"/>
      <c r="L214" s="450"/>
      <c r="M214" s="450"/>
      <c r="N214" s="450"/>
      <c r="O214" s="439"/>
      <c r="P214" s="451"/>
      <c r="Q214" s="439"/>
    </row>
    <row r="215">
      <c r="A215" s="87"/>
      <c r="B215" s="87"/>
      <c r="C215" s="87"/>
      <c r="D215" s="87"/>
      <c r="E215" s="266"/>
      <c r="F215" s="266"/>
      <c r="G215" s="448" t="s">
        <v>265</v>
      </c>
      <c r="H215" s="452">
        <f>P210 * (H214-1)</f>
        <v>1.318359375</v>
      </c>
      <c r="I215" s="434"/>
      <c r="J215" s="434"/>
      <c r="K215" s="434"/>
      <c r="L215" s="442"/>
      <c r="M215" s="442"/>
      <c r="N215" s="442"/>
      <c r="O215" s="434"/>
      <c r="P215" s="443"/>
      <c r="Q215" s="434"/>
    </row>
    <row r="216">
      <c r="A216" s="87"/>
      <c r="B216" s="87"/>
      <c r="C216" s="87"/>
      <c r="D216" s="87"/>
      <c r="E216" s="266"/>
      <c r="F216" s="266"/>
      <c r="G216" s="448" t="s">
        <v>266</v>
      </c>
      <c r="H216" s="453">
        <f>H215*H214</f>
        <v>21.09375</v>
      </c>
      <c r="I216" s="439"/>
      <c r="J216" s="439"/>
      <c r="K216" s="439"/>
      <c r="L216" s="450"/>
      <c r="M216" s="450"/>
      <c r="N216" s="450"/>
      <c r="O216" s="439"/>
      <c r="P216" s="451"/>
      <c r="Q216" s="439"/>
    </row>
    <row r="217">
      <c r="A217" s="87"/>
      <c r="B217" s="87"/>
      <c r="C217" s="87"/>
      <c r="D217" s="87"/>
      <c r="E217" s="266"/>
      <c r="F217" s="266"/>
      <c r="G217" s="448" t="s">
        <v>267</v>
      </c>
      <c r="H217" s="433" t="str">
        <f>IFS(H214=8,12,
H214=4,4,
H214=2,1,
H214=1,0,
TRUE,NA())</f>
        <v>#N/A</v>
      </c>
      <c r="I217" s="434"/>
      <c r="J217" s="434"/>
      <c r="K217" s="434"/>
      <c r="L217" s="442"/>
      <c r="M217" s="442"/>
      <c r="N217" s="442"/>
      <c r="O217" s="434"/>
      <c r="P217" s="443"/>
      <c r="Q217" s="434"/>
    </row>
    <row r="218">
      <c r="A218" s="87"/>
      <c r="B218" s="87"/>
      <c r="C218" s="87"/>
      <c r="D218" s="87"/>
      <c r="E218" s="266"/>
      <c r="F218" s="266"/>
      <c r="G218" s="454" t="s">
        <v>268</v>
      </c>
      <c r="H218" s="455">
        <v>1.0</v>
      </c>
      <c r="I218" s="439"/>
      <c r="J218" s="439"/>
      <c r="K218" s="439"/>
      <c r="L218" s="450"/>
      <c r="M218" s="450"/>
      <c r="N218" s="450"/>
      <c r="O218" s="439"/>
      <c r="P218" s="451"/>
      <c r="Q218" s="439"/>
    </row>
    <row r="219">
      <c r="A219" s="87"/>
      <c r="B219" s="87"/>
      <c r="C219" s="87"/>
      <c r="D219" s="87"/>
      <c r="E219" s="266"/>
      <c r="F219" s="266"/>
      <c r="G219" s="456" t="s">
        <v>269</v>
      </c>
      <c r="H219" s="457" t="str">
        <f>ALL_GATHER_CHIP2CHIP_TIME_MS2(H216 * H218, H217)</f>
        <v>#N/A</v>
      </c>
      <c r="I219" s="434"/>
      <c r="J219" s="434"/>
      <c r="K219" s="434"/>
      <c r="L219" s="442"/>
      <c r="M219" s="442"/>
      <c r="N219" s="442"/>
      <c r="O219" s="434"/>
      <c r="P219" s="443"/>
      <c r="Q219" s="434"/>
    </row>
    <row r="220">
      <c r="A220" s="87"/>
      <c r="B220" s="87"/>
      <c r="C220" s="87"/>
      <c r="D220" s="87"/>
      <c r="E220" s="266"/>
      <c r="F220" s="266"/>
      <c r="G220" s="454"/>
      <c r="H220" s="458"/>
      <c r="I220" s="439"/>
      <c r="J220" s="439"/>
      <c r="K220" s="439"/>
      <c r="L220" s="450"/>
      <c r="M220" s="450"/>
      <c r="N220" s="450"/>
      <c r="O220" s="439"/>
      <c r="P220" s="451"/>
      <c r="Q220" s="439"/>
    </row>
    <row r="221">
      <c r="A221" s="87"/>
      <c r="B221" s="87"/>
      <c r="C221" s="87"/>
      <c r="D221" s="87"/>
      <c r="E221" s="266"/>
      <c r="F221" s="266"/>
      <c r="G221" s="444" t="s">
        <v>270</v>
      </c>
      <c r="H221" s="445"/>
      <c r="I221" s="371"/>
      <c r="J221" s="371"/>
      <c r="K221" s="371"/>
      <c r="L221" s="446"/>
      <c r="M221" s="446"/>
      <c r="N221" s="446"/>
      <c r="O221" s="371"/>
      <c r="P221" s="447"/>
      <c r="Q221" s="371"/>
    </row>
    <row r="222">
      <c r="A222" s="87"/>
      <c r="B222" s="87"/>
      <c r="C222" s="87"/>
      <c r="D222" s="87"/>
      <c r="E222" s="266"/>
      <c r="F222" s="266"/>
      <c r="G222" s="459" t="s">
        <v>271</v>
      </c>
      <c r="H222" s="460" t="s">
        <v>264</v>
      </c>
      <c r="I222" s="439"/>
      <c r="J222" s="461">
        <f>SHARDING(K209)*SHARDING(L209)*SHARDING(M209)/HW_SPEC("# of TensorCore per Chip")</f>
        <v>8</v>
      </c>
      <c r="K222" s="439"/>
      <c r="L222" s="450"/>
      <c r="M222" s="450"/>
      <c r="N222" s="450"/>
      <c r="O222" s="439"/>
      <c r="P222" s="451"/>
      <c r="Q222" s="439"/>
    </row>
    <row r="223">
      <c r="A223" s="87"/>
      <c r="B223" s="87"/>
      <c r="C223" s="87"/>
      <c r="D223" s="87"/>
      <c r="E223" s="266"/>
      <c r="F223" s="266"/>
      <c r="G223" s="266"/>
      <c r="H223" s="462" t="s">
        <v>265</v>
      </c>
      <c r="I223" s="434"/>
      <c r="J223" s="452">
        <f>P210 * HW_SPEC("# of TensorCore per Chip") * (J222-1)</f>
        <v>1.23046875</v>
      </c>
      <c r="K223" s="434"/>
      <c r="L223" s="442"/>
      <c r="M223" s="442"/>
      <c r="N223" s="442"/>
      <c r="O223" s="434"/>
      <c r="P223" s="443"/>
      <c r="Q223" s="434"/>
    </row>
    <row r="224">
      <c r="A224" s="87"/>
      <c r="B224" s="87"/>
      <c r="C224" s="87"/>
      <c r="D224" s="87"/>
      <c r="E224" s="266"/>
      <c r="F224" s="266"/>
      <c r="G224" s="266"/>
      <c r="H224" s="460" t="s">
        <v>266</v>
      </c>
      <c r="I224" s="439"/>
      <c r="J224" s="453">
        <f>J223*J222</f>
        <v>9.84375</v>
      </c>
      <c r="K224" s="439"/>
      <c r="L224" s="450"/>
      <c r="M224" s="450"/>
      <c r="N224" s="450"/>
      <c r="O224" s="439"/>
      <c r="P224" s="451"/>
      <c r="Q224" s="439"/>
    </row>
    <row r="225">
      <c r="A225" s="87"/>
      <c r="B225" s="87"/>
      <c r="C225" s="87"/>
      <c r="D225" s="87"/>
      <c r="E225" s="266"/>
      <c r="F225" s="266"/>
      <c r="G225" s="266"/>
      <c r="H225" s="462" t="s">
        <v>267</v>
      </c>
      <c r="I225" s="434"/>
      <c r="J225" s="463">
        <f>IFS(J222=8,12,
J222=4,4,
J222=2,1,
J222=1,0,
TRUE,NA())</f>
        <v>12</v>
      </c>
      <c r="K225" s="434"/>
      <c r="L225" s="442"/>
      <c r="M225" s="442"/>
      <c r="N225" s="442"/>
      <c r="O225" s="434"/>
      <c r="P225" s="443"/>
      <c r="Q225" s="434"/>
    </row>
    <row r="226">
      <c r="A226" s="87"/>
      <c r="B226" s="87"/>
      <c r="C226" s="87"/>
      <c r="D226" s="87"/>
      <c r="E226" s="266"/>
      <c r="F226" s="266"/>
      <c r="G226" s="266"/>
      <c r="H226" s="458" t="s">
        <v>268</v>
      </c>
      <c r="I226" s="439"/>
      <c r="J226" s="270">
        <v>2.0</v>
      </c>
      <c r="K226" s="439"/>
      <c r="L226" s="450"/>
      <c r="M226" s="450"/>
      <c r="N226" s="450"/>
      <c r="O226" s="439"/>
      <c r="P226" s="451"/>
      <c r="Q226" s="439"/>
    </row>
    <row r="227">
      <c r="A227" s="87"/>
      <c r="B227" s="87"/>
      <c r="C227" s="87"/>
      <c r="D227" s="87"/>
      <c r="E227" s="266"/>
      <c r="F227" s="266"/>
      <c r="G227" s="277"/>
      <c r="H227" s="462" t="s">
        <v>269</v>
      </c>
      <c r="I227" s="434"/>
      <c r="J227" s="464">
        <f>ALL_GATHER_CHIP2CHIP_TIME_MS2(J224 * J226, J225)</f>
        <v>0.01001358032</v>
      </c>
      <c r="K227" s="434"/>
      <c r="L227" s="442"/>
      <c r="M227" s="442"/>
      <c r="N227" s="442"/>
      <c r="O227" s="434"/>
      <c r="P227" s="443"/>
      <c r="Q227" s="434"/>
    </row>
    <row r="228">
      <c r="A228" s="87"/>
      <c r="B228" s="87"/>
      <c r="C228" s="87"/>
      <c r="D228" s="87"/>
      <c r="E228" s="266"/>
      <c r="F228" s="266"/>
      <c r="G228" s="459" t="s">
        <v>272</v>
      </c>
      <c r="H228" s="460" t="s">
        <v>264</v>
      </c>
      <c r="I228" s="439"/>
      <c r="J228" s="465">
        <f>HW_SPEC("# of TensorCore per Chip")</f>
        <v>2</v>
      </c>
      <c r="K228" s="439"/>
      <c r="L228" s="450"/>
      <c r="M228" s="450"/>
      <c r="N228" s="450"/>
      <c r="O228" s="439"/>
      <c r="P228" s="451"/>
      <c r="Q228" s="439"/>
    </row>
    <row r="229">
      <c r="A229" s="87"/>
      <c r="B229" s="87"/>
      <c r="C229" s="87"/>
      <c r="D229" s="87"/>
      <c r="E229" s="266"/>
      <c r="F229" s="266"/>
      <c r="G229" s="266"/>
      <c r="H229" s="462" t="s">
        <v>265</v>
      </c>
      <c r="I229" s="434"/>
      <c r="J229" s="452">
        <f>P210*J222 * (J228-1)</f>
        <v>0.703125</v>
      </c>
      <c r="K229" s="434"/>
      <c r="L229" s="442"/>
      <c r="M229" s="442"/>
      <c r="N229" s="442"/>
      <c r="O229" s="434"/>
      <c r="P229" s="443"/>
      <c r="Q229" s="434"/>
    </row>
    <row r="230">
      <c r="A230" s="87"/>
      <c r="B230" s="87"/>
      <c r="C230" s="87"/>
      <c r="D230" s="87"/>
      <c r="E230" s="266"/>
      <c r="F230" s="266"/>
      <c r="G230" s="266"/>
      <c r="H230" s="460" t="s">
        <v>266</v>
      </c>
      <c r="I230" s="439"/>
      <c r="J230" s="453">
        <f>J229*J228</f>
        <v>1.40625</v>
      </c>
      <c r="K230" s="439"/>
      <c r="L230" s="450"/>
      <c r="M230" s="450"/>
      <c r="N230" s="450"/>
      <c r="O230" s="439"/>
      <c r="P230" s="451"/>
      <c r="Q230" s="439"/>
    </row>
    <row r="231">
      <c r="A231" s="87"/>
      <c r="B231" s="87"/>
      <c r="C231" s="87"/>
      <c r="D231" s="87"/>
      <c r="E231" s="266"/>
      <c r="F231" s="266"/>
      <c r="G231" s="266"/>
      <c r="H231" s="462" t="s">
        <v>269</v>
      </c>
      <c r="I231" s="434"/>
      <c r="J231" s="466">
        <f>ALL_GATHER_CORE2CORE_TIME_MS(J230)</f>
        <v>0.00114440918</v>
      </c>
      <c r="K231" s="434"/>
      <c r="L231" s="442"/>
      <c r="M231" s="442"/>
      <c r="N231" s="442"/>
      <c r="O231" s="434"/>
      <c r="P231" s="443"/>
      <c r="Q231" s="434"/>
    </row>
    <row r="232">
      <c r="A232" s="87"/>
      <c r="B232" s="87"/>
      <c r="C232" s="87"/>
      <c r="D232" s="87"/>
      <c r="E232" s="266"/>
      <c r="F232" s="266"/>
      <c r="G232" s="277"/>
      <c r="H232" s="467" t="s">
        <v>304</v>
      </c>
      <c r="I232" s="439"/>
      <c r="J232" s="468">
        <f>J231/J222</f>
        <v>0.0001430511475</v>
      </c>
      <c r="K232" s="439"/>
      <c r="L232" s="450"/>
      <c r="M232" s="450"/>
      <c r="N232" s="450"/>
      <c r="O232" s="439"/>
      <c r="P232" s="451"/>
      <c r="Q232" s="439"/>
    </row>
    <row r="233">
      <c r="A233" s="87"/>
      <c r="B233" s="87"/>
      <c r="C233" s="87"/>
      <c r="D233" s="87"/>
      <c r="E233" s="266"/>
      <c r="F233" s="266"/>
      <c r="G233" s="456" t="s">
        <v>274</v>
      </c>
      <c r="H233" s="469">
        <f>J227+J232</f>
        <v>0.01015663147</v>
      </c>
      <c r="I233" s="434"/>
      <c r="J233" s="470"/>
      <c r="K233" s="434"/>
      <c r="L233" s="442"/>
      <c r="M233" s="442"/>
      <c r="N233" s="442"/>
      <c r="O233" s="434"/>
      <c r="P233" s="443"/>
      <c r="Q233" s="434"/>
    </row>
    <row r="234">
      <c r="A234" s="87"/>
      <c r="B234" s="87"/>
      <c r="C234" s="87"/>
      <c r="D234" s="87"/>
      <c r="E234" s="266"/>
      <c r="F234" s="266"/>
      <c r="G234" s="454"/>
      <c r="H234" s="471"/>
      <c r="I234" s="439"/>
      <c r="J234" s="472"/>
      <c r="K234" s="439"/>
      <c r="L234" s="450"/>
      <c r="M234" s="450"/>
      <c r="N234" s="450"/>
      <c r="O234" s="439"/>
      <c r="P234" s="451"/>
      <c r="Q234" s="439"/>
    </row>
    <row r="235">
      <c r="A235" s="87"/>
      <c r="B235" s="87"/>
      <c r="C235" s="87"/>
      <c r="D235" s="87"/>
      <c r="E235" s="266"/>
      <c r="F235" s="266"/>
      <c r="G235" s="473" t="s">
        <v>280</v>
      </c>
      <c r="H235" s="370" t="s">
        <v>281</v>
      </c>
      <c r="I235" s="371"/>
      <c r="J235" s="371"/>
      <c r="K235" s="371"/>
      <c r="L235" s="446"/>
      <c r="M235" s="446"/>
      <c r="N235" s="446"/>
      <c r="O235" s="371"/>
      <c r="P235" s="447"/>
      <c r="Q235" s="371"/>
    </row>
    <row r="236">
      <c r="A236" s="87"/>
      <c r="B236" s="87"/>
      <c r="C236" s="87"/>
      <c r="D236" s="87"/>
      <c r="E236" s="266"/>
      <c r="F236" s="266"/>
      <c r="G236" s="473" t="s">
        <v>298</v>
      </c>
      <c r="H236" s="474">
        <f>IFS(H235=G213,H219,
H235=G221,H233 ,
TRUE,0)</f>
        <v>0</v>
      </c>
      <c r="I236" s="371"/>
      <c r="J236" s="371"/>
      <c r="K236" s="371"/>
      <c r="L236" s="446"/>
      <c r="M236" s="446"/>
      <c r="N236" s="446"/>
      <c r="O236" s="371"/>
      <c r="P236" s="475"/>
      <c r="Q236" s="371"/>
    </row>
    <row r="237">
      <c r="A237" s="87"/>
      <c r="B237" s="87"/>
      <c r="C237" s="87"/>
      <c r="D237" s="87"/>
      <c r="E237" s="258" t="s">
        <v>305</v>
      </c>
      <c r="F237" s="282" t="s">
        <v>249</v>
      </c>
      <c r="G237" s="260"/>
      <c r="H237" s="290" t="s">
        <v>238</v>
      </c>
      <c r="I237" s="290" t="s">
        <v>239</v>
      </c>
      <c r="J237" s="195" t="s">
        <v>40</v>
      </c>
      <c r="K237" s="195" t="s">
        <v>38</v>
      </c>
      <c r="L237" s="195" t="s">
        <v>154</v>
      </c>
      <c r="M237" s="398" t="s">
        <v>145</v>
      </c>
      <c r="N237" s="290" t="s">
        <v>240</v>
      </c>
      <c r="O237" s="291" t="str">
        <f>PARAMS("attn_kv_k_dtype")</f>
        <v>fp8</v>
      </c>
      <c r="P237" s="292"/>
      <c r="Q237" s="291" t="b">
        <v>0</v>
      </c>
    </row>
    <row r="238">
      <c r="A238" s="87"/>
      <c r="B238" s="87"/>
      <c r="C238" s="87"/>
      <c r="D238" s="87"/>
      <c r="E238" s="266"/>
      <c r="F238" s="267"/>
      <c r="G238" s="268"/>
      <c r="H238" s="195" t="s">
        <v>242</v>
      </c>
      <c r="I238" s="290" t="s">
        <v>239</v>
      </c>
      <c r="J238" s="289">
        <f t="shared" ref="J238:M238" si="37">PARAMS(J237)</f>
        <v>2560</v>
      </c>
      <c r="K238" s="290">
        <f t="shared" si="37"/>
        <v>1</v>
      </c>
      <c r="L238" s="290">
        <f t="shared" si="37"/>
        <v>128</v>
      </c>
      <c r="M238" s="290">
        <f t="shared" si="37"/>
        <v>512</v>
      </c>
      <c r="N238" s="290" t="s">
        <v>240</v>
      </c>
      <c r="O238" s="266"/>
      <c r="P238" s="292">
        <f>SIZEOF_IN_MIB(J238:M238, $O237)</f>
        <v>160</v>
      </c>
      <c r="Q238" s="266"/>
    </row>
    <row r="239">
      <c r="A239" s="87"/>
      <c r="B239" s="87"/>
      <c r="C239" s="87"/>
      <c r="D239" s="87"/>
      <c r="E239" s="266"/>
      <c r="F239" s="267"/>
      <c r="G239" s="268"/>
      <c r="H239" s="289" t="s">
        <v>244</v>
      </c>
      <c r="I239" s="289" t="s">
        <v>239</v>
      </c>
      <c r="J239" s="195" t="s">
        <v>143</v>
      </c>
      <c r="K239" s="195"/>
      <c r="L239" s="195"/>
      <c r="M239" s="289"/>
      <c r="N239" s="289" t="s">
        <v>240</v>
      </c>
      <c r="O239" s="266"/>
      <c r="P239" s="292"/>
      <c r="Q239" s="266"/>
    </row>
    <row r="240">
      <c r="A240" s="87"/>
      <c r="B240" s="87"/>
      <c r="C240" s="87"/>
      <c r="D240" s="87"/>
      <c r="E240" s="266"/>
      <c r="F240" s="278"/>
      <c r="G240" s="279"/>
      <c r="H240" s="195" t="s">
        <v>246</v>
      </c>
      <c r="I240" s="289" t="s">
        <v>239</v>
      </c>
      <c r="J240" s="289">
        <f t="shared" ref="J240:M240" si="38">J238/SHARDING(J239)</f>
        <v>160</v>
      </c>
      <c r="K240" s="289">
        <f t="shared" si="38"/>
        <v>1</v>
      </c>
      <c r="L240" s="289">
        <f t="shared" si="38"/>
        <v>128</v>
      </c>
      <c r="M240" s="289">
        <f t="shared" si="38"/>
        <v>512</v>
      </c>
      <c r="N240" s="289" t="s">
        <v>240</v>
      </c>
      <c r="O240" s="277"/>
      <c r="P240" s="292">
        <f>SIZEOF_IN_MIB(J240:M240, $O237)</f>
        <v>10</v>
      </c>
      <c r="Q240" s="277"/>
    </row>
    <row r="241">
      <c r="A241" s="87"/>
      <c r="B241" s="87"/>
      <c r="C241" s="87"/>
      <c r="D241" s="87"/>
      <c r="E241" s="266"/>
      <c r="F241" s="259" t="s">
        <v>253</v>
      </c>
      <c r="G241" s="260"/>
      <c r="H241" s="289" t="s">
        <v>238</v>
      </c>
      <c r="I241" s="289" t="s">
        <v>239</v>
      </c>
      <c r="J241" s="290"/>
      <c r="K241" s="195" t="s">
        <v>40</v>
      </c>
      <c r="L241" s="195" t="s">
        <v>42</v>
      </c>
      <c r="M241" s="398" t="s">
        <v>145</v>
      </c>
      <c r="N241" s="289" t="s">
        <v>240</v>
      </c>
      <c r="O241" s="291" t="str">
        <f>PARAMS("kv_dtype")</f>
        <v>fp8</v>
      </c>
      <c r="P241" s="292"/>
      <c r="Q241" s="291" t="b">
        <v>0</v>
      </c>
    </row>
    <row r="242">
      <c r="E242" s="266"/>
      <c r="F242" s="267"/>
      <c r="G242" s="268"/>
      <c r="H242" s="195" t="s">
        <v>242</v>
      </c>
      <c r="I242" s="289" t="s">
        <v>239</v>
      </c>
      <c r="J242" s="290"/>
      <c r="K242" s="289">
        <f t="shared" ref="K242:M242" si="39">PARAMS(K241)</f>
        <v>2560</v>
      </c>
      <c r="L242" s="289">
        <f t="shared" si="39"/>
        <v>9216</v>
      </c>
      <c r="M242" s="289">
        <f t="shared" si="39"/>
        <v>512</v>
      </c>
      <c r="N242" s="289" t="s">
        <v>240</v>
      </c>
      <c r="O242" s="266"/>
      <c r="P242" s="292">
        <f>SIZEOF_IN_MIB(J242:M242, $O241)</f>
        <v>11520</v>
      </c>
      <c r="Q242" s="266"/>
    </row>
    <row r="243">
      <c r="E243" s="266"/>
      <c r="F243" s="267"/>
      <c r="G243" s="268"/>
      <c r="H243" s="289" t="s">
        <v>244</v>
      </c>
      <c r="I243" s="289" t="s">
        <v>239</v>
      </c>
      <c r="J243" s="290"/>
      <c r="K243" s="195" t="s">
        <v>143</v>
      </c>
      <c r="L243" s="289"/>
      <c r="M243" s="289"/>
      <c r="N243" s="289" t="s">
        <v>240</v>
      </c>
      <c r="O243" s="266"/>
      <c r="P243" s="292"/>
      <c r="Q243" s="266"/>
    </row>
    <row r="244">
      <c r="E244" s="266"/>
      <c r="F244" s="278"/>
      <c r="G244" s="279"/>
      <c r="H244" s="274" t="s">
        <v>246</v>
      </c>
      <c r="I244" s="274" t="s">
        <v>239</v>
      </c>
      <c r="J244" s="261"/>
      <c r="K244" s="274">
        <f t="shared" ref="K244:M244" si="40">K242/SHARDING(K243)</f>
        <v>160</v>
      </c>
      <c r="L244" s="274">
        <f t="shared" si="40"/>
        <v>9216</v>
      </c>
      <c r="M244" s="274">
        <f t="shared" si="40"/>
        <v>512</v>
      </c>
      <c r="N244" s="274" t="s">
        <v>240</v>
      </c>
      <c r="O244" s="241"/>
      <c r="P244" s="276">
        <f>SIZEOF_IN_MIB(J244:M244, $O241)</f>
        <v>720</v>
      </c>
      <c r="Q244" s="241"/>
    </row>
    <row r="245">
      <c r="E245" s="266"/>
      <c r="F245" s="259" t="s">
        <v>257</v>
      </c>
      <c r="G245" s="260"/>
      <c r="H245" s="271" t="s">
        <v>238</v>
      </c>
      <c r="I245" s="271" t="s">
        <v>239</v>
      </c>
      <c r="J245" s="269" t="s">
        <v>40</v>
      </c>
      <c r="K245" s="269" t="s">
        <v>38</v>
      </c>
      <c r="L245" s="269" t="s">
        <v>42</v>
      </c>
      <c r="M245" s="269" t="s">
        <v>154</v>
      </c>
      <c r="N245" s="271" t="s">
        <v>240</v>
      </c>
      <c r="O245" s="399" t="s">
        <v>82</v>
      </c>
      <c r="P245" s="273"/>
      <c r="Q245" s="399" t="b">
        <v>1</v>
      </c>
    </row>
    <row r="246">
      <c r="E246" s="266"/>
      <c r="F246" s="267"/>
      <c r="G246" s="268"/>
      <c r="H246" s="262" t="s">
        <v>242</v>
      </c>
      <c r="I246" s="274" t="s">
        <v>239</v>
      </c>
      <c r="J246" s="274">
        <f t="shared" ref="J246:M246" si="41">PARAMS(J245)</f>
        <v>2560</v>
      </c>
      <c r="K246" s="274">
        <f t="shared" si="41"/>
        <v>1</v>
      </c>
      <c r="L246" s="274">
        <f t="shared" si="41"/>
        <v>9216</v>
      </c>
      <c r="M246" s="274">
        <f t="shared" si="41"/>
        <v>128</v>
      </c>
      <c r="N246" s="274" t="s">
        <v>240</v>
      </c>
      <c r="O246" s="275"/>
      <c r="P246" s="276">
        <f>SIZEOF_IN_MIB(J246:M246, $O245)</f>
        <v>5760</v>
      </c>
      <c r="Q246" s="275"/>
    </row>
    <row r="247">
      <c r="E247" s="266"/>
      <c r="F247" s="267"/>
      <c r="G247" s="268"/>
      <c r="H247" s="271" t="s">
        <v>244</v>
      </c>
      <c r="I247" s="271" t="s">
        <v>239</v>
      </c>
      <c r="J247" s="269" t="s">
        <v>143</v>
      </c>
      <c r="K247" s="269"/>
      <c r="L247" s="269"/>
      <c r="M247" s="271"/>
      <c r="N247" s="271" t="s">
        <v>240</v>
      </c>
      <c r="O247" s="272"/>
      <c r="P247" s="273"/>
      <c r="Q247" s="272"/>
    </row>
    <row r="248">
      <c r="E248" s="266"/>
      <c r="F248" s="278"/>
      <c r="G248" s="279"/>
      <c r="H248" s="274" t="s">
        <v>246</v>
      </c>
      <c r="I248" s="274" t="s">
        <v>239</v>
      </c>
      <c r="J248" s="274">
        <f t="shared" ref="J248:M248" si="42">J246/SHARDING(J247)</f>
        <v>160</v>
      </c>
      <c r="K248" s="274">
        <f t="shared" si="42"/>
        <v>1</v>
      </c>
      <c r="L248" s="274">
        <f t="shared" si="42"/>
        <v>9216</v>
      </c>
      <c r="M248" s="274">
        <f t="shared" si="42"/>
        <v>128</v>
      </c>
      <c r="N248" s="274" t="s">
        <v>240</v>
      </c>
      <c r="O248" s="241"/>
      <c r="P248" s="276">
        <f>SIZEOF_IN_MIB(J248:M248, $O245)</f>
        <v>360</v>
      </c>
      <c r="Q248" s="241"/>
    </row>
    <row r="249">
      <c r="E249" s="266"/>
      <c r="F249" s="400" t="s">
        <v>293</v>
      </c>
      <c r="G249" s="385" t="s">
        <v>45</v>
      </c>
      <c r="H249" s="476" t="s">
        <v>306</v>
      </c>
      <c r="I249" s="270"/>
      <c r="J249" s="270"/>
      <c r="K249" s="270"/>
      <c r="L249" s="271"/>
      <c r="M249" s="271"/>
      <c r="N249" s="271"/>
      <c r="O249" s="477"/>
      <c r="P249" s="273"/>
      <c r="Q249" s="477"/>
    </row>
    <row r="250">
      <c r="E250" s="266"/>
      <c r="F250" s="277"/>
      <c r="G250" s="385"/>
      <c r="H250" s="274"/>
      <c r="I250" s="418"/>
      <c r="J250" s="261"/>
      <c r="K250" s="261"/>
      <c r="L250" s="274"/>
      <c r="M250" s="274"/>
      <c r="N250" s="274"/>
      <c r="O250" s="261"/>
      <c r="P250" s="276"/>
      <c r="Q250" s="222"/>
    </row>
    <row r="251">
      <c r="E251" s="266"/>
      <c r="F251" s="384" t="s">
        <v>285</v>
      </c>
      <c r="G251" s="385" t="s">
        <v>286</v>
      </c>
      <c r="H251" s="271" t="str">
        <f>VLOOKUP(O237&amp;","&amp;O241,$T$3:$W$12,4, FALSE)</f>
        <v>fp8</v>
      </c>
      <c r="I251" s="419"/>
      <c r="J251" s="270"/>
      <c r="K251" s="270"/>
      <c r="L251" s="271"/>
      <c r="M251" s="271"/>
      <c r="N251" s="271"/>
      <c r="O251" s="270"/>
      <c r="P251" s="273"/>
      <c r="Q251" s="305"/>
    </row>
    <row r="252">
      <c r="E252" s="266"/>
      <c r="F252" s="266"/>
      <c r="G252" s="381" t="s">
        <v>299</v>
      </c>
      <c r="H252" s="420">
        <f>CALCULATE_FLOPS(J240:M240,J244:M244,M244,K244,H251)</f>
        <v>193273528320</v>
      </c>
      <c r="I252" s="418"/>
      <c r="J252" s="261"/>
      <c r="K252" s="261"/>
      <c r="L252" s="274"/>
      <c r="M252" s="274"/>
      <c r="N252" s="274"/>
      <c r="O252" s="261"/>
      <c r="P252" s="276"/>
      <c r="Q252" s="222"/>
    </row>
    <row r="253">
      <c r="E253" s="266"/>
      <c r="F253" s="277"/>
      <c r="G253" s="388" t="s">
        <v>288</v>
      </c>
      <c r="H253" s="389">
        <f>COMPUTE_TIME_MS(H252, H251)</f>
        <v>0.1082390121</v>
      </c>
      <c r="I253" s="390"/>
      <c r="J253" s="391"/>
      <c r="K253" s="391"/>
      <c r="L253" s="392"/>
      <c r="M253" s="392"/>
      <c r="N253" s="392"/>
      <c r="O253" s="391"/>
      <c r="P253" s="393"/>
      <c r="Q253" s="305"/>
    </row>
    <row r="254">
      <c r="E254" s="266"/>
      <c r="F254" s="384" t="s">
        <v>289</v>
      </c>
      <c r="G254" s="381" t="s">
        <v>290</v>
      </c>
      <c r="H254" s="303">
        <f>IF(Q237,0,P240)+IF(Q241,0,P244)+IF(Q245,0,P248)</f>
        <v>730</v>
      </c>
      <c r="I254" s="261"/>
      <c r="J254" s="261"/>
      <c r="K254" s="261"/>
      <c r="L254" s="274"/>
      <c r="M254" s="274"/>
      <c r="N254" s="274"/>
      <c r="O254" s="261"/>
      <c r="P254" s="276"/>
      <c r="Q254" s="222"/>
    </row>
    <row r="255">
      <c r="E255" s="277"/>
      <c r="F255" s="277"/>
      <c r="G255" s="395" t="s">
        <v>291</v>
      </c>
      <c r="H255" s="430">
        <f>HBM_TIME_MS(H254)</f>
        <v>0.2118608651</v>
      </c>
      <c r="I255" s="391"/>
      <c r="J255" s="391"/>
      <c r="K255" s="391"/>
      <c r="L255" s="392"/>
      <c r="M255" s="392"/>
      <c r="N255" s="392"/>
      <c r="O255" s="391"/>
      <c r="P255" s="393"/>
      <c r="Q255" s="305"/>
    </row>
    <row r="256">
      <c r="E256" s="258" t="s">
        <v>307</v>
      </c>
      <c r="F256" s="282" t="s">
        <v>249</v>
      </c>
      <c r="G256" s="260"/>
      <c r="H256" s="290" t="s">
        <v>238</v>
      </c>
      <c r="I256" s="290" t="s">
        <v>239</v>
      </c>
      <c r="J256" s="195" t="s">
        <v>40</v>
      </c>
      <c r="K256" s="195" t="s">
        <v>38</v>
      </c>
      <c r="L256" s="195" t="s">
        <v>154</v>
      </c>
      <c r="M256" s="398" t="s">
        <v>151</v>
      </c>
      <c r="N256" s="290" t="s">
        <v>240</v>
      </c>
      <c r="O256" s="291" t="str">
        <f>PARAMS("attn_kv_k_dtype")</f>
        <v>fp8</v>
      </c>
      <c r="P256" s="292"/>
      <c r="Q256" s="291" t="b">
        <v>0</v>
      </c>
    </row>
    <row r="257">
      <c r="E257" s="266"/>
      <c r="F257" s="267"/>
      <c r="G257" s="268"/>
      <c r="H257" s="195" t="s">
        <v>242</v>
      </c>
      <c r="I257" s="290" t="s">
        <v>239</v>
      </c>
      <c r="J257" s="289">
        <f t="shared" ref="J257:M257" si="43">PARAMS(J256)</f>
        <v>2560</v>
      </c>
      <c r="K257" s="290">
        <f t="shared" si="43"/>
        <v>1</v>
      </c>
      <c r="L257" s="290">
        <f t="shared" si="43"/>
        <v>128</v>
      </c>
      <c r="M257" s="290">
        <f t="shared" si="43"/>
        <v>64</v>
      </c>
      <c r="N257" s="290" t="s">
        <v>240</v>
      </c>
      <c r="O257" s="266"/>
      <c r="P257" s="292">
        <f>SIZEOF_IN_MIB(J257:M257, $O256)</f>
        <v>20</v>
      </c>
      <c r="Q257" s="266"/>
    </row>
    <row r="258">
      <c r="E258" s="266"/>
      <c r="F258" s="267"/>
      <c r="G258" s="268"/>
      <c r="H258" s="289" t="s">
        <v>244</v>
      </c>
      <c r="I258" s="289" t="s">
        <v>239</v>
      </c>
      <c r="J258" s="195" t="s">
        <v>143</v>
      </c>
      <c r="K258" s="195"/>
      <c r="L258" s="195"/>
      <c r="M258" s="289"/>
      <c r="N258" s="289" t="s">
        <v>240</v>
      </c>
      <c r="O258" s="266"/>
      <c r="P258" s="292"/>
      <c r="Q258" s="266"/>
    </row>
    <row r="259">
      <c r="E259" s="266"/>
      <c r="F259" s="278"/>
      <c r="G259" s="279"/>
      <c r="H259" s="195" t="s">
        <v>246</v>
      </c>
      <c r="I259" s="289" t="s">
        <v>239</v>
      </c>
      <c r="J259" s="289">
        <f t="shared" ref="J259:M259" si="44">J257/SHARDING(J258)</f>
        <v>160</v>
      </c>
      <c r="K259" s="289">
        <f t="shared" si="44"/>
        <v>1</v>
      </c>
      <c r="L259" s="289">
        <f t="shared" si="44"/>
        <v>128</v>
      </c>
      <c r="M259" s="289">
        <f t="shared" si="44"/>
        <v>64</v>
      </c>
      <c r="N259" s="289" t="s">
        <v>240</v>
      </c>
      <c r="O259" s="277"/>
      <c r="P259" s="292">
        <f>SIZEOF_IN_MIB(J259:M259, $O256)</f>
        <v>1.25</v>
      </c>
      <c r="Q259" s="277"/>
    </row>
    <row r="260">
      <c r="E260" s="266"/>
      <c r="F260" s="259" t="s">
        <v>253</v>
      </c>
      <c r="G260" s="260"/>
      <c r="H260" s="289" t="s">
        <v>238</v>
      </c>
      <c r="I260" s="289" t="s">
        <v>239</v>
      </c>
      <c r="J260" s="290"/>
      <c r="K260" s="195" t="s">
        <v>40</v>
      </c>
      <c r="L260" s="195" t="s">
        <v>42</v>
      </c>
      <c r="M260" s="398" t="s">
        <v>151</v>
      </c>
      <c r="N260" s="289" t="s">
        <v>240</v>
      </c>
      <c r="O260" s="291" t="str">
        <f>PARAMS("kv_dtype")</f>
        <v>fp8</v>
      </c>
      <c r="P260" s="292"/>
      <c r="Q260" s="291" t="b">
        <v>0</v>
      </c>
    </row>
    <row r="261">
      <c r="E261" s="266"/>
      <c r="F261" s="267"/>
      <c r="G261" s="268"/>
      <c r="H261" s="195" t="s">
        <v>242</v>
      </c>
      <c r="I261" s="289" t="s">
        <v>239</v>
      </c>
      <c r="J261" s="290"/>
      <c r="K261" s="289">
        <f t="shared" ref="K261:M261" si="45">PARAMS(K260)</f>
        <v>2560</v>
      </c>
      <c r="L261" s="289">
        <f t="shared" si="45"/>
        <v>9216</v>
      </c>
      <c r="M261" s="289">
        <f t="shared" si="45"/>
        <v>64</v>
      </c>
      <c r="N261" s="289" t="s">
        <v>240</v>
      </c>
      <c r="O261" s="266"/>
      <c r="P261" s="292">
        <f>SIZEOF_IN_MIB(J261:M261, $O260)</f>
        <v>1440</v>
      </c>
      <c r="Q261" s="266"/>
    </row>
    <row r="262">
      <c r="E262" s="266"/>
      <c r="F262" s="267"/>
      <c r="G262" s="268"/>
      <c r="H262" s="289" t="s">
        <v>244</v>
      </c>
      <c r="I262" s="289" t="s">
        <v>239</v>
      </c>
      <c r="J262" s="290"/>
      <c r="K262" s="195" t="s">
        <v>143</v>
      </c>
      <c r="L262" s="289"/>
      <c r="M262" s="289"/>
      <c r="N262" s="289" t="s">
        <v>240</v>
      </c>
      <c r="O262" s="266"/>
      <c r="P262" s="292"/>
      <c r="Q262" s="266"/>
    </row>
    <row r="263">
      <c r="E263" s="266"/>
      <c r="F263" s="278"/>
      <c r="G263" s="279"/>
      <c r="H263" s="274" t="s">
        <v>246</v>
      </c>
      <c r="I263" s="274" t="s">
        <v>239</v>
      </c>
      <c r="J263" s="261"/>
      <c r="K263" s="274">
        <f t="shared" ref="K263:M263" si="46">K261/SHARDING(K262)</f>
        <v>160</v>
      </c>
      <c r="L263" s="274">
        <f t="shared" si="46"/>
        <v>9216</v>
      </c>
      <c r="M263" s="274">
        <f t="shared" si="46"/>
        <v>64</v>
      </c>
      <c r="N263" s="274" t="s">
        <v>240</v>
      </c>
      <c r="O263" s="241"/>
      <c r="P263" s="276">
        <f>SIZEOF_IN_MIB(J263:M263, $O260)</f>
        <v>90</v>
      </c>
      <c r="Q263" s="241"/>
    </row>
    <row r="264">
      <c r="E264" s="266"/>
      <c r="F264" s="259" t="s">
        <v>257</v>
      </c>
      <c r="G264" s="260"/>
      <c r="H264" s="271" t="s">
        <v>238</v>
      </c>
      <c r="I264" s="271" t="s">
        <v>239</v>
      </c>
      <c r="J264" s="269" t="s">
        <v>40</v>
      </c>
      <c r="K264" s="269" t="s">
        <v>38</v>
      </c>
      <c r="L264" s="269" t="s">
        <v>42</v>
      </c>
      <c r="M264" s="269" t="s">
        <v>154</v>
      </c>
      <c r="N264" s="271" t="s">
        <v>240</v>
      </c>
      <c r="O264" s="478" t="s">
        <v>82</v>
      </c>
      <c r="P264" s="273"/>
      <c r="Q264" s="399" t="b">
        <v>1</v>
      </c>
    </row>
    <row r="265">
      <c r="E265" s="266"/>
      <c r="F265" s="267"/>
      <c r="G265" s="268"/>
      <c r="H265" s="262" t="s">
        <v>242</v>
      </c>
      <c r="I265" s="274" t="s">
        <v>239</v>
      </c>
      <c r="J265" s="274">
        <f t="shared" ref="J265:M265" si="47">PARAMS(J264)</f>
        <v>2560</v>
      </c>
      <c r="K265" s="274">
        <f t="shared" si="47"/>
        <v>1</v>
      </c>
      <c r="L265" s="274">
        <f t="shared" si="47"/>
        <v>9216</v>
      </c>
      <c r="M265" s="274">
        <f t="shared" si="47"/>
        <v>128</v>
      </c>
      <c r="N265" s="274" t="s">
        <v>240</v>
      </c>
      <c r="O265" s="275"/>
      <c r="P265" s="276">
        <f>SIZEOF_IN_MIB(J265:M265, $O264)</f>
        <v>5760</v>
      </c>
      <c r="Q265" s="275"/>
    </row>
    <row r="266">
      <c r="E266" s="266"/>
      <c r="F266" s="267"/>
      <c r="G266" s="268"/>
      <c r="H266" s="271" t="s">
        <v>244</v>
      </c>
      <c r="I266" s="271" t="s">
        <v>239</v>
      </c>
      <c r="J266" s="269" t="s">
        <v>143</v>
      </c>
      <c r="K266" s="269"/>
      <c r="L266" s="269"/>
      <c r="M266" s="271"/>
      <c r="N266" s="271" t="s">
        <v>240</v>
      </c>
      <c r="O266" s="272"/>
      <c r="P266" s="273"/>
      <c r="Q266" s="272"/>
    </row>
    <row r="267">
      <c r="E267" s="266"/>
      <c r="F267" s="278"/>
      <c r="G267" s="279"/>
      <c r="H267" s="274" t="s">
        <v>246</v>
      </c>
      <c r="I267" s="274" t="s">
        <v>239</v>
      </c>
      <c r="J267" s="274">
        <f t="shared" ref="J267:M267" si="48">J265/SHARDING(J266)</f>
        <v>160</v>
      </c>
      <c r="K267" s="274">
        <f t="shared" si="48"/>
        <v>1</v>
      </c>
      <c r="L267" s="274">
        <f t="shared" si="48"/>
        <v>9216</v>
      </c>
      <c r="M267" s="274">
        <f t="shared" si="48"/>
        <v>128</v>
      </c>
      <c r="N267" s="274" t="s">
        <v>240</v>
      </c>
      <c r="O267" s="241"/>
      <c r="P267" s="276">
        <f>SIZEOF_IN_MIB(J267:M267, $O264)</f>
        <v>360</v>
      </c>
      <c r="Q267" s="241"/>
    </row>
    <row r="268">
      <c r="E268" s="266"/>
      <c r="F268" s="400" t="s">
        <v>293</v>
      </c>
      <c r="G268" s="385" t="s">
        <v>45</v>
      </c>
      <c r="H268" s="423"/>
      <c r="I268" s="424"/>
      <c r="J268" s="270"/>
      <c r="K268" s="270"/>
      <c r="L268" s="271"/>
      <c r="M268" s="271"/>
      <c r="N268" s="271"/>
      <c r="O268" s="270"/>
      <c r="P268" s="273"/>
      <c r="Q268" s="305"/>
    </row>
    <row r="269">
      <c r="E269" s="266"/>
      <c r="F269" s="277"/>
      <c r="G269" s="385"/>
      <c r="H269" s="274"/>
      <c r="I269" s="418"/>
      <c r="J269" s="261"/>
      <c r="K269" s="261"/>
      <c r="L269" s="274"/>
      <c r="M269" s="274"/>
      <c r="N269" s="274"/>
      <c r="O269" s="261"/>
      <c r="P269" s="276"/>
      <c r="Q269" s="222"/>
    </row>
    <row r="270">
      <c r="E270" s="266"/>
      <c r="F270" s="384" t="s">
        <v>285</v>
      </c>
      <c r="G270" s="385" t="s">
        <v>286</v>
      </c>
      <c r="H270" s="271" t="str">
        <f>VLOOKUP(O256&amp;","&amp;O260,$T$3:$W$12,4, FALSE)</f>
        <v>fp8</v>
      </c>
      <c r="I270" s="419"/>
      <c r="J270" s="270"/>
      <c r="K270" s="270"/>
      <c r="L270" s="271"/>
      <c r="M270" s="271"/>
      <c r="N270" s="271"/>
      <c r="O270" s="270"/>
      <c r="P270" s="273"/>
      <c r="Q270" s="305"/>
    </row>
    <row r="271">
      <c r="E271" s="266"/>
      <c r="F271" s="266"/>
      <c r="G271" s="381" t="s">
        <v>299</v>
      </c>
      <c r="H271" s="420">
        <f>CALCULATE_FLOPS(J259:M259,J263:M263,M263,K263,H270)</f>
        <v>96636764160</v>
      </c>
      <c r="I271" s="418"/>
      <c r="J271" s="261"/>
      <c r="K271" s="261"/>
      <c r="L271" s="274"/>
      <c r="M271" s="274"/>
      <c r="N271" s="274"/>
      <c r="O271" s="261"/>
      <c r="P271" s="276"/>
      <c r="Q271" s="222"/>
    </row>
    <row r="272">
      <c r="E272" s="266"/>
      <c r="F272" s="277"/>
      <c r="G272" s="388" t="s">
        <v>288</v>
      </c>
      <c r="H272" s="421">
        <f>COMPUTE_TIME_MS(H271, H270)</f>
        <v>0.05411950605</v>
      </c>
      <c r="I272" s="390"/>
      <c r="J272" s="391"/>
      <c r="K272" s="391"/>
      <c r="L272" s="392"/>
      <c r="M272" s="392"/>
      <c r="N272" s="392"/>
      <c r="O272" s="391"/>
      <c r="P272" s="393"/>
      <c r="Q272" s="305"/>
    </row>
    <row r="273">
      <c r="E273" s="266"/>
      <c r="F273" s="384" t="s">
        <v>289</v>
      </c>
      <c r="G273" s="381" t="s">
        <v>290</v>
      </c>
      <c r="H273" s="303">
        <f>IF(Q256,0,P259)+IF(Q260,0,P263)+IF(Q264,0,P267)</f>
        <v>91.25</v>
      </c>
      <c r="I273" s="261"/>
      <c r="J273" s="261"/>
      <c r="K273" s="261"/>
      <c r="L273" s="274"/>
      <c r="M273" s="274"/>
      <c r="N273" s="274"/>
      <c r="O273" s="261"/>
      <c r="P273" s="276"/>
      <c r="Q273" s="222"/>
    </row>
    <row r="274">
      <c r="E274" s="277"/>
      <c r="F274" s="277"/>
      <c r="G274" s="395" t="s">
        <v>291</v>
      </c>
      <c r="H274" s="430">
        <f>HBM_TIME_MS(H273)</f>
        <v>0.02648260814</v>
      </c>
      <c r="I274" s="391"/>
      <c r="J274" s="391"/>
      <c r="K274" s="391"/>
      <c r="L274" s="392"/>
      <c r="M274" s="392"/>
      <c r="N274" s="392"/>
      <c r="O274" s="391"/>
      <c r="P274" s="393"/>
      <c r="Q274" s="305"/>
    </row>
    <row r="275">
      <c r="E275" s="258" t="s">
        <v>308</v>
      </c>
      <c r="F275" s="282" t="s">
        <v>249</v>
      </c>
      <c r="G275" s="260"/>
      <c r="H275" s="290" t="s">
        <v>238</v>
      </c>
      <c r="I275" s="290" t="s">
        <v>239</v>
      </c>
      <c r="J275" s="195" t="s">
        <v>40</v>
      </c>
      <c r="K275" s="195" t="s">
        <v>38</v>
      </c>
      <c r="L275" s="398" t="s">
        <v>42</v>
      </c>
      <c r="M275" s="195" t="s">
        <v>154</v>
      </c>
      <c r="N275" s="290" t="s">
        <v>240</v>
      </c>
      <c r="O275" s="291" t="str">
        <f>PARAMS("attn_av_a_dtype")</f>
        <v>fp8</v>
      </c>
      <c r="P275" s="292"/>
      <c r="Q275" s="291" t="b">
        <v>1</v>
      </c>
    </row>
    <row r="276">
      <c r="E276" s="266"/>
      <c r="F276" s="267"/>
      <c r="G276" s="268"/>
      <c r="H276" s="195" t="s">
        <v>242</v>
      </c>
      <c r="I276" s="290" t="s">
        <v>239</v>
      </c>
      <c r="J276" s="289">
        <f t="shared" ref="J276:M276" si="49">PARAMS(J275)</f>
        <v>2560</v>
      </c>
      <c r="K276" s="290">
        <f t="shared" si="49"/>
        <v>1</v>
      </c>
      <c r="L276" s="290">
        <f t="shared" si="49"/>
        <v>9216</v>
      </c>
      <c r="M276" s="290">
        <f t="shared" si="49"/>
        <v>128</v>
      </c>
      <c r="N276" s="290" t="s">
        <v>240</v>
      </c>
      <c r="O276" s="266"/>
      <c r="P276" s="292">
        <f>SIZEOF_IN_MIB(J276:M276, $O275)</f>
        <v>2880</v>
      </c>
      <c r="Q276" s="266"/>
    </row>
    <row r="277">
      <c r="E277" s="266"/>
      <c r="F277" s="267"/>
      <c r="G277" s="268"/>
      <c r="H277" s="289" t="s">
        <v>244</v>
      </c>
      <c r="I277" s="289" t="s">
        <v>239</v>
      </c>
      <c r="J277" s="195" t="s">
        <v>143</v>
      </c>
      <c r="K277" s="195"/>
      <c r="L277" s="195"/>
      <c r="M277" s="289"/>
      <c r="N277" s="289" t="s">
        <v>240</v>
      </c>
      <c r="O277" s="266"/>
      <c r="P277" s="292"/>
      <c r="Q277" s="266"/>
    </row>
    <row r="278">
      <c r="E278" s="266"/>
      <c r="F278" s="278"/>
      <c r="G278" s="279"/>
      <c r="H278" s="195" t="s">
        <v>246</v>
      </c>
      <c r="I278" s="289" t="s">
        <v>239</v>
      </c>
      <c r="J278" s="289">
        <f t="shared" ref="J278:M278" si="50">J276/SHARDING(J277)</f>
        <v>160</v>
      </c>
      <c r="K278" s="289">
        <f t="shared" si="50"/>
        <v>1</v>
      </c>
      <c r="L278" s="289">
        <f t="shared" si="50"/>
        <v>9216</v>
      </c>
      <c r="M278" s="289">
        <f t="shared" si="50"/>
        <v>128</v>
      </c>
      <c r="N278" s="289" t="s">
        <v>240</v>
      </c>
      <c r="O278" s="277"/>
      <c r="P278" s="292">
        <f>SIZEOF_IN_MIB(J278:M278, $O275)</f>
        <v>180</v>
      </c>
      <c r="Q278" s="277"/>
    </row>
    <row r="279">
      <c r="E279" s="266"/>
      <c r="F279" s="259" t="s">
        <v>253</v>
      </c>
      <c r="G279" s="260"/>
      <c r="H279" s="289" t="s">
        <v>238</v>
      </c>
      <c r="I279" s="289" t="s">
        <v>239</v>
      </c>
      <c r="J279" s="195" t="s">
        <v>40</v>
      </c>
      <c r="K279" s="195"/>
      <c r="L279" s="398" t="s">
        <v>42</v>
      </c>
      <c r="M279" s="195" t="s">
        <v>145</v>
      </c>
      <c r="N279" s="289" t="s">
        <v>240</v>
      </c>
      <c r="O279" s="291" t="str">
        <f>PARAMS("kv_dtype")</f>
        <v>fp8</v>
      </c>
      <c r="P279" s="292"/>
      <c r="Q279" s="291" t="b">
        <v>1</v>
      </c>
    </row>
    <row r="280">
      <c r="E280" s="266"/>
      <c r="F280" s="267"/>
      <c r="G280" s="268"/>
      <c r="H280" s="195" t="s">
        <v>242</v>
      </c>
      <c r="I280" s="289" t="s">
        <v>239</v>
      </c>
      <c r="J280" s="289">
        <f>PARAMS(J279)</f>
        <v>2560</v>
      </c>
      <c r="K280" s="289"/>
      <c r="L280" s="289">
        <f t="shared" ref="L280:M280" si="51">PARAMS(L279)</f>
        <v>9216</v>
      </c>
      <c r="M280" s="289">
        <f t="shared" si="51"/>
        <v>512</v>
      </c>
      <c r="N280" s="289" t="s">
        <v>240</v>
      </c>
      <c r="O280" s="266"/>
      <c r="P280" s="292">
        <f>SIZEOF_IN_MIB(J280:M280, $O279)</f>
        <v>11520</v>
      </c>
      <c r="Q280" s="266"/>
    </row>
    <row r="281">
      <c r="E281" s="266"/>
      <c r="F281" s="267"/>
      <c r="G281" s="268"/>
      <c r="H281" s="289" t="s">
        <v>244</v>
      </c>
      <c r="I281" s="289" t="s">
        <v>239</v>
      </c>
      <c r="J281" s="195" t="s">
        <v>143</v>
      </c>
      <c r="K281" s="290"/>
      <c r="L281" s="289"/>
      <c r="M281" s="289"/>
      <c r="N281" s="289" t="s">
        <v>240</v>
      </c>
      <c r="O281" s="266"/>
      <c r="P281" s="292"/>
      <c r="Q281" s="266"/>
    </row>
    <row r="282">
      <c r="E282" s="266"/>
      <c r="F282" s="278"/>
      <c r="G282" s="279"/>
      <c r="H282" s="274" t="s">
        <v>246</v>
      </c>
      <c r="I282" s="274" t="s">
        <v>239</v>
      </c>
      <c r="J282" s="274">
        <f>J280/SHARDING(J281)</f>
        <v>160</v>
      </c>
      <c r="K282" s="274"/>
      <c r="L282" s="274">
        <f t="shared" ref="L282:M282" si="52">L280/SHARDING(L281)</f>
        <v>9216</v>
      </c>
      <c r="M282" s="274">
        <f t="shared" si="52"/>
        <v>512</v>
      </c>
      <c r="N282" s="274" t="s">
        <v>240</v>
      </c>
      <c r="O282" s="241"/>
      <c r="P282" s="276">
        <f>SIZEOF_IN_MIB(J282:M282, $O279)</f>
        <v>720</v>
      </c>
      <c r="Q282" s="241"/>
    </row>
    <row r="283">
      <c r="E283" s="266"/>
      <c r="F283" s="259" t="s">
        <v>257</v>
      </c>
      <c r="G283" s="260"/>
      <c r="H283" s="271" t="s">
        <v>238</v>
      </c>
      <c r="I283" s="271" t="s">
        <v>239</v>
      </c>
      <c r="J283" s="269" t="s">
        <v>40</v>
      </c>
      <c r="K283" s="269" t="s">
        <v>38</v>
      </c>
      <c r="L283" s="269" t="s">
        <v>154</v>
      </c>
      <c r="M283" s="269" t="s">
        <v>145</v>
      </c>
      <c r="N283" s="271" t="s">
        <v>240</v>
      </c>
      <c r="O283" s="478" t="s">
        <v>82</v>
      </c>
      <c r="P283" s="273"/>
      <c r="Q283" s="399" t="b">
        <v>0</v>
      </c>
    </row>
    <row r="284">
      <c r="E284" s="266"/>
      <c r="F284" s="267"/>
      <c r="G284" s="268"/>
      <c r="H284" s="262" t="s">
        <v>242</v>
      </c>
      <c r="I284" s="274" t="s">
        <v>239</v>
      </c>
      <c r="J284" s="274">
        <f t="shared" ref="J284:M284" si="53">PARAMS(J283)</f>
        <v>2560</v>
      </c>
      <c r="K284" s="274">
        <f t="shared" si="53"/>
        <v>1</v>
      </c>
      <c r="L284" s="274">
        <f t="shared" si="53"/>
        <v>128</v>
      </c>
      <c r="M284" s="274">
        <f t="shared" si="53"/>
        <v>512</v>
      </c>
      <c r="N284" s="274" t="s">
        <v>240</v>
      </c>
      <c r="O284" s="275"/>
      <c r="P284" s="276">
        <f>SIZEOF_IN_MIB(J284:M284, $O283)</f>
        <v>320</v>
      </c>
      <c r="Q284" s="275"/>
    </row>
    <row r="285">
      <c r="E285" s="266"/>
      <c r="F285" s="267"/>
      <c r="G285" s="268"/>
      <c r="H285" s="271" t="s">
        <v>244</v>
      </c>
      <c r="I285" s="271" t="s">
        <v>239</v>
      </c>
      <c r="J285" s="269" t="s">
        <v>143</v>
      </c>
      <c r="K285" s="269"/>
      <c r="L285" s="269"/>
      <c r="M285" s="271"/>
      <c r="N285" s="271" t="s">
        <v>240</v>
      </c>
      <c r="O285" s="272"/>
      <c r="P285" s="273"/>
      <c r="Q285" s="272"/>
    </row>
    <row r="286">
      <c r="E286" s="266"/>
      <c r="F286" s="278"/>
      <c r="G286" s="279"/>
      <c r="H286" s="274" t="s">
        <v>246</v>
      </c>
      <c r="I286" s="274" t="s">
        <v>239</v>
      </c>
      <c r="J286" s="274">
        <f t="shared" ref="J286:M286" si="54">J284/SHARDING(J285)</f>
        <v>160</v>
      </c>
      <c r="K286" s="274">
        <f t="shared" si="54"/>
        <v>1</v>
      </c>
      <c r="L286" s="274">
        <f t="shared" si="54"/>
        <v>128</v>
      </c>
      <c r="M286" s="274">
        <f t="shared" si="54"/>
        <v>512</v>
      </c>
      <c r="N286" s="274" t="s">
        <v>240</v>
      </c>
      <c r="O286" s="241"/>
      <c r="P286" s="276">
        <f>SIZEOF_IN_MIB(J286:M286, $O283)</f>
        <v>20</v>
      </c>
      <c r="Q286" s="241"/>
    </row>
    <row r="287">
      <c r="E287" s="266"/>
      <c r="F287" s="400" t="s">
        <v>293</v>
      </c>
      <c r="G287" s="385" t="s">
        <v>45</v>
      </c>
      <c r="H287" s="423"/>
      <c r="I287" s="424"/>
      <c r="J287" s="270"/>
      <c r="K287" s="270"/>
      <c r="L287" s="271"/>
      <c r="M287" s="271"/>
      <c r="N287" s="271"/>
      <c r="O287" s="270"/>
      <c r="P287" s="273"/>
      <c r="Q287" s="305"/>
    </row>
    <row r="288">
      <c r="E288" s="266"/>
      <c r="F288" s="277"/>
      <c r="G288" s="385"/>
      <c r="H288" s="274"/>
      <c r="I288" s="418"/>
      <c r="J288" s="261"/>
      <c r="K288" s="261"/>
      <c r="L288" s="274"/>
      <c r="M288" s="274"/>
      <c r="N288" s="274"/>
      <c r="O288" s="261"/>
      <c r="P288" s="276"/>
      <c r="Q288" s="222"/>
    </row>
    <row r="289">
      <c r="E289" s="266"/>
      <c r="F289" s="384" t="s">
        <v>285</v>
      </c>
      <c r="G289" s="385" t="s">
        <v>286</v>
      </c>
      <c r="H289" s="271" t="str">
        <f>VLOOKUP(O275&amp;","&amp;O279,$T$3:$W$12,4, FALSE)</f>
        <v>fp8</v>
      </c>
      <c r="I289" s="419"/>
      <c r="J289" s="270"/>
      <c r="K289" s="270"/>
      <c r="L289" s="271"/>
      <c r="M289" s="271"/>
      <c r="N289" s="271"/>
      <c r="O289" s="270"/>
      <c r="P289" s="273"/>
      <c r="Q289" s="305"/>
    </row>
    <row r="290">
      <c r="E290" s="266"/>
      <c r="F290" s="266"/>
      <c r="G290" s="381" t="s">
        <v>299</v>
      </c>
      <c r="H290" s="420">
        <f>CALCULATE_FLOPS(J278:M278,J282:M282,L282,J282,H289)</f>
        <v>193273528320</v>
      </c>
      <c r="I290" s="418"/>
      <c r="J290" s="261"/>
      <c r="K290" s="261"/>
      <c r="L290" s="274"/>
      <c r="M290" s="274"/>
      <c r="N290" s="274"/>
      <c r="O290" s="261"/>
      <c r="P290" s="276"/>
      <c r="Q290" s="222"/>
    </row>
    <row r="291">
      <c r="E291" s="266"/>
      <c r="F291" s="277"/>
      <c r="G291" s="388" t="s">
        <v>288</v>
      </c>
      <c r="H291" s="421">
        <f>COMPUTE_TIME_MS(H290, H289)</f>
        <v>0.1082390121</v>
      </c>
      <c r="I291" s="390"/>
      <c r="J291" s="391"/>
      <c r="K291" s="391"/>
      <c r="L291" s="392"/>
      <c r="M291" s="392"/>
      <c r="N291" s="392"/>
      <c r="O291" s="391"/>
      <c r="P291" s="393"/>
      <c r="Q291" s="305"/>
    </row>
    <row r="292">
      <c r="E292" s="266"/>
      <c r="F292" s="384" t="s">
        <v>289</v>
      </c>
      <c r="G292" s="381" t="s">
        <v>290</v>
      </c>
      <c r="H292" s="303">
        <f>IF(Q275,0,P278)+IF(Q279,0,P282)+IF(Q283,0,P286)</f>
        <v>20</v>
      </c>
      <c r="I292" s="261"/>
      <c r="J292" s="261"/>
      <c r="K292" s="261"/>
      <c r="L292" s="274"/>
      <c r="M292" s="274"/>
      <c r="N292" s="274"/>
      <c r="O292" s="261"/>
      <c r="P292" s="276"/>
      <c r="Q292" s="222"/>
    </row>
    <row r="293">
      <c r="E293" s="277"/>
      <c r="F293" s="277"/>
      <c r="G293" s="395" t="s">
        <v>291</v>
      </c>
      <c r="H293" s="479">
        <f>HBM_TIME_MS(H292)</f>
        <v>0.005804407263</v>
      </c>
      <c r="I293" s="391"/>
      <c r="J293" s="391"/>
      <c r="K293" s="391"/>
      <c r="L293" s="392"/>
      <c r="M293" s="392"/>
      <c r="N293" s="392"/>
      <c r="O293" s="391"/>
      <c r="P293" s="393"/>
      <c r="Q293" s="305"/>
    </row>
    <row r="294">
      <c r="E294" s="258" t="s">
        <v>309</v>
      </c>
      <c r="F294" s="282" t="s">
        <v>249</v>
      </c>
      <c r="G294" s="260"/>
      <c r="H294" s="261" t="s">
        <v>238</v>
      </c>
      <c r="I294" s="261" t="s">
        <v>239</v>
      </c>
      <c r="J294" s="262" t="s">
        <v>40</v>
      </c>
      <c r="K294" s="262" t="s">
        <v>38</v>
      </c>
      <c r="L294" s="262" t="s">
        <v>154</v>
      </c>
      <c r="M294" s="425" t="s">
        <v>145</v>
      </c>
      <c r="N294" s="261" t="s">
        <v>240</v>
      </c>
      <c r="O294" s="263" t="str">
        <f>EXTRACT_ACTIVATION_DTYPE(PARAMS("attn_proj_dtype"))</f>
        <v>fp8</v>
      </c>
      <c r="P294" s="276"/>
      <c r="Q294" s="263" t="b">
        <v>0</v>
      </c>
    </row>
    <row r="295">
      <c r="E295" s="266"/>
      <c r="F295" s="267"/>
      <c r="G295" s="268"/>
      <c r="H295" s="269" t="s">
        <v>242</v>
      </c>
      <c r="I295" s="270" t="s">
        <v>239</v>
      </c>
      <c r="J295" s="271">
        <f t="shared" ref="J295:M295" si="55">PARAMS(J294)</f>
        <v>2560</v>
      </c>
      <c r="K295" s="270">
        <f t="shared" si="55"/>
        <v>1</v>
      </c>
      <c r="L295" s="270">
        <f t="shared" si="55"/>
        <v>128</v>
      </c>
      <c r="M295" s="270">
        <f t="shared" si="55"/>
        <v>512</v>
      </c>
      <c r="N295" s="270" t="s">
        <v>240</v>
      </c>
      <c r="O295" s="272"/>
      <c r="P295" s="273">
        <f>SIZEOF_IN_MIB(J295:M295, $O294)</f>
        <v>160</v>
      </c>
      <c r="Q295" s="272"/>
    </row>
    <row r="296">
      <c r="E296" s="266"/>
      <c r="F296" s="267"/>
      <c r="G296" s="268"/>
      <c r="H296" s="274" t="s">
        <v>244</v>
      </c>
      <c r="I296" s="274" t="s">
        <v>239</v>
      </c>
      <c r="J296" s="262" t="s">
        <v>143</v>
      </c>
      <c r="K296" s="262"/>
      <c r="L296" s="262"/>
      <c r="M296" s="274"/>
      <c r="N296" s="274" t="s">
        <v>240</v>
      </c>
      <c r="O296" s="275"/>
      <c r="P296" s="276"/>
      <c r="Q296" s="275"/>
    </row>
    <row r="297">
      <c r="E297" s="266"/>
      <c r="F297" s="278"/>
      <c r="G297" s="279"/>
      <c r="H297" s="269" t="s">
        <v>246</v>
      </c>
      <c r="I297" s="271" t="s">
        <v>239</v>
      </c>
      <c r="J297" s="271">
        <f t="shared" ref="J297:M297" si="56">J295/SHARDING(J296)</f>
        <v>160</v>
      </c>
      <c r="K297" s="271">
        <f t="shared" si="56"/>
        <v>1</v>
      </c>
      <c r="L297" s="271">
        <f t="shared" si="56"/>
        <v>128</v>
      </c>
      <c r="M297" s="271">
        <f t="shared" si="56"/>
        <v>512</v>
      </c>
      <c r="N297" s="271" t="s">
        <v>240</v>
      </c>
      <c r="O297" s="280"/>
      <c r="P297" s="273">
        <f>SIZEOF_IN_MIB(J297:M297, $O294)</f>
        <v>10</v>
      </c>
      <c r="Q297" s="280"/>
    </row>
    <row r="298">
      <c r="E298" s="266"/>
      <c r="F298" s="259" t="s">
        <v>253</v>
      </c>
      <c r="G298" s="260"/>
      <c r="H298" s="274" t="s">
        <v>238</v>
      </c>
      <c r="I298" s="274" t="s">
        <v>239</v>
      </c>
      <c r="J298" s="261"/>
      <c r="K298" s="262" t="s">
        <v>154</v>
      </c>
      <c r="L298" s="262" t="s">
        <v>148</v>
      </c>
      <c r="M298" s="425" t="s">
        <v>145</v>
      </c>
      <c r="N298" s="274" t="s">
        <v>240</v>
      </c>
      <c r="O298" s="263" t="str">
        <f>EXTRACT_WEIGHT_DTYPE(PARAMS("attn_proj_dtype"))</f>
        <v>fp8</v>
      </c>
      <c r="P298" s="276"/>
      <c r="Q298" s="263" t="b">
        <v>0</v>
      </c>
    </row>
    <row r="299">
      <c r="E299" s="266"/>
      <c r="F299" s="267"/>
      <c r="G299" s="268"/>
      <c r="H299" s="269" t="s">
        <v>242</v>
      </c>
      <c r="I299" s="271" t="s">
        <v>239</v>
      </c>
      <c r="J299" s="270"/>
      <c r="K299" s="271">
        <f t="shared" ref="K299:M299" si="57">PARAMS(K298)</f>
        <v>128</v>
      </c>
      <c r="L299" s="271">
        <f t="shared" si="57"/>
        <v>128</v>
      </c>
      <c r="M299" s="271">
        <f t="shared" si="57"/>
        <v>512</v>
      </c>
      <c r="N299" s="271" t="s">
        <v>240</v>
      </c>
      <c r="O299" s="272"/>
      <c r="P299" s="273">
        <f>SIZEOF_IN_MIB(J299:M299, $O298)</f>
        <v>8</v>
      </c>
      <c r="Q299" s="272"/>
    </row>
    <row r="300">
      <c r="E300" s="266"/>
      <c r="F300" s="267"/>
      <c r="G300" s="268"/>
      <c r="H300" s="274" t="s">
        <v>244</v>
      </c>
      <c r="I300" s="274" t="s">
        <v>239</v>
      </c>
      <c r="J300" s="261"/>
      <c r="K300" s="261"/>
      <c r="L300" s="274"/>
      <c r="M300" s="274"/>
      <c r="N300" s="274" t="s">
        <v>240</v>
      </c>
      <c r="O300" s="275"/>
      <c r="P300" s="276"/>
      <c r="Q300" s="275"/>
    </row>
    <row r="301">
      <c r="E301" s="266"/>
      <c r="F301" s="278"/>
      <c r="G301" s="279"/>
      <c r="H301" s="271" t="s">
        <v>246</v>
      </c>
      <c r="I301" s="271" t="s">
        <v>239</v>
      </c>
      <c r="J301" s="270"/>
      <c r="K301" s="271">
        <f t="shared" ref="K301:M301" si="58">K299/SHARDING(K300)</f>
        <v>128</v>
      </c>
      <c r="L301" s="271">
        <f t="shared" si="58"/>
        <v>128</v>
      </c>
      <c r="M301" s="271">
        <f t="shared" si="58"/>
        <v>512</v>
      </c>
      <c r="N301" s="271" t="s">
        <v>240</v>
      </c>
      <c r="O301" s="280"/>
      <c r="P301" s="273">
        <f>SIZEOF_IN_MIB(J301:M301, $O298)</f>
        <v>8</v>
      </c>
      <c r="Q301" s="280"/>
    </row>
    <row r="302">
      <c r="E302" s="266"/>
      <c r="F302" s="259" t="s">
        <v>257</v>
      </c>
      <c r="G302" s="260"/>
      <c r="H302" s="274" t="s">
        <v>238</v>
      </c>
      <c r="I302" s="274" t="s">
        <v>239</v>
      </c>
      <c r="J302" s="262" t="s">
        <v>40</v>
      </c>
      <c r="K302" s="262" t="s">
        <v>38</v>
      </c>
      <c r="L302" s="262" t="s">
        <v>154</v>
      </c>
      <c r="M302" s="262" t="s">
        <v>148</v>
      </c>
      <c r="N302" s="274" t="s">
        <v>240</v>
      </c>
      <c r="O302" s="263" t="s">
        <v>82</v>
      </c>
      <c r="P302" s="276"/>
      <c r="Q302" s="263" t="b">
        <v>0</v>
      </c>
    </row>
    <row r="303">
      <c r="E303" s="266"/>
      <c r="F303" s="267"/>
      <c r="G303" s="268"/>
      <c r="H303" s="269" t="s">
        <v>242</v>
      </c>
      <c r="I303" s="271" t="s">
        <v>239</v>
      </c>
      <c r="J303" s="271">
        <f t="shared" ref="J303:M303" si="59">PARAMS(J302)</f>
        <v>2560</v>
      </c>
      <c r="K303" s="271">
        <f t="shared" si="59"/>
        <v>1</v>
      </c>
      <c r="L303" s="271">
        <f t="shared" si="59"/>
        <v>128</v>
      </c>
      <c r="M303" s="271">
        <f t="shared" si="59"/>
        <v>128</v>
      </c>
      <c r="N303" s="271" t="s">
        <v>240</v>
      </c>
      <c r="O303" s="272"/>
      <c r="P303" s="273">
        <f>SIZEOF_IN_MIB(J303:M303, $O302)</f>
        <v>80</v>
      </c>
      <c r="Q303" s="272"/>
    </row>
    <row r="304">
      <c r="E304" s="266"/>
      <c r="F304" s="267"/>
      <c r="G304" s="268"/>
      <c r="H304" s="274" t="s">
        <v>244</v>
      </c>
      <c r="I304" s="274" t="s">
        <v>239</v>
      </c>
      <c r="J304" s="262" t="s">
        <v>143</v>
      </c>
      <c r="K304" s="262"/>
      <c r="L304" s="262"/>
      <c r="M304" s="274"/>
      <c r="N304" s="274" t="s">
        <v>240</v>
      </c>
      <c r="O304" s="275"/>
      <c r="P304" s="276"/>
      <c r="Q304" s="275"/>
    </row>
    <row r="305">
      <c r="E305" s="266"/>
      <c r="F305" s="278"/>
      <c r="G305" s="279"/>
      <c r="H305" s="271" t="s">
        <v>246</v>
      </c>
      <c r="I305" s="271" t="s">
        <v>239</v>
      </c>
      <c r="J305" s="271">
        <f t="shared" ref="J305:M305" si="60">J303/SHARDING(J304)</f>
        <v>160</v>
      </c>
      <c r="K305" s="271">
        <f t="shared" si="60"/>
        <v>1</v>
      </c>
      <c r="L305" s="271">
        <f t="shared" si="60"/>
        <v>128</v>
      </c>
      <c r="M305" s="271">
        <f t="shared" si="60"/>
        <v>128</v>
      </c>
      <c r="N305" s="271" t="s">
        <v>240</v>
      </c>
      <c r="O305" s="280"/>
      <c r="P305" s="273">
        <f>SIZEOF_IN_MIB(J305:M305, $O302)</f>
        <v>5</v>
      </c>
      <c r="Q305" s="280"/>
    </row>
    <row r="306">
      <c r="E306" s="266"/>
      <c r="F306" s="400" t="s">
        <v>293</v>
      </c>
      <c r="G306" s="385" t="s">
        <v>45</v>
      </c>
      <c r="H306" s="480"/>
      <c r="I306" s="481"/>
      <c r="J306" s="261"/>
      <c r="K306" s="261"/>
      <c r="L306" s="274"/>
      <c r="M306" s="274"/>
      <c r="N306" s="274"/>
      <c r="O306" s="261"/>
      <c r="P306" s="276"/>
      <c r="Q306" s="222"/>
    </row>
    <row r="307">
      <c r="E307" s="266"/>
      <c r="F307" s="277"/>
      <c r="G307" s="385"/>
      <c r="H307" s="271"/>
      <c r="I307" s="419"/>
      <c r="J307" s="270"/>
      <c r="K307" s="270"/>
      <c r="L307" s="271"/>
      <c r="M307" s="271"/>
      <c r="N307" s="271"/>
      <c r="O307" s="270"/>
      <c r="P307" s="273"/>
      <c r="Q307" s="305"/>
    </row>
    <row r="308">
      <c r="E308" s="266"/>
      <c r="F308" s="384" t="s">
        <v>285</v>
      </c>
      <c r="G308" s="385" t="s">
        <v>286</v>
      </c>
      <c r="H308" s="274" t="str">
        <f>VLOOKUP(O294&amp;","&amp;O298,$T$3:$W$12,4, FALSE)</f>
        <v>fp8</v>
      </c>
      <c r="I308" s="418"/>
      <c r="J308" s="261"/>
      <c r="K308" s="261"/>
      <c r="L308" s="274"/>
      <c r="M308" s="274"/>
      <c r="N308" s="274"/>
      <c r="O308" s="261"/>
      <c r="P308" s="276"/>
      <c r="Q308" s="222"/>
    </row>
    <row r="309">
      <c r="D309" s="671"/>
      <c r="E309" s="266"/>
      <c r="F309" s="266"/>
      <c r="G309" s="381" t="s">
        <v>299</v>
      </c>
      <c r="H309" s="482">
        <f>CALCULATE_FLOPS(J297:M297,J301:M301,M301,K301,H308)</f>
        <v>2684354560</v>
      </c>
      <c r="I309" s="419"/>
      <c r="J309" s="270"/>
      <c r="K309" s="270"/>
      <c r="L309" s="271"/>
      <c r="M309" s="271"/>
      <c r="N309" s="271"/>
      <c r="O309" s="270"/>
      <c r="P309" s="273"/>
      <c r="Q309" s="305"/>
    </row>
    <row r="310">
      <c r="E310" s="266"/>
      <c r="F310" s="277"/>
      <c r="G310" s="388" t="s">
        <v>288</v>
      </c>
      <c r="H310" s="421">
        <f>COMPUTE_TIME_MS(H309, H308)</f>
        <v>0.001503319613</v>
      </c>
      <c r="I310" s="390"/>
      <c r="J310" s="391"/>
      <c r="K310" s="391"/>
      <c r="L310" s="392"/>
      <c r="M310" s="392"/>
      <c r="N310" s="392"/>
      <c r="O310" s="391"/>
      <c r="P310" s="393"/>
      <c r="Q310" s="222"/>
    </row>
    <row r="311">
      <c r="C311" s="671"/>
      <c r="E311" s="266"/>
      <c r="F311" s="384" t="s">
        <v>289</v>
      </c>
      <c r="G311" s="381" t="s">
        <v>290</v>
      </c>
      <c r="H311" s="440">
        <f>IF(Q294,0,P297)+IF(Q298,0,P301)+IF(Q302,0,P305)</f>
        <v>23</v>
      </c>
      <c r="I311" s="270"/>
      <c r="J311" s="270"/>
      <c r="K311" s="270"/>
      <c r="L311" s="271"/>
      <c r="M311" s="271"/>
      <c r="N311" s="271"/>
      <c r="O311" s="270"/>
      <c r="P311" s="273"/>
      <c r="Q311" s="305"/>
    </row>
    <row r="312">
      <c r="E312" s="277"/>
      <c r="F312" s="277"/>
      <c r="G312" s="395" t="s">
        <v>291</v>
      </c>
      <c r="H312" s="430">
        <f>HBM_TIME_MS(H311)</f>
        <v>0.006675068353</v>
      </c>
      <c r="I312" s="391"/>
      <c r="J312" s="391"/>
      <c r="K312" s="391"/>
      <c r="L312" s="392"/>
      <c r="M312" s="392"/>
      <c r="N312" s="392"/>
      <c r="O312" s="391"/>
      <c r="P312" s="393"/>
      <c r="Q312" s="222"/>
    </row>
    <row r="313">
      <c r="E313" s="258" t="s">
        <v>310</v>
      </c>
      <c r="F313" s="483" t="s">
        <v>311</v>
      </c>
      <c r="G313" s="350"/>
      <c r="H313" s="484" t="s">
        <v>312</v>
      </c>
      <c r="I313" s="374"/>
      <c r="J313" s="485"/>
      <c r="K313" s="485"/>
      <c r="L313" s="485"/>
      <c r="M313" s="372"/>
      <c r="N313" s="374"/>
      <c r="O313" s="485"/>
      <c r="P313" s="377"/>
      <c r="Q313" s="485"/>
    </row>
    <row r="314">
      <c r="E314" s="266"/>
      <c r="F314" s="259" t="s">
        <v>259</v>
      </c>
      <c r="G314" s="260"/>
      <c r="H314" s="261" t="s">
        <v>238</v>
      </c>
      <c r="I314" s="261" t="s">
        <v>239</v>
      </c>
      <c r="J314" s="262" t="s">
        <v>40</v>
      </c>
      <c r="K314" s="262" t="s">
        <v>38</v>
      </c>
      <c r="L314" s="262" t="s">
        <v>154</v>
      </c>
      <c r="M314" s="425" t="s">
        <v>145</v>
      </c>
      <c r="N314" s="261" t="s">
        <v>240</v>
      </c>
      <c r="O314" s="263" t="str">
        <f>EXTRACT_ACTIVATION_DTYPE(PARAMS("attn_proj_dtype"))</f>
        <v>fp8</v>
      </c>
      <c r="P314" s="276"/>
      <c r="Q314" s="263"/>
    </row>
    <row r="315">
      <c r="E315" s="266"/>
      <c r="F315" s="267"/>
      <c r="G315" s="268"/>
      <c r="H315" s="269" t="s">
        <v>242</v>
      </c>
      <c r="I315" s="270" t="s">
        <v>239</v>
      </c>
      <c r="J315" s="271">
        <f t="shared" ref="J315:M315" si="61">PARAMS(J314)</f>
        <v>2560</v>
      </c>
      <c r="K315" s="270">
        <f t="shared" si="61"/>
        <v>1</v>
      </c>
      <c r="L315" s="270">
        <f t="shared" si="61"/>
        <v>128</v>
      </c>
      <c r="M315" s="270">
        <f t="shared" si="61"/>
        <v>512</v>
      </c>
      <c r="N315" s="270" t="s">
        <v>240</v>
      </c>
      <c r="O315" s="272"/>
      <c r="P315" s="273">
        <f>SIZEOF_IN_MIB(J315:M315, $O314)</f>
        <v>160</v>
      </c>
      <c r="Q315" s="272"/>
    </row>
    <row r="316">
      <c r="E316" s="266"/>
      <c r="F316" s="267"/>
      <c r="G316" s="268"/>
      <c r="H316" s="274" t="s">
        <v>244</v>
      </c>
      <c r="I316" s="274" t="s">
        <v>239</v>
      </c>
      <c r="J316" s="262" t="s">
        <v>143</v>
      </c>
      <c r="K316" s="262"/>
      <c r="L316" s="262"/>
      <c r="M316" s="274"/>
      <c r="N316" s="274" t="s">
        <v>240</v>
      </c>
      <c r="O316" s="275"/>
      <c r="P316" s="276"/>
      <c r="Q316" s="275"/>
    </row>
    <row r="317">
      <c r="E317" s="266"/>
      <c r="F317" s="267"/>
      <c r="G317" s="268"/>
      <c r="H317" s="269" t="s">
        <v>246</v>
      </c>
      <c r="I317" s="271" t="s">
        <v>239</v>
      </c>
      <c r="J317" s="271">
        <f t="shared" ref="J317:M317" si="62">J315/SHARDING(J316)</f>
        <v>160</v>
      </c>
      <c r="K317" s="271">
        <f t="shared" si="62"/>
        <v>1</v>
      </c>
      <c r="L317" s="271">
        <f t="shared" si="62"/>
        <v>128</v>
      </c>
      <c r="M317" s="271">
        <f t="shared" si="62"/>
        <v>512</v>
      </c>
      <c r="N317" s="271" t="s">
        <v>240</v>
      </c>
      <c r="O317" s="280"/>
      <c r="P317" s="273">
        <f>SIZEOF_IN_MIB(J317:M317, $O314)</f>
        <v>10</v>
      </c>
      <c r="Q317" s="280"/>
    </row>
    <row r="318">
      <c r="E318" s="266"/>
      <c r="F318" s="278"/>
      <c r="G318" s="279"/>
      <c r="H318" s="262" t="s">
        <v>262</v>
      </c>
      <c r="I318" s="274"/>
      <c r="J318" s="262" t="s">
        <v>32</v>
      </c>
      <c r="K318" s="262"/>
      <c r="L318" s="262"/>
      <c r="M318" s="425"/>
      <c r="N318" s="274"/>
      <c r="O318" s="262"/>
      <c r="P318" s="276"/>
      <c r="Q318" s="262"/>
    </row>
    <row r="319">
      <c r="E319" s="266"/>
      <c r="F319" s="352" t="s">
        <v>277</v>
      </c>
      <c r="G319" s="486" t="s">
        <v>33</v>
      </c>
      <c r="H319" s="314"/>
      <c r="I319" s="487"/>
      <c r="J319" s="270"/>
      <c r="K319" s="269"/>
      <c r="L319" s="269"/>
      <c r="M319" s="488"/>
      <c r="N319" s="271"/>
      <c r="O319" s="399"/>
      <c r="P319" s="273"/>
      <c r="Q319" s="399"/>
    </row>
    <row r="320">
      <c r="E320" s="266"/>
      <c r="F320" s="358" t="s">
        <v>278</v>
      </c>
      <c r="G320" s="489" t="s">
        <v>264</v>
      </c>
      <c r="H320" s="490">
        <f>HW_SPEC("# of TensorCore per Chip")</f>
        <v>2</v>
      </c>
      <c r="J320" s="261"/>
      <c r="K320" s="274"/>
      <c r="L320" s="274"/>
      <c r="M320" s="274"/>
      <c r="N320" s="274"/>
      <c r="O320" s="275"/>
      <c r="P320" s="276"/>
      <c r="Q320" s="275"/>
    </row>
    <row r="321">
      <c r="E321" s="266"/>
      <c r="F321" s="266"/>
      <c r="G321" s="491" t="s">
        <v>265</v>
      </c>
      <c r="H321" s="321">
        <f>P317*(H320-1)</f>
        <v>10</v>
      </c>
      <c r="J321" s="270"/>
      <c r="K321" s="270"/>
      <c r="L321" s="271"/>
      <c r="M321" s="271"/>
      <c r="N321" s="271"/>
      <c r="O321" s="272"/>
      <c r="P321" s="273"/>
      <c r="Q321" s="272"/>
    </row>
    <row r="322">
      <c r="E322" s="266"/>
      <c r="F322" s="266"/>
      <c r="G322" s="489" t="s">
        <v>266</v>
      </c>
      <c r="H322" s="316">
        <f>H321*H320</f>
        <v>20</v>
      </c>
      <c r="J322" s="261"/>
      <c r="K322" s="274"/>
      <c r="L322" s="274"/>
      <c r="M322" s="274"/>
      <c r="N322" s="274"/>
      <c r="O322" s="241"/>
      <c r="P322" s="276"/>
      <c r="Q322" s="241"/>
    </row>
    <row r="323">
      <c r="E323" s="266"/>
      <c r="F323" s="277"/>
      <c r="G323" s="491" t="s">
        <v>269</v>
      </c>
      <c r="H323" s="492">
        <f>ALL_GATHER_CORE2CORE_TIME_MS(H322)</f>
        <v>0.01627604167</v>
      </c>
      <c r="J323" s="269"/>
      <c r="K323" s="269"/>
      <c r="L323" s="269"/>
      <c r="M323" s="269"/>
      <c r="N323" s="271"/>
      <c r="O323" s="399"/>
      <c r="P323" s="273"/>
      <c r="Q323" s="399"/>
    </row>
    <row r="324">
      <c r="E324" s="266"/>
      <c r="F324" s="413" t="s">
        <v>298</v>
      </c>
      <c r="G324" s="493">
        <f>H323</f>
        <v>0.01627604167</v>
      </c>
      <c r="H324" s="494"/>
      <c r="I324" s="331"/>
      <c r="J324" s="274"/>
      <c r="K324" s="274"/>
      <c r="L324" s="274"/>
      <c r="M324" s="274"/>
      <c r="N324" s="274"/>
      <c r="O324" s="495"/>
      <c r="P324" s="276"/>
      <c r="Q324" s="241"/>
    </row>
    <row r="325">
      <c r="E325" s="266"/>
      <c r="F325" s="496"/>
      <c r="G325" s="497"/>
      <c r="H325" s="498"/>
      <c r="I325" s="391"/>
      <c r="J325" s="391"/>
      <c r="K325" s="391"/>
      <c r="L325" s="392"/>
      <c r="M325" s="392"/>
      <c r="N325" s="392"/>
      <c r="O325" s="499"/>
      <c r="P325" s="393"/>
      <c r="Q325" s="305"/>
    </row>
    <row r="326">
      <c r="E326" s="266"/>
      <c r="F326" s="500" t="s">
        <v>280</v>
      </c>
      <c r="G326" s="501" t="s">
        <v>281</v>
      </c>
      <c r="H326" s="502"/>
      <c r="I326" s="374"/>
      <c r="J326" s="374"/>
      <c r="K326" s="374"/>
      <c r="L326" s="375"/>
      <c r="M326" s="375"/>
      <c r="N326" s="375"/>
      <c r="O326" s="503"/>
      <c r="P326" s="377"/>
      <c r="Q326" s="504"/>
    </row>
    <row r="327">
      <c r="E327" s="277"/>
      <c r="F327" s="500" t="s">
        <v>298</v>
      </c>
      <c r="G327" s="505">
        <f>IF(G326=F313,G324,0)</f>
        <v>0</v>
      </c>
      <c r="H327" s="502"/>
      <c r="I327" s="374"/>
      <c r="J327" s="374"/>
      <c r="K327" s="374"/>
      <c r="L327" s="375"/>
      <c r="M327" s="375"/>
      <c r="N327" s="375"/>
      <c r="O327" s="374"/>
      <c r="P327" s="377"/>
      <c r="Q327" s="504"/>
    </row>
    <row r="328">
      <c r="E328" s="258" t="s">
        <v>313</v>
      </c>
      <c r="F328" s="282" t="s">
        <v>249</v>
      </c>
      <c r="G328" s="260"/>
      <c r="H328" s="261" t="s">
        <v>238</v>
      </c>
      <c r="I328" s="261" t="s">
        <v>239</v>
      </c>
      <c r="J328" s="262" t="s">
        <v>40</v>
      </c>
      <c r="K328" s="262" t="s">
        <v>38</v>
      </c>
      <c r="L328" s="425" t="s">
        <v>154</v>
      </c>
      <c r="M328" s="425" t="s">
        <v>148</v>
      </c>
      <c r="N328" s="261" t="s">
        <v>240</v>
      </c>
      <c r="O328" s="263" t="str">
        <f>EXTRACT_ACTIVATION_DTYPE(PARAMS("attn_oproj_dtype"))</f>
        <v>fp8</v>
      </c>
      <c r="P328" s="276"/>
      <c r="Q328" s="263" t="b">
        <v>0</v>
      </c>
    </row>
    <row r="329">
      <c r="E329" s="266"/>
      <c r="F329" s="267"/>
      <c r="G329" s="268"/>
      <c r="H329" s="269" t="s">
        <v>242</v>
      </c>
      <c r="I329" s="270" t="s">
        <v>239</v>
      </c>
      <c r="J329" s="271">
        <f t="shared" ref="J329:M329" si="63">PARAMS(J328)</f>
        <v>2560</v>
      </c>
      <c r="K329" s="270">
        <f t="shared" si="63"/>
        <v>1</v>
      </c>
      <c r="L329" s="270">
        <f t="shared" si="63"/>
        <v>128</v>
      </c>
      <c r="M329" s="270">
        <f t="shared" si="63"/>
        <v>128</v>
      </c>
      <c r="N329" s="270" t="s">
        <v>240</v>
      </c>
      <c r="O329" s="272"/>
      <c r="P329" s="273">
        <f>SIZEOF_IN_MIB(J329:M329, $O328)</f>
        <v>40</v>
      </c>
      <c r="Q329" s="272"/>
    </row>
    <row r="330">
      <c r="E330" s="266"/>
      <c r="F330" s="267"/>
      <c r="G330" s="268"/>
      <c r="H330" s="274" t="s">
        <v>244</v>
      </c>
      <c r="I330" s="274" t="s">
        <v>239</v>
      </c>
      <c r="J330" s="262" t="s">
        <v>143</v>
      </c>
      <c r="K330" s="262"/>
      <c r="L330" s="262"/>
      <c r="M330" s="274"/>
      <c r="N330" s="274" t="s">
        <v>240</v>
      </c>
      <c r="O330" s="275"/>
      <c r="P330" s="276"/>
      <c r="Q330" s="275"/>
    </row>
    <row r="331">
      <c r="E331" s="266"/>
      <c r="F331" s="278"/>
      <c r="G331" s="279"/>
      <c r="H331" s="269" t="s">
        <v>246</v>
      </c>
      <c r="I331" s="271" t="s">
        <v>239</v>
      </c>
      <c r="J331" s="271">
        <f t="shared" ref="J331:M331" si="64">J329/SHARDING(J330)</f>
        <v>160</v>
      </c>
      <c r="K331" s="271">
        <f t="shared" si="64"/>
        <v>1</v>
      </c>
      <c r="L331" s="271">
        <f t="shared" si="64"/>
        <v>128</v>
      </c>
      <c r="M331" s="271">
        <f t="shared" si="64"/>
        <v>128</v>
      </c>
      <c r="N331" s="271" t="s">
        <v>240</v>
      </c>
      <c r="O331" s="280"/>
      <c r="P331" s="273">
        <f>SIZEOF_IN_MIB(J331:M331, $O328)</f>
        <v>2.5</v>
      </c>
      <c r="Q331" s="280"/>
    </row>
    <row r="332">
      <c r="E332" s="266"/>
      <c r="F332" s="259" t="s">
        <v>253</v>
      </c>
      <c r="G332" s="260"/>
      <c r="H332" s="274" t="s">
        <v>238</v>
      </c>
      <c r="I332" s="274" t="s">
        <v>239</v>
      </c>
      <c r="J332" s="261"/>
      <c r="K332" s="425" t="s">
        <v>154</v>
      </c>
      <c r="L332" s="425" t="s">
        <v>148</v>
      </c>
      <c r="M332" s="262" t="s">
        <v>125</v>
      </c>
      <c r="N332" s="274" t="s">
        <v>240</v>
      </c>
      <c r="O332" s="263" t="str">
        <f>EXTRACT_WEIGHT_DTYPE(PARAMS("attn_oproj_dtype"))</f>
        <v>fp8</v>
      </c>
      <c r="P332" s="276"/>
      <c r="Q332" s="263" t="b">
        <v>0</v>
      </c>
    </row>
    <row r="333">
      <c r="E333" s="266"/>
      <c r="F333" s="267"/>
      <c r="G333" s="268"/>
      <c r="H333" s="269" t="s">
        <v>242</v>
      </c>
      <c r="I333" s="271" t="s">
        <v>239</v>
      </c>
      <c r="J333" s="270"/>
      <c r="K333" s="271">
        <f t="shared" ref="K333:M333" si="65">PARAMS(K332)</f>
        <v>128</v>
      </c>
      <c r="L333" s="271">
        <f t="shared" si="65"/>
        <v>128</v>
      </c>
      <c r="M333" s="271">
        <f t="shared" si="65"/>
        <v>7168</v>
      </c>
      <c r="N333" s="271" t="s">
        <v>240</v>
      </c>
      <c r="O333" s="272"/>
      <c r="P333" s="273">
        <f>SIZEOF_IN_MIB(J333:M333, $O332)</f>
        <v>112</v>
      </c>
      <c r="Q333" s="272"/>
    </row>
    <row r="334">
      <c r="E334" s="266"/>
      <c r="F334" s="267"/>
      <c r="G334" s="268"/>
      <c r="H334" s="274" t="s">
        <v>244</v>
      </c>
      <c r="I334" s="274" t="s">
        <v>239</v>
      </c>
      <c r="J334" s="261"/>
      <c r="K334" s="261"/>
      <c r="L334" s="274"/>
      <c r="M334" s="274"/>
      <c r="N334" s="274" t="s">
        <v>240</v>
      </c>
      <c r="O334" s="275"/>
      <c r="P334" s="276"/>
      <c r="Q334" s="275"/>
    </row>
    <row r="335">
      <c r="E335" s="266"/>
      <c r="F335" s="278"/>
      <c r="G335" s="279"/>
      <c r="H335" s="271" t="s">
        <v>246</v>
      </c>
      <c r="I335" s="271" t="s">
        <v>239</v>
      </c>
      <c r="J335" s="270"/>
      <c r="K335" s="271">
        <f t="shared" ref="K335:M335" si="66">K333/SHARDING(K334)</f>
        <v>128</v>
      </c>
      <c r="L335" s="271">
        <f t="shared" si="66"/>
        <v>128</v>
      </c>
      <c r="M335" s="271">
        <f t="shared" si="66"/>
        <v>7168</v>
      </c>
      <c r="N335" s="271" t="s">
        <v>240</v>
      </c>
      <c r="O335" s="280"/>
      <c r="P335" s="273">
        <f>SIZEOF_IN_MIB(J335:M335, $O332)</f>
        <v>112</v>
      </c>
      <c r="Q335" s="280"/>
    </row>
    <row r="336">
      <c r="E336" s="266"/>
      <c r="F336" s="259" t="s">
        <v>257</v>
      </c>
      <c r="G336" s="260"/>
      <c r="H336" s="274" t="s">
        <v>238</v>
      </c>
      <c r="I336" s="274" t="s">
        <v>239</v>
      </c>
      <c r="J336" s="261"/>
      <c r="K336" s="262" t="s">
        <v>40</v>
      </c>
      <c r="L336" s="262" t="s">
        <v>38</v>
      </c>
      <c r="M336" s="262" t="s">
        <v>125</v>
      </c>
      <c r="N336" s="274" t="s">
        <v>240</v>
      </c>
      <c r="O336" s="263" t="s">
        <v>82</v>
      </c>
      <c r="P336" s="276"/>
      <c r="Q336" s="263" t="b">
        <v>0</v>
      </c>
    </row>
    <row r="337">
      <c r="A337" s="2" t="s">
        <v>392</v>
      </c>
      <c r="B337" s="148">
        <f>128*512*7168/1024/1024</f>
        <v>448</v>
      </c>
      <c r="E337" s="266"/>
      <c r="F337" s="267"/>
      <c r="G337" s="268"/>
      <c r="H337" s="269" t="s">
        <v>242</v>
      </c>
      <c r="I337" s="271" t="s">
        <v>239</v>
      </c>
      <c r="J337" s="270"/>
      <c r="K337" s="271">
        <f t="shared" ref="K337:M337" si="67">PARAMS(K336)</f>
        <v>2560</v>
      </c>
      <c r="L337" s="271">
        <f t="shared" si="67"/>
        <v>1</v>
      </c>
      <c r="M337" s="271">
        <f t="shared" si="67"/>
        <v>7168</v>
      </c>
      <c r="N337" s="271" t="s">
        <v>240</v>
      </c>
      <c r="O337" s="272"/>
      <c r="P337" s="273">
        <f>SIZEOF_IN_MIB(K337:M337, $O336)</f>
        <v>35</v>
      </c>
      <c r="Q337" s="272"/>
    </row>
    <row r="338">
      <c r="E338" s="266"/>
      <c r="F338" s="267"/>
      <c r="G338" s="268"/>
      <c r="H338" s="274" t="s">
        <v>244</v>
      </c>
      <c r="I338" s="274" t="s">
        <v>239</v>
      </c>
      <c r="J338" s="261"/>
      <c r="K338" s="262" t="s">
        <v>143</v>
      </c>
      <c r="L338" s="262"/>
      <c r="M338" s="274"/>
      <c r="N338" s="274" t="s">
        <v>240</v>
      </c>
      <c r="O338" s="275"/>
      <c r="P338" s="276"/>
      <c r="Q338" s="275"/>
    </row>
    <row r="339">
      <c r="B339" s="148">
        <f>128*128*7168</f>
        <v>117440512</v>
      </c>
      <c r="E339" s="266"/>
      <c r="F339" s="278"/>
      <c r="G339" s="279"/>
      <c r="H339" s="271" t="s">
        <v>246</v>
      </c>
      <c r="I339" s="271" t="s">
        <v>239</v>
      </c>
      <c r="J339" s="271"/>
      <c r="K339" s="271">
        <f t="shared" ref="K339:M339" si="68">K337/SHARDING(K338)</f>
        <v>160</v>
      </c>
      <c r="L339" s="271">
        <f t="shared" si="68"/>
        <v>1</v>
      </c>
      <c r="M339" s="271">
        <f t="shared" si="68"/>
        <v>7168</v>
      </c>
      <c r="N339" s="271" t="s">
        <v>240</v>
      </c>
      <c r="O339" s="280"/>
      <c r="P339" s="273">
        <f>SIZEOF_IN_MIB(K339:M339, $O336)</f>
        <v>2.1875</v>
      </c>
      <c r="Q339" s="280"/>
    </row>
    <row r="340">
      <c r="B340" s="148">
        <f>128*128*512</f>
        <v>8388608</v>
      </c>
      <c r="E340" s="266"/>
      <c r="F340" s="400" t="s">
        <v>293</v>
      </c>
      <c r="G340" s="349" t="s">
        <v>314</v>
      </c>
      <c r="H340" s="350"/>
      <c r="I340" s="308"/>
      <c r="J340" s="506" t="s">
        <v>315</v>
      </c>
      <c r="K340" s="308"/>
      <c r="L340" s="309"/>
      <c r="M340" s="309"/>
      <c r="N340" s="309"/>
      <c r="O340" s="308"/>
      <c r="P340" s="310"/>
      <c r="Q340" s="308"/>
    </row>
    <row r="341">
      <c r="B341" s="148">
        <f>sum(B339:B340)/1024/1024</f>
        <v>120</v>
      </c>
      <c r="E341" s="266"/>
      <c r="F341" s="266"/>
      <c r="G341" s="352" t="s">
        <v>277</v>
      </c>
      <c r="H341" s="507" t="s">
        <v>33</v>
      </c>
      <c r="I341" s="408"/>
      <c r="J341" s="487"/>
      <c r="K341" s="313"/>
      <c r="L341" s="314"/>
      <c r="M341" s="314"/>
      <c r="N341" s="314"/>
      <c r="O341" s="313"/>
      <c r="P341" s="315"/>
      <c r="Q341" s="313"/>
    </row>
    <row r="342">
      <c r="E342" s="266"/>
      <c r="F342" s="266"/>
      <c r="G342" s="358" t="s">
        <v>278</v>
      </c>
      <c r="H342" s="508" t="s">
        <v>316</v>
      </c>
      <c r="I342" s="405"/>
      <c r="J342" s="490">
        <f>SHARDING(H341)</f>
        <v>16</v>
      </c>
      <c r="K342" s="317"/>
      <c r="L342" s="318"/>
      <c r="M342" s="318"/>
      <c r="N342" s="318"/>
      <c r="O342" s="317"/>
      <c r="P342" s="319"/>
      <c r="Q342" s="317"/>
    </row>
    <row r="343">
      <c r="E343" s="266"/>
      <c r="F343" s="266"/>
      <c r="G343" s="266"/>
      <c r="H343" s="407" t="s">
        <v>265</v>
      </c>
      <c r="I343" s="408"/>
      <c r="J343" s="321">
        <f>P331 * (J342-1)</f>
        <v>37.5</v>
      </c>
      <c r="K343" s="313"/>
      <c r="L343" s="314"/>
      <c r="M343" s="314"/>
      <c r="N343" s="314"/>
      <c r="O343" s="313"/>
      <c r="P343" s="315"/>
      <c r="Q343" s="313"/>
    </row>
    <row r="344">
      <c r="E344" s="266"/>
      <c r="F344" s="266"/>
      <c r="G344" s="266"/>
      <c r="H344" s="411" t="s">
        <v>266</v>
      </c>
      <c r="I344" s="405"/>
      <c r="J344" s="316">
        <f>J343*J342</f>
        <v>600</v>
      </c>
      <c r="K344" s="317"/>
      <c r="L344" s="318"/>
      <c r="M344" s="318"/>
      <c r="N344" s="318"/>
      <c r="O344" s="317"/>
      <c r="P344" s="319"/>
      <c r="Q344" s="317"/>
    </row>
    <row r="345">
      <c r="E345" s="266"/>
      <c r="F345" s="266"/>
      <c r="G345" s="277"/>
      <c r="H345" s="407" t="s">
        <v>269</v>
      </c>
      <c r="I345" s="408"/>
      <c r="J345" s="492">
        <f>ALL_GATHER_CORE2CORE_TIME_MS(J344)</f>
        <v>0.48828125</v>
      </c>
      <c r="K345" s="313"/>
      <c r="L345" s="314"/>
      <c r="M345" s="314"/>
      <c r="N345" s="314"/>
      <c r="O345" s="313"/>
      <c r="P345" s="315"/>
      <c r="Q345" s="313"/>
    </row>
    <row r="346">
      <c r="E346" s="266"/>
      <c r="F346" s="266"/>
      <c r="G346" s="413" t="s">
        <v>298</v>
      </c>
      <c r="H346" s="509">
        <f>J345</f>
        <v>0.48828125</v>
      </c>
      <c r="I346" s="494"/>
      <c r="J346" s="330"/>
      <c r="K346" s="330"/>
      <c r="L346" s="331"/>
      <c r="M346" s="331"/>
      <c r="N346" s="331"/>
      <c r="O346" s="330"/>
      <c r="P346" s="406"/>
      <c r="Q346" s="317"/>
    </row>
    <row r="347">
      <c r="E347" s="266"/>
      <c r="F347" s="266"/>
      <c r="G347" s="385"/>
      <c r="H347" s="271"/>
      <c r="I347" s="419"/>
      <c r="J347" s="270"/>
      <c r="K347" s="270"/>
      <c r="L347" s="271"/>
      <c r="M347" s="271"/>
      <c r="N347" s="271"/>
      <c r="O347" s="270"/>
      <c r="P347" s="510"/>
      <c r="Q347" s="305"/>
    </row>
    <row r="348">
      <c r="E348" s="266"/>
      <c r="F348" s="266"/>
      <c r="G348" s="511" t="s">
        <v>280</v>
      </c>
      <c r="H348" s="512" t="s">
        <v>281</v>
      </c>
      <c r="I348" s="513"/>
      <c r="J348" s="374"/>
      <c r="K348" s="374"/>
      <c r="L348" s="375"/>
      <c r="M348" s="375"/>
      <c r="N348" s="375"/>
      <c r="O348" s="374"/>
      <c r="P348" s="514"/>
      <c r="Q348" s="504"/>
    </row>
    <row r="349">
      <c r="E349" s="266"/>
      <c r="F349" s="277"/>
      <c r="G349" s="511" t="s">
        <v>298</v>
      </c>
      <c r="H349" s="515">
        <f>IF(G340=H348,H346,0)</f>
        <v>0</v>
      </c>
      <c r="I349" s="513"/>
      <c r="J349" s="374"/>
      <c r="K349" s="374"/>
      <c r="L349" s="375"/>
      <c r="M349" s="375"/>
      <c r="N349" s="375"/>
      <c r="O349" s="374"/>
      <c r="P349" s="514"/>
      <c r="Q349" s="504"/>
    </row>
    <row r="350">
      <c r="E350" s="266"/>
      <c r="F350" s="384" t="s">
        <v>285</v>
      </c>
      <c r="G350" s="385" t="s">
        <v>286</v>
      </c>
      <c r="H350" s="274" t="str">
        <f>VLOOKUP(O328&amp;","&amp;O332,$T$3:$W$12,4, FALSE)</f>
        <v>fp8</v>
      </c>
      <c r="I350" s="418"/>
      <c r="J350" s="261"/>
      <c r="K350" s="261"/>
      <c r="L350" s="274"/>
      <c r="M350" s="274"/>
      <c r="N350" s="274"/>
      <c r="O350" s="261"/>
      <c r="P350" s="264"/>
      <c r="Q350" s="222"/>
    </row>
    <row r="351">
      <c r="E351" s="266"/>
      <c r="F351" s="266"/>
      <c r="G351" s="381" t="s">
        <v>299</v>
      </c>
      <c r="H351" s="482">
        <f>CALCULATE_FLOPS(J331:M331,J335:M335,K335:L335,1,H350)</f>
        <v>37580963840</v>
      </c>
      <c r="I351" s="516" t="s">
        <v>317</v>
      </c>
      <c r="J351" s="270"/>
      <c r="K351" s="270"/>
      <c r="L351" s="271"/>
      <c r="M351" s="271"/>
      <c r="N351" s="271"/>
      <c r="O351" s="270"/>
      <c r="P351" s="510"/>
      <c r="Q351" s="305"/>
    </row>
    <row r="352">
      <c r="E352" s="266"/>
      <c r="F352" s="277"/>
      <c r="G352" s="388" t="s">
        <v>288</v>
      </c>
      <c r="H352" s="517">
        <f>COMPUTE_TIME_MS(H351, H350)</f>
        <v>0.02104647458</v>
      </c>
      <c r="I352" s="390"/>
      <c r="J352" s="391"/>
      <c r="K352" s="391"/>
      <c r="L352" s="392"/>
      <c r="M352" s="392"/>
      <c r="N352" s="392"/>
      <c r="O352" s="391"/>
      <c r="P352" s="518"/>
      <c r="Q352" s="222"/>
    </row>
    <row r="353">
      <c r="E353" s="266"/>
      <c r="F353" s="384" t="s">
        <v>289</v>
      </c>
      <c r="G353" s="381" t="s">
        <v>290</v>
      </c>
      <c r="H353" s="440">
        <f>IF(Q328,0,P331)+IF(Q332,0,P335)+IF(Q336,0,P339)</f>
        <v>116.6875</v>
      </c>
      <c r="I353" s="270"/>
      <c r="J353" s="270"/>
      <c r="K353" s="270"/>
      <c r="L353" s="271"/>
      <c r="M353" s="271"/>
      <c r="N353" s="271"/>
      <c r="O353" s="270"/>
      <c r="P353" s="510"/>
      <c r="Q353" s="305"/>
    </row>
    <row r="354">
      <c r="E354" s="277"/>
      <c r="F354" s="277"/>
      <c r="G354" s="395" t="s">
        <v>291</v>
      </c>
      <c r="H354" s="479">
        <f>HBM_TIME_MS(H353)</f>
        <v>0.03386508863</v>
      </c>
      <c r="I354" s="391"/>
      <c r="J354" s="391"/>
      <c r="K354" s="391"/>
      <c r="L354" s="392"/>
      <c r="M354" s="392"/>
      <c r="N354" s="392"/>
      <c r="O354" s="391"/>
      <c r="P354" s="518"/>
      <c r="Q354" s="172"/>
    </row>
    <row r="358">
      <c r="E358" s="204" t="s">
        <v>318</v>
      </c>
    </row>
    <row r="359">
      <c r="E359" s="249" t="s">
        <v>229</v>
      </c>
      <c r="F359" s="519" t="s">
        <v>230</v>
      </c>
      <c r="G359" s="251"/>
      <c r="H359" s="520"/>
      <c r="I359" s="250" t="s">
        <v>231</v>
      </c>
      <c r="J359" s="521"/>
      <c r="K359" s="521"/>
      <c r="L359" s="521"/>
      <c r="M359" s="521"/>
      <c r="N359" s="520"/>
      <c r="O359" s="253" t="s">
        <v>232</v>
      </c>
      <c r="P359" s="253" t="s">
        <v>319</v>
      </c>
      <c r="Q359" s="255" t="s">
        <v>234</v>
      </c>
    </row>
    <row r="360">
      <c r="E360" s="258" t="s">
        <v>320</v>
      </c>
      <c r="F360" s="522" t="s">
        <v>293</v>
      </c>
      <c r="G360" s="523" t="s">
        <v>54</v>
      </c>
      <c r="H360" s="524" t="s">
        <v>321</v>
      </c>
      <c r="I360" s="374"/>
      <c r="J360" s="374"/>
      <c r="K360" s="485"/>
      <c r="L360" s="485"/>
      <c r="M360" s="525"/>
      <c r="N360" s="374"/>
      <c r="O360" s="485"/>
      <c r="P360" s="374"/>
      <c r="Q360" s="485"/>
    </row>
    <row r="361">
      <c r="E361" s="266"/>
      <c r="F361" s="266"/>
      <c r="G361" s="297" t="s">
        <v>259</v>
      </c>
      <c r="H361" s="463" t="s">
        <v>238</v>
      </c>
      <c r="I361" s="261" t="s">
        <v>239</v>
      </c>
      <c r="J361" s="261"/>
      <c r="K361" s="262" t="s">
        <v>40</v>
      </c>
      <c r="L361" s="262" t="s">
        <v>159</v>
      </c>
      <c r="M361" s="283" t="s">
        <v>125</v>
      </c>
      <c r="N361" s="261" t="s">
        <v>240</v>
      </c>
      <c r="O361" s="263" t="str">
        <f>PARAMS("expert_dispatch_dtype")</f>
        <v>fp8</v>
      </c>
      <c r="P361" s="261"/>
      <c r="Q361" s="263"/>
    </row>
    <row r="362">
      <c r="E362" s="266"/>
      <c r="F362" s="266"/>
      <c r="G362" s="266"/>
      <c r="H362" s="304" t="s">
        <v>242</v>
      </c>
      <c r="I362" s="270" t="s">
        <v>239</v>
      </c>
      <c r="J362" s="271"/>
      <c r="K362" s="270">
        <f t="shared" ref="K362:M362" si="69">PARAMS(K361)</f>
        <v>2560</v>
      </c>
      <c r="L362" s="270">
        <f t="shared" si="69"/>
        <v>8</v>
      </c>
      <c r="M362" s="270">
        <f t="shared" si="69"/>
        <v>7168</v>
      </c>
      <c r="N362" s="270" t="s">
        <v>240</v>
      </c>
      <c r="O362" s="272"/>
      <c r="P362" s="440">
        <f>SIZEOF_IN_MIB(J362:M362, O361)</f>
        <v>140</v>
      </c>
      <c r="Q362" s="272"/>
    </row>
    <row r="363">
      <c r="E363" s="266"/>
      <c r="F363" s="266"/>
      <c r="G363" s="266"/>
      <c r="H363" s="302" t="s">
        <v>260</v>
      </c>
      <c r="I363" s="274" t="s">
        <v>239</v>
      </c>
      <c r="J363" s="261"/>
      <c r="K363" s="262" t="s">
        <v>143</v>
      </c>
      <c r="L363" s="262"/>
      <c r="M363" s="262"/>
      <c r="N363" s="274" t="s">
        <v>240</v>
      </c>
      <c r="O363" s="275"/>
      <c r="P363" s="303"/>
      <c r="Q363" s="275"/>
    </row>
    <row r="364">
      <c r="E364" s="266"/>
      <c r="F364" s="266"/>
      <c r="G364" s="266"/>
      <c r="H364" s="304" t="s">
        <v>261</v>
      </c>
      <c r="I364" s="271" t="s">
        <v>239</v>
      </c>
      <c r="J364" s="270"/>
      <c r="K364" s="271">
        <f t="shared" ref="K364:M364" si="70">K362/SHARDING(K363)</f>
        <v>160</v>
      </c>
      <c r="L364" s="271">
        <f t="shared" si="70"/>
        <v>8</v>
      </c>
      <c r="M364" s="271">
        <f t="shared" si="70"/>
        <v>7168</v>
      </c>
      <c r="N364" s="269" t="s">
        <v>240</v>
      </c>
      <c r="O364" s="272"/>
      <c r="P364" s="440"/>
      <c r="Q364" s="272"/>
    </row>
    <row r="365">
      <c r="E365" s="266"/>
      <c r="F365" s="266"/>
      <c r="G365" s="277"/>
      <c r="H365" s="302" t="s">
        <v>262</v>
      </c>
      <c r="I365" s="274" t="s">
        <v>239</v>
      </c>
      <c r="J365" s="261"/>
      <c r="K365" s="262" t="s">
        <v>143</v>
      </c>
      <c r="L365" s="262"/>
      <c r="M365" s="262"/>
      <c r="N365" s="274" t="s">
        <v>240</v>
      </c>
      <c r="O365" s="241"/>
      <c r="P365" s="303">
        <f>SIZEOF_IN_MIB(J364:M364, O361)</f>
        <v>8.75</v>
      </c>
      <c r="Q365" s="241"/>
    </row>
    <row r="366">
      <c r="E366" s="266"/>
      <c r="F366" s="266"/>
      <c r="G366" s="526" t="s">
        <v>322</v>
      </c>
      <c r="H366" s="527">
        <f>vlookup(SHARDING(K363)*SHARDING(L363)/HW_SPEC("# of TensorCore per Chip"), DB!$A$26:$D$31, 3, FALSE)</f>
        <v>4</v>
      </c>
      <c r="I366" s="305"/>
      <c r="J366" s="305"/>
      <c r="K366" s="305"/>
      <c r="L366" s="305"/>
      <c r="M366" s="305"/>
      <c r="N366" s="305"/>
      <c r="O366" s="305"/>
      <c r="P366" s="528"/>
      <c r="Q366" s="305"/>
    </row>
    <row r="367">
      <c r="E367" s="266"/>
      <c r="F367" s="266"/>
      <c r="G367" s="526" t="s">
        <v>323</v>
      </c>
      <c r="H367" s="529">
        <f>COLLECTIVE_TIME_GPU("GB200", "ALL_TO_ALL", SHARDING(K363)*SHARDING(L363), P365*1024*1024)/1000</f>
        <v>0.0686840625</v>
      </c>
      <c r="I367" s="222"/>
      <c r="J367" s="222"/>
      <c r="K367" s="222"/>
      <c r="L367" s="222"/>
      <c r="M367" s="222"/>
      <c r="N367" s="222"/>
      <c r="O367" s="222"/>
      <c r="P367" s="530"/>
      <c r="Q367" s="222"/>
    </row>
    <row r="368">
      <c r="E368" s="266"/>
      <c r="F368" s="266"/>
      <c r="G368" s="531" t="s">
        <v>324</v>
      </c>
      <c r="H368" s="532">
        <f>IF(PARAMS("use_nccl_lookup")=TRUE, H367, ALL2ALL_CHIP2CHIP_TIME_MS(P362, H366))</f>
        <v>0.114688</v>
      </c>
      <c r="I368" s="305"/>
      <c r="J368" s="305"/>
      <c r="K368" s="305"/>
      <c r="L368" s="305"/>
      <c r="M368" s="305"/>
      <c r="N368" s="305"/>
      <c r="O368" s="305"/>
      <c r="P368" s="528"/>
      <c r="Q368" s="305"/>
    </row>
    <row r="369">
      <c r="E369" s="266"/>
      <c r="F369" s="266"/>
      <c r="G369" s="533"/>
      <c r="H369" s="534"/>
      <c r="I369" s="274"/>
      <c r="J369" s="261"/>
      <c r="K369" s="262"/>
      <c r="L369" s="425"/>
      <c r="M369" s="262"/>
      <c r="N369" s="274"/>
      <c r="O369" s="262"/>
      <c r="P369" s="303"/>
      <c r="Q369" s="262"/>
    </row>
    <row r="370">
      <c r="E370" s="266"/>
      <c r="F370" s="266"/>
      <c r="G370" s="523" t="s">
        <v>325</v>
      </c>
      <c r="H370" s="535" t="s">
        <v>512</v>
      </c>
      <c r="I370" s="375"/>
      <c r="J370" s="374"/>
      <c r="K370" s="485"/>
      <c r="L370" s="372"/>
      <c r="M370" s="485"/>
      <c r="N370" s="375"/>
      <c r="O370" s="485"/>
      <c r="P370" s="536"/>
      <c r="Q370" s="485"/>
    </row>
    <row r="371">
      <c r="E371" s="266"/>
      <c r="F371" s="266"/>
      <c r="G371" s="297" t="s">
        <v>259</v>
      </c>
      <c r="H371" s="534" t="s">
        <v>238</v>
      </c>
      <c r="I371" s="274" t="s">
        <v>239</v>
      </c>
      <c r="J371" s="261"/>
      <c r="K371" s="262" t="s">
        <v>40</v>
      </c>
      <c r="L371" s="425" t="s">
        <v>38</v>
      </c>
      <c r="M371" s="262" t="s">
        <v>125</v>
      </c>
      <c r="N371" s="274" t="s">
        <v>240</v>
      </c>
      <c r="O371" s="263" t="str">
        <f>PARAMS("expert_dispatch_dtype")</f>
        <v>fp8</v>
      </c>
      <c r="P371" s="303"/>
      <c r="Q371" s="263"/>
    </row>
    <row r="372">
      <c r="E372" s="266"/>
      <c r="F372" s="266"/>
      <c r="G372" s="266"/>
      <c r="H372" s="304" t="s">
        <v>242</v>
      </c>
      <c r="I372" s="271" t="s">
        <v>239</v>
      </c>
      <c r="J372" s="270"/>
      <c r="K372" s="271">
        <f t="shared" ref="K372:M372" si="71">PARAMS(K371)</f>
        <v>2560</v>
      </c>
      <c r="L372" s="271">
        <f t="shared" si="71"/>
        <v>1</v>
      </c>
      <c r="M372" s="271">
        <f t="shared" si="71"/>
        <v>7168</v>
      </c>
      <c r="N372" s="271" t="s">
        <v>240</v>
      </c>
      <c r="O372" s="272"/>
      <c r="P372" s="440">
        <f>SIZEOF_IN_MIB(J372:M372, O371)</f>
        <v>17.5</v>
      </c>
      <c r="Q372" s="272"/>
    </row>
    <row r="373">
      <c r="E373" s="266"/>
      <c r="F373" s="266"/>
      <c r="G373" s="266"/>
      <c r="H373" s="302" t="s">
        <v>260</v>
      </c>
      <c r="I373" s="274" t="s">
        <v>239</v>
      </c>
      <c r="J373" s="261"/>
      <c r="K373" s="262" t="s">
        <v>143</v>
      </c>
      <c r="L373" s="262"/>
      <c r="M373" s="262"/>
      <c r="N373" s="274" t="s">
        <v>240</v>
      </c>
      <c r="O373" s="275"/>
      <c r="P373" s="303"/>
      <c r="Q373" s="275"/>
    </row>
    <row r="374">
      <c r="E374" s="266"/>
      <c r="F374" s="266"/>
      <c r="G374" s="266"/>
      <c r="H374" s="449" t="s">
        <v>246</v>
      </c>
      <c r="I374" s="271" t="s">
        <v>239</v>
      </c>
      <c r="J374" s="270"/>
      <c r="K374" s="271">
        <f t="shared" ref="K374:M374" si="72">K372/SHARDING(K373)</f>
        <v>160</v>
      </c>
      <c r="L374" s="271">
        <f t="shared" si="72"/>
        <v>1</v>
      </c>
      <c r="M374" s="271">
        <f t="shared" si="72"/>
        <v>7168</v>
      </c>
      <c r="N374" s="271" t="s">
        <v>240</v>
      </c>
      <c r="O374" s="272"/>
      <c r="P374" s="440">
        <f>SIZEOF_IN_MIB(J374:M374, O371)</f>
        <v>1.09375</v>
      </c>
      <c r="Q374" s="280"/>
    </row>
    <row r="375">
      <c r="E375" s="266"/>
      <c r="F375" s="266"/>
      <c r="G375" s="277"/>
      <c r="H375" s="537" t="s">
        <v>262</v>
      </c>
      <c r="I375" s="274" t="s">
        <v>239</v>
      </c>
      <c r="J375" s="222"/>
      <c r="K375" s="222"/>
      <c r="L375" s="222"/>
      <c r="M375" s="262"/>
      <c r="N375" s="274" t="s">
        <v>240</v>
      </c>
      <c r="O375" s="241"/>
      <c r="P375" s="530"/>
      <c r="Q375" s="222"/>
    </row>
    <row r="376">
      <c r="E376" s="266"/>
      <c r="F376" s="266"/>
      <c r="G376" s="311" t="s">
        <v>264</v>
      </c>
      <c r="H376" s="312">
        <f>SHARDING(K373)*SHARDING(L373)</f>
        <v>16</v>
      </c>
      <c r="I376" s="305"/>
      <c r="J376" s="305"/>
      <c r="K376" s="305"/>
      <c r="L376" s="305"/>
      <c r="M376" s="305"/>
      <c r="N376" s="305"/>
      <c r="O376" s="305"/>
      <c r="P376" s="528"/>
      <c r="Q376" s="305"/>
    </row>
    <row r="377">
      <c r="E377" s="266"/>
      <c r="F377" s="266"/>
      <c r="G377" s="311" t="s">
        <v>265</v>
      </c>
      <c r="H377" s="316">
        <f>P374 * (H376-1)</f>
        <v>16.40625</v>
      </c>
      <c r="I377" s="222"/>
      <c r="J377" s="222"/>
      <c r="K377" s="222"/>
      <c r="L377" s="222"/>
      <c r="M377" s="222"/>
      <c r="N377" s="222"/>
      <c r="O377" s="222"/>
      <c r="P377" s="530"/>
      <c r="Q377" s="222"/>
    </row>
    <row r="378">
      <c r="E378" s="266"/>
      <c r="F378" s="266"/>
      <c r="G378" s="320" t="s">
        <v>266</v>
      </c>
      <c r="H378" s="321">
        <f>H377*H376</f>
        <v>262.5</v>
      </c>
      <c r="I378" s="271"/>
      <c r="J378" s="270"/>
      <c r="K378" s="270"/>
      <c r="L378" s="269"/>
      <c r="M378" s="271"/>
      <c r="N378" s="271"/>
      <c r="O378" s="269"/>
      <c r="P378" s="440"/>
      <c r="Q378" s="269"/>
    </row>
    <row r="379">
      <c r="E379" s="266"/>
      <c r="F379" s="266"/>
      <c r="G379" s="322" t="s">
        <v>267</v>
      </c>
      <c r="H379" s="323" t="str">
        <f>IFS(H376=8,12,
H376=4,4,
H376=2,1,
H376=1,0,
TRUE,NA())</f>
        <v>#N/A</v>
      </c>
      <c r="I379" s="274"/>
      <c r="J379" s="261"/>
      <c r="K379" s="261"/>
      <c r="L379" s="262"/>
      <c r="M379" s="274"/>
      <c r="N379" s="274"/>
      <c r="O379" s="262"/>
      <c r="P379" s="303"/>
      <c r="Q379" s="262"/>
    </row>
    <row r="380">
      <c r="E380" s="266"/>
      <c r="F380" s="266"/>
      <c r="G380" s="198" t="s">
        <v>268</v>
      </c>
      <c r="H380" s="538">
        <v>1.0</v>
      </c>
      <c r="I380" s="271"/>
      <c r="J380" s="270"/>
      <c r="K380" s="270"/>
      <c r="L380" s="269"/>
      <c r="M380" s="271"/>
      <c r="N380" s="271"/>
      <c r="O380" s="269"/>
      <c r="P380" s="440"/>
      <c r="Q380" s="269"/>
    </row>
    <row r="381">
      <c r="E381" s="266"/>
      <c r="F381" s="266"/>
      <c r="G381" s="311" t="s">
        <v>327</v>
      </c>
      <c r="H381" s="539">
        <f>COLLECTIVE_TIME_GPU("GB200", "ALL_GATHER", H376, P372*1024*1024)/1000</f>
        <v>0.08520375</v>
      </c>
      <c r="I381" s="274"/>
      <c r="J381" s="261"/>
      <c r="K381" s="261"/>
      <c r="L381" s="262"/>
      <c r="M381" s="274"/>
      <c r="N381" s="274"/>
      <c r="O381" s="262"/>
      <c r="P381" s="303"/>
      <c r="Q381" s="262"/>
    </row>
    <row r="382">
      <c r="E382" s="266"/>
      <c r="F382" s="266"/>
      <c r="G382" s="328" t="s">
        <v>269</v>
      </c>
      <c r="H382" s="540" t="str">
        <f>IF(PARAMS("use_nccl_lookup")=TRUE, H381, ALL_GATHER_CHIP2CHIP_TIME_MS2(H378 * H380, H379))</f>
        <v>#N/A</v>
      </c>
      <c r="I382" s="271"/>
      <c r="J382" s="270"/>
      <c r="K382" s="270"/>
      <c r="L382" s="269"/>
      <c r="M382" s="271"/>
      <c r="N382" s="271"/>
      <c r="O382" s="269"/>
      <c r="P382" s="440"/>
      <c r="Q382" s="269"/>
    </row>
    <row r="383">
      <c r="E383" s="266"/>
      <c r="F383" s="266"/>
      <c r="G383" s="533"/>
      <c r="H383" s="534"/>
      <c r="I383" s="274"/>
      <c r="J383" s="261"/>
      <c r="K383" s="262"/>
      <c r="L383" s="425"/>
      <c r="M383" s="262"/>
      <c r="N383" s="274"/>
      <c r="O383" s="262"/>
      <c r="P383" s="303"/>
      <c r="Q383" s="262"/>
    </row>
    <row r="384">
      <c r="E384" s="266"/>
      <c r="F384" s="266"/>
      <c r="G384" s="523" t="s">
        <v>53</v>
      </c>
      <c r="H384" s="524" t="s">
        <v>328</v>
      </c>
      <c r="I384" s="375"/>
      <c r="J384" s="374"/>
      <c r="K384" s="485"/>
      <c r="L384" s="372"/>
      <c r="M384" s="485"/>
      <c r="N384" s="375"/>
      <c r="O384" s="485"/>
      <c r="P384" s="536"/>
      <c r="Q384" s="485"/>
    </row>
    <row r="385">
      <c r="E385" s="266"/>
      <c r="F385" s="266"/>
      <c r="G385" s="541" t="s">
        <v>259</v>
      </c>
      <c r="H385" s="534" t="s">
        <v>238</v>
      </c>
      <c r="I385" s="274" t="s">
        <v>239</v>
      </c>
      <c r="J385" s="261"/>
      <c r="K385" s="262" t="s">
        <v>40</v>
      </c>
      <c r="L385" s="425" t="s">
        <v>38</v>
      </c>
      <c r="M385" s="262" t="s">
        <v>125</v>
      </c>
      <c r="N385" s="274" t="s">
        <v>240</v>
      </c>
      <c r="O385" s="263" t="str">
        <f>PARAMS("expert_dispatch_dtype")</f>
        <v>fp8</v>
      </c>
      <c r="P385" s="303"/>
      <c r="Q385" s="262"/>
    </row>
    <row r="386">
      <c r="E386" s="266"/>
      <c r="F386" s="266"/>
      <c r="G386" s="266"/>
      <c r="H386" s="304" t="s">
        <v>242</v>
      </c>
      <c r="I386" s="271" t="s">
        <v>239</v>
      </c>
      <c r="J386" s="270"/>
      <c r="K386" s="271">
        <f t="shared" ref="K386:M386" si="73">PARAMS(K385)</f>
        <v>2560</v>
      </c>
      <c r="L386" s="271">
        <f t="shared" si="73"/>
        <v>1</v>
      </c>
      <c r="M386" s="271">
        <f t="shared" si="73"/>
        <v>7168</v>
      </c>
      <c r="N386" s="271" t="s">
        <v>240</v>
      </c>
      <c r="O386" s="272"/>
      <c r="P386" s="440">
        <f>SIZEOF_IN_MIB(J386:M386, O385)</f>
        <v>17.5</v>
      </c>
      <c r="Q386" s="269"/>
    </row>
    <row r="387">
      <c r="E387" s="266"/>
      <c r="F387" s="266"/>
      <c r="G387" s="266"/>
      <c r="H387" s="302" t="s">
        <v>260</v>
      </c>
      <c r="I387" s="274" t="s">
        <v>239</v>
      </c>
      <c r="J387" s="261"/>
      <c r="K387" s="262" t="s">
        <v>143</v>
      </c>
      <c r="L387" s="262"/>
      <c r="M387" s="262"/>
      <c r="N387" s="274" t="s">
        <v>240</v>
      </c>
      <c r="O387" s="275"/>
      <c r="P387" s="303"/>
      <c r="Q387" s="262"/>
    </row>
    <row r="388">
      <c r="E388" s="266"/>
      <c r="F388" s="266"/>
      <c r="G388" s="266"/>
      <c r="H388" s="304" t="s">
        <v>261</v>
      </c>
      <c r="I388" s="271" t="s">
        <v>239</v>
      </c>
      <c r="J388" s="270"/>
      <c r="K388" s="271">
        <f t="shared" ref="K388:M388" si="74">K386/SHARDING(K387)</f>
        <v>160</v>
      </c>
      <c r="L388" s="271">
        <f t="shared" si="74"/>
        <v>1</v>
      </c>
      <c r="M388" s="271">
        <f t="shared" si="74"/>
        <v>7168</v>
      </c>
      <c r="N388" s="271" t="s">
        <v>240</v>
      </c>
      <c r="O388" s="272"/>
      <c r="P388" s="440">
        <f>SIZEOF_IN_MIB(J388:M388, O385)</f>
        <v>1.09375</v>
      </c>
      <c r="Q388" s="269"/>
    </row>
    <row r="389">
      <c r="E389" s="266"/>
      <c r="F389" s="266"/>
      <c r="G389" s="277"/>
      <c r="H389" s="537" t="s">
        <v>262</v>
      </c>
      <c r="I389" s="274" t="s">
        <v>239</v>
      </c>
      <c r="J389" s="222"/>
      <c r="K389" s="222"/>
      <c r="L389" s="222"/>
      <c r="M389" s="262"/>
      <c r="N389" s="274" t="s">
        <v>240</v>
      </c>
      <c r="O389" s="241"/>
      <c r="P389" s="222"/>
      <c r="Q389" s="262"/>
    </row>
    <row r="390">
      <c r="E390" s="266"/>
      <c r="F390" s="266"/>
      <c r="G390" s="384" t="s">
        <v>329</v>
      </c>
      <c r="H390" s="542" t="s">
        <v>264</v>
      </c>
      <c r="I390" s="305"/>
      <c r="J390" s="336">
        <f>SHARDING(K387) * SHARDING(L387) / HW_SPEC("# of TensorCore per Chip")</f>
        <v>8</v>
      </c>
      <c r="K390" s="270"/>
      <c r="L390" s="269"/>
      <c r="M390" s="271"/>
      <c r="N390" s="271"/>
      <c r="O390" s="269"/>
      <c r="P390" s="440"/>
      <c r="Q390" s="269"/>
    </row>
    <row r="391">
      <c r="E391" s="266"/>
      <c r="F391" s="266"/>
      <c r="G391" s="266"/>
      <c r="H391" s="537" t="s">
        <v>265</v>
      </c>
      <c r="I391" s="222"/>
      <c r="J391" s="316">
        <f>P388 * (J390-1)</f>
        <v>7.65625</v>
      </c>
      <c r="K391" s="261"/>
      <c r="L391" s="262"/>
      <c r="M391" s="274"/>
      <c r="N391" s="274"/>
      <c r="O391" s="262"/>
      <c r="P391" s="303"/>
      <c r="Q391" s="262"/>
    </row>
    <row r="392">
      <c r="E392" s="266"/>
      <c r="F392" s="266"/>
      <c r="G392" s="266"/>
      <c r="H392" s="336" t="s">
        <v>266</v>
      </c>
      <c r="I392" s="305"/>
      <c r="J392" s="321">
        <f>J391*J390</f>
        <v>61.25</v>
      </c>
      <c r="K392" s="270"/>
      <c r="L392" s="269"/>
      <c r="M392" s="271"/>
      <c r="N392" s="271"/>
      <c r="O392" s="269"/>
      <c r="P392" s="440"/>
      <c r="Q392" s="269"/>
    </row>
    <row r="393">
      <c r="E393" s="266"/>
      <c r="F393" s="266"/>
      <c r="G393" s="266"/>
      <c r="H393" s="404" t="s">
        <v>267</v>
      </c>
      <c r="I393" s="222"/>
      <c r="J393" s="323">
        <f>vlookup(J390, DB!$A$26:$G$31, 6, False)</f>
        <v>12</v>
      </c>
      <c r="K393" s="261"/>
      <c r="L393" s="262"/>
      <c r="M393" s="274"/>
      <c r="N393" s="274"/>
      <c r="O393" s="262"/>
      <c r="P393" s="303"/>
      <c r="Q393" s="262"/>
    </row>
    <row r="394">
      <c r="E394" s="266"/>
      <c r="F394" s="266"/>
      <c r="G394" s="266"/>
      <c r="H394" s="538" t="s">
        <v>268</v>
      </c>
      <c r="I394" s="305"/>
      <c r="J394" s="543">
        <f>HW_SPEC("# of TensorCore per Chip")</f>
        <v>2</v>
      </c>
      <c r="K394" s="270"/>
      <c r="L394" s="269"/>
      <c r="M394" s="271"/>
      <c r="N394" s="271"/>
      <c r="O394" s="269"/>
      <c r="P394" s="440"/>
      <c r="Q394" s="269"/>
    </row>
    <row r="395">
      <c r="E395" s="266"/>
      <c r="F395" s="266"/>
      <c r="G395" s="277"/>
      <c r="H395" s="544" t="s">
        <v>269</v>
      </c>
      <c r="I395" s="545"/>
      <c r="J395" s="329">
        <f>ALL_GATHER_CHIP2CHIP_TIME_MS2(J392 * J394, J393)</f>
        <v>0.06230672201</v>
      </c>
      <c r="K395" s="261"/>
      <c r="L395" s="262"/>
      <c r="M395" s="274"/>
      <c r="N395" s="274"/>
      <c r="O395" s="262"/>
      <c r="P395" s="303"/>
      <c r="Q395" s="262"/>
    </row>
    <row r="396">
      <c r="E396" s="266"/>
      <c r="F396" s="266"/>
      <c r="G396" s="384" t="s">
        <v>330</v>
      </c>
      <c r="H396" s="336" t="s">
        <v>264</v>
      </c>
      <c r="I396" s="313"/>
      <c r="J396" s="409">
        <f>HW_SPEC("# of TensorCore per Chip")</f>
        <v>2</v>
      </c>
      <c r="K396" s="270"/>
      <c r="L396" s="269"/>
      <c r="M396" s="271"/>
      <c r="N396" s="271"/>
      <c r="O396" s="269"/>
      <c r="P396" s="440"/>
      <c r="Q396" s="269"/>
    </row>
    <row r="397">
      <c r="E397" s="266"/>
      <c r="F397" s="266"/>
      <c r="G397" s="266"/>
      <c r="H397" s="404" t="s">
        <v>265</v>
      </c>
      <c r="I397" s="317"/>
      <c r="J397" s="316">
        <f> P386 / J396 * (J396-1)</f>
        <v>8.75</v>
      </c>
      <c r="K397" s="261"/>
      <c r="L397" s="262"/>
      <c r="M397" s="274"/>
      <c r="N397" s="274"/>
      <c r="O397" s="262"/>
      <c r="P397" s="303"/>
      <c r="Q397" s="262"/>
    </row>
    <row r="398">
      <c r="E398" s="266"/>
      <c r="F398" s="266"/>
      <c r="G398" s="266"/>
      <c r="H398" s="336" t="s">
        <v>266</v>
      </c>
      <c r="I398" s="313"/>
      <c r="J398" s="321">
        <f>J397*J396</f>
        <v>17.5</v>
      </c>
      <c r="K398" s="270"/>
      <c r="L398" s="269"/>
      <c r="M398" s="271"/>
      <c r="N398" s="271"/>
      <c r="O398" s="269"/>
      <c r="P398" s="440"/>
      <c r="Q398" s="269"/>
    </row>
    <row r="399">
      <c r="E399" s="266"/>
      <c r="F399" s="266"/>
      <c r="G399" s="266"/>
      <c r="H399" s="546" t="s">
        <v>269</v>
      </c>
      <c r="I399" s="547"/>
      <c r="J399" s="548">
        <f>ALL_GATHER_CORE2CORE_TIME_MS(J398)</f>
        <v>0.01424153646</v>
      </c>
      <c r="K399" s="261"/>
      <c r="L399" s="262"/>
      <c r="M399" s="274"/>
      <c r="N399" s="274"/>
      <c r="O399" s="262"/>
      <c r="P399" s="303"/>
      <c r="Q399" s="262"/>
    </row>
    <row r="400">
      <c r="E400" s="266"/>
      <c r="F400" s="266"/>
      <c r="G400" s="277"/>
      <c r="H400" s="549" t="s">
        <v>331</v>
      </c>
      <c r="I400" s="550"/>
      <c r="J400" s="551">
        <f>J399/J390</f>
        <v>0.001780192057</v>
      </c>
      <c r="K400" s="270"/>
      <c r="L400" s="269"/>
      <c r="M400" s="271"/>
      <c r="N400" s="271"/>
      <c r="O400" s="269"/>
      <c r="P400" s="440"/>
      <c r="Q400" s="269"/>
    </row>
    <row r="401">
      <c r="E401" s="266"/>
      <c r="F401" s="266"/>
      <c r="G401" s="328" t="s">
        <v>274</v>
      </c>
      <c r="H401" s="552">
        <f>IF(PARAMS("use_nccl_lookup")=TRUE, "N/A", J395+J400)</f>
        <v>0.06408691406</v>
      </c>
      <c r="I401" s="222"/>
      <c r="J401" s="553"/>
      <c r="K401" s="261"/>
      <c r="L401" s="262"/>
      <c r="M401" s="274"/>
      <c r="N401" s="274"/>
      <c r="O401" s="262"/>
      <c r="P401" s="303"/>
      <c r="Q401" s="262"/>
    </row>
    <row r="402">
      <c r="E402" s="266"/>
      <c r="F402" s="266"/>
      <c r="G402" s="533"/>
      <c r="H402" s="554"/>
      <c r="I402" s="419"/>
      <c r="J402" s="270"/>
      <c r="K402" s="270"/>
      <c r="L402" s="271"/>
      <c r="M402" s="271"/>
      <c r="N402" s="271"/>
      <c r="O402" s="270"/>
      <c r="P402" s="440"/>
      <c r="Q402" s="305"/>
    </row>
    <row r="403">
      <c r="E403" s="266"/>
      <c r="F403" s="266"/>
      <c r="G403" s="555" t="s">
        <v>332</v>
      </c>
      <c r="H403" s="556" t="str">
        <f>'Config and Summary'!C22</f>
        <v>Strategy C: Hirarachical All-Gather</v>
      </c>
      <c r="I403" s="513"/>
      <c r="J403" s="374"/>
      <c r="K403" s="374"/>
      <c r="L403" s="375"/>
      <c r="M403" s="375"/>
      <c r="N403" s="375"/>
      <c r="O403" s="374"/>
      <c r="P403" s="536"/>
      <c r="Q403" s="504"/>
    </row>
    <row r="404">
      <c r="E404" s="266"/>
      <c r="F404" s="266"/>
      <c r="G404" s="523" t="s">
        <v>298</v>
      </c>
      <c r="H404" s="557">
        <f>IFS(H403=G360,H368,H403=G370,H382,H403=G384,H401, TRUE,0)</f>
        <v>0.06408691406</v>
      </c>
      <c r="I404" s="513"/>
      <c r="J404" s="374"/>
      <c r="K404" s="374"/>
      <c r="L404" s="375"/>
      <c r="M404" s="375"/>
      <c r="N404" s="375"/>
      <c r="O404" s="374"/>
      <c r="P404" s="536"/>
      <c r="Q404" s="504"/>
    </row>
    <row r="405">
      <c r="E405" s="266"/>
      <c r="F405" s="266"/>
      <c r="G405" s="378" t="s">
        <v>333</v>
      </c>
      <c r="H405" s="558">
        <f>vlookup(PARAMS("topo"), DB!$E$26:$G$31, 3, FALSE)</f>
        <v>3</v>
      </c>
      <c r="I405" s="386"/>
      <c r="J405" s="380"/>
      <c r="K405" s="380"/>
      <c r="L405" s="381"/>
      <c r="M405" s="381"/>
      <c r="N405" s="381"/>
      <c r="O405" s="380"/>
      <c r="P405" s="394"/>
      <c r="Q405" s="172"/>
    </row>
    <row r="406">
      <c r="E406" s="277"/>
      <c r="F406" s="277"/>
      <c r="G406" s="372" t="s">
        <v>284</v>
      </c>
      <c r="H406" s="373">
        <f>IF(H403="No Collectives", 0, H405 * HW_SPEC("Chip-to-Chip ICI Latency (ms)"))</f>
        <v>0.0039</v>
      </c>
      <c r="I406" s="513"/>
      <c r="J406" s="374"/>
      <c r="K406" s="374"/>
      <c r="L406" s="375"/>
      <c r="M406" s="375"/>
      <c r="N406" s="375"/>
      <c r="O406" s="374"/>
      <c r="P406" s="536"/>
      <c r="Q406" s="504"/>
    </row>
    <row r="407">
      <c r="E407" s="258" t="s">
        <v>334</v>
      </c>
      <c r="F407" s="559" t="s">
        <v>249</v>
      </c>
      <c r="G407" s="260"/>
      <c r="H407" s="298" t="s">
        <v>238</v>
      </c>
      <c r="I407" s="290" t="s">
        <v>239</v>
      </c>
      <c r="J407" s="290"/>
      <c r="K407" s="195" t="s">
        <v>40</v>
      </c>
      <c r="L407" s="195" t="s">
        <v>159</v>
      </c>
      <c r="M407" s="398" t="s">
        <v>125</v>
      </c>
      <c r="N407" s="290" t="s">
        <v>240</v>
      </c>
      <c r="O407" s="560" t="str">
        <f>EXTRACT_ACTIVATION_DTYPE(PARAMS("moe_dtype"))</f>
        <v>fp8</v>
      </c>
      <c r="P407" s="301"/>
      <c r="Q407" s="291" t="b">
        <v>0</v>
      </c>
    </row>
    <row r="408">
      <c r="E408" s="266"/>
      <c r="F408" s="267"/>
      <c r="G408" s="268"/>
      <c r="H408" s="300" t="s">
        <v>242</v>
      </c>
      <c r="I408" s="290" t="s">
        <v>239</v>
      </c>
      <c r="J408" s="289"/>
      <c r="K408" s="290">
        <f t="shared" ref="K408:M408" si="75">PARAMS(K407)</f>
        <v>2560</v>
      </c>
      <c r="L408" s="290">
        <f t="shared" si="75"/>
        <v>8</v>
      </c>
      <c r="M408" s="290">
        <f t="shared" si="75"/>
        <v>7168</v>
      </c>
      <c r="N408" s="290" t="s">
        <v>240</v>
      </c>
      <c r="O408" s="266"/>
      <c r="P408" s="301">
        <f>SIZEOF_IN_MIB(J408:M408, O407)</f>
        <v>140</v>
      </c>
      <c r="Q408" s="266"/>
    </row>
    <row r="409">
      <c r="E409" s="266"/>
      <c r="F409" s="267"/>
      <c r="G409" s="268"/>
      <c r="H409" s="561" t="s">
        <v>244</v>
      </c>
      <c r="I409" s="289" t="s">
        <v>239</v>
      </c>
      <c r="J409" s="290"/>
      <c r="K409" s="195" t="s">
        <v>143</v>
      </c>
      <c r="L409" s="195"/>
      <c r="M409" s="195"/>
      <c r="N409" s="289" t="s">
        <v>240</v>
      </c>
      <c r="O409" s="266"/>
      <c r="P409" s="301"/>
      <c r="Q409" s="266"/>
    </row>
    <row r="410">
      <c r="E410" s="266"/>
      <c r="F410" s="278"/>
      <c r="G410" s="279"/>
      <c r="H410" s="302" t="s">
        <v>246</v>
      </c>
      <c r="I410" s="274" t="s">
        <v>239</v>
      </c>
      <c r="J410" s="261"/>
      <c r="K410" s="274">
        <f t="shared" ref="K410:M410" si="76">K408/SHARDING(K409)</f>
        <v>160</v>
      </c>
      <c r="L410" s="274">
        <f t="shared" si="76"/>
        <v>8</v>
      </c>
      <c r="M410" s="274">
        <f t="shared" si="76"/>
        <v>7168</v>
      </c>
      <c r="N410" s="274" t="s">
        <v>240</v>
      </c>
      <c r="O410" s="241"/>
      <c r="P410" s="303">
        <f>SIZEOF_IN_MIB(J410:M410, O407)</f>
        <v>8.75</v>
      </c>
      <c r="Q410" s="241"/>
      <c r="R410" s="426"/>
    </row>
    <row r="411">
      <c r="E411" s="266"/>
      <c r="F411" s="562" t="s">
        <v>253</v>
      </c>
      <c r="G411" s="260"/>
      <c r="H411" s="449" t="s">
        <v>238</v>
      </c>
      <c r="I411" s="271" t="s">
        <v>239</v>
      </c>
      <c r="J411" s="269">
        <v>2.0</v>
      </c>
      <c r="K411" s="269" t="s">
        <v>131</v>
      </c>
      <c r="L411" s="488" t="s">
        <v>125</v>
      </c>
      <c r="M411" s="269" t="s">
        <v>129</v>
      </c>
      <c r="N411" s="271" t="s">
        <v>240</v>
      </c>
      <c r="O411" s="563" t="str">
        <f>EXTRACT_WEIGHT_DTYPE(PARAMS("moe_dtype"))</f>
        <v>fp4</v>
      </c>
      <c r="P411" s="440"/>
      <c r="Q411" s="399" t="b">
        <v>0</v>
      </c>
      <c r="R411" s="427"/>
    </row>
    <row r="412">
      <c r="E412" s="266"/>
      <c r="F412" s="267"/>
      <c r="G412" s="268"/>
      <c r="H412" s="302" t="s">
        <v>242</v>
      </c>
      <c r="I412" s="274" t="s">
        <v>239</v>
      </c>
      <c r="J412" s="274">
        <f t="shared" ref="J412:M412" si="77">PARAMS(J411)</f>
        <v>2</v>
      </c>
      <c r="K412" s="274">
        <f t="shared" si="77"/>
        <v>256</v>
      </c>
      <c r="L412" s="274">
        <f t="shared" si="77"/>
        <v>7168</v>
      </c>
      <c r="M412" s="274">
        <f t="shared" si="77"/>
        <v>2048</v>
      </c>
      <c r="N412" s="274" t="s">
        <v>240</v>
      </c>
      <c r="O412" s="275"/>
      <c r="P412" s="303">
        <f>SIZEOF_IN_MIB(J412:M412, O411)</f>
        <v>3584</v>
      </c>
      <c r="Q412" s="275"/>
      <c r="R412" s="426"/>
    </row>
    <row r="413">
      <c r="E413" s="266"/>
      <c r="F413" s="267"/>
      <c r="G413" s="268"/>
      <c r="H413" s="449" t="s">
        <v>244</v>
      </c>
      <c r="I413" s="271"/>
      <c r="J413" s="270"/>
      <c r="K413" s="269" t="s">
        <v>143</v>
      </c>
      <c r="L413" s="269"/>
      <c r="M413" s="269"/>
      <c r="N413" s="271" t="s">
        <v>240</v>
      </c>
      <c r="O413" s="272"/>
      <c r="P413" s="440"/>
      <c r="Q413" s="272"/>
      <c r="R413" s="427"/>
    </row>
    <row r="414">
      <c r="E414" s="266"/>
      <c r="F414" s="278"/>
      <c r="G414" s="279"/>
      <c r="H414" s="534" t="s">
        <v>246</v>
      </c>
      <c r="I414" s="274" t="s">
        <v>239</v>
      </c>
      <c r="J414" s="274">
        <f t="shared" ref="J414:M414" si="78">J412/SHARDING(J413)</f>
        <v>2</v>
      </c>
      <c r="K414" s="274">
        <f t="shared" si="78"/>
        <v>16</v>
      </c>
      <c r="L414" s="274">
        <f t="shared" si="78"/>
        <v>7168</v>
      </c>
      <c r="M414" s="274">
        <f t="shared" si="78"/>
        <v>2048</v>
      </c>
      <c r="N414" s="274" t="s">
        <v>240</v>
      </c>
      <c r="O414" s="241"/>
      <c r="P414" s="303">
        <f>SIZEOF_IN_MIB(J414:M414, O411)</f>
        <v>224</v>
      </c>
      <c r="Q414" s="241"/>
      <c r="R414" s="426"/>
    </row>
    <row r="415">
      <c r="E415" s="266"/>
      <c r="F415" s="562" t="s">
        <v>257</v>
      </c>
      <c r="G415" s="260"/>
      <c r="H415" s="449" t="s">
        <v>238</v>
      </c>
      <c r="I415" s="271" t="s">
        <v>239</v>
      </c>
      <c r="J415" s="269">
        <v>2.0</v>
      </c>
      <c r="K415" s="269" t="s">
        <v>40</v>
      </c>
      <c r="L415" s="269" t="s">
        <v>159</v>
      </c>
      <c r="M415" s="269" t="s">
        <v>129</v>
      </c>
      <c r="N415" s="271" t="s">
        <v>240</v>
      </c>
      <c r="O415" s="478" t="s">
        <v>82</v>
      </c>
      <c r="P415" s="440"/>
      <c r="Q415" s="399" t="b">
        <v>0</v>
      </c>
      <c r="R415" s="427"/>
    </row>
    <row r="416">
      <c r="E416" s="266"/>
      <c r="F416" s="267"/>
      <c r="G416" s="268"/>
      <c r="H416" s="302" t="s">
        <v>242</v>
      </c>
      <c r="I416" s="274" t="s">
        <v>239</v>
      </c>
      <c r="J416" s="274">
        <f t="shared" ref="J416:M416" si="79">PARAMS(J415)</f>
        <v>2</v>
      </c>
      <c r="K416" s="274">
        <f t="shared" si="79"/>
        <v>2560</v>
      </c>
      <c r="L416" s="274">
        <f t="shared" si="79"/>
        <v>8</v>
      </c>
      <c r="M416" s="274">
        <f t="shared" si="79"/>
        <v>2048</v>
      </c>
      <c r="N416" s="274" t="s">
        <v>240</v>
      </c>
      <c r="O416" s="275"/>
      <c r="P416" s="303">
        <f>SIZEOF_IN_MIB(J416:M416, O415)</f>
        <v>160</v>
      </c>
      <c r="Q416" s="275"/>
      <c r="R416" s="426"/>
    </row>
    <row r="417">
      <c r="E417" s="266"/>
      <c r="F417" s="267"/>
      <c r="G417" s="268"/>
      <c r="H417" s="449" t="s">
        <v>244</v>
      </c>
      <c r="I417" s="271" t="s">
        <v>239</v>
      </c>
      <c r="J417" s="270"/>
      <c r="K417" s="269" t="s">
        <v>143</v>
      </c>
      <c r="L417" s="269"/>
      <c r="M417" s="269"/>
      <c r="N417" s="271" t="s">
        <v>240</v>
      </c>
      <c r="O417" s="272"/>
      <c r="P417" s="440"/>
      <c r="Q417" s="272"/>
      <c r="R417" s="427"/>
    </row>
    <row r="418">
      <c r="E418" s="266"/>
      <c r="F418" s="278"/>
      <c r="G418" s="279"/>
      <c r="H418" s="534" t="s">
        <v>246</v>
      </c>
      <c r="I418" s="274" t="s">
        <v>239</v>
      </c>
      <c r="J418" s="274">
        <f t="shared" ref="J418:M418" si="80">J416/SHARDING(J417)</f>
        <v>2</v>
      </c>
      <c r="K418" s="274">
        <f t="shared" si="80"/>
        <v>160</v>
      </c>
      <c r="L418" s="274">
        <f t="shared" si="80"/>
        <v>8</v>
      </c>
      <c r="M418" s="274">
        <f t="shared" si="80"/>
        <v>2048</v>
      </c>
      <c r="N418" s="274" t="s">
        <v>240</v>
      </c>
      <c r="O418" s="241"/>
      <c r="P418" s="303">
        <f>SIZEOF_IN_MIB(J418:M418, O415)</f>
        <v>10</v>
      </c>
      <c r="Q418" s="241"/>
      <c r="R418" s="426"/>
    </row>
    <row r="419">
      <c r="E419" s="266"/>
      <c r="F419" s="296" t="s">
        <v>335</v>
      </c>
      <c r="G419" s="533" t="s">
        <v>513</v>
      </c>
      <c r="H419" s="424" t="str">
        <f>L413</f>
        <v/>
      </c>
      <c r="I419" s="564" t="s">
        <v>514</v>
      </c>
      <c r="J419" s="270"/>
      <c r="K419" s="270"/>
      <c r="L419" s="271"/>
      <c r="M419" s="271"/>
      <c r="N419" s="271"/>
      <c r="O419" s="270"/>
      <c r="P419" s="440"/>
      <c r="Q419" s="305"/>
      <c r="R419" s="428"/>
    </row>
    <row r="420">
      <c r="E420" s="266"/>
      <c r="F420" s="266"/>
      <c r="G420" s="523" t="s">
        <v>338</v>
      </c>
      <c r="H420" s="565" t="s">
        <v>339</v>
      </c>
      <c r="I420" s="565"/>
      <c r="J420" s="374"/>
      <c r="K420" s="374"/>
      <c r="L420" s="375"/>
      <c r="M420" s="375"/>
      <c r="N420" s="375"/>
      <c r="O420" s="374"/>
      <c r="P420" s="536"/>
      <c r="Q420" s="504"/>
      <c r="R420" s="429"/>
    </row>
    <row r="421">
      <c r="E421" s="266"/>
      <c r="F421" s="266"/>
      <c r="G421" s="526" t="s">
        <v>264</v>
      </c>
      <c r="H421" s="566">
        <f>SHARDING(H419)</f>
        <v>1</v>
      </c>
      <c r="I421" s="424"/>
      <c r="J421" s="270"/>
      <c r="K421" s="270"/>
      <c r="L421" s="271"/>
      <c r="M421" s="271"/>
      <c r="N421" s="271"/>
      <c r="O421" s="270"/>
      <c r="P421" s="440"/>
      <c r="Q421" s="305"/>
      <c r="R421" s="428"/>
    </row>
    <row r="422">
      <c r="E422" s="266"/>
      <c r="F422" s="266"/>
      <c r="G422" s="526" t="s">
        <v>340</v>
      </c>
      <c r="H422" s="567">
        <f>P418/H421*(H421-1)</f>
        <v>0</v>
      </c>
      <c r="I422" s="481"/>
      <c r="J422" s="261"/>
      <c r="K422" s="261"/>
      <c r="L422" s="274"/>
      <c r="M422" s="274"/>
      <c r="N422" s="274"/>
      <c r="O422" s="261"/>
      <c r="P422" s="303"/>
      <c r="Q422" s="222"/>
      <c r="R422" s="429"/>
    </row>
    <row r="423">
      <c r="E423" s="266"/>
      <c r="F423" s="266"/>
      <c r="G423" s="526" t="s">
        <v>341</v>
      </c>
      <c r="H423" s="568">
        <f>H422*H421</f>
        <v>0</v>
      </c>
      <c r="I423" s="424"/>
      <c r="J423" s="270"/>
      <c r="K423" s="270"/>
      <c r="L423" s="271"/>
      <c r="M423" s="271"/>
      <c r="N423" s="271"/>
      <c r="O423" s="270"/>
      <c r="P423" s="440"/>
      <c r="Q423" s="305"/>
      <c r="R423" s="428"/>
    </row>
    <row r="424">
      <c r="E424" s="266"/>
      <c r="F424" s="266"/>
      <c r="G424" s="569" t="s">
        <v>342</v>
      </c>
      <c r="H424" s="570" t="s">
        <v>267</v>
      </c>
      <c r="I424" s="481"/>
      <c r="J424" s="571">
        <f>IFS(H421=8,12,
H421=4,4,
H421=2,1,
H421=1,0,
TRUE,NA())</f>
        <v>0</v>
      </c>
      <c r="K424" s="261"/>
      <c r="L424" s="274"/>
      <c r="M424" s="274"/>
      <c r="N424" s="274"/>
      <c r="O424" s="261"/>
      <c r="P424" s="303"/>
      <c r="Q424" s="222"/>
    </row>
    <row r="425">
      <c r="E425" s="266"/>
      <c r="F425" s="266"/>
      <c r="G425" s="266"/>
      <c r="H425" s="572" t="s">
        <v>343</v>
      </c>
      <c r="I425" s="305"/>
      <c r="J425" s="573">
        <f>HW_SPEC("# of TensorCore per Chip")</f>
        <v>2</v>
      </c>
      <c r="K425" s="270"/>
      <c r="L425" s="271"/>
      <c r="M425" s="271"/>
      <c r="N425" s="271"/>
      <c r="O425" s="270"/>
      <c r="P425" s="440"/>
      <c r="Q425" s="305"/>
      <c r="R425" s="428"/>
    </row>
    <row r="426">
      <c r="E426" s="266"/>
      <c r="F426" s="266"/>
      <c r="G426" s="277"/>
      <c r="H426" s="574" t="s">
        <v>269</v>
      </c>
      <c r="I426" s="481"/>
      <c r="J426" s="575">
        <f>REDUCE_SCATTER_CHIP2CHIP_TIME_MS2(H423*J425,J424)</f>
        <v>0</v>
      </c>
      <c r="K426" s="261"/>
      <c r="L426" s="274"/>
      <c r="M426" s="274"/>
      <c r="N426" s="274"/>
      <c r="O426" s="261"/>
      <c r="P426" s="303"/>
      <c r="Q426" s="222"/>
      <c r="R426" s="429"/>
    </row>
    <row r="427">
      <c r="E427" s="266"/>
      <c r="F427" s="266"/>
      <c r="G427" s="576" t="s">
        <v>344</v>
      </c>
      <c r="H427" s="577" t="s">
        <v>269</v>
      </c>
      <c r="I427" s="305"/>
      <c r="J427" s="578">
        <f>REDUCE_SCATTER_CORE2CORE_TIME_MS(H423)</f>
        <v>0</v>
      </c>
      <c r="K427" s="270"/>
      <c r="L427" s="271"/>
      <c r="M427" s="271"/>
      <c r="N427" s="271"/>
      <c r="O427" s="270"/>
      <c r="P427" s="440"/>
      <c r="Q427" s="305"/>
      <c r="R427" s="428"/>
    </row>
    <row r="428">
      <c r="E428" s="266"/>
      <c r="F428" s="266"/>
      <c r="G428" s="172"/>
      <c r="H428" s="222"/>
      <c r="I428" s="481"/>
      <c r="J428" s="261"/>
      <c r="K428" s="261"/>
      <c r="L428" s="274"/>
      <c r="M428" s="274"/>
      <c r="N428" s="274"/>
      <c r="O428" s="261"/>
      <c r="P428" s="303"/>
      <c r="Q428" s="222"/>
      <c r="R428" s="429"/>
    </row>
    <row r="429">
      <c r="E429" s="266"/>
      <c r="F429" s="266"/>
      <c r="G429" s="523" t="s">
        <v>345</v>
      </c>
      <c r="H429" s="579" t="s">
        <v>346</v>
      </c>
      <c r="I429" s="580"/>
      <c r="J429" s="374"/>
      <c r="K429" s="374"/>
      <c r="L429" s="375"/>
      <c r="M429" s="375"/>
      <c r="N429" s="375"/>
      <c r="O429" s="374"/>
      <c r="P429" s="536"/>
      <c r="Q429" s="504"/>
      <c r="R429" s="428"/>
    </row>
    <row r="430">
      <c r="E430" s="266"/>
      <c r="F430" s="266"/>
      <c r="G430" s="533" t="s">
        <v>347</v>
      </c>
      <c r="H430" s="581">
        <f>P418/2</f>
        <v>5</v>
      </c>
      <c r="I430" s="582"/>
      <c r="J430" s="380"/>
      <c r="K430" s="380"/>
      <c r="L430" s="381"/>
      <c r="M430" s="381"/>
      <c r="N430" s="381"/>
      <c r="O430" s="380"/>
      <c r="P430" s="394"/>
      <c r="Q430" s="172"/>
    </row>
    <row r="431">
      <c r="E431" s="266"/>
      <c r="F431" s="266"/>
      <c r="G431" s="172"/>
      <c r="H431" s="172"/>
      <c r="I431" s="582"/>
      <c r="J431" s="380"/>
      <c r="K431" s="380"/>
      <c r="L431" s="381"/>
      <c r="M431" s="381"/>
      <c r="N431" s="381"/>
      <c r="O431" s="380"/>
      <c r="P431" s="394"/>
      <c r="Q431" s="172"/>
    </row>
    <row r="432">
      <c r="E432" s="266"/>
      <c r="F432" s="266"/>
      <c r="G432" s="523" t="s">
        <v>215</v>
      </c>
      <c r="H432" s="579" t="s">
        <v>348</v>
      </c>
      <c r="I432" s="580"/>
      <c r="J432" s="374"/>
      <c r="K432" s="374"/>
      <c r="L432" s="375"/>
      <c r="M432" s="375"/>
      <c r="N432" s="375"/>
      <c r="O432" s="374"/>
      <c r="P432" s="536"/>
      <c r="Q432" s="504"/>
    </row>
    <row r="433">
      <c r="E433" s="266"/>
      <c r="F433" s="266"/>
      <c r="G433" s="526" t="s">
        <v>264</v>
      </c>
      <c r="H433" s="583">
        <f>H421</f>
        <v>1</v>
      </c>
      <c r="I433" s="582"/>
      <c r="J433" s="380"/>
      <c r="K433" s="380"/>
      <c r="L433" s="381"/>
      <c r="M433" s="381"/>
      <c r="N433" s="381"/>
      <c r="O433" s="380"/>
      <c r="P433" s="394"/>
      <c r="Q433" s="172"/>
    </row>
    <row r="434">
      <c r="E434" s="266"/>
      <c r="F434" s="266"/>
      <c r="G434" s="526" t="s">
        <v>349</v>
      </c>
      <c r="H434" s="584">
        <f>H430/H433 * (H433-1)</f>
        <v>0</v>
      </c>
      <c r="I434" s="582"/>
      <c r="J434" s="380"/>
      <c r="K434" s="380"/>
      <c r="L434" s="381"/>
      <c r="M434" s="381"/>
      <c r="N434" s="381"/>
      <c r="O434" s="380"/>
      <c r="P434" s="394"/>
      <c r="Q434" s="172"/>
    </row>
    <row r="435">
      <c r="E435" s="266"/>
      <c r="F435" s="266"/>
      <c r="G435" s="526" t="s">
        <v>266</v>
      </c>
      <c r="H435" s="584">
        <f>H434*H433</f>
        <v>0</v>
      </c>
      <c r="I435" s="582"/>
      <c r="J435" s="380"/>
      <c r="K435" s="380"/>
      <c r="L435" s="381"/>
      <c r="M435" s="381"/>
      <c r="N435" s="381"/>
      <c r="O435" s="380"/>
      <c r="P435" s="394"/>
      <c r="Q435" s="172"/>
    </row>
    <row r="436">
      <c r="E436" s="266"/>
      <c r="F436" s="266"/>
      <c r="G436" s="585" t="s">
        <v>342</v>
      </c>
      <c r="H436" s="311" t="s">
        <v>267</v>
      </c>
      <c r="I436" s="172"/>
      <c r="J436" s="586" t="str">
        <f>IFS(H433=8,12,
H433=4,4,
H433=2,1,
TRUE,NA())</f>
        <v>#N/A</v>
      </c>
      <c r="K436" s="380"/>
      <c r="L436" s="381"/>
      <c r="M436" s="381"/>
      <c r="N436" s="381"/>
      <c r="O436" s="380"/>
      <c r="P436" s="394"/>
      <c r="Q436" s="172"/>
      <c r="S436" s="587"/>
    </row>
    <row r="437">
      <c r="E437" s="266"/>
      <c r="F437" s="266"/>
      <c r="G437" s="266"/>
      <c r="H437" s="311" t="s">
        <v>343</v>
      </c>
      <c r="I437" s="172"/>
      <c r="J437" s="588">
        <f>HW_SPEC("# of TensorCore per Chip")</f>
        <v>2</v>
      </c>
      <c r="K437" s="380"/>
      <c r="L437" s="381"/>
      <c r="M437" s="381"/>
      <c r="N437" s="381"/>
      <c r="O437" s="380"/>
      <c r="P437" s="394"/>
      <c r="Q437" s="172"/>
    </row>
    <row r="438">
      <c r="E438" s="266"/>
      <c r="F438" s="266"/>
      <c r="G438" s="277"/>
      <c r="H438" s="328" t="s">
        <v>269</v>
      </c>
      <c r="I438" s="582"/>
      <c r="J438" s="589">
        <f>REDUCE_SCATTER_CHIP2CHIP_TIME_MS2(H435*J437,J436)</f>
        <v>0</v>
      </c>
      <c r="K438" s="380"/>
      <c r="L438" s="381"/>
      <c r="M438" s="381"/>
      <c r="N438" s="381"/>
      <c r="O438" s="380"/>
      <c r="P438" s="394"/>
      <c r="Q438" s="172"/>
    </row>
    <row r="439">
      <c r="E439" s="266"/>
      <c r="F439" s="266"/>
      <c r="G439" s="590" t="s">
        <v>344</v>
      </c>
      <c r="H439" s="328" t="s">
        <v>269</v>
      </c>
      <c r="I439" s="582"/>
      <c r="J439" s="589">
        <f>REDUCE_SCATTER_CORE2CORE_TIME_MS(H435)</f>
        <v>0</v>
      </c>
      <c r="K439" s="380"/>
      <c r="L439" s="381"/>
      <c r="M439" s="381"/>
      <c r="N439" s="381"/>
      <c r="O439" s="380"/>
      <c r="P439" s="394"/>
      <c r="Q439" s="172"/>
    </row>
    <row r="440">
      <c r="E440" s="266"/>
      <c r="F440" s="266"/>
      <c r="G440" s="526"/>
      <c r="H440" s="591"/>
      <c r="I440" s="582"/>
      <c r="J440" s="380"/>
      <c r="K440" s="380"/>
      <c r="L440" s="381"/>
      <c r="M440" s="381"/>
      <c r="N440" s="381"/>
      <c r="O440" s="380"/>
      <c r="P440" s="394"/>
      <c r="Q440" s="172"/>
    </row>
    <row r="441">
      <c r="E441" s="266"/>
      <c r="F441" s="266"/>
      <c r="G441" s="523" t="s">
        <v>350</v>
      </c>
      <c r="H441" s="592" t="s">
        <v>351</v>
      </c>
      <c r="I441" s="580"/>
      <c r="J441" s="374"/>
      <c r="K441" s="374"/>
      <c r="L441" s="375"/>
      <c r="M441" s="375"/>
      <c r="N441" s="375"/>
      <c r="O441" s="374"/>
      <c r="P441" s="536"/>
      <c r="Q441" s="504"/>
    </row>
    <row r="442">
      <c r="E442" s="266"/>
      <c r="F442" s="266"/>
      <c r="G442" s="593" t="s">
        <v>352</v>
      </c>
      <c r="H442" s="594">
        <f>IFS(H441=G424,J426,
H441=G427,J427 ,
TRUE,0)</f>
        <v>0</v>
      </c>
      <c r="I442" s="582"/>
      <c r="J442" s="380"/>
      <c r="K442" s="380"/>
      <c r="L442" s="381"/>
      <c r="M442" s="381"/>
      <c r="N442" s="381"/>
      <c r="O442" s="380"/>
      <c r="P442" s="394"/>
      <c r="Q442" s="172"/>
    </row>
    <row r="443">
      <c r="E443" s="266"/>
      <c r="F443" s="266"/>
      <c r="G443" s="593" t="s">
        <v>353</v>
      </c>
      <c r="H443" s="594">
        <f>IFS(H441=G436,J438,
H441=G439,J439 ,
TRUE,0)</f>
        <v>0</v>
      </c>
      <c r="I443" s="582"/>
      <c r="J443" s="380"/>
      <c r="K443" s="380"/>
      <c r="L443" s="381"/>
      <c r="M443" s="381"/>
      <c r="N443" s="381"/>
      <c r="O443" s="380"/>
      <c r="P443" s="394"/>
      <c r="Q443" s="172"/>
    </row>
    <row r="444">
      <c r="E444" s="266"/>
      <c r="F444" s="277"/>
      <c r="G444" s="523" t="s">
        <v>298</v>
      </c>
      <c r="H444" s="557">
        <f>SUM(H442:H443)</f>
        <v>0</v>
      </c>
      <c r="I444" s="513"/>
      <c r="J444" s="374"/>
      <c r="K444" s="374"/>
      <c r="L444" s="375"/>
      <c r="M444" s="375"/>
      <c r="N444" s="375"/>
      <c r="O444" s="374"/>
      <c r="P444" s="536"/>
      <c r="Q444" s="504"/>
    </row>
    <row r="445">
      <c r="E445" s="266"/>
      <c r="F445" s="541" t="s">
        <v>285</v>
      </c>
      <c r="G445" s="533" t="s">
        <v>286</v>
      </c>
      <c r="H445" s="595" t="str">
        <f>VLOOKUP(O407&amp;","&amp;O411,$T$3:$W$12,4, FALSE)</f>
        <v>fp8</v>
      </c>
      <c r="I445" s="386"/>
      <c r="J445" s="380"/>
      <c r="K445" s="380"/>
      <c r="L445" s="381"/>
      <c r="M445" s="381"/>
      <c r="N445" s="381"/>
      <c r="O445" s="380"/>
      <c r="P445" s="394"/>
      <c r="Q445" s="172"/>
    </row>
    <row r="446">
      <c r="E446" s="266"/>
      <c r="F446" s="266"/>
      <c r="G446" s="596" t="s">
        <v>354</v>
      </c>
      <c r="H446" s="596">
        <v>128.0</v>
      </c>
      <c r="I446" s="386"/>
      <c r="J446" s="380"/>
      <c r="K446" s="380"/>
      <c r="L446" s="381"/>
      <c r="M446" s="381"/>
      <c r="N446" s="381"/>
      <c r="O446" s="380"/>
      <c r="P446" s="394"/>
      <c r="Q446" s="172"/>
    </row>
    <row r="447">
      <c r="E447" s="266"/>
      <c r="F447" s="266"/>
      <c r="G447" s="596" t="s">
        <v>355</v>
      </c>
      <c r="H447" s="597">
        <f t="array" ref="H447">CALCULATE_FLOPS(HSTACK(H446,M410),J414:M414,L414,K414,H445)</f>
        <v>7516192768</v>
      </c>
      <c r="I447" s="386"/>
      <c r="J447" s="380"/>
      <c r="K447" s="380"/>
      <c r="L447" s="381"/>
      <c r="M447" s="381"/>
      <c r="N447" s="381"/>
      <c r="O447" s="380"/>
      <c r="P447" s="394"/>
      <c r="Q447" s="172"/>
    </row>
    <row r="448">
      <c r="E448" s="266"/>
      <c r="F448" s="266"/>
      <c r="G448" s="596" t="s">
        <v>356</v>
      </c>
      <c r="H448" s="596">
        <f>CEILING(PRODUCT(K410:L410)/H446,1)</f>
        <v>10</v>
      </c>
      <c r="I448" s="386"/>
      <c r="J448" s="380"/>
      <c r="K448" s="380"/>
      <c r="L448" s="381"/>
      <c r="M448" s="381"/>
      <c r="N448" s="381"/>
      <c r="O448" s="380"/>
      <c r="P448" s="394"/>
      <c r="Q448" s="172"/>
    </row>
    <row r="449">
      <c r="E449" s="266"/>
      <c r="F449" s="266"/>
      <c r="G449" s="596" t="s">
        <v>357</v>
      </c>
      <c r="H449" s="596">
        <f>PARAMS("E")/SHARDING(K413)</f>
        <v>16</v>
      </c>
      <c r="I449" s="386"/>
      <c r="J449" s="380"/>
      <c r="K449" s="380"/>
      <c r="L449" s="381"/>
      <c r="M449" s="381"/>
      <c r="N449" s="381"/>
      <c r="O449" s="380"/>
      <c r="P449" s="394"/>
      <c r="Q449" s="172"/>
    </row>
    <row r="450">
      <c r="E450" s="266"/>
      <c r="F450" s="266"/>
      <c r="G450" s="596" t="s">
        <v>358</v>
      </c>
      <c r="H450" s="595">
        <f>H448 + IF(PARAMS("enforce_perfect_expert_routing"),0,H449-1)</f>
        <v>10</v>
      </c>
      <c r="I450" s="598" t="s">
        <v>359</v>
      </c>
      <c r="J450" s="380"/>
      <c r="K450" s="380"/>
      <c r="L450" s="381"/>
      <c r="M450" s="381"/>
      <c r="N450" s="381"/>
      <c r="O450" s="380"/>
      <c r="P450" s="394"/>
      <c r="Q450" s="172"/>
    </row>
    <row r="451">
      <c r="E451" s="266"/>
      <c r="F451" s="266"/>
      <c r="G451" s="533" t="s">
        <v>360</v>
      </c>
      <c r="H451" s="599">
        <f>H450*H447</f>
        <v>75161927680</v>
      </c>
      <c r="I451" s="386"/>
      <c r="J451" s="672">
        <f>product(J418:M418)*L412*2/1000/1000/1000</f>
        <v>75.16192768</v>
      </c>
      <c r="K451" s="380"/>
      <c r="L451" s="381"/>
      <c r="M451" s="381"/>
      <c r="N451" s="381"/>
      <c r="O451" s="380"/>
      <c r="P451" s="394"/>
      <c r="Q451" s="172"/>
    </row>
    <row r="452">
      <c r="E452" s="266"/>
      <c r="F452" s="277"/>
      <c r="G452" s="600" t="s">
        <v>288</v>
      </c>
      <c r="H452" s="601">
        <f>COMPUTE_TIME_MS(H451, H445)</f>
        <v>0.04209294915</v>
      </c>
      <c r="I452" s="390"/>
      <c r="J452" s="391"/>
      <c r="K452" s="391"/>
      <c r="L452" s="392"/>
      <c r="M452" s="392"/>
      <c r="N452" s="392"/>
      <c r="O452" s="391"/>
      <c r="P452" s="602"/>
      <c r="Q452" s="172"/>
    </row>
    <row r="453">
      <c r="E453" s="266"/>
      <c r="F453" s="541" t="s">
        <v>289</v>
      </c>
      <c r="G453" s="595" t="s">
        <v>290</v>
      </c>
      <c r="H453" s="603">
        <f>IF(Q407,0,P410)+IF(Q411,0,P414)+IF(Q415,0,P418 / 2)</f>
        <v>237.75</v>
      </c>
      <c r="I453" s="380"/>
      <c r="J453" s="380"/>
      <c r="K453" s="380"/>
      <c r="L453" s="381"/>
      <c r="M453" s="381"/>
      <c r="N453" s="381"/>
      <c r="O453" s="380"/>
      <c r="P453" s="394"/>
      <c r="Q453" s="172"/>
    </row>
    <row r="454">
      <c r="E454" s="277"/>
      <c r="F454" s="277"/>
      <c r="G454" s="604" t="s">
        <v>291</v>
      </c>
      <c r="H454" s="601">
        <f>HBM_TIME_MS(H453)</f>
        <v>0.06899989134</v>
      </c>
      <c r="I454" s="391"/>
      <c r="J454" s="391"/>
      <c r="K454" s="391"/>
      <c r="L454" s="392"/>
      <c r="M454" s="392"/>
      <c r="N454" s="392"/>
      <c r="O454" s="391"/>
      <c r="P454" s="602"/>
      <c r="Q454" s="172"/>
    </row>
    <row r="455">
      <c r="E455" s="258" t="s">
        <v>361</v>
      </c>
      <c r="F455" s="559" t="s">
        <v>249</v>
      </c>
      <c r="G455" s="260"/>
      <c r="H455" s="298" t="s">
        <v>238</v>
      </c>
      <c r="I455" s="290" t="s">
        <v>239</v>
      </c>
      <c r="J455" s="195"/>
      <c r="K455" s="195" t="s">
        <v>40</v>
      </c>
      <c r="L455" s="195" t="s">
        <v>159</v>
      </c>
      <c r="M455" s="398" t="s">
        <v>129</v>
      </c>
      <c r="N455" s="290" t="s">
        <v>240</v>
      </c>
      <c r="O455" s="560" t="str">
        <f>EXTRACT_ACTIVATION_DTYPE(PARAMS("moe_dtype"))</f>
        <v>fp8</v>
      </c>
      <c r="P455" s="301"/>
      <c r="Q455" s="291" t="b">
        <v>0</v>
      </c>
    </row>
    <row r="456">
      <c r="E456" s="266"/>
      <c r="F456" s="267"/>
      <c r="G456" s="268"/>
      <c r="H456" s="300" t="s">
        <v>242</v>
      </c>
      <c r="I456" s="290" t="s">
        <v>239</v>
      </c>
      <c r="J456" s="289"/>
      <c r="K456" s="290">
        <f t="shared" ref="K456:M456" si="81">PARAMS(K455)</f>
        <v>2560</v>
      </c>
      <c r="L456" s="290">
        <f t="shared" si="81"/>
        <v>8</v>
      </c>
      <c r="M456" s="290">
        <f t="shared" si="81"/>
        <v>2048</v>
      </c>
      <c r="N456" s="290" t="s">
        <v>240</v>
      </c>
      <c r="O456" s="266"/>
      <c r="P456" s="301">
        <f>SIZEOF_IN_MIB(J456:M456, O455)</f>
        <v>40</v>
      </c>
      <c r="Q456" s="266"/>
    </row>
    <row r="457">
      <c r="E457" s="266"/>
      <c r="F457" s="267"/>
      <c r="G457" s="268"/>
      <c r="H457" s="561" t="s">
        <v>244</v>
      </c>
      <c r="I457" s="289" t="s">
        <v>239</v>
      </c>
      <c r="J457" s="290"/>
      <c r="K457" s="195" t="s">
        <v>143</v>
      </c>
      <c r="L457" s="195"/>
      <c r="M457" s="195"/>
      <c r="N457" s="289" t="s">
        <v>240</v>
      </c>
      <c r="O457" s="266"/>
      <c r="P457" s="301"/>
      <c r="Q457" s="266"/>
    </row>
    <row r="458">
      <c r="E458" s="266"/>
      <c r="F458" s="278"/>
      <c r="G458" s="279"/>
      <c r="H458" s="300" t="s">
        <v>246</v>
      </c>
      <c r="I458" s="289" t="s">
        <v>239</v>
      </c>
      <c r="J458" s="290"/>
      <c r="K458" s="289">
        <f t="shared" ref="K458:M458" si="82">K456/SHARDING(K457)</f>
        <v>160</v>
      </c>
      <c r="L458" s="289">
        <f t="shared" si="82"/>
        <v>8</v>
      </c>
      <c r="M458" s="289">
        <f t="shared" si="82"/>
        <v>2048</v>
      </c>
      <c r="N458" s="289" t="s">
        <v>240</v>
      </c>
      <c r="O458" s="241"/>
      <c r="P458" s="301">
        <f>SIZEOF_IN_MIB(J458:M458, O455)</f>
        <v>2.5</v>
      </c>
      <c r="Q458" s="277"/>
    </row>
    <row r="459">
      <c r="E459" s="266"/>
      <c r="F459" s="562" t="s">
        <v>253</v>
      </c>
      <c r="G459" s="260"/>
      <c r="H459" s="561" t="s">
        <v>238</v>
      </c>
      <c r="I459" s="289" t="s">
        <v>239</v>
      </c>
      <c r="J459" s="290"/>
      <c r="K459" s="195" t="s">
        <v>131</v>
      </c>
      <c r="L459" s="398" t="s">
        <v>129</v>
      </c>
      <c r="M459" s="195" t="s">
        <v>125</v>
      </c>
      <c r="N459" s="289" t="s">
        <v>240</v>
      </c>
      <c r="O459" s="563" t="str">
        <f>EXTRACT_WEIGHT_DTYPE(PARAMS("moe_dtype"))</f>
        <v>fp4</v>
      </c>
      <c r="P459" s="301"/>
      <c r="Q459" s="291" t="b">
        <v>0</v>
      </c>
    </row>
    <row r="460">
      <c r="E460" s="266"/>
      <c r="F460" s="267"/>
      <c r="G460" s="268"/>
      <c r="H460" s="300" t="s">
        <v>242</v>
      </c>
      <c r="I460" s="289" t="s">
        <v>239</v>
      </c>
      <c r="J460" s="290"/>
      <c r="K460" s="289">
        <f t="shared" ref="K460:M460" si="83">PARAMS(K459)</f>
        <v>256</v>
      </c>
      <c r="L460" s="289">
        <f t="shared" si="83"/>
        <v>2048</v>
      </c>
      <c r="M460" s="289">
        <f t="shared" si="83"/>
        <v>7168</v>
      </c>
      <c r="N460" s="289" t="s">
        <v>240</v>
      </c>
      <c r="O460" s="275"/>
      <c r="P460" s="301">
        <f>SIZEOF_IN_MIB(J460:M460, O459)</f>
        <v>1792</v>
      </c>
      <c r="Q460" s="266"/>
    </row>
    <row r="461">
      <c r="E461" s="266"/>
      <c r="F461" s="267"/>
      <c r="G461" s="268"/>
      <c r="H461" s="561" t="s">
        <v>244</v>
      </c>
      <c r="I461" s="289" t="s">
        <v>239</v>
      </c>
      <c r="J461" s="290"/>
      <c r="K461" s="195" t="s">
        <v>143</v>
      </c>
      <c r="L461" s="195"/>
      <c r="M461" s="195"/>
      <c r="N461" s="289" t="s">
        <v>240</v>
      </c>
      <c r="O461" s="272"/>
      <c r="P461" s="301"/>
      <c r="Q461" s="266"/>
    </row>
    <row r="462">
      <c r="E462" s="266"/>
      <c r="F462" s="278"/>
      <c r="G462" s="279"/>
      <c r="H462" s="561" t="s">
        <v>246</v>
      </c>
      <c r="I462" s="289" t="s">
        <v>239</v>
      </c>
      <c r="J462" s="290"/>
      <c r="K462" s="289">
        <f t="shared" ref="K462:M462" si="84">K460/SHARDING(K461)</f>
        <v>16</v>
      </c>
      <c r="L462" s="289">
        <f t="shared" si="84"/>
        <v>2048</v>
      </c>
      <c r="M462" s="289">
        <f t="shared" si="84"/>
        <v>7168</v>
      </c>
      <c r="N462" s="289" t="s">
        <v>240</v>
      </c>
      <c r="O462" s="241"/>
      <c r="P462" s="301">
        <f>SIZEOF_IN_MIB(J462:M462, O459)</f>
        <v>112</v>
      </c>
      <c r="Q462" s="277"/>
    </row>
    <row r="463">
      <c r="E463" s="266"/>
      <c r="F463" s="562" t="s">
        <v>257</v>
      </c>
      <c r="G463" s="260"/>
      <c r="H463" s="561" t="s">
        <v>238</v>
      </c>
      <c r="I463" s="289" t="s">
        <v>239</v>
      </c>
      <c r="J463" s="290"/>
      <c r="K463" s="195" t="s">
        <v>40</v>
      </c>
      <c r="L463" s="195" t="s">
        <v>159</v>
      </c>
      <c r="M463" s="195" t="s">
        <v>125</v>
      </c>
      <c r="N463" s="289" t="s">
        <v>240</v>
      </c>
      <c r="O463" s="605" t="s">
        <v>82</v>
      </c>
      <c r="P463" s="301"/>
      <c r="Q463" s="291" t="b">
        <v>0</v>
      </c>
    </row>
    <row r="464">
      <c r="E464" s="266"/>
      <c r="F464" s="267"/>
      <c r="G464" s="268"/>
      <c r="H464" s="300" t="s">
        <v>242</v>
      </c>
      <c r="I464" s="289" t="s">
        <v>239</v>
      </c>
      <c r="J464" s="290"/>
      <c r="K464" s="289">
        <f t="shared" ref="K464:M464" si="85">PARAMS(K463)</f>
        <v>2560</v>
      </c>
      <c r="L464" s="289">
        <f t="shared" si="85"/>
        <v>8</v>
      </c>
      <c r="M464" s="289">
        <f t="shared" si="85"/>
        <v>7168</v>
      </c>
      <c r="N464" s="289" t="s">
        <v>240</v>
      </c>
      <c r="O464" s="266"/>
      <c r="P464" s="301">
        <f>SIZEOF_IN_MIB(J464:M464, O463)</f>
        <v>280</v>
      </c>
      <c r="Q464" s="266"/>
    </row>
    <row r="465">
      <c r="E465" s="266"/>
      <c r="F465" s="267"/>
      <c r="G465" s="268"/>
      <c r="H465" s="561" t="s">
        <v>244</v>
      </c>
      <c r="I465" s="289" t="s">
        <v>239</v>
      </c>
      <c r="J465" s="290"/>
      <c r="K465" s="195" t="s">
        <v>143</v>
      </c>
      <c r="L465" s="195"/>
      <c r="M465" s="195"/>
      <c r="N465" s="289" t="s">
        <v>240</v>
      </c>
      <c r="O465" s="266"/>
      <c r="P465" s="301"/>
      <c r="Q465" s="266"/>
    </row>
    <row r="466">
      <c r="E466" s="266"/>
      <c r="F466" s="278"/>
      <c r="G466" s="279"/>
      <c r="H466" s="561" t="s">
        <v>246</v>
      </c>
      <c r="I466" s="289" t="s">
        <v>239</v>
      </c>
      <c r="J466" s="289"/>
      <c r="K466" s="289">
        <f t="shared" ref="K466:M466" si="86">K464/SHARDING(K465)</f>
        <v>160</v>
      </c>
      <c r="L466" s="289">
        <f t="shared" si="86"/>
        <v>8</v>
      </c>
      <c r="M466" s="289">
        <f t="shared" si="86"/>
        <v>7168</v>
      </c>
      <c r="N466" s="289" t="s">
        <v>240</v>
      </c>
      <c r="O466" s="277"/>
      <c r="P466" s="301">
        <f>SIZEOF_IN_MIB(J466:M466, O463)</f>
        <v>17.5</v>
      </c>
      <c r="Q466" s="277"/>
    </row>
    <row r="467">
      <c r="E467" s="266"/>
      <c r="F467" s="296" t="s">
        <v>335</v>
      </c>
      <c r="G467" s="606" t="s">
        <v>515</v>
      </c>
      <c r="H467" s="607" t="str">
        <f>L461</f>
        <v/>
      </c>
      <c r="I467" s="290"/>
      <c r="J467" s="172"/>
      <c r="K467" s="290"/>
      <c r="L467" s="289"/>
      <c r="M467" s="289"/>
      <c r="N467" s="289"/>
      <c r="O467" s="290"/>
      <c r="P467" s="301"/>
      <c r="Q467" s="608"/>
    </row>
    <row r="468">
      <c r="E468" s="266"/>
      <c r="F468" s="266"/>
      <c r="G468" s="609" t="s">
        <v>363</v>
      </c>
      <c r="H468" s="610" t="s">
        <v>516</v>
      </c>
      <c r="I468" s="374"/>
      <c r="J468" s="374"/>
      <c r="K468" s="374"/>
      <c r="L468" s="375"/>
      <c r="M468" s="375"/>
      <c r="N468" s="375"/>
      <c r="O468" s="374"/>
      <c r="P468" s="536"/>
      <c r="Q468" s="376"/>
    </row>
    <row r="469">
      <c r="E469" s="266"/>
      <c r="F469" s="266"/>
      <c r="G469" s="611" t="s">
        <v>264</v>
      </c>
      <c r="H469" s="300">
        <f>SHARDING(H467)</f>
        <v>1</v>
      </c>
      <c r="I469" s="290"/>
      <c r="J469" s="290"/>
      <c r="K469" s="290"/>
      <c r="L469" s="289"/>
      <c r="M469" s="289"/>
      <c r="N469" s="289"/>
      <c r="O469" s="290"/>
      <c r="P469" s="301"/>
      <c r="Q469" s="608"/>
    </row>
    <row r="470">
      <c r="E470" s="266"/>
      <c r="F470" s="266"/>
      <c r="G470" s="611" t="s">
        <v>349</v>
      </c>
      <c r="H470" s="612">
        <f>P466 / H469 * (H469-1)</f>
        <v>0</v>
      </c>
      <c r="I470" s="290"/>
      <c r="J470" s="290"/>
      <c r="K470" s="290"/>
      <c r="L470" s="289"/>
      <c r="M470" s="289"/>
      <c r="N470" s="289"/>
      <c r="O470" s="290"/>
      <c r="P470" s="301"/>
      <c r="Q470" s="608"/>
    </row>
    <row r="471">
      <c r="E471" s="266"/>
      <c r="F471" s="266"/>
      <c r="G471" s="611" t="s">
        <v>266</v>
      </c>
      <c r="H471" s="612">
        <f>H470*H469</f>
        <v>0</v>
      </c>
      <c r="I471" s="290"/>
      <c r="J471" s="290"/>
      <c r="K471" s="290"/>
      <c r="L471" s="289"/>
      <c r="M471" s="289"/>
      <c r="N471" s="289"/>
      <c r="O471" s="290"/>
      <c r="P471" s="301"/>
      <c r="Q471" s="608"/>
    </row>
    <row r="472">
      <c r="E472" s="266"/>
      <c r="F472" s="266"/>
      <c r="G472" s="311" t="s">
        <v>267</v>
      </c>
      <c r="H472" s="586" t="str">
        <f>IFS(H469=8,12,
H469=4,4,
H469=2,1,
TRUE,NA())</f>
        <v>#N/A</v>
      </c>
      <c r="I472" s="172"/>
      <c r="J472" s="290"/>
      <c r="K472" s="290"/>
      <c r="L472" s="289"/>
      <c r="M472" s="289"/>
      <c r="N472" s="289"/>
      <c r="O472" s="290"/>
      <c r="P472" s="301"/>
      <c r="Q472" s="608"/>
    </row>
    <row r="473">
      <c r="E473" s="266"/>
      <c r="F473" s="266"/>
      <c r="G473" s="613" t="s">
        <v>298</v>
      </c>
      <c r="H473" s="614">
        <f>ALL_REDUCE_CHIP2CHIP_TIME_MS(H471,H472)</f>
        <v>0</v>
      </c>
      <c r="I473" s="290"/>
      <c r="J473" s="290"/>
      <c r="K473" s="290"/>
      <c r="L473" s="289"/>
      <c r="M473" s="289"/>
      <c r="N473" s="289"/>
      <c r="O473" s="290"/>
      <c r="P473" s="301"/>
      <c r="Q473" s="608"/>
    </row>
    <row r="474">
      <c r="E474" s="266"/>
      <c r="F474" s="266"/>
      <c r="G474" s="613"/>
      <c r="H474" s="614"/>
      <c r="I474" s="290"/>
      <c r="J474" s="290"/>
      <c r="K474" s="290"/>
      <c r="L474" s="289"/>
      <c r="M474" s="289"/>
      <c r="N474" s="289"/>
      <c r="O474" s="290"/>
      <c r="P474" s="301"/>
      <c r="Q474" s="608"/>
    </row>
    <row r="475">
      <c r="E475" s="266"/>
      <c r="F475" s="266"/>
      <c r="G475" s="609" t="s">
        <v>365</v>
      </c>
      <c r="H475" s="615" t="s">
        <v>366</v>
      </c>
      <c r="I475" s="374"/>
      <c r="J475" s="374"/>
      <c r="K475" s="374"/>
      <c r="L475" s="375"/>
      <c r="M475" s="375"/>
      <c r="N475" s="375"/>
      <c r="O475" s="374"/>
      <c r="P475" s="536"/>
      <c r="Q475" s="376"/>
    </row>
    <row r="476">
      <c r="E476" s="266"/>
      <c r="F476" s="266"/>
      <c r="G476" s="284" t="s">
        <v>298</v>
      </c>
      <c r="H476" s="601">
        <f>0</f>
        <v>0</v>
      </c>
      <c r="I476" s="290"/>
      <c r="J476" s="290"/>
      <c r="K476" s="290"/>
      <c r="L476" s="289"/>
      <c r="M476" s="289"/>
      <c r="N476" s="289"/>
      <c r="O476" s="290"/>
      <c r="P476" s="301"/>
      <c r="Q476" s="608"/>
    </row>
    <row r="477">
      <c r="E477" s="266"/>
      <c r="F477" s="266"/>
      <c r="G477" s="284"/>
      <c r="H477" s="601"/>
      <c r="I477" s="290"/>
      <c r="J477" s="290"/>
      <c r="K477" s="290"/>
      <c r="L477" s="289"/>
      <c r="M477" s="289"/>
      <c r="N477" s="289"/>
      <c r="O477" s="290"/>
      <c r="P477" s="301"/>
      <c r="Q477" s="608"/>
    </row>
    <row r="478">
      <c r="E478" s="266"/>
      <c r="F478" s="266"/>
      <c r="G478" s="523" t="s">
        <v>350</v>
      </c>
      <c r="H478" s="616" t="s">
        <v>367</v>
      </c>
      <c r="I478" s="374"/>
      <c r="J478" s="374"/>
      <c r="K478" s="374"/>
      <c r="L478" s="375"/>
      <c r="M478" s="375"/>
      <c r="N478" s="375"/>
      <c r="O478" s="374"/>
      <c r="P478" s="536"/>
      <c r="Q478" s="376"/>
    </row>
    <row r="479">
      <c r="E479" s="266"/>
      <c r="F479" s="277"/>
      <c r="G479" s="600" t="s">
        <v>298</v>
      </c>
      <c r="H479" s="601">
        <f>IFS(H478=G468,H473,H478=G475,H476,TRUE,0)</f>
        <v>0</v>
      </c>
      <c r="I479" s="617"/>
      <c r="J479" s="290"/>
      <c r="K479" s="290"/>
      <c r="L479" s="289"/>
      <c r="M479" s="289"/>
      <c r="N479" s="289"/>
      <c r="O479" s="290"/>
      <c r="P479" s="301"/>
      <c r="Q479" s="608"/>
    </row>
    <row r="480">
      <c r="E480" s="266"/>
      <c r="F480" s="541" t="s">
        <v>285</v>
      </c>
      <c r="G480" s="533" t="s">
        <v>286</v>
      </c>
      <c r="H480" s="595" t="str">
        <f>VLOOKUP(O455&amp;","&amp;O459,$T$3:$W$12,4, FALSE)</f>
        <v>fp8</v>
      </c>
      <c r="I480" s="386"/>
      <c r="J480" s="380"/>
      <c r="K480" s="380"/>
      <c r="L480" s="381"/>
      <c r="M480" s="381"/>
      <c r="N480" s="381"/>
      <c r="O480" s="380"/>
      <c r="P480" s="394"/>
      <c r="Q480" s="172"/>
    </row>
    <row r="481">
      <c r="E481" s="266"/>
      <c r="F481" s="266"/>
      <c r="G481" s="533" t="s">
        <v>354</v>
      </c>
      <c r="H481" s="533">
        <v>128.0</v>
      </c>
      <c r="I481" s="386"/>
      <c r="J481" s="380"/>
      <c r="K481" s="380"/>
      <c r="L481" s="381"/>
      <c r="M481" s="381"/>
      <c r="N481" s="381"/>
      <c r="O481" s="380"/>
      <c r="P481" s="394"/>
      <c r="Q481" s="172"/>
    </row>
    <row r="482">
      <c r="E482" s="266"/>
      <c r="F482" s="266"/>
      <c r="G482" s="533" t="s">
        <v>355</v>
      </c>
      <c r="H482" s="599">
        <f t="array" ref="H482">CALCULATE_FLOPS(HSTACK(H481,M458),J462:M462,L462,K462,H480)</f>
        <v>3758096384</v>
      </c>
      <c r="I482" s="386"/>
      <c r="J482" s="380"/>
      <c r="K482" s="380"/>
      <c r="L482" s="381"/>
      <c r="M482" s="381"/>
      <c r="N482" s="381"/>
      <c r="O482" s="380"/>
      <c r="P482" s="394"/>
      <c r="Q482" s="172"/>
    </row>
    <row r="483">
      <c r="E483" s="266"/>
      <c r="F483" s="266"/>
      <c r="G483" s="533" t="s">
        <v>356</v>
      </c>
      <c r="H483" s="533">
        <f>CEILING(PRODUCT(K458:L458)/H481,1)</f>
        <v>10</v>
      </c>
      <c r="I483" s="386"/>
      <c r="J483" s="380"/>
      <c r="K483" s="380"/>
      <c r="L483" s="381"/>
      <c r="M483" s="381"/>
      <c r="N483" s="381"/>
      <c r="O483" s="380"/>
      <c r="P483" s="394"/>
      <c r="Q483" s="172"/>
    </row>
    <row r="484">
      <c r="E484" s="266"/>
      <c r="F484" s="266"/>
      <c r="G484" s="533" t="s">
        <v>357</v>
      </c>
      <c r="H484" s="533">
        <f>PARAMS("E")/SHARDING(K461)</f>
        <v>16</v>
      </c>
      <c r="I484" s="386"/>
      <c r="J484" s="380"/>
      <c r="K484" s="380"/>
      <c r="L484" s="381"/>
      <c r="M484" s="381"/>
      <c r="N484" s="381"/>
      <c r="O484" s="380"/>
      <c r="P484" s="394"/>
      <c r="Q484" s="172"/>
    </row>
    <row r="485">
      <c r="E485" s="266"/>
      <c r="F485" s="266"/>
      <c r="G485" s="533" t="s">
        <v>368</v>
      </c>
      <c r="H485" s="595">
        <f>H483 + IF(PARAMS("enforce_perfect_expert_routing"),0,H484-1)</f>
        <v>10</v>
      </c>
      <c r="I485" s="598" t="s">
        <v>359</v>
      </c>
      <c r="J485" s="380"/>
      <c r="K485" s="380"/>
      <c r="L485" s="381"/>
      <c r="M485" s="381"/>
      <c r="N485" s="381"/>
      <c r="O485" s="380"/>
      <c r="P485" s="394"/>
      <c r="Q485" s="172"/>
    </row>
    <row r="486">
      <c r="E486" s="266"/>
      <c r="F486" s="266"/>
      <c r="G486" s="533" t="s">
        <v>299</v>
      </c>
      <c r="H486" s="599">
        <f>H482*H485</f>
        <v>37580963840</v>
      </c>
      <c r="I486" s="386"/>
      <c r="J486" s="380"/>
      <c r="K486" s="380"/>
      <c r="L486" s="381"/>
      <c r="M486" s="381"/>
      <c r="N486" s="381"/>
      <c r="O486" s="380"/>
      <c r="P486" s="394"/>
      <c r="Q486" s="172"/>
    </row>
    <row r="487">
      <c r="E487" s="266"/>
      <c r="F487" s="266"/>
      <c r="G487" s="595" t="s">
        <v>299</v>
      </c>
      <c r="H487" s="618">
        <f>H482*H485</f>
        <v>37580963840</v>
      </c>
      <c r="I487" s="418"/>
      <c r="J487" s="261"/>
      <c r="K487" s="261"/>
      <c r="L487" s="274"/>
      <c r="M487" s="274"/>
      <c r="N487" s="274"/>
      <c r="O487" s="261"/>
      <c r="P487" s="303"/>
      <c r="Q487" s="222"/>
    </row>
    <row r="488">
      <c r="E488" s="266"/>
      <c r="F488" s="277"/>
      <c r="G488" s="600" t="s">
        <v>288</v>
      </c>
      <c r="H488" s="619">
        <f>COMPUTE_TIME_MS(H487, H480)</f>
        <v>0.02104647458</v>
      </c>
      <c r="I488" s="390"/>
      <c r="J488" s="391"/>
      <c r="K488" s="391"/>
      <c r="L488" s="392"/>
      <c r="M488" s="392"/>
      <c r="N488" s="392"/>
      <c r="O488" s="391"/>
      <c r="P488" s="602"/>
      <c r="Q488" s="305"/>
    </row>
    <row r="489">
      <c r="E489" s="266"/>
      <c r="F489" s="541" t="s">
        <v>289</v>
      </c>
      <c r="G489" s="595" t="s">
        <v>290</v>
      </c>
      <c r="H489" s="620">
        <f>IF(Q455,0,P458)+IF(Q459,0,P462)+IF(Q463,0,P466)</f>
        <v>132</v>
      </c>
      <c r="I489" s="261"/>
      <c r="J489" s="261"/>
      <c r="K489" s="261"/>
      <c r="L489" s="274"/>
      <c r="M489" s="274"/>
      <c r="N489" s="274"/>
      <c r="O489" s="261"/>
      <c r="P489" s="303"/>
      <c r="Q489" s="222"/>
    </row>
    <row r="490">
      <c r="E490" s="277"/>
      <c r="F490" s="277"/>
      <c r="G490" s="604" t="s">
        <v>291</v>
      </c>
      <c r="H490" s="621">
        <f>HBM_TIME_MS(H489)</f>
        <v>0.03830908794</v>
      </c>
      <c r="I490" s="391"/>
      <c r="J490" s="391"/>
      <c r="K490" s="391"/>
      <c r="L490" s="392"/>
      <c r="M490" s="392"/>
      <c r="N490" s="392"/>
      <c r="O490" s="391"/>
      <c r="P490" s="602"/>
      <c r="Q490" s="305"/>
    </row>
    <row r="491">
      <c r="E491" s="258" t="s">
        <v>369</v>
      </c>
      <c r="F491" s="622" t="s">
        <v>57</v>
      </c>
      <c r="G491" s="297" t="s">
        <v>259</v>
      </c>
      <c r="H491" s="463" t="s">
        <v>238</v>
      </c>
      <c r="I491" s="261" t="s">
        <v>239</v>
      </c>
      <c r="J491" s="262"/>
      <c r="K491" s="262" t="s">
        <v>40</v>
      </c>
      <c r="L491" s="262" t="s">
        <v>159</v>
      </c>
      <c r="M491" s="425" t="s">
        <v>125</v>
      </c>
      <c r="N491" s="261" t="s">
        <v>240</v>
      </c>
      <c r="O491" s="263" t="str">
        <f>PARAMS("expert_collect_dtype")</f>
        <v>bf16</v>
      </c>
      <c r="P491" s="303"/>
      <c r="Q491" s="262"/>
    </row>
    <row r="492">
      <c r="E492" s="266"/>
      <c r="F492" s="266"/>
      <c r="G492" s="266"/>
      <c r="H492" s="304" t="s">
        <v>242</v>
      </c>
      <c r="I492" s="270" t="s">
        <v>239</v>
      </c>
      <c r="J492" s="271"/>
      <c r="K492" s="270">
        <f t="shared" ref="K492:M492" si="87">PARAMS(K491)</f>
        <v>2560</v>
      </c>
      <c r="L492" s="270">
        <f t="shared" si="87"/>
        <v>8</v>
      </c>
      <c r="M492" s="270">
        <f t="shared" si="87"/>
        <v>7168</v>
      </c>
      <c r="N492" s="270" t="s">
        <v>240</v>
      </c>
      <c r="O492" s="272"/>
      <c r="P492" s="440">
        <f>SIZEOF_IN_MIB(J492:M492, O491)</f>
        <v>280</v>
      </c>
      <c r="Q492" s="269"/>
    </row>
    <row r="493">
      <c r="E493" s="266"/>
      <c r="F493" s="266"/>
      <c r="G493" s="266"/>
      <c r="H493" s="302" t="s">
        <v>244</v>
      </c>
      <c r="I493" s="274" t="s">
        <v>239</v>
      </c>
      <c r="J493" s="261"/>
      <c r="K493" s="262" t="s">
        <v>143</v>
      </c>
      <c r="L493" s="262"/>
      <c r="M493" s="262"/>
      <c r="N493" s="274" t="s">
        <v>240</v>
      </c>
      <c r="O493" s="275"/>
      <c r="P493" s="303"/>
      <c r="Q493" s="262"/>
    </row>
    <row r="494">
      <c r="E494" s="266"/>
      <c r="F494" s="266"/>
      <c r="G494" s="266"/>
      <c r="H494" s="304" t="s">
        <v>246</v>
      </c>
      <c r="I494" s="271" t="s">
        <v>239</v>
      </c>
      <c r="J494" s="270"/>
      <c r="K494" s="271">
        <f t="shared" ref="K494:M494" si="88">K492/SHARDING(K493)</f>
        <v>160</v>
      </c>
      <c r="L494" s="271">
        <f t="shared" si="88"/>
        <v>8</v>
      </c>
      <c r="M494" s="271">
        <f t="shared" si="88"/>
        <v>7168</v>
      </c>
      <c r="N494" s="271" t="s">
        <v>240</v>
      </c>
      <c r="O494" s="280"/>
      <c r="P494" s="440">
        <f>SIZEOF_IN_MIB(J494:M494, O491)</f>
        <v>17.5</v>
      </c>
      <c r="Q494" s="269"/>
    </row>
    <row r="495">
      <c r="E495" s="266"/>
      <c r="F495" s="266"/>
      <c r="G495" s="277"/>
      <c r="H495" s="302" t="s">
        <v>262</v>
      </c>
      <c r="I495" s="274"/>
      <c r="J495" s="261"/>
      <c r="K495" s="262" t="s">
        <v>143</v>
      </c>
      <c r="L495" s="274"/>
      <c r="M495" s="274"/>
      <c r="N495" s="274"/>
      <c r="O495" s="262"/>
      <c r="P495" s="303"/>
      <c r="Q495" s="262"/>
    </row>
    <row r="496">
      <c r="E496" s="266"/>
      <c r="F496" s="266"/>
      <c r="G496" s="623" t="s">
        <v>370</v>
      </c>
      <c r="H496" s="624" t="s">
        <v>371</v>
      </c>
      <c r="I496" s="305"/>
      <c r="J496" s="566">
        <f>SHARDING(K493)*SHARDING(L493)/HW_SPEC("# of TensorCore per Chip")</f>
        <v>8</v>
      </c>
      <c r="K496" s="271"/>
      <c r="L496" s="271"/>
      <c r="M496" s="271"/>
      <c r="N496" s="271"/>
      <c r="O496" s="269"/>
      <c r="P496" s="440"/>
      <c r="Q496" s="269"/>
    </row>
    <row r="497">
      <c r="E497" s="266"/>
      <c r="F497" s="266"/>
      <c r="H497" s="625" t="s">
        <v>322</v>
      </c>
      <c r="I497" s="222"/>
      <c r="J497" s="626">
        <f>vlookup(J496, DB!$A$26:$D$31, 3, FALSE)</f>
        <v>4</v>
      </c>
      <c r="K497" s="274"/>
      <c r="L497" s="274"/>
      <c r="M497" s="274"/>
      <c r="N497" s="274"/>
      <c r="O497" s="262"/>
      <c r="P497" s="303"/>
      <c r="Q497" s="262"/>
    </row>
    <row r="498">
      <c r="E498" s="266"/>
      <c r="F498" s="266"/>
      <c r="H498" s="627" t="s">
        <v>323</v>
      </c>
      <c r="I498" s="428"/>
      <c r="J498" s="628">
        <f>COLLECTIVE_TIME_GPU("GB200", "ALL_TO_ALL", J496, P494*1024*1024)/1000</f>
        <v>0.0582703125</v>
      </c>
      <c r="K498" s="271"/>
      <c r="L498" s="271"/>
      <c r="M498" s="271"/>
      <c r="N498" s="271"/>
      <c r="O498" s="269"/>
      <c r="P498" s="440"/>
      <c r="Q498" s="269"/>
    </row>
    <row r="499">
      <c r="E499" s="266"/>
      <c r="F499" s="266"/>
      <c r="H499" s="224" t="s">
        <v>269</v>
      </c>
      <c r="I499" s="222"/>
      <c r="J499" s="629">
        <f>IF(PARAMS("use_nccl_lookup")=TRUE, J498, ALL2ALL_CHIP2CHIP_TIME_MS(P492,J497))</f>
        <v>0.229376</v>
      </c>
      <c r="K499" s="274"/>
      <c r="L499" s="274"/>
      <c r="M499" s="274"/>
      <c r="N499" s="274"/>
      <c r="O499" s="262"/>
      <c r="P499" s="303"/>
      <c r="Q499" s="262"/>
      <c r="T499" s="630"/>
    </row>
    <row r="500">
      <c r="E500" s="266"/>
      <c r="F500" s="266"/>
      <c r="G500" s="334" t="s">
        <v>372</v>
      </c>
      <c r="H500" s="324" t="s">
        <v>264</v>
      </c>
      <c r="I500" s="305"/>
      <c r="J500" s="631">
        <f>HW_SPEC("# of TensorCore per Chip")</f>
        <v>2</v>
      </c>
      <c r="K500" s="271"/>
      <c r="L500" s="271"/>
      <c r="M500" s="271"/>
      <c r="N500" s="271"/>
      <c r="O500" s="269"/>
      <c r="P500" s="440"/>
      <c r="Q500" s="269"/>
    </row>
    <row r="501">
      <c r="E501" s="266"/>
      <c r="F501" s="266"/>
      <c r="G501" s="266"/>
      <c r="H501" s="224" t="s">
        <v>373</v>
      </c>
      <c r="I501" s="222"/>
      <c r="J501" s="530">
        <f>P494 /J496 * (J500-1)</f>
        <v>2.1875</v>
      </c>
      <c r="K501" s="274"/>
      <c r="L501" s="274"/>
      <c r="M501" s="274"/>
      <c r="N501" s="274"/>
      <c r="O501" s="262"/>
      <c r="P501" s="303"/>
      <c r="Q501" s="262"/>
    </row>
    <row r="502">
      <c r="E502" s="266"/>
      <c r="F502" s="266"/>
      <c r="G502" s="266"/>
      <c r="H502" s="324" t="s">
        <v>341</v>
      </c>
      <c r="I502" s="305"/>
      <c r="J502" s="528">
        <f>J501*J500</f>
        <v>4.375</v>
      </c>
      <c r="K502" s="271"/>
      <c r="L502" s="271"/>
      <c r="M502" s="271"/>
      <c r="N502" s="271"/>
      <c r="O502" s="269"/>
      <c r="P502" s="440"/>
      <c r="Q502" s="269"/>
    </row>
    <row r="503">
      <c r="E503" s="266"/>
      <c r="F503" s="266"/>
      <c r="G503" s="277"/>
      <c r="H503" s="224" t="s">
        <v>269</v>
      </c>
      <c r="I503" s="222"/>
      <c r="J503" s="222">
        <f>ALL2ALL_CORE2CORE_TIME_MS(J502)</f>
        <v>0.003560384115</v>
      </c>
      <c r="K503" s="274"/>
      <c r="L503" s="274"/>
      <c r="M503" s="274"/>
      <c r="N503" s="274"/>
      <c r="O503" s="262"/>
      <c r="P503" s="303"/>
      <c r="Q503" s="262"/>
    </row>
    <row r="504">
      <c r="E504" s="266"/>
      <c r="F504" s="277"/>
      <c r="G504" s="526" t="s">
        <v>269</v>
      </c>
      <c r="H504" s="578">
        <f>J499+J503</f>
        <v>0.2329363841</v>
      </c>
      <c r="I504" s="271"/>
      <c r="J504" s="270"/>
      <c r="K504" s="271"/>
      <c r="L504" s="271"/>
      <c r="M504" s="271"/>
      <c r="N504" s="271"/>
      <c r="O504" s="269"/>
      <c r="P504" s="440"/>
      <c r="Q504" s="269"/>
    </row>
    <row r="505">
      <c r="E505" s="266"/>
      <c r="F505" s="632" t="s">
        <v>374</v>
      </c>
      <c r="G505" s="593" t="s">
        <v>116</v>
      </c>
      <c r="H505" s="633" t="s">
        <v>517</v>
      </c>
      <c r="I505" s="261"/>
      <c r="J505" s="262"/>
      <c r="K505" s="262"/>
      <c r="L505" s="262"/>
      <c r="M505" s="262"/>
      <c r="N505" s="274"/>
      <c r="O505" s="262"/>
      <c r="P505" s="303"/>
      <c r="Q505" s="262"/>
    </row>
    <row r="506">
      <c r="E506" s="266"/>
      <c r="F506" s="266"/>
      <c r="G506" s="297" t="s">
        <v>259</v>
      </c>
      <c r="H506" s="461" t="s">
        <v>238</v>
      </c>
      <c r="I506" s="270" t="s">
        <v>239</v>
      </c>
      <c r="J506" s="269"/>
      <c r="K506" s="269" t="s">
        <v>40</v>
      </c>
      <c r="L506" s="269" t="s">
        <v>38</v>
      </c>
      <c r="M506" s="269" t="s">
        <v>125</v>
      </c>
      <c r="N506" s="271"/>
      <c r="O506" s="399" t="str">
        <f>PARAMS("expert_collect_dtype")</f>
        <v>bf16</v>
      </c>
      <c r="P506" s="440"/>
      <c r="Q506" s="269"/>
    </row>
    <row r="507">
      <c r="E507" s="266"/>
      <c r="F507" s="266"/>
      <c r="G507" s="266"/>
      <c r="H507" s="302" t="s">
        <v>242</v>
      </c>
      <c r="I507" s="261" t="s">
        <v>239</v>
      </c>
      <c r="J507" s="274"/>
      <c r="K507" s="261">
        <f t="shared" ref="K507:M507" si="89">PARAMS(K506)</f>
        <v>2560</v>
      </c>
      <c r="L507" s="261">
        <f t="shared" si="89"/>
        <v>1</v>
      </c>
      <c r="M507" s="261">
        <f t="shared" si="89"/>
        <v>7168</v>
      </c>
      <c r="N507" s="274"/>
      <c r="O507" s="275"/>
      <c r="P507" s="303">
        <f>SIZEOF_IN_MIB(J507:M507, O506)</f>
        <v>35</v>
      </c>
      <c r="Q507" s="262"/>
    </row>
    <row r="508">
      <c r="E508" s="266"/>
      <c r="F508" s="266"/>
      <c r="G508" s="266"/>
      <c r="H508" s="449" t="s">
        <v>244</v>
      </c>
      <c r="I508" s="271" t="s">
        <v>239</v>
      </c>
      <c r="J508" s="270"/>
      <c r="K508" s="269"/>
      <c r="L508" s="269"/>
      <c r="M508" s="269" t="s">
        <v>33</v>
      </c>
      <c r="N508" s="271"/>
      <c r="O508" s="272"/>
      <c r="P508" s="440"/>
      <c r="Q508" s="269"/>
    </row>
    <row r="509">
      <c r="E509" s="266"/>
      <c r="F509" s="266"/>
      <c r="G509" s="266"/>
      <c r="H509" s="300" t="s">
        <v>246</v>
      </c>
      <c r="I509" s="289" t="s">
        <v>239</v>
      </c>
      <c r="J509" s="290"/>
      <c r="K509" s="289">
        <f t="shared" ref="K509:M509" si="90">K507/SHARDING(K508)</f>
        <v>2560</v>
      </c>
      <c r="L509" s="289">
        <f t="shared" si="90"/>
        <v>1</v>
      </c>
      <c r="M509" s="289">
        <f t="shared" si="90"/>
        <v>448</v>
      </c>
      <c r="N509" s="289"/>
      <c r="O509" s="277"/>
      <c r="P509" s="301">
        <f>SIZEOF_IN_MIB(J509:M509, O506)</f>
        <v>2.1875</v>
      </c>
      <c r="Q509" s="195"/>
    </row>
    <row r="510">
      <c r="E510" s="266"/>
      <c r="F510" s="266"/>
      <c r="G510" s="277"/>
      <c r="H510" s="634" t="s">
        <v>376</v>
      </c>
      <c r="I510" s="635"/>
      <c r="J510" s="195" t="s">
        <v>143</v>
      </c>
      <c r="K510" s="289"/>
      <c r="L510" s="289"/>
      <c r="M510" s="289"/>
      <c r="N510" s="289"/>
      <c r="O510" s="195"/>
      <c r="P510" s="636"/>
      <c r="Q510" s="195"/>
    </row>
    <row r="511">
      <c r="E511" s="266"/>
      <c r="F511" s="266"/>
      <c r="G511" s="311" t="s">
        <v>264</v>
      </c>
      <c r="H511" s="637">
        <f>SHARDING(J510) * SHARDING(H467)</f>
        <v>16</v>
      </c>
      <c r="I511" s="289"/>
      <c r="J511" s="290"/>
      <c r="K511" s="289"/>
      <c r="L511" s="289"/>
      <c r="M511" s="289"/>
      <c r="N511" s="289"/>
      <c r="O511" s="195"/>
      <c r="P511" s="636"/>
      <c r="Q511" s="195"/>
    </row>
    <row r="512">
      <c r="E512" s="266"/>
      <c r="F512" s="266"/>
      <c r="G512" s="526" t="s">
        <v>340</v>
      </c>
      <c r="H512" s="584">
        <f>P509 / H511 * (H511-1)</f>
        <v>2.05078125</v>
      </c>
      <c r="I512" s="289"/>
      <c r="J512" s="290"/>
      <c r="K512" s="289"/>
      <c r="L512" s="289"/>
      <c r="M512" s="289"/>
      <c r="N512" s="289"/>
      <c r="O512" s="195"/>
      <c r="P512" s="636"/>
      <c r="Q512" s="195"/>
    </row>
    <row r="513">
      <c r="E513" s="266"/>
      <c r="F513" s="266"/>
      <c r="G513" s="526" t="s">
        <v>341</v>
      </c>
      <c r="H513" s="638">
        <f>H512*H511</f>
        <v>32.8125</v>
      </c>
      <c r="I513" s="533"/>
      <c r="J513" s="290"/>
      <c r="K513" s="289"/>
      <c r="L513" s="289"/>
      <c r="M513" s="289"/>
      <c r="N513" s="289"/>
      <c r="O513" s="195"/>
      <c r="P513" s="636"/>
      <c r="Q513" s="195"/>
    </row>
    <row r="514">
      <c r="E514" s="266"/>
      <c r="F514" s="266"/>
      <c r="G514" s="526" t="s">
        <v>377</v>
      </c>
      <c r="H514" s="639">
        <f>HW_SPEC("# of TensorCore per Chip")</f>
        <v>2</v>
      </c>
      <c r="I514" s="633" t="s">
        <v>378</v>
      </c>
      <c r="J514" s="261"/>
      <c r="K514" s="274"/>
      <c r="L514" s="274"/>
      <c r="M514" s="274"/>
      <c r="N514" s="274"/>
      <c r="O514" s="262"/>
      <c r="P514" s="640"/>
      <c r="Q514" s="262"/>
    </row>
    <row r="515">
      <c r="E515" s="266"/>
      <c r="F515" s="266"/>
      <c r="G515" s="311" t="s">
        <v>267</v>
      </c>
      <c r="H515" s="336" t="str">
        <f>IFS(H511=8,12,
H511=4,4,
H511=2,1,
TRUE,NA())</f>
        <v>#N/A</v>
      </c>
      <c r="I515" s="641"/>
      <c r="J515" s="270"/>
      <c r="K515" s="271"/>
      <c r="L515" s="271"/>
      <c r="M515" s="271"/>
      <c r="N515" s="271"/>
      <c r="O515" s="269"/>
      <c r="P515" s="642"/>
      <c r="Q515" s="269"/>
    </row>
    <row r="516">
      <c r="E516" s="266"/>
      <c r="F516" s="266"/>
      <c r="G516" s="526" t="s">
        <v>379</v>
      </c>
      <c r="H516" s="575">
        <f>COLLECTIVE_TIME_GPU("GB200", "REDUCE_SCATTER", H511, P507*1024*1024)/1000</f>
        <v>0.0925409375</v>
      </c>
      <c r="I516" s="534"/>
      <c r="J516" s="261"/>
      <c r="K516" s="274"/>
      <c r="L516" s="274"/>
      <c r="M516" s="274"/>
      <c r="N516" s="274"/>
      <c r="O516" s="262"/>
      <c r="P516" s="640"/>
      <c r="Q516" s="262"/>
    </row>
    <row r="517">
      <c r="E517" s="266"/>
      <c r="F517" s="277"/>
      <c r="G517" s="526" t="s">
        <v>380</v>
      </c>
      <c r="H517" s="578" t="str">
        <f>IF(PARAMS("use_nccl_lookup")=TRUE, H516, REDUCE_SCATTER_CHIP2CHIP_TIME_MS2(H513*H514,H515))</f>
        <v>#N/A</v>
      </c>
      <c r="I517" s="449"/>
      <c r="J517" s="270"/>
      <c r="K517" s="271"/>
      <c r="L517" s="271"/>
      <c r="M517" s="271"/>
      <c r="N517" s="271"/>
      <c r="O517" s="269"/>
      <c r="P517" s="642"/>
      <c r="Q517" s="269"/>
    </row>
    <row r="518">
      <c r="E518" s="266"/>
      <c r="F518" s="632" t="s">
        <v>56</v>
      </c>
      <c r="G518" s="643" t="s">
        <v>116</v>
      </c>
      <c r="H518" s="224" t="s">
        <v>518</v>
      </c>
      <c r="I518" s="262"/>
      <c r="J518" s="261"/>
      <c r="K518" s="262"/>
      <c r="L518" s="425"/>
      <c r="M518" s="262"/>
      <c r="N518" s="274"/>
      <c r="O518" s="262"/>
      <c r="P518" s="303"/>
      <c r="Q518" s="262"/>
    </row>
    <row r="519">
      <c r="E519" s="266"/>
      <c r="F519" s="266"/>
      <c r="G519" s="541" t="s">
        <v>259</v>
      </c>
      <c r="H519" s="449" t="s">
        <v>238</v>
      </c>
      <c r="I519" s="449"/>
      <c r="J519" s="270"/>
      <c r="K519" s="269" t="s">
        <v>40</v>
      </c>
      <c r="L519" s="488" t="s">
        <v>38</v>
      </c>
      <c r="M519" s="269" t="s">
        <v>125</v>
      </c>
      <c r="N519" s="271"/>
      <c r="O519" s="399" t="str">
        <f>PARAMS("expert_collect_dtype")</f>
        <v>bf16</v>
      </c>
      <c r="P519" s="440"/>
      <c r="Q519" s="269"/>
    </row>
    <row r="520">
      <c r="E520" s="266"/>
      <c r="F520" s="266"/>
      <c r="G520" s="266"/>
      <c r="H520" s="302" t="s">
        <v>242</v>
      </c>
      <c r="I520" s="302"/>
      <c r="J520" s="261"/>
      <c r="K520" s="274">
        <f t="shared" ref="K520:M520" si="91">PARAMS(K519)</f>
        <v>2560</v>
      </c>
      <c r="L520" s="274">
        <f t="shared" si="91"/>
        <v>1</v>
      </c>
      <c r="M520" s="274">
        <f t="shared" si="91"/>
        <v>7168</v>
      </c>
      <c r="N520" s="274"/>
      <c r="O520" s="275"/>
      <c r="P520" s="303">
        <f>SIZEOF_IN_MIB(J520:M520, O519)</f>
        <v>35</v>
      </c>
      <c r="Q520" s="262"/>
    </row>
    <row r="521">
      <c r="E521" s="266"/>
      <c r="F521" s="266"/>
      <c r="G521" s="266"/>
      <c r="H521" s="449" t="s">
        <v>244</v>
      </c>
      <c r="I521" s="449"/>
      <c r="J521" s="270"/>
      <c r="K521" s="269"/>
      <c r="L521" s="269"/>
      <c r="M521" s="269"/>
      <c r="N521" s="271"/>
      <c r="O521" s="272"/>
      <c r="P521" s="440"/>
      <c r="Q521" s="269"/>
    </row>
    <row r="522">
      <c r="E522" s="266"/>
      <c r="F522" s="266"/>
      <c r="G522" s="266"/>
      <c r="H522" s="534" t="s">
        <v>246</v>
      </c>
      <c r="I522" s="534"/>
      <c r="J522" s="261"/>
      <c r="K522" s="274">
        <f t="shared" ref="K522:M522" si="92">K520/SHARDING(K521)</f>
        <v>2560</v>
      </c>
      <c r="L522" s="274">
        <f t="shared" si="92"/>
        <v>1</v>
      </c>
      <c r="M522" s="274">
        <f t="shared" si="92"/>
        <v>7168</v>
      </c>
      <c r="N522" s="274"/>
      <c r="O522" s="241"/>
      <c r="P522" s="303">
        <f>SIZEOF_IN_MIB(J522:M522, O519)</f>
        <v>35</v>
      </c>
      <c r="Q522" s="262"/>
    </row>
    <row r="523">
      <c r="E523" s="266"/>
      <c r="F523" s="266"/>
      <c r="G523" s="277"/>
      <c r="H523" s="566" t="s">
        <v>376</v>
      </c>
      <c r="I523" s="304"/>
      <c r="J523" s="566" t="s">
        <v>143</v>
      </c>
      <c r="K523" s="270"/>
      <c r="L523" s="269"/>
      <c r="M523" s="271"/>
      <c r="N523" s="271"/>
      <c r="O523" s="269"/>
      <c r="P523" s="440"/>
      <c r="Q523" s="269"/>
    </row>
    <row r="524">
      <c r="E524" s="266"/>
      <c r="F524" s="266"/>
      <c r="G524" s="384" t="s">
        <v>382</v>
      </c>
      <c r="H524" s="217" t="s">
        <v>264</v>
      </c>
      <c r="I524" s="222"/>
      <c r="J524" s="644">
        <f>SHARDING(J523)*SHARDING(H467)/HW_SPEC("# of TensorCore per Chip")</f>
        <v>8</v>
      </c>
      <c r="K524" s="261"/>
      <c r="L524" s="262"/>
      <c r="M524" s="274"/>
      <c r="N524" s="274"/>
      <c r="O524" s="262"/>
      <c r="P524" s="303"/>
      <c r="Q524" s="262"/>
    </row>
    <row r="525">
      <c r="E525" s="266"/>
      <c r="F525" s="266"/>
      <c r="G525" s="266"/>
      <c r="H525" s="566" t="s">
        <v>383</v>
      </c>
      <c r="I525" s="305"/>
      <c r="J525" s="645">
        <f>P522 / J524 * (J524-1)</f>
        <v>30.625</v>
      </c>
      <c r="K525" s="270"/>
      <c r="L525" s="269"/>
      <c r="M525" s="271"/>
      <c r="N525" s="271"/>
      <c r="O525" s="269"/>
      <c r="P525" s="440"/>
      <c r="Q525" s="269"/>
    </row>
    <row r="526">
      <c r="E526" s="266"/>
      <c r="F526" s="266"/>
      <c r="G526" s="266"/>
      <c r="H526" s="571" t="s">
        <v>341</v>
      </c>
      <c r="I526" s="222"/>
      <c r="J526" s="646">
        <f>J525*J524</f>
        <v>245</v>
      </c>
      <c r="K526" s="261"/>
      <c r="L526" s="262"/>
      <c r="M526" s="274"/>
      <c r="N526" s="274"/>
      <c r="O526" s="262"/>
      <c r="P526" s="303"/>
      <c r="Q526" s="262"/>
    </row>
    <row r="527">
      <c r="E527" s="266"/>
      <c r="F527" s="266"/>
      <c r="G527" s="266"/>
      <c r="H527" s="566" t="s">
        <v>267</v>
      </c>
      <c r="I527" s="305"/>
      <c r="J527" s="527">
        <f>vlookup(J524, DB!$A$26:$G$31, 6, False)</f>
        <v>12</v>
      </c>
      <c r="K527" s="270"/>
      <c r="L527" s="269"/>
      <c r="M527" s="271"/>
      <c r="N527" s="271"/>
      <c r="O527" s="269"/>
      <c r="P527" s="440"/>
      <c r="Q527" s="269"/>
    </row>
    <row r="528">
      <c r="E528" s="266"/>
      <c r="F528" s="266"/>
      <c r="G528" s="277"/>
      <c r="H528" s="571" t="s">
        <v>269</v>
      </c>
      <c r="I528" s="222"/>
      <c r="J528" s="529">
        <f>IF(J526=0,0, REDUCE_SCATTER_CHIP2CHIP_TIME_MS2(J526,J527))</f>
        <v>0.124613444</v>
      </c>
      <c r="K528" s="261"/>
      <c r="L528" s="262"/>
      <c r="M528" s="274"/>
      <c r="N528" s="274"/>
      <c r="O528" s="262"/>
      <c r="P528" s="303"/>
      <c r="Q528" s="262"/>
    </row>
    <row r="529">
      <c r="E529" s="266"/>
      <c r="F529" s="266"/>
      <c r="G529" s="541" t="s">
        <v>384</v>
      </c>
      <c r="H529" s="342" t="s">
        <v>264</v>
      </c>
      <c r="I529" s="533"/>
      <c r="J529" s="647">
        <f>HW_SPEC("# of TensorCore per Chip")</f>
        <v>2</v>
      </c>
      <c r="K529" s="290"/>
      <c r="L529" s="195"/>
      <c r="M529" s="289"/>
      <c r="N529" s="289"/>
      <c r="O529" s="195"/>
      <c r="P529" s="301"/>
      <c r="Q529" s="195"/>
    </row>
    <row r="530">
      <c r="E530" s="266"/>
      <c r="F530" s="266"/>
      <c r="G530" s="266"/>
      <c r="H530" s="634" t="s">
        <v>373</v>
      </c>
      <c r="I530" s="172"/>
      <c r="J530" s="648">
        <f>P522 * (J529-1)/J529</f>
        <v>17.5</v>
      </c>
      <c r="K530" s="290"/>
      <c r="L530" s="195"/>
      <c r="M530" s="289"/>
      <c r="N530" s="289"/>
      <c r="O530" s="195"/>
      <c r="P530" s="301"/>
      <c r="Q530" s="195"/>
    </row>
    <row r="531">
      <c r="E531" s="266"/>
      <c r="F531" s="266"/>
      <c r="G531" s="266"/>
      <c r="H531" s="634" t="s">
        <v>341</v>
      </c>
      <c r="I531" s="172"/>
      <c r="J531" s="648">
        <f>J530*J529</f>
        <v>35</v>
      </c>
      <c r="K531" s="290"/>
      <c r="L531" s="195"/>
      <c r="M531" s="289"/>
      <c r="N531" s="289"/>
      <c r="O531" s="195"/>
      <c r="P531" s="301"/>
      <c r="Q531" s="195"/>
    </row>
    <row r="532">
      <c r="E532" s="266"/>
      <c r="F532" s="266"/>
      <c r="G532" s="266"/>
      <c r="H532" s="634" t="s">
        <v>269</v>
      </c>
      <c r="I532" s="172"/>
      <c r="J532" s="649">
        <f>REDUCE_SCATTER_CORE2CORE_TIME_MS(J531)</f>
        <v>0.02848307292</v>
      </c>
      <c r="K532" s="290"/>
      <c r="L532" s="195"/>
      <c r="M532" s="289"/>
      <c r="N532" s="289"/>
      <c r="O532" s="195"/>
      <c r="P532" s="301"/>
      <c r="Q532" s="195"/>
    </row>
    <row r="533">
      <c r="E533" s="266"/>
      <c r="F533" s="266"/>
      <c r="G533" s="277"/>
      <c r="H533" s="634" t="s">
        <v>385</v>
      </c>
      <c r="I533" s="172"/>
      <c r="J533" s="649">
        <f>J532/J524</f>
        <v>0.003560384115</v>
      </c>
      <c r="K533" s="290"/>
      <c r="L533" s="195"/>
      <c r="M533" s="289"/>
      <c r="N533" s="289"/>
      <c r="O533" s="195"/>
      <c r="P533" s="301"/>
      <c r="Q533" s="195"/>
    </row>
    <row r="534">
      <c r="E534" s="266"/>
      <c r="F534" s="277"/>
      <c r="G534" s="531" t="s">
        <v>386</v>
      </c>
      <c r="H534" s="650">
        <f>IF(PARAMS("use_nccl_lookup")=TRUE, "N/A", SUM(J528+J533))</f>
        <v>0.1281738281</v>
      </c>
      <c r="I534" s="649"/>
      <c r="J534" s="290"/>
      <c r="K534" s="290"/>
      <c r="L534" s="195"/>
      <c r="M534" s="289"/>
      <c r="N534" s="289"/>
      <c r="O534" s="195"/>
      <c r="P534" s="301"/>
      <c r="Q534" s="195"/>
    </row>
    <row r="535">
      <c r="E535" s="266"/>
      <c r="F535" s="296" t="s">
        <v>293</v>
      </c>
      <c r="G535" s="651" t="s">
        <v>280</v>
      </c>
      <c r="H535" s="652" t="str">
        <f>'Config and Summary'!C23</f>
        <v>Option C: Hierachical RS</v>
      </c>
      <c r="I535" s="582"/>
      <c r="J535" s="380"/>
      <c r="K535" s="380"/>
      <c r="L535" s="381"/>
      <c r="M535" s="381"/>
      <c r="N535" s="381"/>
      <c r="O535" s="380"/>
      <c r="P535" s="653"/>
      <c r="Q535" s="172"/>
    </row>
    <row r="536">
      <c r="E536" s="266"/>
      <c r="F536" s="266"/>
      <c r="G536" s="523" t="s">
        <v>298</v>
      </c>
      <c r="H536" s="654">
        <f>IFS(H535=F491,H504,H535=F505,H517,F518=H535,H534, TRUE,0)</f>
        <v>0.1281738281</v>
      </c>
      <c r="I536" s="513"/>
      <c r="J536" s="374"/>
      <c r="K536" s="374"/>
      <c r="L536" s="375"/>
      <c r="M536" s="375"/>
      <c r="N536" s="375"/>
      <c r="O536" s="374"/>
      <c r="P536" s="655"/>
      <c r="Q536" s="376"/>
    </row>
    <row r="537">
      <c r="E537" s="266"/>
      <c r="F537" s="266"/>
      <c r="G537" s="378" t="s">
        <v>333</v>
      </c>
      <c r="H537" s="558">
        <f>vlookup(PARAMS("topo"), DB!$E$26:$G$31, 3, FALSE)</f>
        <v>3</v>
      </c>
      <c r="I537" s="582"/>
      <c r="J537" s="380"/>
      <c r="K537" s="380"/>
      <c r="L537" s="381"/>
      <c r="M537" s="381"/>
      <c r="N537" s="381"/>
      <c r="O537" s="380"/>
      <c r="P537" s="653"/>
      <c r="Q537" s="172"/>
    </row>
    <row r="538">
      <c r="E538" s="277"/>
      <c r="F538" s="277"/>
      <c r="G538" s="372" t="s">
        <v>284</v>
      </c>
      <c r="H538" s="373">
        <f>IF(H535="No Collectives", 0, H537 * HW_SPEC("Chip-to-Chip ICI Latency (ms)"))</f>
        <v>0.0039</v>
      </c>
      <c r="I538" s="580"/>
      <c r="J538" s="374"/>
      <c r="K538" s="374"/>
      <c r="L538" s="375"/>
      <c r="M538" s="375"/>
      <c r="N538" s="375"/>
      <c r="O538" s="374"/>
      <c r="P538" s="655"/>
      <c r="Q538" s="504"/>
    </row>
    <row r="539">
      <c r="E539" s="258" t="s">
        <v>387</v>
      </c>
      <c r="F539" s="656" t="s">
        <v>249</v>
      </c>
      <c r="G539" s="260"/>
      <c r="H539" s="463" t="s">
        <v>238</v>
      </c>
      <c r="I539" s="261" t="s">
        <v>239</v>
      </c>
      <c r="J539" s="262"/>
      <c r="K539" s="262" t="s">
        <v>40</v>
      </c>
      <c r="L539" s="262" t="s">
        <v>38</v>
      </c>
      <c r="M539" s="425" t="s">
        <v>125</v>
      </c>
      <c r="N539" s="261" t="s">
        <v>240</v>
      </c>
      <c r="O539" s="263" t="s">
        <v>63</v>
      </c>
      <c r="P539" s="303"/>
      <c r="Q539" s="263" t="b">
        <v>0</v>
      </c>
    </row>
    <row r="540">
      <c r="E540" s="266"/>
      <c r="F540" s="267"/>
      <c r="G540" s="268"/>
      <c r="H540" s="304" t="s">
        <v>242</v>
      </c>
      <c r="I540" s="270" t="s">
        <v>239</v>
      </c>
      <c r="J540" s="271"/>
      <c r="K540" s="270">
        <f t="shared" ref="K540:M540" si="93">PARAMS(K539)</f>
        <v>2560</v>
      </c>
      <c r="L540" s="270">
        <f t="shared" si="93"/>
        <v>1</v>
      </c>
      <c r="M540" s="270">
        <f t="shared" si="93"/>
        <v>7168</v>
      </c>
      <c r="N540" s="270" t="s">
        <v>240</v>
      </c>
      <c r="O540" s="272"/>
      <c r="P540" s="440">
        <f>SIZEOF_IN_MIB(J540:M540, O539)</f>
        <v>17.5</v>
      </c>
      <c r="Q540" s="272"/>
    </row>
    <row r="541">
      <c r="E541" s="266"/>
      <c r="F541" s="267"/>
      <c r="G541" s="268"/>
      <c r="H541" s="534" t="s">
        <v>244</v>
      </c>
      <c r="I541" s="274" t="s">
        <v>239</v>
      </c>
      <c r="J541" s="261"/>
      <c r="K541" s="262" t="s">
        <v>143</v>
      </c>
      <c r="L541" s="262"/>
      <c r="M541" s="262"/>
      <c r="N541" s="274" t="s">
        <v>240</v>
      </c>
      <c r="O541" s="275"/>
      <c r="P541" s="303"/>
      <c r="Q541" s="275"/>
    </row>
    <row r="542">
      <c r="E542" s="266"/>
      <c r="F542" s="278"/>
      <c r="G542" s="279"/>
      <c r="H542" s="304" t="s">
        <v>246</v>
      </c>
      <c r="I542" s="271" t="s">
        <v>239</v>
      </c>
      <c r="J542" s="270"/>
      <c r="K542" s="271">
        <f t="shared" ref="K542:M542" si="94">K540/SHARDING(K541)</f>
        <v>160</v>
      </c>
      <c r="L542" s="271">
        <f t="shared" si="94"/>
        <v>1</v>
      </c>
      <c r="M542" s="271">
        <f t="shared" si="94"/>
        <v>7168</v>
      </c>
      <c r="N542" s="271" t="s">
        <v>240</v>
      </c>
      <c r="O542" s="280"/>
      <c r="P542" s="440">
        <f>SIZEOF_IN_MIB(J542:M542, O539)</f>
        <v>1.09375</v>
      </c>
      <c r="Q542" s="280"/>
    </row>
    <row r="543">
      <c r="E543" s="266"/>
      <c r="F543" s="657" t="s">
        <v>253</v>
      </c>
      <c r="G543" s="260"/>
      <c r="H543" s="534" t="s">
        <v>238</v>
      </c>
      <c r="I543" s="274" t="s">
        <v>239</v>
      </c>
      <c r="J543" s="261"/>
      <c r="K543" s="425">
        <v>2.0</v>
      </c>
      <c r="L543" s="425" t="s">
        <v>125</v>
      </c>
      <c r="M543" s="262" t="s">
        <v>129</v>
      </c>
      <c r="N543" s="274" t="s">
        <v>240</v>
      </c>
      <c r="O543" s="263" t="s">
        <v>127</v>
      </c>
      <c r="P543" s="303"/>
      <c r="Q543" s="263" t="b">
        <v>0</v>
      </c>
    </row>
    <row r="544">
      <c r="E544" s="266"/>
      <c r="F544" s="267"/>
      <c r="G544" s="268"/>
      <c r="H544" s="304" t="s">
        <v>242</v>
      </c>
      <c r="I544" s="271" t="s">
        <v>239</v>
      </c>
      <c r="J544" s="270"/>
      <c r="K544" s="271">
        <f t="shared" ref="K544:M544" si="95">PARAMS(K543)</f>
        <v>2</v>
      </c>
      <c r="L544" s="271">
        <f t="shared" si="95"/>
        <v>7168</v>
      </c>
      <c r="M544" s="271">
        <f t="shared" si="95"/>
        <v>2048</v>
      </c>
      <c r="N544" s="271" t="s">
        <v>240</v>
      </c>
      <c r="O544" s="272"/>
      <c r="P544" s="440">
        <f>SIZEOF_IN_MIB(J544:M544, O543)</f>
        <v>14</v>
      </c>
      <c r="Q544" s="272"/>
    </row>
    <row r="545">
      <c r="E545" s="266"/>
      <c r="F545" s="267"/>
      <c r="G545" s="268"/>
      <c r="H545" s="534" t="s">
        <v>244</v>
      </c>
      <c r="I545" s="274" t="s">
        <v>239</v>
      </c>
      <c r="J545" s="261"/>
      <c r="K545" s="222"/>
      <c r="L545" s="262"/>
      <c r="M545" s="262"/>
      <c r="N545" s="274" t="s">
        <v>240</v>
      </c>
      <c r="O545" s="275"/>
      <c r="P545" s="303"/>
      <c r="Q545" s="275"/>
    </row>
    <row r="546">
      <c r="E546" s="266"/>
      <c r="F546" s="278"/>
      <c r="G546" s="279"/>
      <c r="H546" s="449" t="s">
        <v>246</v>
      </c>
      <c r="I546" s="271" t="s">
        <v>239</v>
      </c>
      <c r="J546" s="270"/>
      <c r="K546" s="271">
        <f t="shared" ref="K546:M546" si="96">K544/SHARDING(K545)</f>
        <v>2</v>
      </c>
      <c r="L546" s="271">
        <f t="shared" si="96"/>
        <v>7168</v>
      </c>
      <c r="M546" s="271">
        <f t="shared" si="96"/>
        <v>2048</v>
      </c>
      <c r="N546" s="271" t="s">
        <v>240</v>
      </c>
      <c r="O546" s="280"/>
      <c r="P546" s="440">
        <f>SIZEOF_IN_MIB(J546:M546, O543)</f>
        <v>14</v>
      </c>
      <c r="Q546" s="280"/>
    </row>
    <row r="547">
      <c r="E547" s="266"/>
      <c r="F547" s="657" t="s">
        <v>257</v>
      </c>
      <c r="G547" s="260"/>
      <c r="H547" s="534" t="s">
        <v>238</v>
      </c>
      <c r="I547" s="274" t="s">
        <v>239</v>
      </c>
      <c r="J547" s="262">
        <v>2.0</v>
      </c>
      <c r="K547" s="262" t="s">
        <v>40</v>
      </c>
      <c r="L547" s="262" t="s">
        <v>38</v>
      </c>
      <c r="M547" s="262" t="s">
        <v>129</v>
      </c>
      <c r="N547" s="274" t="s">
        <v>240</v>
      </c>
      <c r="O547" s="658" t="s">
        <v>82</v>
      </c>
      <c r="P547" s="303"/>
      <c r="Q547" s="263" t="b">
        <v>0</v>
      </c>
    </row>
    <row r="548">
      <c r="E548" s="266"/>
      <c r="F548" s="267"/>
      <c r="G548" s="268"/>
      <c r="H548" s="304" t="s">
        <v>242</v>
      </c>
      <c r="I548" s="271" t="s">
        <v>239</v>
      </c>
      <c r="J548" s="271">
        <f t="shared" ref="J548:M548" si="97">PARAMS(J547)</f>
        <v>2</v>
      </c>
      <c r="K548" s="271">
        <f t="shared" si="97"/>
        <v>2560</v>
      </c>
      <c r="L548" s="271">
        <f t="shared" si="97"/>
        <v>1</v>
      </c>
      <c r="M548" s="271">
        <f t="shared" si="97"/>
        <v>2048</v>
      </c>
      <c r="N548" s="271" t="s">
        <v>240</v>
      </c>
      <c r="O548" s="272"/>
      <c r="P548" s="440">
        <f>SIZEOF_IN_MIB(J548:M548, O547)</f>
        <v>20</v>
      </c>
      <c r="Q548" s="272"/>
    </row>
    <row r="549">
      <c r="E549" s="266"/>
      <c r="F549" s="267"/>
      <c r="G549" s="268"/>
      <c r="H549" s="534" t="s">
        <v>244</v>
      </c>
      <c r="I549" s="274" t="s">
        <v>239</v>
      </c>
      <c r="J549" s="261"/>
      <c r="K549" s="262" t="s">
        <v>143</v>
      </c>
      <c r="L549" s="262"/>
      <c r="M549" s="274"/>
      <c r="N549" s="274" t="s">
        <v>240</v>
      </c>
      <c r="O549" s="275"/>
      <c r="P549" s="303"/>
      <c r="Q549" s="275"/>
    </row>
    <row r="550">
      <c r="E550" s="266"/>
      <c r="F550" s="278"/>
      <c r="G550" s="279"/>
      <c r="H550" s="449" t="s">
        <v>246</v>
      </c>
      <c r="I550" s="271" t="s">
        <v>239</v>
      </c>
      <c r="J550" s="271">
        <f t="shared" ref="J550:M550" si="98">J548/SHARDING(J549)</f>
        <v>2</v>
      </c>
      <c r="K550" s="271">
        <f t="shared" si="98"/>
        <v>160</v>
      </c>
      <c r="L550" s="271">
        <f t="shared" si="98"/>
        <v>1</v>
      </c>
      <c r="M550" s="271">
        <f t="shared" si="98"/>
        <v>2048</v>
      </c>
      <c r="N550" s="271" t="s">
        <v>240</v>
      </c>
      <c r="O550" s="280"/>
      <c r="P550" s="440">
        <f>SIZEOF_IN_MIB(J550:M550, O547)</f>
        <v>1.25</v>
      </c>
      <c r="Q550" s="280"/>
    </row>
    <row r="551">
      <c r="E551" s="266"/>
      <c r="F551" s="297" t="s">
        <v>293</v>
      </c>
      <c r="G551" s="533"/>
      <c r="H551" s="659"/>
      <c r="I551" s="261"/>
      <c r="J551" s="261"/>
      <c r="K551" s="261"/>
      <c r="L551" s="274"/>
      <c r="M551" s="274"/>
      <c r="N551" s="274"/>
      <c r="O551" s="261"/>
      <c r="P551" s="303"/>
      <c r="Q551" s="660"/>
    </row>
    <row r="552">
      <c r="E552" s="266"/>
      <c r="F552" s="277"/>
      <c r="G552" s="600" t="s">
        <v>298</v>
      </c>
      <c r="H552" s="661"/>
      <c r="I552" s="419"/>
      <c r="J552" s="270"/>
      <c r="K552" s="270"/>
      <c r="L552" s="271"/>
      <c r="M552" s="271"/>
      <c r="N552" s="271"/>
      <c r="O552" s="270"/>
      <c r="P552" s="440"/>
      <c r="Q552" s="477"/>
      <c r="T552" s="148">
        <f>(H554*1000000000)/(H556*1000000)</f>
        <v>287426109675</v>
      </c>
    </row>
    <row r="553">
      <c r="E553" s="266"/>
      <c r="F553" s="662" t="s">
        <v>285</v>
      </c>
      <c r="G553" s="533" t="s">
        <v>286</v>
      </c>
      <c r="H553" s="595" t="str">
        <f>VLOOKUP(O539&amp;","&amp;O543,$T$3:$W$12,4, FALSE)</f>
        <v>fp8</v>
      </c>
      <c r="I553" s="386"/>
      <c r="J553" s="380"/>
      <c r="K553" s="380"/>
      <c r="L553" s="381"/>
      <c r="M553" s="381"/>
      <c r="N553" s="381"/>
      <c r="O553" s="380"/>
      <c r="P553" s="394"/>
      <c r="Q553" s="172"/>
    </row>
    <row r="554">
      <c r="E554" s="266"/>
      <c r="F554" s="266"/>
      <c r="G554" s="595" t="s">
        <v>299</v>
      </c>
      <c r="H554" s="599">
        <f>CALCULATE_FLOPS(J542:M542,J546:M546,L546,K546,H553)</f>
        <v>4697620480</v>
      </c>
      <c r="I554" s="386"/>
      <c r="J554" s="380"/>
      <c r="K554" s="380"/>
      <c r="L554" s="381"/>
      <c r="M554" s="381"/>
      <c r="N554" s="381"/>
      <c r="O554" s="380"/>
      <c r="P554" s="394"/>
      <c r="Q554" s="172"/>
    </row>
    <row r="555">
      <c r="E555" s="266"/>
      <c r="F555" s="277"/>
      <c r="G555" s="600" t="s">
        <v>288</v>
      </c>
      <c r="H555" s="663">
        <f>COMPUTE_TIME_MS(H554, H553)</f>
        <v>0.002630809322</v>
      </c>
      <c r="I555" s="390"/>
      <c r="J555" s="391"/>
      <c r="K555" s="391"/>
      <c r="L555" s="392"/>
      <c r="M555" s="392"/>
      <c r="N555" s="392"/>
      <c r="O555" s="391"/>
      <c r="P555" s="602"/>
      <c r="Q555" s="172"/>
    </row>
    <row r="556">
      <c r="E556" s="266"/>
      <c r="F556" s="662" t="s">
        <v>289</v>
      </c>
      <c r="G556" s="595" t="s">
        <v>290</v>
      </c>
      <c r="H556" s="603">
        <f>IF(Q539,0,P542)+IF(Q543,0,P546)+IF(Q547,0,P550)</f>
        <v>16.34375</v>
      </c>
      <c r="I556" s="380"/>
      <c r="J556" s="380"/>
      <c r="K556" s="380"/>
      <c r="L556" s="381"/>
      <c r="M556" s="381"/>
      <c r="N556" s="381"/>
      <c r="O556" s="380"/>
      <c r="P556" s="394"/>
      <c r="Q556" s="172"/>
    </row>
    <row r="557">
      <c r="E557" s="277"/>
      <c r="F557" s="277"/>
      <c r="G557" s="604" t="s">
        <v>291</v>
      </c>
      <c r="H557" s="664">
        <f>HBM_TIME_MS(H556)</f>
        <v>0.00474328906</v>
      </c>
      <c r="I557" s="391"/>
      <c r="J557" s="391"/>
      <c r="K557" s="391"/>
      <c r="L557" s="392"/>
      <c r="M557" s="392"/>
      <c r="N557" s="392"/>
      <c r="O557" s="391"/>
      <c r="P557" s="602"/>
      <c r="Q557" s="172"/>
    </row>
    <row r="558">
      <c r="E558" s="258" t="s">
        <v>388</v>
      </c>
      <c r="F558" s="656" t="s">
        <v>249</v>
      </c>
      <c r="G558" s="260"/>
      <c r="H558" s="463" t="s">
        <v>238</v>
      </c>
      <c r="I558" s="261" t="s">
        <v>239</v>
      </c>
      <c r="J558" s="331"/>
      <c r="K558" s="665" t="s">
        <v>40</v>
      </c>
      <c r="L558" s="665" t="s">
        <v>38</v>
      </c>
      <c r="M558" s="666" t="s">
        <v>129</v>
      </c>
      <c r="N558" s="261" t="s">
        <v>240</v>
      </c>
      <c r="O558" s="263" t="s">
        <v>63</v>
      </c>
      <c r="P558" s="303"/>
      <c r="Q558" s="263" t="b">
        <v>0</v>
      </c>
    </row>
    <row r="559">
      <c r="E559" s="266"/>
      <c r="F559" s="267"/>
      <c r="G559" s="268"/>
      <c r="H559" s="304" t="s">
        <v>242</v>
      </c>
      <c r="I559" s="270" t="s">
        <v>239</v>
      </c>
      <c r="J559" s="326"/>
      <c r="K559" s="667">
        <f t="shared" ref="K559:M559" si="99">PARAMS(K558)</f>
        <v>2560</v>
      </c>
      <c r="L559" s="668">
        <f t="shared" si="99"/>
        <v>1</v>
      </c>
      <c r="M559" s="668">
        <f t="shared" si="99"/>
        <v>2048</v>
      </c>
      <c r="N559" s="270" t="s">
        <v>240</v>
      </c>
      <c r="O559" s="272"/>
      <c r="P559" s="440">
        <f>SIZEOF_IN_MIB(J559:M559, O558)</f>
        <v>5</v>
      </c>
      <c r="Q559" s="272"/>
    </row>
    <row r="560">
      <c r="E560" s="266"/>
      <c r="F560" s="267"/>
      <c r="G560" s="268"/>
      <c r="H560" s="534" t="s">
        <v>244</v>
      </c>
      <c r="I560" s="274" t="s">
        <v>239</v>
      </c>
      <c r="J560" s="330"/>
      <c r="K560" s="669" t="s">
        <v>143</v>
      </c>
      <c r="L560" s="331"/>
      <c r="M560" s="331"/>
      <c r="N560" s="274" t="s">
        <v>240</v>
      </c>
      <c r="O560" s="275"/>
      <c r="P560" s="303"/>
      <c r="Q560" s="275"/>
    </row>
    <row r="561">
      <c r="E561" s="266"/>
      <c r="F561" s="278"/>
      <c r="G561" s="279"/>
      <c r="H561" s="304" t="s">
        <v>246</v>
      </c>
      <c r="I561" s="271" t="s">
        <v>239</v>
      </c>
      <c r="J561" s="325"/>
      <c r="K561" s="670">
        <f t="shared" ref="K561:M561" si="100">K559/SHARDING(K560)</f>
        <v>160</v>
      </c>
      <c r="L561" s="670">
        <f t="shared" si="100"/>
        <v>1</v>
      </c>
      <c r="M561" s="670">
        <f t="shared" si="100"/>
        <v>2048</v>
      </c>
      <c r="N561" s="271" t="s">
        <v>240</v>
      </c>
      <c r="O561" s="280"/>
      <c r="P561" s="440">
        <f>SIZEOF_IN_MIB(J561:M561, O558)</f>
        <v>0.3125</v>
      </c>
      <c r="Q561" s="280"/>
    </row>
    <row r="562">
      <c r="E562" s="266"/>
      <c r="F562" s="657" t="s">
        <v>253</v>
      </c>
      <c r="G562" s="260"/>
      <c r="H562" s="534" t="s">
        <v>238</v>
      </c>
      <c r="I562" s="274" t="s">
        <v>239</v>
      </c>
      <c r="J562" s="330"/>
      <c r="K562" s="317"/>
      <c r="L562" s="666" t="s">
        <v>129</v>
      </c>
      <c r="M562" s="665" t="s">
        <v>125</v>
      </c>
      <c r="N562" s="274" t="s">
        <v>240</v>
      </c>
      <c r="O562" s="263" t="s">
        <v>127</v>
      </c>
      <c r="P562" s="303"/>
      <c r="Q562" s="263" t="b">
        <v>0</v>
      </c>
    </row>
    <row r="563">
      <c r="E563" s="266"/>
      <c r="F563" s="267"/>
      <c r="G563" s="268"/>
      <c r="H563" s="304" t="s">
        <v>242</v>
      </c>
      <c r="I563" s="271" t="s">
        <v>239</v>
      </c>
      <c r="J563" s="325"/>
      <c r="K563" s="314"/>
      <c r="L563" s="670">
        <f t="shared" ref="L563:M563" si="101">PARAMS(L562)</f>
        <v>2048</v>
      </c>
      <c r="M563" s="670">
        <f t="shared" si="101"/>
        <v>7168</v>
      </c>
      <c r="N563" s="271" t="s">
        <v>240</v>
      </c>
      <c r="O563" s="272"/>
      <c r="P563" s="440">
        <f>SIZEOF_IN_MIB(J563:M563, O562)</f>
        <v>7</v>
      </c>
      <c r="Q563" s="272"/>
    </row>
    <row r="564">
      <c r="E564" s="266"/>
      <c r="F564" s="267"/>
      <c r="G564" s="268"/>
      <c r="H564" s="534" t="s">
        <v>244</v>
      </c>
      <c r="I564" s="274" t="s">
        <v>239</v>
      </c>
      <c r="J564" s="330"/>
      <c r="K564" s="317"/>
      <c r="L564" s="331"/>
      <c r="M564" s="331"/>
      <c r="N564" s="274" t="s">
        <v>240</v>
      </c>
      <c r="O564" s="275"/>
      <c r="P564" s="303"/>
      <c r="Q564" s="275"/>
    </row>
    <row r="565">
      <c r="E565" s="266"/>
      <c r="F565" s="278"/>
      <c r="G565" s="279"/>
      <c r="H565" s="449" t="s">
        <v>246</v>
      </c>
      <c r="I565" s="271" t="s">
        <v>239</v>
      </c>
      <c r="J565" s="325"/>
      <c r="K565" s="314"/>
      <c r="L565" s="670">
        <f t="shared" ref="L565:M565" si="102">L563/SHARDING(L564)</f>
        <v>2048</v>
      </c>
      <c r="M565" s="670">
        <f t="shared" si="102"/>
        <v>7168</v>
      </c>
      <c r="N565" s="271" t="s">
        <v>240</v>
      </c>
      <c r="O565" s="280"/>
      <c r="P565" s="440">
        <f>SIZEOF_IN_MIB(J565:M565, O562)</f>
        <v>7</v>
      </c>
      <c r="Q565" s="280"/>
    </row>
    <row r="566">
      <c r="E566" s="266"/>
      <c r="F566" s="657" t="s">
        <v>257</v>
      </c>
      <c r="G566" s="260"/>
      <c r="H566" s="534" t="s">
        <v>238</v>
      </c>
      <c r="I566" s="274" t="s">
        <v>239</v>
      </c>
      <c r="J566" s="330"/>
      <c r="K566" s="665" t="s">
        <v>40</v>
      </c>
      <c r="L566" s="665" t="s">
        <v>38</v>
      </c>
      <c r="M566" s="665" t="s">
        <v>125</v>
      </c>
      <c r="N566" s="274" t="s">
        <v>240</v>
      </c>
      <c r="O566" s="658" t="s">
        <v>82</v>
      </c>
      <c r="P566" s="303"/>
      <c r="Q566" s="263" t="b">
        <v>0</v>
      </c>
    </row>
    <row r="567">
      <c r="E567" s="266"/>
      <c r="F567" s="267"/>
      <c r="G567" s="268"/>
      <c r="H567" s="304" t="s">
        <v>242</v>
      </c>
      <c r="I567" s="271" t="s">
        <v>239</v>
      </c>
      <c r="J567" s="326"/>
      <c r="K567" s="667">
        <f t="shared" ref="K567:M567" si="103">PARAMS(K566)</f>
        <v>2560</v>
      </c>
      <c r="L567" s="670">
        <f t="shared" si="103"/>
        <v>1</v>
      </c>
      <c r="M567" s="670">
        <f t="shared" si="103"/>
        <v>7168</v>
      </c>
      <c r="N567" s="271" t="s">
        <v>240</v>
      </c>
      <c r="O567" s="272"/>
      <c r="P567" s="440">
        <f>SIZEOF_IN_MIB(J567:M567, O566)</f>
        <v>35</v>
      </c>
      <c r="Q567" s="272"/>
    </row>
    <row r="568">
      <c r="E568" s="266"/>
      <c r="F568" s="267"/>
      <c r="G568" s="268"/>
      <c r="H568" s="534" t="s">
        <v>244</v>
      </c>
      <c r="I568" s="274" t="s">
        <v>239</v>
      </c>
      <c r="J568" s="330"/>
      <c r="K568" s="669" t="s">
        <v>143</v>
      </c>
      <c r="L568" s="331"/>
      <c r="M568" s="331"/>
      <c r="N568" s="274" t="s">
        <v>240</v>
      </c>
      <c r="O568" s="275"/>
      <c r="P568" s="303"/>
      <c r="Q568" s="275"/>
    </row>
    <row r="569">
      <c r="E569" s="266"/>
      <c r="F569" s="278"/>
      <c r="G569" s="279"/>
      <c r="H569" s="449" t="s">
        <v>246</v>
      </c>
      <c r="I569" s="271" t="s">
        <v>239</v>
      </c>
      <c r="J569" s="326"/>
      <c r="K569" s="670">
        <f t="shared" ref="K569:M569" si="104">K567/SHARDING(K568)</f>
        <v>160</v>
      </c>
      <c r="L569" s="670">
        <f t="shared" si="104"/>
        <v>1</v>
      </c>
      <c r="M569" s="670">
        <f t="shared" si="104"/>
        <v>7168</v>
      </c>
      <c r="N569" s="271" t="s">
        <v>240</v>
      </c>
      <c r="O569" s="280"/>
      <c r="P569" s="440">
        <f>SIZEOF_IN_MIB(J569:M569, O566)</f>
        <v>2.1875</v>
      </c>
      <c r="Q569" s="280"/>
    </row>
    <row r="570">
      <c r="E570" s="266"/>
      <c r="F570" s="297" t="s">
        <v>293</v>
      </c>
      <c r="G570" s="533"/>
      <c r="H570" s="659"/>
      <c r="I570" s="261"/>
      <c r="J570" s="261"/>
      <c r="K570" s="261"/>
      <c r="L570" s="274"/>
      <c r="M570" s="274"/>
      <c r="N570" s="274"/>
      <c r="O570" s="261"/>
      <c r="P570" s="303"/>
      <c r="Q570" s="660"/>
    </row>
    <row r="571">
      <c r="E571" s="266"/>
      <c r="F571" s="277"/>
      <c r="G571" s="600" t="s">
        <v>298</v>
      </c>
      <c r="H571" s="661"/>
      <c r="I571" s="419"/>
      <c r="J571" s="270"/>
      <c r="K571" s="270"/>
      <c r="L571" s="271"/>
      <c r="M571" s="271"/>
      <c r="N571" s="271"/>
      <c r="O571" s="270"/>
      <c r="P571" s="440"/>
      <c r="Q571" s="477"/>
    </row>
    <row r="572">
      <c r="E572" s="266"/>
      <c r="F572" s="662" t="s">
        <v>285</v>
      </c>
      <c r="G572" s="533" t="s">
        <v>286</v>
      </c>
      <c r="H572" s="595" t="str">
        <f>VLOOKUP(O558&amp;","&amp;O562,$T$3:$W$12,4, FALSE)</f>
        <v>fp8</v>
      </c>
      <c r="I572" s="386"/>
      <c r="J572" s="380"/>
      <c r="K572" s="380"/>
      <c r="L572" s="381"/>
      <c r="M572" s="381"/>
      <c r="N572" s="381"/>
      <c r="O572" s="380"/>
      <c r="P572" s="394"/>
      <c r="Q572" s="172"/>
    </row>
    <row r="573">
      <c r="E573" s="266"/>
      <c r="F573" s="266"/>
      <c r="G573" s="595" t="s">
        <v>299</v>
      </c>
      <c r="H573" s="599">
        <f>CALCULATE_FLOPS(J561:M561,J565:M565,L565,1,H572)</f>
        <v>4697620480</v>
      </c>
      <c r="I573" s="386"/>
      <c r="J573" s="380"/>
      <c r="K573" s="380"/>
      <c r="L573" s="381"/>
      <c r="M573" s="381"/>
      <c r="N573" s="381"/>
      <c r="O573" s="380"/>
      <c r="P573" s="394"/>
      <c r="Q573" s="172"/>
    </row>
    <row r="574">
      <c r="E574" s="266"/>
      <c r="F574" s="277"/>
      <c r="G574" s="600" t="s">
        <v>288</v>
      </c>
      <c r="H574" s="663">
        <f>COMPUTE_TIME_MS(H573, H572)</f>
        <v>0.002630809322</v>
      </c>
      <c r="I574" s="390"/>
      <c r="J574" s="391"/>
      <c r="K574" s="391"/>
      <c r="L574" s="392"/>
      <c r="M574" s="392"/>
      <c r="N574" s="392"/>
      <c r="O574" s="391"/>
      <c r="P574" s="602"/>
      <c r="Q574" s="172"/>
    </row>
    <row r="575">
      <c r="E575" s="266"/>
      <c r="F575" s="662" t="s">
        <v>289</v>
      </c>
      <c r="G575" s="595" t="s">
        <v>290</v>
      </c>
      <c r="H575" s="603">
        <f>IF(Q558,0,P561)+IF(Q562,0,P565)+IF(Q566,0,P569)</f>
        <v>9.5</v>
      </c>
      <c r="I575" s="380"/>
      <c r="J575" s="380"/>
      <c r="K575" s="380"/>
      <c r="L575" s="381"/>
      <c r="M575" s="381"/>
      <c r="N575" s="381"/>
      <c r="O575" s="380"/>
      <c r="P575" s="394"/>
      <c r="Q575" s="172"/>
    </row>
    <row r="576">
      <c r="E576" s="277"/>
      <c r="F576" s="277"/>
      <c r="G576" s="604" t="s">
        <v>291</v>
      </c>
      <c r="H576" s="664">
        <f>HBM_TIME_MS(H575)</f>
        <v>0.00275709345</v>
      </c>
      <c r="I576" s="391"/>
      <c r="J576" s="391"/>
      <c r="K576" s="391"/>
      <c r="L576" s="392"/>
      <c r="M576" s="392"/>
      <c r="N576" s="392"/>
      <c r="O576" s="391"/>
      <c r="P576" s="602"/>
      <c r="Q576" s="172"/>
    </row>
    <row r="577">
      <c r="P577" s="147"/>
    </row>
    <row r="578">
      <c r="P578" s="147"/>
    </row>
    <row r="579">
      <c r="P579" s="147"/>
    </row>
    <row r="580">
      <c r="P580" s="147"/>
    </row>
    <row r="581">
      <c r="P581" s="147"/>
    </row>
    <row r="582">
      <c r="P582" s="147"/>
    </row>
    <row r="583">
      <c r="P583" s="147"/>
    </row>
    <row r="584">
      <c r="P584" s="147"/>
    </row>
    <row r="585">
      <c r="P585" s="147"/>
    </row>
    <row r="586">
      <c r="P586" s="147"/>
    </row>
    <row r="587">
      <c r="P587" s="147"/>
    </row>
    <row r="588">
      <c r="P588" s="147"/>
    </row>
    <row r="589">
      <c r="P589" s="147"/>
    </row>
    <row r="590">
      <c r="P590" s="147"/>
    </row>
    <row r="591">
      <c r="P591" s="147"/>
    </row>
    <row r="592">
      <c r="P592" s="147"/>
    </row>
    <row r="593">
      <c r="P593" s="147"/>
    </row>
    <row r="594">
      <c r="P594" s="147"/>
    </row>
    <row r="595">
      <c r="P595" s="147"/>
    </row>
    <row r="596">
      <c r="P596" s="147"/>
    </row>
    <row r="597">
      <c r="P597" s="147"/>
    </row>
    <row r="598">
      <c r="P598" s="147"/>
    </row>
    <row r="599">
      <c r="P599" s="147"/>
    </row>
    <row r="600">
      <c r="P600" s="147"/>
    </row>
    <row r="601">
      <c r="P601" s="147"/>
    </row>
    <row r="602">
      <c r="P602" s="147"/>
    </row>
    <row r="603">
      <c r="P603" s="147"/>
    </row>
    <row r="604">
      <c r="P604" s="147"/>
    </row>
    <row r="605">
      <c r="P605" s="147"/>
    </row>
    <row r="606">
      <c r="P606" s="147"/>
    </row>
    <row r="607">
      <c r="P607" s="147"/>
    </row>
    <row r="608">
      <c r="P608" s="147"/>
    </row>
    <row r="609">
      <c r="P609" s="147"/>
    </row>
    <row r="610">
      <c r="P610" s="147"/>
    </row>
    <row r="611">
      <c r="P611" s="147"/>
    </row>
    <row r="612">
      <c r="P612" s="147"/>
    </row>
    <row r="613">
      <c r="P613" s="147"/>
    </row>
    <row r="614">
      <c r="P614" s="147"/>
    </row>
    <row r="615">
      <c r="P615" s="147"/>
    </row>
    <row r="616">
      <c r="P616" s="147"/>
    </row>
    <row r="617">
      <c r="P617" s="147"/>
    </row>
    <row r="618">
      <c r="P618" s="147"/>
    </row>
    <row r="619">
      <c r="P619" s="147"/>
    </row>
    <row r="620">
      <c r="P620" s="147"/>
    </row>
    <row r="621">
      <c r="P621" s="147"/>
    </row>
    <row r="622">
      <c r="P622" s="147"/>
    </row>
    <row r="623">
      <c r="P623" s="147"/>
    </row>
    <row r="624">
      <c r="P624" s="147"/>
    </row>
    <row r="625">
      <c r="P625" s="147"/>
    </row>
    <row r="626">
      <c r="P626" s="147"/>
    </row>
    <row r="627">
      <c r="P627" s="147"/>
    </row>
    <row r="628">
      <c r="P628" s="147"/>
    </row>
    <row r="629">
      <c r="P629" s="147"/>
    </row>
    <row r="630">
      <c r="P630" s="147"/>
    </row>
    <row r="631">
      <c r="P631" s="147"/>
    </row>
    <row r="632">
      <c r="P632" s="147"/>
    </row>
    <row r="633">
      <c r="P633" s="147"/>
    </row>
    <row r="634">
      <c r="P634" s="147"/>
    </row>
    <row r="635">
      <c r="P635" s="147"/>
    </row>
    <row r="636">
      <c r="P636" s="147"/>
    </row>
    <row r="637">
      <c r="P637" s="147"/>
    </row>
    <row r="638">
      <c r="P638" s="147"/>
    </row>
    <row r="639">
      <c r="P639" s="147"/>
    </row>
    <row r="640">
      <c r="P640" s="147"/>
    </row>
    <row r="641">
      <c r="P641" s="147"/>
    </row>
    <row r="642">
      <c r="P642" s="147"/>
    </row>
    <row r="643">
      <c r="P643" s="147"/>
    </row>
    <row r="644">
      <c r="P644" s="147"/>
    </row>
    <row r="645">
      <c r="P645" s="147"/>
    </row>
    <row r="646">
      <c r="P646" s="147"/>
    </row>
    <row r="647">
      <c r="P647" s="147"/>
    </row>
    <row r="648">
      <c r="P648" s="147"/>
    </row>
    <row r="649">
      <c r="P649" s="147"/>
    </row>
    <row r="650">
      <c r="P650" s="147"/>
    </row>
    <row r="651">
      <c r="P651" s="147"/>
    </row>
    <row r="652">
      <c r="P652" s="147"/>
    </row>
    <row r="653">
      <c r="P653" s="147"/>
    </row>
    <row r="654">
      <c r="P654" s="147"/>
    </row>
    <row r="655">
      <c r="P655" s="147"/>
    </row>
    <row r="656">
      <c r="P656" s="147"/>
    </row>
    <row r="657">
      <c r="P657" s="147"/>
    </row>
    <row r="658">
      <c r="P658" s="147"/>
    </row>
    <row r="659">
      <c r="P659" s="147"/>
    </row>
    <row r="660">
      <c r="P660" s="147"/>
    </row>
    <row r="661">
      <c r="P661" s="147"/>
    </row>
    <row r="662">
      <c r="P662" s="147"/>
    </row>
    <row r="663">
      <c r="P663" s="147"/>
    </row>
    <row r="664">
      <c r="P664" s="147"/>
    </row>
    <row r="665">
      <c r="P665" s="147"/>
    </row>
    <row r="666">
      <c r="P666" s="147"/>
    </row>
    <row r="667">
      <c r="P667" s="147"/>
    </row>
    <row r="668">
      <c r="P668" s="147"/>
    </row>
    <row r="669">
      <c r="P669" s="147"/>
    </row>
    <row r="670">
      <c r="P670" s="147"/>
    </row>
    <row r="671">
      <c r="P671" s="147"/>
    </row>
    <row r="672">
      <c r="P672" s="147"/>
    </row>
    <row r="673">
      <c r="P673" s="147"/>
    </row>
    <row r="674">
      <c r="P674" s="147"/>
    </row>
    <row r="675">
      <c r="P675" s="147"/>
    </row>
    <row r="676">
      <c r="P676" s="147"/>
    </row>
    <row r="677">
      <c r="P677" s="147"/>
    </row>
    <row r="678">
      <c r="P678" s="147"/>
    </row>
    <row r="679">
      <c r="P679" s="147"/>
    </row>
    <row r="680">
      <c r="P680" s="147"/>
    </row>
    <row r="681">
      <c r="P681" s="147"/>
    </row>
    <row r="682">
      <c r="P682" s="147"/>
    </row>
    <row r="683">
      <c r="P683" s="147"/>
    </row>
    <row r="684">
      <c r="P684" s="147"/>
    </row>
    <row r="685">
      <c r="P685" s="147"/>
    </row>
    <row r="686">
      <c r="P686" s="147"/>
    </row>
    <row r="687">
      <c r="P687" s="147"/>
    </row>
    <row r="688">
      <c r="P688" s="147"/>
    </row>
    <row r="689">
      <c r="P689" s="147"/>
    </row>
    <row r="690">
      <c r="P690" s="147"/>
    </row>
    <row r="691">
      <c r="P691" s="147"/>
    </row>
    <row r="692">
      <c r="P692" s="147"/>
    </row>
    <row r="693">
      <c r="P693" s="147"/>
    </row>
    <row r="694">
      <c r="P694" s="147"/>
    </row>
    <row r="695">
      <c r="P695" s="147"/>
    </row>
    <row r="696">
      <c r="P696" s="147"/>
    </row>
    <row r="697">
      <c r="P697" s="147"/>
    </row>
    <row r="698">
      <c r="P698" s="147"/>
    </row>
    <row r="699">
      <c r="P699" s="147"/>
    </row>
    <row r="700">
      <c r="P700" s="147"/>
    </row>
    <row r="701">
      <c r="P701" s="147"/>
    </row>
    <row r="702">
      <c r="P702" s="147"/>
    </row>
    <row r="703">
      <c r="P703" s="147"/>
    </row>
    <row r="704">
      <c r="P704" s="147"/>
    </row>
    <row r="705">
      <c r="P705" s="147"/>
    </row>
    <row r="706">
      <c r="P706" s="147"/>
    </row>
    <row r="707">
      <c r="P707" s="147"/>
    </row>
    <row r="708">
      <c r="P708" s="147"/>
    </row>
    <row r="709">
      <c r="P709" s="147"/>
    </row>
    <row r="710">
      <c r="P710" s="147"/>
    </row>
    <row r="711">
      <c r="P711" s="147"/>
    </row>
    <row r="712">
      <c r="P712" s="147"/>
    </row>
    <row r="713">
      <c r="P713" s="147"/>
    </row>
    <row r="714">
      <c r="P714" s="147"/>
    </row>
    <row r="715">
      <c r="P715" s="147"/>
    </row>
    <row r="716">
      <c r="P716" s="147"/>
    </row>
    <row r="717">
      <c r="P717" s="147"/>
    </row>
    <row r="718">
      <c r="P718" s="147"/>
    </row>
    <row r="719">
      <c r="P719" s="147"/>
    </row>
    <row r="720">
      <c r="P720" s="147"/>
    </row>
    <row r="721">
      <c r="P721" s="147"/>
    </row>
    <row r="722">
      <c r="P722" s="147"/>
    </row>
    <row r="723">
      <c r="P723" s="147"/>
    </row>
    <row r="724">
      <c r="P724" s="147"/>
    </row>
    <row r="725">
      <c r="P725" s="147"/>
    </row>
    <row r="726">
      <c r="P726" s="147"/>
    </row>
    <row r="727">
      <c r="P727" s="147"/>
    </row>
    <row r="728">
      <c r="P728" s="147"/>
    </row>
    <row r="729">
      <c r="P729" s="147"/>
    </row>
    <row r="730">
      <c r="P730" s="147"/>
    </row>
    <row r="731">
      <c r="P731" s="147"/>
    </row>
    <row r="732">
      <c r="P732" s="147"/>
    </row>
    <row r="733">
      <c r="P733" s="147"/>
    </row>
    <row r="734">
      <c r="P734" s="147"/>
    </row>
    <row r="735">
      <c r="P735" s="147"/>
    </row>
    <row r="736">
      <c r="P736" s="147"/>
    </row>
    <row r="737">
      <c r="P737" s="147"/>
    </row>
    <row r="738">
      <c r="P738" s="147"/>
    </row>
    <row r="739">
      <c r="P739" s="147"/>
    </row>
    <row r="740">
      <c r="P740" s="147"/>
    </row>
    <row r="741">
      <c r="P741" s="147"/>
    </row>
    <row r="742">
      <c r="P742" s="147"/>
    </row>
    <row r="743">
      <c r="P743" s="147"/>
    </row>
    <row r="744">
      <c r="P744" s="147"/>
    </row>
    <row r="745">
      <c r="P745" s="147"/>
    </row>
    <row r="746">
      <c r="P746" s="147"/>
    </row>
    <row r="747">
      <c r="P747" s="147"/>
    </row>
    <row r="748">
      <c r="P748" s="147"/>
    </row>
    <row r="749">
      <c r="P749" s="147"/>
    </row>
    <row r="750">
      <c r="P750" s="147"/>
    </row>
    <row r="751">
      <c r="P751" s="147"/>
    </row>
    <row r="752">
      <c r="P752" s="147"/>
    </row>
    <row r="753">
      <c r="P753" s="147"/>
    </row>
    <row r="754">
      <c r="P754" s="147"/>
    </row>
    <row r="755">
      <c r="P755" s="147"/>
    </row>
    <row r="756">
      <c r="P756" s="147"/>
    </row>
    <row r="757">
      <c r="P757" s="147"/>
    </row>
    <row r="758">
      <c r="P758" s="147"/>
    </row>
    <row r="759">
      <c r="P759" s="147"/>
    </row>
    <row r="760">
      <c r="P760" s="147"/>
    </row>
    <row r="761">
      <c r="P761" s="147"/>
    </row>
    <row r="762">
      <c r="P762" s="147"/>
    </row>
    <row r="763">
      <c r="P763" s="147"/>
    </row>
    <row r="764">
      <c r="P764" s="147"/>
    </row>
    <row r="765">
      <c r="P765" s="147"/>
    </row>
    <row r="766">
      <c r="P766" s="147"/>
    </row>
    <row r="767">
      <c r="P767" s="147"/>
    </row>
    <row r="768">
      <c r="P768" s="147"/>
    </row>
    <row r="769">
      <c r="P769" s="147"/>
    </row>
    <row r="770">
      <c r="P770" s="147"/>
    </row>
    <row r="771">
      <c r="P771" s="147"/>
    </row>
    <row r="772">
      <c r="P772" s="147"/>
    </row>
    <row r="773">
      <c r="P773" s="147"/>
    </row>
    <row r="774">
      <c r="P774" s="147"/>
    </row>
    <row r="775">
      <c r="P775" s="147"/>
    </row>
    <row r="776">
      <c r="P776" s="147"/>
    </row>
    <row r="777">
      <c r="P777" s="147"/>
    </row>
    <row r="778">
      <c r="P778" s="147"/>
    </row>
    <row r="779">
      <c r="P779" s="147"/>
    </row>
    <row r="780">
      <c r="P780" s="147"/>
    </row>
    <row r="781">
      <c r="P781" s="147"/>
    </row>
    <row r="782">
      <c r="P782" s="147"/>
    </row>
    <row r="783">
      <c r="P783" s="147"/>
    </row>
    <row r="784">
      <c r="P784" s="147"/>
    </row>
    <row r="785">
      <c r="P785" s="147"/>
    </row>
    <row r="786">
      <c r="P786" s="147"/>
    </row>
    <row r="787">
      <c r="P787" s="147"/>
    </row>
    <row r="788">
      <c r="P788" s="147"/>
    </row>
    <row r="789">
      <c r="P789" s="147"/>
    </row>
    <row r="790">
      <c r="P790" s="147"/>
    </row>
    <row r="791">
      <c r="P791" s="147"/>
    </row>
    <row r="792">
      <c r="P792" s="147"/>
    </row>
    <row r="793">
      <c r="P793" s="147"/>
    </row>
    <row r="794">
      <c r="P794" s="147"/>
    </row>
    <row r="795">
      <c r="P795" s="147"/>
    </row>
    <row r="796">
      <c r="P796" s="147"/>
    </row>
    <row r="797">
      <c r="P797" s="147"/>
    </row>
    <row r="798">
      <c r="P798" s="147"/>
    </row>
    <row r="799">
      <c r="P799" s="147"/>
    </row>
    <row r="800">
      <c r="P800" s="147"/>
    </row>
    <row r="801">
      <c r="P801" s="147"/>
    </row>
    <row r="802">
      <c r="P802" s="147"/>
    </row>
    <row r="803">
      <c r="P803" s="147"/>
    </row>
    <row r="804">
      <c r="P804" s="147"/>
    </row>
    <row r="805">
      <c r="P805" s="147"/>
    </row>
    <row r="806">
      <c r="P806" s="147"/>
    </row>
    <row r="807">
      <c r="P807" s="147"/>
    </row>
    <row r="808">
      <c r="P808" s="147"/>
    </row>
    <row r="809">
      <c r="P809" s="147"/>
    </row>
    <row r="810">
      <c r="P810" s="147"/>
    </row>
    <row r="811">
      <c r="P811" s="147"/>
    </row>
    <row r="812">
      <c r="P812" s="147"/>
    </row>
    <row r="813">
      <c r="P813" s="147"/>
    </row>
    <row r="814">
      <c r="P814" s="147"/>
    </row>
    <row r="815">
      <c r="P815" s="147"/>
    </row>
    <row r="816">
      <c r="P816" s="147"/>
    </row>
    <row r="817">
      <c r="P817" s="147"/>
    </row>
    <row r="818">
      <c r="P818" s="147"/>
    </row>
    <row r="819">
      <c r="P819" s="147"/>
    </row>
    <row r="820">
      <c r="P820" s="147"/>
    </row>
    <row r="821">
      <c r="P821" s="147"/>
    </row>
    <row r="822">
      <c r="P822" s="147"/>
    </row>
    <row r="823">
      <c r="P823" s="147"/>
    </row>
    <row r="824">
      <c r="P824" s="147"/>
    </row>
    <row r="825">
      <c r="P825" s="147"/>
    </row>
    <row r="826">
      <c r="P826" s="147"/>
    </row>
    <row r="827">
      <c r="P827" s="147"/>
    </row>
    <row r="828">
      <c r="P828" s="147"/>
    </row>
    <row r="829">
      <c r="P829" s="147"/>
    </row>
    <row r="830">
      <c r="P830" s="147"/>
    </row>
    <row r="831">
      <c r="P831" s="147"/>
    </row>
    <row r="832">
      <c r="P832" s="147"/>
    </row>
    <row r="833">
      <c r="P833" s="147"/>
    </row>
    <row r="834">
      <c r="P834" s="147"/>
    </row>
    <row r="835">
      <c r="P835" s="147"/>
    </row>
    <row r="836">
      <c r="P836" s="147"/>
    </row>
    <row r="837">
      <c r="P837" s="147"/>
    </row>
    <row r="838">
      <c r="P838" s="147"/>
    </row>
    <row r="839">
      <c r="P839" s="147"/>
    </row>
    <row r="840">
      <c r="P840" s="147"/>
    </row>
    <row r="841">
      <c r="P841" s="147"/>
    </row>
    <row r="842">
      <c r="P842" s="147"/>
    </row>
    <row r="843">
      <c r="P843" s="147"/>
    </row>
    <row r="844">
      <c r="P844" s="147"/>
    </row>
    <row r="845">
      <c r="P845" s="147"/>
    </row>
    <row r="846">
      <c r="P846" s="147"/>
    </row>
    <row r="847">
      <c r="P847" s="147"/>
    </row>
    <row r="848">
      <c r="P848" s="147"/>
    </row>
    <row r="849">
      <c r="P849" s="147"/>
    </row>
    <row r="850">
      <c r="P850" s="147"/>
    </row>
    <row r="851">
      <c r="P851" s="147"/>
    </row>
    <row r="852">
      <c r="P852" s="147"/>
    </row>
    <row r="853">
      <c r="P853" s="147"/>
    </row>
    <row r="854">
      <c r="P854" s="147"/>
    </row>
    <row r="855">
      <c r="P855" s="147"/>
    </row>
    <row r="856">
      <c r="P856" s="147"/>
    </row>
    <row r="857">
      <c r="P857" s="147"/>
    </row>
    <row r="858">
      <c r="P858" s="147"/>
    </row>
    <row r="859">
      <c r="P859" s="147"/>
    </row>
    <row r="860">
      <c r="P860" s="147"/>
    </row>
    <row r="861">
      <c r="P861" s="147"/>
    </row>
    <row r="862">
      <c r="P862" s="147"/>
    </row>
    <row r="863">
      <c r="P863" s="147"/>
    </row>
    <row r="864">
      <c r="P864" s="147"/>
    </row>
    <row r="865">
      <c r="P865" s="147"/>
    </row>
    <row r="866">
      <c r="P866" s="147"/>
    </row>
    <row r="867">
      <c r="P867" s="147"/>
    </row>
    <row r="868">
      <c r="P868" s="147"/>
    </row>
    <row r="869">
      <c r="P869" s="147"/>
    </row>
    <row r="870">
      <c r="P870" s="147"/>
    </row>
    <row r="871">
      <c r="P871" s="147"/>
    </row>
    <row r="872">
      <c r="P872" s="147"/>
    </row>
    <row r="873">
      <c r="P873" s="147"/>
    </row>
    <row r="874">
      <c r="P874" s="147"/>
    </row>
    <row r="875">
      <c r="P875" s="147"/>
    </row>
    <row r="876">
      <c r="P876" s="147"/>
    </row>
    <row r="877">
      <c r="P877" s="147"/>
    </row>
    <row r="878">
      <c r="P878" s="147"/>
    </row>
    <row r="879">
      <c r="P879" s="147"/>
    </row>
    <row r="880">
      <c r="P880" s="147"/>
    </row>
    <row r="881">
      <c r="P881" s="147"/>
    </row>
    <row r="882">
      <c r="P882" s="147"/>
    </row>
    <row r="883">
      <c r="P883" s="147"/>
    </row>
    <row r="884">
      <c r="P884" s="147"/>
    </row>
    <row r="885">
      <c r="P885" s="147"/>
    </row>
    <row r="886">
      <c r="P886" s="147"/>
    </row>
    <row r="887">
      <c r="P887" s="147"/>
    </row>
    <row r="888">
      <c r="P888" s="147"/>
    </row>
    <row r="889">
      <c r="P889" s="147"/>
    </row>
    <row r="890">
      <c r="P890" s="147"/>
    </row>
    <row r="891">
      <c r="P891" s="147"/>
    </row>
    <row r="892">
      <c r="P892" s="147"/>
    </row>
    <row r="893">
      <c r="P893" s="147"/>
    </row>
    <row r="894">
      <c r="P894" s="147"/>
    </row>
    <row r="895">
      <c r="P895" s="147"/>
    </row>
    <row r="896">
      <c r="P896" s="147"/>
    </row>
    <row r="897">
      <c r="P897" s="147"/>
    </row>
    <row r="898">
      <c r="P898" s="147"/>
    </row>
    <row r="899">
      <c r="P899" s="147"/>
    </row>
    <row r="900">
      <c r="P900" s="147"/>
    </row>
    <row r="901">
      <c r="P901" s="147"/>
    </row>
    <row r="902">
      <c r="P902" s="147"/>
    </row>
    <row r="903">
      <c r="P903" s="147"/>
    </row>
    <row r="904">
      <c r="P904" s="147"/>
    </row>
    <row r="905">
      <c r="P905" s="147"/>
    </row>
    <row r="906">
      <c r="P906" s="147"/>
    </row>
    <row r="907">
      <c r="P907" s="147"/>
    </row>
    <row r="908">
      <c r="P908" s="147"/>
    </row>
    <row r="909">
      <c r="P909" s="147"/>
    </row>
    <row r="910">
      <c r="P910" s="147"/>
    </row>
    <row r="911">
      <c r="P911" s="147"/>
    </row>
    <row r="912">
      <c r="P912" s="147"/>
    </row>
    <row r="913">
      <c r="P913" s="147"/>
    </row>
    <row r="914">
      <c r="P914" s="147"/>
    </row>
    <row r="915">
      <c r="P915" s="147"/>
    </row>
    <row r="916">
      <c r="P916" s="147"/>
    </row>
    <row r="917">
      <c r="P917" s="147"/>
    </row>
    <row r="918">
      <c r="P918" s="147"/>
    </row>
    <row r="919">
      <c r="P919" s="147"/>
    </row>
    <row r="920">
      <c r="P920" s="147"/>
    </row>
    <row r="921">
      <c r="P921" s="147"/>
    </row>
    <row r="922">
      <c r="P922" s="147"/>
    </row>
    <row r="923">
      <c r="P923" s="147"/>
    </row>
    <row r="924">
      <c r="P924" s="147"/>
    </row>
    <row r="925">
      <c r="P925" s="147"/>
    </row>
    <row r="926">
      <c r="P926" s="147"/>
    </row>
    <row r="927">
      <c r="P927" s="147"/>
    </row>
    <row r="928">
      <c r="P928" s="147"/>
    </row>
    <row r="929">
      <c r="P929" s="147"/>
    </row>
    <row r="930">
      <c r="P930" s="147"/>
    </row>
    <row r="931">
      <c r="P931" s="147"/>
    </row>
    <row r="932">
      <c r="P932" s="147"/>
    </row>
    <row r="933">
      <c r="P933" s="147"/>
    </row>
    <row r="934">
      <c r="P934" s="147"/>
    </row>
    <row r="935">
      <c r="P935" s="147"/>
    </row>
    <row r="936">
      <c r="P936" s="147"/>
    </row>
    <row r="937">
      <c r="P937" s="147"/>
    </row>
    <row r="938">
      <c r="P938" s="147"/>
    </row>
    <row r="939">
      <c r="P939" s="147"/>
    </row>
    <row r="940">
      <c r="P940" s="147"/>
    </row>
    <row r="941">
      <c r="P941" s="147"/>
    </row>
    <row r="942">
      <c r="P942" s="147"/>
    </row>
    <row r="943">
      <c r="P943" s="147"/>
    </row>
    <row r="944">
      <c r="P944" s="147"/>
    </row>
    <row r="945">
      <c r="P945" s="147"/>
    </row>
    <row r="946">
      <c r="P946" s="147"/>
    </row>
    <row r="947">
      <c r="P947" s="147"/>
    </row>
    <row r="948">
      <c r="P948" s="147"/>
    </row>
    <row r="949">
      <c r="P949" s="147"/>
    </row>
    <row r="950">
      <c r="P950" s="147"/>
    </row>
    <row r="951">
      <c r="P951" s="147"/>
    </row>
    <row r="952">
      <c r="P952" s="147"/>
    </row>
    <row r="953">
      <c r="P953" s="147"/>
    </row>
    <row r="954">
      <c r="P954" s="147"/>
    </row>
    <row r="955">
      <c r="P955" s="147"/>
    </row>
    <row r="956">
      <c r="P956" s="147"/>
    </row>
    <row r="957">
      <c r="P957" s="147"/>
    </row>
    <row r="958">
      <c r="P958" s="147"/>
    </row>
    <row r="959">
      <c r="P959" s="147"/>
    </row>
    <row r="960">
      <c r="P960" s="147"/>
    </row>
    <row r="961">
      <c r="P961" s="147"/>
    </row>
    <row r="962">
      <c r="P962" s="147"/>
    </row>
    <row r="963">
      <c r="P963" s="147"/>
    </row>
    <row r="964">
      <c r="P964" s="147"/>
    </row>
    <row r="965">
      <c r="P965" s="147"/>
    </row>
    <row r="966">
      <c r="P966" s="147"/>
    </row>
    <row r="967">
      <c r="P967" s="147"/>
    </row>
    <row r="968">
      <c r="P968" s="147"/>
    </row>
    <row r="969">
      <c r="P969" s="147"/>
    </row>
    <row r="970">
      <c r="P970" s="147"/>
    </row>
    <row r="971">
      <c r="P971" s="147"/>
    </row>
    <row r="972">
      <c r="P972" s="147"/>
    </row>
    <row r="973">
      <c r="P973" s="147"/>
    </row>
    <row r="974">
      <c r="P974" s="147"/>
    </row>
    <row r="975">
      <c r="P975" s="147"/>
    </row>
    <row r="976">
      <c r="P976" s="147"/>
    </row>
    <row r="977">
      <c r="P977" s="147"/>
    </row>
    <row r="978">
      <c r="P978" s="147"/>
    </row>
    <row r="979">
      <c r="P979" s="147"/>
    </row>
    <row r="980">
      <c r="P980" s="147"/>
    </row>
    <row r="981">
      <c r="P981" s="147"/>
    </row>
    <row r="982">
      <c r="P982" s="147"/>
    </row>
    <row r="983">
      <c r="P983" s="147"/>
    </row>
    <row r="984">
      <c r="P984" s="147"/>
    </row>
    <row r="985">
      <c r="P985" s="147"/>
    </row>
    <row r="986">
      <c r="P986" s="147"/>
    </row>
    <row r="987">
      <c r="P987" s="147"/>
    </row>
    <row r="988">
      <c r="P988" s="147"/>
    </row>
    <row r="989">
      <c r="P989" s="147"/>
    </row>
    <row r="990">
      <c r="P990" s="147"/>
    </row>
    <row r="991">
      <c r="P991" s="147"/>
    </row>
    <row r="992">
      <c r="P992" s="147"/>
    </row>
    <row r="993">
      <c r="P993" s="147"/>
    </row>
    <row r="994">
      <c r="P994" s="147"/>
    </row>
    <row r="995">
      <c r="P995" s="147"/>
    </row>
    <row r="996">
      <c r="P996" s="147"/>
    </row>
    <row r="997">
      <c r="P997" s="147"/>
    </row>
    <row r="998">
      <c r="P998" s="147"/>
    </row>
    <row r="999">
      <c r="P999" s="147"/>
    </row>
    <row r="1000">
      <c r="P1000" s="147"/>
    </row>
    <row r="1001">
      <c r="P1001" s="147"/>
    </row>
    <row r="1002">
      <c r="P1002" s="147"/>
    </row>
    <row r="1003">
      <c r="P1003" s="147"/>
    </row>
    <row r="1004">
      <c r="P1004" s="147"/>
    </row>
    <row r="1005">
      <c r="P1005" s="147"/>
    </row>
    <row r="1006">
      <c r="P1006" s="147"/>
    </row>
    <row r="1007">
      <c r="P1007" s="147"/>
    </row>
    <row r="1008">
      <c r="P1008" s="147"/>
    </row>
    <row r="1009">
      <c r="P1009" s="147"/>
    </row>
    <row r="1010">
      <c r="P1010" s="147"/>
    </row>
    <row r="1011">
      <c r="P1011" s="147"/>
    </row>
    <row r="1012">
      <c r="P1012" s="147"/>
    </row>
    <row r="1013">
      <c r="P1013" s="147"/>
    </row>
    <row r="1014">
      <c r="P1014" s="147"/>
    </row>
    <row r="1015">
      <c r="P1015" s="147"/>
    </row>
    <row r="1016">
      <c r="P1016" s="147"/>
    </row>
    <row r="1017">
      <c r="P1017" s="147"/>
    </row>
    <row r="1018">
      <c r="P1018" s="147"/>
    </row>
    <row r="1019">
      <c r="P1019" s="147"/>
    </row>
    <row r="1020">
      <c r="P1020" s="147"/>
    </row>
    <row r="1021">
      <c r="P1021" s="147"/>
    </row>
    <row r="1022">
      <c r="P1022" s="147"/>
    </row>
    <row r="1023">
      <c r="P1023" s="147"/>
    </row>
    <row r="1024">
      <c r="P1024" s="147"/>
    </row>
    <row r="1025">
      <c r="P1025" s="147"/>
    </row>
    <row r="1026">
      <c r="P1026" s="147"/>
    </row>
    <row r="1027">
      <c r="P1027" s="147"/>
    </row>
    <row r="1028">
      <c r="P1028" s="147"/>
    </row>
    <row r="1029">
      <c r="P1029" s="147"/>
    </row>
    <row r="1030">
      <c r="P1030" s="147"/>
    </row>
    <row r="1031">
      <c r="P1031" s="147"/>
    </row>
    <row r="1032">
      <c r="P1032" s="147"/>
    </row>
    <row r="1033">
      <c r="P1033" s="147"/>
    </row>
    <row r="1034">
      <c r="P1034" s="147"/>
    </row>
    <row r="1035">
      <c r="P1035" s="147"/>
    </row>
    <row r="1036">
      <c r="P1036" s="147"/>
    </row>
    <row r="1037">
      <c r="P1037" s="147"/>
    </row>
    <row r="1038">
      <c r="P1038" s="147"/>
    </row>
    <row r="1039">
      <c r="P1039" s="147"/>
    </row>
    <row r="1040">
      <c r="P1040" s="147"/>
    </row>
    <row r="1041">
      <c r="P1041" s="147"/>
    </row>
    <row r="1042">
      <c r="P1042" s="147"/>
    </row>
    <row r="1043">
      <c r="P1043" s="147"/>
    </row>
    <row r="1044">
      <c r="P1044" s="147"/>
    </row>
    <row r="1045">
      <c r="P1045" s="147"/>
    </row>
    <row r="1046">
      <c r="P1046" s="147"/>
    </row>
    <row r="1047">
      <c r="P1047" s="147"/>
    </row>
    <row r="1048">
      <c r="P1048" s="147"/>
    </row>
    <row r="1049">
      <c r="P1049" s="147"/>
    </row>
    <row r="1050">
      <c r="P1050" s="147"/>
    </row>
    <row r="1051">
      <c r="P1051" s="147"/>
    </row>
    <row r="1052">
      <c r="P1052" s="147"/>
    </row>
    <row r="1053">
      <c r="P1053" s="147"/>
    </row>
    <row r="1054">
      <c r="P1054" s="147"/>
    </row>
    <row r="1055">
      <c r="P1055" s="147"/>
    </row>
    <row r="1056">
      <c r="P1056" s="147"/>
    </row>
    <row r="1057">
      <c r="P1057" s="147"/>
    </row>
    <row r="1058">
      <c r="P1058" s="147"/>
    </row>
    <row r="1059">
      <c r="P1059" s="147"/>
    </row>
    <row r="1060">
      <c r="P1060" s="147"/>
    </row>
    <row r="1061">
      <c r="P1061" s="147"/>
    </row>
    <row r="1062">
      <c r="P1062" s="147"/>
    </row>
    <row r="1063">
      <c r="P1063" s="147"/>
    </row>
    <row r="1064">
      <c r="P1064" s="147"/>
    </row>
    <row r="1065">
      <c r="P1065" s="147"/>
    </row>
    <row r="1066">
      <c r="P1066" s="147"/>
    </row>
    <row r="1067">
      <c r="P1067" s="147"/>
    </row>
    <row r="1068">
      <c r="P1068" s="147"/>
    </row>
    <row r="1069">
      <c r="P1069" s="147"/>
    </row>
    <row r="1070">
      <c r="P1070" s="147"/>
    </row>
    <row r="1071">
      <c r="P1071" s="147"/>
    </row>
    <row r="1072">
      <c r="P1072" s="147"/>
    </row>
    <row r="1073">
      <c r="P1073" s="147"/>
    </row>
    <row r="1074">
      <c r="P1074" s="147"/>
    </row>
    <row r="1075">
      <c r="P1075" s="147"/>
    </row>
    <row r="1076">
      <c r="P1076" s="147"/>
    </row>
    <row r="1077">
      <c r="P1077" s="147"/>
    </row>
    <row r="1078">
      <c r="P1078" s="147"/>
    </row>
    <row r="1079">
      <c r="P1079" s="147"/>
    </row>
    <row r="1080">
      <c r="P1080" s="147"/>
    </row>
    <row r="1081">
      <c r="P1081" s="147"/>
    </row>
    <row r="1082">
      <c r="P1082" s="147"/>
    </row>
    <row r="1083">
      <c r="P1083" s="147"/>
    </row>
    <row r="1084">
      <c r="P1084" s="147"/>
    </row>
    <row r="1085">
      <c r="P1085" s="147"/>
    </row>
    <row r="1086">
      <c r="P1086" s="147"/>
    </row>
    <row r="1087">
      <c r="P1087" s="147"/>
    </row>
    <row r="1088">
      <c r="P1088" s="147"/>
    </row>
    <row r="1089">
      <c r="P1089" s="147"/>
    </row>
    <row r="1090">
      <c r="P1090" s="147"/>
    </row>
    <row r="1091">
      <c r="P1091" s="147"/>
    </row>
    <row r="1092">
      <c r="P1092" s="147"/>
    </row>
    <row r="1093">
      <c r="P1093" s="147"/>
    </row>
    <row r="1094">
      <c r="P1094" s="147"/>
    </row>
    <row r="1095">
      <c r="P1095" s="147"/>
    </row>
    <row r="1096">
      <c r="P1096" s="147"/>
    </row>
    <row r="1097">
      <c r="P1097" s="147"/>
    </row>
    <row r="1098">
      <c r="P1098" s="147"/>
    </row>
    <row r="1099">
      <c r="P1099" s="147"/>
    </row>
    <row r="1100">
      <c r="P1100" s="147"/>
    </row>
    <row r="1101">
      <c r="P1101" s="147"/>
    </row>
    <row r="1102">
      <c r="P1102" s="147"/>
    </row>
    <row r="1103">
      <c r="P1103" s="147"/>
    </row>
    <row r="1104">
      <c r="P1104" s="147"/>
    </row>
    <row r="1105">
      <c r="P1105" s="147"/>
    </row>
    <row r="1106">
      <c r="P1106" s="147"/>
    </row>
    <row r="1107">
      <c r="P1107" s="147"/>
    </row>
    <row r="1108">
      <c r="P1108" s="147"/>
    </row>
    <row r="1109">
      <c r="P1109" s="147"/>
    </row>
    <row r="1110">
      <c r="P1110" s="147"/>
    </row>
    <row r="1111">
      <c r="P1111" s="147"/>
    </row>
    <row r="1112">
      <c r="P1112" s="147"/>
    </row>
    <row r="1113">
      <c r="P1113" s="147"/>
    </row>
    <row r="1114">
      <c r="P1114" s="147"/>
    </row>
    <row r="1115">
      <c r="P1115" s="147"/>
    </row>
    <row r="1116">
      <c r="P1116" s="147"/>
    </row>
    <row r="1117">
      <c r="P1117" s="147"/>
    </row>
    <row r="1118">
      <c r="P1118" s="147"/>
    </row>
    <row r="1119">
      <c r="P1119" s="147"/>
    </row>
    <row r="1120">
      <c r="P1120" s="147"/>
    </row>
    <row r="1121">
      <c r="P1121" s="147"/>
    </row>
    <row r="1122">
      <c r="P1122" s="147"/>
    </row>
    <row r="1123">
      <c r="P1123" s="147"/>
    </row>
    <row r="1124">
      <c r="P1124" s="147"/>
    </row>
    <row r="1125">
      <c r="P1125" s="147"/>
    </row>
    <row r="1126">
      <c r="P1126" s="147"/>
    </row>
    <row r="1127">
      <c r="P1127" s="147"/>
    </row>
    <row r="1128">
      <c r="P1128" s="147"/>
    </row>
    <row r="1129">
      <c r="P1129" s="147"/>
    </row>
    <row r="1130">
      <c r="P1130" s="147"/>
    </row>
    <row r="1131">
      <c r="P1131" s="147"/>
    </row>
    <row r="1132">
      <c r="P1132" s="147"/>
    </row>
    <row r="1133">
      <c r="P1133" s="147"/>
    </row>
    <row r="1134">
      <c r="P1134" s="147"/>
    </row>
    <row r="1135">
      <c r="P1135" s="147"/>
    </row>
    <row r="1136">
      <c r="P1136" s="147"/>
    </row>
    <row r="1137">
      <c r="P1137" s="147"/>
    </row>
    <row r="1138">
      <c r="P1138" s="147"/>
    </row>
    <row r="1139">
      <c r="P1139" s="147"/>
    </row>
    <row r="1140">
      <c r="P1140" s="147"/>
    </row>
    <row r="1141">
      <c r="P1141" s="147"/>
    </row>
    <row r="1142">
      <c r="P1142" s="147"/>
    </row>
    <row r="1143">
      <c r="P1143" s="147"/>
    </row>
    <row r="1144">
      <c r="P1144" s="147"/>
    </row>
    <row r="1145">
      <c r="P1145" s="147"/>
    </row>
    <row r="1146">
      <c r="P1146" s="147"/>
    </row>
    <row r="1147">
      <c r="P1147" s="147"/>
    </row>
    <row r="1148">
      <c r="P1148" s="147"/>
    </row>
    <row r="1149">
      <c r="P1149" s="147"/>
    </row>
    <row r="1150">
      <c r="P1150" s="147"/>
    </row>
    <row r="1151">
      <c r="P1151" s="147"/>
    </row>
    <row r="1152">
      <c r="P1152" s="147"/>
    </row>
    <row r="1153">
      <c r="P1153" s="147"/>
    </row>
    <row r="1154">
      <c r="P1154" s="147"/>
    </row>
    <row r="1155">
      <c r="P1155" s="147"/>
    </row>
    <row r="1156">
      <c r="P1156" s="147"/>
    </row>
    <row r="1157">
      <c r="P1157" s="147"/>
    </row>
    <row r="1158">
      <c r="P1158" s="147"/>
    </row>
    <row r="1159">
      <c r="P1159" s="147"/>
    </row>
    <row r="1160">
      <c r="P1160" s="147"/>
    </row>
    <row r="1161">
      <c r="P1161" s="147"/>
    </row>
    <row r="1162">
      <c r="P1162" s="147"/>
    </row>
    <row r="1163">
      <c r="P1163" s="147"/>
    </row>
    <row r="1164">
      <c r="P1164" s="147"/>
    </row>
    <row r="1165">
      <c r="P1165" s="147"/>
    </row>
    <row r="1166">
      <c r="P1166" s="147"/>
    </row>
    <row r="1167">
      <c r="P1167" s="147"/>
    </row>
    <row r="1168">
      <c r="P1168" s="147"/>
    </row>
    <row r="1169">
      <c r="P1169" s="147"/>
    </row>
    <row r="1170">
      <c r="P1170" s="147"/>
    </row>
    <row r="1171">
      <c r="P1171" s="147"/>
    </row>
    <row r="1172">
      <c r="P1172" s="147"/>
    </row>
    <row r="1173">
      <c r="P1173" s="147"/>
    </row>
    <row r="1174">
      <c r="P1174" s="147"/>
    </row>
    <row r="1175">
      <c r="P1175" s="147"/>
    </row>
    <row r="1176">
      <c r="P1176" s="147"/>
    </row>
    <row r="1177">
      <c r="P1177" s="147"/>
    </row>
    <row r="1178">
      <c r="P1178" s="147"/>
    </row>
    <row r="1179">
      <c r="P1179" s="147"/>
    </row>
    <row r="1180">
      <c r="P1180" s="147"/>
    </row>
    <row r="1181">
      <c r="P1181" s="147"/>
    </row>
    <row r="1182">
      <c r="P1182" s="147"/>
    </row>
    <row r="1183">
      <c r="P1183" s="147"/>
    </row>
    <row r="1184">
      <c r="P1184" s="147"/>
    </row>
    <row r="1185">
      <c r="P1185" s="147"/>
    </row>
    <row r="1186">
      <c r="P1186" s="147"/>
    </row>
    <row r="1187">
      <c r="P1187" s="147"/>
    </row>
    <row r="1188">
      <c r="P1188" s="147"/>
    </row>
    <row r="1189">
      <c r="P1189" s="147"/>
    </row>
    <row r="1190">
      <c r="P1190" s="147"/>
    </row>
    <row r="1191">
      <c r="P1191" s="147"/>
    </row>
    <row r="1192">
      <c r="P1192" s="147"/>
    </row>
    <row r="1193">
      <c r="P1193" s="147"/>
    </row>
    <row r="1194">
      <c r="P1194" s="147"/>
    </row>
    <row r="1195">
      <c r="P1195" s="147"/>
    </row>
    <row r="1196">
      <c r="P1196" s="147"/>
    </row>
    <row r="1197">
      <c r="P1197" s="147"/>
    </row>
    <row r="1198">
      <c r="P1198" s="147"/>
    </row>
    <row r="1199">
      <c r="P1199" s="147"/>
    </row>
    <row r="1200">
      <c r="P1200" s="147"/>
    </row>
    <row r="1201">
      <c r="P1201" s="147"/>
    </row>
    <row r="1202">
      <c r="P1202" s="147"/>
    </row>
    <row r="1203">
      <c r="P1203" s="147"/>
    </row>
    <row r="1204">
      <c r="P1204" s="147"/>
    </row>
    <row r="1205">
      <c r="P1205" s="147"/>
    </row>
    <row r="1206">
      <c r="P1206" s="147"/>
    </row>
    <row r="1207">
      <c r="P1207" s="147"/>
    </row>
    <row r="1208">
      <c r="P1208" s="147"/>
    </row>
    <row r="1209">
      <c r="P1209" s="147"/>
    </row>
    <row r="1210">
      <c r="P1210" s="147"/>
    </row>
    <row r="1211">
      <c r="P1211" s="147"/>
    </row>
    <row r="1212">
      <c r="P1212" s="147"/>
    </row>
    <row r="1213">
      <c r="P1213" s="147"/>
    </row>
    <row r="1214">
      <c r="P1214" s="147"/>
    </row>
    <row r="1215">
      <c r="P1215" s="147"/>
    </row>
    <row r="1216">
      <c r="P1216" s="147"/>
    </row>
    <row r="1217">
      <c r="P1217" s="147"/>
    </row>
    <row r="1218">
      <c r="P1218" s="147"/>
    </row>
    <row r="1219">
      <c r="P1219" s="147"/>
    </row>
    <row r="1220">
      <c r="P1220" s="147"/>
    </row>
    <row r="1221">
      <c r="P1221" s="147"/>
    </row>
    <row r="1222">
      <c r="P1222" s="147"/>
    </row>
    <row r="1223">
      <c r="P1223" s="147"/>
    </row>
    <row r="1224">
      <c r="P1224" s="147"/>
    </row>
    <row r="1225">
      <c r="P1225" s="147"/>
    </row>
    <row r="1226">
      <c r="P1226" s="147"/>
    </row>
    <row r="1227">
      <c r="P1227" s="147"/>
    </row>
    <row r="1228">
      <c r="P1228" s="147"/>
    </row>
    <row r="1229">
      <c r="P1229" s="147"/>
    </row>
    <row r="1230">
      <c r="P1230" s="147"/>
    </row>
    <row r="1231">
      <c r="P1231" s="147"/>
    </row>
    <row r="1232">
      <c r="P1232" s="147"/>
    </row>
    <row r="1233">
      <c r="P1233" s="147"/>
    </row>
    <row r="1234">
      <c r="P1234" s="147"/>
    </row>
    <row r="1235">
      <c r="P1235" s="147"/>
    </row>
    <row r="1236">
      <c r="P1236" s="147"/>
    </row>
    <row r="1237">
      <c r="P1237" s="147"/>
    </row>
    <row r="1238">
      <c r="P1238" s="147"/>
    </row>
    <row r="1239">
      <c r="P1239" s="147"/>
    </row>
    <row r="1240">
      <c r="P1240" s="147"/>
    </row>
    <row r="1241">
      <c r="P1241" s="147"/>
    </row>
    <row r="1242">
      <c r="P1242" s="147"/>
    </row>
    <row r="1243">
      <c r="P1243" s="147"/>
    </row>
    <row r="1244">
      <c r="P1244" s="147"/>
    </row>
    <row r="1245">
      <c r="P1245" s="147"/>
    </row>
    <row r="1246">
      <c r="P1246" s="147"/>
    </row>
    <row r="1247">
      <c r="P1247" s="147"/>
    </row>
    <row r="1248">
      <c r="P1248" s="147"/>
    </row>
    <row r="1249">
      <c r="P1249" s="147"/>
    </row>
    <row r="1250">
      <c r="P1250" s="147"/>
    </row>
    <row r="1251">
      <c r="P1251" s="147"/>
    </row>
    <row r="1252">
      <c r="P1252" s="147"/>
    </row>
    <row r="1253">
      <c r="P1253" s="147"/>
    </row>
    <row r="1254">
      <c r="P1254" s="147"/>
    </row>
    <row r="1255">
      <c r="P1255" s="147"/>
    </row>
    <row r="1256">
      <c r="P1256" s="147"/>
    </row>
    <row r="1257">
      <c r="P1257" s="147"/>
    </row>
    <row r="1258">
      <c r="P1258" s="147"/>
    </row>
    <row r="1259">
      <c r="P1259" s="147"/>
    </row>
    <row r="1260">
      <c r="P1260" s="147"/>
    </row>
    <row r="1261">
      <c r="P1261" s="147"/>
    </row>
    <row r="1262">
      <c r="P1262" s="147"/>
    </row>
    <row r="1263">
      <c r="P1263" s="147"/>
    </row>
    <row r="1264">
      <c r="P1264" s="147"/>
    </row>
    <row r="1265">
      <c r="P1265" s="147"/>
    </row>
    <row r="1266">
      <c r="P1266" s="147"/>
    </row>
    <row r="1267">
      <c r="P1267" s="147"/>
    </row>
    <row r="1268">
      <c r="P1268" s="147"/>
    </row>
    <row r="1269">
      <c r="P1269" s="147"/>
    </row>
    <row r="1270">
      <c r="P1270" s="147"/>
    </row>
    <row r="1271">
      <c r="P1271" s="147"/>
    </row>
    <row r="1272">
      <c r="P1272" s="147"/>
    </row>
    <row r="1273">
      <c r="P1273" s="147"/>
    </row>
    <row r="1274">
      <c r="P1274" s="147"/>
    </row>
    <row r="1275">
      <c r="P1275" s="147"/>
    </row>
    <row r="1276">
      <c r="P1276" s="147"/>
    </row>
    <row r="1277">
      <c r="P1277" s="147"/>
    </row>
    <row r="1278">
      <c r="P1278" s="147"/>
    </row>
    <row r="1279">
      <c r="P1279" s="147"/>
    </row>
    <row r="1280">
      <c r="P1280" s="147"/>
    </row>
    <row r="1281">
      <c r="P1281" s="147"/>
    </row>
    <row r="1282">
      <c r="P1282" s="147"/>
    </row>
    <row r="1283">
      <c r="P1283" s="147"/>
    </row>
    <row r="1284">
      <c r="P1284" s="147"/>
    </row>
    <row r="1285">
      <c r="P1285" s="147"/>
    </row>
    <row r="1286">
      <c r="P1286" s="147"/>
    </row>
    <row r="1287">
      <c r="P1287" s="147"/>
    </row>
    <row r="1288">
      <c r="P1288" s="147"/>
    </row>
    <row r="1289">
      <c r="P1289" s="147"/>
    </row>
    <row r="1290">
      <c r="P1290" s="147"/>
    </row>
    <row r="1291">
      <c r="P1291" s="147"/>
    </row>
    <row r="1292">
      <c r="P1292" s="147"/>
    </row>
    <row r="1293">
      <c r="P1293" s="147"/>
    </row>
    <row r="1294">
      <c r="P1294" s="147"/>
    </row>
    <row r="1295">
      <c r="P1295" s="147"/>
    </row>
    <row r="1296">
      <c r="P1296" s="147"/>
    </row>
    <row r="1297">
      <c r="P1297" s="147"/>
    </row>
    <row r="1298">
      <c r="P1298" s="147"/>
    </row>
    <row r="1299">
      <c r="P1299" s="147"/>
    </row>
    <row r="1300">
      <c r="P1300" s="147"/>
    </row>
    <row r="1301">
      <c r="P1301" s="147"/>
    </row>
    <row r="1302">
      <c r="P1302" s="147"/>
    </row>
    <row r="1303">
      <c r="P1303" s="147"/>
    </row>
    <row r="1304">
      <c r="P1304" s="147"/>
    </row>
    <row r="1305">
      <c r="P1305" s="147"/>
    </row>
    <row r="1306">
      <c r="P1306" s="147"/>
    </row>
    <row r="1307">
      <c r="P1307" s="147"/>
    </row>
    <row r="1308">
      <c r="P1308" s="147"/>
    </row>
    <row r="1309">
      <c r="P1309" s="147"/>
    </row>
    <row r="1310">
      <c r="P1310" s="147"/>
    </row>
    <row r="1311">
      <c r="P1311" s="147"/>
    </row>
    <row r="1312">
      <c r="P1312" s="147"/>
    </row>
    <row r="1313">
      <c r="P1313" s="147"/>
    </row>
    <row r="1314">
      <c r="P1314" s="147"/>
    </row>
    <row r="1315">
      <c r="P1315" s="147"/>
    </row>
    <row r="1316">
      <c r="P1316" s="147"/>
    </row>
    <row r="1317">
      <c r="P1317" s="147"/>
    </row>
    <row r="1318">
      <c r="P1318" s="147"/>
    </row>
    <row r="1319">
      <c r="P1319" s="147"/>
    </row>
    <row r="1320">
      <c r="P1320" s="147"/>
    </row>
    <row r="1321">
      <c r="P1321" s="147"/>
    </row>
    <row r="1322">
      <c r="P1322" s="147"/>
    </row>
    <row r="1323">
      <c r="P1323" s="147"/>
    </row>
    <row r="1324">
      <c r="P1324" s="147"/>
    </row>
    <row r="1325">
      <c r="P1325" s="147"/>
    </row>
    <row r="1326">
      <c r="P1326" s="147"/>
    </row>
    <row r="1327">
      <c r="P1327" s="147"/>
    </row>
    <row r="1328">
      <c r="P1328" s="147"/>
    </row>
    <row r="1329">
      <c r="P1329" s="147"/>
    </row>
    <row r="1330">
      <c r="P1330" s="147"/>
    </row>
    <row r="1331">
      <c r="P1331" s="147"/>
    </row>
    <row r="1332">
      <c r="P1332" s="147"/>
    </row>
  </sheetData>
  <mergeCells count="230">
    <mergeCell ref="E491:E538"/>
    <mergeCell ref="E539:E557"/>
    <mergeCell ref="E558:E576"/>
    <mergeCell ref="E275:E293"/>
    <mergeCell ref="E294:E312"/>
    <mergeCell ref="E313:E327"/>
    <mergeCell ref="E328:E354"/>
    <mergeCell ref="E360:E406"/>
    <mergeCell ref="E407:E454"/>
    <mergeCell ref="E455:E490"/>
    <mergeCell ref="F562:G565"/>
    <mergeCell ref="F566:G569"/>
    <mergeCell ref="F570:F571"/>
    <mergeCell ref="F572:F574"/>
    <mergeCell ref="F575:F576"/>
    <mergeCell ref="F539:G542"/>
    <mergeCell ref="F543:G546"/>
    <mergeCell ref="F547:G550"/>
    <mergeCell ref="F551:F552"/>
    <mergeCell ref="F553:F555"/>
    <mergeCell ref="F556:F557"/>
    <mergeCell ref="F558:G561"/>
    <mergeCell ref="G228:G232"/>
    <mergeCell ref="F237:G240"/>
    <mergeCell ref="F241:G244"/>
    <mergeCell ref="F245:G248"/>
    <mergeCell ref="F254:F255"/>
    <mergeCell ref="F256:G259"/>
    <mergeCell ref="F260:G263"/>
    <mergeCell ref="F264:G267"/>
    <mergeCell ref="F275:G278"/>
    <mergeCell ref="F279:G282"/>
    <mergeCell ref="F283:G286"/>
    <mergeCell ref="E142:E168"/>
    <mergeCell ref="E169:E187"/>
    <mergeCell ref="E188:E206"/>
    <mergeCell ref="E207:E236"/>
    <mergeCell ref="F207:F236"/>
    <mergeCell ref="G222:G227"/>
    <mergeCell ref="E237:E255"/>
    <mergeCell ref="F249:F250"/>
    <mergeCell ref="F251:F253"/>
    <mergeCell ref="E256:E274"/>
    <mergeCell ref="F268:F269"/>
    <mergeCell ref="F270:F272"/>
    <mergeCell ref="F273:F274"/>
    <mergeCell ref="F292:F293"/>
    <mergeCell ref="F407:G410"/>
    <mergeCell ref="F411:G414"/>
    <mergeCell ref="F415:G418"/>
    <mergeCell ref="F419:F444"/>
    <mergeCell ref="G424:G426"/>
    <mergeCell ref="G436:G438"/>
    <mergeCell ref="F445:F452"/>
    <mergeCell ref="F505:F517"/>
    <mergeCell ref="G506:G510"/>
    <mergeCell ref="F518:F534"/>
    <mergeCell ref="G519:G523"/>
    <mergeCell ref="G524:G528"/>
    <mergeCell ref="G529:G533"/>
    <mergeCell ref="F535:F538"/>
    <mergeCell ref="F146:G149"/>
    <mergeCell ref="F150:G153"/>
    <mergeCell ref="G156:G159"/>
    <mergeCell ref="F169:G172"/>
    <mergeCell ref="F173:G176"/>
    <mergeCell ref="O177:O180"/>
    <mergeCell ref="Q177:Q180"/>
    <mergeCell ref="F177:G180"/>
    <mergeCell ref="F181:F182"/>
    <mergeCell ref="F183:F185"/>
    <mergeCell ref="F186:F187"/>
    <mergeCell ref="F188:G191"/>
    <mergeCell ref="Q188:Q191"/>
    <mergeCell ref="F192:G195"/>
    <mergeCell ref="Q192:Q195"/>
    <mergeCell ref="F81:G84"/>
    <mergeCell ref="F85:G88"/>
    <mergeCell ref="Q85:Q88"/>
    <mergeCell ref="Q89:Q92"/>
    <mergeCell ref="Q93:Q96"/>
    <mergeCell ref="O97:O101"/>
    <mergeCell ref="Q97:Q101"/>
    <mergeCell ref="E81:E84"/>
    <mergeCell ref="F89:G92"/>
    <mergeCell ref="A74:A75"/>
    <mergeCell ref="E74:E75"/>
    <mergeCell ref="I80:N80"/>
    <mergeCell ref="O81:O84"/>
    <mergeCell ref="O85:O88"/>
    <mergeCell ref="O89:O92"/>
    <mergeCell ref="O93:O96"/>
    <mergeCell ref="F80:H80"/>
    <mergeCell ref="F93:G96"/>
    <mergeCell ref="G97:G101"/>
    <mergeCell ref="G111:G116"/>
    <mergeCell ref="G117:G121"/>
    <mergeCell ref="G126:G129"/>
    <mergeCell ref="F142:G145"/>
    <mergeCell ref="E85:E141"/>
    <mergeCell ref="F97:F136"/>
    <mergeCell ref="F137:F139"/>
    <mergeCell ref="F140:F141"/>
    <mergeCell ref="F154:F163"/>
    <mergeCell ref="F164:F166"/>
    <mergeCell ref="F167:F168"/>
    <mergeCell ref="F205:F206"/>
    <mergeCell ref="G207:G212"/>
    <mergeCell ref="O207:O212"/>
    <mergeCell ref="Q207:Q212"/>
    <mergeCell ref="O188:O191"/>
    <mergeCell ref="O192:O195"/>
    <mergeCell ref="F196:G199"/>
    <mergeCell ref="O196:O199"/>
    <mergeCell ref="Q196:Q199"/>
    <mergeCell ref="F200:F201"/>
    <mergeCell ref="F202:F204"/>
    <mergeCell ref="F287:F288"/>
    <mergeCell ref="F289:F291"/>
    <mergeCell ref="F294:G297"/>
    <mergeCell ref="F298:G301"/>
    <mergeCell ref="F302:G305"/>
    <mergeCell ref="F306:F307"/>
    <mergeCell ref="F308:F310"/>
    <mergeCell ref="F359:H359"/>
    <mergeCell ref="I359:N359"/>
    <mergeCell ref="F311:F312"/>
    <mergeCell ref="F314:G318"/>
    <mergeCell ref="F320:F323"/>
    <mergeCell ref="F328:G331"/>
    <mergeCell ref="F332:G335"/>
    <mergeCell ref="F336:G339"/>
    <mergeCell ref="G342:G345"/>
    <mergeCell ref="G390:G395"/>
    <mergeCell ref="G396:G400"/>
    <mergeCell ref="F340:F349"/>
    <mergeCell ref="F350:F352"/>
    <mergeCell ref="F353:F354"/>
    <mergeCell ref="F360:F406"/>
    <mergeCell ref="G361:G365"/>
    <mergeCell ref="G371:G375"/>
    <mergeCell ref="G385:G389"/>
    <mergeCell ref="O294:O297"/>
    <mergeCell ref="O298:O301"/>
    <mergeCell ref="O302:O305"/>
    <mergeCell ref="O314:O317"/>
    <mergeCell ref="O319:O322"/>
    <mergeCell ref="O328:O331"/>
    <mergeCell ref="O332:O335"/>
    <mergeCell ref="O336:O339"/>
    <mergeCell ref="O361:O365"/>
    <mergeCell ref="O371:O375"/>
    <mergeCell ref="O385:O389"/>
    <mergeCell ref="O407:O410"/>
    <mergeCell ref="O411:O414"/>
    <mergeCell ref="O415:O418"/>
    <mergeCell ref="O562:O565"/>
    <mergeCell ref="O566:O569"/>
    <mergeCell ref="O491:O494"/>
    <mergeCell ref="O506:O509"/>
    <mergeCell ref="O519:O522"/>
    <mergeCell ref="O539:O542"/>
    <mergeCell ref="O543:O546"/>
    <mergeCell ref="O547:O550"/>
    <mergeCell ref="O558:O561"/>
    <mergeCell ref="O142:O145"/>
    <mergeCell ref="Q142:Q145"/>
    <mergeCell ref="O146:O149"/>
    <mergeCell ref="Q146:Q149"/>
    <mergeCell ref="O150:O153"/>
    <mergeCell ref="Q150:Q153"/>
    <mergeCell ref="Q169:Q172"/>
    <mergeCell ref="Q173:Q176"/>
    <mergeCell ref="O169:O172"/>
    <mergeCell ref="O173:O176"/>
    <mergeCell ref="O237:O240"/>
    <mergeCell ref="Q237:Q240"/>
    <mergeCell ref="O241:O244"/>
    <mergeCell ref="Q241:Q244"/>
    <mergeCell ref="Q245:Q248"/>
    <mergeCell ref="O245:O248"/>
    <mergeCell ref="O256:O259"/>
    <mergeCell ref="Q256:Q259"/>
    <mergeCell ref="O260:O263"/>
    <mergeCell ref="Q260:Q263"/>
    <mergeCell ref="O264:O267"/>
    <mergeCell ref="Q264:Q267"/>
    <mergeCell ref="O275:O278"/>
    <mergeCell ref="Q275:Q278"/>
    <mergeCell ref="O279:O282"/>
    <mergeCell ref="Q279:Q282"/>
    <mergeCell ref="O283:O286"/>
    <mergeCell ref="Q283:Q286"/>
    <mergeCell ref="Q294:Q297"/>
    <mergeCell ref="Q298:Q301"/>
    <mergeCell ref="Q302:Q305"/>
    <mergeCell ref="Q314:Q317"/>
    <mergeCell ref="Q319:Q322"/>
    <mergeCell ref="Q323:Q324"/>
    <mergeCell ref="Q328:Q331"/>
    <mergeCell ref="Q332:Q335"/>
    <mergeCell ref="O455:O458"/>
    <mergeCell ref="O459:O462"/>
    <mergeCell ref="O463:O466"/>
    <mergeCell ref="Q459:Q462"/>
    <mergeCell ref="Q463:Q466"/>
    <mergeCell ref="Q539:Q542"/>
    <mergeCell ref="Q543:Q546"/>
    <mergeCell ref="Q547:Q550"/>
    <mergeCell ref="Q558:Q561"/>
    <mergeCell ref="Q562:Q565"/>
    <mergeCell ref="Q566:Q569"/>
    <mergeCell ref="Q336:Q339"/>
    <mergeCell ref="Q361:Q365"/>
    <mergeCell ref="Q371:Q374"/>
    <mergeCell ref="Q407:Q410"/>
    <mergeCell ref="Q411:Q414"/>
    <mergeCell ref="Q415:Q418"/>
    <mergeCell ref="Q455:Q458"/>
    <mergeCell ref="F489:F490"/>
    <mergeCell ref="G491:G495"/>
    <mergeCell ref="G496:G499"/>
    <mergeCell ref="G500:G503"/>
    <mergeCell ref="F453:F454"/>
    <mergeCell ref="F455:G458"/>
    <mergeCell ref="F459:G462"/>
    <mergeCell ref="F463:G466"/>
    <mergeCell ref="F467:F479"/>
    <mergeCell ref="F480:F488"/>
    <mergeCell ref="F491:F504"/>
  </mergeCells>
  <conditionalFormatting sqref="G213:Q219">
    <cfRule type="expression" dxfId="19" priority="1">
      <formula>NE($H$235,$G$213)</formula>
    </cfRule>
  </conditionalFormatting>
  <conditionalFormatting sqref="G221:Q233">
    <cfRule type="expression" dxfId="19" priority="2">
      <formula>NE($H$235,$G$221)</formula>
    </cfRule>
  </conditionalFormatting>
  <conditionalFormatting sqref="G424:Q426">
    <cfRule type="expression" dxfId="20" priority="3">
      <formula>NE($H$441,$G$424)</formula>
    </cfRule>
  </conditionalFormatting>
  <conditionalFormatting sqref="G427:Q427">
    <cfRule type="expression" dxfId="20" priority="4">
      <formula>NE($H$441,$G$427)</formula>
    </cfRule>
  </conditionalFormatting>
  <conditionalFormatting sqref="G436:Q438 G515:H515">
    <cfRule type="expression" dxfId="20" priority="5">
      <formula>NE($H$441,$G$436)</formula>
    </cfRule>
  </conditionalFormatting>
  <conditionalFormatting sqref="G439:Q439">
    <cfRule type="expression" dxfId="20" priority="6">
      <formula>NE($H$441,$G$439)</formula>
    </cfRule>
  </conditionalFormatting>
  <conditionalFormatting sqref="F518:Q534">
    <cfRule type="expression" dxfId="19" priority="7">
      <formula>NE($F$518,$H$535)</formula>
    </cfRule>
  </conditionalFormatting>
  <conditionalFormatting sqref="F491:G504 H491:H497 I491:Q504 H499:H504">
    <cfRule type="expression" dxfId="19" priority="8">
      <formula>NE($F$491,$H$535)</formula>
    </cfRule>
  </conditionalFormatting>
  <conditionalFormatting sqref="F505:Q517">
    <cfRule type="expression" dxfId="19" priority="9">
      <formula>NE($F$505,$H$535)</formula>
    </cfRule>
  </conditionalFormatting>
  <conditionalFormatting sqref="G468:Q473">
    <cfRule type="expression" dxfId="19" priority="10">
      <formula>NE($G$468,$H$478)</formula>
    </cfRule>
  </conditionalFormatting>
  <conditionalFormatting sqref="G475:Q476">
    <cfRule type="expression" dxfId="19" priority="11">
      <formula>NE($G$475,$H$478)</formula>
    </cfRule>
  </conditionalFormatting>
  <conditionalFormatting sqref="G102:Q108">
    <cfRule type="expression" dxfId="19" priority="12">
      <formula>NE($H$133,$G$102)</formula>
    </cfRule>
  </conditionalFormatting>
  <conditionalFormatting sqref="G110:Q122">
    <cfRule type="expression" dxfId="19" priority="13">
      <formula>NE($H$133,$G$110)</formula>
    </cfRule>
  </conditionalFormatting>
  <conditionalFormatting sqref="G360:Q368 J498">
    <cfRule type="expression" dxfId="19" priority="14">
      <formula>NE($H$403,$G$360)</formula>
    </cfRule>
  </conditionalFormatting>
  <conditionalFormatting sqref="G370:Q382">
    <cfRule type="expression" dxfId="19" priority="15">
      <formula>NE($H$403,$G$370)</formula>
    </cfRule>
  </conditionalFormatting>
  <conditionalFormatting sqref="G384:Q401">
    <cfRule type="expression" dxfId="19" priority="16">
      <formula>NE($H$403,$G$384)</formula>
    </cfRule>
  </conditionalFormatting>
  <conditionalFormatting sqref="A80:A93 B80:B81 B84:B88 B90:B93">
    <cfRule type="notContainsBlanks" dxfId="21" priority="17">
      <formula>LEN(TRIM(A80))&gt;0</formula>
    </cfRule>
  </conditionalFormatting>
  <conditionalFormatting sqref="C57:F57">
    <cfRule type="colorScale" priority="18">
      <colorScale>
        <cfvo type="formula" val="0"/>
        <cfvo type="max"/>
        <color rgb="FFFFFFFF"/>
        <color rgb="FFE67C73"/>
      </colorScale>
    </cfRule>
  </conditionalFormatting>
  <conditionalFormatting sqref="C58:F58">
    <cfRule type="colorScale" priority="19">
      <colorScale>
        <cfvo type="formula" val="0"/>
        <cfvo type="max"/>
        <color rgb="FFFFFFFF"/>
        <color rgb="FFE67C73"/>
      </colorScale>
    </cfRule>
  </conditionalFormatting>
  <conditionalFormatting sqref="C59:F59">
    <cfRule type="colorScale" priority="20">
      <colorScale>
        <cfvo type="formula" val="0"/>
        <cfvo type="max"/>
        <color rgb="FFFFFFFF"/>
        <color rgb="FFE67C73"/>
      </colorScale>
    </cfRule>
  </conditionalFormatting>
  <conditionalFormatting sqref="C65:F65">
    <cfRule type="colorScale" priority="21">
      <colorScale>
        <cfvo type="formula" val="0"/>
        <cfvo type="max"/>
        <color rgb="FFFFFFFF"/>
        <color rgb="FFE67C73"/>
      </colorScale>
    </cfRule>
  </conditionalFormatting>
  <conditionalFormatting sqref="C66:F66">
    <cfRule type="colorScale" priority="22">
      <colorScale>
        <cfvo type="formula" val="0"/>
        <cfvo type="max"/>
        <color rgb="FFFFFFFF"/>
        <color rgb="FFE67C73"/>
      </colorScale>
    </cfRule>
  </conditionalFormatting>
  <conditionalFormatting sqref="C69:F69">
    <cfRule type="colorScale" priority="23">
      <colorScale>
        <cfvo type="formula" val="0"/>
        <cfvo type="max"/>
        <color rgb="FFFFFFFF"/>
        <color rgb="FFE67C73"/>
      </colorScale>
    </cfRule>
  </conditionalFormatting>
  <conditionalFormatting sqref="C70:F70">
    <cfRule type="colorScale" priority="24">
      <colorScale>
        <cfvo type="formula" val="0"/>
        <cfvo type="max"/>
        <color rgb="FFFFFFFF"/>
        <color rgb="FFE67C73"/>
      </colorScale>
    </cfRule>
  </conditionalFormatting>
  <conditionalFormatting sqref="C71:F71">
    <cfRule type="colorScale" priority="25">
      <colorScale>
        <cfvo type="formula" val="0"/>
        <cfvo type="max"/>
        <color rgb="FFFFFFFF"/>
        <color rgb="FFE67C73"/>
      </colorScale>
    </cfRule>
  </conditionalFormatting>
  <conditionalFormatting sqref="C72:F72">
    <cfRule type="colorScale" priority="26">
      <colorScale>
        <cfvo type="formula" val="0"/>
        <cfvo type="max"/>
        <color rgb="FFFFFFFF"/>
        <color rgb="FFE67C73"/>
      </colorScale>
    </cfRule>
  </conditionalFormatting>
  <conditionalFormatting sqref="C73:F73">
    <cfRule type="colorScale" priority="27">
      <colorScale>
        <cfvo type="formula" val="0"/>
        <cfvo type="max"/>
        <color rgb="FFFFFFFF"/>
        <color rgb="FFE67C73"/>
      </colorScale>
    </cfRule>
  </conditionalFormatting>
  <conditionalFormatting sqref="C67:F67">
    <cfRule type="colorScale" priority="28">
      <colorScale>
        <cfvo type="formula" val="0"/>
        <cfvo type="max"/>
        <color rgb="FFFFFFFF"/>
        <color rgb="FFE67C73"/>
      </colorScale>
    </cfRule>
  </conditionalFormatting>
  <conditionalFormatting sqref="C60:F60">
    <cfRule type="colorScale" priority="29">
      <colorScale>
        <cfvo type="formula" val="0"/>
        <cfvo type="max"/>
        <color rgb="FFFFFFFF"/>
        <color rgb="FFE67C73"/>
      </colorScale>
    </cfRule>
  </conditionalFormatting>
  <conditionalFormatting sqref="D54:D55 E55">
    <cfRule type="notContainsBlanks" dxfId="22" priority="30">
      <formula>LEN(TRIM(D54))&gt;0</formula>
    </cfRule>
  </conditionalFormatting>
  <conditionalFormatting sqref="C64:F64">
    <cfRule type="colorScale" priority="31">
      <colorScale>
        <cfvo type="formula" val="0"/>
        <cfvo type="max"/>
        <color rgb="FFFFFFFF"/>
        <color rgb="FFE67C73"/>
      </colorScale>
    </cfRule>
  </conditionalFormatting>
  <conditionalFormatting sqref="C62:F62">
    <cfRule type="colorScale" priority="32">
      <colorScale>
        <cfvo type="formula" val="0"/>
        <cfvo type="max"/>
        <color rgb="FFFFFFFF"/>
        <color rgb="FFE67C73"/>
      </colorScale>
    </cfRule>
  </conditionalFormatting>
  <conditionalFormatting sqref="O1:O357 O359:O1332">
    <cfRule type="cellIs" dxfId="23" priority="33" operator="equal">
      <formula>"fp8"</formula>
    </cfRule>
  </conditionalFormatting>
  <conditionalFormatting sqref="O1:O357 O359:O1332">
    <cfRule type="cellIs" dxfId="24" priority="34" operator="equal">
      <formula>"bf16"</formula>
    </cfRule>
  </conditionalFormatting>
  <conditionalFormatting sqref="O1:O357 O359:O1332">
    <cfRule type="cellIs" dxfId="25" priority="35" operator="equal">
      <formula>"fp4"</formula>
    </cfRule>
  </conditionalFormatting>
  <conditionalFormatting sqref="C61:F61">
    <cfRule type="colorScale" priority="36">
      <colorScale>
        <cfvo type="formula" val="0"/>
        <cfvo type="max"/>
        <color rgb="FFFFFFFF"/>
        <color rgb="FFE67C73"/>
      </colorScale>
    </cfRule>
  </conditionalFormatting>
  <conditionalFormatting sqref="C68:F68">
    <cfRule type="colorScale" priority="37">
      <colorScale>
        <cfvo type="formula" val="0"/>
        <cfvo type="max"/>
        <color rgb="FFFFFFFF"/>
        <color rgb="FFE67C73"/>
      </colorScale>
    </cfRule>
  </conditionalFormatting>
  <dataValidations>
    <dataValidation type="list" allowBlank="1" showErrorMessage="1" sqref="H441">
      <formula1>"Option 1 (Chip2Chip),Option 2 (Core2Core),No Collective needed"</formula1>
    </dataValidation>
    <dataValidation type="list" allowBlank="1" showErrorMessage="1" sqref="C24">
      <formula1>"Decode,Prefill"</formula1>
    </dataValidation>
    <dataValidation type="list" allowBlank="1" showErrorMessage="1" sqref="C34:C35 C39">
      <formula1>"w4a4,w4a8,w8a8,w4a16,w8a16,w16a16"</formula1>
    </dataValidation>
    <dataValidation type="list" allowBlank="1" showErrorMessage="1" sqref="AS29:AS30 C33 C36:C38 C40 AS56 AS60 O81 O93 O150 O177 O196 O207 O245 O264 O283 O302 O336 O415 O463 O539 O543 O547 O558 O562 O566">
      <formula1>"fp4,fp8,bf16"</formula1>
    </dataValidation>
    <dataValidation type="list" allowBlank="1" showErrorMessage="1" sqref="H403">
      <formula1>"Strategy A: All-To-All,Strategy B: All-Gather Tokens with no chiplet involved,Strategy C: Hirarachical All-Gather,No Collectives"</formula1>
    </dataValidation>
    <dataValidation type="list" allowBlank="1" showErrorMessage="1" sqref="H162">
      <formula1>"Strategy 1: Reduce Scatter D2D (for CM),No Collectives"</formula1>
    </dataValidation>
    <dataValidation type="list" allowBlank="1" showErrorMessage="1" sqref="H17">
      <formula1>DB!$C$1:$F$1</formula1>
    </dataValidation>
    <dataValidation type="list" allowBlank="1" showErrorMessage="1" sqref="F74:F76">
      <formula1>"OptionA. No Overlapping,OptionB. Overlapping Expert Collectives"</formula1>
    </dataValidation>
    <dataValidation type="list" allowBlank="1" showErrorMessage="1" sqref="H478">
      <formula1>"Option A: AllReduce,Option B: Do not resolve partial sum yet,Option C: No Collectives"</formula1>
    </dataValidation>
    <dataValidation type="list" allowBlank="1" showErrorMessage="1" sqref="F491 F518 H535">
      <formula1>"Option A: Transposed All-To-All,Option B: Reduce-Scatter,Option C: Hierachical RS"</formula1>
    </dataValidation>
    <dataValidation type="list" allowBlank="1" showErrorMessage="1" sqref="G326 H348">
      <formula1>"Strategy 1: All-Gather Die-to-Die (for CM),No Collectives"</formula1>
    </dataValidation>
    <dataValidation type="list" allowBlank="1" showErrorMessage="1" sqref="F505">
      <formula1>"Option A: All-To-All,Option B: Reduce-Scatter"</formula1>
    </dataValidation>
    <dataValidation type="list" allowBlank="1" showErrorMessage="1" sqref="H133 H235">
      <formula1>"Strategy A: All-Gather Tokens with no chiplet involved,Strategy B: Hierarchical All-Gather,No Collectives"</formula1>
    </dataValidation>
  </dataValidations>
  <hyperlinks>
    <hyperlink r:id="rId1" location="gid=0&amp;range=D45:D63" ref="B57"/>
    <hyperlink r:id="rId2" location="gid=0&amp;range=D64:D82" ref="B58"/>
    <hyperlink r:id="rId3" location="gid=0&amp;range=D83:D101" ref="B59"/>
    <hyperlink r:id="rId4" location="gid=0&amp;range=D102:D120" ref="B60"/>
    <hyperlink r:id="rId5" location="gid=0&amp;range=E182:E211" ref="B61"/>
    <hyperlink r:id="rId6" location="gid=0&amp;range=D121:D139" ref="B64"/>
    <hyperlink r:id="rId7" location="gid=0&amp;range=D140:D158" ref="B65"/>
    <hyperlink r:id="rId8" location="gid=0&amp;range=D159:D177" ref="B66"/>
    <hyperlink r:id="rId9" location="gid=0&amp;range=D178:D196" ref="B67"/>
    <hyperlink r:id="rId10" location="gid=0&amp;range=D197:D215" ref="B69"/>
    <hyperlink r:id="rId11" location="gid=0&amp;range=S44:S58" ref="B70"/>
    <hyperlink r:id="rId12" location="gid=0&amp;range=S59:S77" ref="B71"/>
    <hyperlink r:id="rId13" location="gid=0&amp;range=S78:S96" ref="B72"/>
    <hyperlink r:id="rId14" location="gid=0&amp;range=S97:S115" ref="B73"/>
  </hyperlinks>
  <drawing r:id="rId15"/>
  <tableParts count="14">
    <tablePart r:id="rId30"/>
    <tablePart r:id="rId31"/>
    <tablePart r:id="rId32"/>
    <tablePart r:id="rId33"/>
    <tablePart r:id="rId34"/>
    <tablePart r:id="rId35"/>
    <tablePart r:id="rId36"/>
    <tablePart r:id="rId37"/>
    <tablePart r:id="rId38"/>
    <tablePart r:id="rId39"/>
    <tablePart r:id="rId40"/>
    <tablePart r:id="rId41"/>
    <tablePart r:id="rId42"/>
    <tablePart r:id="rId4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75"/>
    <col customWidth="1" min="9" max="9" width="28.63"/>
  </cols>
  <sheetData>
    <row r="1">
      <c r="A1" s="3"/>
      <c r="B1" s="138"/>
      <c r="C1" s="138"/>
      <c r="D1" s="138"/>
    </row>
    <row r="2">
      <c r="A2" s="3"/>
      <c r="B2" s="138"/>
      <c r="C2" s="138"/>
      <c r="D2" s="138"/>
    </row>
    <row r="3">
      <c r="A3" s="651" t="s">
        <v>519</v>
      </c>
      <c r="B3" s="760" t="s">
        <v>231</v>
      </c>
      <c r="C3" s="251"/>
      <c r="D3" s="252"/>
      <c r="E3" s="651" t="s">
        <v>520</v>
      </c>
      <c r="F3" s="651" t="s">
        <v>521</v>
      </c>
      <c r="G3" s="56"/>
      <c r="H3" s="56"/>
      <c r="I3" s="713"/>
      <c r="J3" s="713"/>
      <c r="M3" s="713"/>
      <c r="N3" s="3"/>
      <c r="O3" s="3"/>
      <c r="P3" s="3"/>
      <c r="Q3" s="3"/>
      <c r="R3" s="3"/>
      <c r="S3" s="3"/>
      <c r="T3" s="3"/>
      <c r="U3" s="3"/>
      <c r="V3" s="3"/>
      <c r="W3" s="3"/>
      <c r="X3" s="3"/>
      <c r="Y3" s="3"/>
      <c r="Z3" s="3"/>
      <c r="AA3" s="3"/>
    </row>
    <row r="4">
      <c r="A4" s="634" t="s">
        <v>522</v>
      </c>
      <c r="B4" s="342" t="s">
        <v>154</v>
      </c>
      <c r="C4" s="342" t="s">
        <v>148</v>
      </c>
      <c r="D4" s="342" t="s">
        <v>125</v>
      </c>
      <c r="E4" s="607"/>
      <c r="F4" s="607"/>
      <c r="G4" s="138"/>
      <c r="H4" s="138"/>
    </row>
    <row r="5">
      <c r="A5" s="761"/>
      <c r="B5" s="762">
        <v>128.0</v>
      </c>
      <c r="C5" s="762">
        <v>128.0</v>
      </c>
      <c r="D5" s="762">
        <v>7168.0</v>
      </c>
      <c r="E5" s="342">
        <v>1.0</v>
      </c>
      <c r="F5" s="607">
        <f>product(B5:E5)/1024/1024</f>
        <v>112</v>
      </c>
      <c r="G5" s="138"/>
      <c r="H5" s="138"/>
    </row>
    <row r="6">
      <c r="A6" s="634" t="s">
        <v>523</v>
      </c>
      <c r="B6" s="342" t="s">
        <v>154</v>
      </c>
      <c r="C6" s="342" t="s">
        <v>148</v>
      </c>
      <c r="D6" s="342" t="s">
        <v>145</v>
      </c>
      <c r="E6" s="607"/>
      <c r="F6" s="607"/>
      <c r="G6" s="138"/>
      <c r="H6" s="138"/>
    </row>
    <row r="7">
      <c r="A7" s="761"/>
      <c r="B7" s="762">
        <v>128.0</v>
      </c>
      <c r="C7" s="762">
        <v>128.0</v>
      </c>
      <c r="D7" s="762">
        <v>512.0</v>
      </c>
      <c r="E7" s="342">
        <v>1.0</v>
      </c>
      <c r="F7" s="607">
        <f>product(B7:E7)/1024/1024</f>
        <v>8</v>
      </c>
      <c r="G7" s="138"/>
      <c r="H7" s="138"/>
    </row>
    <row r="8">
      <c r="A8" s="761"/>
      <c r="B8" s="607"/>
      <c r="C8" s="607"/>
      <c r="D8" s="138"/>
      <c r="E8" s="763" t="s">
        <v>458</v>
      </c>
      <c r="F8" s="764">
        <f>F5+F7</f>
        <v>120</v>
      </c>
      <c r="G8" s="138"/>
      <c r="H8" s="138"/>
    </row>
    <row r="9">
      <c r="A9" s="765"/>
      <c r="B9" s="607"/>
      <c r="C9" s="607"/>
      <c r="D9" s="607"/>
      <c r="E9" s="172"/>
      <c r="F9" s="172"/>
    </row>
    <row r="10">
      <c r="A10" s="634" t="s">
        <v>524</v>
      </c>
      <c r="B10" s="342" t="s">
        <v>154</v>
      </c>
      <c r="C10" s="342" t="s">
        <v>145</v>
      </c>
      <c r="D10" s="342" t="s">
        <v>125</v>
      </c>
      <c r="E10" s="607"/>
      <c r="F10" s="607"/>
    </row>
    <row r="11">
      <c r="A11" s="761"/>
      <c r="B11" s="762">
        <v>128.0</v>
      </c>
      <c r="C11" s="342">
        <v>512.0</v>
      </c>
      <c r="D11" s="762">
        <v>7168.0</v>
      </c>
      <c r="E11" s="342">
        <v>1.0</v>
      </c>
      <c r="F11" s="607">
        <f>product(B11:E11)/1024/1024</f>
        <v>448</v>
      </c>
    </row>
    <row r="12">
      <c r="A12" s="634" t="s">
        <v>525</v>
      </c>
      <c r="B12" s="342" t="s">
        <v>40</v>
      </c>
      <c r="C12" s="342" t="s">
        <v>154</v>
      </c>
      <c r="D12" s="342" t="s">
        <v>148</v>
      </c>
      <c r="E12" s="607"/>
      <c r="F12" s="607"/>
    </row>
    <row r="13">
      <c r="A13" s="761"/>
      <c r="B13" s="342">
        <v>256.0</v>
      </c>
      <c r="C13" s="342">
        <v>128.0</v>
      </c>
      <c r="D13" s="342">
        <v>192.0</v>
      </c>
      <c r="E13" s="342">
        <v>2.0</v>
      </c>
      <c r="F13" s="607">
        <f>product(B13:E13)/1024/1024</f>
        <v>12</v>
      </c>
    </row>
    <row r="14">
      <c r="A14" s="634"/>
      <c r="B14" s="342"/>
      <c r="C14" s="342"/>
      <c r="D14" s="138"/>
      <c r="E14" s="763" t="s">
        <v>458</v>
      </c>
      <c r="F14" s="764">
        <f>F11-F13</f>
        <v>436</v>
      </c>
    </row>
    <row r="15">
      <c r="A15" s="634"/>
      <c r="B15" s="342"/>
      <c r="C15" s="342"/>
      <c r="D15" s="342"/>
      <c r="E15" s="607"/>
      <c r="F15" s="607"/>
      <c r="G15" s="138"/>
      <c r="H15" s="138"/>
    </row>
    <row r="16">
      <c r="A16" s="634" t="s">
        <v>526</v>
      </c>
      <c r="B16" s="342" t="s">
        <v>154</v>
      </c>
      <c r="C16" s="342" t="s">
        <v>148</v>
      </c>
      <c r="D16" s="342" t="s">
        <v>145</v>
      </c>
      <c r="E16" s="607"/>
      <c r="F16" s="607"/>
      <c r="G16" s="138"/>
      <c r="H16" s="138"/>
    </row>
    <row r="17">
      <c r="A17" s="761"/>
      <c r="B17" s="762">
        <v>128.0</v>
      </c>
      <c r="C17" s="762">
        <v>128.0</v>
      </c>
      <c r="D17" s="762">
        <v>512.0</v>
      </c>
      <c r="E17" s="342">
        <v>1.0</v>
      </c>
      <c r="F17" s="607">
        <f>product(B17:E17)/1024/1024</f>
        <v>8</v>
      </c>
      <c r="G17" s="138"/>
      <c r="H17" s="138"/>
    </row>
    <row r="18">
      <c r="A18" s="634" t="s">
        <v>527</v>
      </c>
      <c r="B18" s="342" t="s">
        <v>142</v>
      </c>
      <c r="C18" s="342" t="s">
        <v>154</v>
      </c>
      <c r="D18" s="342" t="s">
        <v>148</v>
      </c>
      <c r="E18" s="607"/>
      <c r="F18" s="607"/>
      <c r="G18" s="138"/>
      <c r="H18" s="138"/>
      <c r="I18" s="138"/>
      <c r="J18" s="138"/>
      <c r="K18" s="138"/>
      <c r="L18" s="138"/>
      <c r="M18" s="138"/>
    </row>
    <row r="19">
      <c r="A19" s="761"/>
      <c r="B19" s="762">
        <v>1536.0</v>
      </c>
      <c r="C19" s="762">
        <v>128.0</v>
      </c>
      <c r="D19" s="342">
        <v>128.0</v>
      </c>
      <c r="E19" s="342">
        <v>1.0</v>
      </c>
      <c r="F19" s="607">
        <f>product(B19:E19)/1024/1024</f>
        <v>24</v>
      </c>
      <c r="G19" s="138"/>
      <c r="H19" s="138"/>
      <c r="I19" s="138"/>
      <c r="J19" s="138"/>
      <c r="K19" s="138"/>
      <c r="L19" s="138"/>
      <c r="M19" s="138"/>
    </row>
    <row r="20">
      <c r="A20" s="761"/>
      <c r="B20" s="607"/>
      <c r="C20" s="607"/>
      <c r="D20" s="138"/>
      <c r="E20" s="763" t="s">
        <v>458</v>
      </c>
      <c r="F20" s="766">
        <f>F17+F19</f>
        <v>32</v>
      </c>
      <c r="G20" s="138"/>
      <c r="H20" s="138"/>
      <c r="I20" s="138"/>
      <c r="J20" s="138"/>
      <c r="K20" s="138"/>
      <c r="L20" s="138"/>
      <c r="M20" s="138"/>
    </row>
    <row r="21">
      <c r="A21" s="634"/>
      <c r="B21" s="342"/>
      <c r="C21" s="342"/>
      <c r="D21" s="342"/>
      <c r="E21" s="607"/>
      <c r="F21" s="607"/>
    </row>
    <row r="22">
      <c r="A22" s="634" t="s">
        <v>528</v>
      </c>
      <c r="B22" s="342" t="s">
        <v>154</v>
      </c>
      <c r="C22" s="342" t="s">
        <v>142</v>
      </c>
      <c r="D22" s="342" t="s">
        <v>145</v>
      </c>
      <c r="E22" s="607"/>
      <c r="F22" s="607"/>
    </row>
    <row r="23">
      <c r="A23" s="761"/>
      <c r="B23" s="762">
        <v>128.0</v>
      </c>
      <c r="C23" s="762">
        <v>1536.0</v>
      </c>
      <c r="D23" s="762">
        <v>512.0</v>
      </c>
      <c r="E23" s="342">
        <v>1.0</v>
      </c>
      <c r="F23" s="607">
        <f>product(B23:E23)/1024/1024</f>
        <v>96</v>
      </c>
    </row>
    <row r="24">
      <c r="A24" s="634" t="s">
        <v>525</v>
      </c>
      <c r="B24" s="342" t="s">
        <v>40</v>
      </c>
      <c r="C24" s="342" t="s">
        <v>154</v>
      </c>
      <c r="D24" s="342" t="s">
        <v>148</v>
      </c>
      <c r="E24" s="172"/>
      <c r="F24" s="172"/>
    </row>
    <row r="25">
      <c r="A25" s="765"/>
      <c r="B25" s="342">
        <v>256.0</v>
      </c>
      <c r="C25" s="342">
        <v>128.0</v>
      </c>
      <c r="D25" s="342">
        <v>128.0</v>
      </c>
      <c r="E25" s="342">
        <v>2.0</v>
      </c>
      <c r="F25" s="607">
        <f>product(B25:E25)/1024/1024</f>
        <v>8</v>
      </c>
    </row>
    <row r="26">
      <c r="A26" s="3"/>
      <c r="B26" s="138"/>
      <c r="C26" s="138"/>
      <c r="D26" s="138"/>
      <c r="E26" s="763" t="s">
        <v>458</v>
      </c>
      <c r="F26" s="767">
        <f>F23-F25</f>
        <v>88</v>
      </c>
    </row>
    <row r="27">
      <c r="A27" s="3"/>
      <c r="B27" s="138"/>
      <c r="C27" s="138"/>
      <c r="D27" s="138"/>
    </row>
    <row r="28">
      <c r="A28" s="3"/>
      <c r="B28" s="138"/>
      <c r="C28" s="138"/>
      <c r="D28" s="138"/>
    </row>
    <row r="29">
      <c r="A29" s="3"/>
      <c r="B29" s="138"/>
      <c r="C29" s="138"/>
      <c r="D29" s="138"/>
    </row>
    <row r="30">
      <c r="A30" s="3"/>
      <c r="B30" s="138"/>
      <c r="C30" s="138"/>
      <c r="D30" s="138"/>
    </row>
    <row r="31">
      <c r="A31" s="3"/>
      <c r="B31" s="138"/>
      <c r="C31" s="138"/>
      <c r="D31" s="138"/>
    </row>
    <row r="32">
      <c r="A32" s="3"/>
      <c r="B32" s="138"/>
      <c r="C32" s="138"/>
      <c r="D32" s="138"/>
    </row>
    <row r="33">
      <c r="A33" s="3"/>
      <c r="B33" s="138"/>
      <c r="C33" s="138"/>
      <c r="D33" s="138"/>
    </row>
    <row r="34">
      <c r="A34" s="3"/>
      <c r="B34" s="138"/>
      <c r="C34" s="138"/>
      <c r="D34" s="138"/>
    </row>
    <row r="35">
      <c r="A35" s="3"/>
      <c r="B35" s="138"/>
      <c r="C35" s="138"/>
      <c r="D35" s="138"/>
    </row>
    <row r="36">
      <c r="A36" s="3"/>
      <c r="B36" s="138"/>
      <c r="C36" s="138"/>
      <c r="D36" s="138"/>
    </row>
    <row r="37">
      <c r="A37" s="3"/>
      <c r="B37" s="138"/>
      <c r="C37" s="138"/>
      <c r="D37" s="138"/>
    </row>
    <row r="38">
      <c r="A38" s="3"/>
      <c r="B38" s="138"/>
      <c r="C38" s="138"/>
      <c r="D38" s="138"/>
    </row>
    <row r="39">
      <c r="A39" s="3"/>
      <c r="B39" s="138"/>
      <c r="C39" s="138"/>
      <c r="D39" s="138"/>
    </row>
    <row r="40">
      <c r="A40" s="3"/>
      <c r="B40" s="138"/>
      <c r="C40" s="138"/>
      <c r="D40" s="138"/>
    </row>
    <row r="41">
      <c r="A41" s="3"/>
      <c r="B41" s="138"/>
      <c r="C41" s="138"/>
      <c r="D41" s="138"/>
    </row>
    <row r="42">
      <c r="A42" s="3"/>
      <c r="B42" s="138"/>
      <c r="C42" s="138"/>
      <c r="D42" s="138"/>
    </row>
    <row r="43">
      <c r="A43" s="3"/>
      <c r="B43" s="138"/>
      <c r="C43" s="138"/>
      <c r="D43" s="138"/>
    </row>
    <row r="44">
      <c r="A44" s="3"/>
      <c r="B44" s="138"/>
      <c r="C44" s="138"/>
      <c r="D44" s="138"/>
    </row>
    <row r="45">
      <c r="A45" s="3"/>
      <c r="B45" s="138"/>
      <c r="C45" s="138"/>
      <c r="D45" s="138"/>
    </row>
    <row r="46">
      <c r="A46" s="3"/>
      <c r="B46" s="138"/>
      <c r="C46" s="138"/>
      <c r="D46" s="138"/>
    </row>
    <row r="47">
      <c r="A47" s="3"/>
      <c r="B47" s="138"/>
      <c r="C47" s="138"/>
      <c r="D47" s="138"/>
    </row>
    <row r="48">
      <c r="A48" s="3"/>
      <c r="B48" s="138"/>
      <c r="C48" s="138"/>
      <c r="D48" s="138"/>
    </row>
    <row r="49">
      <c r="A49" s="3"/>
      <c r="B49" s="138"/>
      <c r="C49" s="138"/>
      <c r="D49" s="138"/>
    </row>
    <row r="50">
      <c r="A50" s="3"/>
      <c r="B50" s="138"/>
      <c r="C50" s="138"/>
      <c r="D50" s="138"/>
    </row>
    <row r="51">
      <c r="A51" s="3"/>
      <c r="B51" s="138"/>
      <c r="C51" s="138"/>
      <c r="D51" s="138"/>
    </row>
    <row r="52">
      <c r="A52" s="3"/>
      <c r="B52" s="138"/>
      <c r="C52" s="138"/>
      <c r="D52" s="138"/>
    </row>
    <row r="53">
      <c r="A53" s="3"/>
      <c r="B53" s="138"/>
      <c r="C53" s="138"/>
      <c r="D53" s="138"/>
    </row>
    <row r="54">
      <c r="A54" s="3"/>
      <c r="B54" s="138"/>
      <c r="C54" s="138"/>
      <c r="D54" s="138"/>
    </row>
    <row r="55">
      <c r="A55" s="3"/>
      <c r="B55" s="138"/>
      <c r="C55" s="138"/>
      <c r="D55" s="138"/>
    </row>
    <row r="56">
      <c r="A56" s="3"/>
      <c r="B56" s="138"/>
      <c r="C56" s="138"/>
      <c r="D56" s="138"/>
    </row>
    <row r="57">
      <c r="A57" s="3"/>
      <c r="B57" s="138"/>
      <c r="C57" s="138"/>
      <c r="D57" s="138"/>
    </row>
    <row r="58">
      <c r="A58" s="3"/>
      <c r="B58" s="138"/>
      <c r="C58" s="138"/>
      <c r="D58" s="138"/>
    </row>
    <row r="59">
      <c r="A59" s="3"/>
      <c r="B59" s="138"/>
      <c r="C59" s="138"/>
      <c r="D59" s="138"/>
    </row>
    <row r="60">
      <c r="A60" s="3"/>
      <c r="B60" s="138"/>
      <c r="C60" s="138"/>
      <c r="D60" s="138"/>
    </row>
    <row r="61">
      <c r="A61" s="3"/>
      <c r="B61" s="138"/>
      <c r="C61" s="138"/>
      <c r="D61" s="138"/>
    </row>
    <row r="62">
      <c r="A62" s="3"/>
      <c r="B62" s="138"/>
      <c r="C62" s="138"/>
      <c r="D62" s="138"/>
    </row>
    <row r="63">
      <c r="A63" s="3"/>
      <c r="B63" s="138"/>
      <c r="C63" s="138"/>
      <c r="D63" s="138"/>
    </row>
    <row r="64">
      <c r="A64" s="3"/>
      <c r="B64" s="138"/>
      <c r="C64" s="138"/>
      <c r="D64" s="138"/>
    </row>
    <row r="65">
      <c r="A65" s="3"/>
      <c r="B65" s="138"/>
      <c r="C65" s="138"/>
      <c r="D65" s="138"/>
    </row>
    <row r="66">
      <c r="A66" s="3"/>
      <c r="B66" s="138"/>
      <c r="C66" s="138"/>
      <c r="D66" s="138"/>
    </row>
    <row r="67">
      <c r="A67" s="3"/>
      <c r="B67" s="138"/>
      <c r="C67" s="138"/>
      <c r="D67" s="138"/>
    </row>
    <row r="68">
      <c r="A68" s="3"/>
      <c r="B68" s="138"/>
      <c r="C68" s="138"/>
      <c r="D68" s="138"/>
    </row>
    <row r="69">
      <c r="A69" s="3"/>
      <c r="B69" s="138"/>
      <c r="C69" s="138"/>
      <c r="D69" s="138"/>
    </row>
    <row r="70">
      <c r="A70" s="3"/>
      <c r="B70" s="138"/>
      <c r="C70" s="138"/>
      <c r="D70" s="138"/>
    </row>
    <row r="71">
      <c r="A71" s="3"/>
      <c r="B71" s="138"/>
      <c r="C71" s="138"/>
      <c r="D71" s="138"/>
    </row>
    <row r="72">
      <c r="A72" s="3"/>
      <c r="B72" s="138"/>
      <c r="C72" s="138"/>
      <c r="D72" s="138"/>
    </row>
    <row r="73">
      <c r="A73" s="3"/>
      <c r="B73" s="138"/>
      <c r="C73" s="138"/>
      <c r="D73" s="138"/>
    </row>
    <row r="74">
      <c r="A74" s="3"/>
      <c r="B74" s="138"/>
      <c r="C74" s="138"/>
      <c r="D74" s="138"/>
    </row>
    <row r="75">
      <c r="A75" s="3"/>
      <c r="B75" s="138"/>
      <c r="C75" s="138"/>
      <c r="D75" s="138"/>
    </row>
    <row r="76">
      <c r="A76" s="3"/>
      <c r="B76" s="138"/>
      <c r="C76" s="138"/>
      <c r="D76" s="138"/>
    </row>
    <row r="77">
      <c r="A77" s="3"/>
      <c r="B77" s="138"/>
      <c r="C77" s="138"/>
      <c r="D77" s="138"/>
    </row>
    <row r="78">
      <c r="A78" s="3"/>
      <c r="B78" s="138"/>
      <c r="C78" s="138"/>
      <c r="D78" s="138"/>
    </row>
    <row r="79">
      <c r="A79" s="3"/>
      <c r="B79" s="138"/>
      <c r="C79" s="138"/>
      <c r="D79" s="138"/>
    </row>
    <row r="80">
      <c r="A80" s="3"/>
      <c r="B80" s="138"/>
      <c r="C80" s="138"/>
      <c r="D80" s="138"/>
    </row>
    <row r="81">
      <c r="A81" s="3"/>
      <c r="B81" s="138"/>
      <c r="C81" s="138"/>
      <c r="D81" s="138"/>
    </row>
    <row r="82">
      <c r="A82" s="3"/>
      <c r="B82" s="138"/>
      <c r="C82" s="138"/>
      <c r="D82" s="138"/>
    </row>
    <row r="83">
      <c r="A83" s="3"/>
      <c r="B83" s="138"/>
      <c r="C83" s="138"/>
      <c r="D83" s="138"/>
    </row>
    <row r="84">
      <c r="A84" s="3"/>
      <c r="B84" s="138"/>
      <c r="C84" s="138"/>
      <c r="D84" s="138"/>
    </row>
    <row r="85">
      <c r="A85" s="3"/>
      <c r="B85" s="138"/>
      <c r="C85" s="138"/>
      <c r="D85" s="138"/>
    </row>
    <row r="86">
      <c r="A86" s="3"/>
      <c r="B86" s="138"/>
      <c r="C86" s="138"/>
      <c r="D86" s="138"/>
    </row>
    <row r="87">
      <c r="A87" s="3"/>
      <c r="B87" s="138"/>
      <c r="C87" s="138"/>
      <c r="D87" s="138"/>
    </row>
    <row r="88">
      <c r="A88" s="3"/>
      <c r="B88" s="138"/>
      <c r="C88" s="138"/>
      <c r="D88" s="138"/>
    </row>
    <row r="89">
      <c r="A89" s="3"/>
      <c r="B89" s="138"/>
      <c r="C89" s="138"/>
      <c r="D89" s="138"/>
    </row>
    <row r="90">
      <c r="A90" s="3"/>
      <c r="B90" s="138"/>
      <c r="C90" s="138"/>
      <c r="D90" s="138"/>
    </row>
    <row r="91">
      <c r="A91" s="3"/>
      <c r="B91" s="138"/>
      <c r="C91" s="138"/>
      <c r="D91" s="138"/>
    </row>
    <row r="92">
      <c r="A92" s="3"/>
      <c r="B92" s="138"/>
      <c r="C92" s="138"/>
      <c r="D92" s="138"/>
    </row>
    <row r="93">
      <c r="A93" s="3"/>
      <c r="B93" s="138"/>
      <c r="C93" s="138"/>
      <c r="D93" s="138"/>
    </row>
    <row r="94">
      <c r="A94" s="3"/>
      <c r="B94" s="138"/>
      <c r="C94" s="138"/>
      <c r="D94" s="138"/>
    </row>
    <row r="95">
      <c r="A95" s="3"/>
      <c r="B95" s="138"/>
      <c r="C95" s="138"/>
      <c r="D95" s="138"/>
    </row>
    <row r="96">
      <c r="A96" s="3"/>
      <c r="B96" s="138"/>
      <c r="C96" s="138"/>
      <c r="D96" s="138"/>
    </row>
    <row r="97">
      <c r="A97" s="3"/>
      <c r="B97" s="138"/>
      <c r="C97" s="138"/>
      <c r="D97" s="138"/>
    </row>
    <row r="98">
      <c r="A98" s="3"/>
      <c r="B98" s="138"/>
      <c r="C98" s="138"/>
      <c r="D98" s="138"/>
    </row>
    <row r="99">
      <c r="A99" s="3"/>
      <c r="B99" s="138"/>
      <c r="C99" s="138"/>
      <c r="D99" s="138"/>
    </row>
    <row r="100">
      <c r="A100" s="3"/>
      <c r="B100" s="138"/>
      <c r="C100" s="138"/>
      <c r="D100" s="138"/>
    </row>
    <row r="101">
      <c r="A101" s="3"/>
      <c r="B101" s="138"/>
      <c r="C101" s="138"/>
      <c r="D101" s="138"/>
    </row>
    <row r="102">
      <c r="A102" s="3"/>
      <c r="B102" s="138"/>
      <c r="C102" s="138"/>
      <c r="D102" s="138"/>
    </row>
    <row r="103">
      <c r="A103" s="3"/>
      <c r="B103" s="138"/>
      <c r="C103" s="138"/>
      <c r="D103" s="138"/>
    </row>
    <row r="104">
      <c r="A104" s="3"/>
      <c r="B104" s="138"/>
      <c r="C104" s="138"/>
      <c r="D104" s="138"/>
    </row>
    <row r="105">
      <c r="A105" s="3"/>
      <c r="B105" s="138"/>
      <c r="C105" s="138"/>
      <c r="D105" s="138"/>
    </row>
    <row r="106">
      <c r="A106" s="3"/>
      <c r="B106" s="138"/>
      <c r="C106" s="138"/>
      <c r="D106" s="138"/>
    </row>
    <row r="107">
      <c r="A107" s="3"/>
      <c r="B107" s="138"/>
      <c r="C107" s="138"/>
      <c r="D107" s="138"/>
    </row>
    <row r="108">
      <c r="A108" s="3"/>
      <c r="B108" s="138"/>
      <c r="C108" s="138"/>
      <c r="D108" s="138"/>
    </row>
    <row r="109">
      <c r="A109" s="3"/>
      <c r="B109" s="138"/>
      <c r="C109" s="138"/>
      <c r="D109" s="138"/>
    </row>
    <row r="110">
      <c r="A110" s="3"/>
      <c r="B110" s="138"/>
      <c r="C110" s="138"/>
      <c r="D110" s="138"/>
    </row>
    <row r="111">
      <c r="A111" s="3"/>
      <c r="B111" s="138"/>
      <c r="C111" s="138"/>
      <c r="D111" s="138"/>
    </row>
    <row r="112">
      <c r="A112" s="3"/>
      <c r="B112" s="138"/>
      <c r="C112" s="138"/>
      <c r="D112" s="138"/>
    </row>
    <row r="113">
      <c r="A113" s="3"/>
      <c r="B113" s="138"/>
      <c r="C113" s="138"/>
      <c r="D113" s="138"/>
    </row>
    <row r="114">
      <c r="A114" s="3"/>
      <c r="B114" s="138"/>
      <c r="C114" s="138"/>
      <c r="D114" s="138"/>
    </row>
    <row r="115">
      <c r="A115" s="3"/>
      <c r="B115" s="138"/>
      <c r="C115" s="138"/>
      <c r="D115" s="138"/>
    </row>
    <row r="116">
      <c r="A116" s="3"/>
      <c r="B116" s="138"/>
      <c r="C116" s="138"/>
      <c r="D116" s="138"/>
    </row>
    <row r="117">
      <c r="A117" s="3"/>
      <c r="B117" s="138"/>
      <c r="C117" s="138"/>
      <c r="D117" s="138"/>
    </row>
    <row r="118">
      <c r="A118" s="3"/>
      <c r="B118" s="138"/>
      <c r="C118" s="138"/>
      <c r="D118" s="138"/>
    </row>
    <row r="119">
      <c r="A119" s="3"/>
      <c r="B119" s="138"/>
      <c r="C119" s="138"/>
      <c r="D119" s="138"/>
    </row>
    <row r="120">
      <c r="A120" s="3"/>
      <c r="B120" s="138"/>
      <c r="C120" s="138"/>
      <c r="D120" s="138"/>
    </row>
    <row r="121">
      <c r="A121" s="3"/>
      <c r="B121" s="138"/>
      <c r="C121" s="138"/>
      <c r="D121" s="138"/>
    </row>
    <row r="122">
      <c r="A122" s="3"/>
      <c r="B122" s="138"/>
      <c r="C122" s="138"/>
      <c r="D122" s="138"/>
    </row>
    <row r="123">
      <c r="A123" s="3"/>
      <c r="B123" s="138"/>
      <c r="C123" s="138"/>
      <c r="D123" s="138"/>
    </row>
    <row r="124">
      <c r="A124" s="3"/>
      <c r="B124" s="138"/>
      <c r="C124" s="138"/>
      <c r="D124" s="138"/>
    </row>
    <row r="125">
      <c r="A125" s="3"/>
      <c r="B125" s="138"/>
      <c r="C125" s="138"/>
      <c r="D125" s="138"/>
    </row>
    <row r="126">
      <c r="A126" s="3"/>
      <c r="B126" s="138"/>
      <c r="C126" s="138"/>
      <c r="D126" s="138"/>
    </row>
    <row r="127">
      <c r="A127" s="3"/>
      <c r="B127" s="138"/>
      <c r="C127" s="138"/>
      <c r="D127" s="138"/>
    </row>
    <row r="128">
      <c r="A128" s="3"/>
      <c r="B128" s="138"/>
      <c r="C128" s="138"/>
      <c r="D128" s="138"/>
    </row>
    <row r="129">
      <c r="A129" s="3"/>
      <c r="B129" s="138"/>
      <c r="C129" s="138"/>
      <c r="D129" s="138"/>
    </row>
    <row r="130">
      <c r="A130" s="3"/>
      <c r="B130" s="138"/>
      <c r="C130" s="138"/>
      <c r="D130" s="138"/>
    </row>
    <row r="131">
      <c r="A131" s="3"/>
      <c r="B131" s="138"/>
      <c r="C131" s="138"/>
      <c r="D131" s="138"/>
    </row>
    <row r="132">
      <c r="A132" s="3"/>
      <c r="B132" s="138"/>
      <c r="C132" s="138"/>
      <c r="D132" s="138"/>
    </row>
    <row r="133">
      <c r="A133" s="3"/>
      <c r="B133" s="138"/>
      <c r="C133" s="138"/>
      <c r="D133" s="138"/>
    </row>
    <row r="134">
      <c r="A134" s="3"/>
      <c r="B134" s="138"/>
      <c r="C134" s="138"/>
      <c r="D134" s="138"/>
    </row>
    <row r="135">
      <c r="A135" s="3"/>
      <c r="B135" s="138"/>
      <c r="C135" s="138"/>
      <c r="D135" s="138"/>
    </row>
    <row r="136">
      <c r="A136" s="3"/>
      <c r="B136" s="138"/>
      <c r="C136" s="138"/>
      <c r="D136" s="138"/>
    </row>
    <row r="137">
      <c r="A137" s="3"/>
      <c r="B137" s="138"/>
      <c r="C137" s="138"/>
      <c r="D137" s="138"/>
    </row>
    <row r="138">
      <c r="A138" s="3"/>
      <c r="B138" s="138"/>
      <c r="C138" s="138"/>
      <c r="D138" s="138"/>
    </row>
    <row r="139">
      <c r="A139" s="3"/>
      <c r="B139" s="138"/>
      <c r="C139" s="138"/>
      <c r="D139" s="138"/>
    </row>
    <row r="140">
      <c r="A140" s="3"/>
      <c r="B140" s="138"/>
      <c r="C140" s="138"/>
      <c r="D140" s="138"/>
    </row>
    <row r="141">
      <c r="A141" s="3"/>
      <c r="B141" s="138"/>
      <c r="C141" s="138"/>
      <c r="D141" s="138"/>
    </row>
    <row r="142">
      <c r="A142" s="3"/>
      <c r="B142" s="138"/>
      <c r="C142" s="138"/>
      <c r="D142" s="138"/>
    </row>
    <row r="143">
      <c r="A143" s="3"/>
      <c r="B143" s="138"/>
      <c r="C143" s="138"/>
      <c r="D143" s="138"/>
    </row>
    <row r="144">
      <c r="A144" s="3"/>
      <c r="B144" s="138"/>
      <c r="C144" s="138"/>
      <c r="D144" s="138"/>
    </row>
    <row r="145">
      <c r="A145" s="3"/>
      <c r="B145" s="138"/>
      <c r="C145" s="138"/>
      <c r="D145" s="138"/>
    </row>
    <row r="146">
      <c r="A146" s="3"/>
      <c r="B146" s="138"/>
      <c r="C146" s="138"/>
      <c r="D146" s="138"/>
    </row>
    <row r="147">
      <c r="A147" s="3"/>
      <c r="B147" s="138"/>
      <c r="C147" s="138"/>
      <c r="D147" s="138"/>
    </row>
    <row r="148">
      <c r="A148" s="3"/>
      <c r="B148" s="138"/>
      <c r="C148" s="138"/>
      <c r="D148" s="138"/>
    </row>
    <row r="149">
      <c r="A149" s="3"/>
      <c r="B149" s="138"/>
      <c r="C149" s="138"/>
      <c r="D149" s="138"/>
    </row>
    <row r="150">
      <c r="A150" s="3"/>
      <c r="B150" s="138"/>
      <c r="C150" s="138"/>
      <c r="D150" s="138"/>
    </row>
    <row r="151">
      <c r="A151" s="3"/>
      <c r="B151" s="138"/>
      <c r="C151" s="138"/>
      <c r="D151" s="138"/>
    </row>
    <row r="152">
      <c r="A152" s="3"/>
      <c r="B152" s="138"/>
      <c r="C152" s="138"/>
      <c r="D152" s="138"/>
    </row>
    <row r="153">
      <c r="A153" s="3"/>
      <c r="B153" s="138"/>
      <c r="C153" s="138"/>
      <c r="D153" s="138"/>
    </row>
    <row r="154">
      <c r="A154" s="3"/>
      <c r="B154" s="138"/>
      <c r="C154" s="138"/>
      <c r="D154" s="138"/>
    </row>
    <row r="155">
      <c r="A155" s="3"/>
      <c r="B155" s="138"/>
      <c r="C155" s="138"/>
      <c r="D155" s="138"/>
    </row>
    <row r="156">
      <c r="A156" s="3"/>
      <c r="B156" s="138"/>
      <c r="C156" s="138"/>
      <c r="D156" s="138"/>
    </row>
    <row r="157">
      <c r="A157" s="3"/>
      <c r="B157" s="138"/>
      <c r="C157" s="138"/>
      <c r="D157" s="138"/>
    </row>
    <row r="158">
      <c r="A158" s="3"/>
      <c r="B158" s="138"/>
      <c r="C158" s="138"/>
      <c r="D158" s="138"/>
    </row>
    <row r="159">
      <c r="A159" s="3"/>
      <c r="B159" s="138"/>
      <c r="C159" s="138"/>
      <c r="D159" s="138"/>
    </row>
    <row r="160">
      <c r="A160" s="3"/>
      <c r="B160" s="138"/>
      <c r="C160" s="138"/>
      <c r="D160" s="138"/>
    </row>
    <row r="161">
      <c r="A161" s="3"/>
      <c r="B161" s="138"/>
      <c r="C161" s="138"/>
      <c r="D161" s="138"/>
    </row>
    <row r="162">
      <c r="A162" s="3"/>
      <c r="B162" s="138"/>
      <c r="C162" s="138"/>
      <c r="D162" s="138"/>
    </row>
    <row r="163">
      <c r="A163" s="3"/>
      <c r="B163" s="138"/>
      <c r="C163" s="138"/>
      <c r="D163" s="138"/>
    </row>
    <row r="164">
      <c r="A164" s="3"/>
      <c r="B164" s="138"/>
      <c r="C164" s="138"/>
      <c r="D164" s="138"/>
    </row>
    <row r="165">
      <c r="A165" s="3"/>
      <c r="B165" s="138"/>
      <c r="C165" s="138"/>
      <c r="D165" s="138"/>
    </row>
    <row r="166">
      <c r="A166" s="3"/>
      <c r="B166" s="138"/>
      <c r="C166" s="138"/>
      <c r="D166" s="138"/>
    </row>
    <row r="167">
      <c r="A167" s="3"/>
      <c r="B167" s="138"/>
      <c r="C167" s="138"/>
      <c r="D167" s="138"/>
    </row>
    <row r="168">
      <c r="A168" s="3"/>
      <c r="B168" s="138"/>
      <c r="C168" s="138"/>
      <c r="D168" s="138"/>
    </row>
    <row r="169">
      <c r="A169" s="3"/>
      <c r="B169" s="138"/>
      <c r="C169" s="138"/>
      <c r="D169" s="138"/>
    </row>
    <row r="170">
      <c r="A170" s="3"/>
      <c r="B170" s="138"/>
      <c r="C170" s="138"/>
      <c r="D170" s="138"/>
    </row>
    <row r="171">
      <c r="A171" s="3"/>
      <c r="B171" s="138"/>
      <c r="C171" s="138"/>
      <c r="D171" s="138"/>
    </row>
    <row r="172">
      <c r="A172" s="3"/>
      <c r="B172" s="138"/>
      <c r="C172" s="138"/>
      <c r="D172" s="138"/>
    </row>
    <row r="173">
      <c r="A173" s="3"/>
      <c r="B173" s="138"/>
      <c r="C173" s="138"/>
      <c r="D173" s="138"/>
    </row>
    <row r="174">
      <c r="A174" s="3"/>
      <c r="B174" s="138"/>
      <c r="C174" s="138"/>
      <c r="D174" s="138"/>
    </row>
    <row r="175">
      <c r="A175" s="3"/>
      <c r="B175" s="138"/>
      <c r="C175" s="138"/>
      <c r="D175" s="138"/>
    </row>
    <row r="176">
      <c r="A176" s="3"/>
      <c r="B176" s="138"/>
      <c r="C176" s="138"/>
      <c r="D176" s="138"/>
    </row>
    <row r="177">
      <c r="A177" s="3"/>
      <c r="B177" s="138"/>
      <c r="C177" s="138"/>
      <c r="D177" s="138"/>
    </row>
    <row r="178">
      <c r="A178" s="3"/>
      <c r="B178" s="138"/>
      <c r="C178" s="138"/>
      <c r="D178" s="138"/>
    </row>
    <row r="179">
      <c r="A179" s="3"/>
      <c r="B179" s="138"/>
      <c r="C179" s="138"/>
      <c r="D179" s="138"/>
    </row>
    <row r="180">
      <c r="A180" s="3"/>
      <c r="B180" s="138"/>
      <c r="C180" s="138"/>
      <c r="D180" s="138"/>
    </row>
    <row r="181">
      <c r="A181" s="3"/>
      <c r="B181" s="138"/>
      <c r="C181" s="138"/>
      <c r="D181" s="138"/>
    </row>
    <row r="182">
      <c r="A182" s="3"/>
      <c r="B182" s="138"/>
      <c r="C182" s="138"/>
      <c r="D182" s="138"/>
    </row>
    <row r="183">
      <c r="A183" s="3"/>
      <c r="B183" s="138"/>
      <c r="C183" s="138"/>
      <c r="D183" s="138"/>
    </row>
    <row r="184">
      <c r="A184" s="3"/>
      <c r="B184" s="138"/>
      <c r="C184" s="138"/>
      <c r="D184" s="138"/>
    </row>
    <row r="185">
      <c r="A185" s="3"/>
      <c r="B185" s="138"/>
      <c r="C185" s="138"/>
      <c r="D185" s="138"/>
    </row>
    <row r="186">
      <c r="A186" s="3"/>
      <c r="B186" s="138"/>
      <c r="C186" s="138"/>
      <c r="D186" s="138"/>
    </row>
    <row r="187">
      <c r="A187" s="3"/>
      <c r="B187" s="138"/>
      <c r="C187" s="138"/>
      <c r="D187" s="138"/>
    </row>
    <row r="188">
      <c r="A188" s="3"/>
      <c r="B188" s="138"/>
      <c r="C188" s="138"/>
      <c r="D188" s="138"/>
    </row>
    <row r="189">
      <c r="A189" s="3"/>
      <c r="B189" s="138"/>
      <c r="C189" s="138"/>
      <c r="D189" s="138"/>
    </row>
    <row r="190">
      <c r="A190" s="3"/>
      <c r="B190" s="138"/>
      <c r="C190" s="138"/>
      <c r="D190" s="138"/>
    </row>
    <row r="191">
      <c r="A191" s="3"/>
      <c r="B191" s="138"/>
      <c r="C191" s="138"/>
      <c r="D191" s="138"/>
    </row>
    <row r="192">
      <c r="A192" s="3"/>
      <c r="B192" s="138"/>
      <c r="C192" s="138"/>
      <c r="D192" s="138"/>
    </row>
    <row r="193">
      <c r="A193" s="3"/>
      <c r="B193" s="138"/>
      <c r="C193" s="138"/>
      <c r="D193" s="138"/>
    </row>
    <row r="194">
      <c r="A194" s="3"/>
      <c r="B194" s="138"/>
      <c r="C194" s="138"/>
      <c r="D194" s="138"/>
    </row>
    <row r="195">
      <c r="A195" s="3"/>
      <c r="B195" s="138"/>
      <c r="C195" s="138"/>
      <c r="D195" s="138"/>
    </row>
    <row r="196">
      <c r="A196" s="3"/>
      <c r="B196" s="138"/>
      <c r="C196" s="138"/>
      <c r="D196" s="138"/>
    </row>
    <row r="197">
      <c r="A197" s="3"/>
      <c r="B197" s="138"/>
      <c r="C197" s="138"/>
      <c r="D197" s="138"/>
    </row>
    <row r="198">
      <c r="A198" s="3"/>
      <c r="B198" s="138"/>
      <c r="C198" s="138"/>
      <c r="D198" s="138"/>
    </row>
    <row r="199">
      <c r="A199" s="3"/>
      <c r="B199" s="138"/>
      <c r="C199" s="138"/>
      <c r="D199" s="138"/>
    </row>
    <row r="200">
      <c r="A200" s="3"/>
      <c r="B200" s="138"/>
      <c r="C200" s="138"/>
      <c r="D200" s="138"/>
    </row>
    <row r="201">
      <c r="A201" s="3"/>
      <c r="B201" s="138"/>
      <c r="C201" s="138"/>
      <c r="D201" s="138"/>
    </row>
    <row r="202">
      <c r="A202" s="3"/>
      <c r="B202" s="138"/>
      <c r="C202" s="138"/>
      <c r="D202" s="138"/>
    </row>
    <row r="203">
      <c r="A203" s="3"/>
      <c r="B203" s="138"/>
      <c r="C203" s="138"/>
      <c r="D203" s="138"/>
    </row>
    <row r="204">
      <c r="A204" s="3"/>
      <c r="B204" s="138"/>
      <c r="C204" s="138"/>
      <c r="D204" s="138"/>
    </row>
    <row r="205">
      <c r="A205" s="3"/>
      <c r="B205" s="138"/>
      <c r="C205" s="138"/>
      <c r="D205" s="138"/>
    </row>
    <row r="206">
      <c r="A206" s="3"/>
      <c r="B206" s="138"/>
      <c r="C206" s="138"/>
      <c r="D206" s="138"/>
    </row>
    <row r="207">
      <c r="A207" s="3"/>
      <c r="B207" s="138"/>
      <c r="C207" s="138"/>
      <c r="D207" s="138"/>
    </row>
    <row r="208">
      <c r="A208" s="3"/>
      <c r="B208" s="138"/>
      <c r="C208" s="138"/>
      <c r="D208" s="138"/>
    </row>
    <row r="209">
      <c r="A209" s="3"/>
      <c r="B209" s="138"/>
      <c r="C209" s="138"/>
      <c r="D209" s="138"/>
    </row>
    <row r="210">
      <c r="A210" s="3"/>
      <c r="B210" s="138"/>
      <c r="C210" s="138"/>
      <c r="D210" s="138"/>
    </row>
    <row r="211">
      <c r="A211" s="3"/>
      <c r="B211" s="138"/>
      <c r="C211" s="138"/>
      <c r="D211" s="138"/>
    </row>
    <row r="212">
      <c r="A212" s="3"/>
      <c r="B212" s="138"/>
      <c r="C212" s="138"/>
      <c r="D212" s="138"/>
    </row>
    <row r="213">
      <c r="A213" s="3"/>
      <c r="B213" s="138"/>
      <c r="C213" s="138"/>
      <c r="D213" s="138"/>
    </row>
    <row r="214">
      <c r="A214" s="3"/>
      <c r="B214" s="138"/>
      <c r="C214" s="138"/>
      <c r="D214" s="138"/>
    </row>
    <row r="215">
      <c r="A215" s="3"/>
      <c r="B215" s="138"/>
      <c r="C215" s="138"/>
      <c r="D215" s="138"/>
    </row>
    <row r="216">
      <c r="A216" s="3"/>
      <c r="B216" s="138"/>
      <c r="C216" s="138"/>
      <c r="D216" s="138"/>
    </row>
    <row r="217">
      <c r="A217" s="3"/>
      <c r="B217" s="138"/>
      <c r="C217" s="138"/>
      <c r="D217" s="138"/>
    </row>
    <row r="218">
      <c r="A218" s="3"/>
      <c r="B218" s="138"/>
      <c r="C218" s="138"/>
      <c r="D218" s="138"/>
    </row>
    <row r="219">
      <c r="A219" s="3"/>
      <c r="B219" s="138"/>
      <c r="C219" s="138"/>
      <c r="D219" s="138"/>
    </row>
    <row r="220">
      <c r="A220" s="3"/>
      <c r="B220" s="138"/>
      <c r="C220" s="138"/>
      <c r="D220" s="138"/>
    </row>
    <row r="221">
      <c r="A221" s="3"/>
      <c r="B221" s="138"/>
      <c r="C221" s="138"/>
      <c r="D221" s="138"/>
    </row>
    <row r="222">
      <c r="A222" s="3"/>
      <c r="B222" s="138"/>
      <c r="C222" s="138"/>
      <c r="D222" s="138"/>
    </row>
    <row r="223">
      <c r="A223" s="3"/>
      <c r="B223" s="138"/>
      <c r="C223" s="138"/>
      <c r="D223" s="138"/>
    </row>
    <row r="224">
      <c r="A224" s="3"/>
      <c r="B224" s="138"/>
      <c r="C224" s="138"/>
      <c r="D224" s="138"/>
    </row>
    <row r="225">
      <c r="A225" s="3"/>
      <c r="B225" s="138"/>
      <c r="C225" s="138"/>
      <c r="D225" s="138"/>
    </row>
    <row r="226">
      <c r="A226" s="3"/>
      <c r="B226" s="138"/>
      <c r="C226" s="138"/>
      <c r="D226" s="138"/>
    </row>
    <row r="227">
      <c r="A227" s="3"/>
      <c r="B227" s="138"/>
      <c r="C227" s="138"/>
      <c r="D227" s="138"/>
    </row>
    <row r="228">
      <c r="A228" s="3"/>
      <c r="B228" s="138"/>
      <c r="C228" s="138"/>
      <c r="D228" s="138"/>
    </row>
    <row r="229">
      <c r="A229" s="3"/>
      <c r="B229" s="138"/>
      <c r="C229" s="138"/>
      <c r="D229" s="138"/>
    </row>
    <row r="230">
      <c r="A230" s="3"/>
      <c r="B230" s="138"/>
      <c r="C230" s="138"/>
      <c r="D230" s="138"/>
    </row>
    <row r="231">
      <c r="A231" s="3"/>
      <c r="B231" s="138"/>
      <c r="C231" s="138"/>
      <c r="D231" s="138"/>
    </row>
    <row r="232">
      <c r="A232" s="3"/>
      <c r="B232" s="138"/>
      <c r="C232" s="138"/>
      <c r="D232" s="138"/>
    </row>
    <row r="233">
      <c r="A233" s="3"/>
      <c r="B233" s="138"/>
      <c r="C233" s="138"/>
      <c r="D233" s="138"/>
    </row>
    <row r="234">
      <c r="A234" s="3"/>
      <c r="B234" s="138"/>
      <c r="C234" s="138"/>
      <c r="D234" s="138"/>
    </row>
    <row r="235">
      <c r="A235" s="3"/>
      <c r="B235" s="138"/>
      <c r="C235" s="138"/>
      <c r="D235" s="138"/>
    </row>
    <row r="236">
      <c r="A236" s="3"/>
      <c r="B236" s="138"/>
      <c r="C236" s="138"/>
      <c r="D236" s="138"/>
    </row>
    <row r="237">
      <c r="A237" s="3"/>
      <c r="B237" s="138"/>
      <c r="C237" s="138"/>
      <c r="D237" s="138"/>
    </row>
    <row r="238">
      <c r="A238" s="3"/>
      <c r="B238" s="138"/>
      <c r="C238" s="138"/>
      <c r="D238" s="138"/>
    </row>
    <row r="239">
      <c r="A239" s="3"/>
      <c r="B239" s="138"/>
      <c r="C239" s="138"/>
      <c r="D239" s="138"/>
    </row>
    <row r="240">
      <c r="A240" s="3"/>
      <c r="B240" s="138"/>
      <c r="C240" s="138"/>
      <c r="D240" s="138"/>
    </row>
    <row r="241">
      <c r="A241" s="3"/>
      <c r="B241" s="138"/>
      <c r="C241" s="138"/>
      <c r="D241" s="138"/>
    </row>
    <row r="242">
      <c r="A242" s="3"/>
      <c r="B242" s="138"/>
      <c r="C242" s="138"/>
      <c r="D242" s="138"/>
    </row>
    <row r="243">
      <c r="A243" s="3"/>
      <c r="B243" s="138"/>
      <c r="C243" s="138"/>
      <c r="D243" s="138"/>
    </row>
    <row r="244">
      <c r="A244" s="3"/>
      <c r="B244" s="138"/>
      <c r="C244" s="138"/>
      <c r="D244" s="138"/>
    </row>
    <row r="245">
      <c r="A245" s="3"/>
      <c r="B245" s="138"/>
      <c r="C245" s="138"/>
      <c r="D245" s="138"/>
    </row>
    <row r="246">
      <c r="A246" s="3"/>
      <c r="B246" s="138"/>
      <c r="C246" s="138"/>
      <c r="D246" s="138"/>
    </row>
    <row r="247">
      <c r="A247" s="3"/>
      <c r="B247" s="138"/>
      <c r="C247" s="138"/>
      <c r="D247" s="138"/>
    </row>
    <row r="248">
      <c r="A248" s="3"/>
      <c r="B248" s="138"/>
      <c r="C248" s="138"/>
      <c r="D248" s="138"/>
    </row>
    <row r="249">
      <c r="A249" s="3"/>
      <c r="B249" s="138"/>
      <c r="C249" s="138"/>
      <c r="D249" s="138"/>
    </row>
    <row r="250">
      <c r="A250" s="3"/>
      <c r="B250" s="138"/>
      <c r="C250" s="138"/>
      <c r="D250" s="138"/>
    </row>
    <row r="251">
      <c r="A251" s="3"/>
      <c r="B251" s="138"/>
      <c r="C251" s="138"/>
      <c r="D251" s="138"/>
    </row>
    <row r="252">
      <c r="A252" s="3"/>
      <c r="B252" s="138"/>
      <c r="C252" s="138"/>
      <c r="D252" s="138"/>
    </row>
    <row r="253">
      <c r="A253" s="3"/>
      <c r="B253" s="138"/>
      <c r="C253" s="138"/>
      <c r="D253" s="138"/>
    </row>
    <row r="254">
      <c r="A254" s="3"/>
      <c r="B254" s="138"/>
      <c r="C254" s="138"/>
      <c r="D254" s="138"/>
    </row>
    <row r="255">
      <c r="A255" s="3"/>
      <c r="B255" s="138"/>
      <c r="C255" s="138"/>
      <c r="D255" s="138"/>
    </row>
    <row r="256">
      <c r="A256" s="3"/>
      <c r="B256" s="138"/>
      <c r="C256" s="138"/>
      <c r="D256" s="138"/>
    </row>
    <row r="257">
      <c r="A257" s="3"/>
      <c r="B257" s="138"/>
      <c r="C257" s="138"/>
      <c r="D257" s="138"/>
    </row>
    <row r="258">
      <c r="A258" s="3"/>
      <c r="B258" s="138"/>
      <c r="C258" s="138"/>
      <c r="D258" s="138"/>
    </row>
    <row r="259">
      <c r="A259" s="3"/>
      <c r="B259" s="138"/>
      <c r="C259" s="138"/>
      <c r="D259" s="138"/>
    </row>
    <row r="260">
      <c r="A260" s="3"/>
      <c r="B260" s="138"/>
      <c r="C260" s="138"/>
      <c r="D260" s="138"/>
    </row>
    <row r="261">
      <c r="A261" s="3"/>
      <c r="B261" s="138"/>
      <c r="C261" s="138"/>
      <c r="D261" s="138"/>
    </row>
    <row r="262">
      <c r="A262" s="3"/>
      <c r="B262" s="138"/>
      <c r="C262" s="138"/>
      <c r="D262" s="138"/>
    </row>
    <row r="263">
      <c r="A263" s="3"/>
      <c r="B263" s="138"/>
      <c r="C263" s="138"/>
      <c r="D263" s="138"/>
    </row>
    <row r="264">
      <c r="A264" s="3"/>
      <c r="B264" s="138"/>
      <c r="C264" s="138"/>
      <c r="D264" s="138"/>
    </row>
    <row r="265">
      <c r="A265" s="3"/>
      <c r="B265" s="138"/>
      <c r="C265" s="138"/>
      <c r="D265" s="138"/>
    </row>
    <row r="266">
      <c r="A266" s="3"/>
      <c r="B266" s="138"/>
      <c r="C266" s="138"/>
      <c r="D266" s="138"/>
    </row>
    <row r="267">
      <c r="A267" s="3"/>
      <c r="B267" s="138"/>
      <c r="C267" s="138"/>
      <c r="D267" s="138"/>
    </row>
    <row r="268">
      <c r="A268" s="3"/>
      <c r="B268" s="138"/>
      <c r="C268" s="138"/>
      <c r="D268" s="138"/>
    </row>
    <row r="269">
      <c r="A269" s="3"/>
      <c r="B269" s="138"/>
      <c r="C269" s="138"/>
      <c r="D269" s="138"/>
    </row>
    <row r="270">
      <c r="A270" s="3"/>
      <c r="B270" s="138"/>
      <c r="C270" s="138"/>
      <c r="D270" s="138"/>
    </row>
    <row r="271">
      <c r="A271" s="3"/>
      <c r="B271" s="138"/>
      <c r="C271" s="138"/>
      <c r="D271" s="138"/>
    </row>
    <row r="272">
      <c r="A272" s="3"/>
      <c r="B272" s="138"/>
      <c r="C272" s="138"/>
      <c r="D272" s="138"/>
    </row>
    <row r="273">
      <c r="A273" s="3"/>
      <c r="B273" s="138"/>
      <c r="C273" s="138"/>
      <c r="D273" s="138"/>
    </row>
    <row r="274">
      <c r="A274" s="3"/>
      <c r="B274" s="138"/>
      <c r="C274" s="138"/>
      <c r="D274" s="138"/>
    </row>
    <row r="275">
      <c r="A275" s="3"/>
      <c r="B275" s="138"/>
      <c r="C275" s="138"/>
      <c r="D275" s="138"/>
    </row>
    <row r="276">
      <c r="A276" s="3"/>
      <c r="B276" s="138"/>
      <c r="C276" s="138"/>
      <c r="D276" s="138"/>
    </row>
    <row r="277">
      <c r="A277" s="3"/>
      <c r="B277" s="138"/>
      <c r="C277" s="138"/>
      <c r="D277" s="138"/>
    </row>
    <row r="278">
      <c r="A278" s="3"/>
      <c r="B278" s="138"/>
      <c r="C278" s="138"/>
      <c r="D278" s="138"/>
    </row>
    <row r="279">
      <c r="A279" s="3"/>
      <c r="B279" s="138"/>
      <c r="C279" s="138"/>
      <c r="D279" s="138"/>
    </row>
    <row r="280">
      <c r="A280" s="3"/>
      <c r="B280" s="138"/>
      <c r="C280" s="138"/>
      <c r="D280" s="138"/>
    </row>
    <row r="281">
      <c r="A281" s="3"/>
      <c r="B281" s="138"/>
      <c r="C281" s="138"/>
      <c r="D281" s="138"/>
    </row>
    <row r="282">
      <c r="A282" s="3"/>
      <c r="B282" s="138"/>
      <c r="C282" s="138"/>
      <c r="D282" s="138"/>
    </row>
    <row r="283">
      <c r="A283" s="3"/>
      <c r="B283" s="138"/>
      <c r="C283" s="138"/>
      <c r="D283" s="138"/>
    </row>
    <row r="284">
      <c r="A284" s="3"/>
      <c r="B284" s="138"/>
      <c r="C284" s="138"/>
      <c r="D284" s="138"/>
    </row>
    <row r="285">
      <c r="A285" s="3"/>
      <c r="B285" s="138"/>
      <c r="C285" s="138"/>
      <c r="D285" s="138"/>
    </row>
    <row r="286">
      <c r="A286" s="3"/>
      <c r="B286" s="138"/>
      <c r="C286" s="138"/>
      <c r="D286" s="138"/>
    </row>
    <row r="287">
      <c r="A287" s="3"/>
      <c r="B287" s="138"/>
      <c r="C287" s="138"/>
      <c r="D287" s="138"/>
    </row>
    <row r="288">
      <c r="A288" s="3"/>
      <c r="B288" s="138"/>
      <c r="C288" s="138"/>
      <c r="D288" s="138"/>
    </row>
    <row r="289">
      <c r="A289" s="3"/>
      <c r="B289" s="138"/>
      <c r="C289" s="138"/>
      <c r="D289" s="138"/>
    </row>
    <row r="290">
      <c r="A290" s="3"/>
      <c r="B290" s="138"/>
      <c r="C290" s="138"/>
      <c r="D290" s="138"/>
    </row>
    <row r="291">
      <c r="A291" s="3"/>
      <c r="B291" s="138"/>
      <c r="C291" s="138"/>
      <c r="D291" s="138"/>
    </row>
    <row r="292">
      <c r="A292" s="3"/>
      <c r="B292" s="138"/>
      <c r="C292" s="138"/>
      <c r="D292" s="138"/>
    </row>
    <row r="293">
      <c r="A293" s="3"/>
      <c r="B293" s="138"/>
      <c r="C293" s="138"/>
      <c r="D293" s="138"/>
    </row>
    <row r="294">
      <c r="A294" s="3"/>
      <c r="B294" s="138"/>
      <c r="C294" s="138"/>
      <c r="D294" s="138"/>
    </row>
    <row r="295">
      <c r="A295" s="3"/>
      <c r="B295" s="138"/>
      <c r="C295" s="138"/>
      <c r="D295" s="138"/>
    </row>
    <row r="296">
      <c r="A296" s="3"/>
      <c r="B296" s="138"/>
      <c r="C296" s="138"/>
      <c r="D296" s="138"/>
    </row>
    <row r="297">
      <c r="A297" s="3"/>
      <c r="B297" s="138"/>
      <c r="C297" s="138"/>
      <c r="D297" s="138"/>
    </row>
    <row r="298">
      <c r="A298" s="3"/>
      <c r="B298" s="138"/>
      <c r="C298" s="138"/>
      <c r="D298" s="138"/>
    </row>
    <row r="299">
      <c r="A299" s="3"/>
      <c r="B299" s="138"/>
      <c r="C299" s="138"/>
      <c r="D299" s="138"/>
    </row>
    <row r="300">
      <c r="A300" s="3"/>
      <c r="B300" s="138"/>
      <c r="C300" s="138"/>
      <c r="D300" s="138"/>
    </row>
    <row r="301">
      <c r="A301" s="3"/>
      <c r="B301" s="138"/>
      <c r="C301" s="138"/>
      <c r="D301" s="138"/>
    </row>
    <row r="302">
      <c r="A302" s="3"/>
      <c r="B302" s="138"/>
      <c r="C302" s="138"/>
      <c r="D302" s="138"/>
    </row>
    <row r="303">
      <c r="A303" s="3"/>
      <c r="B303" s="138"/>
      <c r="C303" s="138"/>
      <c r="D303" s="138"/>
    </row>
    <row r="304">
      <c r="A304" s="3"/>
      <c r="B304" s="138"/>
      <c r="C304" s="138"/>
      <c r="D304" s="138"/>
    </row>
    <row r="305">
      <c r="A305" s="3"/>
      <c r="B305" s="138"/>
      <c r="C305" s="138"/>
      <c r="D305" s="138"/>
    </row>
    <row r="306">
      <c r="A306" s="3"/>
      <c r="B306" s="138"/>
      <c r="C306" s="138"/>
      <c r="D306" s="138"/>
    </row>
    <row r="307">
      <c r="A307" s="3"/>
      <c r="B307" s="138"/>
      <c r="C307" s="138"/>
      <c r="D307" s="138"/>
    </row>
    <row r="308">
      <c r="A308" s="3"/>
      <c r="B308" s="138"/>
      <c r="C308" s="138"/>
      <c r="D308" s="138"/>
    </row>
    <row r="309">
      <c r="A309" s="3"/>
      <c r="B309" s="138"/>
      <c r="C309" s="138"/>
      <c r="D309" s="138"/>
    </row>
    <row r="310">
      <c r="A310" s="3"/>
      <c r="B310" s="138"/>
      <c r="C310" s="138"/>
      <c r="D310" s="138"/>
    </row>
    <row r="311">
      <c r="A311" s="3"/>
      <c r="B311" s="138"/>
      <c r="C311" s="138"/>
      <c r="D311" s="138"/>
    </row>
    <row r="312">
      <c r="A312" s="3"/>
      <c r="B312" s="138"/>
      <c r="C312" s="138"/>
      <c r="D312" s="138"/>
    </row>
    <row r="313">
      <c r="A313" s="3"/>
      <c r="B313" s="138"/>
      <c r="C313" s="138"/>
      <c r="D313" s="138"/>
    </row>
    <row r="314">
      <c r="A314" s="3"/>
      <c r="B314" s="138"/>
      <c r="C314" s="138"/>
      <c r="D314" s="138"/>
    </row>
    <row r="315">
      <c r="A315" s="3"/>
      <c r="B315" s="138"/>
      <c r="C315" s="138"/>
      <c r="D315" s="138"/>
    </row>
    <row r="316">
      <c r="A316" s="3"/>
      <c r="B316" s="138"/>
      <c r="C316" s="138"/>
      <c r="D316" s="138"/>
    </row>
    <row r="317">
      <c r="A317" s="3"/>
      <c r="B317" s="138"/>
      <c r="C317" s="138"/>
      <c r="D317" s="138"/>
    </row>
    <row r="318">
      <c r="A318" s="3"/>
      <c r="B318" s="138"/>
      <c r="C318" s="138"/>
      <c r="D318" s="138"/>
    </row>
    <row r="319">
      <c r="A319" s="3"/>
      <c r="B319" s="138"/>
      <c r="C319" s="138"/>
      <c r="D319" s="138"/>
    </row>
    <row r="320">
      <c r="A320" s="3"/>
      <c r="B320" s="138"/>
      <c r="C320" s="138"/>
      <c r="D320" s="138"/>
    </row>
    <row r="321">
      <c r="A321" s="3"/>
      <c r="B321" s="138"/>
      <c r="C321" s="138"/>
      <c r="D321" s="138"/>
    </row>
    <row r="322">
      <c r="A322" s="3"/>
      <c r="B322" s="138"/>
      <c r="C322" s="138"/>
      <c r="D322" s="138"/>
    </row>
    <row r="323">
      <c r="A323" s="3"/>
      <c r="B323" s="138"/>
      <c r="C323" s="138"/>
      <c r="D323" s="138"/>
    </row>
    <row r="324">
      <c r="A324" s="3"/>
      <c r="B324" s="138"/>
      <c r="C324" s="138"/>
      <c r="D324" s="138"/>
    </row>
    <row r="325">
      <c r="A325" s="3"/>
      <c r="B325" s="138"/>
      <c r="C325" s="138"/>
      <c r="D325" s="138"/>
    </row>
    <row r="326">
      <c r="A326" s="3"/>
      <c r="B326" s="138"/>
      <c r="C326" s="138"/>
      <c r="D326" s="138"/>
    </row>
    <row r="327">
      <c r="A327" s="3"/>
      <c r="B327" s="138"/>
      <c r="C327" s="138"/>
      <c r="D327" s="138"/>
    </row>
    <row r="328">
      <c r="A328" s="3"/>
      <c r="B328" s="138"/>
      <c r="C328" s="138"/>
      <c r="D328" s="138"/>
    </row>
    <row r="329">
      <c r="A329" s="3"/>
      <c r="B329" s="138"/>
      <c r="C329" s="138"/>
      <c r="D329" s="138"/>
    </row>
    <row r="330">
      <c r="A330" s="3"/>
      <c r="B330" s="138"/>
      <c r="C330" s="138"/>
      <c r="D330" s="138"/>
    </row>
    <row r="331">
      <c r="A331" s="3"/>
      <c r="B331" s="138"/>
      <c r="C331" s="138"/>
      <c r="D331" s="138"/>
    </row>
    <row r="332">
      <c r="A332" s="3"/>
      <c r="B332" s="138"/>
      <c r="C332" s="138"/>
      <c r="D332" s="138"/>
    </row>
    <row r="333">
      <c r="A333" s="3"/>
      <c r="B333" s="138"/>
      <c r="C333" s="138"/>
      <c r="D333" s="138"/>
    </row>
    <row r="334">
      <c r="A334" s="3"/>
      <c r="B334" s="138"/>
      <c r="C334" s="138"/>
      <c r="D334" s="138"/>
    </row>
    <row r="335">
      <c r="A335" s="3"/>
      <c r="B335" s="138"/>
      <c r="C335" s="138"/>
      <c r="D335" s="138"/>
    </row>
    <row r="336">
      <c r="A336" s="3"/>
      <c r="B336" s="138"/>
      <c r="C336" s="138"/>
      <c r="D336" s="138"/>
    </row>
    <row r="337">
      <c r="A337" s="3"/>
      <c r="B337" s="138"/>
      <c r="C337" s="138"/>
      <c r="D337" s="138"/>
    </row>
    <row r="338">
      <c r="A338" s="3"/>
      <c r="B338" s="138"/>
      <c r="C338" s="138"/>
      <c r="D338" s="138"/>
    </row>
    <row r="339">
      <c r="A339" s="3"/>
      <c r="B339" s="138"/>
      <c r="C339" s="138"/>
      <c r="D339" s="138"/>
    </row>
    <row r="340">
      <c r="A340" s="3"/>
      <c r="B340" s="138"/>
      <c r="C340" s="138"/>
      <c r="D340" s="138"/>
    </row>
    <row r="341">
      <c r="A341" s="3"/>
      <c r="B341" s="138"/>
      <c r="C341" s="138"/>
      <c r="D341" s="138"/>
    </row>
    <row r="342">
      <c r="A342" s="3"/>
      <c r="B342" s="138"/>
      <c r="C342" s="138"/>
      <c r="D342" s="138"/>
    </row>
    <row r="343">
      <c r="A343" s="3"/>
      <c r="B343" s="138"/>
      <c r="C343" s="138"/>
      <c r="D343" s="138"/>
    </row>
    <row r="344">
      <c r="A344" s="3"/>
      <c r="B344" s="138"/>
      <c r="C344" s="138"/>
      <c r="D344" s="138"/>
    </row>
    <row r="345">
      <c r="A345" s="3"/>
      <c r="B345" s="138"/>
      <c r="C345" s="138"/>
      <c r="D345" s="138"/>
    </row>
    <row r="346">
      <c r="A346" s="3"/>
      <c r="B346" s="138"/>
      <c r="C346" s="138"/>
      <c r="D346" s="138"/>
    </row>
    <row r="347">
      <c r="A347" s="3"/>
      <c r="B347" s="138"/>
      <c r="C347" s="138"/>
      <c r="D347" s="138"/>
    </row>
    <row r="348">
      <c r="A348" s="3"/>
      <c r="B348" s="138"/>
      <c r="C348" s="138"/>
      <c r="D348" s="138"/>
    </row>
    <row r="349">
      <c r="A349" s="3"/>
      <c r="B349" s="138"/>
      <c r="C349" s="138"/>
      <c r="D349" s="138"/>
    </row>
    <row r="350">
      <c r="A350" s="3"/>
      <c r="B350" s="138"/>
      <c r="C350" s="138"/>
      <c r="D350" s="138"/>
    </row>
    <row r="351">
      <c r="A351" s="3"/>
      <c r="B351" s="138"/>
      <c r="C351" s="138"/>
      <c r="D351" s="138"/>
    </row>
    <row r="352">
      <c r="A352" s="3"/>
      <c r="B352" s="138"/>
      <c r="C352" s="138"/>
      <c r="D352" s="138"/>
    </row>
    <row r="353">
      <c r="A353" s="3"/>
      <c r="B353" s="138"/>
      <c r="C353" s="138"/>
      <c r="D353" s="138"/>
    </row>
    <row r="354">
      <c r="A354" s="3"/>
      <c r="B354" s="138"/>
      <c r="C354" s="138"/>
      <c r="D354" s="138"/>
    </row>
    <row r="355">
      <c r="A355" s="3"/>
      <c r="B355" s="138"/>
      <c r="C355" s="138"/>
      <c r="D355" s="138"/>
    </row>
    <row r="356">
      <c r="A356" s="3"/>
      <c r="B356" s="138"/>
      <c r="C356" s="138"/>
      <c r="D356" s="138"/>
    </row>
    <row r="357">
      <c r="A357" s="3"/>
      <c r="B357" s="138"/>
      <c r="C357" s="138"/>
      <c r="D357" s="138"/>
    </row>
    <row r="358">
      <c r="A358" s="3"/>
      <c r="B358" s="138"/>
      <c r="C358" s="138"/>
      <c r="D358" s="138"/>
    </row>
    <row r="359">
      <c r="A359" s="3"/>
      <c r="B359" s="138"/>
      <c r="C359" s="138"/>
      <c r="D359" s="138"/>
    </row>
    <row r="360">
      <c r="A360" s="3"/>
      <c r="B360" s="138"/>
      <c r="C360" s="138"/>
      <c r="D360" s="138"/>
    </row>
    <row r="361">
      <c r="A361" s="3"/>
      <c r="B361" s="138"/>
      <c r="C361" s="138"/>
      <c r="D361" s="138"/>
    </row>
    <row r="362">
      <c r="A362" s="3"/>
      <c r="B362" s="138"/>
      <c r="C362" s="138"/>
      <c r="D362" s="138"/>
    </row>
    <row r="363">
      <c r="A363" s="3"/>
      <c r="B363" s="138"/>
      <c r="C363" s="138"/>
      <c r="D363" s="138"/>
    </row>
    <row r="364">
      <c r="A364" s="3"/>
      <c r="B364" s="138"/>
      <c r="C364" s="138"/>
      <c r="D364" s="138"/>
    </row>
    <row r="365">
      <c r="A365" s="3"/>
      <c r="B365" s="138"/>
      <c r="C365" s="138"/>
      <c r="D365" s="138"/>
    </row>
    <row r="366">
      <c r="A366" s="3"/>
      <c r="B366" s="138"/>
      <c r="C366" s="138"/>
      <c r="D366" s="138"/>
    </row>
    <row r="367">
      <c r="A367" s="3"/>
      <c r="B367" s="138"/>
      <c r="C367" s="138"/>
      <c r="D367" s="138"/>
    </row>
    <row r="368">
      <c r="A368" s="3"/>
      <c r="B368" s="138"/>
      <c r="C368" s="138"/>
      <c r="D368" s="138"/>
    </row>
    <row r="369">
      <c r="A369" s="3"/>
      <c r="B369" s="138"/>
      <c r="C369" s="138"/>
      <c r="D369" s="138"/>
    </row>
    <row r="370">
      <c r="A370" s="3"/>
      <c r="B370" s="138"/>
      <c r="C370" s="138"/>
      <c r="D370" s="138"/>
    </row>
    <row r="371">
      <c r="A371" s="3"/>
      <c r="B371" s="138"/>
      <c r="C371" s="138"/>
      <c r="D371" s="138"/>
    </row>
    <row r="372">
      <c r="A372" s="3"/>
      <c r="B372" s="138"/>
      <c r="C372" s="138"/>
      <c r="D372" s="138"/>
    </row>
    <row r="373">
      <c r="A373" s="3"/>
      <c r="B373" s="138"/>
      <c r="C373" s="138"/>
      <c r="D373" s="138"/>
    </row>
    <row r="374">
      <c r="A374" s="3"/>
      <c r="B374" s="138"/>
      <c r="C374" s="138"/>
      <c r="D374" s="138"/>
    </row>
    <row r="375">
      <c r="A375" s="3"/>
      <c r="B375" s="138"/>
      <c r="C375" s="138"/>
      <c r="D375" s="138"/>
    </row>
    <row r="376">
      <c r="A376" s="3"/>
      <c r="B376" s="138"/>
      <c r="C376" s="138"/>
      <c r="D376" s="138"/>
    </row>
    <row r="377">
      <c r="A377" s="3"/>
      <c r="B377" s="138"/>
      <c r="C377" s="138"/>
      <c r="D377" s="138"/>
    </row>
    <row r="378">
      <c r="A378" s="3"/>
      <c r="B378" s="138"/>
      <c r="C378" s="138"/>
      <c r="D378" s="138"/>
    </row>
    <row r="379">
      <c r="A379" s="3"/>
      <c r="B379" s="138"/>
      <c r="C379" s="138"/>
      <c r="D379" s="138"/>
    </row>
    <row r="380">
      <c r="A380" s="3"/>
      <c r="B380" s="138"/>
      <c r="C380" s="138"/>
      <c r="D380" s="138"/>
    </row>
    <row r="381">
      <c r="A381" s="3"/>
      <c r="B381" s="138"/>
      <c r="C381" s="138"/>
      <c r="D381" s="138"/>
    </row>
    <row r="382">
      <c r="A382" s="3"/>
      <c r="B382" s="138"/>
      <c r="C382" s="138"/>
      <c r="D382" s="138"/>
    </row>
    <row r="383">
      <c r="A383" s="3"/>
      <c r="B383" s="138"/>
      <c r="C383" s="138"/>
      <c r="D383" s="138"/>
    </row>
    <row r="384">
      <c r="A384" s="3"/>
      <c r="B384" s="138"/>
      <c r="C384" s="138"/>
      <c r="D384" s="138"/>
    </row>
    <row r="385">
      <c r="A385" s="3"/>
      <c r="B385" s="138"/>
      <c r="C385" s="138"/>
      <c r="D385" s="138"/>
    </row>
    <row r="386">
      <c r="A386" s="3"/>
      <c r="B386" s="138"/>
      <c r="C386" s="138"/>
      <c r="D386" s="138"/>
    </row>
    <row r="387">
      <c r="A387" s="3"/>
      <c r="B387" s="138"/>
      <c r="C387" s="138"/>
      <c r="D387" s="138"/>
    </row>
    <row r="388">
      <c r="A388" s="3"/>
      <c r="B388" s="138"/>
      <c r="C388" s="138"/>
      <c r="D388" s="138"/>
    </row>
    <row r="389">
      <c r="A389" s="3"/>
      <c r="B389" s="138"/>
      <c r="C389" s="138"/>
      <c r="D389" s="138"/>
    </row>
    <row r="390">
      <c r="A390" s="3"/>
      <c r="B390" s="138"/>
      <c r="C390" s="138"/>
      <c r="D390" s="138"/>
    </row>
    <row r="391">
      <c r="A391" s="3"/>
      <c r="B391" s="138"/>
      <c r="C391" s="138"/>
      <c r="D391" s="138"/>
    </row>
    <row r="392">
      <c r="A392" s="3"/>
      <c r="B392" s="138"/>
      <c r="C392" s="138"/>
      <c r="D392" s="138"/>
    </row>
    <row r="393">
      <c r="A393" s="3"/>
      <c r="B393" s="138"/>
      <c r="C393" s="138"/>
      <c r="D393" s="138"/>
    </row>
    <row r="394">
      <c r="A394" s="3"/>
      <c r="B394" s="138"/>
      <c r="C394" s="138"/>
      <c r="D394" s="138"/>
    </row>
    <row r="395">
      <c r="A395" s="3"/>
      <c r="B395" s="138"/>
      <c r="C395" s="138"/>
      <c r="D395" s="138"/>
    </row>
    <row r="396">
      <c r="A396" s="3"/>
      <c r="B396" s="138"/>
      <c r="C396" s="138"/>
      <c r="D396" s="138"/>
    </row>
    <row r="397">
      <c r="A397" s="3"/>
      <c r="B397" s="138"/>
      <c r="C397" s="138"/>
      <c r="D397" s="138"/>
    </row>
    <row r="398">
      <c r="A398" s="3"/>
      <c r="B398" s="138"/>
      <c r="C398" s="138"/>
      <c r="D398" s="138"/>
    </row>
    <row r="399">
      <c r="A399" s="3"/>
      <c r="B399" s="138"/>
      <c r="C399" s="138"/>
      <c r="D399" s="138"/>
    </row>
    <row r="400">
      <c r="A400" s="3"/>
      <c r="B400" s="138"/>
      <c r="C400" s="138"/>
      <c r="D400" s="138"/>
    </row>
    <row r="401">
      <c r="A401" s="3"/>
      <c r="B401" s="138"/>
      <c r="C401" s="138"/>
      <c r="D401" s="138"/>
    </row>
    <row r="402">
      <c r="A402" s="3"/>
      <c r="B402" s="138"/>
      <c r="C402" s="138"/>
      <c r="D402" s="138"/>
    </row>
    <row r="403">
      <c r="A403" s="3"/>
      <c r="B403" s="138"/>
      <c r="C403" s="138"/>
      <c r="D403" s="138"/>
    </row>
    <row r="404">
      <c r="A404" s="3"/>
      <c r="B404" s="138"/>
      <c r="C404" s="138"/>
      <c r="D404" s="138"/>
    </row>
    <row r="405">
      <c r="A405" s="3"/>
      <c r="B405" s="138"/>
      <c r="C405" s="138"/>
      <c r="D405" s="138"/>
    </row>
    <row r="406">
      <c r="A406" s="3"/>
      <c r="B406" s="138"/>
      <c r="C406" s="138"/>
      <c r="D406" s="138"/>
    </row>
    <row r="407">
      <c r="A407" s="3"/>
      <c r="B407" s="138"/>
      <c r="C407" s="138"/>
      <c r="D407" s="138"/>
    </row>
    <row r="408">
      <c r="A408" s="3"/>
      <c r="B408" s="138"/>
      <c r="C408" s="138"/>
      <c r="D408" s="138"/>
    </row>
    <row r="409">
      <c r="A409" s="3"/>
      <c r="B409" s="138"/>
      <c r="C409" s="138"/>
      <c r="D409" s="138"/>
    </row>
    <row r="410">
      <c r="A410" s="3"/>
      <c r="B410" s="138"/>
      <c r="C410" s="138"/>
      <c r="D410" s="138"/>
    </row>
    <row r="411">
      <c r="A411" s="3"/>
      <c r="B411" s="138"/>
      <c r="C411" s="138"/>
      <c r="D411" s="138"/>
    </row>
    <row r="412">
      <c r="A412" s="3"/>
      <c r="B412" s="138"/>
      <c r="C412" s="138"/>
      <c r="D412" s="138"/>
    </row>
    <row r="413">
      <c r="A413" s="3"/>
      <c r="B413" s="138"/>
      <c r="C413" s="138"/>
      <c r="D413" s="138"/>
    </row>
    <row r="414">
      <c r="A414" s="3"/>
      <c r="B414" s="138"/>
      <c r="C414" s="138"/>
      <c r="D414" s="138"/>
    </row>
    <row r="415">
      <c r="A415" s="3"/>
      <c r="B415" s="138"/>
      <c r="C415" s="138"/>
      <c r="D415" s="138"/>
    </row>
    <row r="416">
      <c r="A416" s="3"/>
      <c r="B416" s="138"/>
      <c r="C416" s="138"/>
      <c r="D416" s="138"/>
    </row>
    <row r="417">
      <c r="A417" s="3"/>
      <c r="B417" s="138"/>
      <c r="C417" s="138"/>
      <c r="D417" s="138"/>
    </row>
    <row r="418">
      <c r="A418" s="3"/>
      <c r="B418" s="138"/>
      <c r="C418" s="138"/>
      <c r="D418" s="138"/>
    </row>
    <row r="419">
      <c r="A419" s="3"/>
      <c r="B419" s="138"/>
      <c r="C419" s="138"/>
      <c r="D419" s="138"/>
    </row>
    <row r="420">
      <c r="A420" s="3"/>
      <c r="B420" s="138"/>
      <c r="C420" s="138"/>
      <c r="D420" s="138"/>
    </row>
    <row r="421">
      <c r="A421" s="3"/>
      <c r="B421" s="138"/>
      <c r="C421" s="138"/>
      <c r="D421" s="138"/>
    </row>
    <row r="422">
      <c r="A422" s="3"/>
      <c r="B422" s="138"/>
      <c r="C422" s="138"/>
      <c r="D422" s="138"/>
    </row>
    <row r="423">
      <c r="A423" s="3"/>
      <c r="B423" s="138"/>
      <c r="C423" s="138"/>
      <c r="D423" s="138"/>
    </row>
    <row r="424">
      <c r="A424" s="3"/>
      <c r="B424" s="138"/>
      <c r="C424" s="138"/>
      <c r="D424" s="138"/>
    </row>
    <row r="425">
      <c r="A425" s="3"/>
      <c r="B425" s="138"/>
      <c r="C425" s="138"/>
      <c r="D425" s="138"/>
    </row>
    <row r="426">
      <c r="A426" s="3"/>
      <c r="B426" s="138"/>
      <c r="C426" s="138"/>
      <c r="D426" s="138"/>
    </row>
    <row r="427">
      <c r="A427" s="3"/>
      <c r="B427" s="138"/>
      <c r="C427" s="138"/>
      <c r="D427" s="138"/>
    </row>
    <row r="428">
      <c r="A428" s="3"/>
      <c r="B428" s="138"/>
      <c r="C428" s="138"/>
      <c r="D428" s="138"/>
    </row>
    <row r="429">
      <c r="A429" s="3"/>
      <c r="B429" s="138"/>
      <c r="C429" s="138"/>
      <c r="D429" s="138"/>
    </row>
    <row r="430">
      <c r="A430" s="3"/>
      <c r="B430" s="138"/>
      <c r="C430" s="138"/>
      <c r="D430" s="138"/>
    </row>
    <row r="431">
      <c r="A431" s="3"/>
      <c r="B431" s="138"/>
      <c r="C431" s="138"/>
      <c r="D431" s="138"/>
    </row>
    <row r="432">
      <c r="A432" s="3"/>
      <c r="B432" s="138"/>
      <c r="C432" s="138"/>
      <c r="D432" s="138"/>
    </row>
    <row r="433">
      <c r="A433" s="3"/>
      <c r="B433" s="138"/>
      <c r="C433" s="138"/>
      <c r="D433" s="138"/>
    </row>
    <row r="434">
      <c r="A434" s="3"/>
      <c r="B434" s="138"/>
      <c r="C434" s="138"/>
      <c r="D434" s="138"/>
    </row>
    <row r="435">
      <c r="A435" s="3"/>
      <c r="B435" s="138"/>
      <c r="C435" s="138"/>
      <c r="D435" s="138"/>
    </row>
    <row r="436">
      <c r="A436" s="3"/>
      <c r="B436" s="138"/>
      <c r="C436" s="138"/>
      <c r="D436" s="138"/>
    </row>
    <row r="437">
      <c r="A437" s="3"/>
      <c r="B437" s="138"/>
      <c r="C437" s="138"/>
      <c r="D437" s="138"/>
    </row>
    <row r="438">
      <c r="A438" s="3"/>
      <c r="B438" s="138"/>
      <c r="C438" s="138"/>
      <c r="D438" s="138"/>
    </row>
    <row r="439">
      <c r="A439" s="3"/>
      <c r="B439" s="138"/>
      <c r="C439" s="138"/>
      <c r="D439" s="138"/>
    </row>
    <row r="440">
      <c r="A440" s="3"/>
      <c r="B440" s="138"/>
      <c r="C440" s="138"/>
      <c r="D440" s="138"/>
    </row>
    <row r="441">
      <c r="A441" s="3"/>
      <c r="B441" s="138"/>
      <c r="C441" s="138"/>
      <c r="D441" s="138"/>
    </row>
    <row r="442">
      <c r="A442" s="3"/>
      <c r="B442" s="138"/>
      <c r="C442" s="138"/>
      <c r="D442" s="138"/>
    </row>
    <row r="443">
      <c r="A443" s="3"/>
      <c r="B443" s="138"/>
      <c r="C443" s="138"/>
      <c r="D443" s="138"/>
    </row>
    <row r="444">
      <c r="A444" s="3"/>
      <c r="B444" s="138"/>
      <c r="C444" s="138"/>
      <c r="D444" s="138"/>
    </row>
    <row r="445">
      <c r="A445" s="3"/>
      <c r="B445" s="138"/>
      <c r="C445" s="138"/>
      <c r="D445" s="138"/>
    </row>
    <row r="446">
      <c r="A446" s="3"/>
      <c r="B446" s="138"/>
      <c r="C446" s="138"/>
      <c r="D446" s="138"/>
    </row>
    <row r="447">
      <c r="A447" s="3"/>
      <c r="B447" s="138"/>
      <c r="C447" s="138"/>
      <c r="D447" s="138"/>
    </row>
    <row r="448">
      <c r="A448" s="3"/>
      <c r="B448" s="138"/>
      <c r="C448" s="138"/>
      <c r="D448" s="138"/>
    </row>
    <row r="449">
      <c r="A449" s="3"/>
      <c r="B449" s="138"/>
      <c r="C449" s="138"/>
      <c r="D449" s="138"/>
    </row>
    <row r="450">
      <c r="A450" s="3"/>
      <c r="B450" s="138"/>
      <c r="C450" s="138"/>
      <c r="D450" s="138"/>
    </row>
    <row r="451">
      <c r="A451" s="3"/>
      <c r="B451" s="138"/>
      <c r="C451" s="138"/>
      <c r="D451" s="138"/>
    </row>
    <row r="452">
      <c r="A452" s="3"/>
      <c r="B452" s="138"/>
      <c r="C452" s="138"/>
      <c r="D452" s="138"/>
    </row>
    <row r="453">
      <c r="A453" s="3"/>
      <c r="B453" s="138"/>
      <c r="C453" s="138"/>
      <c r="D453" s="138"/>
    </row>
    <row r="454">
      <c r="A454" s="3"/>
      <c r="B454" s="138"/>
      <c r="C454" s="138"/>
      <c r="D454" s="138"/>
    </row>
    <row r="455">
      <c r="A455" s="3"/>
      <c r="B455" s="138"/>
      <c r="C455" s="138"/>
      <c r="D455" s="138"/>
    </row>
    <row r="456">
      <c r="A456" s="3"/>
      <c r="B456" s="138"/>
      <c r="C456" s="138"/>
      <c r="D456" s="138"/>
    </row>
    <row r="457">
      <c r="A457" s="3"/>
      <c r="B457" s="138"/>
      <c r="C457" s="138"/>
      <c r="D457" s="138"/>
    </row>
    <row r="458">
      <c r="A458" s="3"/>
      <c r="B458" s="138"/>
      <c r="C458" s="138"/>
      <c r="D458" s="138"/>
    </row>
    <row r="459">
      <c r="A459" s="3"/>
      <c r="B459" s="138"/>
      <c r="C459" s="138"/>
      <c r="D459" s="138"/>
    </row>
    <row r="460">
      <c r="A460" s="3"/>
      <c r="B460" s="138"/>
      <c r="C460" s="138"/>
      <c r="D460" s="138"/>
    </row>
    <row r="461">
      <c r="A461" s="3"/>
      <c r="B461" s="138"/>
      <c r="C461" s="138"/>
      <c r="D461" s="138"/>
    </row>
    <row r="462">
      <c r="A462" s="3"/>
      <c r="B462" s="138"/>
      <c r="C462" s="138"/>
      <c r="D462" s="138"/>
    </row>
    <row r="463">
      <c r="A463" s="3"/>
      <c r="B463" s="138"/>
      <c r="C463" s="138"/>
      <c r="D463" s="138"/>
    </row>
    <row r="464">
      <c r="A464" s="3"/>
      <c r="B464" s="138"/>
      <c r="C464" s="138"/>
      <c r="D464" s="138"/>
    </row>
    <row r="465">
      <c r="A465" s="3"/>
      <c r="B465" s="138"/>
      <c r="C465" s="138"/>
      <c r="D465" s="138"/>
    </row>
    <row r="466">
      <c r="A466" s="3"/>
      <c r="B466" s="138"/>
      <c r="C466" s="138"/>
      <c r="D466" s="138"/>
    </row>
    <row r="467">
      <c r="A467" s="3"/>
      <c r="B467" s="138"/>
      <c r="C467" s="138"/>
      <c r="D467" s="138"/>
    </row>
    <row r="468">
      <c r="A468" s="3"/>
      <c r="B468" s="138"/>
      <c r="C468" s="138"/>
      <c r="D468" s="138"/>
    </row>
    <row r="469">
      <c r="A469" s="3"/>
      <c r="B469" s="138"/>
      <c r="C469" s="138"/>
      <c r="D469" s="138"/>
    </row>
    <row r="470">
      <c r="A470" s="3"/>
      <c r="B470" s="138"/>
      <c r="C470" s="138"/>
      <c r="D470" s="138"/>
    </row>
    <row r="471">
      <c r="A471" s="3"/>
      <c r="B471" s="138"/>
      <c r="C471" s="138"/>
      <c r="D471" s="138"/>
    </row>
    <row r="472">
      <c r="A472" s="3"/>
      <c r="B472" s="138"/>
      <c r="C472" s="138"/>
      <c r="D472" s="138"/>
    </row>
    <row r="473">
      <c r="A473" s="3"/>
      <c r="B473" s="138"/>
      <c r="C473" s="138"/>
      <c r="D473" s="138"/>
    </row>
    <row r="474">
      <c r="A474" s="3"/>
      <c r="B474" s="138"/>
      <c r="C474" s="138"/>
      <c r="D474" s="138"/>
    </row>
    <row r="475">
      <c r="A475" s="3"/>
      <c r="B475" s="138"/>
      <c r="C475" s="138"/>
      <c r="D475" s="138"/>
    </row>
    <row r="476">
      <c r="A476" s="3"/>
      <c r="B476" s="138"/>
      <c r="C476" s="138"/>
      <c r="D476" s="138"/>
    </row>
    <row r="477">
      <c r="A477" s="3"/>
      <c r="B477" s="138"/>
      <c r="C477" s="138"/>
      <c r="D477" s="138"/>
    </row>
    <row r="478">
      <c r="A478" s="3"/>
      <c r="B478" s="138"/>
      <c r="C478" s="138"/>
      <c r="D478" s="138"/>
    </row>
    <row r="479">
      <c r="A479" s="3"/>
      <c r="B479" s="138"/>
      <c r="C479" s="138"/>
      <c r="D479" s="138"/>
    </row>
    <row r="480">
      <c r="A480" s="3"/>
      <c r="B480" s="138"/>
      <c r="C480" s="138"/>
      <c r="D480" s="138"/>
    </row>
    <row r="481">
      <c r="A481" s="3"/>
      <c r="B481" s="138"/>
      <c r="C481" s="138"/>
      <c r="D481" s="138"/>
    </row>
    <row r="482">
      <c r="A482" s="3"/>
      <c r="B482" s="138"/>
      <c r="C482" s="138"/>
      <c r="D482" s="138"/>
    </row>
    <row r="483">
      <c r="A483" s="3"/>
      <c r="B483" s="138"/>
      <c r="C483" s="138"/>
      <c r="D483" s="138"/>
    </row>
    <row r="484">
      <c r="A484" s="3"/>
      <c r="B484" s="138"/>
      <c r="C484" s="138"/>
      <c r="D484" s="138"/>
    </row>
    <row r="485">
      <c r="A485" s="3"/>
      <c r="B485" s="138"/>
      <c r="C485" s="138"/>
      <c r="D485" s="138"/>
    </row>
    <row r="486">
      <c r="A486" s="3"/>
      <c r="B486" s="138"/>
      <c r="C486" s="138"/>
      <c r="D486" s="138"/>
    </row>
    <row r="487">
      <c r="A487" s="3"/>
      <c r="B487" s="138"/>
      <c r="C487" s="138"/>
      <c r="D487" s="138"/>
    </row>
    <row r="488">
      <c r="A488" s="3"/>
      <c r="B488" s="138"/>
      <c r="C488" s="138"/>
      <c r="D488" s="138"/>
    </row>
    <row r="489">
      <c r="A489" s="3"/>
      <c r="B489" s="138"/>
      <c r="C489" s="138"/>
      <c r="D489" s="138"/>
    </row>
    <row r="490">
      <c r="A490" s="3"/>
      <c r="B490" s="138"/>
      <c r="C490" s="138"/>
      <c r="D490" s="138"/>
    </row>
    <row r="491">
      <c r="A491" s="3"/>
      <c r="B491" s="138"/>
      <c r="C491" s="138"/>
      <c r="D491" s="138"/>
    </row>
    <row r="492">
      <c r="A492" s="3"/>
      <c r="B492" s="138"/>
      <c r="C492" s="138"/>
      <c r="D492" s="138"/>
    </row>
    <row r="493">
      <c r="A493" s="3"/>
      <c r="B493" s="138"/>
      <c r="C493" s="138"/>
      <c r="D493" s="138"/>
    </row>
    <row r="494">
      <c r="A494" s="3"/>
      <c r="B494" s="138"/>
      <c r="C494" s="138"/>
      <c r="D494" s="138"/>
    </row>
    <row r="495">
      <c r="A495" s="3"/>
      <c r="B495" s="138"/>
      <c r="C495" s="138"/>
      <c r="D495" s="138"/>
    </row>
    <row r="496">
      <c r="A496" s="3"/>
      <c r="B496" s="138"/>
      <c r="C496" s="138"/>
      <c r="D496" s="138"/>
    </row>
    <row r="497">
      <c r="A497" s="3"/>
      <c r="B497" s="138"/>
      <c r="C497" s="138"/>
      <c r="D497" s="138"/>
    </row>
    <row r="498">
      <c r="A498" s="3"/>
      <c r="B498" s="138"/>
      <c r="C498" s="138"/>
      <c r="D498" s="138"/>
    </row>
    <row r="499">
      <c r="A499" s="3"/>
      <c r="B499" s="138"/>
      <c r="C499" s="138"/>
      <c r="D499" s="138"/>
    </row>
    <row r="500">
      <c r="A500" s="3"/>
      <c r="B500" s="138"/>
      <c r="C500" s="138"/>
      <c r="D500" s="138"/>
    </row>
    <row r="501">
      <c r="A501" s="3"/>
      <c r="B501" s="138"/>
      <c r="C501" s="138"/>
      <c r="D501" s="138"/>
    </row>
    <row r="502">
      <c r="A502" s="3"/>
      <c r="B502" s="138"/>
      <c r="C502" s="138"/>
      <c r="D502" s="138"/>
    </row>
    <row r="503">
      <c r="A503" s="3"/>
      <c r="B503" s="138"/>
      <c r="C503" s="138"/>
      <c r="D503" s="138"/>
    </row>
    <row r="504">
      <c r="A504" s="3"/>
      <c r="B504" s="138"/>
      <c r="C504" s="138"/>
      <c r="D504" s="138"/>
    </row>
    <row r="505">
      <c r="A505" s="3"/>
      <c r="B505" s="138"/>
      <c r="C505" s="138"/>
      <c r="D505" s="138"/>
    </row>
    <row r="506">
      <c r="A506" s="3"/>
      <c r="B506" s="138"/>
      <c r="C506" s="138"/>
      <c r="D506" s="138"/>
    </row>
    <row r="507">
      <c r="A507" s="3"/>
      <c r="B507" s="138"/>
      <c r="C507" s="138"/>
      <c r="D507" s="138"/>
    </row>
    <row r="508">
      <c r="A508" s="3"/>
      <c r="B508" s="138"/>
      <c r="C508" s="138"/>
      <c r="D508" s="138"/>
    </row>
    <row r="509">
      <c r="A509" s="3"/>
      <c r="B509" s="138"/>
      <c r="C509" s="138"/>
      <c r="D509" s="138"/>
    </row>
    <row r="510">
      <c r="A510" s="3"/>
      <c r="B510" s="138"/>
      <c r="C510" s="138"/>
      <c r="D510" s="138"/>
    </row>
    <row r="511">
      <c r="A511" s="3"/>
      <c r="B511" s="138"/>
      <c r="C511" s="138"/>
      <c r="D511" s="138"/>
    </row>
    <row r="512">
      <c r="A512" s="3"/>
      <c r="B512" s="138"/>
      <c r="C512" s="138"/>
      <c r="D512" s="138"/>
    </row>
    <row r="513">
      <c r="A513" s="3"/>
      <c r="B513" s="138"/>
      <c r="C513" s="138"/>
      <c r="D513" s="138"/>
    </row>
    <row r="514">
      <c r="A514" s="3"/>
      <c r="B514" s="138"/>
      <c r="C514" s="138"/>
      <c r="D514" s="138"/>
    </row>
    <row r="515">
      <c r="A515" s="3"/>
      <c r="B515" s="138"/>
      <c r="C515" s="138"/>
      <c r="D515" s="138"/>
    </row>
    <row r="516">
      <c r="A516" s="3"/>
      <c r="B516" s="138"/>
      <c r="C516" s="138"/>
      <c r="D516" s="138"/>
    </row>
    <row r="517">
      <c r="A517" s="3"/>
      <c r="B517" s="138"/>
      <c r="C517" s="138"/>
      <c r="D517" s="138"/>
    </row>
    <row r="518">
      <c r="A518" s="3"/>
      <c r="B518" s="138"/>
      <c r="C518" s="138"/>
      <c r="D518" s="138"/>
    </row>
    <row r="519">
      <c r="A519" s="3"/>
      <c r="B519" s="138"/>
      <c r="C519" s="138"/>
      <c r="D519" s="138"/>
    </row>
    <row r="520">
      <c r="A520" s="3"/>
      <c r="B520" s="138"/>
      <c r="C520" s="138"/>
      <c r="D520" s="138"/>
    </row>
    <row r="521">
      <c r="A521" s="3"/>
      <c r="B521" s="138"/>
      <c r="C521" s="138"/>
      <c r="D521" s="138"/>
    </row>
    <row r="522">
      <c r="A522" s="3"/>
      <c r="B522" s="138"/>
      <c r="C522" s="138"/>
      <c r="D522" s="138"/>
    </row>
    <row r="523">
      <c r="A523" s="3"/>
      <c r="B523" s="138"/>
      <c r="C523" s="138"/>
      <c r="D523" s="138"/>
    </row>
    <row r="524">
      <c r="A524" s="3"/>
      <c r="B524" s="138"/>
      <c r="C524" s="138"/>
      <c r="D524" s="138"/>
    </row>
    <row r="525">
      <c r="A525" s="3"/>
      <c r="B525" s="138"/>
      <c r="C525" s="138"/>
      <c r="D525" s="138"/>
    </row>
    <row r="526">
      <c r="A526" s="3"/>
      <c r="B526" s="138"/>
      <c r="C526" s="138"/>
      <c r="D526" s="138"/>
    </row>
    <row r="527">
      <c r="A527" s="3"/>
      <c r="B527" s="138"/>
      <c r="C527" s="138"/>
      <c r="D527" s="138"/>
    </row>
    <row r="528">
      <c r="A528" s="3"/>
      <c r="B528" s="138"/>
      <c r="C528" s="138"/>
      <c r="D528" s="138"/>
    </row>
    <row r="529">
      <c r="A529" s="3"/>
      <c r="B529" s="138"/>
      <c r="C529" s="138"/>
      <c r="D529" s="138"/>
    </row>
    <row r="530">
      <c r="A530" s="3"/>
      <c r="B530" s="138"/>
      <c r="C530" s="138"/>
      <c r="D530" s="138"/>
    </row>
    <row r="531">
      <c r="A531" s="3"/>
      <c r="B531" s="138"/>
      <c r="C531" s="138"/>
      <c r="D531" s="138"/>
    </row>
    <row r="532">
      <c r="A532" s="3"/>
      <c r="B532" s="138"/>
      <c r="C532" s="138"/>
      <c r="D532" s="138"/>
    </row>
    <row r="533">
      <c r="A533" s="3"/>
      <c r="B533" s="138"/>
      <c r="C533" s="138"/>
      <c r="D533" s="138"/>
    </row>
    <row r="534">
      <c r="A534" s="3"/>
      <c r="B534" s="138"/>
      <c r="C534" s="138"/>
      <c r="D534" s="138"/>
    </row>
    <row r="535">
      <c r="A535" s="3"/>
      <c r="B535" s="138"/>
      <c r="C535" s="138"/>
      <c r="D535" s="138"/>
    </row>
    <row r="536">
      <c r="A536" s="3"/>
      <c r="B536" s="138"/>
      <c r="C536" s="138"/>
      <c r="D536" s="138"/>
    </row>
    <row r="537">
      <c r="A537" s="3"/>
      <c r="B537" s="138"/>
      <c r="C537" s="138"/>
      <c r="D537" s="138"/>
    </row>
    <row r="538">
      <c r="A538" s="3"/>
      <c r="B538" s="138"/>
      <c r="C538" s="138"/>
      <c r="D538" s="138"/>
    </row>
    <row r="539">
      <c r="A539" s="3"/>
      <c r="B539" s="138"/>
      <c r="C539" s="138"/>
      <c r="D539" s="138"/>
    </row>
    <row r="540">
      <c r="A540" s="3"/>
      <c r="B540" s="138"/>
      <c r="C540" s="138"/>
      <c r="D540" s="138"/>
    </row>
    <row r="541">
      <c r="A541" s="3"/>
      <c r="B541" s="138"/>
      <c r="C541" s="138"/>
      <c r="D541" s="138"/>
    </row>
    <row r="542">
      <c r="A542" s="3"/>
      <c r="B542" s="138"/>
      <c r="C542" s="138"/>
      <c r="D542" s="138"/>
    </row>
    <row r="543">
      <c r="A543" s="3"/>
      <c r="B543" s="138"/>
      <c r="C543" s="138"/>
      <c r="D543" s="138"/>
    </row>
    <row r="544">
      <c r="A544" s="3"/>
      <c r="B544" s="138"/>
      <c r="C544" s="138"/>
      <c r="D544" s="138"/>
    </row>
    <row r="545">
      <c r="A545" s="3"/>
      <c r="B545" s="138"/>
      <c r="C545" s="138"/>
      <c r="D545" s="138"/>
    </row>
    <row r="546">
      <c r="A546" s="3"/>
      <c r="B546" s="138"/>
      <c r="C546" s="138"/>
      <c r="D546" s="138"/>
    </row>
    <row r="547">
      <c r="A547" s="3"/>
      <c r="B547" s="138"/>
      <c r="C547" s="138"/>
      <c r="D547" s="138"/>
    </row>
    <row r="548">
      <c r="A548" s="3"/>
      <c r="B548" s="138"/>
      <c r="C548" s="138"/>
      <c r="D548" s="138"/>
    </row>
    <row r="549">
      <c r="A549" s="3"/>
      <c r="B549" s="138"/>
      <c r="C549" s="138"/>
      <c r="D549" s="138"/>
    </row>
    <row r="550">
      <c r="A550" s="3"/>
      <c r="B550" s="138"/>
      <c r="C550" s="138"/>
      <c r="D550" s="138"/>
    </row>
    <row r="551">
      <c r="A551" s="3"/>
      <c r="B551" s="138"/>
      <c r="C551" s="138"/>
      <c r="D551" s="138"/>
    </row>
    <row r="552">
      <c r="A552" s="3"/>
      <c r="B552" s="138"/>
      <c r="C552" s="138"/>
      <c r="D552" s="138"/>
    </row>
    <row r="553">
      <c r="A553" s="3"/>
      <c r="B553" s="138"/>
      <c r="C553" s="138"/>
      <c r="D553" s="138"/>
    </row>
    <row r="554">
      <c r="A554" s="3"/>
      <c r="B554" s="138"/>
      <c r="C554" s="138"/>
      <c r="D554" s="138"/>
    </row>
    <row r="555">
      <c r="A555" s="3"/>
      <c r="B555" s="138"/>
      <c r="C555" s="138"/>
      <c r="D555" s="138"/>
    </row>
    <row r="556">
      <c r="A556" s="3"/>
      <c r="B556" s="138"/>
      <c r="C556" s="138"/>
      <c r="D556" s="138"/>
    </row>
    <row r="557">
      <c r="A557" s="3"/>
      <c r="B557" s="138"/>
      <c r="C557" s="138"/>
      <c r="D557" s="138"/>
    </row>
    <row r="558">
      <c r="A558" s="3"/>
      <c r="B558" s="138"/>
      <c r="C558" s="138"/>
      <c r="D558" s="138"/>
    </row>
    <row r="559">
      <c r="A559" s="3"/>
      <c r="B559" s="138"/>
      <c r="C559" s="138"/>
      <c r="D559" s="138"/>
    </row>
    <row r="560">
      <c r="A560" s="3"/>
      <c r="B560" s="138"/>
      <c r="C560" s="138"/>
      <c r="D560" s="138"/>
    </row>
    <row r="561">
      <c r="A561" s="3"/>
      <c r="B561" s="138"/>
      <c r="C561" s="138"/>
      <c r="D561" s="138"/>
    </row>
    <row r="562">
      <c r="A562" s="3"/>
      <c r="B562" s="138"/>
      <c r="C562" s="138"/>
      <c r="D562" s="138"/>
    </row>
    <row r="563">
      <c r="A563" s="3"/>
      <c r="B563" s="138"/>
      <c r="C563" s="138"/>
      <c r="D563" s="138"/>
    </row>
    <row r="564">
      <c r="A564" s="3"/>
      <c r="B564" s="138"/>
      <c r="C564" s="138"/>
      <c r="D564" s="138"/>
    </row>
    <row r="565">
      <c r="A565" s="3"/>
      <c r="B565" s="138"/>
      <c r="C565" s="138"/>
      <c r="D565" s="138"/>
    </row>
    <row r="566">
      <c r="A566" s="3"/>
      <c r="B566" s="138"/>
      <c r="C566" s="138"/>
      <c r="D566" s="138"/>
    </row>
    <row r="567">
      <c r="A567" s="3"/>
      <c r="B567" s="138"/>
      <c r="C567" s="138"/>
      <c r="D567" s="138"/>
    </row>
    <row r="568">
      <c r="A568" s="3"/>
      <c r="B568" s="138"/>
      <c r="C568" s="138"/>
      <c r="D568" s="138"/>
    </row>
    <row r="569">
      <c r="A569" s="3"/>
      <c r="B569" s="138"/>
      <c r="C569" s="138"/>
      <c r="D569" s="138"/>
    </row>
    <row r="570">
      <c r="A570" s="3"/>
      <c r="B570" s="138"/>
      <c r="C570" s="138"/>
      <c r="D570" s="138"/>
    </row>
    <row r="571">
      <c r="A571" s="3"/>
      <c r="B571" s="138"/>
      <c r="C571" s="138"/>
      <c r="D571" s="138"/>
    </row>
    <row r="572">
      <c r="A572" s="3"/>
      <c r="B572" s="138"/>
      <c r="C572" s="138"/>
      <c r="D572" s="138"/>
    </row>
    <row r="573">
      <c r="A573" s="3"/>
      <c r="B573" s="138"/>
      <c r="C573" s="138"/>
      <c r="D573" s="138"/>
    </row>
    <row r="574">
      <c r="A574" s="3"/>
      <c r="B574" s="138"/>
      <c r="C574" s="138"/>
      <c r="D574" s="138"/>
    </row>
    <row r="575">
      <c r="A575" s="3"/>
      <c r="B575" s="138"/>
      <c r="C575" s="138"/>
      <c r="D575" s="138"/>
    </row>
    <row r="576">
      <c r="A576" s="3"/>
      <c r="B576" s="138"/>
      <c r="C576" s="138"/>
      <c r="D576" s="138"/>
    </row>
    <row r="577">
      <c r="A577" s="3"/>
      <c r="B577" s="138"/>
      <c r="C577" s="138"/>
      <c r="D577" s="138"/>
    </row>
    <row r="578">
      <c r="A578" s="3"/>
      <c r="B578" s="138"/>
      <c r="C578" s="138"/>
      <c r="D578" s="138"/>
    </row>
    <row r="579">
      <c r="A579" s="3"/>
      <c r="B579" s="138"/>
      <c r="C579" s="138"/>
      <c r="D579" s="138"/>
    </row>
    <row r="580">
      <c r="A580" s="3"/>
      <c r="B580" s="138"/>
      <c r="C580" s="138"/>
      <c r="D580" s="138"/>
    </row>
    <row r="581">
      <c r="A581" s="3"/>
      <c r="B581" s="138"/>
      <c r="C581" s="138"/>
      <c r="D581" s="138"/>
    </row>
    <row r="582">
      <c r="A582" s="3"/>
      <c r="B582" s="138"/>
      <c r="C582" s="138"/>
      <c r="D582" s="138"/>
    </row>
    <row r="583">
      <c r="A583" s="3"/>
      <c r="B583" s="138"/>
      <c r="C583" s="138"/>
      <c r="D583" s="138"/>
    </row>
    <row r="584">
      <c r="A584" s="3"/>
      <c r="B584" s="138"/>
      <c r="C584" s="138"/>
      <c r="D584" s="138"/>
    </row>
    <row r="585">
      <c r="A585" s="3"/>
      <c r="B585" s="138"/>
      <c r="C585" s="138"/>
      <c r="D585" s="138"/>
    </row>
    <row r="586">
      <c r="A586" s="3"/>
      <c r="B586" s="138"/>
      <c r="C586" s="138"/>
      <c r="D586" s="138"/>
    </row>
    <row r="587">
      <c r="A587" s="3"/>
      <c r="B587" s="138"/>
      <c r="C587" s="138"/>
      <c r="D587" s="138"/>
    </row>
    <row r="588">
      <c r="A588" s="3"/>
      <c r="B588" s="138"/>
      <c r="C588" s="138"/>
      <c r="D588" s="138"/>
    </row>
    <row r="589">
      <c r="A589" s="3"/>
      <c r="B589" s="138"/>
      <c r="C589" s="138"/>
      <c r="D589" s="138"/>
    </row>
    <row r="590">
      <c r="A590" s="3"/>
      <c r="B590" s="138"/>
      <c r="C590" s="138"/>
      <c r="D590" s="138"/>
    </row>
    <row r="591">
      <c r="A591" s="3"/>
      <c r="B591" s="138"/>
      <c r="C591" s="138"/>
      <c r="D591" s="138"/>
    </row>
    <row r="592">
      <c r="A592" s="3"/>
      <c r="B592" s="138"/>
      <c r="C592" s="138"/>
      <c r="D592" s="138"/>
    </row>
    <row r="593">
      <c r="A593" s="3"/>
      <c r="B593" s="138"/>
      <c r="C593" s="138"/>
      <c r="D593" s="138"/>
    </row>
    <row r="594">
      <c r="A594" s="3"/>
      <c r="B594" s="138"/>
      <c r="C594" s="138"/>
      <c r="D594" s="138"/>
    </row>
    <row r="595">
      <c r="A595" s="3"/>
      <c r="B595" s="138"/>
      <c r="C595" s="138"/>
      <c r="D595" s="138"/>
    </row>
    <row r="596">
      <c r="A596" s="3"/>
      <c r="B596" s="138"/>
      <c r="C596" s="138"/>
      <c r="D596" s="138"/>
    </row>
    <row r="597">
      <c r="A597" s="3"/>
      <c r="B597" s="138"/>
      <c r="C597" s="138"/>
      <c r="D597" s="138"/>
    </row>
    <row r="598">
      <c r="A598" s="3"/>
      <c r="B598" s="138"/>
      <c r="C598" s="138"/>
      <c r="D598" s="138"/>
    </row>
    <row r="599">
      <c r="A599" s="3"/>
      <c r="B599" s="138"/>
      <c r="C599" s="138"/>
      <c r="D599" s="138"/>
    </row>
    <row r="600">
      <c r="A600" s="3"/>
      <c r="B600" s="138"/>
      <c r="C600" s="138"/>
      <c r="D600" s="138"/>
    </row>
    <row r="601">
      <c r="A601" s="3"/>
      <c r="B601" s="138"/>
      <c r="C601" s="138"/>
      <c r="D601" s="138"/>
    </row>
    <row r="602">
      <c r="A602" s="3"/>
      <c r="B602" s="138"/>
      <c r="C602" s="138"/>
      <c r="D602" s="138"/>
    </row>
    <row r="603">
      <c r="A603" s="3"/>
      <c r="B603" s="138"/>
      <c r="C603" s="138"/>
      <c r="D603" s="138"/>
    </row>
    <row r="604">
      <c r="A604" s="3"/>
      <c r="B604" s="138"/>
      <c r="C604" s="138"/>
      <c r="D604" s="138"/>
    </row>
    <row r="605">
      <c r="A605" s="3"/>
      <c r="B605" s="138"/>
      <c r="C605" s="138"/>
      <c r="D605" s="138"/>
    </row>
    <row r="606">
      <c r="A606" s="3"/>
      <c r="B606" s="138"/>
      <c r="C606" s="138"/>
      <c r="D606" s="138"/>
    </row>
    <row r="607">
      <c r="A607" s="3"/>
      <c r="B607" s="138"/>
      <c r="C607" s="138"/>
      <c r="D607" s="138"/>
    </row>
    <row r="608">
      <c r="A608" s="3"/>
      <c r="B608" s="138"/>
      <c r="C608" s="138"/>
      <c r="D608" s="138"/>
    </row>
    <row r="609">
      <c r="A609" s="3"/>
      <c r="B609" s="138"/>
      <c r="C609" s="138"/>
      <c r="D609" s="138"/>
    </row>
    <row r="610">
      <c r="A610" s="3"/>
      <c r="B610" s="138"/>
      <c r="C610" s="138"/>
      <c r="D610" s="138"/>
    </row>
    <row r="611">
      <c r="A611" s="3"/>
      <c r="B611" s="138"/>
      <c r="C611" s="138"/>
      <c r="D611" s="138"/>
    </row>
    <row r="612">
      <c r="A612" s="3"/>
      <c r="B612" s="138"/>
      <c r="C612" s="138"/>
      <c r="D612" s="138"/>
    </row>
    <row r="613">
      <c r="A613" s="3"/>
      <c r="B613" s="138"/>
      <c r="C613" s="138"/>
      <c r="D613" s="138"/>
    </row>
    <row r="614">
      <c r="A614" s="3"/>
      <c r="B614" s="138"/>
      <c r="C614" s="138"/>
      <c r="D614" s="138"/>
    </row>
    <row r="615">
      <c r="A615" s="3"/>
      <c r="B615" s="138"/>
      <c r="C615" s="138"/>
      <c r="D615" s="138"/>
    </row>
    <row r="616">
      <c r="A616" s="3"/>
      <c r="B616" s="138"/>
      <c r="C616" s="138"/>
      <c r="D616" s="138"/>
    </row>
    <row r="617">
      <c r="A617" s="3"/>
      <c r="B617" s="138"/>
      <c r="C617" s="138"/>
      <c r="D617" s="138"/>
    </row>
    <row r="618">
      <c r="A618" s="3"/>
      <c r="B618" s="138"/>
      <c r="C618" s="138"/>
      <c r="D618" s="138"/>
    </row>
    <row r="619">
      <c r="A619" s="3"/>
      <c r="B619" s="138"/>
      <c r="C619" s="138"/>
      <c r="D619" s="138"/>
    </row>
    <row r="620">
      <c r="A620" s="3"/>
      <c r="B620" s="138"/>
      <c r="C620" s="138"/>
      <c r="D620" s="138"/>
    </row>
    <row r="621">
      <c r="A621" s="3"/>
      <c r="B621" s="138"/>
      <c r="C621" s="138"/>
      <c r="D621" s="138"/>
    </row>
    <row r="622">
      <c r="A622" s="3"/>
      <c r="B622" s="138"/>
      <c r="C622" s="138"/>
      <c r="D622" s="138"/>
    </row>
    <row r="623">
      <c r="A623" s="3"/>
      <c r="B623" s="138"/>
      <c r="C623" s="138"/>
      <c r="D623" s="138"/>
    </row>
    <row r="624">
      <c r="A624" s="3"/>
      <c r="B624" s="138"/>
      <c r="C624" s="138"/>
      <c r="D624" s="138"/>
    </row>
    <row r="625">
      <c r="A625" s="3"/>
      <c r="B625" s="138"/>
      <c r="C625" s="138"/>
      <c r="D625" s="138"/>
    </row>
    <row r="626">
      <c r="A626" s="3"/>
      <c r="B626" s="138"/>
      <c r="C626" s="138"/>
      <c r="D626" s="138"/>
    </row>
    <row r="627">
      <c r="A627" s="3"/>
      <c r="B627" s="138"/>
      <c r="C627" s="138"/>
      <c r="D627" s="138"/>
    </row>
    <row r="628">
      <c r="A628" s="3"/>
      <c r="B628" s="138"/>
      <c r="C628" s="138"/>
      <c r="D628" s="138"/>
    </row>
    <row r="629">
      <c r="A629" s="3"/>
      <c r="B629" s="138"/>
      <c r="C629" s="138"/>
      <c r="D629" s="138"/>
    </row>
    <row r="630">
      <c r="A630" s="3"/>
      <c r="B630" s="138"/>
      <c r="C630" s="138"/>
      <c r="D630" s="138"/>
    </row>
    <row r="631">
      <c r="A631" s="3"/>
      <c r="B631" s="138"/>
      <c r="C631" s="138"/>
      <c r="D631" s="138"/>
    </row>
    <row r="632">
      <c r="A632" s="3"/>
      <c r="B632" s="138"/>
      <c r="C632" s="138"/>
      <c r="D632" s="138"/>
    </row>
    <row r="633">
      <c r="A633" s="3"/>
      <c r="B633" s="138"/>
      <c r="C633" s="138"/>
      <c r="D633" s="138"/>
    </row>
    <row r="634">
      <c r="A634" s="3"/>
      <c r="B634" s="138"/>
      <c r="C634" s="138"/>
      <c r="D634" s="138"/>
    </row>
    <row r="635">
      <c r="A635" s="3"/>
      <c r="B635" s="138"/>
      <c r="C635" s="138"/>
      <c r="D635" s="138"/>
    </row>
    <row r="636">
      <c r="A636" s="3"/>
      <c r="B636" s="138"/>
      <c r="C636" s="138"/>
      <c r="D636" s="138"/>
    </row>
    <row r="637">
      <c r="A637" s="3"/>
      <c r="B637" s="138"/>
      <c r="C637" s="138"/>
      <c r="D637" s="138"/>
    </row>
    <row r="638">
      <c r="A638" s="3"/>
      <c r="B638" s="138"/>
      <c r="C638" s="138"/>
      <c r="D638" s="138"/>
    </row>
    <row r="639">
      <c r="A639" s="3"/>
      <c r="B639" s="138"/>
      <c r="C639" s="138"/>
      <c r="D639" s="138"/>
    </row>
    <row r="640">
      <c r="A640" s="3"/>
      <c r="B640" s="138"/>
      <c r="C640" s="138"/>
      <c r="D640" s="138"/>
    </row>
    <row r="641">
      <c r="A641" s="3"/>
      <c r="B641" s="138"/>
      <c r="C641" s="138"/>
      <c r="D641" s="138"/>
    </row>
    <row r="642">
      <c r="A642" s="3"/>
      <c r="B642" s="138"/>
      <c r="C642" s="138"/>
      <c r="D642" s="138"/>
    </row>
    <row r="643">
      <c r="A643" s="3"/>
      <c r="B643" s="138"/>
      <c r="C643" s="138"/>
      <c r="D643" s="138"/>
    </row>
    <row r="644">
      <c r="A644" s="3"/>
      <c r="B644" s="138"/>
      <c r="C644" s="138"/>
      <c r="D644" s="138"/>
    </row>
    <row r="645">
      <c r="A645" s="3"/>
      <c r="B645" s="138"/>
      <c r="C645" s="138"/>
      <c r="D645" s="138"/>
    </row>
    <row r="646">
      <c r="A646" s="3"/>
      <c r="B646" s="138"/>
      <c r="C646" s="138"/>
      <c r="D646" s="138"/>
    </row>
    <row r="647">
      <c r="A647" s="3"/>
      <c r="B647" s="138"/>
      <c r="C647" s="138"/>
      <c r="D647" s="138"/>
    </row>
    <row r="648">
      <c r="A648" s="3"/>
      <c r="B648" s="138"/>
      <c r="C648" s="138"/>
      <c r="D648" s="138"/>
    </row>
    <row r="649">
      <c r="A649" s="3"/>
      <c r="B649" s="138"/>
      <c r="C649" s="138"/>
      <c r="D649" s="138"/>
    </row>
    <row r="650">
      <c r="A650" s="3"/>
      <c r="B650" s="138"/>
      <c r="C650" s="138"/>
      <c r="D650" s="138"/>
    </row>
    <row r="651">
      <c r="A651" s="3"/>
      <c r="B651" s="138"/>
      <c r="C651" s="138"/>
      <c r="D651" s="138"/>
    </row>
    <row r="652">
      <c r="A652" s="3"/>
      <c r="B652" s="138"/>
      <c r="C652" s="138"/>
      <c r="D652" s="138"/>
    </row>
    <row r="653">
      <c r="A653" s="3"/>
      <c r="B653" s="138"/>
      <c r="C653" s="138"/>
      <c r="D653" s="138"/>
    </row>
    <row r="654">
      <c r="A654" s="3"/>
      <c r="B654" s="138"/>
      <c r="C654" s="138"/>
      <c r="D654" s="138"/>
    </row>
    <row r="655">
      <c r="A655" s="3"/>
      <c r="B655" s="138"/>
      <c r="C655" s="138"/>
      <c r="D655" s="138"/>
    </row>
    <row r="656">
      <c r="A656" s="3"/>
      <c r="B656" s="138"/>
      <c r="C656" s="138"/>
      <c r="D656" s="138"/>
    </row>
    <row r="657">
      <c r="A657" s="3"/>
      <c r="B657" s="138"/>
      <c r="C657" s="138"/>
      <c r="D657" s="138"/>
    </row>
    <row r="658">
      <c r="A658" s="3"/>
      <c r="B658" s="138"/>
      <c r="C658" s="138"/>
      <c r="D658" s="138"/>
    </row>
    <row r="659">
      <c r="A659" s="3"/>
      <c r="B659" s="138"/>
      <c r="C659" s="138"/>
      <c r="D659" s="138"/>
    </row>
    <row r="660">
      <c r="A660" s="3"/>
      <c r="B660" s="138"/>
      <c r="C660" s="138"/>
      <c r="D660" s="138"/>
    </row>
    <row r="661">
      <c r="A661" s="3"/>
      <c r="B661" s="138"/>
      <c r="C661" s="138"/>
      <c r="D661" s="138"/>
    </row>
    <row r="662">
      <c r="A662" s="3"/>
      <c r="B662" s="138"/>
      <c r="C662" s="138"/>
      <c r="D662" s="138"/>
    </row>
    <row r="663">
      <c r="A663" s="3"/>
      <c r="B663" s="138"/>
      <c r="C663" s="138"/>
      <c r="D663" s="138"/>
    </row>
    <row r="664">
      <c r="A664" s="3"/>
      <c r="B664" s="138"/>
      <c r="C664" s="138"/>
      <c r="D664" s="138"/>
    </row>
    <row r="665">
      <c r="A665" s="3"/>
      <c r="B665" s="138"/>
      <c r="C665" s="138"/>
      <c r="D665" s="138"/>
    </row>
    <row r="666">
      <c r="A666" s="3"/>
      <c r="B666" s="138"/>
      <c r="C666" s="138"/>
      <c r="D666" s="138"/>
    </row>
    <row r="667">
      <c r="A667" s="3"/>
      <c r="B667" s="138"/>
      <c r="C667" s="138"/>
      <c r="D667" s="138"/>
    </row>
    <row r="668">
      <c r="A668" s="3"/>
      <c r="B668" s="138"/>
      <c r="C668" s="138"/>
      <c r="D668" s="138"/>
    </row>
    <row r="669">
      <c r="A669" s="3"/>
      <c r="B669" s="138"/>
      <c r="C669" s="138"/>
      <c r="D669" s="138"/>
    </row>
    <row r="670">
      <c r="A670" s="3"/>
      <c r="B670" s="138"/>
      <c r="C670" s="138"/>
      <c r="D670" s="138"/>
    </row>
    <row r="671">
      <c r="A671" s="3"/>
      <c r="B671" s="138"/>
      <c r="C671" s="138"/>
      <c r="D671" s="138"/>
    </row>
    <row r="672">
      <c r="A672" s="3"/>
      <c r="B672" s="138"/>
      <c r="C672" s="138"/>
      <c r="D672" s="138"/>
    </row>
    <row r="673">
      <c r="A673" s="3"/>
      <c r="B673" s="138"/>
      <c r="C673" s="138"/>
      <c r="D673" s="138"/>
    </row>
    <row r="674">
      <c r="A674" s="3"/>
      <c r="B674" s="138"/>
      <c r="C674" s="138"/>
      <c r="D674" s="138"/>
    </row>
    <row r="675">
      <c r="A675" s="3"/>
      <c r="B675" s="138"/>
      <c r="C675" s="138"/>
      <c r="D675" s="138"/>
    </row>
    <row r="676">
      <c r="A676" s="3"/>
      <c r="B676" s="138"/>
      <c r="C676" s="138"/>
      <c r="D676" s="138"/>
    </row>
    <row r="677">
      <c r="A677" s="3"/>
      <c r="B677" s="138"/>
      <c r="C677" s="138"/>
      <c r="D677" s="138"/>
    </row>
    <row r="678">
      <c r="A678" s="3"/>
      <c r="B678" s="138"/>
      <c r="C678" s="138"/>
      <c r="D678" s="138"/>
    </row>
    <row r="679">
      <c r="A679" s="3"/>
      <c r="B679" s="138"/>
      <c r="C679" s="138"/>
      <c r="D679" s="138"/>
    </row>
    <row r="680">
      <c r="A680" s="3"/>
      <c r="B680" s="138"/>
      <c r="C680" s="138"/>
      <c r="D680" s="138"/>
    </row>
    <row r="681">
      <c r="A681" s="3"/>
      <c r="B681" s="138"/>
      <c r="C681" s="138"/>
      <c r="D681" s="138"/>
    </row>
    <row r="682">
      <c r="A682" s="3"/>
      <c r="B682" s="138"/>
      <c r="C682" s="138"/>
      <c r="D682" s="138"/>
    </row>
    <row r="683">
      <c r="A683" s="3"/>
      <c r="B683" s="138"/>
      <c r="C683" s="138"/>
      <c r="D683" s="138"/>
    </row>
    <row r="684">
      <c r="A684" s="3"/>
      <c r="B684" s="138"/>
      <c r="C684" s="138"/>
      <c r="D684" s="138"/>
    </row>
    <row r="685">
      <c r="A685" s="3"/>
      <c r="B685" s="138"/>
      <c r="C685" s="138"/>
      <c r="D685" s="138"/>
    </row>
    <row r="686">
      <c r="A686" s="3"/>
      <c r="B686" s="138"/>
      <c r="C686" s="138"/>
      <c r="D686" s="138"/>
    </row>
    <row r="687">
      <c r="A687" s="3"/>
      <c r="B687" s="138"/>
      <c r="C687" s="138"/>
      <c r="D687" s="138"/>
    </row>
    <row r="688">
      <c r="A688" s="3"/>
      <c r="B688" s="138"/>
      <c r="C688" s="138"/>
      <c r="D688" s="138"/>
    </row>
    <row r="689">
      <c r="A689" s="3"/>
      <c r="B689" s="138"/>
      <c r="C689" s="138"/>
      <c r="D689" s="138"/>
    </row>
    <row r="690">
      <c r="A690" s="3"/>
      <c r="B690" s="138"/>
      <c r="C690" s="138"/>
      <c r="D690" s="138"/>
    </row>
    <row r="691">
      <c r="A691" s="3"/>
      <c r="B691" s="138"/>
      <c r="C691" s="138"/>
      <c r="D691" s="138"/>
    </row>
    <row r="692">
      <c r="A692" s="3"/>
      <c r="B692" s="138"/>
      <c r="C692" s="138"/>
      <c r="D692" s="138"/>
    </row>
    <row r="693">
      <c r="A693" s="3"/>
      <c r="B693" s="138"/>
      <c r="C693" s="138"/>
      <c r="D693" s="138"/>
    </row>
    <row r="694">
      <c r="A694" s="3"/>
      <c r="B694" s="138"/>
      <c r="C694" s="138"/>
      <c r="D694" s="138"/>
    </row>
    <row r="695">
      <c r="A695" s="3"/>
      <c r="B695" s="138"/>
      <c r="C695" s="138"/>
      <c r="D695" s="138"/>
    </row>
    <row r="696">
      <c r="A696" s="3"/>
      <c r="B696" s="138"/>
      <c r="C696" s="138"/>
      <c r="D696" s="138"/>
    </row>
    <row r="697">
      <c r="A697" s="3"/>
      <c r="B697" s="138"/>
      <c r="C697" s="138"/>
      <c r="D697" s="138"/>
    </row>
    <row r="698">
      <c r="A698" s="3"/>
      <c r="B698" s="138"/>
      <c r="C698" s="138"/>
      <c r="D698" s="138"/>
    </row>
    <row r="699">
      <c r="A699" s="3"/>
      <c r="B699" s="138"/>
      <c r="C699" s="138"/>
      <c r="D699" s="138"/>
    </row>
    <row r="700">
      <c r="A700" s="3"/>
      <c r="B700" s="138"/>
      <c r="C700" s="138"/>
      <c r="D700" s="138"/>
    </row>
    <row r="701">
      <c r="A701" s="3"/>
      <c r="B701" s="138"/>
      <c r="C701" s="138"/>
      <c r="D701" s="138"/>
    </row>
    <row r="702">
      <c r="A702" s="3"/>
      <c r="B702" s="138"/>
      <c r="C702" s="138"/>
      <c r="D702" s="138"/>
    </row>
    <row r="703">
      <c r="A703" s="3"/>
      <c r="B703" s="138"/>
      <c r="C703" s="138"/>
      <c r="D703" s="138"/>
    </row>
    <row r="704">
      <c r="A704" s="3"/>
      <c r="B704" s="138"/>
      <c r="C704" s="138"/>
      <c r="D704" s="138"/>
    </row>
    <row r="705">
      <c r="A705" s="3"/>
      <c r="B705" s="138"/>
      <c r="C705" s="138"/>
      <c r="D705" s="138"/>
    </row>
    <row r="706">
      <c r="A706" s="3"/>
      <c r="B706" s="138"/>
      <c r="C706" s="138"/>
      <c r="D706" s="138"/>
    </row>
    <row r="707">
      <c r="A707" s="3"/>
      <c r="B707" s="138"/>
      <c r="C707" s="138"/>
      <c r="D707" s="138"/>
    </row>
    <row r="708">
      <c r="A708" s="3"/>
      <c r="B708" s="138"/>
      <c r="C708" s="138"/>
      <c r="D708" s="138"/>
    </row>
    <row r="709">
      <c r="A709" s="3"/>
      <c r="B709" s="138"/>
      <c r="C709" s="138"/>
      <c r="D709" s="138"/>
    </row>
    <row r="710">
      <c r="A710" s="3"/>
      <c r="B710" s="138"/>
      <c r="C710" s="138"/>
      <c r="D710" s="138"/>
    </row>
    <row r="711">
      <c r="A711" s="3"/>
      <c r="B711" s="138"/>
      <c r="C711" s="138"/>
      <c r="D711" s="138"/>
    </row>
    <row r="712">
      <c r="A712" s="3"/>
      <c r="B712" s="138"/>
      <c r="C712" s="138"/>
      <c r="D712" s="138"/>
    </row>
    <row r="713">
      <c r="A713" s="3"/>
      <c r="B713" s="138"/>
      <c r="C713" s="138"/>
      <c r="D713" s="138"/>
    </row>
    <row r="714">
      <c r="A714" s="3"/>
      <c r="B714" s="138"/>
      <c r="C714" s="138"/>
      <c r="D714" s="138"/>
    </row>
    <row r="715">
      <c r="A715" s="3"/>
      <c r="B715" s="138"/>
      <c r="C715" s="138"/>
      <c r="D715" s="138"/>
    </row>
    <row r="716">
      <c r="A716" s="3"/>
      <c r="B716" s="138"/>
      <c r="C716" s="138"/>
      <c r="D716" s="138"/>
    </row>
    <row r="717">
      <c r="A717" s="3"/>
      <c r="B717" s="138"/>
      <c r="C717" s="138"/>
      <c r="D717" s="138"/>
    </row>
    <row r="718">
      <c r="A718" s="3"/>
      <c r="B718" s="138"/>
      <c r="C718" s="138"/>
      <c r="D718" s="138"/>
    </row>
    <row r="719">
      <c r="A719" s="3"/>
      <c r="B719" s="138"/>
      <c r="C719" s="138"/>
      <c r="D719" s="138"/>
    </row>
    <row r="720">
      <c r="A720" s="3"/>
      <c r="B720" s="138"/>
      <c r="C720" s="138"/>
      <c r="D720" s="138"/>
    </row>
    <row r="721">
      <c r="A721" s="3"/>
      <c r="B721" s="138"/>
      <c r="C721" s="138"/>
      <c r="D721" s="138"/>
    </row>
    <row r="722">
      <c r="A722" s="3"/>
      <c r="B722" s="138"/>
      <c r="C722" s="138"/>
      <c r="D722" s="138"/>
    </row>
    <row r="723">
      <c r="A723" s="3"/>
      <c r="B723" s="138"/>
      <c r="C723" s="138"/>
      <c r="D723" s="138"/>
    </row>
    <row r="724">
      <c r="A724" s="3"/>
      <c r="B724" s="138"/>
      <c r="C724" s="138"/>
      <c r="D724" s="138"/>
    </row>
    <row r="725">
      <c r="A725" s="3"/>
      <c r="B725" s="138"/>
      <c r="C725" s="138"/>
      <c r="D725" s="138"/>
    </row>
    <row r="726">
      <c r="A726" s="3"/>
      <c r="B726" s="138"/>
      <c r="C726" s="138"/>
      <c r="D726" s="138"/>
    </row>
    <row r="727">
      <c r="A727" s="3"/>
      <c r="B727" s="138"/>
      <c r="C727" s="138"/>
      <c r="D727" s="138"/>
    </row>
    <row r="728">
      <c r="A728" s="3"/>
      <c r="B728" s="138"/>
      <c r="C728" s="138"/>
      <c r="D728" s="138"/>
    </row>
    <row r="729">
      <c r="A729" s="3"/>
      <c r="B729" s="138"/>
      <c r="C729" s="138"/>
      <c r="D729" s="138"/>
    </row>
    <row r="730">
      <c r="A730" s="3"/>
      <c r="B730" s="138"/>
      <c r="C730" s="138"/>
      <c r="D730" s="138"/>
    </row>
    <row r="731">
      <c r="A731" s="3"/>
      <c r="B731" s="138"/>
      <c r="C731" s="138"/>
      <c r="D731" s="138"/>
    </row>
    <row r="732">
      <c r="A732" s="3"/>
      <c r="B732" s="138"/>
      <c r="C732" s="138"/>
      <c r="D732" s="138"/>
    </row>
    <row r="733">
      <c r="A733" s="3"/>
      <c r="B733" s="138"/>
      <c r="C733" s="138"/>
      <c r="D733" s="138"/>
    </row>
    <row r="734">
      <c r="A734" s="3"/>
      <c r="B734" s="138"/>
      <c r="C734" s="138"/>
      <c r="D734" s="138"/>
    </row>
    <row r="735">
      <c r="A735" s="3"/>
      <c r="B735" s="138"/>
      <c r="C735" s="138"/>
      <c r="D735" s="138"/>
    </row>
    <row r="736">
      <c r="A736" s="3"/>
      <c r="B736" s="138"/>
      <c r="C736" s="138"/>
      <c r="D736" s="138"/>
    </row>
    <row r="737">
      <c r="A737" s="3"/>
      <c r="B737" s="138"/>
      <c r="C737" s="138"/>
      <c r="D737" s="138"/>
    </row>
    <row r="738">
      <c r="A738" s="3"/>
      <c r="B738" s="138"/>
      <c r="C738" s="138"/>
      <c r="D738" s="138"/>
    </row>
    <row r="739">
      <c r="A739" s="3"/>
      <c r="B739" s="138"/>
      <c r="C739" s="138"/>
      <c r="D739" s="138"/>
    </row>
    <row r="740">
      <c r="A740" s="3"/>
      <c r="B740" s="138"/>
      <c r="C740" s="138"/>
      <c r="D740" s="138"/>
    </row>
    <row r="741">
      <c r="A741" s="3"/>
      <c r="B741" s="138"/>
      <c r="C741" s="138"/>
      <c r="D741" s="138"/>
    </row>
    <row r="742">
      <c r="A742" s="3"/>
      <c r="B742" s="138"/>
      <c r="C742" s="138"/>
      <c r="D742" s="138"/>
    </row>
    <row r="743">
      <c r="A743" s="3"/>
      <c r="B743" s="138"/>
      <c r="C743" s="138"/>
      <c r="D743" s="138"/>
    </row>
    <row r="744">
      <c r="A744" s="3"/>
      <c r="B744" s="138"/>
      <c r="C744" s="138"/>
      <c r="D744" s="138"/>
    </row>
    <row r="745">
      <c r="A745" s="3"/>
      <c r="B745" s="138"/>
      <c r="C745" s="138"/>
      <c r="D745" s="138"/>
    </row>
    <row r="746">
      <c r="A746" s="3"/>
      <c r="B746" s="138"/>
      <c r="C746" s="138"/>
      <c r="D746" s="138"/>
    </row>
    <row r="747">
      <c r="A747" s="3"/>
      <c r="B747" s="138"/>
      <c r="C747" s="138"/>
      <c r="D747" s="138"/>
    </row>
    <row r="748">
      <c r="A748" s="3"/>
      <c r="B748" s="138"/>
      <c r="C748" s="138"/>
      <c r="D748" s="138"/>
    </row>
    <row r="749">
      <c r="A749" s="3"/>
      <c r="B749" s="138"/>
      <c r="C749" s="138"/>
      <c r="D749" s="138"/>
    </row>
    <row r="750">
      <c r="A750" s="3"/>
      <c r="B750" s="138"/>
      <c r="C750" s="138"/>
      <c r="D750" s="138"/>
    </row>
    <row r="751">
      <c r="A751" s="3"/>
      <c r="B751" s="138"/>
      <c r="C751" s="138"/>
      <c r="D751" s="138"/>
    </row>
    <row r="752">
      <c r="A752" s="3"/>
      <c r="B752" s="138"/>
      <c r="C752" s="138"/>
      <c r="D752" s="138"/>
    </row>
    <row r="753">
      <c r="A753" s="3"/>
      <c r="B753" s="138"/>
      <c r="C753" s="138"/>
      <c r="D753" s="138"/>
    </row>
    <row r="754">
      <c r="A754" s="3"/>
      <c r="B754" s="138"/>
      <c r="C754" s="138"/>
      <c r="D754" s="138"/>
    </row>
    <row r="755">
      <c r="A755" s="3"/>
      <c r="B755" s="138"/>
      <c r="C755" s="138"/>
      <c r="D755" s="138"/>
    </row>
    <row r="756">
      <c r="A756" s="3"/>
      <c r="B756" s="138"/>
      <c r="C756" s="138"/>
      <c r="D756" s="138"/>
    </row>
    <row r="757">
      <c r="A757" s="3"/>
      <c r="B757" s="138"/>
      <c r="C757" s="138"/>
      <c r="D757" s="138"/>
    </row>
    <row r="758">
      <c r="A758" s="3"/>
      <c r="B758" s="138"/>
      <c r="C758" s="138"/>
      <c r="D758" s="138"/>
    </row>
    <row r="759">
      <c r="A759" s="3"/>
      <c r="B759" s="138"/>
      <c r="C759" s="138"/>
      <c r="D759" s="138"/>
    </row>
    <row r="760">
      <c r="A760" s="3"/>
      <c r="B760" s="138"/>
      <c r="C760" s="138"/>
      <c r="D760" s="138"/>
    </row>
    <row r="761">
      <c r="A761" s="3"/>
      <c r="B761" s="138"/>
      <c r="C761" s="138"/>
      <c r="D761" s="138"/>
    </row>
    <row r="762">
      <c r="A762" s="3"/>
      <c r="B762" s="138"/>
      <c r="C762" s="138"/>
      <c r="D762" s="138"/>
    </row>
    <row r="763">
      <c r="A763" s="3"/>
      <c r="B763" s="138"/>
      <c r="C763" s="138"/>
      <c r="D763" s="138"/>
    </row>
    <row r="764">
      <c r="A764" s="3"/>
      <c r="B764" s="138"/>
      <c r="C764" s="138"/>
      <c r="D764" s="138"/>
    </row>
    <row r="765">
      <c r="A765" s="3"/>
      <c r="B765" s="138"/>
      <c r="C765" s="138"/>
      <c r="D765" s="138"/>
    </row>
    <row r="766">
      <c r="A766" s="3"/>
      <c r="B766" s="138"/>
      <c r="C766" s="138"/>
      <c r="D766" s="138"/>
    </row>
    <row r="767">
      <c r="A767" s="3"/>
      <c r="B767" s="138"/>
      <c r="C767" s="138"/>
      <c r="D767" s="138"/>
    </row>
    <row r="768">
      <c r="A768" s="3"/>
      <c r="B768" s="138"/>
      <c r="C768" s="138"/>
      <c r="D768" s="138"/>
    </row>
    <row r="769">
      <c r="A769" s="3"/>
      <c r="B769" s="138"/>
      <c r="C769" s="138"/>
      <c r="D769" s="138"/>
    </row>
    <row r="770">
      <c r="A770" s="3"/>
      <c r="B770" s="138"/>
      <c r="C770" s="138"/>
      <c r="D770" s="138"/>
    </row>
    <row r="771">
      <c r="A771" s="3"/>
      <c r="B771" s="138"/>
      <c r="C771" s="138"/>
      <c r="D771" s="138"/>
    </row>
    <row r="772">
      <c r="A772" s="3"/>
      <c r="B772" s="138"/>
      <c r="C772" s="138"/>
      <c r="D772" s="138"/>
    </row>
    <row r="773">
      <c r="A773" s="3"/>
      <c r="B773" s="138"/>
      <c r="C773" s="138"/>
      <c r="D773" s="138"/>
    </row>
    <row r="774">
      <c r="A774" s="3"/>
      <c r="B774" s="138"/>
      <c r="C774" s="138"/>
      <c r="D774" s="138"/>
    </row>
    <row r="775">
      <c r="A775" s="3"/>
      <c r="B775" s="138"/>
      <c r="C775" s="138"/>
      <c r="D775" s="138"/>
    </row>
    <row r="776">
      <c r="A776" s="3"/>
      <c r="B776" s="138"/>
      <c r="C776" s="138"/>
      <c r="D776" s="138"/>
    </row>
    <row r="777">
      <c r="A777" s="3"/>
      <c r="B777" s="138"/>
      <c r="C777" s="138"/>
      <c r="D777" s="138"/>
    </row>
    <row r="778">
      <c r="A778" s="3"/>
      <c r="B778" s="138"/>
      <c r="C778" s="138"/>
      <c r="D778" s="138"/>
    </row>
    <row r="779">
      <c r="A779" s="3"/>
      <c r="B779" s="138"/>
      <c r="C779" s="138"/>
      <c r="D779" s="138"/>
    </row>
    <row r="780">
      <c r="A780" s="3"/>
      <c r="B780" s="138"/>
      <c r="C780" s="138"/>
      <c r="D780" s="138"/>
    </row>
    <row r="781">
      <c r="A781" s="3"/>
      <c r="B781" s="138"/>
      <c r="C781" s="138"/>
      <c r="D781" s="138"/>
    </row>
    <row r="782">
      <c r="A782" s="3"/>
      <c r="B782" s="138"/>
      <c r="C782" s="138"/>
      <c r="D782" s="138"/>
    </row>
    <row r="783">
      <c r="A783" s="3"/>
      <c r="B783" s="138"/>
      <c r="C783" s="138"/>
      <c r="D783" s="138"/>
    </row>
    <row r="784">
      <c r="A784" s="3"/>
      <c r="B784" s="138"/>
      <c r="C784" s="138"/>
      <c r="D784" s="138"/>
    </row>
    <row r="785">
      <c r="A785" s="3"/>
      <c r="B785" s="138"/>
      <c r="C785" s="138"/>
      <c r="D785" s="138"/>
    </row>
    <row r="786">
      <c r="A786" s="3"/>
      <c r="B786" s="138"/>
      <c r="C786" s="138"/>
      <c r="D786" s="138"/>
    </row>
    <row r="787">
      <c r="A787" s="3"/>
      <c r="B787" s="138"/>
      <c r="C787" s="138"/>
      <c r="D787" s="138"/>
    </row>
    <row r="788">
      <c r="A788" s="3"/>
      <c r="B788" s="138"/>
      <c r="C788" s="138"/>
      <c r="D788" s="138"/>
    </row>
    <row r="789">
      <c r="A789" s="3"/>
      <c r="B789" s="138"/>
      <c r="C789" s="138"/>
      <c r="D789" s="138"/>
    </row>
    <row r="790">
      <c r="A790" s="3"/>
      <c r="B790" s="138"/>
      <c r="C790" s="138"/>
      <c r="D790" s="138"/>
    </row>
    <row r="791">
      <c r="A791" s="3"/>
      <c r="B791" s="138"/>
      <c r="C791" s="138"/>
      <c r="D791" s="138"/>
    </row>
    <row r="792">
      <c r="A792" s="3"/>
      <c r="B792" s="138"/>
      <c r="C792" s="138"/>
      <c r="D792" s="138"/>
    </row>
    <row r="793">
      <c r="A793" s="3"/>
      <c r="B793" s="138"/>
      <c r="C793" s="138"/>
      <c r="D793" s="138"/>
    </row>
    <row r="794">
      <c r="A794" s="3"/>
      <c r="B794" s="138"/>
      <c r="C794" s="138"/>
      <c r="D794" s="138"/>
    </row>
    <row r="795">
      <c r="A795" s="3"/>
      <c r="B795" s="138"/>
      <c r="C795" s="138"/>
      <c r="D795" s="138"/>
    </row>
    <row r="796">
      <c r="A796" s="3"/>
      <c r="B796" s="138"/>
      <c r="C796" s="138"/>
      <c r="D796" s="138"/>
    </row>
    <row r="797">
      <c r="A797" s="3"/>
      <c r="B797" s="138"/>
      <c r="C797" s="138"/>
      <c r="D797" s="138"/>
    </row>
    <row r="798">
      <c r="A798" s="3"/>
      <c r="B798" s="138"/>
      <c r="C798" s="138"/>
      <c r="D798" s="138"/>
    </row>
    <row r="799">
      <c r="A799" s="3"/>
      <c r="B799" s="138"/>
      <c r="C799" s="138"/>
      <c r="D799" s="138"/>
    </row>
    <row r="800">
      <c r="A800" s="3"/>
      <c r="B800" s="138"/>
      <c r="C800" s="138"/>
      <c r="D800" s="138"/>
    </row>
    <row r="801">
      <c r="A801" s="3"/>
      <c r="B801" s="138"/>
      <c r="C801" s="138"/>
      <c r="D801" s="138"/>
    </row>
    <row r="802">
      <c r="A802" s="3"/>
      <c r="B802" s="138"/>
      <c r="C802" s="138"/>
      <c r="D802" s="138"/>
    </row>
    <row r="803">
      <c r="A803" s="3"/>
      <c r="B803" s="138"/>
      <c r="C803" s="138"/>
      <c r="D803" s="138"/>
    </row>
    <row r="804">
      <c r="A804" s="3"/>
      <c r="B804" s="138"/>
      <c r="C804" s="138"/>
      <c r="D804" s="138"/>
    </row>
    <row r="805">
      <c r="A805" s="3"/>
      <c r="B805" s="138"/>
      <c r="C805" s="138"/>
      <c r="D805" s="138"/>
    </row>
    <row r="806">
      <c r="A806" s="3"/>
      <c r="B806" s="138"/>
      <c r="C806" s="138"/>
      <c r="D806" s="138"/>
    </row>
    <row r="807">
      <c r="A807" s="3"/>
      <c r="B807" s="138"/>
      <c r="C807" s="138"/>
      <c r="D807" s="138"/>
    </row>
    <row r="808">
      <c r="A808" s="3"/>
      <c r="B808" s="138"/>
      <c r="C808" s="138"/>
      <c r="D808" s="138"/>
    </row>
    <row r="809">
      <c r="A809" s="3"/>
      <c r="B809" s="138"/>
      <c r="C809" s="138"/>
      <c r="D809" s="138"/>
    </row>
    <row r="810">
      <c r="A810" s="3"/>
      <c r="B810" s="138"/>
      <c r="C810" s="138"/>
      <c r="D810" s="138"/>
    </row>
    <row r="811">
      <c r="A811" s="3"/>
      <c r="B811" s="138"/>
      <c r="C811" s="138"/>
      <c r="D811" s="138"/>
    </row>
    <row r="812">
      <c r="A812" s="3"/>
      <c r="B812" s="138"/>
      <c r="C812" s="138"/>
      <c r="D812" s="138"/>
    </row>
    <row r="813">
      <c r="A813" s="3"/>
      <c r="B813" s="138"/>
      <c r="C813" s="138"/>
      <c r="D813" s="138"/>
    </row>
    <row r="814">
      <c r="A814" s="3"/>
      <c r="B814" s="138"/>
      <c r="C814" s="138"/>
      <c r="D814" s="138"/>
    </row>
    <row r="815">
      <c r="A815" s="3"/>
      <c r="B815" s="138"/>
      <c r="C815" s="138"/>
      <c r="D815" s="138"/>
    </row>
    <row r="816">
      <c r="A816" s="3"/>
      <c r="B816" s="138"/>
      <c r="C816" s="138"/>
      <c r="D816" s="138"/>
    </row>
    <row r="817">
      <c r="A817" s="3"/>
      <c r="B817" s="138"/>
      <c r="C817" s="138"/>
      <c r="D817" s="138"/>
    </row>
    <row r="818">
      <c r="A818" s="3"/>
      <c r="B818" s="138"/>
      <c r="C818" s="138"/>
      <c r="D818" s="138"/>
    </row>
    <row r="819">
      <c r="A819" s="3"/>
      <c r="B819" s="138"/>
      <c r="C819" s="138"/>
      <c r="D819" s="138"/>
    </row>
    <row r="820">
      <c r="A820" s="3"/>
      <c r="B820" s="138"/>
      <c r="C820" s="138"/>
      <c r="D820" s="138"/>
    </row>
    <row r="821">
      <c r="A821" s="3"/>
      <c r="B821" s="138"/>
      <c r="C821" s="138"/>
      <c r="D821" s="138"/>
    </row>
    <row r="822">
      <c r="A822" s="3"/>
      <c r="B822" s="138"/>
      <c r="C822" s="138"/>
      <c r="D822" s="138"/>
    </row>
    <row r="823">
      <c r="A823" s="3"/>
      <c r="B823" s="138"/>
      <c r="C823" s="138"/>
      <c r="D823" s="138"/>
    </row>
    <row r="824">
      <c r="A824" s="3"/>
      <c r="B824" s="138"/>
      <c r="C824" s="138"/>
      <c r="D824" s="138"/>
    </row>
    <row r="825">
      <c r="A825" s="3"/>
      <c r="B825" s="138"/>
      <c r="C825" s="138"/>
      <c r="D825" s="138"/>
    </row>
    <row r="826">
      <c r="A826" s="3"/>
      <c r="B826" s="138"/>
      <c r="C826" s="138"/>
      <c r="D826" s="138"/>
    </row>
    <row r="827">
      <c r="A827" s="3"/>
      <c r="B827" s="138"/>
      <c r="C827" s="138"/>
      <c r="D827" s="138"/>
    </row>
    <row r="828">
      <c r="A828" s="3"/>
      <c r="B828" s="138"/>
      <c r="C828" s="138"/>
      <c r="D828" s="138"/>
    </row>
    <row r="829">
      <c r="A829" s="3"/>
      <c r="B829" s="138"/>
      <c r="C829" s="138"/>
      <c r="D829" s="138"/>
    </row>
    <row r="830">
      <c r="A830" s="3"/>
      <c r="B830" s="138"/>
      <c r="C830" s="138"/>
      <c r="D830" s="138"/>
    </row>
    <row r="831">
      <c r="A831" s="3"/>
      <c r="B831" s="138"/>
      <c r="C831" s="138"/>
      <c r="D831" s="138"/>
    </row>
    <row r="832">
      <c r="A832" s="3"/>
      <c r="B832" s="138"/>
      <c r="C832" s="138"/>
      <c r="D832" s="138"/>
    </row>
    <row r="833">
      <c r="A833" s="3"/>
      <c r="B833" s="138"/>
      <c r="C833" s="138"/>
      <c r="D833" s="138"/>
    </row>
    <row r="834">
      <c r="A834" s="3"/>
      <c r="B834" s="138"/>
      <c r="C834" s="138"/>
      <c r="D834" s="138"/>
    </row>
    <row r="835">
      <c r="A835" s="3"/>
      <c r="B835" s="138"/>
      <c r="C835" s="138"/>
      <c r="D835" s="138"/>
    </row>
    <row r="836">
      <c r="A836" s="3"/>
      <c r="B836" s="138"/>
      <c r="C836" s="138"/>
      <c r="D836" s="138"/>
    </row>
    <row r="837">
      <c r="A837" s="3"/>
      <c r="B837" s="138"/>
      <c r="C837" s="138"/>
      <c r="D837" s="138"/>
    </row>
    <row r="838">
      <c r="A838" s="3"/>
      <c r="B838" s="138"/>
      <c r="C838" s="138"/>
      <c r="D838" s="138"/>
    </row>
    <row r="839">
      <c r="A839" s="3"/>
      <c r="B839" s="138"/>
      <c r="C839" s="138"/>
      <c r="D839" s="138"/>
    </row>
    <row r="840">
      <c r="A840" s="3"/>
      <c r="B840" s="138"/>
      <c r="C840" s="138"/>
      <c r="D840" s="138"/>
    </row>
    <row r="841">
      <c r="A841" s="3"/>
      <c r="B841" s="138"/>
      <c r="C841" s="138"/>
      <c r="D841" s="138"/>
    </row>
    <row r="842">
      <c r="A842" s="3"/>
      <c r="B842" s="138"/>
      <c r="C842" s="138"/>
      <c r="D842" s="138"/>
    </row>
    <row r="843">
      <c r="A843" s="3"/>
      <c r="B843" s="138"/>
      <c r="C843" s="138"/>
      <c r="D843" s="138"/>
    </row>
    <row r="844">
      <c r="A844" s="3"/>
      <c r="B844" s="138"/>
      <c r="C844" s="138"/>
      <c r="D844" s="138"/>
    </row>
    <row r="845">
      <c r="A845" s="3"/>
      <c r="B845" s="138"/>
      <c r="C845" s="138"/>
      <c r="D845" s="138"/>
    </row>
    <row r="846">
      <c r="A846" s="3"/>
      <c r="B846" s="138"/>
      <c r="C846" s="138"/>
      <c r="D846" s="138"/>
    </row>
    <row r="847">
      <c r="A847" s="3"/>
      <c r="B847" s="138"/>
      <c r="C847" s="138"/>
      <c r="D847" s="138"/>
    </row>
    <row r="848">
      <c r="A848" s="3"/>
      <c r="B848" s="138"/>
      <c r="C848" s="138"/>
      <c r="D848" s="138"/>
    </row>
    <row r="849">
      <c r="A849" s="3"/>
      <c r="B849" s="138"/>
      <c r="C849" s="138"/>
      <c r="D849" s="138"/>
    </row>
    <row r="850">
      <c r="A850" s="3"/>
      <c r="B850" s="138"/>
      <c r="C850" s="138"/>
      <c r="D850" s="138"/>
    </row>
    <row r="851">
      <c r="A851" s="3"/>
      <c r="B851" s="138"/>
      <c r="C851" s="138"/>
      <c r="D851" s="138"/>
    </row>
    <row r="852">
      <c r="A852" s="3"/>
      <c r="B852" s="138"/>
      <c r="C852" s="138"/>
      <c r="D852" s="138"/>
    </row>
    <row r="853">
      <c r="A853" s="3"/>
      <c r="B853" s="138"/>
      <c r="C853" s="138"/>
      <c r="D853" s="138"/>
    </row>
    <row r="854">
      <c r="A854" s="3"/>
      <c r="B854" s="138"/>
      <c r="C854" s="138"/>
      <c r="D854" s="138"/>
    </row>
    <row r="855">
      <c r="A855" s="3"/>
      <c r="B855" s="138"/>
      <c r="C855" s="138"/>
      <c r="D855" s="138"/>
    </row>
    <row r="856">
      <c r="A856" s="3"/>
      <c r="B856" s="138"/>
      <c r="C856" s="138"/>
      <c r="D856" s="138"/>
    </row>
    <row r="857">
      <c r="A857" s="3"/>
      <c r="B857" s="138"/>
      <c r="C857" s="138"/>
      <c r="D857" s="138"/>
    </row>
    <row r="858">
      <c r="A858" s="3"/>
      <c r="B858" s="138"/>
      <c r="C858" s="138"/>
      <c r="D858" s="138"/>
    </row>
    <row r="859">
      <c r="A859" s="3"/>
      <c r="B859" s="138"/>
      <c r="C859" s="138"/>
      <c r="D859" s="138"/>
    </row>
    <row r="860">
      <c r="A860" s="3"/>
      <c r="B860" s="138"/>
      <c r="C860" s="138"/>
      <c r="D860" s="138"/>
    </row>
    <row r="861">
      <c r="A861" s="3"/>
      <c r="B861" s="138"/>
      <c r="C861" s="138"/>
      <c r="D861" s="138"/>
    </row>
    <row r="862">
      <c r="A862" s="3"/>
      <c r="B862" s="138"/>
      <c r="C862" s="138"/>
      <c r="D862" s="138"/>
    </row>
    <row r="863">
      <c r="A863" s="3"/>
      <c r="B863" s="138"/>
      <c r="C863" s="138"/>
      <c r="D863" s="138"/>
    </row>
    <row r="864">
      <c r="A864" s="3"/>
      <c r="B864" s="138"/>
      <c r="C864" s="138"/>
      <c r="D864" s="138"/>
    </row>
    <row r="865">
      <c r="A865" s="3"/>
      <c r="B865" s="138"/>
      <c r="C865" s="138"/>
      <c r="D865" s="138"/>
    </row>
    <row r="866">
      <c r="A866" s="3"/>
      <c r="B866" s="138"/>
      <c r="C866" s="138"/>
      <c r="D866" s="138"/>
    </row>
    <row r="867">
      <c r="A867" s="3"/>
      <c r="B867" s="138"/>
      <c r="C867" s="138"/>
      <c r="D867" s="138"/>
    </row>
    <row r="868">
      <c r="A868" s="3"/>
      <c r="B868" s="138"/>
      <c r="C868" s="138"/>
      <c r="D868" s="138"/>
    </row>
    <row r="869">
      <c r="A869" s="3"/>
      <c r="B869" s="138"/>
      <c r="C869" s="138"/>
      <c r="D869" s="138"/>
    </row>
    <row r="870">
      <c r="A870" s="3"/>
      <c r="B870" s="138"/>
      <c r="C870" s="138"/>
      <c r="D870" s="138"/>
    </row>
    <row r="871">
      <c r="A871" s="3"/>
      <c r="B871" s="138"/>
      <c r="C871" s="138"/>
      <c r="D871" s="138"/>
    </row>
    <row r="872">
      <c r="A872" s="3"/>
      <c r="B872" s="138"/>
      <c r="C872" s="138"/>
      <c r="D872" s="138"/>
    </row>
    <row r="873">
      <c r="A873" s="3"/>
      <c r="B873" s="138"/>
      <c r="C873" s="138"/>
      <c r="D873" s="138"/>
    </row>
    <row r="874">
      <c r="A874" s="3"/>
      <c r="B874" s="138"/>
      <c r="C874" s="138"/>
      <c r="D874" s="138"/>
    </row>
    <row r="875">
      <c r="A875" s="3"/>
      <c r="B875" s="138"/>
      <c r="C875" s="138"/>
      <c r="D875" s="138"/>
    </row>
    <row r="876">
      <c r="A876" s="3"/>
      <c r="B876" s="138"/>
      <c r="C876" s="138"/>
      <c r="D876" s="138"/>
    </row>
    <row r="877">
      <c r="A877" s="3"/>
      <c r="B877" s="138"/>
      <c r="C877" s="138"/>
      <c r="D877" s="138"/>
    </row>
    <row r="878">
      <c r="A878" s="3"/>
      <c r="B878" s="138"/>
      <c r="C878" s="138"/>
      <c r="D878" s="138"/>
    </row>
    <row r="879">
      <c r="A879" s="3"/>
      <c r="B879" s="138"/>
      <c r="C879" s="138"/>
      <c r="D879" s="138"/>
    </row>
    <row r="880">
      <c r="A880" s="3"/>
      <c r="B880" s="138"/>
      <c r="C880" s="138"/>
      <c r="D880" s="138"/>
    </row>
    <row r="881">
      <c r="A881" s="3"/>
      <c r="B881" s="138"/>
      <c r="C881" s="138"/>
      <c r="D881" s="138"/>
    </row>
    <row r="882">
      <c r="A882" s="3"/>
      <c r="B882" s="138"/>
      <c r="C882" s="138"/>
      <c r="D882" s="138"/>
    </row>
    <row r="883">
      <c r="A883" s="3"/>
      <c r="B883" s="138"/>
      <c r="C883" s="138"/>
      <c r="D883" s="138"/>
    </row>
    <row r="884">
      <c r="A884" s="3"/>
      <c r="B884" s="138"/>
      <c r="C884" s="138"/>
      <c r="D884" s="138"/>
    </row>
    <row r="885">
      <c r="A885" s="3"/>
      <c r="B885" s="138"/>
      <c r="C885" s="138"/>
      <c r="D885" s="138"/>
    </row>
    <row r="886">
      <c r="A886" s="3"/>
      <c r="B886" s="138"/>
      <c r="C886" s="138"/>
      <c r="D886" s="138"/>
    </row>
    <row r="887">
      <c r="A887" s="3"/>
      <c r="B887" s="138"/>
      <c r="C887" s="138"/>
      <c r="D887" s="138"/>
    </row>
    <row r="888">
      <c r="A888" s="3"/>
      <c r="B888" s="138"/>
      <c r="C888" s="138"/>
      <c r="D888" s="138"/>
    </row>
    <row r="889">
      <c r="A889" s="3"/>
      <c r="B889" s="138"/>
      <c r="C889" s="138"/>
      <c r="D889" s="138"/>
    </row>
    <row r="890">
      <c r="A890" s="3"/>
      <c r="B890" s="138"/>
      <c r="C890" s="138"/>
      <c r="D890" s="138"/>
    </row>
    <row r="891">
      <c r="A891" s="3"/>
      <c r="B891" s="138"/>
      <c r="C891" s="138"/>
      <c r="D891" s="138"/>
    </row>
    <row r="892">
      <c r="A892" s="3"/>
      <c r="B892" s="138"/>
      <c r="C892" s="138"/>
      <c r="D892" s="138"/>
    </row>
    <row r="893">
      <c r="A893" s="3"/>
      <c r="B893" s="138"/>
      <c r="C893" s="138"/>
      <c r="D893" s="138"/>
    </row>
    <row r="894">
      <c r="A894" s="3"/>
      <c r="B894" s="138"/>
      <c r="C894" s="138"/>
      <c r="D894" s="138"/>
    </row>
    <row r="895">
      <c r="A895" s="3"/>
      <c r="B895" s="138"/>
      <c r="C895" s="138"/>
      <c r="D895" s="138"/>
    </row>
    <row r="896">
      <c r="A896" s="3"/>
      <c r="B896" s="138"/>
      <c r="C896" s="138"/>
      <c r="D896" s="138"/>
    </row>
    <row r="897">
      <c r="A897" s="3"/>
      <c r="B897" s="138"/>
      <c r="C897" s="138"/>
      <c r="D897" s="138"/>
    </row>
    <row r="898">
      <c r="A898" s="3"/>
      <c r="B898" s="138"/>
      <c r="C898" s="138"/>
      <c r="D898" s="138"/>
    </row>
    <row r="899">
      <c r="A899" s="3"/>
      <c r="B899" s="138"/>
      <c r="C899" s="138"/>
      <c r="D899" s="138"/>
    </row>
    <row r="900">
      <c r="A900" s="3"/>
      <c r="B900" s="138"/>
      <c r="C900" s="138"/>
      <c r="D900" s="138"/>
    </row>
    <row r="901">
      <c r="A901" s="3"/>
      <c r="B901" s="138"/>
      <c r="C901" s="138"/>
      <c r="D901" s="138"/>
    </row>
    <row r="902">
      <c r="A902" s="3"/>
      <c r="B902" s="138"/>
      <c r="C902" s="138"/>
      <c r="D902" s="138"/>
    </row>
    <row r="903">
      <c r="A903" s="3"/>
      <c r="B903" s="138"/>
      <c r="C903" s="138"/>
      <c r="D903" s="138"/>
    </row>
    <row r="904">
      <c r="A904" s="3"/>
      <c r="B904" s="138"/>
      <c r="C904" s="138"/>
      <c r="D904" s="138"/>
    </row>
    <row r="905">
      <c r="A905" s="3"/>
      <c r="B905" s="138"/>
      <c r="C905" s="138"/>
      <c r="D905" s="138"/>
    </row>
    <row r="906">
      <c r="A906" s="3"/>
      <c r="B906" s="138"/>
      <c r="C906" s="138"/>
      <c r="D906" s="138"/>
    </row>
    <row r="907">
      <c r="A907" s="3"/>
      <c r="B907" s="138"/>
      <c r="C907" s="138"/>
      <c r="D907" s="138"/>
    </row>
    <row r="908">
      <c r="A908" s="3"/>
      <c r="B908" s="138"/>
      <c r="C908" s="138"/>
      <c r="D908" s="138"/>
    </row>
    <row r="909">
      <c r="A909" s="3"/>
      <c r="B909" s="138"/>
      <c r="C909" s="138"/>
      <c r="D909" s="138"/>
    </row>
    <row r="910">
      <c r="A910" s="3"/>
      <c r="B910" s="138"/>
      <c r="C910" s="138"/>
      <c r="D910" s="138"/>
    </row>
    <row r="911">
      <c r="A911" s="3"/>
      <c r="B911" s="138"/>
      <c r="C911" s="138"/>
      <c r="D911" s="138"/>
    </row>
    <row r="912">
      <c r="A912" s="3"/>
      <c r="B912" s="138"/>
      <c r="C912" s="138"/>
      <c r="D912" s="138"/>
    </row>
    <row r="913">
      <c r="A913" s="3"/>
      <c r="B913" s="138"/>
      <c r="C913" s="138"/>
      <c r="D913" s="138"/>
    </row>
    <row r="914">
      <c r="A914" s="3"/>
      <c r="B914" s="138"/>
      <c r="C914" s="138"/>
      <c r="D914" s="138"/>
    </row>
    <row r="915">
      <c r="A915" s="3"/>
      <c r="B915" s="138"/>
      <c r="C915" s="138"/>
      <c r="D915" s="138"/>
    </row>
    <row r="916">
      <c r="A916" s="3"/>
      <c r="B916" s="138"/>
      <c r="C916" s="138"/>
      <c r="D916" s="138"/>
    </row>
    <row r="917">
      <c r="A917" s="3"/>
      <c r="B917" s="138"/>
      <c r="C917" s="138"/>
      <c r="D917" s="138"/>
    </row>
    <row r="918">
      <c r="A918" s="3"/>
      <c r="B918" s="138"/>
      <c r="C918" s="138"/>
      <c r="D918" s="138"/>
    </row>
    <row r="919">
      <c r="A919" s="3"/>
      <c r="B919" s="138"/>
      <c r="C919" s="138"/>
      <c r="D919" s="138"/>
    </row>
    <row r="920">
      <c r="A920" s="3"/>
      <c r="B920" s="138"/>
      <c r="C920" s="138"/>
      <c r="D920" s="138"/>
    </row>
    <row r="921">
      <c r="A921" s="3"/>
      <c r="B921" s="138"/>
      <c r="C921" s="138"/>
      <c r="D921" s="138"/>
    </row>
    <row r="922">
      <c r="A922" s="3"/>
      <c r="B922" s="138"/>
      <c r="C922" s="138"/>
      <c r="D922" s="138"/>
    </row>
    <row r="923">
      <c r="A923" s="3"/>
      <c r="B923" s="138"/>
      <c r="C923" s="138"/>
      <c r="D923" s="138"/>
    </row>
    <row r="924">
      <c r="A924" s="3"/>
      <c r="B924" s="138"/>
      <c r="C924" s="138"/>
      <c r="D924" s="138"/>
    </row>
    <row r="925">
      <c r="A925" s="3"/>
      <c r="B925" s="138"/>
      <c r="C925" s="138"/>
      <c r="D925" s="138"/>
    </row>
    <row r="926">
      <c r="A926" s="3"/>
      <c r="B926" s="138"/>
      <c r="C926" s="138"/>
      <c r="D926" s="138"/>
    </row>
    <row r="927">
      <c r="A927" s="3"/>
      <c r="B927" s="138"/>
      <c r="C927" s="138"/>
      <c r="D927" s="138"/>
    </row>
    <row r="928">
      <c r="A928" s="3"/>
      <c r="B928" s="138"/>
      <c r="C928" s="138"/>
      <c r="D928" s="138"/>
    </row>
    <row r="929">
      <c r="A929" s="3"/>
      <c r="B929" s="138"/>
      <c r="C929" s="138"/>
      <c r="D929" s="138"/>
    </row>
    <row r="930">
      <c r="A930" s="3"/>
      <c r="B930" s="138"/>
      <c r="C930" s="138"/>
      <c r="D930" s="138"/>
    </row>
    <row r="931">
      <c r="A931" s="3"/>
      <c r="B931" s="138"/>
      <c r="C931" s="138"/>
      <c r="D931" s="138"/>
    </row>
    <row r="932">
      <c r="A932" s="3"/>
      <c r="B932" s="138"/>
      <c r="C932" s="138"/>
      <c r="D932" s="138"/>
    </row>
    <row r="933">
      <c r="A933" s="3"/>
      <c r="B933" s="138"/>
      <c r="C933" s="138"/>
      <c r="D933" s="138"/>
    </row>
    <row r="934">
      <c r="A934" s="3"/>
      <c r="B934" s="138"/>
      <c r="C934" s="138"/>
      <c r="D934" s="138"/>
    </row>
    <row r="935">
      <c r="A935" s="3"/>
      <c r="B935" s="138"/>
      <c r="C935" s="138"/>
      <c r="D935" s="138"/>
    </row>
    <row r="936">
      <c r="A936" s="3"/>
      <c r="B936" s="138"/>
      <c r="C936" s="138"/>
      <c r="D936" s="138"/>
    </row>
    <row r="937">
      <c r="A937" s="3"/>
      <c r="B937" s="138"/>
      <c r="C937" s="138"/>
      <c r="D937" s="138"/>
    </row>
    <row r="938">
      <c r="A938" s="3"/>
      <c r="B938" s="138"/>
      <c r="C938" s="138"/>
      <c r="D938" s="138"/>
    </row>
    <row r="939">
      <c r="A939" s="3"/>
      <c r="B939" s="138"/>
      <c r="C939" s="138"/>
      <c r="D939" s="138"/>
    </row>
    <row r="940">
      <c r="A940" s="3"/>
      <c r="B940" s="138"/>
      <c r="C940" s="138"/>
      <c r="D940" s="138"/>
    </row>
    <row r="941">
      <c r="A941" s="3"/>
      <c r="B941" s="138"/>
      <c r="C941" s="138"/>
      <c r="D941" s="138"/>
    </row>
    <row r="942">
      <c r="A942" s="3"/>
      <c r="B942" s="138"/>
      <c r="C942" s="138"/>
      <c r="D942" s="138"/>
    </row>
    <row r="943">
      <c r="A943" s="3"/>
      <c r="B943" s="138"/>
      <c r="C943" s="138"/>
      <c r="D943" s="138"/>
    </row>
    <row r="944">
      <c r="A944" s="3"/>
      <c r="B944" s="138"/>
      <c r="C944" s="138"/>
      <c r="D944" s="138"/>
    </row>
    <row r="945">
      <c r="A945" s="3"/>
      <c r="B945" s="138"/>
      <c r="C945" s="138"/>
      <c r="D945" s="138"/>
    </row>
    <row r="946">
      <c r="A946" s="3"/>
      <c r="B946" s="138"/>
      <c r="C946" s="138"/>
      <c r="D946" s="138"/>
    </row>
    <row r="947">
      <c r="A947" s="3"/>
      <c r="B947" s="138"/>
      <c r="C947" s="138"/>
      <c r="D947" s="138"/>
    </row>
    <row r="948">
      <c r="A948" s="3"/>
      <c r="B948" s="138"/>
      <c r="C948" s="138"/>
      <c r="D948" s="138"/>
    </row>
    <row r="949">
      <c r="A949" s="3"/>
      <c r="B949" s="138"/>
      <c r="C949" s="138"/>
      <c r="D949" s="138"/>
    </row>
    <row r="950">
      <c r="A950" s="3"/>
      <c r="B950" s="138"/>
      <c r="C950" s="138"/>
      <c r="D950" s="138"/>
    </row>
    <row r="951">
      <c r="A951" s="3"/>
      <c r="B951" s="138"/>
      <c r="C951" s="138"/>
      <c r="D951" s="138"/>
    </row>
    <row r="952">
      <c r="A952" s="3"/>
      <c r="B952" s="138"/>
      <c r="C952" s="138"/>
      <c r="D952" s="138"/>
    </row>
    <row r="953">
      <c r="A953" s="3"/>
      <c r="B953" s="138"/>
      <c r="C953" s="138"/>
      <c r="D953" s="138"/>
    </row>
    <row r="954">
      <c r="A954" s="3"/>
      <c r="B954" s="138"/>
      <c r="C954" s="138"/>
      <c r="D954" s="138"/>
    </row>
    <row r="955">
      <c r="A955" s="3"/>
      <c r="B955" s="138"/>
      <c r="C955" s="138"/>
      <c r="D955" s="138"/>
    </row>
    <row r="956">
      <c r="A956" s="3"/>
      <c r="B956" s="138"/>
      <c r="C956" s="138"/>
      <c r="D956" s="138"/>
    </row>
    <row r="957">
      <c r="A957" s="3"/>
      <c r="B957" s="138"/>
      <c r="C957" s="138"/>
      <c r="D957" s="138"/>
    </row>
    <row r="958">
      <c r="A958" s="3"/>
      <c r="B958" s="138"/>
      <c r="C958" s="138"/>
      <c r="D958" s="138"/>
    </row>
    <row r="959">
      <c r="A959" s="3"/>
      <c r="B959" s="138"/>
      <c r="C959" s="138"/>
      <c r="D959" s="138"/>
    </row>
    <row r="960">
      <c r="A960" s="3"/>
      <c r="B960" s="138"/>
      <c r="C960" s="138"/>
      <c r="D960" s="138"/>
    </row>
    <row r="961">
      <c r="A961" s="3"/>
      <c r="B961" s="138"/>
      <c r="C961" s="138"/>
      <c r="D961" s="138"/>
    </row>
    <row r="962">
      <c r="A962" s="3"/>
      <c r="B962" s="138"/>
      <c r="C962" s="138"/>
      <c r="D962" s="138"/>
    </row>
    <row r="963">
      <c r="A963" s="3"/>
      <c r="B963" s="138"/>
      <c r="C963" s="138"/>
      <c r="D963" s="138"/>
    </row>
    <row r="964">
      <c r="A964" s="3"/>
      <c r="B964" s="138"/>
      <c r="C964" s="138"/>
      <c r="D964" s="138"/>
    </row>
    <row r="965">
      <c r="A965" s="3"/>
      <c r="B965" s="138"/>
      <c r="C965" s="138"/>
      <c r="D965" s="138"/>
    </row>
    <row r="966">
      <c r="A966" s="3"/>
      <c r="B966" s="138"/>
      <c r="C966" s="138"/>
      <c r="D966" s="138"/>
    </row>
    <row r="967">
      <c r="A967" s="3"/>
      <c r="B967" s="138"/>
      <c r="C967" s="138"/>
      <c r="D967" s="138"/>
    </row>
    <row r="968">
      <c r="A968" s="3"/>
      <c r="B968" s="138"/>
      <c r="C968" s="138"/>
      <c r="D968" s="138"/>
    </row>
    <row r="969">
      <c r="A969" s="3"/>
      <c r="B969" s="138"/>
      <c r="C969" s="138"/>
      <c r="D969" s="138"/>
    </row>
    <row r="970">
      <c r="A970" s="3"/>
      <c r="B970" s="138"/>
      <c r="C970" s="138"/>
      <c r="D970" s="138"/>
    </row>
    <row r="971">
      <c r="A971" s="3"/>
      <c r="B971" s="138"/>
      <c r="C971" s="138"/>
      <c r="D971" s="138"/>
    </row>
    <row r="972">
      <c r="A972" s="3"/>
      <c r="B972" s="138"/>
      <c r="C972" s="138"/>
      <c r="D972" s="138"/>
    </row>
    <row r="973">
      <c r="A973" s="3"/>
      <c r="B973" s="138"/>
      <c r="C973" s="138"/>
      <c r="D973" s="138"/>
    </row>
    <row r="974">
      <c r="A974" s="3"/>
      <c r="B974" s="138"/>
      <c r="C974" s="138"/>
      <c r="D974" s="138"/>
    </row>
    <row r="975">
      <c r="A975" s="3"/>
      <c r="B975" s="138"/>
      <c r="C975" s="138"/>
      <c r="D975" s="138"/>
    </row>
    <row r="976">
      <c r="A976" s="3"/>
      <c r="B976" s="138"/>
      <c r="C976" s="138"/>
      <c r="D976" s="138"/>
    </row>
    <row r="977">
      <c r="A977" s="3"/>
      <c r="B977" s="138"/>
      <c r="C977" s="138"/>
      <c r="D977" s="138"/>
    </row>
    <row r="978">
      <c r="A978" s="3"/>
      <c r="B978" s="138"/>
      <c r="C978" s="138"/>
      <c r="D978" s="138"/>
    </row>
    <row r="979">
      <c r="A979" s="3"/>
      <c r="B979" s="138"/>
      <c r="C979" s="138"/>
      <c r="D979" s="138"/>
    </row>
    <row r="980">
      <c r="A980" s="3"/>
      <c r="B980" s="138"/>
      <c r="C980" s="138"/>
      <c r="D980" s="138"/>
    </row>
    <row r="981">
      <c r="A981" s="3"/>
      <c r="B981" s="138"/>
      <c r="C981" s="138"/>
      <c r="D981" s="138"/>
    </row>
    <row r="982">
      <c r="A982" s="3"/>
      <c r="B982" s="138"/>
      <c r="C982" s="138"/>
      <c r="D982" s="138"/>
    </row>
    <row r="983">
      <c r="A983" s="3"/>
      <c r="B983" s="138"/>
      <c r="C983" s="138"/>
      <c r="D983" s="138"/>
    </row>
    <row r="984">
      <c r="A984" s="3"/>
      <c r="B984" s="138"/>
      <c r="C984" s="138"/>
      <c r="D984" s="138"/>
    </row>
    <row r="985">
      <c r="A985" s="3"/>
      <c r="B985" s="138"/>
      <c r="C985" s="138"/>
      <c r="D985" s="138"/>
    </row>
    <row r="986">
      <c r="A986" s="3"/>
      <c r="B986" s="138"/>
      <c r="C986" s="138"/>
      <c r="D986" s="138"/>
    </row>
    <row r="987">
      <c r="A987" s="3"/>
      <c r="B987" s="138"/>
      <c r="C987" s="138"/>
      <c r="D987" s="138"/>
    </row>
    <row r="988">
      <c r="A988" s="3"/>
      <c r="B988" s="138"/>
      <c r="C988" s="138"/>
      <c r="D988" s="138"/>
    </row>
    <row r="989">
      <c r="A989" s="3"/>
      <c r="B989" s="138"/>
      <c r="C989" s="138"/>
      <c r="D989" s="138"/>
    </row>
    <row r="990">
      <c r="A990" s="3"/>
      <c r="B990" s="138"/>
      <c r="C990" s="138"/>
      <c r="D990" s="138"/>
    </row>
    <row r="991">
      <c r="A991" s="3"/>
      <c r="B991" s="138"/>
      <c r="C991" s="138"/>
      <c r="D991" s="138"/>
    </row>
    <row r="992">
      <c r="A992" s="3"/>
      <c r="B992" s="138"/>
      <c r="C992" s="138"/>
      <c r="D992" s="138"/>
    </row>
    <row r="993">
      <c r="A993" s="3"/>
      <c r="B993" s="138"/>
      <c r="C993" s="138"/>
      <c r="D993" s="138"/>
    </row>
    <row r="994">
      <c r="A994" s="3"/>
      <c r="B994" s="138"/>
      <c r="C994" s="138"/>
      <c r="D994" s="138"/>
    </row>
    <row r="995">
      <c r="A995" s="3"/>
      <c r="B995" s="138"/>
      <c r="C995" s="138"/>
      <c r="D995" s="138"/>
    </row>
    <row r="996">
      <c r="A996" s="3"/>
      <c r="B996" s="138"/>
      <c r="C996" s="138"/>
      <c r="D996" s="138"/>
    </row>
  </sheetData>
  <mergeCells count="2">
    <mergeCell ref="B3:D3"/>
    <mergeCell ref="J3:L3"/>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2.63"/>
  </cols>
  <sheetData>
    <row r="1">
      <c r="B1" s="2" t="s">
        <v>529</v>
      </c>
      <c r="C1" s="2" t="s">
        <v>530</v>
      </c>
    </row>
    <row r="2">
      <c r="B2" s="2" t="s">
        <v>531</v>
      </c>
    </row>
    <row r="3">
      <c r="B3" s="2" t="s">
        <v>532</v>
      </c>
      <c r="F3" s="2">
        <v>61.0</v>
      </c>
    </row>
    <row r="4">
      <c r="A4" s="3"/>
      <c r="B4" s="125" t="s">
        <v>533</v>
      </c>
      <c r="C4" s="125" t="s">
        <v>534</v>
      </c>
      <c r="D4" s="125" t="s">
        <v>535</v>
      </c>
      <c r="E4" s="125" t="s">
        <v>536</v>
      </c>
      <c r="F4" s="37" t="s">
        <v>537</v>
      </c>
      <c r="G4" s="37" t="s">
        <v>538</v>
      </c>
      <c r="H4" s="3"/>
      <c r="I4" s="3"/>
      <c r="J4" s="3"/>
      <c r="K4" s="3"/>
      <c r="L4" s="3"/>
      <c r="M4" s="3"/>
      <c r="N4" s="3"/>
      <c r="O4" s="3"/>
      <c r="P4" s="3"/>
      <c r="Q4" s="3"/>
      <c r="R4" s="3"/>
      <c r="S4" s="3"/>
      <c r="T4" s="3"/>
      <c r="U4" s="3"/>
      <c r="V4" s="3"/>
      <c r="W4" s="3"/>
      <c r="X4" s="3"/>
      <c r="Y4" s="3"/>
      <c r="Z4" s="3"/>
    </row>
    <row r="5">
      <c r="B5" s="2">
        <v>1024.0</v>
      </c>
      <c r="C5" s="2">
        <v>0.0241</v>
      </c>
      <c r="D5" s="148">
        <f t="shared" ref="D5:D13" si="1">$C$5 + (($C$13 - $C$5) / ($B$13 - $B$5)) * (B5 - $B$5)</f>
        <v>0.0241</v>
      </c>
      <c r="E5" s="768">
        <f t="shared" ref="E5:E13" si="2">C5/D5-1</f>
        <v>0</v>
      </c>
      <c r="F5" s="2">
        <f>1.039*61/1000</f>
        <v>0.063379</v>
      </c>
      <c r="G5" s="768">
        <f>C5/F5</f>
        <v>0.380252134</v>
      </c>
    </row>
    <row r="6">
      <c r="B6" s="148">
        <f t="shared" ref="B6:B13" si="3">B5+1024</f>
        <v>2048</v>
      </c>
      <c r="C6" s="2">
        <v>0.0254</v>
      </c>
      <c r="D6" s="148">
        <f t="shared" si="1"/>
        <v>0.0255375</v>
      </c>
      <c r="E6" s="768">
        <f t="shared" si="2"/>
        <v>-0.005384238864</v>
      </c>
    </row>
    <row r="7">
      <c r="B7" s="148">
        <f t="shared" si="3"/>
        <v>3072</v>
      </c>
      <c r="C7" s="2">
        <v>0.0268</v>
      </c>
      <c r="D7" s="148">
        <f t="shared" si="1"/>
        <v>0.026975</v>
      </c>
      <c r="E7" s="768">
        <f t="shared" si="2"/>
        <v>-0.006487488415</v>
      </c>
    </row>
    <row r="8">
      <c r="B8" s="148">
        <f t="shared" si="3"/>
        <v>4096</v>
      </c>
      <c r="C8" s="2">
        <v>0.0283</v>
      </c>
      <c r="D8" s="148">
        <f t="shared" si="1"/>
        <v>0.0284125</v>
      </c>
      <c r="E8" s="768">
        <f t="shared" si="2"/>
        <v>-0.003959524857</v>
      </c>
      <c r="F8" s="2">
        <f>1.2*$F$3/1000</f>
        <v>0.0732</v>
      </c>
      <c r="G8" s="768">
        <f>C8/F8</f>
        <v>0.3866120219</v>
      </c>
    </row>
    <row r="9">
      <c r="B9" s="148">
        <f t="shared" si="3"/>
        <v>5120</v>
      </c>
      <c r="C9" s="2">
        <v>0.0297</v>
      </c>
      <c r="D9" s="148">
        <f t="shared" si="1"/>
        <v>0.02985</v>
      </c>
      <c r="E9" s="768">
        <f t="shared" si="2"/>
        <v>-0.005025125628</v>
      </c>
    </row>
    <row r="10">
      <c r="B10" s="148">
        <f t="shared" si="3"/>
        <v>6144</v>
      </c>
      <c r="C10" s="2">
        <v>0.0312</v>
      </c>
      <c r="D10" s="148">
        <f t="shared" si="1"/>
        <v>0.0312875</v>
      </c>
      <c r="E10" s="768">
        <f t="shared" si="2"/>
        <v>-0.002796644027</v>
      </c>
    </row>
    <row r="11">
      <c r="B11" s="148">
        <f t="shared" si="3"/>
        <v>7168</v>
      </c>
      <c r="C11" s="2">
        <v>0.0327</v>
      </c>
      <c r="D11" s="148">
        <f t="shared" si="1"/>
        <v>0.032725</v>
      </c>
      <c r="E11" s="768">
        <f t="shared" si="2"/>
        <v>-0.0007639419404</v>
      </c>
    </row>
    <row r="12">
      <c r="B12" s="148">
        <f t="shared" si="3"/>
        <v>8192</v>
      </c>
      <c r="C12" s="2">
        <v>0.0341</v>
      </c>
      <c r="D12" s="148">
        <f t="shared" si="1"/>
        <v>0.0341625</v>
      </c>
      <c r="E12" s="768">
        <f t="shared" si="2"/>
        <v>-0.001829491401</v>
      </c>
    </row>
    <row r="13">
      <c r="B13" s="148">
        <f t="shared" si="3"/>
        <v>9216</v>
      </c>
      <c r="C13" s="2">
        <v>0.0356</v>
      </c>
      <c r="D13" s="148">
        <f t="shared" si="1"/>
        <v>0.0356</v>
      </c>
      <c r="E13" s="768">
        <f t="shared" si="2"/>
        <v>0</v>
      </c>
      <c r="F13" s="2">
        <f>1.488*F3/1000</f>
        <v>0.090768</v>
      </c>
      <c r="G13" s="768">
        <f>C13/F13</f>
        <v>0.3922087079</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75"/>
    <col customWidth="1" min="2" max="2" width="17.88"/>
    <col customWidth="1" min="4" max="4" width="17.63"/>
    <col customWidth="1" min="5" max="5" width="18.25"/>
    <col customWidth="1" min="6" max="6" width="31.63"/>
    <col customWidth="1" min="7" max="7" width="19.5"/>
    <col customWidth="1" min="8" max="8" width="26.5"/>
    <col customWidth="1" min="9" max="9" width="2.5"/>
    <col customWidth="1" min="10" max="10" width="8.75"/>
    <col customWidth="1" min="11" max="12" width="9.25"/>
    <col customWidth="1" min="13" max="13" width="12.38"/>
    <col customWidth="1" min="14" max="14" width="2.38"/>
    <col customWidth="1" min="15" max="15" width="9.13"/>
    <col customWidth="1" min="16" max="16" width="10.88"/>
    <col customWidth="1" min="20" max="20" width="16.25"/>
    <col customWidth="1" min="21" max="21" width="23.13"/>
    <col customWidth="1" min="22" max="22" width="28.0"/>
    <col customWidth="1" min="23" max="23" width="21.0"/>
    <col customWidth="1" min="24" max="24" width="2.0"/>
    <col customWidth="1" min="25" max="28" width="5.63"/>
    <col customWidth="1" min="29" max="29" width="1.38"/>
  </cols>
  <sheetData>
    <row r="1">
      <c r="A1" s="769" t="s">
        <v>115</v>
      </c>
      <c r="B1" s="129"/>
      <c r="C1" s="129"/>
      <c r="D1" s="130"/>
      <c r="E1" s="131"/>
      <c r="F1" s="132"/>
      <c r="G1" s="132"/>
      <c r="H1" s="133"/>
      <c r="I1" s="131"/>
      <c r="J1" s="131"/>
      <c r="K1" s="131"/>
      <c r="L1" s="131"/>
      <c r="M1" s="131"/>
      <c r="N1" s="131"/>
      <c r="O1" s="131"/>
      <c r="P1" s="134"/>
      <c r="Q1" s="135"/>
      <c r="R1" s="131"/>
      <c r="S1" s="131"/>
      <c r="T1" s="135"/>
      <c r="U1" s="131"/>
      <c r="V1" s="131"/>
      <c r="W1" s="131"/>
      <c r="X1" s="131"/>
      <c r="Y1" s="131"/>
      <c r="Z1" s="131"/>
      <c r="AA1" s="131"/>
      <c r="AB1" s="131"/>
      <c r="AC1" s="131"/>
      <c r="AD1" s="131"/>
      <c r="AE1" s="131"/>
      <c r="AF1" s="131"/>
      <c r="AG1" s="131"/>
      <c r="AH1" s="131"/>
      <c r="AI1" s="131"/>
      <c r="AJ1" s="131"/>
      <c r="AK1" s="131"/>
      <c r="AL1" s="131"/>
      <c r="AM1" s="131"/>
      <c r="AN1" s="131"/>
      <c r="AO1" s="131"/>
      <c r="AP1" s="131"/>
      <c r="AQ1" s="131"/>
      <c r="AR1" s="131"/>
      <c r="AS1" s="131"/>
      <c r="AT1" s="131"/>
    </row>
    <row r="2">
      <c r="A2" s="136" t="s">
        <v>116</v>
      </c>
      <c r="B2" s="136" t="s">
        <v>117</v>
      </c>
      <c r="C2" s="136" t="s">
        <v>118</v>
      </c>
      <c r="D2" s="770"/>
      <c r="E2" s="138"/>
      <c r="F2" s="139" t="s">
        <v>119</v>
      </c>
      <c r="G2" s="139" t="s">
        <v>120</v>
      </c>
      <c r="H2" s="140" t="s">
        <v>121</v>
      </c>
      <c r="I2" s="138"/>
      <c r="J2" s="138"/>
      <c r="K2" s="138"/>
      <c r="L2" s="138"/>
      <c r="M2" s="138"/>
      <c r="N2" s="138"/>
      <c r="O2" s="138"/>
      <c r="P2" s="141"/>
      <c r="Q2" s="142" t="s">
        <v>122</v>
      </c>
      <c r="R2" s="138"/>
      <c r="S2" s="138"/>
      <c r="T2" s="142" t="s">
        <v>123</v>
      </c>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row>
    <row r="3">
      <c r="A3" s="143" t="s">
        <v>124</v>
      </c>
      <c r="B3" s="143" t="s">
        <v>125</v>
      </c>
      <c r="C3" s="143">
        <v>7168.0</v>
      </c>
      <c r="D3" s="771"/>
      <c r="F3" s="139" t="s">
        <v>126</v>
      </c>
      <c r="G3" s="145"/>
      <c r="H3" s="146"/>
      <c r="P3" s="147"/>
      <c r="Q3" s="2" t="s">
        <v>127</v>
      </c>
      <c r="R3" s="2">
        <v>0.5</v>
      </c>
      <c r="T3" s="148" t="str">
        <f t="shared" ref="T3:T7" si="1">U3&amp;","&amp;V3</f>
        <v>fp4,fp4</v>
      </c>
      <c r="U3" s="2" t="s">
        <v>127</v>
      </c>
      <c r="V3" s="2" t="s">
        <v>127</v>
      </c>
      <c r="W3" s="2" t="s">
        <v>127</v>
      </c>
      <c r="AR3" s="149"/>
      <c r="AS3" s="149"/>
      <c r="AT3" s="149"/>
    </row>
    <row r="4">
      <c r="A4" s="143" t="s">
        <v>128</v>
      </c>
      <c r="B4" s="143" t="s">
        <v>129</v>
      </c>
      <c r="C4" s="143">
        <v>2048.0</v>
      </c>
      <c r="D4" s="771"/>
      <c r="F4" s="150" t="s">
        <v>32</v>
      </c>
      <c r="G4" s="145">
        <v>1.0</v>
      </c>
      <c r="H4" s="146"/>
      <c r="P4" s="147"/>
      <c r="Q4" s="2" t="s">
        <v>63</v>
      </c>
      <c r="R4" s="2">
        <v>1.0</v>
      </c>
      <c r="T4" s="148" t="str">
        <f t="shared" si="1"/>
        <v>fp4,fp8</v>
      </c>
      <c r="U4" s="2" t="s">
        <v>127</v>
      </c>
      <c r="V4" s="2" t="s">
        <v>63</v>
      </c>
      <c r="W4" s="2" t="s">
        <v>63</v>
      </c>
    </row>
    <row r="5">
      <c r="A5" s="143" t="s">
        <v>130</v>
      </c>
      <c r="B5" s="143" t="s">
        <v>131</v>
      </c>
      <c r="C5" s="143">
        <v>256.0</v>
      </c>
      <c r="D5" s="771"/>
      <c r="F5" s="150" t="s">
        <v>33</v>
      </c>
      <c r="G5" s="145">
        <v>16.0</v>
      </c>
      <c r="H5" s="146" t="s">
        <v>132</v>
      </c>
      <c r="P5" s="147"/>
      <c r="Q5" s="2" t="s">
        <v>82</v>
      </c>
      <c r="R5" s="2">
        <v>2.0</v>
      </c>
      <c r="T5" s="148" t="str">
        <f t="shared" si="1"/>
        <v>fp4,bf16</v>
      </c>
      <c r="U5" s="2" t="s">
        <v>127</v>
      </c>
      <c r="V5" s="2" t="s">
        <v>82</v>
      </c>
      <c r="W5" s="2" t="s">
        <v>82</v>
      </c>
      <c r="AR5" s="149"/>
      <c r="AS5" s="149"/>
      <c r="AT5" s="149"/>
    </row>
    <row r="6">
      <c r="A6" s="143" t="s">
        <v>133</v>
      </c>
      <c r="B6" s="143" t="s">
        <v>134</v>
      </c>
      <c r="C6" s="143">
        <v>61.0</v>
      </c>
      <c r="D6" s="771"/>
      <c r="F6" s="150" t="s">
        <v>34</v>
      </c>
      <c r="G6" s="145">
        <v>1.0</v>
      </c>
      <c r="H6" s="146"/>
      <c r="P6" s="147"/>
      <c r="T6" s="148" t="str">
        <f t="shared" si="1"/>
        <v>fp8,fp4</v>
      </c>
      <c r="U6" s="2" t="s">
        <v>63</v>
      </c>
      <c r="V6" s="2" t="s">
        <v>127</v>
      </c>
      <c r="W6" s="2" t="s">
        <v>63</v>
      </c>
    </row>
    <row r="7">
      <c r="A7" s="151" t="s">
        <v>135</v>
      </c>
      <c r="B7" s="151" t="s">
        <v>136</v>
      </c>
      <c r="C7" s="151">
        <v>3.0</v>
      </c>
      <c r="D7" s="771"/>
      <c r="F7" s="150" t="s">
        <v>35</v>
      </c>
      <c r="G7" s="145">
        <v>1.0</v>
      </c>
      <c r="H7" s="146" t="s">
        <v>137</v>
      </c>
      <c r="P7" s="147"/>
      <c r="T7" s="148" t="str">
        <f t="shared" si="1"/>
        <v>fp8,fp8</v>
      </c>
      <c r="U7" s="2" t="s">
        <v>63</v>
      </c>
      <c r="V7" s="2" t="s">
        <v>63</v>
      </c>
      <c r="W7" s="2" t="s">
        <v>63</v>
      </c>
      <c r="AR7" s="87"/>
      <c r="AS7" s="87"/>
      <c r="AT7" s="87"/>
    </row>
    <row r="8">
      <c r="A8" s="143" t="s">
        <v>138</v>
      </c>
      <c r="B8" s="143" t="s">
        <v>139</v>
      </c>
      <c r="C8" s="143">
        <v>8.0</v>
      </c>
      <c r="D8" s="771"/>
      <c r="F8" s="139" t="s">
        <v>140</v>
      </c>
      <c r="P8" s="147"/>
      <c r="U8" s="2"/>
      <c r="V8" s="2"/>
      <c r="W8" s="2"/>
      <c r="AB8" s="2"/>
      <c r="AC8" s="2"/>
      <c r="AD8" s="2"/>
      <c r="AE8" s="2"/>
    </row>
    <row r="9">
      <c r="A9" s="152" t="s">
        <v>141</v>
      </c>
      <c r="B9" s="153" t="s">
        <v>142</v>
      </c>
      <c r="C9" s="143">
        <v>1536.0</v>
      </c>
      <c r="D9" s="771"/>
      <c r="F9" s="154" t="s">
        <v>143</v>
      </c>
      <c r="G9" s="155">
        <f>G5*G4</f>
        <v>16</v>
      </c>
      <c r="H9" s="156"/>
      <c r="P9" s="147"/>
      <c r="T9" s="148" t="str">
        <f t="shared" ref="T9:T11" si="2">U9&amp;","&amp;V9</f>
        <v>fp8,bf16</v>
      </c>
      <c r="U9" s="2" t="s">
        <v>63</v>
      </c>
      <c r="V9" s="2" t="s">
        <v>82</v>
      </c>
      <c r="W9" s="2" t="s">
        <v>82</v>
      </c>
      <c r="AB9" s="2"/>
      <c r="AC9" s="2"/>
      <c r="AD9" s="2"/>
      <c r="AE9" s="2"/>
    </row>
    <row r="10">
      <c r="A10" s="152" t="s">
        <v>144</v>
      </c>
      <c r="B10" s="153" t="s">
        <v>145</v>
      </c>
      <c r="C10" s="143">
        <v>512.0</v>
      </c>
      <c r="D10" s="771"/>
      <c r="F10" s="157" t="s">
        <v>146</v>
      </c>
      <c r="G10" s="158">
        <f>PRODUCT(G3:G6)</f>
        <v>16</v>
      </c>
      <c r="H10" s="159"/>
      <c r="P10" s="147"/>
      <c r="T10" s="148" t="str">
        <f t="shared" si="2"/>
        <v>bf16,fp4</v>
      </c>
      <c r="U10" s="2" t="s">
        <v>82</v>
      </c>
      <c r="V10" s="2" t="s">
        <v>127</v>
      </c>
      <c r="W10" s="2" t="s">
        <v>82</v>
      </c>
      <c r="AP10" s="138"/>
      <c r="AQ10" s="138"/>
      <c r="AT10" s="149"/>
    </row>
    <row r="11">
      <c r="A11" s="152" t="s">
        <v>147</v>
      </c>
      <c r="B11" s="153" t="s">
        <v>148</v>
      </c>
      <c r="C11" s="143">
        <v>128.0</v>
      </c>
      <c r="D11" s="771"/>
      <c r="F11" s="157" t="s">
        <v>149</v>
      </c>
      <c r="G11" s="158">
        <f>$G$10/$H$18</f>
        <v>8</v>
      </c>
      <c r="H11" s="159"/>
      <c r="P11" s="147"/>
      <c r="T11" s="148" t="str">
        <f t="shared" si="2"/>
        <v>bf16,fp8</v>
      </c>
      <c r="U11" s="2" t="s">
        <v>82</v>
      </c>
      <c r="V11" s="2" t="s">
        <v>63</v>
      </c>
      <c r="W11" s="2" t="s">
        <v>82</v>
      </c>
      <c r="AP11" s="142"/>
    </row>
    <row r="12">
      <c r="A12" s="152" t="s">
        <v>150</v>
      </c>
      <c r="B12" s="153" t="s">
        <v>151</v>
      </c>
      <c r="C12" s="143">
        <v>64.0</v>
      </c>
      <c r="D12" s="771"/>
      <c r="L12" s="772" t="s">
        <v>539</v>
      </c>
      <c r="P12" s="147"/>
      <c r="T12" s="148" t="s">
        <v>152</v>
      </c>
      <c r="U12" s="2" t="s">
        <v>82</v>
      </c>
      <c r="V12" s="2" t="s">
        <v>82</v>
      </c>
      <c r="W12" s="2" t="s">
        <v>82</v>
      </c>
      <c r="AP12" s="138"/>
      <c r="AQ12" s="138"/>
      <c r="AT12" s="149"/>
    </row>
    <row r="13">
      <c r="A13" s="143" t="s">
        <v>153</v>
      </c>
      <c r="B13" s="153" t="s">
        <v>154</v>
      </c>
      <c r="C13" s="143">
        <v>128.0</v>
      </c>
      <c r="D13" s="771"/>
    </row>
    <row r="14">
      <c r="A14" s="161" t="s">
        <v>155</v>
      </c>
      <c r="B14" s="162"/>
      <c r="C14" s="162"/>
      <c r="AG14" s="164"/>
      <c r="AH14" s="164"/>
      <c r="AI14" s="87"/>
      <c r="AJ14" s="38"/>
      <c r="AK14" s="38"/>
      <c r="AL14" s="38"/>
      <c r="AM14" s="38"/>
      <c r="AN14" s="87"/>
      <c r="AO14" s="38"/>
      <c r="AP14" s="164"/>
      <c r="AQ14" s="38"/>
      <c r="AR14" s="38"/>
      <c r="AS14" s="87"/>
      <c r="AT14" s="87"/>
    </row>
    <row r="15">
      <c r="A15" s="165" t="s">
        <v>156</v>
      </c>
      <c r="B15" s="165" t="s">
        <v>156</v>
      </c>
      <c r="C15" s="166">
        <f>$C$11+$C$12</f>
        <v>192</v>
      </c>
      <c r="AG15" s="38"/>
      <c r="AH15" s="38"/>
      <c r="AI15" s="87"/>
      <c r="AJ15" s="38"/>
      <c r="AK15" s="38"/>
      <c r="AL15" s="38"/>
      <c r="AM15" s="38"/>
      <c r="AN15" s="87"/>
      <c r="AO15" s="38"/>
      <c r="AP15" s="168"/>
      <c r="AQ15" s="168"/>
      <c r="AR15" s="38"/>
      <c r="AS15" s="87"/>
      <c r="AT15" s="169"/>
    </row>
    <row r="16">
      <c r="A16" s="165" t="s">
        <v>157</v>
      </c>
      <c r="B16" s="165" t="s">
        <v>157</v>
      </c>
      <c r="C16" s="170">
        <f>$C$10+$C$12</f>
        <v>576</v>
      </c>
      <c r="D16" s="771"/>
      <c r="AG16" s="38"/>
      <c r="AH16" s="38"/>
      <c r="AI16" s="87"/>
      <c r="AJ16" s="38"/>
      <c r="AK16" s="38"/>
      <c r="AL16" s="38"/>
      <c r="AM16" s="38"/>
      <c r="AN16" s="87"/>
      <c r="AO16" s="38"/>
      <c r="AP16" s="168"/>
      <c r="AQ16" s="168"/>
      <c r="AR16" s="38"/>
      <c r="AS16" s="87"/>
      <c r="AT16" s="169"/>
    </row>
    <row r="17">
      <c r="A17" s="170" t="s">
        <v>158</v>
      </c>
      <c r="B17" s="170" t="s">
        <v>159</v>
      </c>
      <c r="C17" s="166">
        <f>C8*$C$24</f>
        <v>8</v>
      </c>
      <c r="F17" s="171" t="s">
        <v>160</v>
      </c>
      <c r="G17" s="173" t="s">
        <v>540</v>
      </c>
      <c r="H17" s="173" t="s">
        <v>468</v>
      </c>
      <c r="AG17" s="38"/>
      <c r="AH17" s="38"/>
      <c r="AI17" s="87"/>
      <c r="AJ17" s="38"/>
      <c r="AK17" s="38"/>
      <c r="AL17" s="38"/>
      <c r="AM17" s="38"/>
      <c r="AN17" s="87"/>
      <c r="AO17" s="38"/>
      <c r="AP17" s="168"/>
      <c r="AQ17" s="168"/>
      <c r="AR17" s="38"/>
      <c r="AS17" s="87"/>
      <c r="AT17" s="169"/>
    </row>
    <row r="18">
      <c r="A18" s="174" t="s">
        <v>120</v>
      </c>
      <c r="B18" s="174" t="s">
        <v>161</v>
      </c>
      <c r="C18" s="175">
        <f>$G$10</f>
        <v>16</v>
      </c>
      <c r="F18" s="108" t="str">
        <f t="array" ref="F18:F32">DB!A2:A16</f>
        <v># of TensorCore per Chip</v>
      </c>
      <c r="G18" s="773">
        <v>1.0</v>
      </c>
      <c r="H18" s="176">
        <f t="array" ref="H18:H32">xlookup($H$17,DB!1:1,DB!2:16) * G18:G32</f>
        <v>2</v>
      </c>
      <c r="AG18" s="38"/>
      <c r="AH18" s="38"/>
      <c r="AI18" s="87"/>
      <c r="AJ18" s="38"/>
      <c r="AK18" s="38"/>
      <c r="AL18" s="38"/>
      <c r="AM18" s="38"/>
      <c r="AN18" s="87"/>
      <c r="AO18" s="38"/>
      <c r="AP18" s="168"/>
      <c r="AQ18" s="38"/>
      <c r="AR18" s="38"/>
      <c r="AS18" s="87"/>
      <c r="AT18" s="87"/>
    </row>
    <row r="19">
      <c r="A19" s="174" t="s">
        <v>162</v>
      </c>
      <c r="B19" s="174" t="s">
        <v>163</v>
      </c>
      <c r="C19" s="175">
        <f>$G$11</f>
        <v>8</v>
      </c>
      <c r="F19" s="108" t="s">
        <v>164</v>
      </c>
      <c r="G19" s="773">
        <v>0.8</v>
      </c>
      <c r="H19" s="176">
        <v>5852.0</v>
      </c>
      <c r="AG19" s="38"/>
      <c r="AH19" s="38"/>
      <c r="AI19" s="87"/>
      <c r="AJ19" s="38"/>
      <c r="AK19" s="38"/>
      <c r="AL19" s="38"/>
      <c r="AM19" s="38"/>
      <c r="AN19" s="87"/>
      <c r="AO19" s="38"/>
      <c r="AP19" s="168"/>
      <c r="AQ19" s="38"/>
      <c r="AR19" s="38"/>
      <c r="AS19" s="87"/>
      <c r="AT19" s="87"/>
    </row>
    <row r="20">
      <c r="A20" s="178" t="s">
        <v>541</v>
      </c>
      <c r="B20" s="178" t="s">
        <v>166</v>
      </c>
      <c r="C20" s="179" t="str">
        <f>IFS(C19=16,"2x2x4",C19=8,"2x2x2",C19=4,"2x2",TRUE,NA)</f>
        <v>2x2x2</v>
      </c>
      <c r="D20" s="168"/>
      <c r="F20" s="108" t="s">
        <v>167</v>
      </c>
      <c r="G20" s="773">
        <v>1.0</v>
      </c>
      <c r="H20" s="176">
        <v>3968.04</v>
      </c>
      <c r="AG20" s="38"/>
      <c r="AH20" s="38"/>
      <c r="AI20" s="87"/>
      <c r="AJ20" s="38"/>
      <c r="AK20" s="38"/>
      <c r="AL20" s="38"/>
      <c r="AM20" s="38"/>
      <c r="AN20" s="87"/>
      <c r="AO20" s="38"/>
      <c r="AP20" s="168"/>
      <c r="AQ20" s="38"/>
      <c r="AR20" s="38"/>
      <c r="AS20" s="87"/>
      <c r="AT20" s="87"/>
    </row>
    <row r="21">
      <c r="A21" s="182" t="s">
        <v>542</v>
      </c>
      <c r="B21" s="182" t="s">
        <v>169</v>
      </c>
      <c r="C21" s="774">
        <f>IFS(C20="2x2x4",32,C20="2x2x2",12,C20="2x2",4,TRUE,NA())</f>
        <v>12</v>
      </c>
      <c r="D21" s="775"/>
      <c r="F21" s="108" t="s">
        <v>170</v>
      </c>
      <c r="G21" s="773">
        <v>1.0</v>
      </c>
      <c r="H21" s="176">
        <v>3968.04</v>
      </c>
      <c r="AG21" s="38"/>
      <c r="AH21" s="38"/>
      <c r="AI21" s="87"/>
      <c r="AJ21" s="38"/>
      <c r="AK21" s="38"/>
      <c r="AL21" s="38"/>
      <c r="AM21" s="38"/>
      <c r="AN21" s="87"/>
      <c r="AO21" s="38"/>
      <c r="AP21" s="168"/>
      <c r="AQ21" s="38"/>
      <c r="AR21" s="38"/>
      <c r="AS21" s="87"/>
      <c r="AT21" s="87"/>
    </row>
    <row r="22">
      <c r="A22" s="184" t="s">
        <v>172</v>
      </c>
      <c r="B22" s="185"/>
      <c r="C22" s="186"/>
      <c r="F22" s="108" t="s">
        <v>171</v>
      </c>
      <c r="G22" s="773">
        <v>1.0</v>
      </c>
      <c r="H22" s="176">
        <v>1984.02</v>
      </c>
      <c r="AG22" s="38"/>
      <c r="AH22" s="38"/>
      <c r="AI22" s="87"/>
      <c r="AJ22" s="38"/>
      <c r="AK22" s="38"/>
      <c r="AL22" s="38"/>
      <c r="AM22" s="38"/>
      <c r="AN22" s="87"/>
      <c r="AO22" s="38"/>
      <c r="AP22" s="168"/>
      <c r="AQ22" s="168"/>
      <c r="AR22" s="38"/>
      <c r="AS22" s="87"/>
      <c r="AT22" s="169"/>
    </row>
    <row r="23">
      <c r="A23" s="170" t="s">
        <v>174</v>
      </c>
      <c r="B23" s="170" t="s">
        <v>175</v>
      </c>
      <c r="C23" s="170" t="s">
        <v>24</v>
      </c>
      <c r="D23" s="771"/>
      <c r="F23" s="108" t="s">
        <v>173</v>
      </c>
      <c r="G23" s="773">
        <v>1.0</v>
      </c>
      <c r="H23" s="188">
        <v>192.0</v>
      </c>
      <c r="AG23" s="38"/>
      <c r="AH23" s="38"/>
      <c r="AI23" s="87"/>
      <c r="AJ23" s="38"/>
      <c r="AK23" s="38"/>
      <c r="AL23" s="38"/>
      <c r="AM23" s="38"/>
      <c r="AN23" s="87"/>
      <c r="AO23" s="38"/>
      <c r="AP23" s="168"/>
      <c r="AQ23" s="168"/>
      <c r="AR23" s="38"/>
      <c r="AS23" s="87"/>
      <c r="AT23" s="169"/>
    </row>
    <row r="24">
      <c r="A24" s="189" t="s">
        <v>37</v>
      </c>
      <c r="B24" s="189" t="s">
        <v>38</v>
      </c>
      <c r="C24" s="189">
        <f>IF(C23="Decode", 1, 2048)</f>
        <v>1</v>
      </c>
      <c r="D24" s="771"/>
      <c r="F24" s="108" t="s">
        <v>176</v>
      </c>
      <c r="G24" s="773">
        <v>0.8</v>
      </c>
      <c r="H24" s="188">
        <v>2926.0</v>
      </c>
      <c r="AG24" s="38"/>
      <c r="AH24" s="38"/>
      <c r="AI24" s="87"/>
      <c r="AJ24" s="38"/>
      <c r="AK24" s="38"/>
      <c r="AL24" s="38"/>
      <c r="AM24" s="38"/>
      <c r="AN24" s="87"/>
      <c r="AO24" s="38"/>
      <c r="AP24" s="168"/>
      <c r="AQ24" s="168"/>
      <c r="AR24" s="38"/>
      <c r="AS24" s="87"/>
      <c r="AT24" s="169"/>
    </row>
    <row r="25">
      <c r="A25" s="170" t="s">
        <v>39</v>
      </c>
      <c r="B25" s="170" t="s">
        <v>40</v>
      </c>
      <c r="C25" s="170">
        <v>2048.0</v>
      </c>
      <c r="D25" s="771"/>
      <c r="F25" s="108" t="s">
        <v>177</v>
      </c>
      <c r="G25" s="773">
        <v>1.0</v>
      </c>
      <c r="H25" s="176">
        <v>1984.02</v>
      </c>
      <c r="AG25" s="38"/>
      <c r="AH25" s="38"/>
      <c r="AI25" s="87"/>
      <c r="AJ25" s="169"/>
      <c r="AK25" s="38"/>
      <c r="AL25" s="38"/>
      <c r="AM25" s="38"/>
    </row>
    <row r="26">
      <c r="A26" s="170" t="s">
        <v>41</v>
      </c>
      <c r="B26" s="174" t="s">
        <v>42</v>
      </c>
      <c r="C26" s="174">
        <f>1024+4096</f>
        <v>5120</v>
      </c>
      <c r="D26" s="2"/>
      <c r="F26" s="108" t="s">
        <v>178</v>
      </c>
      <c r="G26" s="773">
        <v>1.0</v>
      </c>
      <c r="H26" s="176">
        <v>1984.02</v>
      </c>
      <c r="AG26" s="164"/>
      <c r="AH26" s="164"/>
      <c r="AI26" s="164"/>
      <c r="AK26" s="38"/>
      <c r="AL26" s="38"/>
      <c r="AM26" s="38"/>
      <c r="AN26" s="87"/>
      <c r="AO26" s="38"/>
      <c r="AP26" s="38"/>
      <c r="AQ26" s="38"/>
      <c r="AR26" s="38"/>
      <c r="AS26" s="87"/>
      <c r="AT26" s="87"/>
    </row>
    <row r="27">
      <c r="A27" s="170" t="s">
        <v>46</v>
      </c>
      <c r="B27" s="175"/>
      <c r="C27" s="174">
        <v>0.0</v>
      </c>
      <c r="D27" s="771"/>
      <c r="F27" s="108" t="s">
        <v>180</v>
      </c>
      <c r="G27" s="773">
        <v>1.0</v>
      </c>
      <c r="H27" s="176">
        <v>992.01</v>
      </c>
      <c r="AG27" s="164"/>
      <c r="AH27" s="164"/>
      <c r="AI27" s="164"/>
      <c r="AK27" s="38"/>
      <c r="AL27" s="38"/>
      <c r="AM27" s="38"/>
      <c r="AN27" s="87"/>
      <c r="AO27" s="38"/>
      <c r="AP27" s="38"/>
      <c r="AQ27" s="38"/>
      <c r="AR27" s="38"/>
      <c r="AS27" s="87"/>
      <c r="AT27" s="87"/>
    </row>
    <row r="28">
      <c r="A28" s="170" t="s">
        <v>47</v>
      </c>
      <c r="B28" s="175"/>
      <c r="C28" s="174">
        <v>1.0</v>
      </c>
      <c r="D28" s="771"/>
      <c r="F28" s="108" t="s">
        <v>181</v>
      </c>
      <c r="G28" s="773">
        <v>1.0</v>
      </c>
      <c r="H28" s="193">
        <v>96.0</v>
      </c>
      <c r="AG28" s="164"/>
      <c r="AH28" s="164"/>
      <c r="AI28" s="164"/>
      <c r="AL28" s="38"/>
      <c r="AM28" s="38"/>
      <c r="AN28" s="87"/>
      <c r="AO28" s="38"/>
      <c r="AP28" s="38"/>
      <c r="AQ28" s="38"/>
      <c r="AR28" s="38"/>
      <c r="AS28" s="87"/>
      <c r="AT28" s="87"/>
    </row>
    <row r="29">
      <c r="A29" s="170" t="s">
        <v>48</v>
      </c>
      <c r="B29" s="174" t="s">
        <v>49</v>
      </c>
      <c r="C29" s="195" t="b">
        <v>1</v>
      </c>
      <c r="D29" s="771"/>
      <c r="F29" s="108" t="s">
        <v>182</v>
      </c>
      <c r="G29" s="773">
        <v>0.375</v>
      </c>
      <c r="H29" s="176">
        <v>600.0</v>
      </c>
      <c r="AB29" s="2"/>
      <c r="AC29" s="2"/>
      <c r="AD29" s="2"/>
      <c r="AE29" s="2"/>
      <c r="AM29" s="142"/>
      <c r="AN29" s="138"/>
      <c r="AO29" s="142"/>
      <c r="AP29" s="142"/>
      <c r="AQ29" s="194"/>
      <c r="AR29" s="142"/>
      <c r="AS29" s="148"/>
    </row>
    <row r="30">
      <c r="A30" s="360" t="s">
        <v>50</v>
      </c>
      <c r="B30" s="360" t="s">
        <v>51</v>
      </c>
      <c r="C30" s="776" t="b">
        <v>1</v>
      </c>
      <c r="D30" s="777"/>
      <c r="F30" s="172" t="s">
        <v>183</v>
      </c>
      <c r="G30" s="778">
        <v>0.8</v>
      </c>
      <c r="H30" s="197">
        <v>80.0</v>
      </c>
      <c r="AB30" s="2"/>
      <c r="AC30" s="2"/>
      <c r="AD30" s="2"/>
      <c r="AE30" s="2"/>
      <c r="AM30" s="142"/>
      <c r="AN30" s="138"/>
      <c r="AO30" s="142"/>
      <c r="AP30" s="142"/>
      <c r="AQ30" s="194"/>
      <c r="AR30" s="142"/>
      <c r="AS30" s="148"/>
    </row>
    <row r="31">
      <c r="A31" s="2" t="s">
        <v>543</v>
      </c>
      <c r="B31" s="2" t="s">
        <v>544</v>
      </c>
      <c r="C31" s="2">
        <v>1.0</v>
      </c>
      <c r="F31" s="105" t="s">
        <v>184</v>
      </c>
      <c r="G31" s="108">
        <v>1.0</v>
      </c>
      <c r="H31" s="105">
        <v>0.0013</v>
      </c>
      <c r="AM31" s="142"/>
      <c r="AN31" s="138"/>
      <c r="AO31" s="138"/>
      <c r="AP31" s="138"/>
      <c r="AQ31" s="138"/>
      <c r="AR31" s="142"/>
      <c r="AT31" s="149"/>
    </row>
    <row r="32">
      <c r="A32" s="184" t="s">
        <v>185</v>
      </c>
      <c r="B32" s="185"/>
      <c r="C32" s="186"/>
      <c r="F32" s="105" t="s">
        <v>186</v>
      </c>
      <c r="G32" s="108">
        <v>1.0</v>
      </c>
      <c r="H32" s="105">
        <v>256.0</v>
      </c>
      <c r="AM32" s="142"/>
      <c r="AN32" s="138"/>
      <c r="AO32" s="138"/>
      <c r="AP32" s="138"/>
      <c r="AQ32" s="138"/>
      <c r="AR32" s="142"/>
      <c r="AT32" s="149"/>
    </row>
    <row r="33">
      <c r="A33" s="170" t="s">
        <v>61</v>
      </c>
      <c r="B33" s="174" t="s">
        <v>62</v>
      </c>
      <c r="C33" s="195" t="s">
        <v>63</v>
      </c>
      <c r="D33" s="201"/>
      <c r="AM33" s="142"/>
      <c r="AN33" s="138"/>
      <c r="AO33" s="138"/>
      <c r="AP33" s="142"/>
      <c r="AQ33" s="142"/>
      <c r="AR33" s="142"/>
    </row>
    <row r="34">
      <c r="A34" s="170" t="s">
        <v>64</v>
      </c>
      <c r="B34" s="165" t="s">
        <v>65</v>
      </c>
      <c r="C34" s="200" t="s">
        <v>66</v>
      </c>
      <c r="D34" s="201"/>
      <c r="F34" s="779" t="s">
        <v>545</v>
      </c>
      <c r="G34" s="780"/>
      <c r="AM34" s="142"/>
      <c r="AN34" s="138"/>
      <c r="AO34" s="138"/>
      <c r="AP34" s="142"/>
      <c r="AQ34" s="142"/>
      <c r="AR34" s="142"/>
    </row>
    <row r="35">
      <c r="A35" s="170" t="s">
        <v>546</v>
      </c>
      <c r="B35" s="165" t="s">
        <v>72</v>
      </c>
      <c r="C35" s="195" t="s">
        <v>63</v>
      </c>
      <c r="D35" s="201"/>
      <c r="F35" s="362" t="s">
        <v>547</v>
      </c>
      <c r="G35" s="781" t="s">
        <v>63</v>
      </c>
      <c r="AM35" s="142"/>
      <c r="AN35" s="138"/>
      <c r="AO35" s="138"/>
      <c r="AP35" s="142"/>
      <c r="AQ35" s="142"/>
      <c r="AR35" s="142"/>
    </row>
    <row r="36">
      <c r="A36" s="170" t="s">
        <v>73</v>
      </c>
      <c r="B36" s="165" t="s">
        <v>74</v>
      </c>
      <c r="C36" s="195" t="s">
        <v>82</v>
      </c>
      <c r="D36" s="201"/>
      <c r="F36" s="782" t="s">
        <v>548</v>
      </c>
      <c r="G36" s="781" t="str">
        <f>C33</f>
        <v>fp8</v>
      </c>
      <c r="AM36" s="142"/>
      <c r="AN36" s="138"/>
      <c r="AO36" s="138"/>
      <c r="AP36" s="142"/>
      <c r="AQ36" s="142"/>
      <c r="AR36" s="142"/>
    </row>
    <row r="37">
      <c r="A37" s="170" t="s">
        <v>75</v>
      </c>
      <c r="B37" s="165" t="s">
        <v>76</v>
      </c>
      <c r="C37" s="195" t="s">
        <v>63</v>
      </c>
      <c r="D37" s="201"/>
      <c r="F37" s="783" t="s">
        <v>549</v>
      </c>
      <c r="G37" s="784" t="s">
        <v>550</v>
      </c>
      <c r="AM37" s="142"/>
      <c r="AN37" s="138"/>
      <c r="AO37" s="138"/>
      <c r="AP37" s="142"/>
      <c r="AQ37" s="142"/>
      <c r="AR37" s="142"/>
    </row>
    <row r="38">
      <c r="A38" s="198" t="s">
        <v>77</v>
      </c>
      <c r="B38" s="165" t="s">
        <v>78</v>
      </c>
      <c r="C38" s="200" t="s">
        <v>79</v>
      </c>
      <c r="D38" s="201"/>
      <c r="F38" s="785"/>
      <c r="G38" s="786"/>
      <c r="AM38" s="142"/>
      <c r="AN38" s="138"/>
      <c r="AO38" s="138"/>
      <c r="AP38" s="142"/>
      <c r="AQ38" s="142"/>
      <c r="AR38" s="142"/>
    </row>
    <row r="39">
      <c r="A39" s="170" t="s">
        <v>80</v>
      </c>
      <c r="B39" s="165" t="s">
        <v>81</v>
      </c>
      <c r="C39" s="195" t="s">
        <v>82</v>
      </c>
      <c r="D39" s="201"/>
      <c r="F39" s="787" t="s">
        <v>551</v>
      </c>
      <c r="G39" s="788">
        <f>671*1000000000</f>
        <v>671000000000</v>
      </c>
      <c r="AM39" s="142"/>
      <c r="AN39" s="138"/>
      <c r="AO39" s="138"/>
      <c r="AP39" s="142"/>
      <c r="AQ39" s="142"/>
      <c r="AR39" s="142"/>
    </row>
    <row r="40">
      <c r="A40" s="2"/>
      <c r="B40" s="201"/>
      <c r="C40" s="201"/>
      <c r="D40" s="201"/>
      <c r="F40" s="362" t="s">
        <v>552</v>
      </c>
      <c r="G40" s="789">
        <f>SUM(PRODUCT(L87:M87), PRODUCT(K144:M144), PRODUCT(K171:M171), PRODUCT(L190:M190), PRODUCT(K296:M296), PRODUCT(K330:M330)) * PARAMS("L")</f>
        <v>11413422080</v>
      </c>
      <c r="AM40" s="142"/>
      <c r="AN40" s="138"/>
      <c r="AO40" s="138"/>
      <c r="AP40" s="142"/>
      <c r="AQ40" s="142"/>
      <c r="AR40" s="142"/>
    </row>
    <row r="41" ht="27.0" customHeight="1">
      <c r="A41" s="204" t="s">
        <v>188</v>
      </c>
      <c r="F41" s="787"/>
      <c r="G41" s="790"/>
      <c r="AG41" s="38"/>
      <c r="AH41" s="38"/>
      <c r="AI41" s="38"/>
      <c r="AJ41" s="38"/>
      <c r="AK41" s="38"/>
      <c r="AL41" s="38"/>
      <c r="AM41" s="168"/>
      <c r="AN41" s="168"/>
      <c r="AO41" s="202"/>
      <c r="AP41" s="142"/>
      <c r="AQ41" s="168"/>
      <c r="AR41" s="168"/>
      <c r="AT41" s="203"/>
    </row>
    <row r="42" ht="30.0" customHeight="1">
      <c r="A42" s="171" t="s">
        <v>189</v>
      </c>
      <c r="B42" s="171" t="str">
        <f> "Value (" &amp; H17 &amp; ")"</f>
        <v>Value (GhostFish (P3))</v>
      </c>
      <c r="C42" s="205" t="s">
        <v>553</v>
      </c>
      <c r="F42" s="787" t="s">
        <v>554</v>
      </c>
      <c r="G42" s="791">
        <f>G39-G40</f>
        <v>659586577920</v>
      </c>
      <c r="P42" s="147"/>
      <c r="AG42" s="38"/>
      <c r="AH42" s="38"/>
      <c r="AI42" s="38"/>
      <c r="AJ42" s="38"/>
      <c r="AK42" s="38"/>
      <c r="AL42" s="38"/>
      <c r="AM42" s="168"/>
      <c r="AN42" s="168"/>
      <c r="AO42" s="202"/>
      <c r="AP42" s="142"/>
      <c r="AQ42" s="168"/>
      <c r="AR42" s="168"/>
      <c r="AT42" s="203"/>
    </row>
    <row r="43" ht="15.0" customHeight="1">
      <c r="A43" s="108" t="s">
        <v>190</v>
      </c>
      <c r="B43" s="193">
        <f>$C25*$C24</f>
        <v>2048</v>
      </c>
      <c r="C43" s="105">
        <f>492*8</f>
        <v>3936</v>
      </c>
      <c r="F43" s="362" t="s">
        <v>555</v>
      </c>
      <c r="G43" s="789">
        <f>SUM(P87, P144, P171, P190, P296, P330) * PARAMS(B6) / 1024</f>
        <v>10.62957764</v>
      </c>
      <c r="P43" s="147"/>
      <c r="AG43" s="38"/>
      <c r="AH43" s="38"/>
      <c r="AI43" s="38"/>
      <c r="AJ43" s="38"/>
      <c r="AK43" s="38"/>
      <c r="AL43" s="38"/>
      <c r="AM43" s="168"/>
      <c r="AN43" s="168"/>
      <c r="AO43" s="202"/>
      <c r="AP43" s="142"/>
      <c r="AQ43" s="168"/>
      <c r="AR43" s="168"/>
      <c r="AT43" s="203"/>
    </row>
    <row r="44" ht="15.0" customHeight="1">
      <c r="A44" s="108" t="s">
        <v>191</v>
      </c>
      <c r="B44" s="211">
        <f>G10</f>
        <v>16</v>
      </c>
      <c r="C44" s="198">
        <v>8.0</v>
      </c>
      <c r="F44" s="787" t="s">
        <v>556</v>
      </c>
      <c r="G44" s="790">
        <f>(G42*  SWITCH(G35, "fp32", 4, "bf16", 2, "fp8", 1, "fp4", 0.5)/1024^3 + G43*G10) + (G10-1) * SUM(P548, P567) * (C6-3)/1024</f>
        <v>802.202909</v>
      </c>
      <c r="P44" s="147"/>
      <c r="AG44" s="38"/>
      <c r="AH44" s="38"/>
      <c r="AI44" s="38"/>
      <c r="AJ44" s="38"/>
      <c r="AK44" s="38"/>
      <c r="AL44" s="38"/>
      <c r="AM44" s="168"/>
      <c r="AN44" s="168"/>
      <c r="AO44" s="202"/>
      <c r="AP44" s="142"/>
      <c r="AQ44" s="168"/>
      <c r="AR44" s="168"/>
      <c r="AT44" s="203"/>
    </row>
    <row r="45" ht="15.0" customHeight="1">
      <c r="A45" s="108" t="s">
        <v>87</v>
      </c>
      <c r="B45" s="212">
        <f>$G$73/1000 * $C$6</f>
        <v>0.0305082511</v>
      </c>
      <c r="C45" s="172">
        <f>0.0734</f>
        <v>0.0734</v>
      </c>
      <c r="F45" s="362" t="s">
        <v>557</v>
      </c>
      <c r="G45" s="789">
        <f>G44/G10</f>
        <v>50.13768181</v>
      </c>
      <c r="P45" s="147"/>
      <c r="AG45" s="38"/>
      <c r="AH45" s="38"/>
      <c r="AI45" s="38"/>
      <c r="AJ45" s="38"/>
      <c r="AK45" s="38"/>
      <c r="AL45" s="38"/>
      <c r="AM45" s="168"/>
      <c r="AN45" s="168"/>
      <c r="AO45" s="202"/>
      <c r="AP45" s="142"/>
      <c r="AQ45" s="168"/>
      <c r="AR45" s="168"/>
      <c r="AT45" s="203"/>
    </row>
    <row r="46" ht="15.0" customHeight="1">
      <c r="A46" s="108" t="s">
        <v>88</v>
      </c>
      <c r="B46" s="193">
        <f>$B$43/$B$45</f>
        <v>67129.38061</v>
      </c>
      <c r="C46" s="116">
        <f>492/0.0733 * C44</f>
        <v>53697.13506</v>
      </c>
      <c r="F46" s="787" t="s">
        <v>558</v>
      </c>
      <c r="G46" s="792">
        <v>0.9</v>
      </c>
      <c r="P46" s="147"/>
      <c r="AG46" s="38"/>
      <c r="AH46" s="38"/>
      <c r="AI46" s="38"/>
      <c r="AJ46" s="38"/>
      <c r="AK46" s="38"/>
      <c r="AL46" s="38"/>
      <c r="AM46" s="168"/>
      <c r="AN46" s="168"/>
      <c r="AO46" s="202"/>
      <c r="AP46" s="142"/>
      <c r="AQ46" s="168"/>
      <c r="AR46" s="168"/>
      <c r="AT46" s="203"/>
    </row>
    <row r="47" ht="15.0" customHeight="1">
      <c r="A47" s="108" t="s">
        <v>89</v>
      </c>
      <c r="B47" s="116">
        <f>B43/(B45*(1+C27))*C28</f>
        <v>67129.38061</v>
      </c>
      <c r="C47" s="116"/>
      <c r="F47" s="362" t="s">
        <v>559</v>
      </c>
      <c r="G47" s="789">
        <f>(((H28 * G46 - G45)*1024^3) * G9) / (PARAMS(B26) * PAD_128(C10+C12) * SWITCH(PARAMS("kv_dtype"), "fp32", 4, "bf16", 2, "fp8", 1, "fp4", 0.5)*PARAMS(B6))</f>
        <v>3116.704636</v>
      </c>
      <c r="P47" s="147"/>
      <c r="AG47" s="38"/>
      <c r="AH47" s="38"/>
      <c r="AI47" s="38"/>
      <c r="AJ47" s="38"/>
      <c r="AK47" s="38"/>
      <c r="AL47" s="38"/>
      <c r="AM47" s="168"/>
      <c r="AN47" s="168"/>
      <c r="AO47" s="202"/>
      <c r="AP47" s="142"/>
      <c r="AQ47" s="168"/>
      <c r="AR47" s="168"/>
      <c r="AT47" s="203"/>
    </row>
    <row r="48" ht="15.0" customHeight="1">
      <c r="A48" s="108" t="s">
        <v>90</v>
      </c>
      <c r="B48" s="116">
        <f>B47/$G$11</f>
        <v>8391.172576</v>
      </c>
      <c r="C48" s="116">
        <f>C46/C44</f>
        <v>6712.141883</v>
      </c>
      <c r="P48" s="147"/>
      <c r="AG48" s="38"/>
      <c r="AH48" s="38"/>
      <c r="AI48" s="38"/>
      <c r="AJ48" s="38"/>
      <c r="AK48" s="38"/>
      <c r="AL48" s="38"/>
      <c r="AM48" s="168"/>
      <c r="AN48" s="168"/>
      <c r="AO48" s="202"/>
      <c r="AP48" s="142"/>
      <c r="AQ48" s="168"/>
      <c r="AR48" s="168"/>
      <c r="AT48" s="203"/>
    </row>
    <row r="49" ht="15.0" customHeight="1">
      <c r="A49" s="793" t="s">
        <v>560</v>
      </c>
      <c r="B49" s="794">
        <f t="shared" ref="B49:C49" si="3">B48/$C$48</f>
        <v>1.250148272</v>
      </c>
      <c r="C49" s="794">
        <f t="shared" si="3"/>
        <v>1</v>
      </c>
      <c r="P49" s="147"/>
      <c r="AG49" s="38"/>
      <c r="AH49" s="38"/>
      <c r="AI49" s="38"/>
      <c r="AJ49" s="38"/>
      <c r="AK49" s="38"/>
      <c r="AL49" s="38"/>
      <c r="AM49" s="168"/>
      <c r="AN49" s="168"/>
      <c r="AO49" s="202"/>
      <c r="AP49" s="142"/>
      <c r="AQ49" s="168"/>
      <c r="AR49" s="168"/>
      <c r="AT49" s="203"/>
    </row>
    <row r="50" ht="15.0" customHeight="1">
      <c r="P50" s="147"/>
      <c r="AG50" s="38"/>
      <c r="AH50" s="38"/>
      <c r="AI50" s="38"/>
      <c r="AJ50" s="38"/>
      <c r="AK50" s="38"/>
      <c r="AL50" s="38"/>
      <c r="AM50" s="168"/>
      <c r="AN50" s="168"/>
      <c r="AO50" s="202"/>
      <c r="AP50" s="142"/>
      <c r="AQ50" s="168"/>
      <c r="AR50" s="168"/>
      <c r="AT50" s="203"/>
    </row>
    <row r="51">
      <c r="A51" s="204"/>
      <c r="B51" s="204"/>
      <c r="D51" s="2"/>
      <c r="E51" s="2"/>
      <c r="F51" s="2"/>
      <c r="G51" s="2"/>
      <c r="AM51" s="142"/>
      <c r="AN51" s="138"/>
      <c r="AO51" s="138"/>
      <c r="AP51" s="138"/>
      <c r="AQ51" s="138"/>
      <c r="AR51" s="142"/>
      <c r="AT51" s="203"/>
    </row>
    <row r="52">
      <c r="A52" s="204" t="s">
        <v>192</v>
      </c>
      <c r="B52" s="204"/>
      <c r="D52" s="2"/>
      <c r="E52" s="2"/>
      <c r="F52" s="2"/>
      <c r="G52" s="2"/>
      <c r="AM52" s="142"/>
      <c r="AN52" s="138"/>
      <c r="AO52" s="138"/>
      <c r="AP52" s="138"/>
      <c r="AQ52" s="138"/>
      <c r="AR52" s="142"/>
      <c r="AT52" s="203"/>
    </row>
    <row r="53">
      <c r="A53" s="214" t="s">
        <v>193</v>
      </c>
      <c r="B53" s="214" t="s">
        <v>194</v>
      </c>
      <c r="C53" s="214" t="s">
        <v>195</v>
      </c>
      <c r="D53" s="214" t="s">
        <v>196</v>
      </c>
      <c r="E53" s="214" t="s">
        <v>197</v>
      </c>
      <c r="F53" s="214" t="s">
        <v>198</v>
      </c>
      <c r="G53" s="214" t="s">
        <v>199</v>
      </c>
      <c r="H53" s="214" t="s">
        <v>200</v>
      </c>
      <c r="I53" s="215"/>
      <c r="J53" s="214" t="s">
        <v>201</v>
      </c>
      <c r="K53" s="214" t="s">
        <v>202</v>
      </c>
      <c r="AG53" s="164"/>
      <c r="AH53" s="164"/>
      <c r="AI53" s="38"/>
      <c r="AJ53" s="38"/>
      <c r="AK53" s="38"/>
      <c r="AL53" s="38"/>
      <c r="AM53" s="168"/>
      <c r="AN53" s="202"/>
      <c r="AO53" s="202"/>
      <c r="AP53" s="216"/>
      <c r="AQ53" s="202"/>
      <c r="AR53" s="168"/>
      <c r="AS53" s="148"/>
      <c r="AT53" s="203"/>
    </row>
    <row r="54">
      <c r="A54" s="217" t="s">
        <v>203</v>
      </c>
      <c r="B54" s="218" t="s">
        <v>204</v>
      </c>
      <c r="C54" s="219">
        <f>$H$138</f>
        <v>0.003921602657</v>
      </c>
      <c r="D54" s="219">
        <f>$H$136</f>
        <v>0.001420637034</v>
      </c>
      <c r="E54" s="220">
        <f>$H$133</f>
        <v>0</v>
      </c>
      <c r="F54" s="219">
        <f>H131</f>
        <v>0</v>
      </c>
      <c r="G54" s="795">
        <f t="shared" ref="G54:G58" si="4">IF(K54,max(C54:F54),
max(C54:D54)+max(E54:F54))</f>
        <v>0.003921602657</v>
      </c>
      <c r="H54" s="221" t="str">
        <f t="shared" ref="H54:H70" si="5">LET(maxtime, MAX(C54:F54),
 IFS(maxtime=0, "", C54=maxtime, "HBM", D54=maxtime, "Compute", E54=maxtime, "ICI Lt", F54=maxtime, "ICI BW"))</f>
        <v>HBM</v>
      </c>
      <c r="I54" s="222"/>
      <c r="J54" s="223">
        <f t="shared" ref="J54:J60" si="6">G54/$G$71</f>
        <v>0.007841084082</v>
      </c>
      <c r="K54" s="224" t="b">
        <v>0</v>
      </c>
      <c r="P54" s="225"/>
      <c r="AG54" s="38"/>
      <c r="AH54" s="38"/>
      <c r="AI54" s="164"/>
      <c r="AJ54" s="38"/>
      <c r="AK54" s="38"/>
      <c r="AL54" s="38"/>
      <c r="AM54" s="168"/>
      <c r="AN54" s="138"/>
      <c r="AO54" s="138"/>
      <c r="AP54" s="138"/>
      <c r="AQ54" s="138"/>
      <c r="AR54" s="168"/>
      <c r="AT54" s="203"/>
    </row>
    <row r="55">
      <c r="A55" s="217" t="s">
        <v>203</v>
      </c>
      <c r="B55" s="218" t="s">
        <v>205</v>
      </c>
      <c r="C55" s="219">
        <f>$H$165</f>
        <v>0.01408022231</v>
      </c>
      <c r="D55" s="219">
        <f>$H$163</f>
        <v>0.004870755545</v>
      </c>
      <c r="E55" s="221"/>
      <c r="F55" s="219">
        <f>H160</f>
        <v>0</v>
      </c>
      <c r="G55" s="795">
        <f t="shared" si="4"/>
        <v>0.01408022231</v>
      </c>
      <c r="H55" s="221" t="str">
        <f t="shared" si="5"/>
        <v>HBM</v>
      </c>
      <c r="I55" s="222"/>
      <c r="J55" s="223">
        <f t="shared" si="6"/>
        <v>0.02815282849</v>
      </c>
      <c r="K55" s="224" t="b">
        <v>0</v>
      </c>
      <c r="P55" s="147"/>
      <c r="AG55" s="38"/>
      <c r="AH55" s="38"/>
      <c r="AI55" s="38"/>
      <c r="AJ55" s="38"/>
      <c r="AK55" s="38"/>
      <c r="AL55" s="38"/>
      <c r="AM55" s="168"/>
      <c r="AN55" s="168"/>
      <c r="AO55" s="202"/>
      <c r="AP55" s="142"/>
      <c r="AQ55" s="168"/>
      <c r="AR55" s="168"/>
      <c r="AT55" s="203"/>
    </row>
    <row r="56">
      <c r="A56" s="217" t="s">
        <v>203</v>
      </c>
      <c r="B56" s="218" t="s">
        <v>206</v>
      </c>
      <c r="C56" s="219">
        <f>$H$184</f>
        <v>0.008677588859</v>
      </c>
      <c r="D56" s="219">
        <f>$H$182</f>
        <v>0.002164780242</v>
      </c>
      <c r="E56" s="221"/>
      <c r="F56" s="219"/>
      <c r="G56" s="795">
        <f t="shared" si="4"/>
        <v>0.008677588859</v>
      </c>
      <c r="H56" s="221" t="str">
        <f t="shared" si="5"/>
        <v>HBM</v>
      </c>
      <c r="I56" s="222"/>
      <c r="J56" s="223">
        <f t="shared" si="6"/>
        <v>0.01735048393</v>
      </c>
      <c r="K56" s="224"/>
      <c r="P56" s="147"/>
      <c r="AG56" s="38"/>
      <c r="AH56" s="38"/>
      <c r="AI56" s="38"/>
      <c r="AJ56" s="38"/>
      <c r="AK56" s="38"/>
      <c r="AL56" s="38"/>
      <c r="AM56" s="168"/>
      <c r="AN56" s="138"/>
      <c r="AO56" s="138"/>
      <c r="AP56" s="138"/>
      <c r="AQ56" s="138"/>
      <c r="AR56" s="168"/>
      <c r="AT56" s="203"/>
    </row>
    <row r="57">
      <c r="A57" s="217" t="s">
        <v>203</v>
      </c>
      <c r="B57" s="218" t="s">
        <v>207</v>
      </c>
      <c r="C57" s="219">
        <f>$H$203</f>
        <v>0.001653122397</v>
      </c>
      <c r="D57" s="219">
        <f>$H$201</f>
        <v>0.0005327388877</v>
      </c>
      <c r="E57" s="221"/>
      <c r="F57" s="219"/>
      <c r="G57" s="795">
        <f t="shared" si="4"/>
        <v>0.001653122397</v>
      </c>
      <c r="H57" s="221" t="str">
        <f t="shared" si="5"/>
        <v>HBM</v>
      </c>
      <c r="I57" s="222"/>
      <c r="J57" s="223">
        <f t="shared" si="6"/>
        <v>0.003305350604</v>
      </c>
      <c r="K57" s="224"/>
      <c r="P57" s="147"/>
      <c r="AM57" s="142"/>
      <c r="AO57" s="142"/>
      <c r="AP57" s="142"/>
      <c r="AQ57" s="142"/>
      <c r="AR57" s="168"/>
      <c r="AS57" s="148"/>
      <c r="AT57" s="203"/>
    </row>
    <row r="58">
      <c r="A58" s="217" t="s">
        <v>203</v>
      </c>
      <c r="B58" s="218" t="s">
        <v>208</v>
      </c>
      <c r="C58" s="219"/>
      <c r="D58" s="219"/>
      <c r="E58" s="221"/>
      <c r="F58" s="219">
        <f>$H$233</f>
        <v>0</v>
      </c>
      <c r="G58" s="795">
        <f t="shared" si="4"/>
        <v>0</v>
      </c>
      <c r="H58" s="221" t="str">
        <f t="shared" si="5"/>
        <v/>
      </c>
      <c r="I58" s="222"/>
      <c r="J58" s="223">
        <f t="shared" si="6"/>
        <v>0</v>
      </c>
      <c r="K58" s="224"/>
      <c r="P58" s="147"/>
      <c r="R58" s="226"/>
      <c r="S58" s="226"/>
      <c r="T58" s="226"/>
      <c r="U58" s="226"/>
      <c r="V58" s="226"/>
      <c r="W58" s="38"/>
      <c r="AM58" s="142"/>
      <c r="AO58" s="138"/>
      <c r="AP58" s="138"/>
      <c r="AQ58" s="138"/>
      <c r="AR58" s="168"/>
      <c r="AT58" s="203"/>
    </row>
    <row r="59">
      <c r="A59" s="217" t="s">
        <v>203</v>
      </c>
      <c r="B59" s="227" t="s">
        <v>209</v>
      </c>
      <c r="C59" s="219">
        <f t="shared" ref="C59:D59" si="7">SUM(C61:C63)</f>
        <v>0.1284950658</v>
      </c>
      <c r="D59" s="219">
        <f t="shared" si="7"/>
        <v>0.1515346169</v>
      </c>
      <c r="E59" s="221"/>
      <c r="F59" s="219"/>
      <c r="G59" s="795">
        <f>IF(PARAMS("flash_attn"),MAX(C59:F59),0)</f>
        <v>0.1515346169</v>
      </c>
      <c r="H59" s="221" t="str">
        <f t="shared" si="5"/>
        <v>Compute</v>
      </c>
      <c r="I59" s="222"/>
      <c r="J59" s="223">
        <f t="shared" si="6"/>
        <v>0.3029872674</v>
      </c>
      <c r="K59" s="224"/>
      <c r="P59" s="147"/>
      <c r="R59" s="226"/>
      <c r="S59" s="226"/>
      <c r="T59" s="226"/>
      <c r="U59" s="226"/>
      <c r="V59" s="226"/>
      <c r="W59" s="38"/>
      <c r="AM59" s="142"/>
      <c r="AO59" s="138"/>
      <c r="AP59" s="138"/>
      <c r="AQ59" s="138"/>
      <c r="AR59" s="168"/>
      <c r="AT59" s="203"/>
    </row>
    <row r="60">
      <c r="A60" s="217" t="s">
        <v>203</v>
      </c>
      <c r="B60" s="227" t="s">
        <v>210</v>
      </c>
      <c r="C60" s="219"/>
      <c r="D60" s="219"/>
      <c r="E60" s="221"/>
      <c r="F60" s="219"/>
      <c r="G60" s="795">
        <f>IF(PARAMS("flash_attn"),0,SUM(G61:G63))</f>
        <v>0</v>
      </c>
      <c r="H60" s="221" t="str">
        <f t="shared" si="5"/>
        <v/>
      </c>
      <c r="I60" s="222"/>
      <c r="J60" s="223">
        <f t="shared" si="6"/>
        <v>0</v>
      </c>
      <c r="K60" s="224"/>
      <c r="P60" s="147"/>
      <c r="R60" s="226"/>
      <c r="S60" s="226"/>
      <c r="T60" s="226"/>
      <c r="U60" s="226"/>
      <c r="V60" s="226"/>
      <c r="W60" s="38"/>
      <c r="AM60" s="142"/>
      <c r="AO60" s="138"/>
      <c r="AP60" s="138"/>
      <c r="AQ60" s="138"/>
      <c r="AR60" s="168"/>
      <c r="AT60" s="203"/>
    </row>
    <row r="61">
      <c r="A61" s="217" t="s">
        <v>203</v>
      </c>
      <c r="B61" s="218" t="s">
        <v>561</v>
      </c>
      <c r="C61" s="219">
        <f>$H$252</f>
        <v>0.109471121</v>
      </c>
      <c r="D61" s="219">
        <f>$H$250</f>
        <v>0.04329560484</v>
      </c>
      <c r="E61" s="221"/>
      <c r="F61" s="219"/>
      <c r="G61" s="795">
        <f t="shared" ref="G61:G63" si="8">max(C61:F61)</f>
        <v>0.109471121</v>
      </c>
      <c r="H61" s="221" t="str">
        <f t="shared" si="5"/>
        <v>HBM</v>
      </c>
      <c r="I61" s="222"/>
      <c r="J61" s="223"/>
      <c r="K61" s="224"/>
      <c r="P61" s="147"/>
      <c r="R61" s="226"/>
      <c r="S61" s="226"/>
      <c r="T61" s="226"/>
      <c r="U61" s="226"/>
      <c r="V61" s="226"/>
      <c r="W61" s="38"/>
      <c r="AM61" s="142"/>
      <c r="AO61" s="138"/>
      <c r="AP61" s="138"/>
      <c r="AQ61" s="138"/>
      <c r="AR61" s="168"/>
      <c r="AT61" s="203"/>
    </row>
    <row r="62">
      <c r="A62" s="217" t="s">
        <v>203</v>
      </c>
      <c r="B62" s="218" t="s">
        <v>562</v>
      </c>
      <c r="C62" s="219">
        <f>$H$271</f>
        <v>0.01368389012</v>
      </c>
      <c r="D62" s="219">
        <f>$H$269</f>
        <v>0.02164780242</v>
      </c>
      <c r="E62" s="221"/>
      <c r="F62" s="219"/>
      <c r="G62" s="795">
        <f t="shared" si="8"/>
        <v>0.02164780242</v>
      </c>
      <c r="H62" s="221" t="str">
        <f t="shared" si="5"/>
        <v>Compute</v>
      </c>
      <c r="I62" s="222"/>
      <c r="J62" s="223"/>
      <c r="K62" s="224"/>
      <c r="P62" s="147"/>
      <c r="R62" s="228"/>
      <c r="S62" s="228"/>
      <c r="T62" s="228"/>
      <c r="U62" s="228"/>
      <c r="V62" s="228"/>
      <c r="W62" s="38"/>
      <c r="AM62" s="142"/>
      <c r="AN62" s="138"/>
      <c r="AO62" s="142"/>
      <c r="AP62" s="142"/>
      <c r="AQ62" s="138"/>
      <c r="AR62" s="168"/>
      <c r="AT62" s="203"/>
    </row>
    <row r="63">
      <c r="A63" s="217" t="s">
        <v>203</v>
      </c>
      <c r="B63" s="218" t="s">
        <v>563</v>
      </c>
      <c r="C63" s="219">
        <f>$H$290</f>
        <v>0.005340054682</v>
      </c>
      <c r="D63" s="219">
        <f>$H$288</f>
        <v>0.08659120969</v>
      </c>
      <c r="E63" s="221"/>
      <c r="F63" s="219"/>
      <c r="G63" s="795">
        <f t="shared" si="8"/>
        <v>0.08659120969</v>
      </c>
      <c r="H63" s="221" t="str">
        <f t="shared" si="5"/>
        <v>Compute</v>
      </c>
      <c r="I63" s="222"/>
      <c r="J63" s="223"/>
      <c r="K63" s="224"/>
      <c r="P63" s="147"/>
      <c r="R63" s="228"/>
      <c r="S63" s="228"/>
      <c r="T63" s="228"/>
      <c r="U63" s="228"/>
      <c r="V63" s="228"/>
      <c r="W63" s="38"/>
      <c r="AM63" s="142"/>
      <c r="AN63" s="138"/>
      <c r="AO63" s="138"/>
      <c r="AP63" s="138"/>
      <c r="AQ63" s="138"/>
      <c r="AR63" s="168"/>
      <c r="AT63" s="203"/>
    </row>
    <row r="64">
      <c r="A64" s="217" t="s">
        <v>203</v>
      </c>
      <c r="B64" s="218" t="s">
        <v>214</v>
      </c>
      <c r="C64" s="219">
        <f>H309</f>
        <v>0.006675068353</v>
      </c>
      <c r="D64" s="219">
        <f>H307</f>
        <v>0.001082390121</v>
      </c>
      <c r="E64" s="221"/>
      <c r="F64" s="219"/>
      <c r="G64" s="795">
        <f t="shared" ref="G64:G70" si="9">IF(K64,max(C64:F64),
max(C64:D64)+max(E64:F64))</f>
        <v>0.006675068353</v>
      </c>
      <c r="H64" s="221" t="str">
        <f t="shared" si="5"/>
        <v>HBM</v>
      </c>
      <c r="I64" s="222"/>
      <c r="J64" s="223">
        <f t="shared" ref="J64:J71" si="10">G64/$G$71</f>
        <v>0.0133465261</v>
      </c>
      <c r="K64" s="224" t="b">
        <v>0</v>
      </c>
      <c r="P64" s="147"/>
      <c r="R64" s="228"/>
      <c r="S64" s="228"/>
      <c r="T64" s="228"/>
      <c r="U64" s="228"/>
      <c r="V64" s="228"/>
      <c r="W64" s="229"/>
      <c r="AK64" s="203"/>
      <c r="AM64" s="142"/>
      <c r="AN64" s="138"/>
      <c r="AO64" s="138"/>
      <c r="AP64" s="138"/>
      <c r="AQ64" s="138"/>
      <c r="AR64" s="168"/>
      <c r="AT64" s="203"/>
    </row>
    <row r="65">
      <c r="A65" s="217" t="s">
        <v>203</v>
      </c>
      <c r="B65" s="227" t="s">
        <v>215</v>
      </c>
      <c r="C65" s="219"/>
      <c r="D65" s="219"/>
      <c r="E65" s="221"/>
      <c r="F65" s="219">
        <f>$G$324</f>
        <v>0</v>
      </c>
      <c r="G65" s="795">
        <f t="shared" si="9"/>
        <v>0</v>
      </c>
      <c r="H65" s="221" t="str">
        <f t="shared" si="5"/>
        <v/>
      </c>
      <c r="I65" s="222"/>
      <c r="J65" s="223">
        <f t="shared" si="10"/>
        <v>0</v>
      </c>
      <c r="K65" s="224"/>
      <c r="P65" s="147"/>
      <c r="R65" s="228"/>
      <c r="S65" s="228"/>
      <c r="T65" s="228"/>
      <c r="U65" s="230"/>
      <c r="V65" s="230"/>
      <c r="W65" s="38"/>
      <c r="AK65" s="231"/>
      <c r="AL65" s="232"/>
      <c r="AM65" s="168"/>
      <c r="AN65" s="138"/>
      <c r="AO65" s="138"/>
      <c r="AP65" s="138"/>
      <c r="AQ65" s="138"/>
      <c r="AR65" s="168"/>
      <c r="AT65" s="203"/>
    </row>
    <row r="66">
      <c r="A66" s="217" t="s">
        <v>203</v>
      </c>
      <c r="B66" s="218" t="s">
        <v>216</v>
      </c>
      <c r="C66" s="219">
        <f>H351</f>
        <v>0.03863195809</v>
      </c>
      <c r="D66" s="219">
        <f>H349</f>
        <v>0.01515346169</v>
      </c>
      <c r="E66" s="221"/>
      <c r="F66" s="219">
        <f>$H$346</f>
        <v>0</v>
      </c>
      <c r="G66" s="795">
        <f t="shared" si="9"/>
        <v>0.03863195809</v>
      </c>
      <c r="H66" s="221" t="str">
        <f t="shared" si="5"/>
        <v>HBM</v>
      </c>
      <c r="I66" s="222"/>
      <c r="J66" s="223">
        <f t="shared" si="10"/>
        <v>0.07724301979</v>
      </c>
      <c r="K66" s="224" t="b">
        <v>0</v>
      </c>
      <c r="P66" s="147"/>
      <c r="R66" s="228"/>
      <c r="S66" s="228"/>
      <c r="T66" s="228"/>
      <c r="U66" s="230"/>
      <c r="V66" s="230"/>
      <c r="W66" s="38"/>
      <c r="AK66" s="231"/>
      <c r="AL66" s="232"/>
      <c r="AM66" s="168"/>
      <c r="AN66" s="138"/>
      <c r="AO66" s="138"/>
      <c r="AP66" s="138"/>
      <c r="AQ66" s="138"/>
      <c r="AR66" s="168"/>
      <c r="AT66" s="203"/>
    </row>
    <row r="67">
      <c r="A67" s="217" t="s">
        <v>217</v>
      </c>
      <c r="B67" s="233" t="s">
        <v>218</v>
      </c>
      <c r="C67" s="219"/>
      <c r="D67" s="219"/>
      <c r="E67" s="220">
        <f>$H$401</f>
        <v>0.0039</v>
      </c>
      <c r="F67" s="219">
        <f>$H$399</f>
        <v>0.05126953125</v>
      </c>
      <c r="G67" s="795">
        <f t="shared" si="9"/>
        <v>0.05126953125</v>
      </c>
      <c r="H67" s="221" t="str">
        <f t="shared" si="5"/>
        <v>ICI BW</v>
      </c>
      <c r="I67" s="222"/>
      <c r="J67" s="223">
        <f t="shared" si="10"/>
        <v>0.1025113303</v>
      </c>
      <c r="K67" s="224"/>
      <c r="P67" s="147"/>
      <c r="R67" s="38"/>
      <c r="S67" s="38"/>
      <c r="T67" s="38"/>
      <c r="U67" s="38"/>
      <c r="V67" s="38"/>
      <c r="W67" s="38"/>
      <c r="AM67" s="142"/>
      <c r="AN67" s="138"/>
      <c r="AO67" s="142"/>
      <c r="AP67" s="142"/>
      <c r="AQ67" s="194"/>
      <c r="AR67" s="142"/>
    </row>
    <row r="68">
      <c r="A68" s="217" t="s">
        <v>217</v>
      </c>
      <c r="B68" s="233" t="s">
        <v>219</v>
      </c>
      <c r="C68" s="219">
        <f>$H$449</f>
        <v>0.07843205314</v>
      </c>
      <c r="D68" s="219">
        <f>$H$447</f>
        <v>0.03030692339</v>
      </c>
      <c r="E68" s="221"/>
      <c r="F68" s="219">
        <f>$H$439</f>
        <v>0</v>
      </c>
      <c r="G68" s="795">
        <f t="shared" si="9"/>
        <v>0.07843205314</v>
      </c>
      <c r="H68" s="221" t="str">
        <f t="shared" si="5"/>
        <v>HBM</v>
      </c>
      <c r="I68" s="222"/>
      <c r="J68" s="223">
        <f t="shared" si="10"/>
        <v>0.1568216816</v>
      </c>
      <c r="K68" s="224" t="b">
        <v>0</v>
      </c>
      <c r="P68" s="147"/>
      <c r="R68" s="38"/>
      <c r="S68" s="38"/>
      <c r="T68" s="38"/>
      <c r="U68" s="38"/>
      <c r="V68" s="38"/>
      <c r="W68" s="234"/>
      <c r="AM68" s="142"/>
      <c r="AN68" s="138"/>
      <c r="AO68" s="138"/>
      <c r="AP68" s="138"/>
      <c r="AQ68" s="138"/>
      <c r="AR68" s="142"/>
      <c r="AT68" s="149"/>
    </row>
    <row r="69">
      <c r="A69" s="217" t="s">
        <v>217</v>
      </c>
      <c r="B69" s="233" t="s">
        <v>220</v>
      </c>
      <c r="C69" s="219">
        <f>$H$485</f>
        <v>0.04272043746</v>
      </c>
      <c r="D69" s="219">
        <f>$H$483</f>
        <v>0.01515346169</v>
      </c>
      <c r="E69" s="221"/>
      <c r="F69" s="219">
        <f>$H$474</f>
        <v>0</v>
      </c>
      <c r="G69" s="795">
        <f t="shared" si="9"/>
        <v>0.04272043746</v>
      </c>
      <c r="H69" s="221" t="str">
        <f t="shared" si="5"/>
        <v>HBM</v>
      </c>
      <c r="I69" s="222"/>
      <c r="J69" s="223">
        <f t="shared" si="10"/>
        <v>0.08541776702</v>
      </c>
      <c r="K69" s="224" t="b">
        <v>0</v>
      </c>
      <c r="P69" s="147"/>
      <c r="R69" s="38"/>
      <c r="S69" s="38"/>
      <c r="T69" s="38"/>
      <c r="U69" s="38"/>
      <c r="V69" s="38"/>
      <c r="W69" s="234"/>
      <c r="AM69" s="142"/>
      <c r="AN69" s="138"/>
      <c r="AO69" s="138"/>
      <c r="AP69" s="142"/>
      <c r="AQ69" s="142"/>
      <c r="AR69" s="142"/>
    </row>
    <row r="70">
      <c r="A70" s="217" t="s">
        <v>217</v>
      </c>
      <c r="B70" s="233" t="s">
        <v>221</v>
      </c>
      <c r="C70" s="219"/>
      <c r="D70" s="219"/>
      <c r="E70" s="220">
        <f>$H$537</f>
        <v>0.0039</v>
      </c>
      <c r="F70" s="219">
        <f>$H$535</f>
        <v>0.1025390625</v>
      </c>
      <c r="G70" s="795">
        <f t="shared" si="9"/>
        <v>0.1025390625</v>
      </c>
      <c r="H70" s="221" t="str">
        <f t="shared" si="5"/>
        <v>ICI BW</v>
      </c>
      <c r="I70" s="222"/>
      <c r="J70" s="223">
        <f t="shared" si="10"/>
        <v>0.2050226606</v>
      </c>
      <c r="K70" s="224"/>
      <c r="P70" s="147"/>
      <c r="AM70" s="142"/>
      <c r="AN70" s="138"/>
      <c r="AO70" s="138"/>
      <c r="AP70" s="138"/>
      <c r="AQ70" s="138"/>
      <c r="AR70" s="142"/>
      <c r="AT70" s="203"/>
    </row>
    <row r="71">
      <c r="A71" s="235"/>
      <c r="B71" s="236"/>
      <c r="C71" s="236"/>
      <c r="D71" s="236"/>
      <c r="E71" s="235" t="s">
        <v>222</v>
      </c>
      <c r="F71" s="237" t="s">
        <v>59</v>
      </c>
      <c r="G71" s="238">
        <f>SUM(G54:G60,G64:G70)</f>
        <v>0.500135264</v>
      </c>
      <c r="H71" s="236"/>
      <c r="I71" s="239"/>
      <c r="J71" s="240">
        <f t="shared" si="10"/>
        <v>1</v>
      </c>
      <c r="K71" s="222"/>
      <c r="P71" s="147"/>
      <c r="AG71" s="164"/>
      <c r="AH71" s="164"/>
      <c r="AI71" s="38"/>
      <c r="AJ71" s="38"/>
      <c r="AK71" s="38"/>
      <c r="AL71" s="38"/>
      <c r="AM71" s="168"/>
      <c r="AN71" s="202"/>
      <c r="AO71" s="202"/>
      <c r="AP71" s="216"/>
      <c r="AQ71" s="202"/>
      <c r="AR71" s="168"/>
      <c r="AT71" s="203"/>
    </row>
    <row r="72">
      <c r="A72" s="241"/>
      <c r="B72" s="236"/>
      <c r="C72" s="236"/>
      <c r="D72" s="236"/>
      <c r="E72" s="241"/>
      <c r="F72" s="237" t="s">
        <v>223</v>
      </c>
      <c r="G72" s="242">
        <f>SUM(G54:G60,G64:G66)+MAX(G67:G68)+MAX(G69:G70)</f>
        <v>0.4061452953</v>
      </c>
      <c r="H72" s="236"/>
      <c r="I72" s="239"/>
      <c r="J72" s="240"/>
      <c r="K72" s="222"/>
      <c r="P72" s="147"/>
      <c r="AG72" s="164"/>
      <c r="AH72" s="164"/>
      <c r="AI72" s="38"/>
      <c r="AJ72" s="38"/>
      <c r="AK72" s="38"/>
      <c r="AL72" s="38"/>
      <c r="AM72" s="168"/>
      <c r="AN72" s="202"/>
      <c r="AO72" s="202"/>
      <c r="AP72" s="216"/>
      <c r="AQ72" s="202"/>
      <c r="AR72" s="168"/>
      <c r="AT72" s="203"/>
    </row>
    <row r="73">
      <c r="A73" s="243" t="s">
        <v>224</v>
      </c>
      <c r="B73" s="244"/>
      <c r="C73" s="244"/>
      <c r="D73" s="244"/>
      <c r="E73" s="243" t="s">
        <v>225</v>
      </c>
      <c r="F73" s="245" t="s">
        <v>59</v>
      </c>
      <c r="G73" s="246">
        <f>IF(F73=F71,G71,G72)</f>
        <v>0.500135264</v>
      </c>
      <c r="H73" s="244"/>
      <c r="I73" s="247"/>
      <c r="J73" s="247"/>
      <c r="K73" s="247"/>
      <c r="P73" s="147"/>
      <c r="AG73" s="38"/>
      <c r="AH73" s="38"/>
      <c r="AI73" s="38"/>
      <c r="AJ73" s="38"/>
      <c r="AK73" s="38"/>
      <c r="AL73" s="38"/>
      <c r="AM73" s="168"/>
      <c r="AN73" s="168"/>
      <c r="AO73" s="202"/>
      <c r="AP73" s="142"/>
      <c r="AQ73" s="168"/>
      <c r="AR73" s="168"/>
      <c r="AT73" s="203"/>
    </row>
    <row r="74" ht="15.0" customHeight="1">
      <c r="P74" s="147"/>
      <c r="AG74" s="38"/>
      <c r="AH74" s="38"/>
      <c r="AI74" s="38"/>
      <c r="AJ74" s="38"/>
      <c r="AK74" s="38"/>
      <c r="AL74" s="38"/>
      <c r="AM74" s="168"/>
      <c r="AN74" s="168"/>
      <c r="AO74" s="202"/>
      <c r="AP74" s="142"/>
      <c r="AQ74" s="168"/>
      <c r="AR74" s="168"/>
      <c r="AT74" s="203"/>
    </row>
    <row r="75">
      <c r="P75" s="147"/>
      <c r="AG75" s="38"/>
      <c r="AH75" s="38"/>
      <c r="AI75" s="38"/>
      <c r="AJ75" s="38"/>
      <c r="AK75" s="38"/>
      <c r="AL75" s="38"/>
      <c r="AM75" s="168"/>
      <c r="AN75" s="168"/>
      <c r="AO75" s="202"/>
      <c r="AP75" s="142"/>
      <c r="AQ75" s="168"/>
      <c r="AR75" s="168"/>
      <c r="AT75" s="203"/>
    </row>
    <row r="76">
      <c r="A76" s="248" t="s">
        <v>226</v>
      </c>
      <c r="E76" s="204" t="s">
        <v>227</v>
      </c>
      <c r="P76" s="147"/>
      <c r="AG76" s="38"/>
      <c r="AH76" s="38"/>
      <c r="AI76" s="38"/>
      <c r="AJ76" s="38"/>
      <c r="AK76" s="38"/>
      <c r="AL76" s="38"/>
      <c r="AM76" s="168"/>
      <c r="AN76" s="138"/>
      <c r="AO76" s="138"/>
      <c r="AP76" s="138"/>
      <c r="AQ76" s="138"/>
      <c r="AR76" s="168"/>
      <c r="AT76" s="203"/>
    </row>
    <row r="77">
      <c r="A77" s="106" t="s">
        <v>228</v>
      </c>
      <c r="B77" s="106" t="s">
        <v>118</v>
      </c>
      <c r="C77" s="106" t="s">
        <v>121</v>
      </c>
      <c r="E77" s="249" t="s">
        <v>229</v>
      </c>
      <c r="F77" s="250" t="s">
        <v>230</v>
      </c>
      <c r="G77" s="251"/>
      <c r="H77" s="252"/>
      <c r="I77" s="250" t="s">
        <v>231</v>
      </c>
      <c r="J77" s="251"/>
      <c r="K77" s="251"/>
      <c r="L77" s="251"/>
      <c r="M77" s="251"/>
      <c r="N77" s="252"/>
      <c r="O77" s="253" t="s">
        <v>232</v>
      </c>
      <c r="P77" s="254" t="s">
        <v>233</v>
      </c>
      <c r="Q77" s="255" t="s">
        <v>234</v>
      </c>
      <c r="AM77" s="142"/>
      <c r="AO77" s="142"/>
      <c r="AP77" s="142"/>
      <c r="AQ77" s="142"/>
      <c r="AR77" s="168"/>
      <c r="AT77" s="203"/>
    </row>
    <row r="78">
      <c r="A78" s="108" t="s">
        <v>235</v>
      </c>
      <c r="B78" s="256">
        <f>SUM(P87,P144,P171,P190,P296,P330) * PARAMS("L") / 1024</f>
        <v>10.62957764</v>
      </c>
      <c r="C78" s="257"/>
      <c r="D78" s="38"/>
      <c r="E78" s="258" t="s">
        <v>236</v>
      </c>
      <c r="F78" s="259" t="s">
        <v>237</v>
      </c>
      <c r="G78" s="260"/>
      <c r="H78" s="261" t="s">
        <v>238</v>
      </c>
      <c r="I78" s="261" t="s">
        <v>239</v>
      </c>
      <c r="J78" s="261"/>
      <c r="K78" s="262" t="s">
        <v>40</v>
      </c>
      <c r="L78" s="262" t="s">
        <v>38</v>
      </c>
      <c r="M78" s="261" t="s">
        <v>125</v>
      </c>
      <c r="N78" s="261" t="s">
        <v>240</v>
      </c>
      <c r="O78" s="263" t="s">
        <v>63</v>
      </c>
      <c r="P78" s="264"/>
      <c r="Q78" s="262"/>
      <c r="AM78" s="142"/>
      <c r="AO78" s="138"/>
      <c r="AP78" s="138"/>
      <c r="AQ78" s="138"/>
      <c r="AR78" s="168"/>
      <c r="AT78" s="203"/>
    </row>
    <row r="79">
      <c r="A79" s="108" t="s">
        <v>241</v>
      </c>
      <c r="B79" s="265">
        <f>SUM($P$407,$P$455) * PARAMS("L") / 1024</f>
        <v>320.25</v>
      </c>
      <c r="C79" s="172"/>
      <c r="D79" s="38"/>
      <c r="E79" s="266"/>
      <c r="F79" s="267"/>
      <c r="G79" s="268"/>
      <c r="H79" s="269" t="s">
        <v>242</v>
      </c>
      <c r="I79" s="270" t="s">
        <v>239</v>
      </c>
      <c r="J79" s="271"/>
      <c r="K79" s="270">
        <f t="shared" ref="K79:M79" si="11">PARAMS(K78)</f>
        <v>2048</v>
      </c>
      <c r="L79" s="270">
        <f t="shared" si="11"/>
        <v>1</v>
      </c>
      <c r="M79" s="270">
        <f t="shared" si="11"/>
        <v>7168</v>
      </c>
      <c r="N79" s="270" t="s">
        <v>240</v>
      </c>
      <c r="O79" s="272"/>
      <c r="P79" s="273">
        <f>SIZEOF_IN_MIB(J79:M79, $O78)</f>
        <v>14</v>
      </c>
      <c r="Q79" s="269"/>
      <c r="AM79" s="142"/>
      <c r="AN79" s="138"/>
      <c r="AO79" s="142"/>
      <c r="AP79" s="142"/>
      <c r="AQ79" s="138"/>
      <c r="AR79" s="168"/>
      <c r="AT79" s="203"/>
    </row>
    <row r="80">
      <c r="A80" s="198" t="s">
        <v>243</v>
      </c>
      <c r="B80" s="172"/>
      <c r="C80" s="172"/>
      <c r="D80" s="38"/>
      <c r="E80" s="266"/>
      <c r="F80" s="267"/>
      <c r="G80" s="268"/>
      <c r="H80" s="274" t="s">
        <v>244</v>
      </c>
      <c r="I80" s="274" t="s">
        <v>239</v>
      </c>
      <c r="J80" s="261"/>
      <c r="K80" s="262" t="s">
        <v>143</v>
      </c>
      <c r="L80" s="262"/>
      <c r="M80" s="262"/>
      <c r="N80" s="274" t="s">
        <v>240</v>
      </c>
      <c r="O80" s="275"/>
      <c r="P80" s="276"/>
      <c r="Q80" s="262"/>
      <c r="AM80" s="142"/>
      <c r="AN80" s="138"/>
      <c r="AO80" s="138"/>
      <c r="AP80" s="138"/>
      <c r="AQ80" s="138"/>
      <c r="AR80" s="168"/>
      <c r="AT80" s="203"/>
    </row>
    <row r="81">
      <c r="A81" s="108" t="s">
        <v>245</v>
      </c>
      <c r="B81" s="265">
        <f>SIZEOF_IN_MIB(PARAMS("B")*PARAMS("S")*PARAMS("L")*(PARAMS("c_kv")+PARAMS("h_rope")), PARAMS("kv_dtype"))/1024</f>
        <v>343.125</v>
      </c>
      <c r="C81" s="172"/>
      <c r="D81" s="38"/>
      <c r="E81" s="277"/>
      <c r="F81" s="278"/>
      <c r="G81" s="279"/>
      <c r="H81" s="269" t="s">
        <v>246</v>
      </c>
      <c r="I81" s="271" t="s">
        <v>239</v>
      </c>
      <c r="J81" s="270"/>
      <c r="K81" s="271">
        <f t="shared" ref="K81:M81" si="12">K79/SHARDING(K80)</f>
        <v>128</v>
      </c>
      <c r="L81" s="271">
        <f t="shared" si="12"/>
        <v>1</v>
      </c>
      <c r="M81" s="271">
        <f t="shared" si="12"/>
        <v>7168</v>
      </c>
      <c r="N81" s="271" t="s">
        <v>240</v>
      </c>
      <c r="O81" s="280"/>
      <c r="P81" s="273">
        <f>SIZEOF_IN_MIB(J81:M81, $O78)</f>
        <v>0.875</v>
      </c>
      <c r="Q81" s="269"/>
      <c r="AG81" s="2"/>
      <c r="AK81" s="203"/>
      <c r="AM81" s="142"/>
      <c r="AN81" s="138"/>
      <c r="AO81" s="138"/>
      <c r="AP81" s="138"/>
      <c r="AQ81" s="138"/>
      <c r="AR81" s="168"/>
      <c r="AT81" s="203"/>
    </row>
    <row r="82">
      <c r="A82" s="198" t="s">
        <v>247</v>
      </c>
      <c r="B82" s="281">
        <f>MAX(P83,P140,P167,P186,P235,P254,P292,P326,P403,P451,P519)/1024</f>
        <v>0.125</v>
      </c>
      <c r="C82" s="198"/>
      <c r="D82" s="38"/>
      <c r="E82" s="258" t="s">
        <v>248</v>
      </c>
      <c r="F82" s="282" t="s">
        <v>249</v>
      </c>
      <c r="G82" s="260"/>
      <c r="H82" s="261" t="s">
        <v>238</v>
      </c>
      <c r="I82" s="261" t="s">
        <v>239</v>
      </c>
      <c r="J82" s="261"/>
      <c r="K82" s="262" t="s">
        <v>40</v>
      </c>
      <c r="L82" s="262" t="s">
        <v>38</v>
      </c>
      <c r="M82" s="283" t="s">
        <v>125</v>
      </c>
      <c r="N82" s="261" t="s">
        <v>240</v>
      </c>
      <c r="O82" s="263" t="str">
        <f>EXTRACT_ACTIVATION_DTYPE(PARAMS("attn_proj_dtype"))</f>
        <v>fp8</v>
      </c>
      <c r="P82" s="264"/>
      <c r="Q82" s="263" t="b">
        <v>0</v>
      </c>
      <c r="AG82" s="2"/>
      <c r="AK82" s="231"/>
      <c r="AL82" s="232"/>
      <c r="AM82" s="168"/>
      <c r="AN82" s="138"/>
      <c r="AO82" s="138"/>
      <c r="AP82" s="138"/>
      <c r="AQ82" s="138"/>
      <c r="AR82" s="168"/>
      <c r="AT82" s="203"/>
    </row>
    <row r="83">
      <c r="A83" s="284" t="s">
        <v>250</v>
      </c>
      <c r="B83" s="285">
        <f>SUM(B78:B81)</f>
        <v>674.0045776</v>
      </c>
      <c r="C83" s="284" t="str">
        <f>"&lt;=" &amp; ($H$28 * PARAMS("num_devices")) &amp; " (Capacity)?"</f>
        <v>&lt;=1536 (Capacity)?</v>
      </c>
      <c r="D83" s="38"/>
      <c r="E83" s="266"/>
      <c r="F83" s="267"/>
      <c r="G83" s="268"/>
      <c r="H83" s="269" t="s">
        <v>242</v>
      </c>
      <c r="I83" s="270" t="s">
        <v>239</v>
      </c>
      <c r="J83" s="271"/>
      <c r="K83" s="270">
        <f t="shared" ref="K83:M83" si="13">PARAMS(K82)</f>
        <v>2048</v>
      </c>
      <c r="L83" s="270">
        <f t="shared" si="13"/>
        <v>1</v>
      </c>
      <c r="M83" s="270">
        <f t="shared" si="13"/>
        <v>7168</v>
      </c>
      <c r="N83" s="270" t="s">
        <v>240</v>
      </c>
      <c r="O83" s="272"/>
      <c r="P83" s="273">
        <f>SIZEOF_IN_MIB(J83:M83, $O82)</f>
        <v>14</v>
      </c>
      <c r="Q83" s="272"/>
      <c r="AG83" s="2"/>
      <c r="AM83" s="38"/>
      <c r="AR83" s="38"/>
    </row>
    <row r="84">
      <c r="A84" s="172"/>
      <c r="B84" s="172"/>
      <c r="C84" s="172"/>
      <c r="D84" s="87"/>
      <c r="E84" s="266"/>
      <c r="F84" s="267"/>
      <c r="G84" s="268"/>
      <c r="H84" s="274" t="s">
        <v>244</v>
      </c>
      <c r="I84" s="274" t="s">
        <v>239</v>
      </c>
      <c r="J84" s="261"/>
      <c r="K84" s="262" t="s">
        <v>143</v>
      </c>
      <c r="L84" s="262"/>
      <c r="M84" s="274"/>
      <c r="N84" s="274" t="s">
        <v>240</v>
      </c>
      <c r="O84" s="275"/>
      <c r="P84" s="276"/>
      <c r="Q84" s="275"/>
    </row>
    <row r="85">
      <c r="A85" s="108" t="s">
        <v>251</v>
      </c>
      <c r="B85" s="256">
        <f>SUM(P89,P146,P173,P192,P298,P332) * PARAMS("L") / 1024</f>
        <v>10.62957764</v>
      </c>
      <c r="C85" s="257"/>
      <c r="D85" s="87"/>
      <c r="E85" s="266"/>
      <c r="F85" s="278"/>
      <c r="G85" s="279"/>
      <c r="H85" s="269" t="s">
        <v>246</v>
      </c>
      <c r="I85" s="271" t="s">
        <v>239</v>
      </c>
      <c r="J85" s="270"/>
      <c r="K85" s="271">
        <f t="shared" ref="K85:M85" si="14">K83/SHARDING(K84)</f>
        <v>128</v>
      </c>
      <c r="L85" s="271">
        <f t="shared" si="14"/>
        <v>1</v>
      </c>
      <c r="M85" s="271">
        <f t="shared" si="14"/>
        <v>7168</v>
      </c>
      <c r="N85" s="271" t="s">
        <v>240</v>
      </c>
      <c r="O85" s="280"/>
      <c r="P85" s="273">
        <f>SIZEOF_IN_MIB(J85:M85, $O82)</f>
        <v>0.875</v>
      </c>
      <c r="Q85" s="280"/>
      <c r="AG85" s="2"/>
    </row>
    <row r="86">
      <c r="A86" s="108" t="s">
        <v>252</v>
      </c>
      <c r="B86" s="265">
        <f>SUM(P409,P457) * PARAMS("L") / 1024</f>
        <v>20.015625</v>
      </c>
      <c r="C86" s="257"/>
      <c r="D86" s="87"/>
      <c r="E86" s="266"/>
      <c r="F86" s="259" t="s">
        <v>253</v>
      </c>
      <c r="G86" s="260"/>
      <c r="H86" s="274" t="s">
        <v>238</v>
      </c>
      <c r="I86" s="274" t="s">
        <v>239</v>
      </c>
      <c r="J86" s="261"/>
      <c r="K86" s="261"/>
      <c r="L86" s="286" t="s">
        <v>125</v>
      </c>
      <c r="M86" s="262" t="s">
        <v>142</v>
      </c>
      <c r="N86" s="274" t="s">
        <v>240</v>
      </c>
      <c r="O86" s="263" t="str">
        <f>EXTRACT_WEIGHT_DTYPE(PARAMS("attn_proj_dtype"))</f>
        <v>fp8</v>
      </c>
      <c r="P86" s="276"/>
      <c r="Q86" s="263" t="b">
        <v>0</v>
      </c>
      <c r="AP86" s="138"/>
      <c r="AQ86" s="138"/>
      <c r="AT86" s="149"/>
    </row>
    <row r="87">
      <c r="A87" s="198" t="s">
        <v>243</v>
      </c>
      <c r="B87" s="172"/>
      <c r="C87" s="257"/>
      <c r="D87" s="87"/>
      <c r="E87" s="266"/>
      <c r="F87" s="267"/>
      <c r="G87" s="268"/>
      <c r="H87" s="269" t="s">
        <v>242</v>
      </c>
      <c r="I87" s="271" t="s">
        <v>239</v>
      </c>
      <c r="J87" s="270"/>
      <c r="K87" s="270"/>
      <c r="L87" s="271">
        <f t="shared" ref="L87:M87" si="15">PARAMS(L86)</f>
        <v>7168</v>
      </c>
      <c r="M87" s="271">
        <f t="shared" si="15"/>
        <v>1536</v>
      </c>
      <c r="N87" s="271" t="s">
        <v>240</v>
      </c>
      <c r="O87" s="272"/>
      <c r="P87" s="273">
        <f>SIZEOF_IN_MIB(J87:M87, $O86)</f>
        <v>10.5</v>
      </c>
      <c r="Q87" s="272"/>
      <c r="AP87" s="142"/>
    </row>
    <row r="88">
      <c r="A88" s="108" t="s">
        <v>254</v>
      </c>
      <c r="B88" s="265">
        <f>B81/PARAMS("num_devices")</f>
        <v>21.4453125</v>
      </c>
      <c r="C88" s="257"/>
      <c r="D88" s="87"/>
      <c r="E88" s="266"/>
      <c r="F88" s="267"/>
      <c r="G88" s="268"/>
      <c r="H88" s="274" t="s">
        <v>244</v>
      </c>
      <c r="I88" s="274" t="s">
        <v>239</v>
      </c>
      <c r="J88" s="261"/>
      <c r="K88" s="261"/>
      <c r="L88" s="274"/>
      <c r="M88" s="274"/>
      <c r="N88" s="274" t="s">
        <v>240</v>
      </c>
      <c r="O88" s="275"/>
      <c r="P88" s="276"/>
      <c r="Q88" s="275"/>
      <c r="AP88" s="138"/>
      <c r="AQ88" s="138"/>
      <c r="AT88" s="149"/>
    </row>
    <row r="89">
      <c r="A89" s="108" t="s">
        <v>255</v>
      </c>
      <c r="B89" s="265">
        <f>MAX(P85,P142,P169,P188,P237,P256,P294,P328,P405,P336,P453)/1024</f>
        <v>0.0078125</v>
      </c>
      <c r="C89" s="257"/>
      <c r="D89" s="87"/>
      <c r="E89" s="266"/>
      <c r="F89" s="278"/>
      <c r="G89" s="279"/>
      <c r="H89" s="271" t="s">
        <v>246</v>
      </c>
      <c r="I89" s="271" t="s">
        <v>239</v>
      </c>
      <c r="J89" s="270"/>
      <c r="K89" s="270"/>
      <c r="L89" s="271">
        <f t="shared" ref="L89:M89" si="16">L87/SHARDING(L88)</f>
        <v>7168</v>
      </c>
      <c r="M89" s="271">
        <f t="shared" si="16"/>
        <v>1536</v>
      </c>
      <c r="N89" s="271" t="s">
        <v>240</v>
      </c>
      <c r="O89" s="280"/>
      <c r="P89" s="273">
        <f>SIZEOF_IN_MIB(J89:M89, $O86)</f>
        <v>10.5</v>
      </c>
      <c r="Q89" s="280"/>
    </row>
    <row r="90">
      <c r="A90" s="122" t="s">
        <v>256</v>
      </c>
      <c r="B90" s="287">
        <f>SUM(B85:B88)</f>
        <v>52.09051514</v>
      </c>
      <c r="C90" s="288" t="str">
        <f>"&lt;=" &amp; ($H$28) &amp; " (Capacity)?"</f>
        <v>&lt;=96 (Capacity)?</v>
      </c>
      <c r="D90" s="87"/>
      <c r="E90" s="266"/>
      <c r="F90" s="259" t="s">
        <v>257</v>
      </c>
      <c r="G90" s="260"/>
      <c r="H90" s="289" t="s">
        <v>238</v>
      </c>
      <c r="I90" s="289" t="s">
        <v>239</v>
      </c>
      <c r="J90" s="290"/>
      <c r="K90" s="195" t="s">
        <v>40</v>
      </c>
      <c r="L90" s="195" t="s">
        <v>38</v>
      </c>
      <c r="M90" s="195" t="s">
        <v>142</v>
      </c>
      <c r="N90" s="289" t="s">
        <v>240</v>
      </c>
      <c r="O90" s="291" t="s">
        <v>82</v>
      </c>
      <c r="P90" s="292"/>
      <c r="Q90" s="291" t="b">
        <v>0</v>
      </c>
    </row>
    <row r="91">
      <c r="A91" s="87"/>
      <c r="B91" s="87"/>
      <c r="C91" s="87"/>
      <c r="D91" s="87"/>
      <c r="E91" s="266"/>
      <c r="F91" s="267"/>
      <c r="G91" s="268"/>
      <c r="H91" s="195" t="s">
        <v>242</v>
      </c>
      <c r="I91" s="289" t="s">
        <v>239</v>
      </c>
      <c r="J91" s="290"/>
      <c r="K91" s="289">
        <f t="shared" ref="K91:M91" si="17">PARAMS(K90)</f>
        <v>2048</v>
      </c>
      <c r="L91" s="290">
        <f t="shared" si="17"/>
        <v>1</v>
      </c>
      <c r="M91" s="289">
        <f t="shared" si="17"/>
        <v>1536</v>
      </c>
      <c r="N91" s="289" t="s">
        <v>240</v>
      </c>
      <c r="O91" s="266"/>
      <c r="P91" s="292">
        <f>SIZEOF_IN_MIB(K91:M91, $O90)</f>
        <v>6</v>
      </c>
      <c r="Q91" s="266"/>
    </row>
    <row r="92">
      <c r="A92" s="87"/>
      <c r="B92" s="87"/>
      <c r="C92" s="87"/>
      <c r="D92" s="87"/>
      <c r="E92" s="266"/>
      <c r="F92" s="267"/>
      <c r="G92" s="268"/>
      <c r="H92" s="289" t="s">
        <v>244</v>
      </c>
      <c r="I92" s="289" t="s">
        <v>239</v>
      </c>
      <c r="J92" s="290"/>
      <c r="K92" s="195" t="s">
        <v>143</v>
      </c>
      <c r="L92" s="195"/>
      <c r="M92" s="289"/>
      <c r="N92" s="289" t="s">
        <v>240</v>
      </c>
      <c r="O92" s="266"/>
      <c r="P92" s="292"/>
      <c r="Q92" s="266"/>
    </row>
    <row r="93">
      <c r="A93" s="87"/>
      <c r="B93" s="87"/>
      <c r="C93" s="87"/>
      <c r="D93" s="87"/>
      <c r="E93" s="266"/>
      <c r="F93" s="278"/>
      <c r="G93" s="279"/>
      <c r="H93" s="289" t="s">
        <v>246</v>
      </c>
      <c r="I93" s="289" t="s">
        <v>239</v>
      </c>
      <c r="J93" s="290"/>
      <c r="K93" s="289">
        <f t="shared" ref="K93:M93" si="18">K91/SHARDING(K92)</f>
        <v>128</v>
      </c>
      <c r="L93" s="289">
        <f t="shared" si="18"/>
        <v>1</v>
      </c>
      <c r="M93" s="289">
        <f t="shared" si="18"/>
        <v>1536</v>
      </c>
      <c r="N93" s="289" t="s">
        <v>240</v>
      </c>
      <c r="O93" s="277"/>
      <c r="P93" s="292">
        <f>SIZEOF_IN_MIB(K93:M93, $O90)</f>
        <v>0.375</v>
      </c>
      <c r="Q93" s="277"/>
    </row>
    <row r="94">
      <c r="A94" s="87"/>
      <c r="B94" s="87"/>
      <c r="C94" s="87"/>
      <c r="E94" s="266"/>
      <c r="F94" s="296" t="s">
        <v>258</v>
      </c>
      <c r="G94" s="297" t="s">
        <v>259</v>
      </c>
      <c r="H94" s="298" t="s">
        <v>238</v>
      </c>
      <c r="I94" s="290" t="s">
        <v>239</v>
      </c>
      <c r="J94" s="290" t="str">
        <f t="array" ref="J94:M97">J78:M81</f>
        <v/>
      </c>
      <c r="K94" s="195" t="s">
        <v>40</v>
      </c>
      <c r="L94" s="195" t="s">
        <v>38</v>
      </c>
      <c r="M94" s="299" t="s">
        <v>125</v>
      </c>
      <c r="N94" s="290" t="s">
        <v>240</v>
      </c>
      <c r="O94" s="291" t="str">
        <f>O82</f>
        <v>fp8</v>
      </c>
      <c r="P94" s="290"/>
      <c r="Q94" s="291"/>
    </row>
    <row r="95">
      <c r="A95" s="87"/>
      <c r="B95" s="87"/>
      <c r="C95" s="87"/>
      <c r="E95" s="266"/>
      <c r="F95" s="266"/>
      <c r="G95" s="266"/>
      <c r="H95" s="300" t="s">
        <v>242</v>
      </c>
      <c r="I95" s="290" t="s">
        <v>239</v>
      </c>
      <c r="J95" s="289"/>
      <c r="K95" s="290">
        <v>2048.0</v>
      </c>
      <c r="L95" s="290">
        <v>1.0</v>
      </c>
      <c r="M95" s="290">
        <v>7168.0</v>
      </c>
      <c r="N95" s="290" t="s">
        <v>240</v>
      </c>
      <c r="O95" s="266"/>
      <c r="P95" s="301">
        <f>SIZEOF_IN_MIB(J95:M95, O94)</f>
        <v>14</v>
      </c>
      <c r="Q95" s="266"/>
    </row>
    <row r="96">
      <c r="A96" s="87"/>
      <c r="B96" s="87"/>
      <c r="C96" s="87"/>
      <c r="E96" s="266"/>
      <c r="F96" s="266"/>
      <c r="G96" s="266"/>
      <c r="H96" s="300" t="s">
        <v>260</v>
      </c>
      <c r="I96" s="289" t="s">
        <v>239</v>
      </c>
      <c r="J96" s="290"/>
      <c r="K96" s="195" t="s">
        <v>143</v>
      </c>
      <c r="L96" s="195"/>
      <c r="M96" s="195"/>
      <c r="N96" s="289" t="s">
        <v>240</v>
      </c>
      <c r="O96" s="266"/>
      <c r="P96" s="301"/>
      <c r="Q96" s="266"/>
    </row>
    <row r="97">
      <c r="A97" s="87"/>
      <c r="B97" s="87"/>
      <c r="C97" s="87"/>
      <c r="E97" s="266"/>
      <c r="F97" s="266"/>
      <c r="G97" s="266"/>
      <c r="H97" s="302" t="s">
        <v>261</v>
      </c>
      <c r="I97" s="274" t="s">
        <v>239</v>
      </c>
      <c r="J97" s="261"/>
      <c r="K97" s="274">
        <v>128.0</v>
      </c>
      <c r="L97" s="274">
        <v>1.0</v>
      </c>
      <c r="M97" s="274">
        <v>7168.0</v>
      </c>
      <c r="N97" s="262" t="s">
        <v>240</v>
      </c>
      <c r="O97" s="275"/>
      <c r="P97" s="303">
        <f>SIZEOF_IN_MIB(J97:M97, O94)</f>
        <v>0.875</v>
      </c>
      <c r="Q97" s="275"/>
    </row>
    <row r="98">
      <c r="A98" s="87"/>
      <c r="B98" s="87"/>
      <c r="C98" s="87"/>
      <c r="E98" s="266"/>
      <c r="F98" s="266"/>
      <c r="G98" s="277"/>
      <c r="H98" s="304" t="s">
        <v>262</v>
      </c>
      <c r="I98" s="271" t="s">
        <v>239</v>
      </c>
      <c r="J98" s="270"/>
      <c r="K98" s="269"/>
      <c r="L98" s="269"/>
      <c r="M98" s="269"/>
      <c r="N98" s="271" t="s">
        <v>240</v>
      </c>
      <c r="O98" s="280"/>
      <c r="P98" s="305"/>
      <c r="Q98" s="280"/>
      <c r="R98" s="38"/>
      <c r="S98" s="38"/>
      <c r="AG98" s="38"/>
      <c r="AH98" s="38"/>
      <c r="AI98" s="38"/>
      <c r="AJ98" s="38"/>
      <c r="AK98" s="38"/>
      <c r="AL98" s="38"/>
      <c r="AM98" s="38"/>
      <c r="AN98" s="38"/>
      <c r="AO98" s="38"/>
      <c r="AP98" s="38"/>
      <c r="AQ98" s="38"/>
      <c r="AR98" s="38"/>
      <c r="AS98" s="38"/>
      <c r="AT98" s="38"/>
    </row>
    <row r="99">
      <c r="A99" s="87"/>
      <c r="B99" s="87"/>
      <c r="C99" s="87"/>
      <c r="E99" s="266"/>
      <c r="F99" s="266"/>
      <c r="G99" s="306" t="s">
        <v>263</v>
      </c>
      <c r="H99" s="307"/>
      <c r="I99" s="308"/>
      <c r="J99" s="308"/>
      <c r="K99" s="308"/>
      <c r="L99" s="309"/>
      <c r="M99" s="309"/>
      <c r="N99" s="309"/>
      <c r="O99" s="308"/>
      <c r="P99" s="310"/>
      <c r="Q99" s="308"/>
      <c r="R99" s="38"/>
      <c r="S99" s="38"/>
      <c r="AG99" s="38"/>
      <c r="AH99" s="38"/>
      <c r="AI99" s="38"/>
      <c r="AJ99" s="38"/>
      <c r="AK99" s="38"/>
      <c r="AL99" s="38"/>
      <c r="AM99" s="38"/>
      <c r="AN99" s="38"/>
      <c r="AO99" s="38"/>
      <c r="AP99" s="38"/>
      <c r="AQ99" s="38"/>
      <c r="AR99" s="38"/>
      <c r="AS99" s="38"/>
      <c r="AT99" s="38"/>
    </row>
    <row r="100">
      <c r="A100" s="87"/>
      <c r="B100" s="87"/>
      <c r="C100" s="87"/>
      <c r="E100" s="266"/>
      <c r="F100" s="266"/>
      <c r="G100" s="311" t="s">
        <v>264</v>
      </c>
      <c r="H100" s="312">
        <f>SHARDING(K96)*SHARDING(L96)*SHARDING(M96)</f>
        <v>16</v>
      </c>
      <c r="I100" s="313"/>
      <c r="J100" s="313"/>
      <c r="K100" s="313"/>
      <c r="L100" s="314"/>
      <c r="M100" s="314"/>
      <c r="N100" s="314"/>
      <c r="O100" s="313"/>
      <c r="P100" s="315"/>
      <c r="Q100" s="313"/>
      <c r="R100" s="38"/>
      <c r="S100" s="38"/>
      <c r="AG100" s="38"/>
      <c r="AH100" s="38"/>
      <c r="AI100" s="38"/>
      <c r="AJ100" s="38"/>
      <c r="AK100" s="38"/>
      <c r="AL100" s="38"/>
      <c r="AM100" s="38"/>
      <c r="AN100" s="38"/>
      <c r="AO100" s="38"/>
      <c r="AP100" s="38"/>
      <c r="AQ100" s="38"/>
      <c r="AR100" s="38"/>
      <c r="AS100" s="38"/>
      <c r="AT100" s="38"/>
    </row>
    <row r="101">
      <c r="A101" s="87"/>
      <c r="B101" s="87"/>
      <c r="C101" s="87"/>
      <c r="E101" s="266"/>
      <c r="F101" s="266"/>
      <c r="G101" s="311" t="s">
        <v>265</v>
      </c>
      <c r="H101" s="316">
        <f>P97 * (H100-1)</f>
        <v>13.125</v>
      </c>
      <c r="I101" s="222"/>
      <c r="J101" s="317"/>
      <c r="K101" s="317"/>
      <c r="L101" s="318"/>
      <c r="M101" s="318"/>
      <c r="N101" s="318"/>
      <c r="O101" s="317"/>
      <c r="P101" s="319"/>
      <c r="Q101" s="317"/>
      <c r="R101" s="38"/>
      <c r="S101" s="38"/>
      <c r="AG101" s="38"/>
      <c r="AH101" s="38"/>
      <c r="AI101" s="38"/>
      <c r="AJ101" s="38"/>
      <c r="AK101" s="38"/>
      <c r="AL101" s="38"/>
      <c r="AM101" s="38"/>
      <c r="AN101" s="38"/>
      <c r="AO101" s="38"/>
      <c r="AP101" s="38"/>
      <c r="AQ101" s="38"/>
      <c r="AR101" s="38"/>
      <c r="AS101" s="38"/>
      <c r="AT101" s="38"/>
    </row>
    <row r="102">
      <c r="A102" s="87"/>
      <c r="B102" s="87"/>
      <c r="C102" s="87"/>
      <c r="E102" s="266"/>
      <c r="F102" s="266"/>
      <c r="G102" s="320" t="s">
        <v>266</v>
      </c>
      <c r="H102" s="321">
        <f>H101*H100</f>
        <v>210</v>
      </c>
      <c r="I102" s="313"/>
      <c r="J102" s="305"/>
      <c r="K102" s="305"/>
      <c r="L102" s="314"/>
      <c r="M102" s="314"/>
      <c r="N102" s="314"/>
      <c r="O102" s="313"/>
      <c r="P102" s="315"/>
      <c r="Q102" s="313"/>
      <c r="R102" s="38"/>
      <c r="S102" s="38"/>
      <c r="AG102" s="38"/>
      <c r="AH102" s="38"/>
      <c r="AI102" s="38"/>
      <c r="AJ102" s="38"/>
      <c r="AK102" s="38"/>
      <c r="AL102" s="38"/>
      <c r="AM102" s="38"/>
      <c r="AN102" s="38"/>
      <c r="AO102" s="38"/>
      <c r="AP102" s="38"/>
      <c r="AQ102" s="38"/>
      <c r="AR102" s="38"/>
      <c r="AS102" s="38"/>
      <c r="AT102" s="38"/>
    </row>
    <row r="103">
      <c r="A103" s="87"/>
      <c r="B103" s="87"/>
      <c r="C103" s="87"/>
      <c r="E103" s="266"/>
      <c r="F103" s="266"/>
      <c r="G103" s="322" t="s">
        <v>267</v>
      </c>
      <c r="H103" s="323" t="str">
        <f>IFS(H100=8,12,
H100=4,4,
H100=2,1,
H100=1,0,
TRUE,NA())</f>
        <v>#N/A</v>
      </c>
      <c r="I103" s="317"/>
      <c r="J103" s="317"/>
      <c r="K103" s="317"/>
      <c r="L103" s="318"/>
      <c r="M103" s="318"/>
      <c r="N103" s="318"/>
      <c r="O103" s="317"/>
      <c r="P103" s="319"/>
      <c r="Q103" s="317"/>
      <c r="R103" s="38"/>
      <c r="S103" s="38"/>
      <c r="AG103" s="38"/>
      <c r="AH103" s="38"/>
      <c r="AI103" s="38"/>
      <c r="AJ103" s="38"/>
      <c r="AK103" s="38"/>
      <c r="AL103" s="38"/>
      <c r="AM103" s="38"/>
      <c r="AN103" s="38"/>
      <c r="AO103" s="38"/>
      <c r="AP103" s="38"/>
      <c r="AQ103" s="38"/>
      <c r="AR103" s="38"/>
      <c r="AS103" s="38"/>
      <c r="AT103" s="38"/>
    </row>
    <row r="104">
      <c r="A104" s="87"/>
      <c r="B104" s="87"/>
      <c r="C104" s="87"/>
      <c r="E104" s="266"/>
      <c r="F104" s="266"/>
      <c r="G104" s="198" t="s">
        <v>268</v>
      </c>
      <c r="H104" s="324">
        <v>1.0</v>
      </c>
      <c r="I104" s="325"/>
      <c r="J104" s="325"/>
      <c r="K104" s="325"/>
      <c r="L104" s="326"/>
      <c r="M104" s="326"/>
      <c r="N104" s="326"/>
      <c r="O104" s="325"/>
      <c r="P104" s="327"/>
      <c r="Q104" s="325"/>
      <c r="R104" s="38"/>
      <c r="S104" s="38"/>
      <c r="AG104" s="38"/>
      <c r="AH104" s="38"/>
      <c r="AI104" s="38"/>
      <c r="AJ104" s="38"/>
      <c r="AK104" s="38"/>
      <c r="AL104" s="38"/>
      <c r="AM104" s="38"/>
      <c r="AN104" s="38"/>
      <c r="AO104" s="38"/>
      <c r="AP104" s="38"/>
      <c r="AQ104" s="38"/>
      <c r="AR104" s="38"/>
      <c r="AS104" s="38"/>
      <c r="AT104" s="38"/>
    </row>
    <row r="105">
      <c r="A105" s="87"/>
      <c r="B105" s="87"/>
      <c r="C105" s="87"/>
      <c r="E105" s="266"/>
      <c r="F105" s="266"/>
      <c r="G105" s="328" t="s">
        <v>269</v>
      </c>
      <c r="H105" s="329" t="str">
        <f>ALL_GATHER_CHIP2CHIP_TIME_MS2(H102 * H104, H103)</f>
        <v>#N/A</v>
      </c>
      <c r="I105" s="330"/>
      <c r="J105" s="330"/>
      <c r="K105" s="330"/>
      <c r="L105" s="331"/>
      <c r="M105" s="331"/>
      <c r="N105" s="331"/>
      <c r="O105" s="330"/>
      <c r="P105" s="332"/>
      <c r="Q105" s="330"/>
      <c r="R105" s="38"/>
      <c r="S105" s="38"/>
      <c r="AG105" s="38"/>
      <c r="AH105" s="38"/>
      <c r="AI105" s="38"/>
      <c r="AJ105" s="38"/>
      <c r="AK105" s="38"/>
      <c r="AL105" s="38"/>
      <c r="AM105" s="38"/>
      <c r="AN105" s="38"/>
      <c r="AO105" s="38"/>
      <c r="AP105" s="38"/>
      <c r="AQ105" s="38"/>
      <c r="AR105" s="38"/>
      <c r="AS105" s="38"/>
      <c r="AT105" s="38"/>
    </row>
    <row r="106">
      <c r="A106" s="87"/>
      <c r="B106" s="87"/>
      <c r="C106" s="87"/>
      <c r="E106" s="266"/>
      <c r="F106" s="266"/>
      <c r="G106" s="320"/>
      <c r="H106" s="333"/>
      <c r="I106" s="325"/>
      <c r="J106" s="325"/>
      <c r="K106" s="325"/>
      <c r="L106" s="326"/>
      <c r="M106" s="326"/>
      <c r="N106" s="326"/>
      <c r="O106" s="325"/>
      <c r="P106" s="327"/>
      <c r="Q106" s="325"/>
      <c r="R106" s="38"/>
      <c r="S106" s="38"/>
      <c r="AG106" s="38"/>
      <c r="AH106" s="38"/>
      <c r="AI106" s="38"/>
      <c r="AJ106" s="38"/>
      <c r="AK106" s="38"/>
      <c r="AL106" s="38"/>
      <c r="AM106" s="38"/>
      <c r="AN106" s="38"/>
      <c r="AO106" s="38"/>
      <c r="AP106" s="38"/>
      <c r="AQ106" s="38"/>
      <c r="AR106" s="38"/>
      <c r="AS106" s="38"/>
      <c r="AT106" s="38"/>
    </row>
    <row r="107">
      <c r="A107" s="87"/>
      <c r="B107" s="87"/>
      <c r="C107" s="87"/>
      <c r="E107" s="266"/>
      <c r="F107" s="266"/>
      <c r="G107" s="306" t="s">
        <v>270</v>
      </c>
      <c r="H107" s="307"/>
      <c r="I107" s="308"/>
      <c r="J107" s="308"/>
      <c r="K107" s="308"/>
      <c r="L107" s="309"/>
      <c r="M107" s="309"/>
      <c r="N107" s="309"/>
      <c r="O107" s="308"/>
      <c r="P107" s="310"/>
      <c r="Q107" s="308"/>
      <c r="R107" s="38"/>
      <c r="S107" s="38"/>
      <c r="AG107" s="38"/>
      <c r="AH107" s="38"/>
      <c r="AI107" s="38"/>
      <c r="AJ107" s="38"/>
      <c r="AK107" s="38"/>
      <c r="AL107" s="38"/>
      <c r="AM107" s="38"/>
      <c r="AN107" s="38"/>
      <c r="AO107" s="38"/>
      <c r="AP107" s="38"/>
      <c r="AQ107" s="38"/>
      <c r="AR107" s="38"/>
      <c r="AS107" s="38"/>
      <c r="AT107" s="38"/>
    </row>
    <row r="108">
      <c r="A108" s="87"/>
      <c r="B108" s="87"/>
      <c r="C108" s="87"/>
      <c r="E108" s="266"/>
      <c r="F108" s="266"/>
      <c r="G108" s="334" t="s">
        <v>271</v>
      </c>
      <c r="H108" s="335" t="s">
        <v>264</v>
      </c>
      <c r="I108" s="305"/>
      <c r="J108" s="336">
        <f>SHARDING(K96)*SHARDING(L96)*SHARDING(M96)/HW_SPEC("# of TensorCore per Chip")</f>
        <v>8</v>
      </c>
      <c r="K108" s="325"/>
      <c r="L108" s="326"/>
      <c r="M108" s="326"/>
      <c r="N108" s="326"/>
      <c r="O108" s="325"/>
      <c r="P108" s="327"/>
      <c r="Q108" s="325"/>
      <c r="R108" s="38"/>
      <c r="S108" s="38"/>
      <c r="AG108" s="38"/>
      <c r="AH108" s="38"/>
      <c r="AI108" s="38"/>
      <c r="AJ108" s="38"/>
      <c r="AK108" s="38"/>
      <c r="AL108" s="38"/>
      <c r="AM108" s="38"/>
      <c r="AN108" s="38"/>
      <c r="AO108" s="38"/>
      <c r="AP108" s="38"/>
      <c r="AQ108" s="38"/>
      <c r="AR108" s="38"/>
      <c r="AS108" s="38"/>
      <c r="AT108" s="38"/>
    </row>
    <row r="109">
      <c r="A109" s="87"/>
      <c r="B109" s="87"/>
      <c r="C109" s="87"/>
      <c r="E109" s="266"/>
      <c r="F109" s="266"/>
      <c r="G109" s="266"/>
      <c r="H109" s="311" t="s">
        <v>265</v>
      </c>
      <c r="I109" s="172"/>
      <c r="J109" s="337">
        <f>P97 * HW_SPEC("# of TensorCore per Chip") * (J108-1)</f>
        <v>12.25</v>
      </c>
      <c r="K109" s="338"/>
      <c r="L109" s="339"/>
      <c r="M109" s="339"/>
      <c r="N109" s="339"/>
      <c r="O109" s="338"/>
      <c r="P109" s="340"/>
      <c r="Q109" s="338"/>
      <c r="R109" s="38"/>
      <c r="S109" s="38"/>
      <c r="AG109" s="38"/>
      <c r="AH109" s="38"/>
      <c r="AI109" s="38"/>
      <c r="AJ109" s="38"/>
      <c r="AK109" s="38"/>
      <c r="AL109" s="38"/>
      <c r="AM109" s="38"/>
      <c r="AN109" s="38"/>
      <c r="AO109" s="38"/>
      <c r="AP109" s="38"/>
      <c r="AQ109" s="38"/>
      <c r="AR109" s="38"/>
      <c r="AS109" s="38"/>
      <c r="AT109" s="38"/>
    </row>
    <row r="110">
      <c r="A110" s="87"/>
      <c r="B110" s="87"/>
      <c r="C110" s="87"/>
      <c r="E110" s="266"/>
      <c r="F110" s="266"/>
      <c r="G110" s="266"/>
      <c r="H110" s="320" t="s">
        <v>266</v>
      </c>
      <c r="I110" s="172"/>
      <c r="J110" s="337">
        <f>J109*J108</f>
        <v>98</v>
      </c>
      <c r="K110" s="338"/>
      <c r="L110" s="339"/>
      <c r="M110" s="339"/>
      <c r="N110" s="339"/>
      <c r="O110" s="338"/>
      <c r="P110" s="340"/>
      <c r="Q110" s="338"/>
      <c r="R110" s="38"/>
      <c r="S110" s="38"/>
      <c r="AG110" s="38"/>
      <c r="AH110" s="38"/>
      <c r="AI110" s="38"/>
      <c r="AJ110" s="38"/>
      <c r="AK110" s="38"/>
      <c r="AL110" s="38"/>
      <c r="AM110" s="38"/>
      <c r="AN110" s="38"/>
      <c r="AO110" s="38"/>
      <c r="AP110" s="38"/>
      <c r="AQ110" s="38"/>
      <c r="AR110" s="38"/>
      <c r="AS110" s="38"/>
      <c r="AT110" s="38"/>
    </row>
    <row r="111">
      <c r="A111" s="87"/>
      <c r="B111" s="87"/>
      <c r="C111" s="87"/>
      <c r="E111" s="266"/>
      <c r="F111" s="266"/>
      <c r="G111" s="266"/>
      <c r="H111" s="322" t="s">
        <v>267</v>
      </c>
      <c r="I111" s="172"/>
      <c r="J111" s="341">
        <f>IFS(J108=8,12,
J108=4,4,
J108=2,1,
J108=1,0,
TRUE,NA())</f>
        <v>12</v>
      </c>
      <c r="K111" s="338"/>
      <c r="L111" s="339"/>
      <c r="M111" s="339"/>
      <c r="N111" s="339"/>
      <c r="O111" s="338"/>
      <c r="P111" s="340"/>
      <c r="Q111" s="338"/>
      <c r="R111" s="38"/>
      <c r="S111" s="38"/>
      <c r="AG111" s="38"/>
      <c r="AH111" s="38"/>
      <c r="AI111" s="38"/>
      <c r="AJ111" s="38"/>
      <c r="AK111" s="38"/>
      <c r="AL111" s="38"/>
      <c r="AM111" s="38"/>
      <c r="AN111" s="38"/>
      <c r="AO111" s="38"/>
      <c r="AP111" s="38"/>
      <c r="AQ111" s="38"/>
      <c r="AR111" s="38"/>
      <c r="AS111" s="38"/>
      <c r="AT111" s="38"/>
    </row>
    <row r="112">
      <c r="A112" s="87"/>
      <c r="B112" s="87"/>
      <c r="C112" s="87"/>
      <c r="E112" s="266"/>
      <c r="F112" s="266"/>
      <c r="G112" s="266"/>
      <c r="H112" s="198" t="s">
        <v>268</v>
      </c>
      <c r="I112" s="172"/>
      <c r="J112" s="342">
        <v>2.0</v>
      </c>
      <c r="K112" s="338"/>
      <c r="L112" s="339"/>
      <c r="M112" s="339"/>
      <c r="N112" s="339"/>
      <c r="O112" s="338"/>
      <c r="P112" s="340"/>
      <c r="Q112" s="338"/>
      <c r="R112" s="38"/>
      <c r="S112" s="38"/>
      <c r="AG112" s="38"/>
      <c r="AH112" s="38"/>
      <c r="AI112" s="38"/>
      <c r="AJ112" s="38"/>
      <c r="AK112" s="38"/>
      <c r="AL112" s="38"/>
      <c r="AM112" s="38"/>
      <c r="AN112" s="38"/>
      <c r="AO112" s="38"/>
      <c r="AP112" s="38"/>
      <c r="AQ112" s="38"/>
      <c r="AR112" s="38"/>
      <c r="AS112" s="38"/>
      <c r="AT112" s="38"/>
    </row>
    <row r="113">
      <c r="A113" s="87"/>
      <c r="B113" s="87"/>
      <c r="C113" s="87"/>
      <c r="E113" s="266"/>
      <c r="F113" s="266"/>
      <c r="G113" s="277"/>
      <c r="H113" s="311" t="s">
        <v>269</v>
      </c>
      <c r="I113" s="172"/>
      <c r="J113" s="343">
        <f>ALL_GATHER_CHIP2CHIP_TIME_MS2(J110 * J112, J111)</f>
        <v>0.09969075521</v>
      </c>
      <c r="K113" s="338"/>
      <c r="L113" s="339"/>
      <c r="M113" s="339"/>
      <c r="N113" s="339"/>
      <c r="O113" s="338"/>
      <c r="P113" s="340"/>
      <c r="Q113" s="338"/>
      <c r="R113" s="38"/>
      <c r="S113" s="38"/>
      <c r="AG113" s="38"/>
      <c r="AH113" s="38"/>
      <c r="AI113" s="38"/>
      <c r="AJ113" s="38"/>
      <c r="AK113" s="38"/>
      <c r="AL113" s="38"/>
      <c r="AM113" s="38"/>
      <c r="AN113" s="38"/>
      <c r="AO113" s="38"/>
      <c r="AP113" s="38"/>
      <c r="AQ113" s="38"/>
      <c r="AR113" s="38"/>
      <c r="AS113" s="38"/>
      <c r="AT113" s="38"/>
    </row>
    <row r="114">
      <c r="A114" s="87"/>
      <c r="B114" s="87"/>
      <c r="C114" s="87"/>
      <c r="E114" s="266"/>
      <c r="F114" s="266"/>
      <c r="G114" s="334" t="s">
        <v>272</v>
      </c>
      <c r="H114" s="322" t="s">
        <v>264</v>
      </c>
      <c r="I114" s="344"/>
      <c r="J114" s="345">
        <f>HW_SPEC("# of TensorCore per Chip")</f>
        <v>2</v>
      </c>
      <c r="K114" s="338"/>
      <c r="L114" s="339"/>
      <c r="M114" s="339"/>
      <c r="N114" s="339"/>
      <c r="O114" s="338"/>
      <c r="P114" s="340"/>
      <c r="Q114" s="338"/>
      <c r="R114" s="38"/>
      <c r="S114" s="38"/>
      <c r="AG114" s="38"/>
      <c r="AH114" s="38"/>
      <c r="AI114" s="38"/>
      <c r="AJ114" s="38"/>
      <c r="AK114" s="38"/>
      <c r="AL114" s="38"/>
      <c r="AM114" s="38"/>
      <c r="AN114" s="38"/>
      <c r="AO114" s="38"/>
      <c r="AP114" s="38"/>
      <c r="AQ114" s="38"/>
      <c r="AR114" s="38"/>
      <c r="AS114" s="38"/>
      <c r="AT114" s="38"/>
    </row>
    <row r="115">
      <c r="A115" s="87"/>
      <c r="B115" s="87"/>
      <c r="C115" s="87"/>
      <c r="E115" s="266"/>
      <c r="F115" s="266"/>
      <c r="G115" s="266"/>
      <c r="H115" s="322" t="s">
        <v>265</v>
      </c>
      <c r="I115" s="344"/>
      <c r="J115" s="337">
        <f>P81 / J114 * (J114-1)</f>
        <v>0.4375</v>
      </c>
      <c r="K115" s="338"/>
      <c r="L115" s="339"/>
      <c r="M115" s="339"/>
      <c r="N115" s="339"/>
      <c r="O115" s="338"/>
      <c r="P115" s="340"/>
      <c r="Q115" s="338"/>
      <c r="R115" s="38"/>
      <c r="S115" s="38"/>
      <c r="AG115" s="38"/>
      <c r="AH115" s="38"/>
      <c r="AI115" s="38"/>
      <c r="AJ115" s="38"/>
      <c r="AK115" s="38"/>
      <c r="AL115" s="38"/>
      <c r="AM115" s="38"/>
      <c r="AN115" s="38"/>
      <c r="AO115" s="38"/>
      <c r="AP115" s="38"/>
      <c r="AQ115" s="38"/>
      <c r="AR115" s="38"/>
      <c r="AS115" s="38"/>
      <c r="AT115" s="38"/>
    </row>
    <row r="116">
      <c r="A116" s="87"/>
      <c r="B116" s="87"/>
      <c r="C116" s="87"/>
      <c r="E116" s="266"/>
      <c r="F116" s="266"/>
      <c r="G116" s="266"/>
      <c r="H116" s="322" t="s">
        <v>266</v>
      </c>
      <c r="I116" s="344"/>
      <c r="J116" s="337">
        <f>J115*J114</f>
        <v>0.875</v>
      </c>
      <c r="K116" s="338"/>
      <c r="L116" s="339"/>
      <c r="M116" s="339"/>
      <c r="N116" s="339"/>
      <c r="O116" s="338"/>
      <c r="P116" s="340"/>
      <c r="Q116" s="338"/>
      <c r="R116" s="346"/>
      <c r="S116" s="346"/>
      <c r="AG116" s="38"/>
      <c r="AH116" s="38"/>
      <c r="AI116" s="38"/>
      <c r="AJ116" s="38"/>
      <c r="AK116" s="38"/>
      <c r="AL116" s="38"/>
      <c r="AM116" s="38"/>
      <c r="AN116" s="38"/>
      <c r="AO116" s="38"/>
      <c r="AP116" s="38"/>
      <c r="AQ116" s="38"/>
      <c r="AR116" s="38"/>
      <c r="AS116" s="38"/>
      <c r="AT116" s="38"/>
    </row>
    <row r="117">
      <c r="A117" s="87"/>
      <c r="B117" s="87"/>
      <c r="C117" s="87"/>
      <c r="E117" s="266"/>
      <c r="F117" s="266"/>
      <c r="G117" s="266"/>
      <c r="H117" s="322" t="s">
        <v>269</v>
      </c>
      <c r="I117" s="344"/>
      <c r="J117" s="347">
        <f>ALL_GATHER_CORE2CORE_TIME_MS(J116)</f>
        <v>0.0007120768229</v>
      </c>
      <c r="K117" s="338"/>
      <c r="L117" s="339"/>
      <c r="M117" s="339"/>
      <c r="N117" s="339"/>
      <c r="O117" s="338"/>
      <c r="P117" s="340"/>
      <c r="Q117" s="338"/>
      <c r="R117" s="346"/>
      <c r="S117" s="346"/>
      <c r="AG117" s="38"/>
      <c r="AH117" s="38"/>
      <c r="AI117" s="38"/>
      <c r="AJ117" s="38"/>
      <c r="AK117" s="38"/>
      <c r="AL117" s="38"/>
      <c r="AM117" s="38"/>
      <c r="AN117" s="38"/>
      <c r="AO117" s="38"/>
      <c r="AP117" s="38"/>
      <c r="AQ117" s="38"/>
      <c r="AR117" s="38"/>
      <c r="AS117" s="38"/>
      <c r="AT117" s="38"/>
    </row>
    <row r="118">
      <c r="A118" s="87"/>
      <c r="B118" s="87"/>
      <c r="C118" s="87"/>
      <c r="E118" s="266"/>
      <c r="F118" s="266"/>
      <c r="G118" s="277"/>
      <c r="H118" s="320" t="s">
        <v>273</v>
      </c>
      <c r="I118" s="172"/>
      <c r="J118" s="347">
        <f>J117/J108</f>
        <v>0.00008900960286</v>
      </c>
      <c r="K118" s="338"/>
      <c r="L118" s="339"/>
      <c r="M118" s="339"/>
      <c r="N118" s="339"/>
      <c r="O118" s="338"/>
      <c r="P118" s="340"/>
      <c r="Q118" s="338"/>
      <c r="R118" s="346"/>
      <c r="S118" s="346"/>
      <c r="AG118" s="38"/>
      <c r="AH118" s="38"/>
      <c r="AI118" s="38"/>
      <c r="AJ118" s="38"/>
      <c r="AK118" s="38"/>
      <c r="AL118" s="38"/>
      <c r="AM118" s="38"/>
      <c r="AN118" s="38"/>
      <c r="AO118" s="38"/>
      <c r="AP118" s="38"/>
      <c r="AQ118" s="38"/>
      <c r="AR118" s="38"/>
      <c r="AS118" s="38"/>
      <c r="AT118" s="38"/>
    </row>
    <row r="119">
      <c r="A119" s="87"/>
      <c r="B119" s="87"/>
      <c r="C119" s="87"/>
      <c r="E119" s="266"/>
      <c r="F119" s="266"/>
      <c r="G119" s="328" t="s">
        <v>274</v>
      </c>
      <c r="H119" s="348">
        <f>J113+J118</f>
        <v>0.09977976481</v>
      </c>
      <c r="I119" s="172"/>
      <c r="J119" s="343"/>
      <c r="K119" s="338"/>
      <c r="L119" s="339"/>
      <c r="M119" s="339"/>
      <c r="N119" s="339"/>
      <c r="O119" s="338"/>
      <c r="P119" s="340"/>
      <c r="Q119" s="338"/>
      <c r="R119" s="346"/>
      <c r="S119" s="346"/>
      <c r="AG119" s="38"/>
      <c r="AH119" s="38"/>
      <c r="AI119" s="38"/>
      <c r="AJ119" s="38"/>
      <c r="AK119" s="38"/>
      <c r="AL119" s="38"/>
      <c r="AM119" s="38"/>
      <c r="AN119" s="38"/>
      <c r="AO119" s="38"/>
      <c r="AP119" s="38"/>
      <c r="AQ119" s="38"/>
      <c r="AR119" s="38"/>
      <c r="AS119" s="38"/>
      <c r="AT119" s="38"/>
    </row>
    <row r="120">
      <c r="A120" s="87"/>
      <c r="B120" s="87"/>
      <c r="C120" s="87"/>
      <c r="E120" s="266"/>
      <c r="F120" s="266"/>
      <c r="G120" s="320"/>
      <c r="H120" s="348"/>
      <c r="I120" s="172"/>
      <c r="J120" s="343"/>
      <c r="K120" s="338"/>
      <c r="L120" s="339"/>
      <c r="M120" s="339"/>
      <c r="N120" s="339"/>
      <c r="O120" s="338"/>
      <c r="P120" s="340"/>
      <c r="Q120" s="338"/>
      <c r="R120" s="346"/>
      <c r="S120" s="346"/>
      <c r="AG120" s="38"/>
      <c r="AH120" s="38"/>
      <c r="AI120" s="38"/>
      <c r="AJ120" s="38"/>
      <c r="AK120" s="38"/>
      <c r="AL120" s="38"/>
      <c r="AM120" s="38"/>
      <c r="AN120" s="38"/>
      <c r="AO120" s="38"/>
      <c r="AP120" s="38"/>
      <c r="AQ120" s="38"/>
      <c r="AR120" s="38"/>
      <c r="AS120" s="38"/>
      <c r="AT120" s="38"/>
    </row>
    <row r="121">
      <c r="A121" s="87"/>
      <c r="B121" s="87"/>
      <c r="C121" s="87"/>
      <c r="E121" s="266"/>
      <c r="F121" s="266"/>
      <c r="G121" s="349" t="s">
        <v>275</v>
      </c>
      <c r="H121" s="350"/>
      <c r="I121" s="308"/>
      <c r="J121" s="351" t="s">
        <v>276</v>
      </c>
      <c r="K121" s="308"/>
      <c r="L121" s="309"/>
      <c r="M121" s="309"/>
      <c r="N121" s="309"/>
      <c r="O121" s="308"/>
      <c r="P121" s="310"/>
      <c r="Q121" s="308"/>
      <c r="R121" s="346"/>
      <c r="S121" s="346"/>
      <c r="AG121" s="38"/>
      <c r="AH121" s="38"/>
      <c r="AI121" s="38"/>
      <c r="AJ121" s="38"/>
      <c r="AK121" s="38"/>
      <c r="AL121" s="38"/>
      <c r="AM121" s="38"/>
      <c r="AN121" s="38"/>
      <c r="AO121" s="38"/>
      <c r="AP121" s="38"/>
      <c r="AQ121" s="38"/>
      <c r="AR121" s="38"/>
      <c r="AS121" s="38"/>
      <c r="AT121" s="38"/>
    </row>
    <row r="122">
      <c r="A122" s="87"/>
      <c r="B122" s="87"/>
      <c r="C122" s="87"/>
      <c r="E122" s="266"/>
      <c r="F122" s="266"/>
      <c r="G122" s="352" t="s">
        <v>277</v>
      </c>
      <c r="H122" s="353" t="s">
        <v>33</v>
      </c>
      <c r="I122" s="354"/>
      <c r="J122" s="355"/>
      <c r="K122" s="354"/>
      <c r="L122" s="356"/>
      <c r="M122" s="356"/>
      <c r="N122" s="356"/>
      <c r="O122" s="354"/>
      <c r="P122" s="357"/>
      <c r="Q122" s="354"/>
      <c r="R122" s="346"/>
      <c r="S122" s="346"/>
      <c r="AG122" s="38"/>
      <c r="AH122" s="38"/>
      <c r="AI122" s="38"/>
      <c r="AJ122" s="38"/>
      <c r="AK122" s="38"/>
      <c r="AL122" s="38"/>
      <c r="AM122" s="38"/>
      <c r="AN122" s="38"/>
      <c r="AO122" s="38"/>
      <c r="AP122" s="38"/>
      <c r="AQ122" s="38"/>
      <c r="AR122" s="38"/>
      <c r="AS122" s="38"/>
      <c r="AT122" s="38"/>
    </row>
    <row r="123">
      <c r="A123" s="87"/>
      <c r="B123" s="87"/>
      <c r="C123" s="87"/>
      <c r="E123" s="266"/>
      <c r="F123" s="266"/>
      <c r="G123" s="358" t="s">
        <v>278</v>
      </c>
      <c r="H123" s="359" t="s">
        <v>279</v>
      </c>
      <c r="I123" s="360"/>
      <c r="J123" s="361">
        <f>SHARDING(H122)</f>
        <v>16</v>
      </c>
      <c r="K123" s="360"/>
      <c r="L123" s="362"/>
      <c r="M123" s="362"/>
      <c r="N123" s="362"/>
      <c r="O123" s="360"/>
      <c r="P123" s="363"/>
      <c r="Q123" s="360"/>
      <c r="R123" s="346"/>
      <c r="S123" s="346"/>
      <c r="AG123" s="38"/>
      <c r="AH123" s="38"/>
      <c r="AI123" s="38"/>
      <c r="AJ123" s="38"/>
      <c r="AK123" s="38"/>
      <c r="AL123" s="38"/>
      <c r="AM123" s="38"/>
      <c r="AN123" s="38"/>
      <c r="AO123" s="38"/>
      <c r="AP123" s="38"/>
      <c r="AQ123" s="38"/>
      <c r="AR123" s="38"/>
      <c r="AS123" s="38"/>
      <c r="AT123" s="38"/>
    </row>
    <row r="124">
      <c r="A124" s="87"/>
      <c r="B124" s="87"/>
      <c r="C124" s="87"/>
      <c r="E124" s="266"/>
      <c r="F124" s="266"/>
      <c r="G124" s="266"/>
      <c r="H124" s="364" t="s">
        <v>265</v>
      </c>
      <c r="I124" s="354"/>
      <c r="J124" s="365">
        <f>P97 * (J123-1)</f>
        <v>13.125</v>
      </c>
      <c r="K124" s="354"/>
      <c r="L124" s="356"/>
      <c r="M124" s="356"/>
      <c r="N124" s="356"/>
      <c r="O124" s="354"/>
      <c r="P124" s="357"/>
      <c r="Q124" s="354"/>
      <c r="R124" s="346"/>
      <c r="S124" s="346"/>
      <c r="AG124" s="38"/>
      <c r="AH124" s="38"/>
      <c r="AI124" s="38"/>
      <c r="AJ124" s="38"/>
      <c r="AK124" s="38"/>
      <c r="AL124" s="38"/>
      <c r="AM124" s="38"/>
      <c r="AN124" s="38"/>
      <c r="AO124" s="38"/>
      <c r="AP124" s="38"/>
      <c r="AQ124" s="38"/>
      <c r="AR124" s="38"/>
      <c r="AS124" s="38"/>
      <c r="AT124" s="38"/>
    </row>
    <row r="125">
      <c r="A125" s="87"/>
      <c r="B125" s="87"/>
      <c r="C125" s="87"/>
      <c r="E125" s="266"/>
      <c r="F125" s="266"/>
      <c r="G125" s="266"/>
      <c r="H125" s="366" t="s">
        <v>266</v>
      </c>
      <c r="I125" s="360"/>
      <c r="J125" s="367">
        <f>J124*J123</f>
        <v>210</v>
      </c>
      <c r="K125" s="360"/>
      <c r="L125" s="362"/>
      <c r="M125" s="362"/>
      <c r="N125" s="362"/>
      <c r="O125" s="360"/>
      <c r="P125" s="363"/>
      <c r="Q125" s="360"/>
      <c r="R125" s="346"/>
      <c r="S125" s="346"/>
      <c r="AG125" s="38"/>
      <c r="AH125" s="38"/>
      <c r="AI125" s="38"/>
      <c r="AJ125" s="38"/>
      <c r="AK125" s="38"/>
      <c r="AL125" s="38"/>
      <c r="AM125" s="38"/>
      <c r="AN125" s="38"/>
      <c r="AO125" s="38"/>
      <c r="AP125" s="38"/>
      <c r="AQ125" s="38"/>
      <c r="AR125" s="38"/>
      <c r="AS125" s="38"/>
      <c r="AT125" s="38"/>
    </row>
    <row r="126">
      <c r="A126" s="87"/>
      <c r="B126" s="87"/>
      <c r="C126" s="87"/>
      <c r="E126" s="266"/>
      <c r="F126" s="266"/>
      <c r="G126" s="277"/>
      <c r="H126" s="796" t="s">
        <v>269</v>
      </c>
      <c r="I126" s="797"/>
      <c r="J126" s="798">
        <f>ALL_GATHER_CORE2CORE_TIME_MS(J125)</f>
        <v>0.1708984375</v>
      </c>
      <c r="K126" s="354"/>
      <c r="L126" s="356"/>
      <c r="M126" s="356"/>
      <c r="N126" s="356"/>
      <c r="O126" s="354"/>
      <c r="P126" s="357"/>
      <c r="Q126" s="354"/>
      <c r="R126" s="346"/>
      <c r="S126" s="346"/>
      <c r="AG126" s="38"/>
      <c r="AH126" s="38"/>
      <c r="AI126" s="38"/>
      <c r="AJ126" s="38"/>
      <c r="AK126" s="38"/>
      <c r="AL126" s="38"/>
      <c r="AM126" s="38"/>
      <c r="AN126" s="38"/>
      <c r="AO126" s="38"/>
      <c r="AP126" s="38"/>
      <c r="AQ126" s="38"/>
      <c r="AR126" s="38"/>
      <c r="AS126" s="38"/>
      <c r="AT126" s="38"/>
    </row>
    <row r="127">
      <c r="A127" s="87"/>
      <c r="B127" s="87"/>
      <c r="C127" s="87"/>
      <c r="E127" s="266"/>
      <c r="F127" s="266"/>
      <c r="G127" s="320"/>
      <c r="H127" s="348"/>
      <c r="I127" s="172"/>
      <c r="J127" s="343"/>
      <c r="K127" s="338"/>
      <c r="L127" s="339"/>
      <c r="M127" s="339"/>
      <c r="N127" s="339"/>
      <c r="O127" s="338"/>
      <c r="P127" s="340"/>
      <c r="Q127" s="338"/>
      <c r="R127" s="346"/>
      <c r="S127" s="346"/>
      <c r="AG127" s="38"/>
      <c r="AH127" s="38"/>
      <c r="AI127" s="38"/>
      <c r="AJ127" s="38"/>
      <c r="AK127" s="38"/>
      <c r="AL127" s="38"/>
      <c r="AM127" s="38"/>
      <c r="AN127" s="38"/>
      <c r="AO127" s="38"/>
      <c r="AP127" s="38"/>
      <c r="AQ127" s="38"/>
      <c r="AR127" s="38"/>
      <c r="AS127" s="38"/>
      <c r="AT127" s="38"/>
    </row>
    <row r="128">
      <c r="A128" s="87"/>
      <c r="B128" s="87"/>
      <c r="C128" s="87"/>
      <c r="E128" s="266"/>
      <c r="F128" s="266"/>
      <c r="G128" s="320"/>
      <c r="H128" s="348"/>
      <c r="I128" s="172"/>
      <c r="J128" s="343"/>
      <c r="K128" s="338"/>
      <c r="L128" s="339"/>
      <c r="M128" s="339"/>
      <c r="N128" s="339"/>
      <c r="O128" s="338"/>
      <c r="P128" s="340"/>
      <c r="Q128" s="338"/>
      <c r="R128" s="346"/>
      <c r="S128" s="346"/>
      <c r="AG128" s="38"/>
      <c r="AH128" s="38"/>
      <c r="AI128" s="38"/>
      <c r="AJ128" s="38"/>
      <c r="AK128" s="38"/>
      <c r="AL128" s="38"/>
      <c r="AM128" s="38"/>
      <c r="AN128" s="38"/>
      <c r="AO128" s="38"/>
      <c r="AP128" s="38"/>
      <c r="AQ128" s="38"/>
      <c r="AR128" s="38"/>
      <c r="AS128" s="38"/>
      <c r="AT128" s="38"/>
    </row>
    <row r="129">
      <c r="A129" s="87"/>
      <c r="B129" s="87"/>
      <c r="C129" s="87"/>
      <c r="E129" s="266"/>
      <c r="F129" s="266"/>
      <c r="G129" s="320"/>
      <c r="H129" s="348"/>
      <c r="I129" s="172"/>
      <c r="J129" s="343"/>
      <c r="K129" s="338"/>
      <c r="L129" s="339"/>
      <c r="M129" s="339"/>
      <c r="N129" s="339"/>
      <c r="O129" s="338"/>
      <c r="P129" s="340"/>
      <c r="Q129" s="338"/>
      <c r="R129" s="346"/>
      <c r="S129" s="346"/>
      <c r="AG129" s="38"/>
      <c r="AH129" s="38"/>
      <c r="AI129" s="38"/>
      <c r="AJ129" s="38"/>
      <c r="AK129" s="38"/>
      <c r="AL129" s="38"/>
      <c r="AM129" s="38"/>
      <c r="AN129" s="38"/>
      <c r="AO129" s="38"/>
      <c r="AP129" s="38"/>
      <c r="AQ129" s="38"/>
      <c r="AR129" s="38"/>
      <c r="AS129" s="38"/>
      <c r="AT129" s="38"/>
    </row>
    <row r="130">
      <c r="A130" s="87"/>
      <c r="B130" s="87"/>
      <c r="C130" s="87"/>
      <c r="E130" s="266"/>
      <c r="F130" s="266"/>
      <c r="G130" s="369" t="s">
        <v>280</v>
      </c>
      <c r="H130" s="370" t="s">
        <v>281</v>
      </c>
      <c r="I130" s="371"/>
      <c r="J130" s="371"/>
      <c r="K130" s="308"/>
      <c r="L130" s="309"/>
      <c r="M130" s="309"/>
      <c r="N130" s="309"/>
      <c r="O130" s="308"/>
      <c r="P130" s="310"/>
      <c r="Q130" s="308"/>
      <c r="R130" s="346"/>
      <c r="S130" s="346"/>
      <c r="AG130" s="38"/>
      <c r="AH130" s="38"/>
      <c r="AI130" s="38"/>
      <c r="AJ130" s="38"/>
      <c r="AK130" s="38"/>
      <c r="AL130" s="38"/>
      <c r="AM130" s="38"/>
      <c r="AN130" s="38"/>
      <c r="AO130" s="38"/>
      <c r="AP130" s="38"/>
      <c r="AQ130" s="38"/>
      <c r="AR130" s="38"/>
      <c r="AS130" s="38"/>
      <c r="AT130" s="38"/>
    </row>
    <row r="131">
      <c r="A131" s="87"/>
      <c r="B131" s="87"/>
      <c r="C131" s="87"/>
      <c r="E131" s="266"/>
      <c r="F131" s="266"/>
      <c r="G131" s="372" t="s">
        <v>282</v>
      </c>
      <c r="H131" s="373">
        <f>IFS(H130=G99,H105,
H130=G107,H119 ,
H130=G121,J126,
TRUE,0)</f>
        <v>0</v>
      </c>
      <c r="I131" s="374"/>
      <c r="J131" s="374"/>
      <c r="K131" s="374"/>
      <c r="L131" s="375"/>
      <c r="M131" s="375"/>
      <c r="N131" s="375"/>
      <c r="O131" s="376"/>
      <c r="P131" s="377"/>
      <c r="Q131" s="376"/>
      <c r="AG131" s="38"/>
      <c r="AH131" s="38"/>
      <c r="AI131" s="38"/>
      <c r="AJ131" s="38"/>
      <c r="AK131" s="38"/>
      <c r="AL131" s="38"/>
      <c r="AM131" s="38"/>
      <c r="AN131" s="38"/>
      <c r="AO131" s="38"/>
      <c r="AP131" s="38"/>
      <c r="AQ131" s="38"/>
      <c r="AR131" s="38"/>
      <c r="AS131" s="38"/>
      <c r="AT131" s="38"/>
    </row>
    <row r="132">
      <c r="A132" s="87"/>
      <c r="B132" s="87"/>
      <c r="C132" s="87"/>
      <c r="E132" s="266"/>
      <c r="F132" s="266"/>
      <c r="G132" s="378" t="s">
        <v>283</v>
      </c>
      <c r="H132" s="379">
        <f>IFS(PARAMS("topo")="2x2x2", (2+2+2)/2,
PARAMS("topo")="2x2", (2+2)/2,
TRUE, NA())</f>
        <v>3</v>
      </c>
      <c r="I132" s="380"/>
      <c r="J132" s="380"/>
      <c r="K132" s="380"/>
      <c r="L132" s="381"/>
      <c r="M132" s="381"/>
      <c r="N132" s="381"/>
      <c r="O132" s="382"/>
      <c r="P132" s="383"/>
      <c r="Q132" s="382"/>
      <c r="AG132" s="38"/>
      <c r="AH132" s="38"/>
      <c r="AI132" s="38"/>
      <c r="AJ132" s="38"/>
      <c r="AK132" s="38"/>
      <c r="AL132" s="38"/>
      <c r="AM132" s="38"/>
      <c r="AN132" s="38"/>
      <c r="AO132" s="38"/>
      <c r="AP132" s="38"/>
      <c r="AQ132" s="38"/>
      <c r="AR132" s="38"/>
      <c r="AS132" s="38"/>
      <c r="AT132" s="38"/>
    </row>
    <row r="133">
      <c r="A133" s="87"/>
      <c r="B133" s="87"/>
      <c r="C133" s="87"/>
      <c r="E133" s="266"/>
      <c r="F133" s="277"/>
      <c r="G133" s="372" t="s">
        <v>284</v>
      </c>
      <c r="H133" s="373">
        <f>IF(H130="No Collectives", 0, H132 * HW_SPEC("Chip-to-Chip ICI Latency (ms)"))</f>
        <v>0</v>
      </c>
      <c r="I133" s="374"/>
      <c r="J133" s="374"/>
      <c r="K133" s="374"/>
      <c r="L133" s="375"/>
      <c r="M133" s="375"/>
      <c r="N133" s="375"/>
      <c r="O133" s="376"/>
      <c r="P133" s="377"/>
      <c r="Q133" s="376"/>
      <c r="AG133" s="38"/>
      <c r="AH133" s="38"/>
      <c r="AI133" s="38"/>
      <c r="AJ133" s="38"/>
      <c r="AK133" s="38"/>
      <c r="AL133" s="38"/>
      <c r="AM133" s="38"/>
      <c r="AN133" s="38"/>
      <c r="AO133" s="38"/>
      <c r="AP133" s="38"/>
      <c r="AQ133" s="38"/>
      <c r="AR133" s="38"/>
      <c r="AS133" s="38"/>
      <c r="AT133" s="38"/>
    </row>
    <row r="134">
      <c r="A134" s="87"/>
      <c r="B134" s="87"/>
      <c r="C134" s="87"/>
      <c r="E134" s="266"/>
      <c r="F134" s="384" t="s">
        <v>285</v>
      </c>
      <c r="G134" s="385" t="s">
        <v>286</v>
      </c>
      <c r="H134" s="381" t="str">
        <f>VLOOKUP(O82&amp;","&amp;O86,$T$3:$W$12,4, FALSE)</f>
        <v>fp8</v>
      </c>
      <c r="I134" s="386"/>
      <c r="J134" s="380"/>
      <c r="K134" s="380"/>
      <c r="L134" s="381"/>
      <c r="M134" s="381"/>
      <c r="N134" s="381"/>
      <c r="O134" s="380"/>
      <c r="P134" s="383"/>
      <c r="Q134" s="172"/>
      <c r="AG134" s="38"/>
      <c r="AH134" s="38"/>
      <c r="AI134" s="38"/>
      <c r="AJ134" s="38"/>
      <c r="AK134" s="38"/>
      <c r="AL134" s="38"/>
      <c r="AM134" s="38"/>
      <c r="AN134" s="38"/>
      <c r="AO134" s="38"/>
      <c r="AP134" s="38"/>
      <c r="AQ134" s="38"/>
      <c r="AR134" s="38"/>
      <c r="AS134" s="38"/>
      <c r="AT134" s="38"/>
    </row>
    <row r="135">
      <c r="A135" s="87"/>
      <c r="B135" s="87"/>
      <c r="C135" s="87"/>
      <c r="E135" s="266"/>
      <c r="F135" s="266"/>
      <c r="G135" s="385" t="s">
        <v>287</v>
      </c>
      <c r="H135" s="387">
        <f>CALCULATE_FLOPS(J85:M85,J89:M89,L89,1,H134)</f>
        <v>2818572288</v>
      </c>
      <c r="I135" s="386"/>
      <c r="J135" s="380"/>
      <c r="K135" s="380"/>
      <c r="L135" s="381"/>
      <c r="M135" s="381"/>
      <c r="N135" s="381"/>
      <c r="O135" s="380"/>
      <c r="P135" s="383"/>
      <c r="Q135" s="172"/>
      <c r="AG135" s="38"/>
      <c r="AH135" s="38"/>
      <c r="AI135" s="38"/>
      <c r="AJ135" s="38"/>
      <c r="AK135" s="38"/>
      <c r="AL135" s="38"/>
      <c r="AM135" s="38"/>
      <c r="AN135" s="38"/>
      <c r="AO135" s="38"/>
      <c r="AP135" s="38"/>
      <c r="AQ135" s="38"/>
      <c r="AR135" s="38"/>
      <c r="AS135" s="38"/>
      <c r="AT135" s="38"/>
    </row>
    <row r="136">
      <c r="A136" s="87"/>
      <c r="B136" s="87"/>
      <c r="C136" s="87"/>
      <c r="E136" s="266"/>
      <c r="F136" s="277"/>
      <c r="G136" s="388" t="s">
        <v>288</v>
      </c>
      <c r="H136" s="389">
        <f>COMPUTE_TIME_MS(H135, H134)</f>
        <v>0.001420637034</v>
      </c>
      <c r="I136" s="390"/>
      <c r="J136" s="391"/>
      <c r="K136" s="391"/>
      <c r="L136" s="392"/>
      <c r="M136" s="392"/>
      <c r="N136" s="392"/>
      <c r="O136" s="391"/>
      <c r="P136" s="393"/>
      <c r="Q136" s="172"/>
      <c r="AG136" s="38"/>
      <c r="AH136" s="38"/>
      <c r="AI136" s="38"/>
      <c r="AJ136" s="38"/>
      <c r="AK136" s="38"/>
      <c r="AL136" s="38"/>
      <c r="AM136" s="38"/>
      <c r="AN136" s="38"/>
      <c r="AO136" s="38"/>
      <c r="AP136" s="38"/>
      <c r="AQ136" s="38"/>
      <c r="AR136" s="38"/>
      <c r="AS136" s="38"/>
      <c r="AT136" s="38"/>
    </row>
    <row r="137">
      <c r="A137" s="87"/>
      <c r="B137" s="87"/>
      <c r="C137" s="87"/>
      <c r="E137" s="266"/>
      <c r="F137" s="384" t="s">
        <v>289</v>
      </c>
      <c r="G137" s="381" t="s">
        <v>290</v>
      </c>
      <c r="H137" s="394">
        <f>IF(Q82,0,P85)+IF(Q86,0,P89)+IF(Q90,0,P93)</f>
        <v>11.75</v>
      </c>
      <c r="I137" s="380"/>
      <c r="J137" s="380"/>
      <c r="K137" s="380"/>
      <c r="L137" s="381"/>
      <c r="M137" s="381"/>
      <c r="N137" s="381"/>
      <c r="O137" s="380"/>
      <c r="P137" s="383"/>
      <c r="Q137" s="172"/>
      <c r="AG137" s="38"/>
      <c r="AH137" s="38"/>
      <c r="AI137" s="38"/>
      <c r="AJ137" s="38"/>
      <c r="AK137" s="38"/>
      <c r="AL137" s="38"/>
      <c r="AM137" s="38"/>
      <c r="AN137" s="38"/>
      <c r="AO137" s="38"/>
      <c r="AP137" s="38"/>
      <c r="AQ137" s="38"/>
      <c r="AR137" s="38"/>
      <c r="AS137" s="38"/>
      <c r="AT137" s="38"/>
    </row>
    <row r="138">
      <c r="A138" s="87"/>
      <c r="B138" s="87"/>
      <c r="C138" s="87"/>
      <c r="E138" s="277"/>
      <c r="F138" s="277"/>
      <c r="G138" s="395" t="s">
        <v>291</v>
      </c>
      <c r="H138" s="396">
        <f>HBM_TIME_MS(H137)</f>
        <v>0.003921602657</v>
      </c>
      <c r="I138" s="391"/>
      <c r="J138" s="391"/>
      <c r="K138" s="391"/>
      <c r="L138" s="392"/>
      <c r="M138" s="392"/>
      <c r="N138" s="392"/>
      <c r="O138" s="391"/>
      <c r="P138" s="393"/>
      <c r="Q138" s="172"/>
      <c r="AH138" s="397"/>
      <c r="AI138" s="397"/>
      <c r="AJ138" s="397"/>
      <c r="AK138" s="38"/>
      <c r="AL138" s="38"/>
      <c r="AM138" s="38"/>
      <c r="AN138" s="38"/>
      <c r="AO138" s="38"/>
      <c r="AP138" s="38"/>
      <c r="AQ138" s="38"/>
      <c r="AR138" s="38"/>
      <c r="AS138" s="38"/>
      <c r="AT138" s="38"/>
    </row>
    <row r="139">
      <c r="E139" s="258" t="s">
        <v>292</v>
      </c>
      <c r="F139" s="282" t="s">
        <v>249</v>
      </c>
      <c r="G139" s="260"/>
      <c r="H139" s="290" t="s">
        <v>238</v>
      </c>
      <c r="I139" s="290" t="s">
        <v>239</v>
      </c>
      <c r="J139" s="290"/>
      <c r="K139" s="195" t="s">
        <v>40</v>
      </c>
      <c r="L139" s="195" t="s">
        <v>38</v>
      </c>
      <c r="M139" s="398" t="s">
        <v>142</v>
      </c>
      <c r="N139" s="290" t="s">
        <v>240</v>
      </c>
      <c r="O139" s="291" t="str">
        <f>EXTRACT_ACTIVATION_DTYPE(PARAMS("attn_proj_dtype"))</f>
        <v>fp8</v>
      </c>
      <c r="P139" s="292"/>
      <c r="Q139" s="291" t="b">
        <v>0</v>
      </c>
      <c r="R139" s="38"/>
      <c r="S139" s="38"/>
      <c r="AH139" s="397"/>
      <c r="AI139" s="397"/>
      <c r="AJ139" s="397"/>
      <c r="AK139" s="38"/>
      <c r="AL139" s="38"/>
      <c r="AM139" s="38"/>
      <c r="AN139" s="38"/>
      <c r="AO139" s="38"/>
      <c r="AP139" s="38"/>
      <c r="AQ139" s="38"/>
      <c r="AR139" s="38"/>
      <c r="AS139" s="38"/>
      <c r="AT139" s="38"/>
    </row>
    <row r="140">
      <c r="E140" s="266"/>
      <c r="F140" s="267"/>
      <c r="G140" s="268"/>
      <c r="H140" s="195" t="s">
        <v>242</v>
      </c>
      <c r="I140" s="290" t="s">
        <v>239</v>
      </c>
      <c r="J140" s="289"/>
      <c r="K140" s="289">
        <f t="shared" ref="K140:M140" si="19">PARAMS(K139)</f>
        <v>2048</v>
      </c>
      <c r="L140" s="290">
        <f t="shared" si="19"/>
        <v>1</v>
      </c>
      <c r="M140" s="290">
        <f t="shared" si="19"/>
        <v>1536</v>
      </c>
      <c r="N140" s="290" t="s">
        <v>240</v>
      </c>
      <c r="O140" s="266"/>
      <c r="P140" s="292">
        <f>SIZEOF_IN_MIB(J140:M140, $O139)</f>
        <v>3</v>
      </c>
      <c r="Q140" s="266"/>
      <c r="R140" s="38"/>
      <c r="S140" s="38"/>
      <c r="AH140" s="397"/>
      <c r="AI140" s="397"/>
      <c r="AJ140" s="397"/>
      <c r="AK140" s="38"/>
      <c r="AL140" s="38"/>
      <c r="AM140" s="38"/>
      <c r="AN140" s="38"/>
      <c r="AO140" s="38"/>
      <c r="AP140" s="38"/>
      <c r="AQ140" s="38"/>
      <c r="AR140" s="38"/>
      <c r="AS140" s="38"/>
      <c r="AT140" s="38"/>
    </row>
    <row r="141">
      <c r="E141" s="266"/>
      <c r="F141" s="267"/>
      <c r="G141" s="268"/>
      <c r="H141" s="289" t="s">
        <v>244</v>
      </c>
      <c r="I141" s="289" t="s">
        <v>239</v>
      </c>
      <c r="J141" s="290"/>
      <c r="K141" s="195" t="s">
        <v>143</v>
      </c>
      <c r="L141" s="195"/>
      <c r="M141" s="289"/>
      <c r="N141" s="289" t="s">
        <v>240</v>
      </c>
      <c r="O141" s="266"/>
      <c r="P141" s="292"/>
      <c r="Q141" s="266"/>
      <c r="R141" s="38"/>
      <c r="S141" s="38"/>
      <c r="AH141" s="397"/>
      <c r="AI141" s="397"/>
      <c r="AJ141" s="397"/>
      <c r="AK141" s="38"/>
      <c r="AL141" s="38"/>
      <c r="AM141" s="38"/>
      <c r="AN141" s="38"/>
      <c r="AO141" s="38"/>
      <c r="AP141" s="38"/>
      <c r="AQ141" s="38"/>
      <c r="AR141" s="38"/>
      <c r="AS141" s="38"/>
      <c r="AT141" s="38"/>
    </row>
    <row r="142">
      <c r="E142" s="266"/>
      <c r="F142" s="278"/>
      <c r="G142" s="279"/>
      <c r="H142" s="195" t="s">
        <v>246</v>
      </c>
      <c r="I142" s="289" t="s">
        <v>239</v>
      </c>
      <c r="J142" s="290"/>
      <c r="K142" s="289">
        <f t="shared" ref="K142:M142" si="20">K140/SHARDING(K141)</f>
        <v>128</v>
      </c>
      <c r="L142" s="289">
        <f t="shared" si="20"/>
        <v>1</v>
      </c>
      <c r="M142" s="289">
        <f t="shared" si="20"/>
        <v>1536</v>
      </c>
      <c r="N142" s="289" t="s">
        <v>240</v>
      </c>
      <c r="O142" s="277"/>
      <c r="P142" s="292">
        <f>SIZEOF_IN_MIB(J142:M142, $O139)</f>
        <v>0.1875</v>
      </c>
      <c r="Q142" s="277"/>
      <c r="R142" s="38"/>
      <c r="S142" s="38"/>
      <c r="AK142" s="38"/>
      <c r="AL142" s="38"/>
      <c r="AM142" s="38"/>
      <c r="AN142" s="38"/>
      <c r="AO142" s="38"/>
      <c r="AP142" s="38"/>
      <c r="AQ142" s="38"/>
      <c r="AR142" s="38"/>
      <c r="AS142" s="38"/>
      <c r="AT142" s="38"/>
    </row>
    <row r="143">
      <c r="E143" s="266"/>
      <c r="F143" s="259" t="s">
        <v>253</v>
      </c>
      <c r="G143" s="260"/>
      <c r="H143" s="289" t="s">
        <v>238</v>
      </c>
      <c r="I143" s="289" t="s">
        <v>239</v>
      </c>
      <c r="J143" s="290"/>
      <c r="K143" s="398" t="s">
        <v>142</v>
      </c>
      <c r="L143" s="195" t="s">
        <v>154</v>
      </c>
      <c r="M143" s="195" t="s">
        <v>156</v>
      </c>
      <c r="N143" s="289" t="s">
        <v>240</v>
      </c>
      <c r="O143" s="291" t="str">
        <f>EXTRACT_WEIGHT_DTYPE(PARAMS("attn_proj_dtype"))</f>
        <v>fp8</v>
      </c>
      <c r="P143" s="292"/>
      <c r="Q143" s="291" t="b">
        <v>0</v>
      </c>
      <c r="R143" s="38"/>
      <c r="S143" s="38"/>
      <c r="AK143" s="38"/>
      <c r="AL143" s="38"/>
      <c r="AM143" s="38"/>
      <c r="AN143" s="38"/>
      <c r="AO143" s="38"/>
      <c r="AP143" s="38"/>
      <c r="AQ143" s="38"/>
      <c r="AR143" s="38"/>
      <c r="AS143" s="38"/>
      <c r="AT143" s="38"/>
    </row>
    <row r="144">
      <c r="E144" s="266"/>
      <c r="F144" s="267"/>
      <c r="G144" s="268"/>
      <c r="H144" s="195" t="s">
        <v>242</v>
      </c>
      <c r="I144" s="289" t="s">
        <v>239</v>
      </c>
      <c r="J144" s="290"/>
      <c r="K144" s="289">
        <f t="shared" ref="K144:M144" si="21">PARAMS(K143)</f>
        <v>1536</v>
      </c>
      <c r="L144" s="289">
        <f t="shared" si="21"/>
        <v>128</v>
      </c>
      <c r="M144" s="289">
        <f t="shared" si="21"/>
        <v>192</v>
      </c>
      <c r="N144" s="289" t="s">
        <v>240</v>
      </c>
      <c r="O144" s="266"/>
      <c r="P144" s="292">
        <f>SIZEOF_IN_MIB(J144:M144, $O143)</f>
        <v>36</v>
      </c>
      <c r="Q144" s="266"/>
      <c r="R144" s="38"/>
      <c r="S144" s="38"/>
      <c r="AK144" s="38"/>
      <c r="AL144" s="38"/>
      <c r="AM144" s="38"/>
      <c r="AN144" s="38"/>
      <c r="AO144" s="38"/>
      <c r="AP144" s="38"/>
      <c r="AQ144" s="38"/>
      <c r="AR144" s="38"/>
      <c r="AS144" s="38"/>
      <c r="AT144" s="38"/>
    </row>
    <row r="145">
      <c r="E145" s="266"/>
      <c r="F145" s="267"/>
      <c r="G145" s="268"/>
      <c r="H145" s="289" t="s">
        <v>244</v>
      </c>
      <c r="I145" s="289" t="s">
        <v>239</v>
      </c>
      <c r="J145" s="290"/>
      <c r="K145" s="290"/>
      <c r="L145" s="289"/>
      <c r="M145" s="289"/>
      <c r="N145" s="289" t="s">
        <v>240</v>
      </c>
      <c r="O145" s="266"/>
      <c r="P145" s="292"/>
      <c r="Q145" s="266"/>
      <c r="R145" s="38"/>
      <c r="S145" s="38"/>
      <c r="AK145" s="38"/>
      <c r="AL145" s="38"/>
      <c r="AM145" s="38"/>
      <c r="AN145" s="38"/>
      <c r="AO145" s="38"/>
      <c r="AP145" s="38"/>
      <c r="AQ145" s="38"/>
      <c r="AR145" s="38"/>
      <c r="AS145" s="38"/>
      <c r="AT145" s="38"/>
    </row>
    <row r="146">
      <c r="E146" s="266"/>
      <c r="F146" s="278"/>
      <c r="G146" s="279"/>
      <c r="H146" s="274" t="s">
        <v>246</v>
      </c>
      <c r="I146" s="274" t="s">
        <v>239</v>
      </c>
      <c r="J146" s="261"/>
      <c r="K146" s="274">
        <f t="shared" ref="K146:M146" si="22">K144/SHARDING(K145)</f>
        <v>1536</v>
      </c>
      <c r="L146" s="274">
        <f t="shared" si="22"/>
        <v>128</v>
      </c>
      <c r="M146" s="274">
        <f t="shared" si="22"/>
        <v>192</v>
      </c>
      <c r="N146" s="274" t="s">
        <v>240</v>
      </c>
      <c r="O146" s="241"/>
      <c r="P146" s="276">
        <f>SIZEOF_IN_MIB(J146:M146, $O143)</f>
        <v>36</v>
      </c>
      <c r="Q146" s="241"/>
      <c r="R146" s="38"/>
      <c r="S146" s="38"/>
      <c r="AK146" s="38"/>
      <c r="AL146" s="38"/>
      <c r="AM146" s="38"/>
      <c r="AN146" s="38"/>
      <c r="AO146" s="38"/>
      <c r="AP146" s="38"/>
      <c r="AQ146" s="38"/>
      <c r="AR146" s="38"/>
      <c r="AS146" s="38"/>
      <c r="AT146" s="38"/>
    </row>
    <row r="147">
      <c r="E147" s="266"/>
      <c r="F147" s="259" t="s">
        <v>257</v>
      </c>
      <c r="G147" s="260"/>
      <c r="H147" s="271" t="s">
        <v>238</v>
      </c>
      <c r="I147" s="271" t="s">
        <v>239</v>
      </c>
      <c r="J147" s="269" t="s">
        <v>40</v>
      </c>
      <c r="K147" s="269" t="s">
        <v>38</v>
      </c>
      <c r="L147" s="269" t="s">
        <v>154</v>
      </c>
      <c r="M147" s="269" t="s">
        <v>156</v>
      </c>
      <c r="N147" s="271" t="s">
        <v>240</v>
      </c>
      <c r="O147" s="399" t="s">
        <v>82</v>
      </c>
      <c r="P147" s="273"/>
      <c r="Q147" s="399" t="b">
        <v>0</v>
      </c>
      <c r="R147" s="38"/>
      <c r="S147" s="38"/>
      <c r="AK147" s="38"/>
      <c r="AL147" s="38"/>
      <c r="AM147" s="38"/>
      <c r="AN147" s="38"/>
      <c r="AO147" s="38"/>
      <c r="AP147" s="38"/>
      <c r="AQ147" s="38"/>
      <c r="AR147" s="38"/>
      <c r="AS147" s="38"/>
      <c r="AT147" s="38"/>
    </row>
    <row r="148">
      <c r="E148" s="266"/>
      <c r="F148" s="267"/>
      <c r="G148" s="268"/>
      <c r="H148" s="262" t="s">
        <v>242</v>
      </c>
      <c r="I148" s="274" t="s">
        <v>239</v>
      </c>
      <c r="J148" s="274">
        <f t="shared" ref="J148:M148" si="23">PARAMS(J147)</f>
        <v>2048</v>
      </c>
      <c r="K148" s="274">
        <f t="shared" si="23"/>
        <v>1</v>
      </c>
      <c r="L148" s="274">
        <f t="shared" si="23"/>
        <v>128</v>
      </c>
      <c r="M148" s="274">
        <f t="shared" si="23"/>
        <v>192</v>
      </c>
      <c r="N148" s="274" t="s">
        <v>240</v>
      </c>
      <c r="O148" s="275"/>
      <c r="P148" s="276">
        <f>SIZEOF_IN_MIB(J148:M148, $O147)</f>
        <v>96</v>
      </c>
      <c r="Q148" s="275"/>
      <c r="R148" s="38"/>
      <c r="S148" s="38"/>
      <c r="AK148" s="38"/>
      <c r="AL148" s="38"/>
      <c r="AM148" s="38"/>
      <c r="AN148" s="38"/>
      <c r="AO148" s="38"/>
      <c r="AP148" s="38"/>
      <c r="AQ148" s="38"/>
      <c r="AR148" s="38"/>
      <c r="AS148" s="38"/>
      <c r="AT148" s="38"/>
    </row>
    <row r="149">
      <c r="E149" s="266"/>
      <c r="F149" s="267"/>
      <c r="G149" s="268"/>
      <c r="H149" s="271" t="s">
        <v>244</v>
      </c>
      <c r="I149" s="271" t="s">
        <v>239</v>
      </c>
      <c r="J149" s="269" t="s">
        <v>143</v>
      </c>
      <c r="K149" s="269"/>
      <c r="L149" s="269"/>
      <c r="M149" s="271"/>
      <c r="N149" s="271" t="s">
        <v>240</v>
      </c>
      <c r="O149" s="272"/>
      <c r="P149" s="273"/>
      <c r="Q149" s="272"/>
      <c r="R149" s="38"/>
      <c r="S149" s="38"/>
      <c r="AK149" s="38"/>
      <c r="AL149" s="38"/>
      <c r="AM149" s="38"/>
      <c r="AN149" s="38"/>
      <c r="AO149" s="38"/>
      <c r="AP149" s="38"/>
      <c r="AQ149" s="38"/>
      <c r="AR149" s="38"/>
      <c r="AS149" s="38"/>
      <c r="AT149" s="38"/>
    </row>
    <row r="150">
      <c r="E150" s="266"/>
      <c r="F150" s="278"/>
      <c r="G150" s="279"/>
      <c r="H150" s="274" t="s">
        <v>246</v>
      </c>
      <c r="I150" s="274" t="s">
        <v>239</v>
      </c>
      <c r="J150" s="274">
        <f t="shared" ref="J150:M150" si="24">J148/SHARDING(J149)</f>
        <v>128</v>
      </c>
      <c r="K150" s="274">
        <f t="shared" si="24"/>
        <v>1</v>
      </c>
      <c r="L150" s="274">
        <f t="shared" si="24"/>
        <v>128</v>
      </c>
      <c r="M150" s="274">
        <f t="shared" si="24"/>
        <v>192</v>
      </c>
      <c r="N150" s="274" t="s">
        <v>240</v>
      </c>
      <c r="O150" s="241"/>
      <c r="P150" s="276">
        <f>SIZEOF_IN_MIB(J150:M150, $O147)</f>
        <v>6</v>
      </c>
      <c r="Q150" s="241"/>
      <c r="R150" s="38"/>
      <c r="S150" s="38"/>
      <c r="AK150" s="38"/>
      <c r="AL150" s="38"/>
      <c r="AM150" s="38"/>
      <c r="AN150" s="38"/>
      <c r="AO150" s="38"/>
      <c r="AP150" s="38"/>
      <c r="AQ150" s="38"/>
      <c r="AR150" s="38"/>
      <c r="AS150" s="38"/>
      <c r="AT150" s="38"/>
    </row>
    <row r="151">
      <c r="E151" s="266"/>
      <c r="F151" s="400" t="s">
        <v>293</v>
      </c>
      <c r="G151" s="349" t="s">
        <v>294</v>
      </c>
      <c r="H151" s="401"/>
      <c r="I151" s="402" t="s">
        <v>295</v>
      </c>
      <c r="J151" s="403"/>
      <c r="K151" s="308"/>
      <c r="L151" s="309"/>
      <c r="M151" s="309"/>
      <c r="N151" s="309"/>
      <c r="O151" s="308"/>
      <c r="P151" s="310"/>
      <c r="Q151" s="308"/>
      <c r="R151" s="38"/>
      <c r="S151" s="38"/>
      <c r="AK151" s="38"/>
      <c r="AL151" s="38"/>
      <c r="AM151" s="38"/>
      <c r="AN151" s="38"/>
      <c r="AO151" s="38"/>
      <c r="AP151" s="38"/>
      <c r="AQ151" s="38"/>
      <c r="AR151" s="38"/>
      <c r="AS151" s="38"/>
      <c r="AT151" s="38"/>
    </row>
    <row r="152">
      <c r="E152" s="266"/>
      <c r="F152" s="266"/>
      <c r="G152" s="358" t="s">
        <v>296</v>
      </c>
      <c r="H152" s="404" t="str">
        <f>K145</f>
        <v/>
      </c>
      <c r="I152" s="405"/>
      <c r="J152" s="317"/>
      <c r="K152" s="330"/>
      <c r="L152" s="331"/>
      <c r="M152" s="331"/>
      <c r="N152" s="331"/>
      <c r="O152" s="330"/>
      <c r="P152" s="406"/>
      <c r="Q152" s="317"/>
      <c r="R152" s="38"/>
      <c r="S152" s="38"/>
      <c r="AK152" s="38"/>
      <c r="AL152" s="38"/>
      <c r="AM152" s="38"/>
      <c r="AN152" s="38"/>
      <c r="AO152" s="38"/>
      <c r="AP152" s="38"/>
      <c r="AQ152" s="38"/>
      <c r="AR152" s="38"/>
      <c r="AS152" s="38"/>
      <c r="AT152" s="38"/>
    </row>
    <row r="153">
      <c r="E153" s="266"/>
      <c r="F153" s="266"/>
      <c r="G153" s="358" t="s">
        <v>297</v>
      </c>
      <c r="H153" s="407" t="s">
        <v>264</v>
      </c>
      <c r="I153" s="408"/>
      <c r="J153" s="409">
        <v>2.0</v>
      </c>
      <c r="K153" s="325"/>
      <c r="L153" s="326"/>
      <c r="M153" s="326"/>
      <c r="N153" s="326"/>
      <c r="O153" s="325"/>
      <c r="P153" s="410"/>
      <c r="Q153" s="313"/>
      <c r="R153" s="38"/>
      <c r="S153" s="38"/>
      <c r="AK153" s="38"/>
      <c r="AL153" s="38"/>
      <c r="AM153" s="38"/>
      <c r="AN153" s="38"/>
      <c r="AO153" s="38"/>
      <c r="AP153" s="38"/>
      <c r="AQ153" s="38"/>
      <c r="AR153" s="38"/>
      <c r="AS153" s="38"/>
      <c r="AT153" s="38"/>
    </row>
    <row r="154">
      <c r="E154" s="266"/>
      <c r="F154" s="266"/>
      <c r="G154" s="266"/>
      <c r="H154" s="411" t="s">
        <v>265</v>
      </c>
      <c r="I154" s="405"/>
      <c r="J154" s="316">
        <f>P150 * (J153-1)</f>
        <v>6</v>
      </c>
      <c r="K154" s="330"/>
      <c r="L154" s="331"/>
      <c r="M154" s="331"/>
      <c r="N154" s="331"/>
      <c r="O154" s="330"/>
      <c r="P154" s="406"/>
      <c r="Q154" s="317"/>
      <c r="R154" s="38"/>
      <c r="S154" s="38"/>
      <c r="AK154" s="38"/>
      <c r="AL154" s="38"/>
      <c r="AM154" s="38"/>
      <c r="AN154" s="38"/>
      <c r="AO154" s="38"/>
      <c r="AP154" s="38"/>
      <c r="AQ154" s="38"/>
      <c r="AR154" s="38"/>
      <c r="AS154" s="38"/>
      <c r="AT154" s="38"/>
    </row>
    <row r="155">
      <c r="E155" s="266"/>
      <c r="F155" s="266"/>
      <c r="G155" s="266"/>
      <c r="H155" s="407" t="s">
        <v>266</v>
      </c>
      <c r="I155" s="408"/>
      <c r="J155" s="321">
        <f>J154*J153</f>
        <v>12</v>
      </c>
      <c r="K155" s="325"/>
      <c r="L155" s="326"/>
      <c r="M155" s="326"/>
      <c r="N155" s="326"/>
      <c r="O155" s="325"/>
      <c r="P155" s="410"/>
      <c r="Q155" s="313"/>
      <c r="R155" s="38"/>
      <c r="S155" s="38"/>
      <c r="AK155" s="38"/>
      <c r="AL155" s="38"/>
      <c r="AM155" s="38"/>
      <c r="AN155" s="38"/>
      <c r="AO155" s="38"/>
      <c r="AP155" s="38"/>
      <c r="AQ155" s="38"/>
      <c r="AR155" s="38"/>
      <c r="AS155" s="38"/>
      <c r="AT155" s="38"/>
    </row>
    <row r="156">
      <c r="E156" s="266"/>
      <c r="F156" s="266"/>
      <c r="G156" s="277"/>
      <c r="H156" s="411" t="s">
        <v>269</v>
      </c>
      <c r="I156" s="405"/>
      <c r="J156" s="412">
        <f>ALL_GATHER_CORE2CORE_TIME_MS(J155)</f>
        <v>0.009765625</v>
      </c>
      <c r="K156" s="330"/>
      <c r="L156" s="331"/>
      <c r="M156" s="331"/>
      <c r="N156" s="331"/>
      <c r="O156" s="330"/>
      <c r="P156" s="406"/>
      <c r="Q156" s="317"/>
      <c r="R156" s="38"/>
      <c r="S156" s="38"/>
      <c r="AK156" s="38"/>
      <c r="AL156" s="38"/>
      <c r="AM156" s="38"/>
      <c r="AN156" s="38"/>
      <c r="AO156" s="38"/>
      <c r="AP156" s="38"/>
      <c r="AQ156" s="38"/>
      <c r="AR156" s="38"/>
      <c r="AS156" s="38"/>
      <c r="AT156" s="38"/>
    </row>
    <row r="157">
      <c r="E157" s="266"/>
      <c r="F157" s="266"/>
      <c r="G157" s="413" t="s">
        <v>298</v>
      </c>
      <c r="H157" s="414">
        <f>J156</f>
        <v>0.009765625</v>
      </c>
      <c r="I157" s="415"/>
      <c r="J157" s="325"/>
      <c r="K157" s="325"/>
      <c r="L157" s="326"/>
      <c r="M157" s="326"/>
      <c r="N157" s="326"/>
      <c r="O157" s="325"/>
      <c r="P157" s="410"/>
      <c r="Q157" s="313"/>
      <c r="R157" s="38"/>
      <c r="S157" s="38"/>
      <c r="AK157" s="38"/>
      <c r="AL157" s="38"/>
      <c r="AM157" s="38"/>
      <c r="AN157" s="38"/>
      <c r="AO157" s="38"/>
      <c r="AP157" s="38"/>
      <c r="AQ157" s="38"/>
      <c r="AR157" s="38"/>
      <c r="AS157" s="38"/>
      <c r="AT157" s="38"/>
    </row>
    <row r="158">
      <c r="E158" s="266"/>
      <c r="F158" s="266"/>
      <c r="G158" s="416"/>
      <c r="H158" s="417"/>
      <c r="I158" s="418"/>
      <c r="J158" s="261"/>
      <c r="K158" s="261"/>
      <c r="L158" s="274"/>
      <c r="M158" s="274"/>
      <c r="N158" s="274"/>
      <c r="O158" s="261"/>
      <c r="P158" s="276"/>
      <c r="Q158" s="222"/>
      <c r="R158" s="38"/>
      <c r="S158" s="38"/>
      <c r="AK158" s="38"/>
      <c r="AL158" s="38"/>
      <c r="AM158" s="38"/>
      <c r="AN158" s="38"/>
      <c r="AO158" s="38"/>
      <c r="AP158" s="38"/>
      <c r="AQ158" s="38"/>
      <c r="AR158" s="38"/>
      <c r="AS158" s="38"/>
      <c r="AT158" s="38"/>
    </row>
    <row r="159">
      <c r="E159" s="266"/>
      <c r="F159" s="266"/>
      <c r="G159" s="369" t="s">
        <v>280</v>
      </c>
      <c r="H159" s="370" t="s">
        <v>281</v>
      </c>
      <c r="I159" s="419"/>
      <c r="J159" s="270"/>
      <c r="K159" s="270"/>
      <c r="L159" s="271"/>
      <c r="M159" s="271"/>
      <c r="N159" s="271"/>
      <c r="O159" s="270"/>
      <c r="P159" s="273"/>
      <c r="Q159" s="305"/>
      <c r="R159" s="38"/>
      <c r="S159" s="38"/>
      <c r="AK159" s="38"/>
      <c r="AL159" s="38"/>
      <c r="AM159" s="38"/>
      <c r="AN159" s="38"/>
      <c r="AO159" s="38"/>
      <c r="AP159" s="38"/>
      <c r="AQ159" s="38"/>
      <c r="AR159" s="38"/>
      <c r="AS159" s="38"/>
      <c r="AT159" s="38"/>
    </row>
    <row r="160">
      <c r="E160" s="266"/>
      <c r="F160" s="277"/>
      <c r="G160" s="372" t="s">
        <v>282</v>
      </c>
      <c r="H160" s="373">
        <f>IF(H159=G151,H157,0)</f>
        <v>0</v>
      </c>
      <c r="I160" s="418"/>
      <c r="J160" s="261"/>
      <c r="K160" s="261"/>
      <c r="L160" s="274"/>
      <c r="M160" s="274"/>
      <c r="N160" s="274"/>
      <c r="O160" s="261"/>
      <c r="P160" s="276"/>
      <c r="Q160" s="222"/>
      <c r="R160" s="38"/>
      <c r="S160" s="38"/>
      <c r="AK160" s="38"/>
      <c r="AL160" s="38"/>
      <c r="AM160" s="38"/>
      <c r="AN160" s="38"/>
      <c r="AO160" s="38"/>
      <c r="AP160" s="38"/>
      <c r="AQ160" s="38"/>
      <c r="AR160" s="38"/>
      <c r="AS160" s="38"/>
      <c r="AT160" s="38"/>
    </row>
    <row r="161">
      <c r="E161" s="266"/>
      <c r="F161" s="384" t="s">
        <v>285</v>
      </c>
      <c r="G161" s="385" t="s">
        <v>286</v>
      </c>
      <c r="H161" s="271" t="str">
        <f>VLOOKUP(O139&amp;","&amp;O143,$T$3:$W$12,4, FALSE)</f>
        <v>fp8</v>
      </c>
      <c r="I161" s="419"/>
      <c r="J161" s="270"/>
      <c r="K161" s="270"/>
      <c r="L161" s="271"/>
      <c r="M161" s="271"/>
      <c r="N161" s="271"/>
      <c r="O161" s="270"/>
      <c r="P161" s="273"/>
      <c r="Q161" s="305"/>
      <c r="R161" s="38"/>
      <c r="S161" s="38"/>
      <c r="AK161" s="38"/>
      <c r="AL161" s="38"/>
      <c r="AM161" s="38"/>
      <c r="AN161" s="38"/>
      <c r="AO161" s="38"/>
      <c r="AP161" s="38"/>
      <c r="AQ161" s="38"/>
      <c r="AR161" s="38"/>
      <c r="AS161" s="38"/>
      <c r="AT161" s="38"/>
    </row>
    <row r="162">
      <c r="E162" s="266"/>
      <c r="F162" s="266"/>
      <c r="G162" s="381" t="s">
        <v>299</v>
      </c>
      <c r="H162" s="420">
        <f>CALCULATE_FLOPS(K142:M142,K146:M146,K146,1,H161)</f>
        <v>9663676416</v>
      </c>
      <c r="I162" s="418"/>
      <c r="J162" s="261"/>
      <c r="K162" s="261"/>
      <c r="L162" s="274"/>
      <c r="M162" s="274"/>
      <c r="N162" s="274"/>
      <c r="O162" s="261"/>
      <c r="P162" s="276"/>
      <c r="Q162" s="222"/>
      <c r="R162" s="38"/>
      <c r="S162" s="38"/>
      <c r="AK162" s="38"/>
      <c r="AL162" s="38"/>
      <c r="AM162" s="38"/>
      <c r="AN162" s="38"/>
      <c r="AO162" s="38"/>
      <c r="AP162" s="38"/>
      <c r="AQ162" s="38"/>
      <c r="AR162" s="38"/>
      <c r="AS162" s="38"/>
      <c r="AT162" s="38"/>
    </row>
    <row r="163">
      <c r="A163" s="164"/>
      <c r="B163" s="38"/>
      <c r="C163" s="38"/>
      <c r="D163" s="38"/>
      <c r="E163" s="266"/>
      <c r="F163" s="277"/>
      <c r="G163" s="388" t="s">
        <v>288</v>
      </c>
      <c r="H163" s="421">
        <f>COMPUTE_TIME_MS(H162, H161)</f>
        <v>0.004870755545</v>
      </c>
      <c r="I163" s="390"/>
      <c r="J163" s="391"/>
      <c r="K163" s="391"/>
      <c r="L163" s="392"/>
      <c r="M163" s="392"/>
      <c r="N163" s="392"/>
      <c r="O163" s="391"/>
      <c r="P163" s="393"/>
      <c r="Q163" s="305"/>
      <c r="R163" s="38"/>
      <c r="S163" s="38"/>
      <c r="AK163" s="38"/>
      <c r="AL163" s="38"/>
      <c r="AM163" s="38"/>
      <c r="AN163" s="38"/>
      <c r="AO163" s="38"/>
      <c r="AP163" s="38"/>
      <c r="AQ163" s="38"/>
      <c r="AR163" s="38"/>
      <c r="AS163" s="38"/>
      <c r="AT163" s="38"/>
    </row>
    <row r="164">
      <c r="A164" s="164"/>
      <c r="B164" s="38"/>
      <c r="C164" s="38"/>
      <c r="D164" s="38"/>
      <c r="E164" s="266"/>
      <c r="F164" s="384" t="s">
        <v>289</v>
      </c>
      <c r="G164" s="381" t="s">
        <v>290</v>
      </c>
      <c r="H164" s="303">
        <f>IF(Q139,0,P142)+IF(Q143,0,P146)+IF(Q147,0,P150)</f>
        <v>42.1875</v>
      </c>
      <c r="I164" s="261"/>
      <c r="J164" s="261"/>
      <c r="K164" s="261"/>
      <c r="L164" s="274"/>
      <c r="M164" s="274"/>
      <c r="N164" s="274"/>
      <c r="O164" s="261"/>
      <c r="P164" s="276"/>
      <c r="Q164" s="222"/>
      <c r="R164" s="38"/>
      <c r="S164" s="38"/>
      <c r="AK164" s="38"/>
      <c r="AL164" s="38"/>
      <c r="AM164" s="38"/>
      <c r="AN164" s="38"/>
      <c r="AO164" s="38"/>
      <c r="AP164" s="38"/>
      <c r="AQ164" s="38"/>
      <c r="AR164" s="38"/>
      <c r="AS164" s="38"/>
      <c r="AT164" s="38"/>
    </row>
    <row r="165">
      <c r="A165" s="38"/>
      <c r="B165" s="38"/>
      <c r="C165" s="38"/>
      <c r="D165" s="38"/>
      <c r="E165" s="277"/>
      <c r="F165" s="277"/>
      <c r="G165" s="395" t="s">
        <v>291</v>
      </c>
      <c r="H165" s="422">
        <f>HBM_TIME_MS(H164)</f>
        <v>0.01408022231</v>
      </c>
      <c r="I165" s="391"/>
      <c r="J165" s="391"/>
      <c r="K165" s="391"/>
      <c r="L165" s="392"/>
      <c r="M165" s="392"/>
      <c r="N165" s="392"/>
      <c r="O165" s="391"/>
      <c r="P165" s="393"/>
      <c r="Q165" s="305"/>
      <c r="R165" s="38"/>
      <c r="S165" s="38"/>
      <c r="AK165" s="38"/>
      <c r="AL165" s="38"/>
      <c r="AM165" s="38"/>
      <c r="AN165" s="38"/>
      <c r="AO165" s="38"/>
      <c r="AP165" s="38"/>
      <c r="AQ165" s="38"/>
      <c r="AR165" s="38"/>
      <c r="AS165" s="38"/>
      <c r="AT165" s="38"/>
    </row>
    <row r="166">
      <c r="A166" s="87"/>
      <c r="B166" s="87"/>
      <c r="C166" s="87"/>
      <c r="D166" s="87"/>
      <c r="E166" s="258" t="s">
        <v>300</v>
      </c>
      <c r="F166" s="282" t="s">
        <v>249</v>
      </c>
      <c r="G166" s="260"/>
      <c r="H166" s="290" t="s">
        <v>238</v>
      </c>
      <c r="I166" s="290" t="s">
        <v>239</v>
      </c>
      <c r="J166" s="195" t="s">
        <v>40</v>
      </c>
      <c r="K166" s="195" t="s">
        <v>38</v>
      </c>
      <c r="L166" s="195" t="s">
        <v>154</v>
      </c>
      <c r="M166" s="398" t="s">
        <v>148</v>
      </c>
      <c r="N166" s="290" t="s">
        <v>240</v>
      </c>
      <c r="O166" s="291" t="str">
        <f>EXTRACT_ACTIVATION_DTYPE(PARAMS("attn_proj_dtype"))</f>
        <v>fp8</v>
      </c>
      <c r="P166" s="292"/>
      <c r="Q166" s="291" t="b">
        <v>0</v>
      </c>
      <c r="R166" s="38"/>
      <c r="S166" s="38"/>
      <c r="AK166" s="38"/>
      <c r="AL166" s="38"/>
      <c r="AM166" s="38"/>
      <c r="AN166" s="38"/>
      <c r="AO166" s="38"/>
      <c r="AP166" s="38"/>
      <c r="AQ166" s="38"/>
      <c r="AR166" s="38"/>
      <c r="AS166" s="38"/>
      <c r="AT166" s="38"/>
    </row>
    <row r="167">
      <c r="A167" s="87"/>
      <c r="B167" s="87"/>
      <c r="C167" s="87"/>
      <c r="D167" s="87"/>
      <c r="E167" s="266"/>
      <c r="F167" s="267"/>
      <c r="G167" s="268"/>
      <c r="H167" s="195" t="s">
        <v>242</v>
      </c>
      <c r="I167" s="290" t="s">
        <v>239</v>
      </c>
      <c r="J167" s="289">
        <f t="shared" ref="J167:M167" si="25">PARAMS(J166)</f>
        <v>2048</v>
      </c>
      <c r="K167" s="290">
        <f t="shared" si="25"/>
        <v>1</v>
      </c>
      <c r="L167" s="290">
        <f t="shared" si="25"/>
        <v>128</v>
      </c>
      <c r="M167" s="290">
        <f t="shared" si="25"/>
        <v>128</v>
      </c>
      <c r="N167" s="290" t="s">
        <v>240</v>
      </c>
      <c r="O167" s="266"/>
      <c r="P167" s="292">
        <f>SIZEOF_IN_MIB(J167:M167, $O166)</f>
        <v>32</v>
      </c>
      <c r="Q167" s="266"/>
      <c r="R167" s="38"/>
      <c r="S167" s="38"/>
      <c r="AK167" s="38"/>
      <c r="AL167" s="38"/>
      <c r="AM167" s="38"/>
      <c r="AN167" s="38"/>
      <c r="AO167" s="38"/>
      <c r="AP167" s="38"/>
      <c r="AQ167" s="38"/>
      <c r="AR167" s="38"/>
      <c r="AS167" s="38"/>
      <c r="AT167" s="38"/>
    </row>
    <row r="168">
      <c r="A168" s="87"/>
      <c r="B168" s="87"/>
      <c r="C168" s="87"/>
      <c r="D168" s="87"/>
      <c r="E168" s="266"/>
      <c r="F168" s="267"/>
      <c r="G168" s="268"/>
      <c r="H168" s="289" t="s">
        <v>244</v>
      </c>
      <c r="I168" s="289" t="s">
        <v>239</v>
      </c>
      <c r="J168" s="195" t="s">
        <v>143</v>
      </c>
      <c r="K168" s="195"/>
      <c r="L168" s="195"/>
      <c r="M168" s="289"/>
      <c r="N168" s="289" t="s">
        <v>240</v>
      </c>
      <c r="O168" s="266"/>
      <c r="P168" s="292"/>
      <c r="Q168" s="266"/>
      <c r="R168" s="38"/>
      <c r="S168" s="38"/>
      <c r="AG168" s="38"/>
      <c r="AH168" s="38"/>
      <c r="AI168" s="38"/>
      <c r="AJ168" s="38"/>
      <c r="AK168" s="38"/>
      <c r="AL168" s="38"/>
      <c r="AM168" s="38"/>
      <c r="AN168" s="38"/>
      <c r="AO168" s="38"/>
      <c r="AP168" s="38"/>
      <c r="AQ168" s="38"/>
      <c r="AR168" s="38"/>
      <c r="AS168" s="38"/>
      <c r="AT168" s="38"/>
    </row>
    <row r="169">
      <c r="A169" s="87"/>
      <c r="B169" s="87"/>
      <c r="C169" s="87"/>
      <c r="D169" s="87"/>
      <c r="E169" s="266"/>
      <c r="F169" s="278"/>
      <c r="G169" s="279"/>
      <c r="H169" s="195" t="s">
        <v>246</v>
      </c>
      <c r="I169" s="289" t="s">
        <v>239</v>
      </c>
      <c r="J169" s="289">
        <f t="shared" ref="J169:M169" si="26">J167/SHARDING(J168)</f>
        <v>128</v>
      </c>
      <c r="K169" s="289">
        <f t="shared" si="26"/>
        <v>1</v>
      </c>
      <c r="L169" s="289">
        <f t="shared" si="26"/>
        <v>128</v>
      </c>
      <c r="M169" s="289">
        <f t="shared" si="26"/>
        <v>128</v>
      </c>
      <c r="N169" s="289" t="s">
        <v>240</v>
      </c>
      <c r="O169" s="277"/>
      <c r="P169" s="292">
        <f>SIZEOF_IN_MIB(J169:M169, $O166)</f>
        <v>2</v>
      </c>
      <c r="Q169" s="277"/>
      <c r="R169" s="38"/>
      <c r="S169" s="38"/>
      <c r="AG169" s="38"/>
      <c r="AH169" s="38"/>
      <c r="AI169" s="38"/>
      <c r="AJ169" s="38"/>
      <c r="AK169" s="38"/>
      <c r="AL169" s="38"/>
      <c r="AM169" s="38"/>
      <c r="AN169" s="38"/>
      <c r="AO169" s="38"/>
      <c r="AP169" s="38"/>
      <c r="AQ169" s="38"/>
      <c r="AR169" s="38"/>
      <c r="AS169" s="38"/>
      <c r="AT169" s="38"/>
    </row>
    <row r="170">
      <c r="A170" s="87"/>
      <c r="B170" s="87"/>
      <c r="C170" s="87"/>
      <c r="D170" s="87"/>
      <c r="E170" s="266"/>
      <c r="F170" s="259" t="s">
        <v>253</v>
      </c>
      <c r="G170" s="260"/>
      <c r="H170" s="289" t="s">
        <v>238</v>
      </c>
      <c r="I170" s="289" t="s">
        <v>239</v>
      </c>
      <c r="J170" s="290"/>
      <c r="K170" s="195" t="s">
        <v>154</v>
      </c>
      <c r="L170" s="398" t="s">
        <v>148</v>
      </c>
      <c r="M170" s="195" t="s">
        <v>145</v>
      </c>
      <c r="N170" s="289" t="s">
        <v>240</v>
      </c>
      <c r="O170" s="291" t="str">
        <f>EXTRACT_WEIGHT_DTYPE(PARAMS("attn_proj_dtype"))</f>
        <v>fp8</v>
      </c>
      <c r="P170" s="292"/>
      <c r="Q170" s="291" t="b">
        <v>0</v>
      </c>
      <c r="R170" s="38"/>
      <c r="S170" s="38"/>
      <c r="AG170" s="38"/>
      <c r="AH170" s="38"/>
      <c r="AI170" s="38"/>
      <c r="AJ170" s="38"/>
      <c r="AK170" s="38"/>
      <c r="AL170" s="38"/>
      <c r="AM170" s="38"/>
      <c r="AN170" s="38"/>
      <c r="AO170" s="38"/>
      <c r="AP170" s="38"/>
      <c r="AQ170" s="38"/>
      <c r="AR170" s="38"/>
      <c r="AS170" s="38"/>
      <c r="AT170" s="38"/>
    </row>
    <row r="171">
      <c r="A171" s="87"/>
      <c r="B171" s="87"/>
      <c r="C171" s="87"/>
      <c r="D171" s="87"/>
      <c r="E171" s="266"/>
      <c r="F171" s="267"/>
      <c r="G171" s="268"/>
      <c r="H171" s="195" t="s">
        <v>242</v>
      </c>
      <c r="I171" s="289" t="s">
        <v>239</v>
      </c>
      <c r="J171" s="290"/>
      <c r="K171" s="289">
        <f t="shared" ref="K171:M171" si="27">PARAMS(K170)</f>
        <v>128</v>
      </c>
      <c r="L171" s="289">
        <f t="shared" si="27"/>
        <v>128</v>
      </c>
      <c r="M171" s="289">
        <f t="shared" si="27"/>
        <v>512</v>
      </c>
      <c r="N171" s="289" t="s">
        <v>240</v>
      </c>
      <c r="O171" s="266"/>
      <c r="P171" s="292">
        <f>SIZEOF_IN_MIB(J171:M171, $O170)</f>
        <v>8</v>
      </c>
      <c r="Q171" s="266"/>
      <c r="R171" s="38"/>
      <c r="S171" s="38"/>
      <c r="AG171" s="38"/>
      <c r="AH171" s="38"/>
      <c r="AI171" s="38"/>
      <c r="AJ171" s="38"/>
      <c r="AK171" s="38"/>
      <c r="AL171" s="38"/>
      <c r="AM171" s="38"/>
      <c r="AN171" s="38"/>
      <c r="AO171" s="38"/>
      <c r="AP171" s="38"/>
      <c r="AQ171" s="38"/>
      <c r="AR171" s="38"/>
      <c r="AS171" s="38"/>
      <c r="AT171" s="38"/>
    </row>
    <row r="172">
      <c r="A172" s="87"/>
      <c r="B172" s="87"/>
      <c r="C172" s="87"/>
      <c r="D172" s="87"/>
      <c r="E172" s="266"/>
      <c r="F172" s="267"/>
      <c r="G172" s="268"/>
      <c r="H172" s="289" t="s">
        <v>244</v>
      </c>
      <c r="I172" s="289" t="s">
        <v>239</v>
      </c>
      <c r="J172" s="290"/>
      <c r="K172" s="290"/>
      <c r="L172" s="289"/>
      <c r="M172" s="289"/>
      <c r="N172" s="289" t="s">
        <v>240</v>
      </c>
      <c r="O172" s="266"/>
      <c r="P172" s="292"/>
      <c r="Q172" s="266"/>
      <c r="R172" s="38"/>
      <c r="S172" s="38"/>
      <c r="AG172" s="38"/>
      <c r="AH172" s="38"/>
      <c r="AI172" s="38"/>
      <c r="AJ172" s="38"/>
      <c r="AK172" s="38"/>
      <c r="AL172" s="38"/>
      <c r="AM172" s="38"/>
      <c r="AN172" s="38"/>
      <c r="AO172" s="38"/>
      <c r="AP172" s="38"/>
      <c r="AQ172" s="38"/>
      <c r="AR172" s="38"/>
      <c r="AS172" s="38"/>
      <c r="AT172" s="38"/>
    </row>
    <row r="173">
      <c r="A173" s="87"/>
      <c r="B173" s="87"/>
      <c r="C173" s="87"/>
      <c r="D173" s="87"/>
      <c r="E173" s="266"/>
      <c r="F173" s="278"/>
      <c r="G173" s="279"/>
      <c r="H173" s="274" t="s">
        <v>246</v>
      </c>
      <c r="I173" s="274" t="s">
        <v>239</v>
      </c>
      <c r="J173" s="261"/>
      <c r="K173" s="274">
        <f t="shared" ref="K173:M173" si="28">K171/SHARDING(K172)</f>
        <v>128</v>
      </c>
      <c r="L173" s="274">
        <f t="shared" si="28"/>
        <v>128</v>
      </c>
      <c r="M173" s="274">
        <f t="shared" si="28"/>
        <v>512</v>
      </c>
      <c r="N173" s="274" t="s">
        <v>240</v>
      </c>
      <c r="O173" s="241"/>
      <c r="P173" s="276">
        <f>SIZEOF_IN_MIB(J173:M173, $O170)</f>
        <v>8</v>
      </c>
      <c r="Q173" s="241"/>
      <c r="R173" s="38"/>
      <c r="S173" s="38"/>
      <c r="T173" s="207"/>
      <c r="U173" s="207"/>
      <c r="V173" s="207"/>
      <c r="W173" s="207"/>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c r="AT173" s="38"/>
    </row>
    <row r="174">
      <c r="A174" s="87"/>
      <c r="B174" s="87"/>
      <c r="C174" s="87"/>
      <c r="D174" s="87"/>
      <c r="E174" s="266"/>
      <c r="F174" s="259" t="s">
        <v>257</v>
      </c>
      <c r="G174" s="260"/>
      <c r="H174" s="271" t="s">
        <v>238</v>
      </c>
      <c r="I174" s="271" t="s">
        <v>239</v>
      </c>
      <c r="J174" s="269" t="s">
        <v>40</v>
      </c>
      <c r="K174" s="269" t="s">
        <v>38</v>
      </c>
      <c r="L174" s="269" t="s">
        <v>154</v>
      </c>
      <c r="M174" s="269" t="s">
        <v>145</v>
      </c>
      <c r="N174" s="271" t="s">
        <v>240</v>
      </c>
      <c r="O174" s="399" t="s">
        <v>82</v>
      </c>
      <c r="P174" s="273"/>
      <c r="Q174" s="399" t="b">
        <v>0</v>
      </c>
      <c r="R174" s="38"/>
      <c r="S174" s="38"/>
      <c r="T174" s="207"/>
      <c r="U174" s="207"/>
      <c r="V174" s="207"/>
      <c r="W174" s="207"/>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8"/>
    </row>
    <row r="175">
      <c r="A175" s="87"/>
      <c r="B175" s="87"/>
      <c r="C175" s="87"/>
      <c r="D175" s="87"/>
      <c r="E175" s="266"/>
      <c r="F175" s="267"/>
      <c r="G175" s="268"/>
      <c r="H175" s="262" t="s">
        <v>242</v>
      </c>
      <c r="I175" s="274" t="s">
        <v>239</v>
      </c>
      <c r="J175" s="274">
        <f t="shared" ref="J175:M175" si="29">PARAMS(J174)</f>
        <v>2048</v>
      </c>
      <c r="K175" s="274">
        <f t="shared" si="29"/>
        <v>1</v>
      </c>
      <c r="L175" s="274">
        <f t="shared" si="29"/>
        <v>128</v>
      </c>
      <c r="M175" s="274">
        <f t="shared" si="29"/>
        <v>512</v>
      </c>
      <c r="N175" s="274" t="s">
        <v>240</v>
      </c>
      <c r="O175" s="275"/>
      <c r="P175" s="276">
        <f>SIZEOF_IN_MIB(J175:M175, $O174)</f>
        <v>256</v>
      </c>
      <c r="Q175" s="275"/>
      <c r="R175" s="38"/>
      <c r="S175" s="38"/>
      <c r="T175" s="207"/>
      <c r="U175" s="207"/>
      <c r="V175" s="207"/>
      <c r="W175" s="207"/>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c r="AT175" s="38"/>
    </row>
    <row r="176">
      <c r="A176" s="87"/>
      <c r="B176" s="87"/>
      <c r="C176" s="87"/>
      <c r="D176" s="87"/>
      <c r="E176" s="266"/>
      <c r="F176" s="267"/>
      <c r="G176" s="268"/>
      <c r="H176" s="271" t="s">
        <v>244</v>
      </c>
      <c r="I176" s="271" t="s">
        <v>239</v>
      </c>
      <c r="J176" s="269" t="s">
        <v>143</v>
      </c>
      <c r="K176" s="269"/>
      <c r="L176" s="269"/>
      <c r="M176" s="271"/>
      <c r="N176" s="271" t="s">
        <v>240</v>
      </c>
      <c r="O176" s="272"/>
      <c r="P176" s="273"/>
      <c r="Q176" s="272"/>
      <c r="R176" s="38"/>
      <c r="S176" s="38"/>
      <c r="T176" s="207"/>
      <c r="U176" s="207"/>
      <c r="V176" s="207"/>
      <c r="W176" s="207"/>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row>
    <row r="177">
      <c r="A177" s="87"/>
      <c r="B177" s="87"/>
      <c r="C177" s="87"/>
      <c r="D177" s="87"/>
      <c r="E177" s="266"/>
      <c r="F177" s="278"/>
      <c r="G177" s="279"/>
      <c r="H177" s="274" t="s">
        <v>246</v>
      </c>
      <c r="I177" s="274" t="s">
        <v>239</v>
      </c>
      <c r="J177" s="274">
        <f t="shared" ref="J177:M177" si="30">J175/SHARDING(J176)</f>
        <v>128</v>
      </c>
      <c r="K177" s="274">
        <f t="shared" si="30"/>
        <v>1</v>
      </c>
      <c r="L177" s="274">
        <f t="shared" si="30"/>
        <v>128</v>
      </c>
      <c r="M177" s="274">
        <f t="shared" si="30"/>
        <v>512</v>
      </c>
      <c r="N177" s="274" t="s">
        <v>240</v>
      </c>
      <c r="O177" s="241"/>
      <c r="P177" s="276">
        <f>SIZEOF_IN_MIB(J177:M177, $O174)</f>
        <v>16</v>
      </c>
      <c r="Q177" s="241"/>
      <c r="R177" s="38"/>
      <c r="S177" s="38"/>
      <c r="T177" s="207"/>
      <c r="U177" s="207"/>
      <c r="V177" s="207"/>
      <c r="W177" s="207"/>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38"/>
    </row>
    <row r="178">
      <c r="A178" s="87"/>
      <c r="B178" s="87"/>
      <c r="C178" s="87"/>
      <c r="D178" s="87"/>
      <c r="E178" s="266"/>
      <c r="F178" s="400" t="s">
        <v>293</v>
      </c>
      <c r="G178" s="385" t="s">
        <v>45</v>
      </c>
      <c r="H178" s="423"/>
      <c r="I178" s="424"/>
      <c r="J178" s="270"/>
      <c r="K178" s="270"/>
      <c r="L178" s="271"/>
      <c r="M178" s="271"/>
      <c r="N178" s="271"/>
      <c r="O178" s="270"/>
      <c r="P178" s="273"/>
      <c r="Q178" s="305"/>
      <c r="T178" s="3"/>
      <c r="U178" s="3"/>
      <c r="V178" s="3"/>
      <c r="W178" s="3"/>
    </row>
    <row r="179">
      <c r="A179" s="87"/>
      <c r="B179" s="38"/>
      <c r="C179" s="38"/>
      <c r="D179" s="38"/>
      <c r="E179" s="266"/>
      <c r="F179" s="277"/>
      <c r="G179" s="385"/>
      <c r="H179" s="274"/>
      <c r="I179" s="418"/>
      <c r="J179" s="261"/>
      <c r="K179" s="261"/>
      <c r="L179" s="274"/>
      <c r="M179" s="274"/>
      <c r="N179" s="274"/>
      <c r="O179" s="261"/>
      <c r="P179" s="276"/>
      <c r="Q179" s="222"/>
      <c r="T179" s="3"/>
      <c r="U179" s="3"/>
      <c r="V179" s="3"/>
      <c r="W179" s="3"/>
    </row>
    <row r="180">
      <c r="A180" s="38"/>
      <c r="B180" s="38"/>
      <c r="C180" s="38"/>
      <c r="D180" s="38"/>
      <c r="E180" s="266"/>
      <c r="F180" s="384" t="s">
        <v>285</v>
      </c>
      <c r="G180" s="385" t="s">
        <v>286</v>
      </c>
      <c r="H180" s="271" t="str">
        <f>VLOOKUP(O166&amp;","&amp;O170,$T$3:$W$12,4, FALSE)</f>
        <v>fp8</v>
      </c>
      <c r="I180" s="419"/>
      <c r="J180" s="270"/>
      <c r="K180" s="270"/>
      <c r="L180" s="271"/>
      <c r="M180" s="271"/>
      <c r="N180" s="271"/>
      <c r="O180" s="270"/>
      <c r="P180" s="273"/>
      <c r="Q180" s="305"/>
      <c r="T180" s="3"/>
      <c r="U180" s="3"/>
      <c r="V180" s="3"/>
      <c r="W180" s="3"/>
    </row>
    <row r="181">
      <c r="A181" s="87"/>
      <c r="B181" s="87"/>
      <c r="C181" s="87"/>
      <c r="D181" s="87"/>
      <c r="E181" s="266"/>
      <c r="F181" s="266"/>
      <c r="G181" s="381" t="s">
        <v>299</v>
      </c>
      <c r="H181" s="420">
        <f>CALCULATE_FLOPS(J169:M169,J173:M173,L173,K173,H180)</f>
        <v>4294967296</v>
      </c>
      <c r="I181" s="418"/>
      <c r="J181" s="261"/>
      <c r="K181" s="261"/>
      <c r="L181" s="274"/>
      <c r="M181" s="274"/>
      <c r="N181" s="274"/>
      <c r="O181" s="261"/>
      <c r="P181" s="276"/>
      <c r="Q181" s="222"/>
      <c r="T181" s="3"/>
      <c r="U181" s="3"/>
      <c r="V181" s="3"/>
      <c r="W181" s="3"/>
    </row>
    <row r="182">
      <c r="A182" s="87"/>
      <c r="B182" s="87"/>
      <c r="C182" s="87"/>
      <c r="D182" s="87"/>
      <c r="E182" s="266"/>
      <c r="F182" s="277"/>
      <c r="G182" s="388" t="s">
        <v>288</v>
      </c>
      <c r="H182" s="389">
        <f>COMPUTE_TIME_MS(H181, H180)</f>
        <v>0.002164780242</v>
      </c>
      <c r="I182" s="390"/>
      <c r="J182" s="391"/>
      <c r="K182" s="391"/>
      <c r="L182" s="392"/>
      <c r="M182" s="392"/>
      <c r="N182" s="392"/>
      <c r="O182" s="391"/>
      <c r="P182" s="393"/>
      <c r="Q182" s="305"/>
      <c r="T182" s="3"/>
      <c r="U182" s="3"/>
      <c r="V182" s="3"/>
      <c r="W182" s="3"/>
    </row>
    <row r="183">
      <c r="A183" s="87"/>
      <c r="B183" s="87"/>
      <c r="C183" s="87"/>
      <c r="D183" s="87"/>
      <c r="E183" s="266"/>
      <c r="F183" s="384" t="s">
        <v>289</v>
      </c>
      <c r="G183" s="381" t="s">
        <v>290</v>
      </c>
      <c r="H183" s="303">
        <f>IF(Q166,0,P169)+IF(Q170,0,P173)+IF(Q174,0,P177)</f>
        <v>26</v>
      </c>
      <c r="I183" s="261"/>
      <c r="J183" s="261"/>
      <c r="K183" s="261"/>
      <c r="L183" s="274"/>
      <c r="M183" s="274"/>
      <c r="N183" s="274"/>
      <c r="O183" s="261"/>
      <c r="P183" s="276"/>
      <c r="Q183" s="222"/>
      <c r="R183" s="38"/>
      <c r="S183" s="38"/>
      <c r="T183" s="207"/>
      <c r="U183" s="207"/>
      <c r="V183" s="207"/>
      <c r="W183" s="207"/>
      <c r="X183" s="38"/>
      <c r="Y183" s="38"/>
      <c r="Z183" s="38"/>
      <c r="AA183" s="38"/>
      <c r="AB183" s="38"/>
      <c r="AC183" s="38"/>
      <c r="AD183" s="38"/>
      <c r="AE183" s="38"/>
      <c r="AF183" s="38"/>
      <c r="AG183" s="38"/>
      <c r="AH183" s="38"/>
      <c r="AI183" s="38"/>
      <c r="AJ183" s="38"/>
      <c r="AK183" s="38"/>
      <c r="AL183" s="38"/>
      <c r="AM183" s="38"/>
      <c r="AN183" s="38"/>
      <c r="AO183" s="38"/>
      <c r="AP183" s="38"/>
      <c r="AQ183" s="38"/>
      <c r="AR183" s="38"/>
      <c r="AS183" s="38"/>
      <c r="AT183" s="38"/>
    </row>
    <row r="184">
      <c r="A184" s="87"/>
      <c r="B184" s="87"/>
      <c r="C184" s="87"/>
      <c r="D184" s="87"/>
      <c r="E184" s="277"/>
      <c r="F184" s="277"/>
      <c r="G184" s="395" t="s">
        <v>291</v>
      </c>
      <c r="H184" s="422">
        <f>HBM_TIME_MS(H183)</f>
        <v>0.008677588859</v>
      </c>
      <c r="I184" s="391"/>
      <c r="J184" s="391"/>
      <c r="K184" s="391"/>
      <c r="L184" s="392"/>
      <c r="M184" s="392"/>
      <c r="N184" s="392"/>
      <c r="O184" s="391"/>
      <c r="P184" s="393"/>
      <c r="Q184" s="305"/>
      <c r="R184" s="38"/>
      <c r="S184" s="38"/>
      <c r="T184" s="207"/>
      <c r="U184" s="207"/>
      <c r="V184" s="207"/>
      <c r="W184" s="207"/>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c r="AT184" s="38"/>
    </row>
    <row r="185">
      <c r="A185" s="87"/>
      <c r="B185" s="87"/>
      <c r="C185" s="87"/>
      <c r="D185" s="87"/>
      <c r="E185" s="258" t="s">
        <v>301</v>
      </c>
      <c r="F185" s="282" t="s">
        <v>249</v>
      </c>
      <c r="G185" s="260"/>
      <c r="H185" s="261" t="s">
        <v>238</v>
      </c>
      <c r="I185" s="261" t="s">
        <v>239</v>
      </c>
      <c r="J185" s="262"/>
      <c r="K185" s="262" t="s">
        <v>40</v>
      </c>
      <c r="L185" s="262" t="s">
        <v>38</v>
      </c>
      <c r="M185" s="425" t="s">
        <v>125</v>
      </c>
      <c r="N185" s="261" t="s">
        <v>240</v>
      </c>
      <c r="O185" s="263" t="str">
        <f>EXTRACT_ACTIVATION_DTYPE(PARAMS("attn_proj_dtype"))</f>
        <v>fp8</v>
      </c>
      <c r="P185" s="276"/>
      <c r="Q185" s="263" t="b">
        <v>0</v>
      </c>
      <c r="R185" s="38"/>
      <c r="S185" s="38"/>
      <c r="T185" s="38"/>
      <c r="U185" s="38"/>
      <c r="V185" s="38"/>
      <c r="W185" s="38"/>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c r="AT185" s="38"/>
    </row>
    <row r="186">
      <c r="A186" s="87"/>
      <c r="B186" s="87"/>
      <c r="C186" s="87"/>
      <c r="D186" s="87"/>
      <c r="E186" s="266"/>
      <c r="F186" s="267"/>
      <c r="G186" s="268"/>
      <c r="H186" s="195" t="s">
        <v>242</v>
      </c>
      <c r="I186" s="290" t="s">
        <v>239</v>
      </c>
      <c r="J186" s="289"/>
      <c r="K186" s="289">
        <f t="shared" ref="K186:M186" si="31">PARAMS(K185)</f>
        <v>2048</v>
      </c>
      <c r="L186" s="290">
        <f t="shared" si="31"/>
        <v>1</v>
      </c>
      <c r="M186" s="290">
        <f t="shared" si="31"/>
        <v>7168</v>
      </c>
      <c r="N186" s="290" t="s">
        <v>240</v>
      </c>
      <c r="O186" s="266"/>
      <c r="P186" s="292">
        <f>SIZEOF_IN_MIB(J186:M186, $O185)</f>
        <v>14</v>
      </c>
      <c r="Q186" s="266"/>
      <c r="R186" s="38"/>
      <c r="S186" s="38"/>
      <c r="T186" s="38"/>
      <c r="U186" s="38"/>
      <c r="V186" s="38"/>
      <c r="W186" s="38"/>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c r="AT186" s="38"/>
    </row>
    <row r="187">
      <c r="A187" s="87"/>
      <c r="B187" s="87"/>
      <c r="C187" s="87"/>
      <c r="D187" s="87"/>
      <c r="E187" s="266"/>
      <c r="F187" s="267"/>
      <c r="G187" s="268"/>
      <c r="H187" s="289" t="s">
        <v>244</v>
      </c>
      <c r="I187" s="289" t="s">
        <v>239</v>
      </c>
      <c r="J187" s="290"/>
      <c r="K187" s="195" t="s">
        <v>143</v>
      </c>
      <c r="L187" s="195"/>
      <c r="M187" s="289"/>
      <c r="N187" s="289" t="s">
        <v>240</v>
      </c>
      <c r="O187" s="266"/>
      <c r="P187" s="292"/>
      <c r="Q187" s="266"/>
      <c r="R187" s="38"/>
      <c r="S187" s="38"/>
      <c r="T187" s="38"/>
      <c r="U187" s="38"/>
      <c r="V187" s="38"/>
      <c r="W187" s="38"/>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c r="AT187" s="38"/>
    </row>
    <row r="188">
      <c r="A188" s="87"/>
      <c r="B188" s="87"/>
      <c r="C188" s="87"/>
      <c r="D188" s="87"/>
      <c r="E188" s="266"/>
      <c r="F188" s="278"/>
      <c r="G188" s="279"/>
      <c r="H188" s="195" t="s">
        <v>246</v>
      </c>
      <c r="I188" s="289" t="s">
        <v>239</v>
      </c>
      <c r="J188" s="290"/>
      <c r="K188" s="289">
        <f t="shared" ref="K188:M188" si="32">K186/SHARDING(K187)</f>
        <v>128</v>
      </c>
      <c r="L188" s="289">
        <f t="shared" si="32"/>
        <v>1</v>
      </c>
      <c r="M188" s="289">
        <f t="shared" si="32"/>
        <v>7168</v>
      </c>
      <c r="N188" s="289" t="s">
        <v>240</v>
      </c>
      <c r="O188" s="277"/>
      <c r="P188" s="292">
        <f>SIZEOF_IN_MIB(J188:M188, $O185)</f>
        <v>0.875</v>
      </c>
      <c r="Q188" s="277"/>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c r="AT188" s="38"/>
    </row>
    <row r="189">
      <c r="A189" s="87"/>
      <c r="B189" s="87"/>
      <c r="C189" s="87"/>
      <c r="D189" s="87"/>
      <c r="E189" s="266"/>
      <c r="F189" s="259" t="s">
        <v>253</v>
      </c>
      <c r="G189" s="260"/>
      <c r="H189" s="289" t="s">
        <v>238</v>
      </c>
      <c r="I189" s="289" t="s">
        <v>239</v>
      </c>
      <c r="J189" s="290"/>
      <c r="K189" s="195"/>
      <c r="L189" s="398" t="s">
        <v>125</v>
      </c>
      <c r="M189" s="195" t="s">
        <v>157</v>
      </c>
      <c r="N189" s="289" t="s">
        <v>240</v>
      </c>
      <c r="O189" s="291" t="str">
        <f>EXTRACT_WEIGHT_DTYPE(PARAMS("attn_proj_dtype"))</f>
        <v>fp8</v>
      </c>
      <c r="P189" s="292"/>
      <c r="Q189" s="291" t="b">
        <v>0</v>
      </c>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c r="AT189" s="38"/>
    </row>
    <row r="190">
      <c r="A190" s="87"/>
      <c r="B190" s="87"/>
      <c r="C190" s="87"/>
      <c r="D190" s="87"/>
      <c r="E190" s="266"/>
      <c r="F190" s="267"/>
      <c r="G190" s="268"/>
      <c r="H190" s="195" t="s">
        <v>242</v>
      </c>
      <c r="I190" s="289" t="s">
        <v>239</v>
      </c>
      <c r="J190" s="290"/>
      <c r="K190" s="289"/>
      <c r="L190" s="289">
        <f t="shared" ref="L190:M190" si="33">PARAMS(L189)</f>
        <v>7168</v>
      </c>
      <c r="M190" s="289">
        <f t="shared" si="33"/>
        <v>576</v>
      </c>
      <c r="N190" s="289" t="s">
        <v>240</v>
      </c>
      <c r="O190" s="266"/>
      <c r="P190" s="292">
        <f>SIZEOF_IN_MIB(J190:M190, $O189)</f>
        <v>3.9375</v>
      </c>
      <c r="Q190" s="266"/>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c r="AT190" s="38"/>
    </row>
    <row r="191">
      <c r="A191" s="87"/>
      <c r="B191" s="87"/>
      <c r="C191" s="87"/>
      <c r="D191" s="87"/>
      <c r="E191" s="266"/>
      <c r="F191" s="267"/>
      <c r="G191" s="268"/>
      <c r="H191" s="289" t="s">
        <v>244</v>
      </c>
      <c r="I191" s="289" t="s">
        <v>239</v>
      </c>
      <c r="J191" s="290"/>
      <c r="K191" s="290"/>
      <c r="L191" s="289"/>
      <c r="M191" s="289"/>
      <c r="N191" s="289" t="s">
        <v>240</v>
      </c>
      <c r="O191" s="266"/>
      <c r="P191" s="292"/>
      <c r="Q191" s="266"/>
    </row>
    <row r="192">
      <c r="A192" s="87"/>
      <c r="B192" s="87"/>
      <c r="C192" s="87"/>
      <c r="D192" s="87"/>
      <c r="E192" s="266"/>
      <c r="F192" s="278"/>
      <c r="G192" s="279"/>
      <c r="H192" s="274" t="s">
        <v>246</v>
      </c>
      <c r="I192" s="274" t="s">
        <v>239</v>
      </c>
      <c r="J192" s="261"/>
      <c r="K192" s="274"/>
      <c r="L192" s="274">
        <f t="shared" ref="L192:M192" si="34">L190/SHARDING(L191)</f>
        <v>7168</v>
      </c>
      <c r="M192" s="274">
        <f t="shared" si="34"/>
        <v>576</v>
      </c>
      <c r="N192" s="274" t="s">
        <v>240</v>
      </c>
      <c r="O192" s="241"/>
      <c r="P192" s="276">
        <f>SIZEOF_IN_MIB(J192:M192, $O189)</f>
        <v>3.9375</v>
      </c>
      <c r="Q192" s="241"/>
    </row>
    <row r="193">
      <c r="A193" s="87"/>
      <c r="B193" s="87"/>
      <c r="C193" s="87"/>
      <c r="D193" s="87"/>
      <c r="E193" s="266"/>
      <c r="F193" s="259" t="s">
        <v>257</v>
      </c>
      <c r="G193" s="260"/>
      <c r="H193" s="271" t="s">
        <v>238</v>
      </c>
      <c r="I193" s="271" t="s">
        <v>239</v>
      </c>
      <c r="J193" s="270"/>
      <c r="K193" s="269" t="s">
        <v>40</v>
      </c>
      <c r="L193" s="269" t="s">
        <v>38</v>
      </c>
      <c r="M193" s="269" t="s">
        <v>157</v>
      </c>
      <c r="N193" s="271" t="s">
        <v>240</v>
      </c>
      <c r="O193" s="399" t="s">
        <v>82</v>
      </c>
      <c r="P193" s="273"/>
      <c r="Q193" s="399" t="b">
        <v>0</v>
      </c>
    </row>
    <row r="194">
      <c r="A194" s="87"/>
      <c r="B194" s="38"/>
      <c r="C194" s="38"/>
      <c r="D194" s="38"/>
      <c r="E194" s="266"/>
      <c r="F194" s="267"/>
      <c r="G194" s="268"/>
      <c r="H194" s="262" t="s">
        <v>242</v>
      </c>
      <c r="I194" s="274" t="s">
        <v>239</v>
      </c>
      <c r="J194" s="261"/>
      <c r="K194" s="274">
        <f t="shared" ref="K194:M194" si="35">PARAMS(K193)</f>
        <v>2048</v>
      </c>
      <c r="L194" s="274">
        <f t="shared" si="35"/>
        <v>1</v>
      </c>
      <c r="M194" s="274">
        <f t="shared" si="35"/>
        <v>576</v>
      </c>
      <c r="N194" s="274" t="s">
        <v>240</v>
      </c>
      <c r="O194" s="275"/>
      <c r="P194" s="276">
        <f>SIZEOF_IN_MIB(K194:M194, $O193)</f>
        <v>2.25</v>
      </c>
      <c r="Q194" s="275"/>
    </row>
    <row r="195">
      <c r="A195" s="38"/>
      <c r="B195" s="38"/>
      <c r="C195" s="38"/>
      <c r="D195" s="38"/>
      <c r="E195" s="266"/>
      <c r="F195" s="267"/>
      <c r="G195" s="268"/>
      <c r="H195" s="271" t="s">
        <v>244</v>
      </c>
      <c r="I195" s="271" t="s">
        <v>239</v>
      </c>
      <c r="J195" s="270"/>
      <c r="K195" s="269" t="s">
        <v>143</v>
      </c>
      <c r="L195" s="269"/>
      <c r="M195" s="271"/>
      <c r="N195" s="271" t="s">
        <v>240</v>
      </c>
      <c r="O195" s="272"/>
      <c r="P195" s="273"/>
      <c r="Q195" s="272"/>
    </row>
    <row r="196">
      <c r="A196" s="87"/>
      <c r="B196" s="87"/>
      <c r="C196" s="87"/>
      <c r="D196" s="87"/>
      <c r="E196" s="266"/>
      <c r="F196" s="278"/>
      <c r="G196" s="279"/>
      <c r="H196" s="274" t="s">
        <v>246</v>
      </c>
      <c r="I196" s="274" t="s">
        <v>239</v>
      </c>
      <c r="J196" s="274"/>
      <c r="K196" s="274">
        <f t="shared" ref="K196:M196" si="36">K194/SHARDING(K195)</f>
        <v>128</v>
      </c>
      <c r="L196" s="274">
        <f t="shared" si="36"/>
        <v>1</v>
      </c>
      <c r="M196" s="274">
        <f t="shared" si="36"/>
        <v>576</v>
      </c>
      <c r="N196" s="274" t="s">
        <v>240</v>
      </c>
      <c r="O196" s="241"/>
      <c r="P196" s="276">
        <f>SIZEOF_IN_MIB(K196:M196, $O193)</f>
        <v>0.140625</v>
      </c>
      <c r="Q196" s="241"/>
    </row>
    <row r="197">
      <c r="A197" s="87"/>
      <c r="B197" s="87"/>
      <c r="C197" s="87"/>
      <c r="D197" s="87"/>
      <c r="E197" s="266"/>
      <c r="F197" s="400" t="s">
        <v>293</v>
      </c>
      <c r="G197" s="385" t="s">
        <v>45</v>
      </c>
      <c r="H197" s="423"/>
      <c r="I197" s="424"/>
      <c r="J197" s="270"/>
      <c r="K197" s="270"/>
      <c r="L197" s="271"/>
      <c r="M197" s="271"/>
      <c r="N197" s="271"/>
      <c r="O197" s="270"/>
      <c r="P197" s="273"/>
      <c r="Q197" s="305"/>
    </row>
    <row r="198">
      <c r="A198" s="87"/>
      <c r="B198" s="87"/>
      <c r="C198" s="87"/>
      <c r="D198" s="87"/>
      <c r="E198" s="266"/>
      <c r="F198" s="277"/>
      <c r="G198" s="385"/>
      <c r="H198" s="274"/>
      <c r="I198" s="418"/>
      <c r="J198" s="261"/>
      <c r="K198" s="261"/>
      <c r="L198" s="274"/>
      <c r="M198" s="274"/>
      <c r="N198" s="274"/>
      <c r="O198" s="261"/>
      <c r="P198" s="276"/>
      <c r="Q198" s="222"/>
    </row>
    <row r="199">
      <c r="A199" s="87"/>
      <c r="B199" s="87"/>
      <c r="C199" s="87"/>
      <c r="D199" s="87"/>
      <c r="E199" s="266"/>
      <c r="F199" s="384" t="s">
        <v>285</v>
      </c>
      <c r="G199" s="385" t="s">
        <v>286</v>
      </c>
      <c r="H199" s="271" t="str">
        <f>VLOOKUP(O185&amp;","&amp;O189,$T$3:$W$12,4, FALSE)</f>
        <v>fp8</v>
      </c>
      <c r="I199" s="419"/>
      <c r="J199" s="270"/>
      <c r="K199" s="270"/>
      <c r="L199" s="271"/>
      <c r="M199" s="271"/>
      <c r="N199" s="271"/>
      <c r="O199" s="270"/>
      <c r="P199" s="273"/>
      <c r="Q199" s="305"/>
    </row>
    <row r="200">
      <c r="A200" s="87"/>
      <c r="B200" s="87"/>
      <c r="C200" s="87"/>
      <c r="D200" s="87"/>
      <c r="E200" s="266"/>
      <c r="F200" s="266"/>
      <c r="G200" s="381" t="s">
        <v>299</v>
      </c>
      <c r="H200" s="420">
        <f>CALCULATE_FLOPS(J188:M188,J192:M192,L192,1,H199)</f>
        <v>1056964608</v>
      </c>
      <c r="I200" s="418"/>
      <c r="J200" s="261"/>
      <c r="K200" s="261"/>
      <c r="L200" s="274"/>
      <c r="M200" s="274"/>
      <c r="N200" s="274"/>
      <c r="O200" s="261"/>
      <c r="P200" s="276"/>
      <c r="Q200" s="222"/>
    </row>
    <row r="201">
      <c r="A201" s="87"/>
      <c r="B201" s="87"/>
      <c r="C201" s="87"/>
      <c r="D201" s="87"/>
      <c r="E201" s="266"/>
      <c r="F201" s="277"/>
      <c r="G201" s="388" t="s">
        <v>288</v>
      </c>
      <c r="H201" s="421">
        <f>COMPUTE_TIME_MS(H200, H199)</f>
        <v>0.0005327388877</v>
      </c>
      <c r="I201" s="390"/>
      <c r="J201" s="391"/>
      <c r="K201" s="391"/>
      <c r="L201" s="392"/>
      <c r="M201" s="392"/>
      <c r="N201" s="392"/>
      <c r="O201" s="391"/>
      <c r="P201" s="393"/>
      <c r="Q201" s="305"/>
    </row>
    <row r="202">
      <c r="A202" s="87"/>
      <c r="B202" s="87"/>
      <c r="C202" s="87"/>
      <c r="D202" s="87"/>
      <c r="E202" s="266"/>
      <c r="F202" s="384" t="s">
        <v>289</v>
      </c>
      <c r="G202" s="381" t="s">
        <v>290</v>
      </c>
      <c r="H202" s="303">
        <f>IF(Q185,0,P188)+IF(Q189,0,P192)+IF(Q193,0,P196)</f>
        <v>4.953125</v>
      </c>
      <c r="I202" s="261"/>
      <c r="J202" s="261"/>
      <c r="K202" s="261"/>
      <c r="L202" s="274"/>
      <c r="M202" s="274"/>
      <c r="N202" s="274"/>
      <c r="O202" s="261"/>
      <c r="P202" s="276"/>
      <c r="Q202" s="222"/>
    </row>
    <row r="203">
      <c r="A203" s="87"/>
      <c r="B203" s="87"/>
      <c r="C203" s="87"/>
      <c r="D203" s="87"/>
      <c r="E203" s="277"/>
      <c r="F203" s="277"/>
      <c r="G203" s="395" t="s">
        <v>291</v>
      </c>
      <c r="H203" s="430">
        <f>HBM_TIME_MS(H202)</f>
        <v>0.001653122397</v>
      </c>
      <c r="I203" s="391"/>
      <c r="J203" s="391"/>
      <c r="K203" s="391"/>
      <c r="L203" s="392"/>
      <c r="M203" s="392"/>
      <c r="N203" s="392"/>
      <c r="O203" s="391"/>
      <c r="P203" s="393"/>
      <c r="Q203" s="305"/>
    </row>
    <row r="204">
      <c r="A204" s="87"/>
      <c r="B204" s="87"/>
      <c r="C204" s="87"/>
      <c r="D204" s="87"/>
      <c r="E204" s="431" t="s">
        <v>302</v>
      </c>
      <c r="F204" s="400" t="s">
        <v>303</v>
      </c>
      <c r="G204" s="432" t="s">
        <v>259</v>
      </c>
      <c r="H204" s="433" t="s">
        <v>238</v>
      </c>
      <c r="I204" s="261" t="s">
        <v>239</v>
      </c>
      <c r="J204" s="434" t="str">
        <f t="array" ref="J204:M207">J193:M196</f>
        <v/>
      </c>
      <c r="K204" s="262" t="s">
        <v>40</v>
      </c>
      <c r="L204" s="262" t="s">
        <v>38</v>
      </c>
      <c r="M204" s="262" t="s">
        <v>157</v>
      </c>
      <c r="N204" s="274" t="s">
        <v>240</v>
      </c>
      <c r="O204" s="263" t="s">
        <v>63</v>
      </c>
      <c r="P204" s="435"/>
      <c r="Q204" s="436"/>
    </row>
    <row r="205">
      <c r="A205" s="87"/>
      <c r="B205" s="87"/>
      <c r="C205" s="87"/>
      <c r="D205" s="87"/>
      <c r="E205" s="266"/>
      <c r="F205" s="266"/>
      <c r="G205" s="266"/>
      <c r="H205" s="438" t="s">
        <v>242</v>
      </c>
      <c r="I205" s="270" t="s">
        <v>239</v>
      </c>
      <c r="J205" s="439"/>
      <c r="K205" s="270">
        <v>2048.0</v>
      </c>
      <c r="L205" s="271">
        <v>1.0</v>
      </c>
      <c r="M205" s="271">
        <v>576.0</v>
      </c>
      <c r="N205" s="271" t="s">
        <v>240</v>
      </c>
      <c r="O205" s="272"/>
      <c r="P205" s="440">
        <f>SIZEOF_IN_MIB(J205:M205, O204)</f>
        <v>1.125</v>
      </c>
      <c r="Q205" s="272"/>
    </row>
    <row r="206">
      <c r="A206" s="87"/>
      <c r="B206" s="87"/>
      <c r="C206" s="87"/>
      <c r="D206" s="87"/>
      <c r="E206" s="266"/>
      <c r="F206" s="266"/>
      <c r="G206" s="266"/>
      <c r="H206" s="433" t="s">
        <v>260</v>
      </c>
      <c r="I206" s="261" t="s">
        <v>239</v>
      </c>
      <c r="J206" s="434"/>
      <c r="K206" s="434" t="s">
        <v>143</v>
      </c>
      <c r="L206" s="274"/>
      <c r="M206" s="442"/>
      <c r="N206" s="274" t="s">
        <v>240</v>
      </c>
      <c r="O206" s="275"/>
      <c r="P206" s="443"/>
      <c r="Q206" s="275"/>
    </row>
    <row r="207">
      <c r="A207" s="87"/>
      <c r="B207" s="87"/>
      <c r="C207" s="87"/>
      <c r="D207" s="87"/>
      <c r="E207" s="266"/>
      <c r="F207" s="266"/>
      <c r="G207" s="266"/>
      <c r="H207" s="438" t="s">
        <v>261</v>
      </c>
      <c r="I207" s="270" t="s">
        <v>239</v>
      </c>
      <c r="J207" s="439"/>
      <c r="K207" s="271">
        <v>128.0</v>
      </c>
      <c r="L207" s="271">
        <v>1.0</v>
      </c>
      <c r="M207" s="271">
        <v>576.0</v>
      </c>
      <c r="N207" s="271" t="s">
        <v>240</v>
      </c>
      <c r="O207" s="272"/>
      <c r="P207" s="440">
        <f>SIZEOF_IN_MIB(J207:M207, O204)</f>
        <v>0.0703125</v>
      </c>
      <c r="Q207" s="272"/>
    </row>
    <row r="208">
      <c r="A208" s="87"/>
      <c r="B208" s="87"/>
      <c r="C208" s="87"/>
      <c r="D208" s="87"/>
      <c r="E208" s="266"/>
      <c r="F208" s="266"/>
      <c r="G208" s="266"/>
      <c r="H208" s="433" t="s">
        <v>262</v>
      </c>
      <c r="I208" s="261" t="s">
        <v>239</v>
      </c>
      <c r="J208" s="434"/>
      <c r="K208" s="434"/>
      <c r="L208" s="442"/>
      <c r="M208" s="442"/>
      <c r="N208" s="274" t="s">
        <v>240</v>
      </c>
      <c r="O208" s="275"/>
      <c r="P208" s="435"/>
      <c r="Q208" s="275"/>
    </row>
    <row r="209">
      <c r="A209" s="87"/>
      <c r="B209" s="87"/>
      <c r="C209" s="87"/>
      <c r="D209" s="87"/>
      <c r="E209" s="266"/>
      <c r="F209" s="266"/>
      <c r="G209" s="277"/>
      <c r="H209" s="438" t="s">
        <v>261</v>
      </c>
      <c r="I209" s="270" t="s">
        <v>239</v>
      </c>
      <c r="J209" s="439"/>
      <c r="K209" s="271">
        <f t="shared" ref="K209:M209" si="37">K205/SHARDING(K208)</f>
        <v>2048</v>
      </c>
      <c r="L209" s="271">
        <f t="shared" si="37"/>
        <v>1</v>
      </c>
      <c r="M209" s="271">
        <f t="shared" si="37"/>
        <v>576</v>
      </c>
      <c r="N209" s="271" t="s">
        <v>240</v>
      </c>
      <c r="O209" s="280"/>
      <c r="P209" s="440">
        <f>SIZEOF_IN_MIB(J209:M209, O204)</f>
        <v>1.125</v>
      </c>
      <c r="Q209" s="280"/>
    </row>
    <row r="210">
      <c r="A210" s="87"/>
      <c r="B210" s="87"/>
      <c r="C210" s="87"/>
      <c r="D210" s="87"/>
      <c r="E210" s="266"/>
      <c r="F210" s="266"/>
      <c r="G210" s="444" t="s">
        <v>263</v>
      </c>
      <c r="H210" s="445"/>
      <c r="I210" s="371"/>
      <c r="J210" s="371"/>
      <c r="K210" s="371"/>
      <c r="L210" s="446"/>
      <c r="M210" s="446"/>
      <c r="N210" s="446"/>
      <c r="O210" s="371"/>
      <c r="P210" s="447"/>
      <c r="Q210" s="371"/>
    </row>
    <row r="211">
      <c r="A211" s="87"/>
      <c r="B211" s="87"/>
      <c r="C211" s="87"/>
      <c r="D211" s="87"/>
      <c r="E211" s="266"/>
      <c r="F211" s="266"/>
      <c r="G211" s="448" t="s">
        <v>264</v>
      </c>
      <c r="H211" s="449">
        <f>SHARDING(K206)*SHARDING(L206)*SHARDING(M206)</f>
        <v>16</v>
      </c>
      <c r="I211" s="439"/>
      <c r="J211" s="439"/>
      <c r="K211" s="439"/>
      <c r="L211" s="450"/>
      <c r="M211" s="450"/>
      <c r="N211" s="450"/>
      <c r="O211" s="439"/>
      <c r="P211" s="451"/>
      <c r="Q211" s="439"/>
    </row>
    <row r="212">
      <c r="A212" s="87"/>
      <c r="B212" s="87"/>
      <c r="C212" s="87"/>
      <c r="D212" s="87"/>
      <c r="E212" s="266"/>
      <c r="F212" s="266"/>
      <c r="G212" s="448" t="s">
        <v>265</v>
      </c>
      <c r="H212" s="452">
        <f>P207 * (H211-1)</f>
        <v>1.0546875</v>
      </c>
      <c r="I212" s="434"/>
      <c r="J212" s="434"/>
      <c r="K212" s="434"/>
      <c r="L212" s="442"/>
      <c r="M212" s="442"/>
      <c r="N212" s="442"/>
      <c r="O212" s="434"/>
      <c r="P212" s="443"/>
      <c r="Q212" s="434"/>
    </row>
    <row r="213">
      <c r="A213" s="87"/>
      <c r="B213" s="87"/>
      <c r="C213" s="87"/>
      <c r="D213" s="87"/>
      <c r="E213" s="266"/>
      <c r="F213" s="266"/>
      <c r="G213" s="448" t="s">
        <v>266</v>
      </c>
      <c r="H213" s="453">
        <f>H212*H211</f>
        <v>16.875</v>
      </c>
      <c r="I213" s="439"/>
      <c r="J213" s="439"/>
      <c r="K213" s="439"/>
      <c r="L213" s="450"/>
      <c r="M213" s="450"/>
      <c r="N213" s="450"/>
      <c r="O213" s="439"/>
      <c r="P213" s="451"/>
      <c r="Q213" s="439"/>
    </row>
    <row r="214">
      <c r="A214" s="87"/>
      <c r="B214" s="87"/>
      <c r="C214" s="87"/>
      <c r="D214" s="87"/>
      <c r="E214" s="266"/>
      <c r="F214" s="266"/>
      <c r="G214" s="448" t="s">
        <v>267</v>
      </c>
      <c r="H214" s="433" t="str">
        <f>IFS(H211=8,12,
H211=4,4,
H211=2,1,
H211=1,0,
TRUE,NA())</f>
        <v>#N/A</v>
      </c>
      <c r="I214" s="434"/>
      <c r="J214" s="434"/>
      <c r="K214" s="434"/>
      <c r="L214" s="442"/>
      <c r="M214" s="442"/>
      <c r="N214" s="442"/>
      <c r="O214" s="434"/>
      <c r="P214" s="443"/>
      <c r="Q214" s="434"/>
    </row>
    <row r="215">
      <c r="A215" s="87"/>
      <c r="B215" s="87"/>
      <c r="C215" s="87"/>
      <c r="D215" s="87"/>
      <c r="E215" s="266"/>
      <c r="F215" s="266"/>
      <c r="G215" s="454" t="s">
        <v>268</v>
      </c>
      <c r="H215" s="455">
        <v>1.0</v>
      </c>
      <c r="I215" s="439"/>
      <c r="J215" s="439"/>
      <c r="K215" s="439"/>
      <c r="L215" s="450"/>
      <c r="M215" s="450"/>
      <c r="N215" s="450"/>
      <c r="O215" s="439"/>
      <c r="P215" s="451"/>
      <c r="Q215" s="439"/>
    </row>
    <row r="216">
      <c r="A216" s="87"/>
      <c r="B216" s="87"/>
      <c r="C216" s="87"/>
      <c r="D216" s="87"/>
      <c r="E216" s="266"/>
      <c r="F216" s="266"/>
      <c r="G216" s="456" t="s">
        <v>269</v>
      </c>
      <c r="H216" s="457" t="str">
        <f>ALL_GATHER_CHIP2CHIP_TIME_MS2(H213 * H215, H214)</f>
        <v>#N/A</v>
      </c>
      <c r="I216" s="434"/>
      <c r="J216" s="434"/>
      <c r="K216" s="434"/>
      <c r="L216" s="442"/>
      <c r="M216" s="442"/>
      <c r="N216" s="442"/>
      <c r="O216" s="434"/>
      <c r="P216" s="443"/>
      <c r="Q216" s="434"/>
    </row>
    <row r="217">
      <c r="A217" s="87"/>
      <c r="B217" s="87"/>
      <c r="C217" s="87"/>
      <c r="D217" s="87"/>
      <c r="E217" s="266"/>
      <c r="F217" s="266"/>
      <c r="G217" s="454"/>
      <c r="H217" s="458"/>
      <c r="I217" s="439"/>
      <c r="J217" s="439"/>
      <c r="K217" s="439"/>
      <c r="L217" s="450"/>
      <c r="M217" s="450"/>
      <c r="N217" s="450"/>
      <c r="O217" s="439"/>
      <c r="P217" s="451"/>
      <c r="Q217" s="439"/>
    </row>
    <row r="218">
      <c r="A218" s="87"/>
      <c r="B218" s="87"/>
      <c r="C218" s="87"/>
      <c r="D218" s="87"/>
      <c r="E218" s="266"/>
      <c r="F218" s="266"/>
      <c r="G218" s="444" t="s">
        <v>270</v>
      </c>
      <c r="H218" s="445"/>
      <c r="I218" s="371"/>
      <c r="J218" s="371"/>
      <c r="K218" s="371"/>
      <c r="L218" s="446"/>
      <c r="M218" s="446"/>
      <c r="N218" s="446"/>
      <c r="O218" s="371"/>
      <c r="P218" s="447"/>
      <c r="Q218" s="371"/>
    </row>
    <row r="219">
      <c r="A219" s="87"/>
      <c r="B219" s="87"/>
      <c r="C219" s="87"/>
      <c r="D219" s="87"/>
      <c r="E219" s="266"/>
      <c r="F219" s="266"/>
      <c r="G219" s="459" t="s">
        <v>271</v>
      </c>
      <c r="H219" s="460" t="s">
        <v>264</v>
      </c>
      <c r="I219" s="439"/>
      <c r="J219" s="461">
        <f>SHARDING(K206)*SHARDING(L206)*SHARDING(M206)/HW_SPEC("# of TensorCore per Chip")</f>
        <v>8</v>
      </c>
      <c r="K219" s="439"/>
      <c r="L219" s="450"/>
      <c r="M219" s="450"/>
      <c r="N219" s="450"/>
      <c r="O219" s="439"/>
      <c r="P219" s="451"/>
      <c r="Q219" s="439"/>
    </row>
    <row r="220">
      <c r="A220" s="87"/>
      <c r="B220" s="87"/>
      <c r="C220" s="87"/>
      <c r="D220" s="87"/>
      <c r="E220" s="266"/>
      <c r="F220" s="266"/>
      <c r="G220" s="266"/>
      <c r="H220" s="462" t="s">
        <v>265</v>
      </c>
      <c r="I220" s="434"/>
      <c r="J220" s="452">
        <f>P207 * HW_SPEC("# of TensorCore per Chip") * (J219-1)</f>
        <v>0.984375</v>
      </c>
      <c r="K220" s="434"/>
      <c r="L220" s="442"/>
      <c r="M220" s="442"/>
      <c r="N220" s="442"/>
      <c r="O220" s="434"/>
      <c r="P220" s="443"/>
      <c r="Q220" s="434"/>
    </row>
    <row r="221">
      <c r="A221" s="87"/>
      <c r="B221" s="87"/>
      <c r="C221" s="87"/>
      <c r="D221" s="87"/>
      <c r="E221" s="266"/>
      <c r="F221" s="266"/>
      <c r="G221" s="266"/>
      <c r="H221" s="460" t="s">
        <v>266</v>
      </c>
      <c r="I221" s="439"/>
      <c r="J221" s="453">
        <f>J220*J219</f>
        <v>7.875</v>
      </c>
      <c r="K221" s="439"/>
      <c r="L221" s="450"/>
      <c r="M221" s="450"/>
      <c r="N221" s="450"/>
      <c r="O221" s="439"/>
      <c r="P221" s="451"/>
      <c r="Q221" s="439"/>
    </row>
    <row r="222">
      <c r="A222" s="87"/>
      <c r="B222" s="87"/>
      <c r="C222" s="87"/>
      <c r="D222" s="87"/>
      <c r="E222" s="266"/>
      <c r="F222" s="266"/>
      <c r="G222" s="266"/>
      <c r="H222" s="462" t="s">
        <v>267</v>
      </c>
      <c r="I222" s="434"/>
      <c r="J222" s="463">
        <f>IFS(J219=8,12,
J219=4,4,
J219=2,1,
J219=1,0,
TRUE,NA())</f>
        <v>12</v>
      </c>
      <c r="K222" s="434"/>
      <c r="L222" s="442"/>
      <c r="M222" s="442"/>
      <c r="N222" s="442"/>
      <c r="O222" s="434"/>
      <c r="P222" s="443"/>
      <c r="Q222" s="434"/>
    </row>
    <row r="223">
      <c r="A223" s="87"/>
      <c r="B223" s="87"/>
      <c r="C223" s="87"/>
      <c r="D223" s="87"/>
      <c r="E223" s="266"/>
      <c r="F223" s="266"/>
      <c r="G223" s="266"/>
      <c r="H223" s="458" t="s">
        <v>268</v>
      </c>
      <c r="I223" s="439"/>
      <c r="J223" s="270">
        <v>2.0</v>
      </c>
      <c r="K223" s="439"/>
      <c r="L223" s="450"/>
      <c r="M223" s="450"/>
      <c r="N223" s="450"/>
      <c r="O223" s="439"/>
      <c r="P223" s="451"/>
      <c r="Q223" s="439"/>
    </row>
    <row r="224">
      <c r="A224" s="87"/>
      <c r="B224" s="87"/>
      <c r="C224" s="87"/>
      <c r="D224" s="87"/>
      <c r="E224" s="266"/>
      <c r="F224" s="266"/>
      <c r="G224" s="277"/>
      <c r="H224" s="462" t="s">
        <v>269</v>
      </c>
      <c r="I224" s="434"/>
      <c r="J224" s="464">
        <f>ALL_GATHER_CHIP2CHIP_TIME_MS2(J221 * J223, J222)</f>
        <v>0.008010864258</v>
      </c>
      <c r="K224" s="434"/>
      <c r="L224" s="442"/>
      <c r="M224" s="442"/>
      <c r="N224" s="442"/>
      <c r="O224" s="434"/>
      <c r="P224" s="443"/>
      <c r="Q224" s="434"/>
    </row>
    <row r="225">
      <c r="A225" s="87"/>
      <c r="B225" s="87"/>
      <c r="C225" s="87"/>
      <c r="D225" s="87"/>
      <c r="E225" s="266"/>
      <c r="F225" s="266"/>
      <c r="G225" s="459" t="s">
        <v>272</v>
      </c>
      <c r="H225" s="460" t="s">
        <v>264</v>
      </c>
      <c r="I225" s="439"/>
      <c r="J225" s="465">
        <f>HW_SPEC("# of TensorCore per Chip")</f>
        <v>2</v>
      </c>
      <c r="K225" s="439"/>
      <c r="L225" s="450"/>
      <c r="M225" s="450"/>
      <c r="N225" s="450"/>
      <c r="O225" s="439"/>
      <c r="P225" s="451"/>
      <c r="Q225" s="439"/>
    </row>
    <row r="226">
      <c r="A226" s="87"/>
      <c r="B226" s="87"/>
      <c r="C226" s="87"/>
      <c r="D226" s="87"/>
      <c r="E226" s="266"/>
      <c r="F226" s="266"/>
      <c r="G226" s="266"/>
      <c r="H226" s="462" t="s">
        <v>265</v>
      </c>
      <c r="I226" s="434"/>
      <c r="J226" s="452" t="str">
        <f>P207*J219 * (J225-1)f</f>
        <v>#ERROR!</v>
      </c>
      <c r="K226" s="434"/>
      <c r="L226" s="442"/>
      <c r="M226" s="442"/>
      <c r="N226" s="442"/>
      <c r="O226" s="434"/>
      <c r="P226" s="443"/>
      <c r="Q226" s="434"/>
    </row>
    <row r="227">
      <c r="A227" s="87"/>
      <c r="B227" s="87"/>
      <c r="C227" s="87"/>
      <c r="D227" s="87"/>
      <c r="E227" s="266"/>
      <c r="F227" s="266"/>
      <c r="G227" s="266"/>
      <c r="H227" s="460" t="s">
        <v>266</v>
      </c>
      <c r="I227" s="439"/>
      <c r="J227" s="453" t="str">
        <f>J226*J225</f>
        <v>#ERROR!</v>
      </c>
      <c r="K227" s="439"/>
      <c r="L227" s="450"/>
      <c r="M227" s="450"/>
      <c r="N227" s="450"/>
      <c r="O227" s="439"/>
      <c r="P227" s="451"/>
      <c r="Q227" s="439"/>
    </row>
    <row r="228">
      <c r="A228" s="87"/>
      <c r="B228" s="87"/>
      <c r="C228" s="87"/>
      <c r="D228" s="87"/>
      <c r="E228" s="266"/>
      <c r="F228" s="266"/>
      <c r="G228" s="266"/>
      <c r="H228" s="462" t="s">
        <v>269</v>
      </c>
      <c r="I228" s="434"/>
      <c r="J228" s="466" t="str">
        <f>ALL_GATHER_CORE2CORE_TIME_MS(J227)</f>
        <v>#ERROR!</v>
      </c>
      <c r="K228" s="434"/>
      <c r="L228" s="442"/>
      <c r="M228" s="442"/>
      <c r="N228" s="442"/>
      <c r="O228" s="434"/>
      <c r="P228" s="443"/>
      <c r="Q228" s="434"/>
    </row>
    <row r="229">
      <c r="A229" s="87"/>
      <c r="B229" s="87"/>
      <c r="C229" s="87"/>
      <c r="D229" s="87"/>
      <c r="E229" s="266"/>
      <c r="F229" s="266"/>
      <c r="G229" s="277"/>
      <c r="H229" s="467" t="s">
        <v>304</v>
      </c>
      <c r="I229" s="439"/>
      <c r="J229" s="468" t="str">
        <f>J228/J219</f>
        <v>#ERROR!</v>
      </c>
      <c r="K229" s="439"/>
      <c r="L229" s="450"/>
      <c r="M229" s="450"/>
      <c r="N229" s="450"/>
      <c r="O229" s="439"/>
      <c r="P229" s="451"/>
      <c r="Q229" s="439"/>
    </row>
    <row r="230">
      <c r="A230" s="87"/>
      <c r="B230" s="87"/>
      <c r="C230" s="87"/>
      <c r="D230" s="87"/>
      <c r="E230" s="266"/>
      <c r="F230" s="266"/>
      <c r="G230" s="456" t="s">
        <v>274</v>
      </c>
      <c r="H230" s="469" t="str">
        <f>J224+J229</f>
        <v>#ERROR!</v>
      </c>
      <c r="I230" s="434"/>
      <c r="J230" s="470"/>
      <c r="K230" s="434"/>
      <c r="L230" s="442"/>
      <c r="M230" s="442"/>
      <c r="N230" s="442"/>
      <c r="O230" s="434"/>
      <c r="P230" s="443"/>
      <c r="Q230" s="434"/>
    </row>
    <row r="231">
      <c r="A231" s="87"/>
      <c r="B231" s="87"/>
      <c r="C231" s="87"/>
      <c r="D231" s="87"/>
      <c r="E231" s="266"/>
      <c r="F231" s="266"/>
      <c r="G231" s="454"/>
      <c r="H231" s="471"/>
      <c r="I231" s="439"/>
      <c r="J231" s="472"/>
      <c r="K231" s="439"/>
      <c r="L231" s="450"/>
      <c r="M231" s="450"/>
      <c r="N231" s="450"/>
      <c r="O231" s="439"/>
      <c r="P231" s="451"/>
      <c r="Q231" s="439"/>
    </row>
    <row r="232">
      <c r="A232" s="87"/>
      <c r="B232" s="87"/>
      <c r="C232" s="87"/>
      <c r="D232" s="87"/>
      <c r="E232" s="266"/>
      <c r="F232" s="266"/>
      <c r="G232" s="473" t="s">
        <v>280</v>
      </c>
      <c r="H232" s="370" t="s">
        <v>281</v>
      </c>
      <c r="I232" s="371"/>
      <c r="J232" s="371"/>
      <c r="K232" s="371"/>
      <c r="L232" s="446"/>
      <c r="M232" s="446"/>
      <c r="N232" s="446"/>
      <c r="O232" s="371"/>
      <c r="P232" s="447"/>
      <c r="Q232" s="371"/>
    </row>
    <row r="233">
      <c r="A233" s="87"/>
      <c r="B233" s="87"/>
      <c r="C233" s="87"/>
      <c r="D233" s="87"/>
      <c r="E233" s="266"/>
      <c r="F233" s="266"/>
      <c r="G233" s="473" t="s">
        <v>298</v>
      </c>
      <c r="H233" s="474">
        <f>IFS(H232=G210,H216,
H232=G218,H230 ,
TRUE,0)</f>
        <v>0</v>
      </c>
      <c r="I233" s="371"/>
      <c r="J233" s="371"/>
      <c r="K233" s="371"/>
      <c r="L233" s="446"/>
      <c r="M233" s="446"/>
      <c r="N233" s="446"/>
      <c r="O233" s="371"/>
      <c r="P233" s="475"/>
      <c r="Q233" s="371"/>
    </row>
    <row r="234">
      <c r="A234" s="87"/>
      <c r="B234" s="87"/>
      <c r="C234" s="87"/>
      <c r="D234" s="87"/>
      <c r="E234" s="258" t="s">
        <v>305</v>
      </c>
      <c r="F234" s="282" t="s">
        <v>249</v>
      </c>
      <c r="G234" s="260"/>
      <c r="H234" s="290" t="s">
        <v>238</v>
      </c>
      <c r="I234" s="290" t="s">
        <v>239</v>
      </c>
      <c r="J234" s="195" t="s">
        <v>40</v>
      </c>
      <c r="K234" s="195" t="s">
        <v>38</v>
      </c>
      <c r="L234" s="195" t="s">
        <v>154</v>
      </c>
      <c r="M234" s="398" t="s">
        <v>145</v>
      </c>
      <c r="N234" s="290" t="s">
        <v>240</v>
      </c>
      <c r="O234" s="291" t="str">
        <f>PARAMS("attn_kv_k_dtype")</f>
        <v>fp8</v>
      </c>
      <c r="P234" s="292"/>
      <c r="Q234" s="291" t="b">
        <v>0</v>
      </c>
    </row>
    <row r="235">
      <c r="A235" s="87"/>
      <c r="B235" s="87"/>
      <c r="C235" s="87"/>
      <c r="D235" s="87"/>
      <c r="E235" s="266"/>
      <c r="F235" s="267"/>
      <c r="G235" s="268"/>
      <c r="H235" s="195" t="s">
        <v>242</v>
      </c>
      <c r="I235" s="290" t="s">
        <v>239</v>
      </c>
      <c r="J235" s="289">
        <f t="shared" ref="J235:M235" si="38">PARAMS(J234)</f>
        <v>2048</v>
      </c>
      <c r="K235" s="290">
        <f t="shared" si="38"/>
        <v>1</v>
      </c>
      <c r="L235" s="290">
        <f t="shared" si="38"/>
        <v>128</v>
      </c>
      <c r="M235" s="290">
        <f t="shared" si="38"/>
        <v>512</v>
      </c>
      <c r="N235" s="290" t="s">
        <v>240</v>
      </c>
      <c r="O235" s="266"/>
      <c r="P235" s="292">
        <f>SIZEOF_IN_MIB(J235:M235, $O234)</f>
        <v>128</v>
      </c>
      <c r="Q235" s="266"/>
    </row>
    <row r="236">
      <c r="A236" s="87"/>
      <c r="B236" s="87"/>
      <c r="C236" s="87"/>
      <c r="D236" s="87"/>
      <c r="E236" s="266"/>
      <c r="F236" s="267"/>
      <c r="G236" s="268"/>
      <c r="H236" s="289" t="s">
        <v>244</v>
      </c>
      <c r="I236" s="289" t="s">
        <v>239</v>
      </c>
      <c r="J236" s="195" t="s">
        <v>143</v>
      </c>
      <c r="K236" s="195"/>
      <c r="L236" s="195"/>
      <c r="M236" s="289"/>
      <c r="N236" s="289" t="s">
        <v>240</v>
      </c>
      <c r="O236" s="266"/>
      <c r="P236" s="292"/>
      <c r="Q236" s="266"/>
    </row>
    <row r="237">
      <c r="A237" s="87"/>
      <c r="B237" s="87"/>
      <c r="C237" s="87"/>
      <c r="D237" s="87"/>
      <c r="E237" s="266"/>
      <c r="F237" s="278"/>
      <c r="G237" s="279"/>
      <c r="H237" s="195" t="s">
        <v>246</v>
      </c>
      <c r="I237" s="289" t="s">
        <v>239</v>
      </c>
      <c r="J237" s="289">
        <f t="shared" ref="J237:M237" si="39">J235/SHARDING(J236)</f>
        <v>128</v>
      </c>
      <c r="K237" s="289">
        <f t="shared" si="39"/>
        <v>1</v>
      </c>
      <c r="L237" s="289">
        <f t="shared" si="39"/>
        <v>128</v>
      </c>
      <c r="M237" s="289">
        <f t="shared" si="39"/>
        <v>512</v>
      </c>
      <c r="N237" s="289" t="s">
        <v>240</v>
      </c>
      <c r="O237" s="277"/>
      <c r="P237" s="292">
        <f>SIZEOF_IN_MIB(J237:M237, $O234)</f>
        <v>8</v>
      </c>
      <c r="Q237" s="277"/>
    </row>
    <row r="238">
      <c r="A238" s="87"/>
      <c r="B238" s="87"/>
      <c r="C238" s="87"/>
      <c r="D238" s="87"/>
      <c r="E238" s="266"/>
      <c r="F238" s="259" t="s">
        <v>253</v>
      </c>
      <c r="G238" s="260"/>
      <c r="H238" s="289" t="s">
        <v>238</v>
      </c>
      <c r="I238" s="289" t="s">
        <v>239</v>
      </c>
      <c r="J238" s="290"/>
      <c r="K238" s="195" t="s">
        <v>40</v>
      </c>
      <c r="L238" s="195" t="s">
        <v>42</v>
      </c>
      <c r="M238" s="398" t="s">
        <v>145</v>
      </c>
      <c r="N238" s="289" t="s">
        <v>240</v>
      </c>
      <c r="O238" s="291" t="str">
        <f>PARAMS("kv_dtype")</f>
        <v>fp8</v>
      </c>
      <c r="P238" s="292"/>
      <c r="Q238" s="291" t="b">
        <v>0</v>
      </c>
    </row>
    <row r="239">
      <c r="E239" s="266"/>
      <c r="F239" s="267"/>
      <c r="G239" s="268"/>
      <c r="H239" s="195" t="s">
        <v>242</v>
      </c>
      <c r="I239" s="289" t="s">
        <v>239</v>
      </c>
      <c r="J239" s="290"/>
      <c r="K239" s="289">
        <f t="shared" ref="K239:M239" si="40">PARAMS(K238)</f>
        <v>2048</v>
      </c>
      <c r="L239" s="289">
        <f t="shared" si="40"/>
        <v>5120</v>
      </c>
      <c r="M239" s="289">
        <f t="shared" si="40"/>
        <v>512</v>
      </c>
      <c r="N239" s="289" t="s">
        <v>240</v>
      </c>
      <c r="O239" s="266"/>
      <c r="P239" s="292">
        <f>SIZEOF_IN_MIB(J239:M239, $O238)</f>
        <v>5120</v>
      </c>
      <c r="Q239" s="266"/>
    </row>
    <row r="240">
      <c r="E240" s="266"/>
      <c r="F240" s="267"/>
      <c r="G240" s="268"/>
      <c r="H240" s="289" t="s">
        <v>244</v>
      </c>
      <c r="I240" s="289" t="s">
        <v>239</v>
      </c>
      <c r="J240" s="290"/>
      <c r="K240" s="195" t="s">
        <v>143</v>
      </c>
      <c r="L240" s="289"/>
      <c r="M240" s="289"/>
      <c r="N240" s="289" t="s">
        <v>240</v>
      </c>
      <c r="O240" s="266"/>
      <c r="P240" s="292"/>
      <c r="Q240" s="266"/>
    </row>
    <row r="241">
      <c r="E241" s="266"/>
      <c r="F241" s="278"/>
      <c r="G241" s="279"/>
      <c r="H241" s="274" t="s">
        <v>246</v>
      </c>
      <c r="I241" s="274" t="s">
        <v>239</v>
      </c>
      <c r="J241" s="261"/>
      <c r="K241" s="274">
        <f t="shared" ref="K241:M241" si="41">K239/SHARDING(K240)</f>
        <v>128</v>
      </c>
      <c r="L241" s="274">
        <f t="shared" si="41"/>
        <v>5120</v>
      </c>
      <c r="M241" s="274">
        <f t="shared" si="41"/>
        <v>512</v>
      </c>
      <c r="N241" s="274" t="s">
        <v>240</v>
      </c>
      <c r="O241" s="241"/>
      <c r="P241" s="276">
        <f>SIZEOF_IN_MIB(J241:M241, $O238)</f>
        <v>320</v>
      </c>
      <c r="Q241" s="241"/>
    </row>
    <row r="242">
      <c r="E242" s="266"/>
      <c r="F242" s="259" t="s">
        <v>257</v>
      </c>
      <c r="G242" s="260"/>
      <c r="H242" s="271" t="s">
        <v>238</v>
      </c>
      <c r="I242" s="271" t="s">
        <v>239</v>
      </c>
      <c r="J242" s="269" t="s">
        <v>40</v>
      </c>
      <c r="K242" s="269" t="s">
        <v>38</v>
      </c>
      <c r="L242" s="269" t="s">
        <v>42</v>
      </c>
      <c r="M242" s="269" t="s">
        <v>154</v>
      </c>
      <c r="N242" s="271" t="s">
        <v>240</v>
      </c>
      <c r="O242" s="399" t="s">
        <v>82</v>
      </c>
      <c r="P242" s="273"/>
      <c r="Q242" s="399" t="b">
        <v>1</v>
      </c>
    </row>
    <row r="243">
      <c r="E243" s="266"/>
      <c r="F243" s="267"/>
      <c r="G243" s="268"/>
      <c r="H243" s="262" t="s">
        <v>242</v>
      </c>
      <c r="I243" s="274" t="s">
        <v>239</v>
      </c>
      <c r="J243" s="274">
        <f t="shared" ref="J243:M243" si="42">PARAMS(J242)</f>
        <v>2048</v>
      </c>
      <c r="K243" s="274">
        <f t="shared" si="42"/>
        <v>1</v>
      </c>
      <c r="L243" s="274">
        <f t="shared" si="42"/>
        <v>5120</v>
      </c>
      <c r="M243" s="274">
        <f t="shared" si="42"/>
        <v>128</v>
      </c>
      <c r="N243" s="274" t="s">
        <v>240</v>
      </c>
      <c r="O243" s="275"/>
      <c r="P243" s="276">
        <f>SIZEOF_IN_MIB(J243:M243, $O242)</f>
        <v>2560</v>
      </c>
      <c r="Q243" s="275"/>
    </row>
    <row r="244">
      <c r="E244" s="266"/>
      <c r="F244" s="267"/>
      <c r="G244" s="268"/>
      <c r="H244" s="271" t="s">
        <v>244</v>
      </c>
      <c r="I244" s="271" t="s">
        <v>239</v>
      </c>
      <c r="J244" s="269" t="s">
        <v>143</v>
      </c>
      <c r="K244" s="269"/>
      <c r="L244" s="269"/>
      <c r="M244" s="271"/>
      <c r="N244" s="271" t="s">
        <v>240</v>
      </c>
      <c r="O244" s="272"/>
      <c r="P244" s="273"/>
      <c r="Q244" s="272"/>
    </row>
    <row r="245">
      <c r="E245" s="266"/>
      <c r="F245" s="278"/>
      <c r="G245" s="279"/>
      <c r="H245" s="274" t="s">
        <v>246</v>
      </c>
      <c r="I245" s="274" t="s">
        <v>239</v>
      </c>
      <c r="J245" s="274">
        <f t="shared" ref="J245:M245" si="43">J243/SHARDING(J244)</f>
        <v>128</v>
      </c>
      <c r="K245" s="274">
        <f t="shared" si="43"/>
        <v>1</v>
      </c>
      <c r="L245" s="274">
        <f t="shared" si="43"/>
        <v>5120</v>
      </c>
      <c r="M245" s="274">
        <f t="shared" si="43"/>
        <v>128</v>
      </c>
      <c r="N245" s="274" t="s">
        <v>240</v>
      </c>
      <c r="O245" s="241"/>
      <c r="P245" s="276">
        <f>SIZEOF_IN_MIB(J245:M245, $O242)</f>
        <v>160</v>
      </c>
      <c r="Q245" s="241"/>
    </row>
    <row r="246">
      <c r="E246" s="266"/>
      <c r="F246" s="400" t="s">
        <v>293</v>
      </c>
      <c r="G246" s="385" t="s">
        <v>45</v>
      </c>
      <c r="H246" s="476" t="s">
        <v>306</v>
      </c>
      <c r="I246" s="270"/>
      <c r="J246" s="270"/>
      <c r="K246" s="270"/>
      <c r="L246" s="271"/>
      <c r="M246" s="271"/>
      <c r="N246" s="271"/>
      <c r="O246" s="477"/>
      <c r="P246" s="273"/>
      <c r="Q246" s="477"/>
    </row>
    <row r="247">
      <c r="E247" s="266"/>
      <c r="F247" s="277"/>
      <c r="G247" s="385"/>
      <c r="H247" s="274"/>
      <c r="I247" s="418"/>
      <c r="J247" s="261"/>
      <c r="K247" s="261"/>
      <c r="L247" s="274"/>
      <c r="M247" s="274"/>
      <c r="N247" s="274"/>
      <c r="O247" s="261"/>
      <c r="P247" s="276"/>
      <c r="Q247" s="222"/>
    </row>
    <row r="248">
      <c r="E248" s="266"/>
      <c r="F248" s="384" t="s">
        <v>285</v>
      </c>
      <c r="G248" s="385" t="s">
        <v>286</v>
      </c>
      <c r="H248" s="271" t="str">
        <f>VLOOKUP(O234&amp;","&amp;O238,$T$3:$W$12,4, FALSE)</f>
        <v>fp8</v>
      </c>
      <c r="I248" s="419"/>
      <c r="J248" s="270"/>
      <c r="K248" s="270"/>
      <c r="L248" s="271"/>
      <c r="M248" s="271"/>
      <c r="N248" s="271"/>
      <c r="O248" s="270"/>
      <c r="P248" s="273"/>
      <c r="Q248" s="305"/>
    </row>
    <row r="249">
      <c r="E249" s="266"/>
      <c r="F249" s="266"/>
      <c r="G249" s="381" t="s">
        <v>299</v>
      </c>
      <c r="H249" s="420">
        <f>CALCULATE_FLOPS(J237:M237,J241:M241,M241,K241,H248)</f>
        <v>85899345920</v>
      </c>
      <c r="I249" s="418"/>
      <c r="J249" s="261"/>
      <c r="K249" s="261"/>
      <c r="L249" s="274"/>
      <c r="M249" s="274"/>
      <c r="N249" s="274"/>
      <c r="O249" s="261"/>
      <c r="P249" s="276"/>
      <c r="Q249" s="222"/>
    </row>
    <row r="250">
      <c r="E250" s="266"/>
      <c r="F250" s="277"/>
      <c r="G250" s="388" t="s">
        <v>288</v>
      </c>
      <c r="H250" s="389">
        <f>COMPUTE_TIME_MS(H249, H248)</f>
        <v>0.04329560484</v>
      </c>
      <c r="I250" s="390"/>
      <c r="J250" s="391"/>
      <c r="K250" s="391"/>
      <c r="L250" s="392"/>
      <c r="M250" s="392"/>
      <c r="N250" s="392"/>
      <c r="O250" s="391"/>
      <c r="P250" s="393"/>
      <c r="Q250" s="305"/>
    </row>
    <row r="251">
      <c r="E251" s="266"/>
      <c r="F251" s="384" t="s">
        <v>289</v>
      </c>
      <c r="G251" s="381" t="s">
        <v>290</v>
      </c>
      <c r="H251" s="303">
        <f>IF(Q234,0,P237)+IF(Q238,0,P241)+IF(Q242,0,P245)</f>
        <v>328</v>
      </c>
      <c r="I251" s="261"/>
      <c r="J251" s="261"/>
      <c r="K251" s="261"/>
      <c r="L251" s="274"/>
      <c r="M251" s="274"/>
      <c r="N251" s="274"/>
      <c r="O251" s="261"/>
      <c r="P251" s="276"/>
      <c r="Q251" s="222"/>
    </row>
    <row r="252">
      <c r="E252" s="277"/>
      <c r="F252" s="277"/>
      <c r="G252" s="395" t="s">
        <v>291</v>
      </c>
      <c r="H252" s="430">
        <f>HBM_TIME_MS(H251)</f>
        <v>0.109471121</v>
      </c>
      <c r="I252" s="391"/>
      <c r="J252" s="391"/>
      <c r="K252" s="391"/>
      <c r="L252" s="392"/>
      <c r="M252" s="392"/>
      <c r="N252" s="392"/>
      <c r="O252" s="391"/>
      <c r="P252" s="393"/>
      <c r="Q252" s="305"/>
    </row>
    <row r="253">
      <c r="E253" s="258" t="s">
        <v>307</v>
      </c>
      <c r="F253" s="282" t="s">
        <v>249</v>
      </c>
      <c r="G253" s="260"/>
      <c r="H253" s="290" t="s">
        <v>238</v>
      </c>
      <c r="I253" s="290" t="s">
        <v>239</v>
      </c>
      <c r="J253" s="195" t="s">
        <v>40</v>
      </c>
      <c r="K253" s="195" t="s">
        <v>38</v>
      </c>
      <c r="L253" s="195" t="s">
        <v>154</v>
      </c>
      <c r="M253" s="398" t="s">
        <v>151</v>
      </c>
      <c r="N253" s="290" t="s">
        <v>240</v>
      </c>
      <c r="O253" s="291" t="str">
        <f>PARAMS("attn_kv_k_dtype")</f>
        <v>fp8</v>
      </c>
      <c r="P253" s="292"/>
      <c r="Q253" s="291" t="b">
        <v>0</v>
      </c>
    </row>
    <row r="254">
      <c r="E254" s="266"/>
      <c r="F254" s="267"/>
      <c r="G254" s="268"/>
      <c r="H254" s="195" t="s">
        <v>242</v>
      </c>
      <c r="I254" s="290" t="s">
        <v>239</v>
      </c>
      <c r="J254" s="289">
        <f t="shared" ref="J254:M254" si="44">PARAMS(J253)</f>
        <v>2048</v>
      </c>
      <c r="K254" s="290">
        <f t="shared" si="44"/>
        <v>1</v>
      </c>
      <c r="L254" s="290">
        <f t="shared" si="44"/>
        <v>128</v>
      </c>
      <c r="M254" s="290">
        <f t="shared" si="44"/>
        <v>64</v>
      </c>
      <c r="N254" s="290" t="s">
        <v>240</v>
      </c>
      <c r="O254" s="266"/>
      <c r="P254" s="292">
        <f>SIZEOF_IN_MIB(J254:M254, $O253)</f>
        <v>16</v>
      </c>
      <c r="Q254" s="266"/>
    </row>
    <row r="255">
      <c r="E255" s="266"/>
      <c r="F255" s="267"/>
      <c r="G255" s="268"/>
      <c r="H255" s="289" t="s">
        <v>244</v>
      </c>
      <c r="I255" s="289" t="s">
        <v>239</v>
      </c>
      <c r="J255" s="195" t="s">
        <v>143</v>
      </c>
      <c r="K255" s="195"/>
      <c r="L255" s="195"/>
      <c r="M255" s="289"/>
      <c r="N255" s="289" t="s">
        <v>240</v>
      </c>
      <c r="O255" s="266"/>
      <c r="P255" s="292"/>
      <c r="Q255" s="266"/>
    </row>
    <row r="256">
      <c r="E256" s="266"/>
      <c r="F256" s="278"/>
      <c r="G256" s="279"/>
      <c r="H256" s="195" t="s">
        <v>246</v>
      </c>
      <c r="I256" s="289" t="s">
        <v>239</v>
      </c>
      <c r="J256" s="289">
        <f t="shared" ref="J256:M256" si="45">J254/SHARDING(J255)</f>
        <v>128</v>
      </c>
      <c r="K256" s="289">
        <f t="shared" si="45"/>
        <v>1</v>
      </c>
      <c r="L256" s="289">
        <f t="shared" si="45"/>
        <v>128</v>
      </c>
      <c r="M256" s="289">
        <f t="shared" si="45"/>
        <v>64</v>
      </c>
      <c r="N256" s="289" t="s">
        <v>240</v>
      </c>
      <c r="O256" s="277"/>
      <c r="P256" s="292">
        <f>SIZEOF_IN_MIB(J256:M256, $O253)</f>
        <v>1</v>
      </c>
      <c r="Q256" s="277"/>
    </row>
    <row r="257">
      <c r="E257" s="266"/>
      <c r="F257" s="259" t="s">
        <v>253</v>
      </c>
      <c r="G257" s="260"/>
      <c r="H257" s="289" t="s">
        <v>238</v>
      </c>
      <c r="I257" s="289" t="s">
        <v>239</v>
      </c>
      <c r="J257" s="290"/>
      <c r="K257" s="195" t="s">
        <v>40</v>
      </c>
      <c r="L257" s="195" t="s">
        <v>42</v>
      </c>
      <c r="M257" s="398" t="s">
        <v>151</v>
      </c>
      <c r="N257" s="289" t="s">
        <v>240</v>
      </c>
      <c r="O257" s="291" t="str">
        <f>PARAMS("kv_dtype")</f>
        <v>fp8</v>
      </c>
      <c r="P257" s="292"/>
      <c r="Q257" s="291" t="b">
        <v>0</v>
      </c>
    </row>
    <row r="258">
      <c r="E258" s="266"/>
      <c r="F258" s="267"/>
      <c r="G258" s="268"/>
      <c r="H258" s="195" t="s">
        <v>242</v>
      </c>
      <c r="I258" s="289" t="s">
        <v>239</v>
      </c>
      <c r="J258" s="290"/>
      <c r="K258" s="289">
        <f t="shared" ref="K258:M258" si="46">PARAMS(K257)</f>
        <v>2048</v>
      </c>
      <c r="L258" s="289">
        <f t="shared" si="46"/>
        <v>5120</v>
      </c>
      <c r="M258" s="289">
        <f t="shared" si="46"/>
        <v>64</v>
      </c>
      <c r="N258" s="289" t="s">
        <v>240</v>
      </c>
      <c r="O258" s="266"/>
      <c r="P258" s="292">
        <f>SIZEOF_IN_MIB(J258:M258, $O257)</f>
        <v>640</v>
      </c>
      <c r="Q258" s="266"/>
    </row>
    <row r="259">
      <c r="E259" s="266"/>
      <c r="F259" s="267"/>
      <c r="G259" s="268"/>
      <c r="H259" s="289" t="s">
        <v>244</v>
      </c>
      <c r="I259" s="289" t="s">
        <v>239</v>
      </c>
      <c r="J259" s="290"/>
      <c r="K259" s="195" t="s">
        <v>143</v>
      </c>
      <c r="L259" s="289"/>
      <c r="M259" s="289"/>
      <c r="N259" s="289" t="s">
        <v>240</v>
      </c>
      <c r="O259" s="266"/>
      <c r="P259" s="292"/>
      <c r="Q259" s="266"/>
    </row>
    <row r="260">
      <c r="E260" s="266"/>
      <c r="F260" s="278"/>
      <c r="G260" s="279"/>
      <c r="H260" s="274" t="s">
        <v>246</v>
      </c>
      <c r="I260" s="274" t="s">
        <v>239</v>
      </c>
      <c r="J260" s="261"/>
      <c r="K260" s="274">
        <f t="shared" ref="K260:M260" si="47">K258/SHARDING(K259)</f>
        <v>128</v>
      </c>
      <c r="L260" s="274">
        <f t="shared" si="47"/>
        <v>5120</v>
      </c>
      <c r="M260" s="274">
        <f t="shared" si="47"/>
        <v>64</v>
      </c>
      <c r="N260" s="274" t="s">
        <v>240</v>
      </c>
      <c r="O260" s="241"/>
      <c r="P260" s="276">
        <f>SIZEOF_IN_MIB(J260:M260, $O257)</f>
        <v>40</v>
      </c>
      <c r="Q260" s="241"/>
    </row>
    <row r="261">
      <c r="E261" s="266"/>
      <c r="F261" s="259" t="s">
        <v>257</v>
      </c>
      <c r="G261" s="260"/>
      <c r="H261" s="271" t="s">
        <v>238</v>
      </c>
      <c r="I261" s="271" t="s">
        <v>239</v>
      </c>
      <c r="J261" s="269" t="s">
        <v>40</v>
      </c>
      <c r="K261" s="269" t="s">
        <v>38</v>
      </c>
      <c r="L261" s="269" t="s">
        <v>42</v>
      </c>
      <c r="M261" s="269" t="s">
        <v>154</v>
      </c>
      <c r="N261" s="271" t="s">
        <v>240</v>
      </c>
      <c r="O261" s="478" t="s">
        <v>82</v>
      </c>
      <c r="P261" s="273"/>
      <c r="Q261" s="399" t="b">
        <v>1</v>
      </c>
    </row>
    <row r="262">
      <c r="E262" s="266"/>
      <c r="F262" s="267"/>
      <c r="G262" s="268"/>
      <c r="H262" s="262" t="s">
        <v>242</v>
      </c>
      <c r="I262" s="274" t="s">
        <v>239</v>
      </c>
      <c r="J262" s="274">
        <f t="shared" ref="J262:M262" si="48">PARAMS(J261)</f>
        <v>2048</v>
      </c>
      <c r="K262" s="274">
        <f t="shared" si="48"/>
        <v>1</v>
      </c>
      <c r="L262" s="274">
        <f t="shared" si="48"/>
        <v>5120</v>
      </c>
      <c r="M262" s="274">
        <f t="shared" si="48"/>
        <v>128</v>
      </c>
      <c r="N262" s="274" t="s">
        <v>240</v>
      </c>
      <c r="O262" s="275"/>
      <c r="P262" s="276">
        <f>SIZEOF_IN_MIB(J262:M262, $O261)</f>
        <v>2560</v>
      </c>
      <c r="Q262" s="275"/>
    </row>
    <row r="263">
      <c r="E263" s="266"/>
      <c r="F263" s="267"/>
      <c r="G263" s="268"/>
      <c r="H263" s="271" t="s">
        <v>244</v>
      </c>
      <c r="I263" s="271" t="s">
        <v>239</v>
      </c>
      <c r="J263" s="269" t="s">
        <v>143</v>
      </c>
      <c r="K263" s="269"/>
      <c r="L263" s="269"/>
      <c r="M263" s="271"/>
      <c r="N263" s="271" t="s">
        <v>240</v>
      </c>
      <c r="O263" s="272"/>
      <c r="P263" s="273"/>
      <c r="Q263" s="272"/>
    </row>
    <row r="264">
      <c r="E264" s="266"/>
      <c r="F264" s="278"/>
      <c r="G264" s="279"/>
      <c r="H264" s="274" t="s">
        <v>246</v>
      </c>
      <c r="I264" s="274" t="s">
        <v>239</v>
      </c>
      <c r="J264" s="274">
        <f t="shared" ref="J264:M264" si="49">J262/SHARDING(J263)</f>
        <v>128</v>
      </c>
      <c r="K264" s="274">
        <f t="shared" si="49"/>
        <v>1</v>
      </c>
      <c r="L264" s="274">
        <f t="shared" si="49"/>
        <v>5120</v>
      </c>
      <c r="M264" s="274">
        <f t="shared" si="49"/>
        <v>128</v>
      </c>
      <c r="N264" s="274" t="s">
        <v>240</v>
      </c>
      <c r="O264" s="241"/>
      <c r="P264" s="276">
        <f>SIZEOF_IN_MIB(J264:M264, $O261)</f>
        <v>160</v>
      </c>
      <c r="Q264" s="241"/>
    </row>
    <row r="265">
      <c r="E265" s="266"/>
      <c r="F265" s="400" t="s">
        <v>293</v>
      </c>
      <c r="G265" s="385" t="s">
        <v>45</v>
      </c>
      <c r="H265" s="423"/>
      <c r="I265" s="424"/>
      <c r="J265" s="270"/>
      <c r="K265" s="270"/>
      <c r="L265" s="271"/>
      <c r="M265" s="271"/>
      <c r="N265" s="271"/>
      <c r="O265" s="270"/>
      <c r="P265" s="273"/>
      <c r="Q265" s="305"/>
    </row>
    <row r="266">
      <c r="E266" s="266"/>
      <c r="F266" s="277"/>
      <c r="G266" s="385"/>
      <c r="H266" s="274"/>
      <c r="I266" s="418"/>
      <c r="J266" s="261"/>
      <c r="K266" s="261"/>
      <c r="L266" s="274"/>
      <c r="M266" s="274"/>
      <c r="N266" s="274"/>
      <c r="O266" s="261"/>
      <c r="P266" s="276"/>
      <c r="Q266" s="222"/>
    </row>
    <row r="267">
      <c r="E267" s="266"/>
      <c r="F267" s="384" t="s">
        <v>285</v>
      </c>
      <c r="G267" s="385" t="s">
        <v>286</v>
      </c>
      <c r="H267" s="271" t="str">
        <f>VLOOKUP(O253&amp;","&amp;O257,$T$3:$W$12,4, FALSE)</f>
        <v>fp8</v>
      </c>
      <c r="I267" s="419"/>
      <c r="J267" s="270"/>
      <c r="K267" s="270"/>
      <c r="L267" s="271"/>
      <c r="M267" s="271"/>
      <c r="N267" s="271"/>
      <c r="O267" s="270"/>
      <c r="P267" s="273"/>
      <c r="Q267" s="305"/>
    </row>
    <row r="268">
      <c r="E268" s="266"/>
      <c r="F268" s="266"/>
      <c r="G268" s="381" t="s">
        <v>299</v>
      </c>
      <c r="H268" s="420">
        <f>CALCULATE_FLOPS(J256:M256,J260:M260,M260,K260,H267)</f>
        <v>42949672960</v>
      </c>
      <c r="I268" s="418"/>
      <c r="J268" s="261"/>
      <c r="K268" s="261"/>
      <c r="L268" s="274"/>
      <c r="M268" s="274"/>
      <c r="N268" s="274"/>
      <c r="O268" s="261"/>
      <c r="P268" s="276"/>
      <c r="Q268" s="222"/>
    </row>
    <row r="269">
      <c r="E269" s="266"/>
      <c r="F269" s="277"/>
      <c r="G269" s="388" t="s">
        <v>288</v>
      </c>
      <c r="H269" s="421">
        <f>COMPUTE_TIME_MS(H268, H267)</f>
        <v>0.02164780242</v>
      </c>
      <c r="I269" s="390"/>
      <c r="J269" s="391"/>
      <c r="K269" s="391"/>
      <c r="L269" s="392"/>
      <c r="M269" s="392"/>
      <c r="N269" s="392"/>
      <c r="O269" s="391"/>
      <c r="P269" s="393"/>
      <c r="Q269" s="305"/>
    </row>
    <row r="270">
      <c r="E270" s="266"/>
      <c r="F270" s="384" t="s">
        <v>289</v>
      </c>
      <c r="G270" s="381" t="s">
        <v>290</v>
      </c>
      <c r="H270" s="303">
        <f>IF(Q253,0,P256)+IF(Q257,0,P260)+IF(Q261,0,P264)</f>
        <v>41</v>
      </c>
      <c r="I270" s="261"/>
      <c r="J270" s="261"/>
      <c r="K270" s="261"/>
      <c r="L270" s="274"/>
      <c r="M270" s="274"/>
      <c r="N270" s="274"/>
      <c r="O270" s="261"/>
      <c r="P270" s="276"/>
      <c r="Q270" s="222"/>
    </row>
    <row r="271">
      <c r="E271" s="277"/>
      <c r="F271" s="277"/>
      <c r="G271" s="395" t="s">
        <v>291</v>
      </c>
      <c r="H271" s="430">
        <f>HBM_TIME_MS(H270)</f>
        <v>0.01368389012</v>
      </c>
      <c r="I271" s="391"/>
      <c r="J271" s="391"/>
      <c r="K271" s="391"/>
      <c r="L271" s="392"/>
      <c r="M271" s="392"/>
      <c r="N271" s="392"/>
      <c r="O271" s="391"/>
      <c r="P271" s="393"/>
      <c r="Q271" s="305"/>
    </row>
    <row r="272">
      <c r="E272" s="258" t="s">
        <v>308</v>
      </c>
      <c r="F272" s="282" t="s">
        <v>249</v>
      </c>
      <c r="G272" s="260"/>
      <c r="H272" s="290" t="s">
        <v>238</v>
      </c>
      <c r="I272" s="290" t="s">
        <v>239</v>
      </c>
      <c r="J272" s="195" t="s">
        <v>40</v>
      </c>
      <c r="K272" s="195" t="s">
        <v>38</v>
      </c>
      <c r="L272" s="398" t="s">
        <v>42</v>
      </c>
      <c r="M272" s="195" t="s">
        <v>154</v>
      </c>
      <c r="N272" s="290" t="s">
        <v>240</v>
      </c>
      <c r="O272" s="291" t="str">
        <f>PARAMS("attn_av_a_dtype")</f>
        <v>bf16</v>
      </c>
      <c r="P272" s="292"/>
      <c r="Q272" s="291" t="b">
        <v>1</v>
      </c>
    </row>
    <row r="273">
      <c r="E273" s="266"/>
      <c r="F273" s="267"/>
      <c r="G273" s="268"/>
      <c r="H273" s="195" t="s">
        <v>242</v>
      </c>
      <c r="I273" s="290" t="s">
        <v>239</v>
      </c>
      <c r="J273" s="289">
        <f t="shared" ref="J273:M273" si="50">PARAMS(J272)</f>
        <v>2048</v>
      </c>
      <c r="K273" s="290">
        <f t="shared" si="50"/>
        <v>1</v>
      </c>
      <c r="L273" s="290">
        <f t="shared" si="50"/>
        <v>5120</v>
      </c>
      <c r="M273" s="290">
        <f t="shared" si="50"/>
        <v>128</v>
      </c>
      <c r="N273" s="290" t="s">
        <v>240</v>
      </c>
      <c r="O273" s="266"/>
      <c r="P273" s="292">
        <f>SIZEOF_IN_MIB(J273:M273, $O272)</f>
        <v>2560</v>
      </c>
      <c r="Q273" s="266"/>
    </row>
    <row r="274">
      <c r="E274" s="266"/>
      <c r="F274" s="267"/>
      <c r="G274" s="268"/>
      <c r="H274" s="289" t="s">
        <v>244</v>
      </c>
      <c r="I274" s="289" t="s">
        <v>239</v>
      </c>
      <c r="J274" s="195" t="s">
        <v>143</v>
      </c>
      <c r="K274" s="195"/>
      <c r="L274" s="195"/>
      <c r="M274" s="289"/>
      <c r="N274" s="289" t="s">
        <v>240</v>
      </c>
      <c r="O274" s="266"/>
      <c r="P274" s="292"/>
      <c r="Q274" s="266"/>
    </row>
    <row r="275">
      <c r="E275" s="266"/>
      <c r="F275" s="278"/>
      <c r="G275" s="279"/>
      <c r="H275" s="195" t="s">
        <v>246</v>
      </c>
      <c r="I275" s="289" t="s">
        <v>239</v>
      </c>
      <c r="J275" s="289">
        <f t="shared" ref="J275:M275" si="51">J273/SHARDING(J274)</f>
        <v>128</v>
      </c>
      <c r="K275" s="289">
        <f t="shared" si="51"/>
        <v>1</v>
      </c>
      <c r="L275" s="289">
        <f t="shared" si="51"/>
        <v>5120</v>
      </c>
      <c r="M275" s="289">
        <f t="shared" si="51"/>
        <v>128</v>
      </c>
      <c r="N275" s="289" t="s">
        <v>240</v>
      </c>
      <c r="O275" s="277"/>
      <c r="P275" s="292">
        <f>SIZEOF_IN_MIB(J275:M275, $O272)</f>
        <v>160</v>
      </c>
      <c r="Q275" s="277"/>
    </row>
    <row r="276">
      <c r="E276" s="266"/>
      <c r="F276" s="259" t="s">
        <v>253</v>
      </c>
      <c r="G276" s="260"/>
      <c r="H276" s="289" t="s">
        <v>238</v>
      </c>
      <c r="I276" s="289" t="s">
        <v>239</v>
      </c>
      <c r="J276" s="195" t="s">
        <v>40</v>
      </c>
      <c r="K276" s="195"/>
      <c r="L276" s="398" t="s">
        <v>42</v>
      </c>
      <c r="M276" s="195" t="s">
        <v>145</v>
      </c>
      <c r="N276" s="289" t="s">
        <v>240</v>
      </c>
      <c r="O276" s="291" t="str">
        <f>PARAMS("kv_dtype")</f>
        <v>fp8</v>
      </c>
      <c r="P276" s="292"/>
      <c r="Q276" s="291" t="b">
        <v>1</v>
      </c>
    </row>
    <row r="277">
      <c r="E277" s="266"/>
      <c r="F277" s="267"/>
      <c r="G277" s="268"/>
      <c r="H277" s="195" t="s">
        <v>242</v>
      </c>
      <c r="I277" s="289" t="s">
        <v>239</v>
      </c>
      <c r="J277" s="289">
        <f>PARAMS(J276)</f>
        <v>2048</v>
      </c>
      <c r="K277" s="289"/>
      <c r="L277" s="289">
        <f t="shared" ref="L277:M277" si="52">PARAMS(L276)</f>
        <v>5120</v>
      </c>
      <c r="M277" s="289">
        <f t="shared" si="52"/>
        <v>512</v>
      </c>
      <c r="N277" s="289" t="s">
        <v>240</v>
      </c>
      <c r="O277" s="266"/>
      <c r="P277" s="292">
        <f>SIZEOF_IN_MIB(J277:M277, $O276)</f>
        <v>5120</v>
      </c>
      <c r="Q277" s="266"/>
    </row>
    <row r="278">
      <c r="E278" s="266"/>
      <c r="F278" s="267"/>
      <c r="G278" s="268"/>
      <c r="H278" s="289" t="s">
        <v>244</v>
      </c>
      <c r="I278" s="289" t="s">
        <v>239</v>
      </c>
      <c r="J278" s="195" t="s">
        <v>143</v>
      </c>
      <c r="K278" s="290"/>
      <c r="L278" s="289"/>
      <c r="M278" s="289"/>
      <c r="N278" s="289" t="s">
        <v>240</v>
      </c>
      <c r="O278" s="266"/>
      <c r="P278" s="292"/>
      <c r="Q278" s="266"/>
    </row>
    <row r="279">
      <c r="E279" s="266"/>
      <c r="F279" s="278"/>
      <c r="G279" s="279"/>
      <c r="H279" s="274" t="s">
        <v>246</v>
      </c>
      <c r="I279" s="274" t="s">
        <v>239</v>
      </c>
      <c r="J279" s="274">
        <f>J277/SHARDING(J278)</f>
        <v>128</v>
      </c>
      <c r="K279" s="274"/>
      <c r="L279" s="274">
        <f t="shared" ref="L279:M279" si="53">L277/SHARDING(L278)</f>
        <v>5120</v>
      </c>
      <c r="M279" s="274">
        <f t="shared" si="53"/>
        <v>512</v>
      </c>
      <c r="N279" s="274" t="s">
        <v>240</v>
      </c>
      <c r="O279" s="241"/>
      <c r="P279" s="276">
        <f>SIZEOF_IN_MIB(J279:M279, $O276)</f>
        <v>320</v>
      </c>
      <c r="Q279" s="241"/>
    </row>
    <row r="280">
      <c r="E280" s="266"/>
      <c r="F280" s="259" t="s">
        <v>257</v>
      </c>
      <c r="G280" s="260"/>
      <c r="H280" s="271" t="s">
        <v>238</v>
      </c>
      <c r="I280" s="271" t="s">
        <v>239</v>
      </c>
      <c r="J280" s="269" t="s">
        <v>40</v>
      </c>
      <c r="K280" s="269" t="s">
        <v>38</v>
      </c>
      <c r="L280" s="269" t="s">
        <v>154</v>
      </c>
      <c r="M280" s="269" t="s">
        <v>145</v>
      </c>
      <c r="N280" s="271" t="s">
        <v>240</v>
      </c>
      <c r="O280" s="478" t="s">
        <v>82</v>
      </c>
      <c r="P280" s="273"/>
      <c r="Q280" s="399" t="b">
        <v>0</v>
      </c>
    </row>
    <row r="281">
      <c r="E281" s="266"/>
      <c r="F281" s="267"/>
      <c r="G281" s="268"/>
      <c r="H281" s="262" t="s">
        <v>242</v>
      </c>
      <c r="I281" s="274" t="s">
        <v>239</v>
      </c>
      <c r="J281" s="274">
        <f t="shared" ref="J281:M281" si="54">PARAMS(J280)</f>
        <v>2048</v>
      </c>
      <c r="K281" s="274">
        <f t="shared" si="54"/>
        <v>1</v>
      </c>
      <c r="L281" s="274">
        <f t="shared" si="54"/>
        <v>128</v>
      </c>
      <c r="M281" s="274">
        <f t="shared" si="54"/>
        <v>512</v>
      </c>
      <c r="N281" s="274" t="s">
        <v>240</v>
      </c>
      <c r="O281" s="275"/>
      <c r="P281" s="276">
        <f>SIZEOF_IN_MIB(J281:M281, $O280)</f>
        <v>256</v>
      </c>
      <c r="Q281" s="275"/>
    </row>
    <row r="282">
      <c r="E282" s="266"/>
      <c r="F282" s="267"/>
      <c r="G282" s="268"/>
      <c r="H282" s="271" t="s">
        <v>244</v>
      </c>
      <c r="I282" s="271" t="s">
        <v>239</v>
      </c>
      <c r="J282" s="269" t="s">
        <v>143</v>
      </c>
      <c r="K282" s="269"/>
      <c r="L282" s="269"/>
      <c r="M282" s="271"/>
      <c r="N282" s="271" t="s">
        <v>240</v>
      </c>
      <c r="O282" s="272"/>
      <c r="P282" s="273"/>
      <c r="Q282" s="272"/>
    </row>
    <row r="283">
      <c r="E283" s="266"/>
      <c r="F283" s="278"/>
      <c r="G283" s="279"/>
      <c r="H283" s="274" t="s">
        <v>246</v>
      </c>
      <c r="I283" s="274" t="s">
        <v>239</v>
      </c>
      <c r="J283" s="274">
        <f t="shared" ref="J283:M283" si="55">J281/SHARDING(J282)</f>
        <v>128</v>
      </c>
      <c r="K283" s="274">
        <f t="shared" si="55"/>
        <v>1</v>
      </c>
      <c r="L283" s="274">
        <f t="shared" si="55"/>
        <v>128</v>
      </c>
      <c r="M283" s="274">
        <f t="shared" si="55"/>
        <v>512</v>
      </c>
      <c r="N283" s="274" t="s">
        <v>240</v>
      </c>
      <c r="O283" s="241"/>
      <c r="P283" s="276">
        <f>SIZEOF_IN_MIB(J283:M283, $O280)</f>
        <v>16</v>
      </c>
      <c r="Q283" s="241"/>
    </row>
    <row r="284">
      <c r="E284" s="266"/>
      <c r="F284" s="400" t="s">
        <v>293</v>
      </c>
      <c r="G284" s="385" t="s">
        <v>45</v>
      </c>
      <c r="H284" s="423"/>
      <c r="I284" s="424"/>
      <c r="J284" s="270"/>
      <c r="K284" s="270"/>
      <c r="L284" s="271"/>
      <c r="M284" s="271"/>
      <c r="N284" s="271"/>
      <c r="O284" s="270"/>
      <c r="P284" s="273"/>
      <c r="Q284" s="305"/>
    </row>
    <row r="285">
      <c r="E285" s="266"/>
      <c r="F285" s="277"/>
      <c r="G285" s="385"/>
      <c r="H285" s="274"/>
      <c r="I285" s="418"/>
      <c r="J285" s="261"/>
      <c r="K285" s="261"/>
      <c r="L285" s="274"/>
      <c r="M285" s="274"/>
      <c r="N285" s="274"/>
      <c r="O285" s="261"/>
      <c r="P285" s="276"/>
      <c r="Q285" s="222"/>
    </row>
    <row r="286">
      <c r="E286" s="266"/>
      <c r="F286" s="384" t="s">
        <v>285</v>
      </c>
      <c r="G286" s="385" t="s">
        <v>286</v>
      </c>
      <c r="H286" s="271" t="str">
        <f>VLOOKUP(O272&amp;","&amp;O276,$T$3:$W$12,4, FALSE)</f>
        <v>bf16</v>
      </c>
      <c r="I286" s="419"/>
      <c r="J286" s="270"/>
      <c r="K286" s="270"/>
      <c r="L286" s="271"/>
      <c r="M286" s="271"/>
      <c r="N286" s="271"/>
      <c r="O286" s="270"/>
      <c r="P286" s="273"/>
      <c r="Q286" s="305"/>
    </row>
    <row r="287">
      <c r="E287" s="266"/>
      <c r="F287" s="266"/>
      <c r="G287" s="381" t="s">
        <v>299</v>
      </c>
      <c r="H287" s="420">
        <f>CALCULATE_FLOPS(J275:M275,J279:M279,L279,J279,H286)</f>
        <v>85899345920</v>
      </c>
      <c r="I287" s="418"/>
      <c r="J287" s="261"/>
      <c r="K287" s="261"/>
      <c r="L287" s="274"/>
      <c r="M287" s="274"/>
      <c r="N287" s="274"/>
      <c r="O287" s="261"/>
      <c r="P287" s="276"/>
      <c r="Q287" s="222"/>
    </row>
    <row r="288">
      <c r="E288" s="266"/>
      <c r="F288" s="277"/>
      <c r="G288" s="388" t="s">
        <v>288</v>
      </c>
      <c r="H288" s="421">
        <f>COMPUTE_TIME_MS(H287, H286)</f>
        <v>0.08659120969</v>
      </c>
      <c r="I288" s="390"/>
      <c r="J288" s="391"/>
      <c r="K288" s="391"/>
      <c r="L288" s="392"/>
      <c r="M288" s="392"/>
      <c r="N288" s="392"/>
      <c r="O288" s="391"/>
      <c r="P288" s="393"/>
      <c r="Q288" s="305"/>
    </row>
    <row r="289">
      <c r="E289" s="266"/>
      <c r="F289" s="384" t="s">
        <v>289</v>
      </c>
      <c r="G289" s="381" t="s">
        <v>290</v>
      </c>
      <c r="H289" s="303">
        <f>IF(Q272,0,P275)+IF(Q276,0,P279)+IF(Q280,0,P283)</f>
        <v>16</v>
      </c>
      <c r="I289" s="261"/>
      <c r="J289" s="261"/>
      <c r="K289" s="261"/>
      <c r="L289" s="274"/>
      <c r="M289" s="274"/>
      <c r="N289" s="274"/>
      <c r="O289" s="261"/>
      <c r="P289" s="276"/>
      <c r="Q289" s="222"/>
    </row>
    <row r="290">
      <c r="E290" s="277"/>
      <c r="F290" s="277"/>
      <c r="G290" s="395" t="s">
        <v>291</v>
      </c>
      <c r="H290" s="479">
        <f>HBM_TIME_MS(H289)</f>
        <v>0.005340054682</v>
      </c>
      <c r="I290" s="391"/>
      <c r="J290" s="391"/>
      <c r="K290" s="391"/>
      <c r="L290" s="392"/>
      <c r="M290" s="392"/>
      <c r="N290" s="392"/>
      <c r="O290" s="391"/>
      <c r="P290" s="393"/>
      <c r="Q290" s="305"/>
    </row>
    <row r="291">
      <c r="E291" s="258" t="s">
        <v>309</v>
      </c>
      <c r="F291" s="282" t="s">
        <v>249</v>
      </c>
      <c r="G291" s="260"/>
      <c r="H291" s="261" t="s">
        <v>238</v>
      </c>
      <c r="I291" s="261" t="s">
        <v>239</v>
      </c>
      <c r="J291" s="262" t="s">
        <v>40</v>
      </c>
      <c r="K291" s="262" t="s">
        <v>38</v>
      </c>
      <c r="L291" s="262" t="s">
        <v>154</v>
      </c>
      <c r="M291" s="425" t="s">
        <v>145</v>
      </c>
      <c r="N291" s="261" t="s">
        <v>240</v>
      </c>
      <c r="O291" s="263" t="str">
        <f>EXTRACT_ACTIVATION_DTYPE(PARAMS("attn_proj_dtype"))</f>
        <v>fp8</v>
      </c>
      <c r="P291" s="276"/>
      <c r="Q291" s="263" t="b">
        <v>0</v>
      </c>
    </row>
    <row r="292">
      <c r="E292" s="266"/>
      <c r="F292" s="267"/>
      <c r="G292" s="268"/>
      <c r="H292" s="269" t="s">
        <v>242</v>
      </c>
      <c r="I292" s="270" t="s">
        <v>239</v>
      </c>
      <c r="J292" s="271">
        <f t="shared" ref="J292:M292" si="56">PARAMS(J291)</f>
        <v>2048</v>
      </c>
      <c r="K292" s="270">
        <f t="shared" si="56"/>
        <v>1</v>
      </c>
      <c r="L292" s="270">
        <f t="shared" si="56"/>
        <v>128</v>
      </c>
      <c r="M292" s="270">
        <f t="shared" si="56"/>
        <v>512</v>
      </c>
      <c r="N292" s="270" t="s">
        <v>240</v>
      </c>
      <c r="O292" s="272"/>
      <c r="P292" s="273">
        <f>SIZEOF_IN_MIB(J292:M292, $O291)</f>
        <v>128</v>
      </c>
      <c r="Q292" s="272"/>
    </row>
    <row r="293">
      <c r="E293" s="266"/>
      <c r="F293" s="267"/>
      <c r="G293" s="268"/>
      <c r="H293" s="274" t="s">
        <v>244</v>
      </c>
      <c r="I293" s="274" t="s">
        <v>239</v>
      </c>
      <c r="J293" s="262" t="s">
        <v>143</v>
      </c>
      <c r="K293" s="262"/>
      <c r="L293" s="262"/>
      <c r="M293" s="274"/>
      <c r="N293" s="274" t="s">
        <v>240</v>
      </c>
      <c r="O293" s="275"/>
      <c r="P293" s="276"/>
      <c r="Q293" s="275"/>
    </row>
    <row r="294">
      <c r="E294" s="266"/>
      <c r="F294" s="278"/>
      <c r="G294" s="279"/>
      <c r="H294" s="269" t="s">
        <v>246</v>
      </c>
      <c r="I294" s="271" t="s">
        <v>239</v>
      </c>
      <c r="J294" s="271">
        <f t="shared" ref="J294:M294" si="57">J292/SHARDING(J293)</f>
        <v>128</v>
      </c>
      <c r="K294" s="271">
        <f t="shared" si="57"/>
        <v>1</v>
      </c>
      <c r="L294" s="271">
        <f t="shared" si="57"/>
        <v>128</v>
      </c>
      <c r="M294" s="271">
        <f t="shared" si="57"/>
        <v>512</v>
      </c>
      <c r="N294" s="271" t="s">
        <v>240</v>
      </c>
      <c r="O294" s="280"/>
      <c r="P294" s="273">
        <f>SIZEOF_IN_MIB(J294:M294, $O291)</f>
        <v>8</v>
      </c>
      <c r="Q294" s="280"/>
    </row>
    <row r="295">
      <c r="E295" s="266"/>
      <c r="F295" s="259" t="s">
        <v>253</v>
      </c>
      <c r="G295" s="260"/>
      <c r="H295" s="274" t="s">
        <v>238</v>
      </c>
      <c r="I295" s="274" t="s">
        <v>239</v>
      </c>
      <c r="J295" s="261"/>
      <c r="K295" s="262" t="s">
        <v>154</v>
      </c>
      <c r="L295" s="262" t="s">
        <v>148</v>
      </c>
      <c r="M295" s="425" t="s">
        <v>145</v>
      </c>
      <c r="N295" s="274" t="s">
        <v>240</v>
      </c>
      <c r="O295" s="263" t="str">
        <f>EXTRACT_WEIGHT_DTYPE(PARAMS("attn_proj_dtype"))</f>
        <v>fp8</v>
      </c>
      <c r="P295" s="276"/>
      <c r="Q295" s="263" t="b">
        <v>0</v>
      </c>
    </row>
    <row r="296">
      <c r="E296" s="266"/>
      <c r="F296" s="267"/>
      <c r="G296" s="268"/>
      <c r="H296" s="269" t="s">
        <v>242</v>
      </c>
      <c r="I296" s="271" t="s">
        <v>239</v>
      </c>
      <c r="J296" s="270"/>
      <c r="K296" s="271">
        <f t="shared" ref="K296:M296" si="58">PARAMS(K295)</f>
        <v>128</v>
      </c>
      <c r="L296" s="271">
        <f t="shared" si="58"/>
        <v>128</v>
      </c>
      <c r="M296" s="271">
        <f t="shared" si="58"/>
        <v>512</v>
      </c>
      <c r="N296" s="271" t="s">
        <v>240</v>
      </c>
      <c r="O296" s="272"/>
      <c r="P296" s="273">
        <f>SIZEOF_IN_MIB(J296:M296, $O295)</f>
        <v>8</v>
      </c>
      <c r="Q296" s="272"/>
    </row>
    <row r="297">
      <c r="E297" s="266"/>
      <c r="F297" s="267"/>
      <c r="G297" s="268"/>
      <c r="H297" s="274" t="s">
        <v>244</v>
      </c>
      <c r="I297" s="274" t="s">
        <v>239</v>
      </c>
      <c r="J297" s="261"/>
      <c r="K297" s="261"/>
      <c r="L297" s="274"/>
      <c r="M297" s="274"/>
      <c r="N297" s="274" t="s">
        <v>240</v>
      </c>
      <c r="O297" s="275"/>
      <c r="P297" s="276"/>
      <c r="Q297" s="275"/>
    </row>
    <row r="298">
      <c r="E298" s="266"/>
      <c r="F298" s="278"/>
      <c r="G298" s="279"/>
      <c r="H298" s="271" t="s">
        <v>246</v>
      </c>
      <c r="I298" s="271" t="s">
        <v>239</v>
      </c>
      <c r="J298" s="270"/>
      <c r="K298" s="271">
        <f t="shared" ref="K298:M298" si="59">K296/SHARDING(K297)</f>
        <v>128</v>
      </c>
      <c r="L298" s="271">
        <f t="shared" si="59"/>
        <v>128</v>
      </c>
      <c r="M298" s="271">
        <f t="shared" si="59"/>
        <v>512</v>
      </c>
      <c r="N298" s="271" t="s">
        <v>240</v>
      </c>
      <c r="O298" s="280"/>
      <c r="P298" s="273">
        <f>SIZEOF_IN_MIB(J298:M298, $O295)</f>
        <v>8</v>
      </c>
      <c r="Q298" s="280"/>
    </row>
    <row r="299">
      <c r="E299" s="266"/>
      <c r="F299" s="259" t="s">
        <v>257</v>
      </c>
      <c r="G299" s="260"/>
      <c r="H299" s="274" t="s">
        <v>238</v>
      </c>
      <c r="I299" s="274" t="s">
        <v>239</v>
      </c>
      <c r="J299" s="262" t="s">
        <v>40</v>
      </c>
      <c r="K299" s="262" t="s">
        <v>38</v>
      </c>
      <c r="L299" s="262" t="s">
        <v>154</v>
      </c>
      <c r="M299" s="262" t="s">
        <v>148</v>
      </c>
      <c r="N299" s="274" t="s">
        <v>240</v>
      </c>
      <c r="O299" s="263" t="s">
        <v>82</v>
      </c>
      <c r="P299" s="276"/>
      <c r="Q299" s="263" t="b">
        <v>0</v>
      </c>
    </row>
    <row r="300">
      <c r="E300" s="266"/>
      <c r="F300" s="267"/>
      <c r="G300" s="268"/>
      <c r="H300" s="269" t="s">
        <v>242</v>
      </c>
      <c r="I300" s="271" t="s">
        <v>239</v>
      </c>
      <c r="J300" s="271">
        <f t="shared" ref="J300:M300" si="60">PARAMS(J299)</f>
        <v>2048</v>
      </c>
      <c r="K300" s="271">
        <f t="shared" si="60"/>
        <v>1</v>
      </c>
      <c r="L300" s="271">
        <f t="shared" si="60"/>
        <v>128</v>
      </c>
      <c r="M300" s="271">
        <f t="shared" si="60"/>
        <v>128</v>
      </c>
      <c r="N300" s="271" t="s">
        <v>240</v>
      </c>
      <c r="O300" s="272"/>
      <c r="P300" s="273">
        <f>SIZEOF_IN_MIB(J300:M300, $O299)</f>
        <v>64</v>
      </c>
      <c r="Q300" s="272"/>
    </row>
    <row r="301">
      <c r="E301" s="266"/>
      <c r="F301" s="267"/>
      <c r="G301" s="268"/>
      <c r="H301" s="274" t="s">
        <v>244</v>
      </c>
      <c r="I301" s="274" t="s">
        <v>239</v>
      </c>
      <c r="J301" s="262" t="s">
        <v>143</v>
      </c>
      <c r="K301" s="262"/>
      <c r="L301" s="262"/>
      <c r="M301" s="274"/>
      <c r="N301" s="274" t="s">
        <v>240</v>
      </c>
      <c r="O301" s="275"/>
      <c r="P301" s="276"/>
      <c r="Q301" s="275"/>
    </row>
    <row r="302">
      <c r="E302" s="266"/>
      <c r="F302" s="278"/>
      <c r="G302" s="279"/>
      <c r="H302" s="271" t="s">
        <v>246</v>
      </c>
      <c r="I302" s="271" t="s">
        <v>239</v>
      </c>
      <c r="J302" s="271">
        <f t="shared" ref="J302:M302" si="61">J300/SHARDING(J301)</f>
        <v>128</v>
      </c>
      <c r="K302" s="271">
        <f t="shared" si="61"/>
        <v>1</v>
      </c>
      <c r="L302" s="271">
        <f t="shared" si="61"/>
        <v>128</v>
      </c>
      <c r="M302" s="271">
        <f t="shared" si="61"/>
        <v>128</v>
      </c>
      <c r="N302" s="271" t="s">
        <v>240</v>
      </c>
      <c r="O302" s="280"/>
      <c r="P302" s="273">
        <f>SIZEOF_IN_MIB(J302:M302, $O299)</f>
        <v>4</v>
      </c>
      <c r="Q302" s="280"/>
    </row>
    <row r="303">
      <c r="E303" s="266"/>
      <c r="F303" s="400" t="s">
        <v>293</v>
      </c>
      <c r="G303" s="385" t="s">
        <v>45</v>
      </c>
      <c r="H303" s="480"/>
      <c r="I303" s="481"/>
      <c r="J303" s="261"/>
      <c r="K303" s="261"/>
      <c r="L303" s="274"/>
      <c r="M303" s="274"/>
      <c r="N303" s="274"/>
      <c r="O303" s="261"/>
      <c r="P303" s="276"/>
      <c r="Q303" s="222"/>
    </row>
    <row r="304">
      <c r="E304" s="266"/>
      <c r="F304" s="277"/>
      <c r="G304" s="385"/>
      <c r="H304" s="271"/>
      <c r="I304" s="419"/>
      <c r="J304" s="270"/>
      <c r="K304" s="270"/>
      <c r="L304" s="271"/>
      <c r="M304" s="271"/>
      <c r="N304" s="271"/>
      <c r="O304" s="270"/>
      <c r="P304" s="273"/>
      <c r="Q304" s="305"/>
    </row>
    <row r="305">
      <c r="E305" s="266"/>
      <c r="F305" s="384" t="s">
        <v>285</v>
      </c>
      <c r="G305" s="385" t="s">
        <v>286</v>
      </c>
      <c r="H305" s="274" t="str">
        <f>VLOOKUP(O291&amp;","&amp;O295,$T$3:$W$12,4, FALSE)</f>
        <v>fp8</v>
      </c>
      <c r="I305" s="418"/>
      <c r="J305" s="261"/>
      <c r="K305" s="261"/>
      <c r="L305" s="274"/>
      <c r="M305" s="274"/>
      <c r="N305" s="274"/>
      <c r="O305" s="261"/>
      <c r="P305" s="276"/>
      <c r="Q305" s="222"/>
    </row>
    <row r="306">
      <c r="E306" s="266"/>
      <c r="F306" s="266"/>
      <c r="G306" s="381" t="s">
        <v>299</v>
      </c>
      <c r="H306" s="482">
        <f>CALCULATE_FLOPS(J294:M294,J298:M298,M298,K298,H305)</f>
        <v>2147483648</v>
      </c>
      <c r="I306" s="419"/>
      <c r="J306" s="270"/>
      <c r="K306" s="270"/>
      <c r="L306" s="271"/>
      <c r="M306" s="271"/>
      <c r="N306" s="271"/>
      <c r="O306" s="270"/>
      <c r="P306" s="273"/>
      <c r="Q306" s="305"/>
    </row>
    <row r="307">
      <c r="E307" s="266"/>
      <c r="F307" s="277"/>
      <c r="G307" s="388" t="s">
        <v>288</v>
      </c>
      <c r="H307" s="421">
        <f>COMPUTE_TIME_MS(H306, H305)</f>
        <v>0.001082390121</v>
      </c>
      <c r="I307" s="390"/>
      <c r="J307" s="391"/>
      <c r="K307" s="391"/>
      <c r="L307" s="392"/>
      <c r="M307" s="392"/>
      <c r="N307" s="392"/>
      <c r="O307" s="391"/>
      <c r="P307" s="393"/>
      <c r="Q307" s="222"/>
    </row>
    <row r="308">
      <c r="E308" s="266"/>
      <c r="F308" s="384" t="s">
        <v>289</v>
      </c>
      <c r="G308" s="381" t="s">
        <v>290</v>
      </c>
      <c r="H308" s="440">
        <f>IF(Q291,0,P294)+IF(Q295,0,P298)+IF(Q299,0,P302)</f>
        <v>20</v>
      </c>
      <c r="I308" s="270"/>
      <c r="J308" s="270"/>
      <c r="K308" s="270"/>
      <c r="L308" s="271"/>
      <c r="M308" s="271"/>
      <c r="N308" s="271"/>
      <c r="O308" s="270"/>
      <c r="P308" s="273"/>
      <c r="Q308" s="305"/>
    </row>
    <row r="309">
      <c r="E309" s="277"/>
      <c r="F309" s="277"/>
      <c r="G309" s="395" t="s">
        <v>291</v>
      </c>
      <c r="H309" s="430">
        <f>HBM_TIME_MS(H308)</f>
        <v>0.006675068353</v>
      </c>
      <c r="I309" s="391"/>
      <c r="J309" s="391"/>
      <c r="K309" s="391"/>
      <c r="L309" s="392"/>
      <c r="M309" s="392"/>
      <c r="N309" s="392"/>
      <c r="O309" s="391"/>
      <c r="P309" s="393"/>
      <c r="Q309" s="222"/>
    </row>
    <row r="310">
      <c r="E310" s="258" t="s">
        <v>310</v>
      </c>
      <c r="F310" s="483" t="s">
        <v>311</v>
      </c>
      <c r="G310" s="350"/>
      <c r="H310" s="484" t="s">
        <v>312</v>
      </c>
      <c r="I310" s="374"/>
      <c r="J310" s="485"/>
      <c r="K310" s="485"/>
      <c r="L310" s="485"/>
      <c r="M310" s="372"/>
      <c r="N310" s="374"/>
      <c r="O310" s="485"/>
      <c r="P310" s="377"/>
      <c r="Q310" s="485"/>
    </row>
    <row r="311">
      <c r="E311" s="266"/>
      <c r="F311" s="259" t="s">
        <v>259</v>
      </c>
      <c r="G311" s="260"/>
      <c r="H311" s="261" t="s">
        <v>238</v>
      </c>
      <c r="I311" s="261" t="s">
        <v>239</v>
      </c>
      <c r="J311" s="262" t="s">
        <v>40</v>
      </c>
      <c r="K311" s="262" t="s">
        <v>38</v>
      </c>
      <c r="L311" s="262" t="s">
        <v>154</v>
      </c>
      <c r="M311" s="425" t="s">
        <v>148</v>
      </c>
      <c r="N311" s="261" t="s">
        <v>240</v>
      </c>
      <c r="O311" s="263" t="str">
        <f>EXTRACT_ACTIVATION_DTYPE(PARAMS("attn_proj_dtype"))</f>
        <v>fp8</v>
      </c>
      <c r="P311" s="276"/>
      <c r="Q311" s="263"/>
    </row>
    <row r="312">
      <c r="E312" s="266"/>
      <c r="F312" s="267"/>
      <c r="G312" s="268"/>
      <c r="H312" s="269" t="s">
        <v>242</v>
      </c>
      <c r="I312" s="270" t="s">
        <v>239</v>
      </c>
      <c r="J312" s="271">
        <f t="shared" ref="J312:M312" si="62">PARAMS(J311)</f>
        <v>2048</v>
      </c>
      <c r="K312" s="270">
        <f t="shared" si="62"/>
        <v>1</v>
      </c>
      <c r="L312" s="270">
        <f t="shared" si="62"/>
        <v>128</v>
      </c>
      <c r="M312" s="270">
        <f t="shared" si="62"/>
        <v>128</v>
      </c>
      <c r="N312" s="270" t="s">
        <v>240</v>
      </c>
      <c r="O312" s="272"/>
      <c r="P312" s="273">
        <f>SIZEOF_IN_MIB(J312:M312, $O311)</f>
        <v>32</v>
      </c>
      <c r="Q312" s="272"/>
    </row>
    <row r="313">
      <c r="E313" s="266"/>
      <c r="F313" s="267"/>
      <c r="G313" s="268"/>
      <c r="H313" s="274" t="s">
        <v>244</v>
      </c>
      <c r="I313" s="274" t="s">
        <v>239</v>
      </c>
      <c r="J313" s="262" t="s">
        <v>143</v>
      </c>
      <c r="K313" s="262"/>
      <c r="L313" s="262"/>
      <c r="M313" s="274"/>
      <c r="N313" s="274" t="s">
        <v>240</v>
      </c>
      <c r="O313" s="275"/>
      <c r="P313" s="276"/>
      <c r="Q313" s="275"/>
    </row>
    <row r="314">
      <c r="E314" s="266"/>
      <c r="F314" s="267"/>
      <c r="G314" s="268"/>
      <c r="H314" s="269" t="s">
        <v>246</v>
      </c>
      <c r="I314" s="271" t="s">
        <v>239</v>
      </c>
      <c r="J314" s="271">
        <f t="shared" ref="J314:M314" si="63">J312/SHARDING(J313)</f>
        <v>128</v>
      </c>
      <c r="K314" s="271">
        <f t="shared" si="63"/>
        <v>1</v>
      </c>
      <c r="L314" s="271">
        <f t="shared" si="63"/>
        <v>128</v>
      </c>
      <c r="M314" s="271">
        <f t="shared" si="63"/>
        <v>128</v>
      </c>
      <c r="N314" s="271" t="s">
        <v>240</v>
      </c>
      <c r="O314" s="280"/>
      <c r="P314" s="273">
        <f>SIZEOF_IN_MIB(J314:M314, $O311)</f>
        <v>2</v>
      </c>
      <c r="Q314" s="280"/>
    </row>
    <row r="315">
      <c r="E315" s="266"/>
      <c r="F315" s="278"/>
      <c r="G315" s="279"/>
      <c r="H315" s="262" t="s">
        <v>262</v>
      </c>
      <c r="I315" s="274"/>
      <c r="J315" s="262" t="s">
        <v>32</v>
      </c>
      <c r="K315" s="262"/>
      <c r="L315" s="262"/>
      <c r="M315" s="425"/>
      <c r="N315" s="274"/>
      <c r="O315" s="262"/>
      <c r="P315" s="276"/>
      <c r="Q315" s="262"/>
    </row>
    <row r="316">
      <c r="E316" s="266"/>
      <c r="F316" s="352" t="s">
        <v>277</v>
      </c>
      <c r="G316" s="486" t="s">
        <v>33</v>
      </c>
      <c r="H316" s="314"/>
      <c r="I316" s="487"/>
      <c r="J316" s="270"/>
      <c r="K316" s="269"/>
      <c r="L316" s="269"/>
      <c r="M316" s="488"/>
      <c r="N316" s="271"/>
      <c r="O316" s="399"/>
      <c r="P316" s="273"/>
      <c r="Q316" s="399"/>
    </row>
    <row r="317">
      <c r="E317" s="266"/>
      <c r="F317" s="358" t="s">
        <v>278</v>
      </c>
      <c r="G317" s="489" t="s">
        <v>264</v>
      </c>
      <c r="H317" s="490">
        <f>HW_SPEC("# of TensorCore per Chip")</f>
        <v>2</v>
      </c>
      <c r="I317" s="429"/>
      <c r="J317" s="261"/>
      <c r="K317" s="274"/>
      <c r="L317" s="274"/>
      <c r="M317" s="274"/>
      <c r="N317" s="274"/>
      <c r="O317" s="275"/>
      <c r="P317" s="276"/>
      <c r="Q317" s="275"/>
    </row>
    <row r="318">
      <c r="E318" s="266"/>
      <c r="F318" s="266"/>
      <c r="G318" s="491" t="s">
        <v>265</v>
      </c>
      <c r="H318" s="321">
        <f>P314*(H317-1)</f>
        <v>2</v>
      </c>
      <c r="I318" s="428"/>
      <c r="J318" s="270"/>
      <c r="K318" s="270"/>
      <c r="L318" s="271"/>
      <c r="M318" s="271"/>
      <c r="N318" s="271"/>
      <c r="O318" s="272"/>
      <c r="P318" s="273"/>
      <c r="Q318" s="272"/>
    </row>
    <row r="319">
      <c r="E319" s="266"/>
      <c r="F319" s="266"/>
      <c r="G319" s="489" t="s">
        <v>266</v>
      </c>
      <c r="H319" s="316">
        <f>H318*H317</f>
        <v>4</v>
      </c>
      <c r="I319" s="429"/>
      <c r="J319" s="261"/>
      <c r="K319" s="274"/>
      <c r="L319" s="274"/>
      <c r="M319" s="274"/>
      <c r="N319" s="274"/>
      <c r="O319" s="241"/>
      <c r="P319" s="276"/>
      <c r="Q319" s="241"/>
    </row>
    <row r="320">
      <c r="E320" s="266"/>
      <c r="F320" s="277"/>
      <c r="G320" s="491" t="s">
        <v>269</v>
      </c>
      <c r="H320" s="492">
        <f>ALL_GATHER_CORE2CORE_TIME_MS(H319)</f>
        <v>0.003255208333</v>
      </c>
      <c r="I320" s="428"/>
      <c r="J320" s="269"/>
      <c r="K320" s="269"/>
      <c r="L320" s="269"/>
      <c r="M320" s="269"/>
      <c r="N320" s="271"/>
      <c r="O320" s="399"/>
      <c r="P320" s="273"/>
      <c r="Q320" s="399"/>
    </row>
    <row r="321">
      <c r="E321" s="266"/>
      <c r="F321" s="413" t="s">
        <v>298</v>
      </c>
      <c r="G321" s="493">
        <f>H320</f>
        <v>0.003255208333</v>
      </c>
      <c r="H321" s="494"/>
      <c r="I321" s="331"/>
      <c r="J321" s="274"/>
      <c r="K321" s="274"/>
      <c r="L321" s="274"/>
      <c r="M321" s="274"/>
      <c r="N321" s="274"/>
      <c r="O321" s="495"/>
      <c r="P321" s="276"/>
      <c r="Q321" s="241"/>
    </row>
    <row r="322">
      <c r="E322" s="266"/>
      <c r="F322" s="496"/>
      <c r="G322" s="497"/>
      <c r="H322" s="498"/>
      <c r="I322" s="391"/>
      <c r="J322" s="391"/>
      <c r="K322" s="391"/>
      <c r="L322" s="392"/>
      <c r="M322" s="392"/>
      <c r="N322" s="392"/>
      <c r="O322" s="499"/>
      <c r="P322" s="393"/>
      <c r="Q322" s="305"/>
    </row>
    <row r="323">
      <c r="E323" s="266"/>
      <c r="F323" s="500" t="s">
        <v>280</v>
      </c>
      <c r="G323" s="501" t="s">
        <v>281</v>
      </c>
      <c r="H323" s="502"/>
      <c r="I323" s="374"/>
      <c r="J323" s="374"/>
      <c r="K323" s="374"/>
      <c r="L323" s="375"/>
      <c r="M323" s="375"/>
      <c r="N323" s="375"/>
      <c r="O323" s="503"/>
      <c r="P323" s="377"/>
      <c r="Q323" s="504"/>
    </row>
    <row r="324">
      <c r="E324" s="277"/>
      <c r="F324" s="500" t="s">
        <v>298</v>
      </c>
      <c r="G324" s="505">
        <f>IF(G323=F310,G321,0)</f>
        <v>0</v>
      </c>
      <c r="H324" s="502"/>
      <c r="I324" s="374"/>
      <c r="J324" s="374"/>
      <c r="K324" s="374"/>
      <c r="L324" s="375"/>
      <c r="M324" s="375"/>
      <c r="N324" s="375"/>
      <c r="O324" s="374"/>
      <c r="P324" s="377"/>
      <c r="Q324" s="504"/>
    </row>
    <row r="325">
      <c r="E325" s="258" t="s">
        <v>313</v>
      </c>
      <c r="F325" s="282" t="s">
        <v>249</v>
      </c>
      <c r="G325" s="260"/>
      <c r="H325" s="261" t="s">
        <v>238</v>
      </c>
      <c r="I325" s="261" t="s">
        <v>239</v>
      </c>
      <c r="J325" s="262" t="s">
        <v>40</v>
      </c>
      <c r="K325" s="262" t="s">
        <v>38</v>
      </c>
      <c r="L325" s="425" t="s">
        <v>154</v>
      </c>
      <c r="M325" s="425" t="s">
        <v>148</v>
      </c>
      <c r="N325" s="261" t="s">
        <v>240</v>
      </c>
      <c r="O325" s="263" t="str">
        <f>EXTRACT_ACTIVATION_DTYPE(PARAMS("attn_proj_dtype"))</f>
        <v>fp8</v>
      </c>
      <c r="P325" s="276"/>
      <c r="Q325" s="263" t="b">
        <v>0</v>
      </c>
    </row>
    <row r="326">
      <c r="E326" s="266"/>
      <c r="F326" s="267"/>
      <c r="G326" s="268"/>
      <c r="H326" s="269" t="s">
        <v>242</v>
      </c>
      <c r="I326" s="270" t="s">
        <v>239</v>
      </c>
      <c r="J326" s="271">
        <f t="shared" ref="J326:M326" si="64">PARAMS(J325)</f>
        <v>2048</v>
      </c>
      <c r="K326" s="270">
        <f t="shared" si="64"/>
        <v>1</v>
      </c>
      <c r="L326" s="270">
        <f t="shared" si="64"/>
        <v>128</v>
      </c>
      <c r="M326" s="270">
        <f t="shared" si="64"/>
        <v>128</v>
      </c>
      <c r="N326" s="270" t="s">
        <v>240</v>
      </c>
      <c r="O326" s="272"/>
      <c r="P326" s="273">
        <f>SIZEOF_IN_MIB(J326:M326, $O325)</f>
        <v>32</v>
      </c>
      <c r="Q326" s="272"/>
    </row>
    <row r="327">
      <c r="E327" s="266"/>
      <c r="F327" s="267"/>
      <c r="G327" s="268"/>
      <c r="H327" s="274" t="s">
        <v>244</v>
      </c>
      <c r="I327" s="274" t="s">
        <v>239</v>
      </c>
      <c r="J327" s="262" t="s">
        <v>143</v>
      </c>
      <c r="K327" s="262"/>
      <c r="L327" s="262"/>
      <c r="M327" s="274"/>
      <c r="N327" s="274" t="s">
        <v>240</v>
      </c>
      <c r="O327" s="275"/>
      <c r="P327" s="276"/>
      <c r="Q327" s="275"/>
    </row>
    <row r="328">
      <c r="E328" s="266"/>
      <c r="F328" s="278"/>
      <c r="G328" s="279"/>
      <c r="H328" s="269" t="s">
        <v>246</v>
      </c>
      <c r="I328" s="271" t="s">
        <v>239</v>
      </c>
      <c r="J328" s="271">
        <f t="shared" ref="J328:M328" si="65">J326/SHARDING(J327)</f>
        <v>128</v>
      </c>
      <c r="K328" s="271">
        <f t="shared" si="65"/>
        <v>1</v>
      </c>
      <c r="L328" s="271">
        <f t="shared" si="65"/>
        <v>128</v>
      </c>
      <c r="M328" s="271">
        <f t="shared" si="65"/>
        <v>128</v>
      </c>
      <c r="N328" s="271" t="s">
        <v>240</v>
      </c>
      <c r="O328" s="280"/>
      <c r="P328" s="273">
        <f>SIZEOF_IN_MIB(J328:M328, $O325)</f>
        <v>2</v>
      </c>
      <c r="Q328" s="280"/>
    </row>
    <row r="329">
      <c r="E329" s="266"/>
      <c r="F329" s="259" t="s">
        <v>253</v>
      </c>
      <c r="G329" s="260"/>
      <c r="H329" s="274" t="s">
        <v>238</v>
      </c>
      <c r="I329" s="274" t="s">
        <v>239</v>
      </c>
      <c r="J329" s="261"/>
      <c r="K329" s="425" t="s">
        <v>154</v>
      </c>
      <c r="L329" s="425" t="s">
        <v>148</v>
      </c>
      <c r="M329" s="262" t="s">
        <v>125</v>
      </c>
      <c r="N329" s="274" t="s">
        <v>240</v>
      </c>
      <c r="O329" s="263" t="str">
        <f>EXTRACT_WEIGHT_DTYPE(PARAMS("attn_proj_dtype"))</f>
        <v>fp8</v>
      </c>
      <c r="P329" s="276"/>
      <c r="Q329" s="263" t="b">
        <v>0</v>
      </c>
    </row>
    <row r="330">
      <c r="E330" s="266"/>
      <c r="F330" s="267"/>
      <c r="G330" s="268"/>
      <c r="H330" s="269" t="s">
        <v>242</v>
      </c>
      <c r="I330" s="271" t="s">
        <v>239</v>
      </c>
      <c r="J330" s="270"/>
      <c r="K330" s="271">
        <f t="shared" ref="K330:M330" si="66">PARAMS(K329)</f>
        <v>128</v>
      </c>
      <c r="L330" s="271">
        <f t="shared" si="66"/>
        <v>128</v>
      </c>
      <c r="M330" s="271">
        <f t="shared" si="66"/>
        <v>7168</v>
      </c>
      <c r="N330" s="271" t="s">
        <v>240</v>
      </c>
      <c r="O330" s="272"/>
      <c r="P330" s="273">
        <f>SIZEOF_IN_MIB(J330:M330, $O329)</f>
        <v>112</v>
      </c>
      <c r="Q330" s="272"/>
    </row>
    <row r="331">
      <c r="E331" s="266"/>
      <c r="F331" s="267"/>
      <c r="G331" s="268"/>
      <c r="H331" s="274" t="s">
        <v>244</v>
      </c>
      <c r="I331" s="274" t="s">
        <v>239</v>
      </c>
      <c r="J331" s="261"/>
      <c r="K331" s="261"/>
      <c r="L331" s="274"/>
      <c r="M331" s="274"/>
      <c r="N331" s="274" t="s">
        <v>240</v>
      </c>
      <c r="O331" s="275"/>
      <c r="P331" s="276"/>
      <c r="Q331" s="275"/>
    </row>
    <row r="332">
      <c r="E332" s="266"/>
      <c r="F332" s="278"/>
      <c r="G332" s="279"/>
      <c r="H332" s="271" t="s">
        <v>246</v>
      </c>
      <c r="I332" s="271" t="s">
        <v>239</v>
      </c>
      <c r="J332" s="270"/>
      <c r="K332" s="271">
        <f t="shared" ref="K332:M332" si="67">K330/SHARDING(K331)</f>
        <v>128</v>
      </c>
      <c r="L332" s="271">
        <f t="shared" si="67"/>
        <v>128</v>
      </c>
      <c r="M332" s="271">
        <f t="shared" si="67"/>
        <v>7168</v>
      </c>
      <c r="N332" s="271" t="s">
        <v>240</v>
      </c>
      <c r="O332" s="280"/>
      <c r="P332" s="273">
        <f>SIZEOF_IN_MIB(J332:M332, $O329)</f>
        <v>112</v>
      </c>
      <c r="Q332" s="280"/>
    </row>
    <row r="333">
      <c r="E333" s="266"/>
      <c r="F333" s="259" t="s">
        <v>257</v>
      </c>
      <c r="G333" s="260"/>
      <c r="H333" s="274" t="s">
        <v>238</v>
      </c>
      <c r="I333" s="274" t="s">
        <v>239</v>
      </c>
      <c r="J333" s="261"/>
      <c r="K333" s="262" t="s">
        <v>40</v>
      </c>
      <c r="L333" s="262" t="s">
        <v>38</v>
      </c>
      <c r="M333" s="262" t="s">
        <v>125</v>
      </c>
      <c r="N333" s="274" t="s">
        <v>240</v>
      </c>
      <c r="O333" s="263" t="s">
        <v>82</v>
      </c>
      <c r="P333" s="276"/>
      <c r="Q333" s="263" t="b">
        <v>0</v>
      </c>
    </row>
    <row r="334">
      <c r="E334" s="266"/>
      <c r="F334" s="267"/>
      <c r="G334" s="268"/>
      <c r="H334" s="269" t="s">
        <v>242</v>
      </c>
      <c r="I334" s="271" t="s">
        <v>239</v>
      </c>
      <c r="J334" s="270"/>
      <c r="K334" s="271">
        <f t="shared" ref="K334:M334" si="68">PARAMS(K333)</f>
        <v>2048</v>
      </c>
      <c r="L334" s="271">
        <f t="shared" si="68"/>
        <v>1</v>
      </c>
      <c r="M334" s="271">
        <f t="shared" si="68"/>
        <v>7168</v>
      </c>
      <c r="N334" s="271" t="s">
        <v>240</v>
      </c>
      <c r="O334" s="272"/>
      <c r="P334" s="273">
        <f>SIZEOF_IN_MIB(K334:M334, $O333)</f>
        <v>28</v>
      </c>
      <c r="Q334" s="272"/>
    </row>
    <row r="335">
      <c r="E335" s="266"/>
      <c r="F335" s="267"/>
      <c r="G335" s="268"/>
      <c r="H335" s="274" t="s">
        <v>244</v>
      </c>
      <c r="I335" s="274" t="s">
        <v>239</v>
      </c>
      <c r="J335" s="261"/>
      <c r="K335" s="262" t="s">
        <v>143</v>
      </c>
      <c r="L335" s="262"/>
      <c r="M335" s="274"/>
      <c r="N335" s="274" t="s">
        <v>240</v>
      </c>
      <c r="O335" s="275"/>
      <c r="P335" s="276"/>
      <c r="Q335" s="275"/>
    </row>
    <row r="336">
      <c r="E336" s="266"/>
      <c r="F336" s="278"/>
      <c r="G336" s="279"/>
      <c r="H336" s="271" t="s">
        <v>246</v>
      </c>
      <c r="I336" s="271" t="s">
        <v>239</v>
      </c>
      <c r="J336" s="271"/>
      <c r="K336" s="271">
        <f t="shared" ref="K336:M336" si="69">K334/SHARDING(K335)</f>
        <v>128</v>
      </c>
      <c r="L336" s="271">
        <f t="shared" si="69"/>
        <v>1</v>
      </c>
      <c r="M336" s="271">
        <f t="shared" si="69"/>
        <v>7168</v>
      </c>
      <c r="N336" s="271" t="s">
        <v>240</v>
      </c>
      <c r="O336" s="280"/>
      <c r="P336" s="273">
        <f>SIZEOF_IN_MIB(K336:M336, $O333)</f>
        <v>1.75</v>
      </c>
      <c r="Q336" s="280"/>
    </row>
    <row r="337">
      <c r="E337" s="266"/>
      <c r="F337" s="400" t="s">
        <v>293</v>
      </c>
      <c r="G337" s="349" t="s">
        <v>314</v>
      </c>
      <c r="H337" s="350"/>
      <c r="I337" s="308"/>
      <c r="J337" s="506" t="s">
        <v>315</v>
      </c>
      <c r="K337" s="308"/>
      <c r="L337" s="309"/>
      <c r="M337" s="309"/>
      <c r="N337" s="309"/>
      <c r="O337" s="308"/>
      <c r="P337" s="310"/>
      <c r="Q337" s="308"/>
    </row>
    <row r="338">
      <c r="E338" s="266"/>
      <c r="F338" s="266"/>
      <c r="G338" s="352" t="s">
        <v>277</v>
      </c>
      <c r="H338" s="507" t="s">
        <v>33</v>
      </c>
      <c r="I338" s="408"/>
      <c r="J338" s="487"/>
      <c r="K338" s="313"/>
      <c r="L338" s="314"/>
      <c r="M338" s="314"/>
      <c r="N338" s="314"/>
      <c r="O338" s="313"/>
      <c r="P338" s="315"/>
      <c r="Q338" s="313"/>
    </row>
    <row r="339">
      <c r="E339" s="266"/>
      <c r="F339" s="266"/>
      <c r="G339" s="358" t="s">
        <v>278</v>
      </c>
      <c r="H339" s="508" t="s">
        <v>316</v>
      </c>
      <c r="I339" s="405"/>
      <c r="J339" s="490">
        <f>SHARDING(H338)</f>
        <v>16</v>
      </c>
      <c r="K339" s="317"/>
      <c r="L339" s="318"/>
      <c r="M339" s="318"/>
      <c r="N339" s="318"/>
      <c r="O339" s="317"/>
      <c r="P339" s="319"/>
      <c r="Q339" s="317"/>
    </row>
    <row r="340">
      <c r="E340" s="266"/>
      <c r="F340" s="266"/>
      <c r="G340" s="266"/>
      <c r="H340" s="407" t="s">
        <v>265</v>
      </c>
      <c r="I340" s="408"/>
      <c r="J340" s="321">
        <f>P328 * (J339-1)</f>
        <v>30</v>
      </c>
      <c r="K340" s="313"/>
      <c r="L340" s="314"/>
      <c r="M340" s="314"/>
      <c r="N340" s="314"/>
      <c r="O340" s="313"/>
      <c r="P340" s="315"/>
      <c r="Q340" s="313"/>
    </row>
    <row r="341">
      <c r="E341" s="266"/>
      <c r="F341" s="266"/>
      <c r="G341" s="266"/>
      <c r="H341" s="411" t="s">
        <v>266</v>
      </c>
      <c r="I341" s="405"/>
      <c r="J341" s="316">
        <f>J340*J339</f>
        <v>480</v>
      </c>
      <c r="K341" s="317"/>
      <c r="L341" s="318"/>
      <c r="M341" s="318"/>
      <c r="N341" s="318"/>
      <c r="O341" s="317"/>
      <c r="P341" s="319"/>
      <c r="Q341" s="317"/>
    </row>
    <row r="342">
      <c r="E342" s="266"/>
      <c r="F342" s="266"/>
      <c r="G342" s="277"/>
      <c r="H342" s="407" t="s">
        <v>269</v>
      </c>
      <c r="I342" s="408"/>
      <c r="J342" s="492">
        <f>ALL_GATHER_CORE2CORE_TIME_MS(J341)</f>
        <v>0.390625</v>
      </c>
      <c r="K342" s="313"/>
      <c r="L342" s="314"/>
      <c r="M342" s="314"/>
      <c r="N342" s="314"/>
      <c r="O342" s="313"/>
      <c r="P342" s="315"/>
      <c r="Q342" s="313"/>
    </row>
    <row r="343">
      <c r="E343" s="266"/>
      <c r="F343" s="266"/>
      <c r="G343" s="413" t="s">
        <v>298</v>
      </c>
      <c r="H343" s="509">
        <f>J342</f>
        <v>0.390625</v>
      </c>
      <c r="I343" s="494"/>
      <c r="J343" s="330"/>
      <c r="K343" s="330"/>
      <c r="L343" s="331"/>
      <c r="M343" s="331"/>
      <c r="N343" s="331"/>
      <c r="O343" s="330"/>
      <c r="P343" s="406"/>
      <c r="Q343" s="317"/>
    </row>
    <row r="344">
      <c r="E344" s="266"/>
      <c r="F344" s="266"/>
      <c r="G344" s="385"/>
      <c r="H344" s="271"/>
      <c r="I344" s="419"/>
      <c r="J344" s="270"/>
      <c r="K344" s="270"/>
      <c r="L344" s="271"/>
      <c r="M344" s="271"/>
      <c r="N344" s="271"/>
      <c r="O344" s="270"/>
      <c r="P344" s="510"/>
      <c r="Q344" s="305"/>
    </row>
    <row r="345">
      <c r="E345" s="266"/>
      <c r="F345" s="266"/>
      <c r="G345" s="511" t="s">
        <v>280</v>
      </c>
      <c r="H345" s="512" t="s">
        <v>281</v>
      </c>
      <c r="I345" s="513"/>
      <c r="J345" s="374"/>
      <c r="K345" s="374"/>
      <c r="L345" s="375"/>
      <c r="M345" s="375"/>
      <c r="N345" s="375"/>
      <c r="O345" s="374"/>
      <c r="P345" s="514"/>
      <c r="Q345" s="504"/>
    </row>
    <row r="346">
      <c r="E346" s="266"/>
      <c r="F346" s="277"/>
      <c r="G346" s="511" t="s">
        <v>298</v>
      </c>
      <c r="H346" s="515">
        <f>IF(G337=H345,H343,0)</f>
        <v>0</v>
      </c>
      <c r="I346" s="513"/>
      <c r="J346" s="374"/>
      <c r="K346" s="374"/>
      <c r="L346" s="375"/>
      <c r="M346" s="375"/>
      <c r="N346" s="375"/>
      <c r="O346" s="374"/>
      <c r="P346" s="514"/>
      <c r="Q346" s="504"/>
    </row>
    <row r="347">
      <c r="E347" s="266"/>
      <c r="F347" s="384" t="s">
        <v>285</v>
      </c>
      <c r="G347" s="385" t="s">
        <v>286</v>
      </c>
      <c r="H347" s="274" t="str">
        <f>VLOOKUP(O325&amp;","&amp;O329,$T$3:$W$12,4, FALSE)</f>
        <v>fp8</v>
      </c>
      <c r="I347" s="418"/>
      <c r="J347" s="261"/>
      <c r="K347" s="261"/>
      <c r="L347" s="274"/>
      <c r="M347" s="274"/>
      <c r="N347" s="274"/>
      <c r="O347" s="261"/>
      <c r="P347" s="264"/>
      <c r="Q347" s="222"/>
    </row>
    <row r="348">
      <c r="E348" s="266"/>
      <c r="F348" s="266"/>
      <c r="G348" s="381" t="s">
        <v>299</v>
      </c>
      <c r="H348" s="482">
        <f>CALCULATE_FLOPS(J328:M328,J332:M332,K332:L332,1,H347)</f>
        <v>30064771072</v>
      </c>
      <c r="I348" s="516" t="s">
        <v>317</v>
      </c>
      <c r="J348" s="270"/>
      <c r="K348" s="270"/>
      <c r="L348" s="271"/>
      <c r="M348" s="271"/>
      <c r="N348" s="271"/>
      <c r="O348" s="270"/>
      <c r="P348" s="510"/>
      <c r="Q348" s="305"/>
    </row>
    <row r="349">
      <c r="E349" s="266"/>
      <c r="F349" s="277"/>
      <c r="G349" s="388" t="s">
        <v>288</v>
      </c>
      <c r="H349" s="517">
        <f>COMPUTE_TIME_MS(H348, H347)</f>
        <v>0.01515346169</v>
      </c>
      <c r="I349" s="390"/>
      <c r="J349" s="391"/>
      <c r="K349" s="391"/>
      <c r="L349" s="392"/>
      <c r="M349" s="392"/>
      <c r="N349" s="392"/>
      <c r="O349" s="391"/>
      <c r="P349" s="518"/>
      <c r="Q349" s="222"/>
    </row>
    <row r="350">
      <c r="E350" s="266"/>
      <c r="F350" s="384" t="s">
        <v>289</v>
      </c>
      <c r="G350" s="381" t="s">
        <v>290</v>
      </c>
      <c r="H350" s="440">
        <f>IF(Q325,0,P328)+IF(Q329,0,P332)+IF(Q333,0,P336)</f>
        <v>115.75</v>
      </c>
      <c r="I350" s="270"/>
      <c r="J350" s="270"/>
      <c r="K350" s="270"/>
      <c r="L350" s="271"/>
      <c r="M350" s="271"/>
      <c r="N350" s="271"/>
      <c r="O350" s="270"/>
      <c r="P350" s="510"/>
      <c r="Q350" s="305"/>
    </row>
    <row r="351">
      <c r="E351" s="277"/>
      <c r="F351" s="277"/>
      <c r="G351" s="395" t="s">
        <v>291</v>
      </c>
      <c r="H351" s="479">
        <f>HBM_TIME_MS(H350)</f>
        <v>0.03863195809</v>
      </c>
      <c r="I351" s="391"/>
      <c r="J351" s="391"/>
      <c r="K351" s="391"/>
      <c r="L351" s="392"/>
      <c r="M351" s="392"/>
      <c r="N351" s="392"/>
      <c r="O351" s="391"/>
      <c r="P351" s="518"/>
      <c r="Q351" s="172"/>
    </row>
    <row r="355">
      <c r="E355" s="204" t="s">
        <v>318</v>
      </c>
    </row>
    <row r="356">
      <c r="E356" s="249" t="s">
        <v>229</v>
      </c>
      <c r="F356" s="519" t="s">
        <v>230</v>
      </c>
      <c r="G356" s="251"/>
      <c r="H356" s="520"/>
      <c r="I356" s="250" t="s">
        <v>231</v>
      </c>
      <c r="J356" s="521"/>
      <c r="K356" s="521"/>
      <c r="L356" s="521"/>
      <c r="M356" s="521"/>
      <c r="N356" s="520"/>
      <c r="O356" s="253" t="s">
        <v>232</v>
      </c>
      <c r="P356" s="253" t="s">
        <v>319</v>
      </c>
      <c r="Q356" s="255" t="s">
        <v>234</v>
      </c>
    </row>
    <row r="357">
      <c r="E357" s="258" t="s">
        <v>320</v>
      </c>
      <c r="F357" s="522" t="s">
        <v>293</v>
      </c>
      <c r="G357" s="523" t="s">
        <v>54</v>
      </c>
      <c r="H357" s="524" t="s">
        <v>321</v>
      </c>
      <c r="I357" s="374"/>
      <c r="J357" s="374"/>
      <c r="K357" s="485"/>
      <c r="L357" s="485"/>
      <c r="M357" s="525"/>
      <c r="N357" s="374"/>
      <c r="O357" s="485"/>
      <c r="P357" s="374"/>
      <c r="Q357" s="485"/>
    </row>
    <row r="358">
      <c r="E358" s="266"/>
      <c r="F358" s="266"/>
      <c r="G358" s="297" t="s">
        <v>259</v>
      </c>
      <c r="H358" s="463" t="s">
        <v>238</v>
      </c>
      <c r="I358" s="261" t="s">
        <v>239</v>
      </c>
      <c r="J358" s="261"/>
      <c r="K358" s="262" t="s">
        <v>40</v>
      </c>
      <c r="L358" s="262" t="s">
        <v>159</v>
      </c>
      <c r="M358" s="283" t="s">
        <v>125</v>
      </c>
      <c r="N358" s="261" t="s">
        <v>240</v>
      </c>
      <c r="O358" s="263" t="str">
        <f>PARAMS("expert_dispatch_dtype")</f>
        <v>fp8</v>
      </c>
      <c r="P358" s="261"/>
      <c r="Q358" s="263"/>
    </row>
    <row r="359">
      <c r="E359" s="266"/>
      <c r="F359" s="266"/>
      <c r="G359" s="266"/>
      <c r="H359" s="304" t="s">
        <v>242</v>
      </c>
      <c r="I359" s="270" t="s">
        <v>239</v>
      </c>
      <c r="J359" s="271"/>
      <c r="K359" s="270">
        <f t="shared" ref="K359:M359" si="70">PARAMS(K358)</f>
        <v>2048</v>
      </c>
      <c r="L359" s="270">
        <f t="shared" si="70"/>
        <v>8</v>
      </c>
      <c r="M359" s="270">
        <f t="shared" si="70"/>
        <v>7168</v>
      </c>
      <c r="N359" s="270" t="s">
        <v>240</v>
      </c>
      <c r="O359" s="272"/>
      <c r="P359" s="440">
        <f>SIZEOF_IN_MIB(J359:M359, O358)</f>
        <v>112</v>
      </c>
      <c r="Q359" s="272"/>
    </row>
    <row r="360">
      <c r="E360" s="266"/>
      <c r="F360" s="266"/>
      <c r="G360" s="266"/>
      <c r="H360" s="302" t="s">
        <v>260</v>
      </c>
      <c r="I360" s="274" t="s">
        <v>239</v>
      </c>
      <c r="J360" s="261"/>
      <c r="K360" s="262" t="s">
        <v>143</v>
      </c>
      <c r="L360" s="262"/>
      <c r="M360" s="262"/>
      <c r="N360" s="274" t="s">
        <v>240</v>
      </c>
      <c r="O360" s="275"/>
      <c r="P360" s="303"/>
      <c r="Q360" s="275"/>
    </row>
    <row r="361">
      <c r="E361" s="266"/>
      <c r="F361" s="266"/>
      <c r="G361" s="266"/>
      <c r="H361" s="304" t="s">
        <v>261</v>
      </c>
      <c r="I361" s="271" t="s">
        <v>239</v>
      </c>
      <c r="J361" s="270"/>
      <c r="K361" s="271">
        <f t="shared" ref="K361:M361" si="71">K359/SHARDING(K360)</f>
        <v>128</v>
      </c>
      <c r="L361" s="271">
        <f t="shared" si="71"/>
        <v>8</v>
      </c>
      <c r="M361" s="271">
        <f t="shared" si="71"/>
        <v>7168</v>
      </c>
      <c r="N361" s="269" t="s">
        <v>240</v>
      </c>
      <c r="O361" s="272"/>
      <c r="P361" s="440"/>
      <c r="Q361" s="272"/>
    </row>
    <row r="362">
      <c r="E362" s="266"/>
      <c r="F362" s="266"/>
      <c r="G362" s="277"/>
      <c r="H362" s="302" t="s">
        <v>262</v>
      </c>
      <c r="I362" s="274" t="s">
        <v>239</v>
      </c>
      <c r="J362" s="261"/>
      <c r="K362" s="262" t="s">
        <v>143</v>
      </c>
      <c r="L362" s="262"/>
      <c r="M362" s="262"/>
      <c r="N362" s="274" t="s">
        <v>240</v>
      </c>
      <c r="O362" s="241"/>
      <c r="P362" s="303">
        <f>SIZEOF_IN_MIB(J361:M361, O358)</f>
        <v>7</v>
      </c>
      <c r="Q362" s="241"/>
    </row>
    <row r="363">
      <c r="E363" s="266"/>
      <c r="F363" s="266"/>
      <c r="G363" s="526" t="s">
        <v>564</v>
      </c>
      <c r="H363" s="645">
        <f>P359</f>
        <v>112</v>
      </c>
      <c r="I363" s="305"/>
      <c r="J363" s="305"/>
      <c r="K363" s="305"/>
      <c r="L363" s="305"/>
      <c r="M363" s="305"/>
      <c r="N363" s="305"/>
      <c r="O363" s="305"/>
      <c r="P363" s="528"/>
      <c r="Q363" s="305"/>
    </row>
    <row r="364">
      <c r="E364" s="266"/>
      <c r="F364" s="266"/>
      <c r="G364" s="531" t="s">
        <v>565</v>
      </c>
      <c r="H364" s="799" t="str">
        <f>ALL2ALL_CHIP2CHIP_TIME_MS(H363)</f>
        <v>#N/A</v>
      </c>
      <c r="I364" s="222"/>
      <c r="J364" s="222"/>
      <c r="K364" s="222"/>
      <c r="L364" s="222"/>
      <c r="M364" s="222"/>
      <c r="N364" s="222"/>
      <c r="O364" s="222"/>
      <c r="P364" s="530"/>
      <c r="Q364" s="222"/>
    </row>
    <row r="365">
      <c r="E365" s="266"/>
      <c r="F365" s="266"/>
      <c r="G365" s="533"/>
      <c r="H365" s="449"/>
      <c r="I365" s="271"/>
      <c r="J365" s="270"/>
      <c r="K365" s="269"/>
      <c r="L365" s="488"/>
      <c r="M365" s="269"/>
      <c r="N365" s="271"/>
      <c r="O365" s="269"/>
      <c r="P365" s="440"/>
      <c r="Q365" s="269"/>
    </row>
    <row r="366">
      <c r="E366" s="266"/>
      <c r="F366" s="266"/>
      <c r="G366" s="523" t="s">
        <v>325</v>
      </c>
      <c r="H366" s="535" t="s">
        <v>566</v>
      </c>
      <c r="I366" s="375"/>
      <c r="J366" s="374"/>
      <c r="K366" s="485"/>
      <c r="L366" s="372"/>
      <c r="M366" s="485"/>
      <c r="N366" s="375"/>
      <c r="O366" s="485"/>
      <c r="P366" s="536"/>
      <c r="Q366" s="485"/>
    </row>
    <row r="367">
      <c r="E367" s="266"/>
      <c r="F367" s="266"/>
      <c r="G367" s="297" t="s">
        <v>259</v>
      </c>
      <c r="H367" s="449" t="s">
        <v>238</v>
      </c>
      <c r="I367" s="271" t="s">
        <v>239</v>
      </c>
      <c r="J367" s="270"/>
      <c r="K367" s="269" t="s">
        <v>40</v>
      </c>
      <c r="L367" s="488" t="s">
        <v>38</v>
      </c>
      <c r="M367" s="269" t="s">
        <v>125</v>
      </c>
      <c r="N367" s="271" t="s">
        <v>240</v>
      </c>
      <c r="O367" s="399" t="str">
        <f>PARAMS("expert_dispatch_dtype")</f>
        <v>fp8</v>
      </c>
      <c r="P367" s="440"/>
      <c r="Q367" s="399"/>
    </row>
    <row r="368">
      <c r="E368" s="266"/>
      <c r="F368" s="266"/>
      <c r="G368" s="266"/>
      <c r="H368" s="302" t="s">
        <v>242</v>
      </c>
      <c r="I368" s="274" t="s">
        <v>239</v>
      </c>
      <c r="J368" s="261"/>
      <c r="K368" s="274">
        <f t="shared" ref="K368:M368" si="72">PARAMS(K367)</f>
        <v>2048</v>
      </c>
      <c r="L368" s="274">
        <f t="shared" si="72"/>
        <v>1</v>
      </c>
      <c r="M368" s="274">
        <f t="shared" si="72"/>
        <v>7168</v>
      </c>
      <c r="N368" s="274" t="s">
        <v>240</v>
      </c>
      <c r="O368" s="275"/>
      <c r="P368" s="303">
        <f>SIZEOF_IN_MIB(J368:M368, O367)</f>
        <v>14</v>
      </c>
      <c r="Q368" s="275"/>
    </row>
    <row r="369">
      <c r="E369" s="266"/>
      <c r="F369" s="266"/>
      <c r="G369" s="266"/>
      <c r="H369" s="304" t="s">
        <v>260</v>
      </c>
      <c r="I369" s="271" t="s">
        <v>239</v>
      </c>
      <c r="J369" s="270"/>
      <c r="K369" s="269" t="s">
        <v>143</v>
      </c>
      <c r="L369" s="269"/>
      <c r="M369" s="269"/>
      <c r="N369" s="271" t="s">
        <v>240</v>
      </c>
      <c r="O369" s="272"/>
      <c r="P369" s="440"/>
      <c r="Q369" s="272"/>
    </row>
    <row r="370">
      <c r="E370" s="266"/>
      <c r="F370" s="266"/>
      <c r="G370" s="266"/>
      <c r="H370" s="534" t="s">
        <v>246</v>
      </c>
      <c r="I370" s="274" t="s">
        <v>239</v>
      </c>
      <c r="J370" s="261"/>
      <c r="K370" s="274">
        <f t="shared" ref="K370:M370" si="73">K368/SHARDING(K369)</f>
        <v>128</v>
      </c>
      <c r="L370" s="274">
        <f t="shared" si="73"/>
        <v>1</v>
      </c>
      <c r="M370" s="274">
        <f t="shared" si="73"/>
        <v>7168</v>
      </c>
      <c r="N370" s="274" t="s">
        <v>240</v>
      </c>
      <c r="O370" s="275"/>
      <c r="P370" s="303">
        <f>SIZEOF_IN_MIB(J370:M370, O367)</f>
        <v>0.875</v>
      </c>
      <c r="Q370" s="241"/>
    </row>
    <row r="371">
      <c r="E371" s="266"/>
      <c r="F371" s="266"/>
      <c r="G371" s="277"/>
      <c r="H371" s="542" t="s">
        <v>262</v>
      </c>
      <c r="I371" s="271" t="s">
        <v>239</v>
      </c>
      <c r="J371" s="305"/>
      <c r="K371" s="305"/>
      <c r="L371" s="305"/>
      <c r="M371" s="269"/>
      <c r="N371" s="271" t="s">
        <v>240</v>
      </c>
      <c r="O371" s="280"/>
      <c r="P371" s="528"/>
      <c r="Q371" s="305"/>
    </row>
    <row r="372">
      <c r="E372" s="266"/>
      <c r="F372" s="266"/>
      <c r="G372" s="311" t="s">
        <v>264</v>
      </c>
      <c r="H372" s="800">
        <f>SHARDING(K369)*SHARDING(L369)</f>
        <v>16</v>
      </c>
      <c r="I372" s="222"/>
      <c r="J372" s="222"/>
      <c r="K372" s="222"/>
      <c r="L372" s="222"/>
      <c r="M372" s="222"/>
      <c r="N372" s="222"/>
      <c r="O372" s="222"/>
      <c r="P372" s="530"/>
      <c r="Q372" s="222"/>
    </row>
    <row r="373">
      <c r="E373" s="266"/>
      <c r="F373" s="266"/>
      <c r="G373" s="311" t="s">
        <v>265</v>
      </c>
      <c r="H373" s="321">
        <f>P370 * (H372-1)</f>
        <v>13.125</v>
      </c>
      <c r="I373" s="305"/>
      <c r="J373" s="305"/>
      <c r="K373" s="305"/>
      <c r="L373" s="305"/>
      <c r="M373" s="305"/>
      <c r="N373" s="305"/>
      <c r="O373" s="305"/>
      <c r="P373" s="528"/>
      <c r="Q373" s="305"/>
    </row>
    <row r="374">
      <c r="E374" s="266"/>
      <c r="F374" s="266"/>
      <c r="G374" s="320" t="s">
        <v>266</v>
      </c>
      <c r="H374" s="429"/>
      <c r="I374" s="274"/>
      <c r="J374" s="261"/>
      <c r="K374" s="261"/>
      <c r="L374" s="262"/>
      <c r="M374" s="274"/>
      <c r="N374" s="274"/>
      <c r="O374" s="262"/>
      <c r="P374" s="303"/>
      <c r="Q374" s="262"/>
    </row>
    <row r="375">
      <c r="E375" s="266"/>
      <c r="F375" s="266"/>
      <c r="G375" s="322" t="s">
        <v>267</v>
      </c>
      <c r="H375" s="321">
        <f>H373*H372</f>
        <v>210</v>
      </c>
      <c r="I375" s="271"/>
      <c r="J375" s="270"/>
      <c r="K375" s="270"/>
      <c r="L375" s="269"/>
      <c r="M375" s="271"/>
      <c r="N375" s="271"/>
      <c r="O375" s="269"/>
      <c r="P375" s="440"/>
      <c r="Q375" s="269"/>
    </row>
    <row r="376">
      <c r="E376" s="266"/>
      <c r="F376" s="266"/>
      <c r="G376" s="198" t="s">
        <v>268</v>
      </c>
      <c r="H376" s="217">
        <v>1.0</v>
      </c>
      <c r="I376" s="274"/>
      <c r="J376" s="261"/>
      <c r="K376" s="261"/>
      <c r="L376" s="262"/>
      <c r="M376" s="274"/>
      <c r="N376" s="274"/>
      <c r="O376" s="262"/>
      <c r="P376" s="303"/>
      <c r="Q376" s="262"/>
    </row>
    <row r="377">
      <c r="E377" s="266"/>
      <c r="F377" s="266"/>
      <c r="G377" s="328" t="s">
        <v>269</v>
      </c>
      <c r="H377" s="540" t="str">
        <f>ALL_GATHER_CHIP2CHIP_TIME_MS2(H375 * H376, #REF!)</f>
        <v>#REF!</v>
      </c>
      <c r="I377" s="271"/>
      <c r="J377" s="270"/>
      <c r="K377" s="270"/>
      <c r="L377" s="269"/>
      <c r="M377" s="271"/>
      <c r="N377" s="271"/>
      <c r="O377" s="269"/>
      <c r="P377" s="440"/>
      <c r="Q377" s="269"/>
    </row>
    <row r="378">
      <c r="E378" s="266"/>
      <c r="F378" s="266"/>
      <c r="G378" s="533"/>
      <c r="H378" s="534"/>
      <c r="I378" s="274"/>
      <c r="J378" s="261"/>
      <c r="K378" s="262"/>
      <c r="L378" s="425"/>
      <c r="M378" s="262"/>
      <c r="N378" s="274"/>
      <c r="O378" s="262"/>
      <c r="P378" s="303"/>
      <c r="Q378" s="262"/>
    </row>
    <row r="379">
      <c r="E379" s="266"/>
      <c r="F379" s="266"/>
      <c r="G379" s="523" t="s">
        <v>53</v>
      </c>
      <c r="H379" s="524" t="s">
        <v>328</v>
      </c>
      <c r="I379" s="375"/>
      <c r="J379" s="374"/>
      <c r="K379" s="485"/>
      <c r="L379" s="372"/>
      <c r="M379" s="485"/>
      <c r="N379" s="375"/>
      <c r="O379" s="485"/>
      <c r="P379" s="536"/>
      <c r="Q379" s="485"/>
    </row>
    <row r="380">
      <c r="E380" s="266"/>
      <c r="F380" s="266"/>
      <c r="G380" s="541" t="s">
        <v>259</v>
      </c>
      <c r="H380" s="534" t="s">
        <v>238</v>
      </c>
      <c r="I380" s="274" t="s">
        <v>239</v>
      </c>
      <c r="J380" s="261"/>
      <c r="K380" s="262" t="s">
        <v>40</v>
      </c>
      <c r="L380" s="425" t="s">
        <v>38</v>
      </c>
      <c r="M380" s="262" t="s">
        <v>125</v>
      </c>
      <c r="N380" s="274" t="s">
        <v>240</v>
      </c>
      <c r="O380" s="263" t="str">
        <f>PARAMS("expert_dispatch_dtype")</f>
        <v>fp8</v>
      </c>
      <c r="P380" s="303"/>
      <c r="Q380" s="262"/>
    </row>
    <row r="381">
      <c r="E381" s="266"/>
      <c r="F381" s="266"/>
      <c r="G381" s="266"/>
      <c r="H381" s="304" t="s">
        <v>242</v>
      </c>
      <c r="I381" s="271" t="s">
        <v>239</v>
      </c>
      <c r="J381" s="270"/>
      <c r="K381" s="271">
        <f t="shared" ref="K381:M381" si="74">PARAMS(K380)</f>
        <v>2048</v>
      </c>
      <c r="L381" s="271">
        <f t="shared" si="74"/>
        <v>1</v>
      </c>
      <c r="M381" s="271">
        <f t="shared" si="74"/>
        <v>7168</v>
      </c>
      <c r="N381" s="271" t="s">
        <v>240</v>
      </c>
      <c r="O381" s="272"/>
      <c r="P381" s="440">
        <f>SIZEOF_IN_MIB(J381:M381, O380)</f>
        <v>14</v>
      </c>
      <c r="Q381" s="269"/>
    </row>
    <row r="382">
      <c r="E382" s="266"/>
      <c r="F382" s="266"/>
      <c r="G382" s="266"/>
      <c r="H382" s="302" t="s">
        <v>260</v>
      </c>
      <c r="I382" s="274" t="s">
        <v>239</v>
      </c>
      <c r="J382" s="261"/>
      <c r="K382" s="262" t="s">
        <v>143</v>
      </c>
      <c r="L382" s="262"/>
      <c r="M382" s="262"/>
      <c r="N382" s="274" t="s">
        <v>240</v>
      </c>
      <c r="O382" s="275"/>
      <c r="P382" s="303"/>
      <c r="Q382" s="262"/>
    </row>
    <row r="383">
      <c r="E383" s="266"/>
      <c r="F383" s="266"/>
      <c r="G383" s="266"/>
      <c r="H383" s="304" t="s">
        <v>261</v>
      </c>
      <c r="I383" s="271" t="s">
        <v>239</v>
      </c>
      <c r="J383" s="270"/>
      <c r="K383" s="271">
        <f t="shared" ref="K383:M383" si="75">K381/SHARDING(K382)</f>
        <v>128</v>
      </c>
      <c r="L383" s="271">
        <f t="shared" si="75"/>
        <v>1</v>
      </c>
      <c r="M383" s="271">
        <f t="shared" si="75"/>
        <v>7168</v>
      </c>
      <c r="N383" s="271" t="s">
        <v>240</v>
      </c>
      <c r="O383" s="272"/>
      <c r="P383" s="440">
        <f>SIZEOF_IN_MIB(J383:M383, O380)</f>
        <v>0.875</v>
      </c>
      <c r="Q383" s="269"/>
    </row>
    <row r="384">
      <c r="E384" s="266"/>
      <c r="F384" s="266"/>
      <c r="G384" s="277"/>
      <c r="H384" s="537" t="s">
        <v>262</v>
      </c>
      <c r="I384" s="274" t="s">
        <v>239</v>
      </c>
      <c r="J384" s="222"/>
      <c r="K384" s="222"/>
      <c r="L384" s="222"/>
      <c r="M384" s="262"/>
      <c r="N384" s="274" t="s">
        <v>240</v>
      </c>
      <c r="O384" s="241"/>
      <c r="P384" s="222"/>
      <c r="Q384" s="262"/>
    </row>
    <row r="385">
      <c r="E385" s="266"/>
      <c r="F385" s="266"/>
      <c r="G385" s="384" t="s">
        <v>329</v>
      </c>
      <c r="H385" s="542" t="s">
        <v>264</v>
      </c>
      <c r="I385" s="305"/>
      <c r="J385" s="336">
        <f>SHARDING(K382) * SHARDING(L382) / HW_SPEC("# of TensorCore per Chip")</f>
        <v>8</v>
      </c>
      <c r="K385" s="270"/>
      <c r="L385" s="269"/>
      <c r="M385" s="271"/>
      <c r="N385" s="271"/>
      <c r="O385" s="269"/>
      <c r="P385" s="440"/>
      <c r="Q385" s="269"/>
    </row>
    <row r="386">
      <c r="E386" s="266"/>
      <c r="F386" s="266"/>
      <c r="G386" s="266"/>
      <c r="H386" s="537" t="s">
        <v>265</v>
      </c>
      <c r="I386" s="222"/>
      <c r="J386" s="316">
        <f>P383 * (J385-1)</f>
        <v>6.125</v>
      </c>
      <c r="K386" s="261"/>
      <c r="L386" s="262"/>
      <c r="M386" s="274"/>
      <c r="N386" s="274"/>
      <c r="O386" s="262"/>
      <c r="P386" s="303"/>
      <c r="Q386" s="262"/>
    </row>
    <row r="387">
      <c r="E387" s="266"/>
      <c r="F387" s="266"/>
      <c r="G387" s="266"/>
      <c r="H387" s="336" t="s">
        <v>266</v>
      </c>
      <c r="I387" s="305"/>
      <c r="J387" s="321">
        <f>J386*J385</f>
        <v>49</v>
      </c>
      <c r="K387" s="270"/>
      <c r="L387" s="269"/>
      <c r="M387" s="271"/>
      <c r="N387" s="271"/>
      <c r="O387" s="269"/>
      <c r="P387" s="440"/>
      <c r="Q387" s="269"/>
    </row>
    <row r="388">
      <c r="E388" s="266"/>
      <c r="F388" s="266"/>
      <c r="G388" s="266"/>
      <c r="H388" s="404" t="s">
        <v>267</v>
      </c>
      <c r="I388" s="222"/>
      <c r="J388" s="323">
        <f>IFS(J385=16,32,
J385=8,12,
J385=4,4,
J385=2,1,
J385=1,0,
TRUE,NA())</f>
        <v>12</v>
      </c>
      <c r="K388" s="261"/>
      <c r="L388" s="262"/>
      <c r="M388" s="274"/>
      <c r="N388" s="274"/>
      <c r="O388" s="262"/>
      <c r="P388" s="303"/>
      <c r="Q388" s="262"/>
    </row>
    <row r="389">
      <c r="E389" s="266"/>
      <c r="F389" s="266"/>
      <c r="G389" s="266"/>
      <c r="H389" s="538" t="s">
        <v>268</v>
      </c>
      <c r="I389" s="305"/>
      <c r="J389" s="543">
        <f>HW_SPEC("# of TensorCore per Chip")</f>
        <v>2</v>
      </c>
      <c r="K389" s="270"/>
      <c r="L389" s="269"/>
      <c r="M389" s="271"/>
      <c r="N389" s="271"/>
      <c r="O389" s="269"/>
      <c r="P389" s="440"/>
      <c r="Q389" s="269"/>
    </row>
    <row r="390">
      <c r="E390" s="266"/>
      <c r="F390" s="266"/>
      <c r="G390" s="277"/>
      <c r="H390" s="544" t="s">
        <v>269</v>
      </c>
      <c r="I390" s="545"/>
      <c r="J390" s="329">
        <f>ALL_GATHER_CHIP2CHIP_TIME_MS2(J387 * J389, J388)</f>
        <v>0.0498453776</v>
      </c>
      <c r="K390" s="261"/>
      <c r="L390" s="262"/>
      <c r="M390" s="274"/>
      <c r="N390" s="274"/>
      <c r="O390" s="262"/>
      <c r="P390" s="303"/>
      <c r="Q390" s="262"/>
    </row>
    <row r="391">
      <c r="E391" s="266"/>
      <c r="F391" s="266"/>
      <c r="G391" s="384" t="s">
        <v>330</v>
      </c>
      <c r="H391" s="336" t="s">
        <v>264</v>
      </c>
      <c r="I391" s="313"/>
      <c r="J391" s="409">
        <f>HW_SPEC("# of TensorCore per Chip")</f>
        <v>2</v>
      </c>
      <c r="K391" s="270"/>
      <c r="L391" s="269"/>
      <c r="M391" s="271"/>
      <c r="N391" s="271"/>
      <c r="O391" s="269"/>
      <c r="P391" s="440"/>
      <c r="Q391" s="269"/>
    </row>
    <row r="392">
      <c r="E392" s="266"/>
      <c r="F392" s="266"/>
      <c r="G392" s="266"/>
      <c r="H392" s="404" t="s">
        <v>265</v>
      </c>
      <c r="I392" s="317"/>
      <c r="J392" s="316">
        <f> P381 / J391 * (J391-1)</f>
        <v>7</v>
      </c>
      <c r="K392" s="261"/>
      <c r="L392" s="262"/>
      <c r="M392" s="274"/>
      <c r="N392" s="274"/>
      <c r="O392" s="262"/>
      <c r="P392" s="303"/>
      <c r="Q392" s="262"/>
    </row>
    <row r="393">
      <c r="E393" s="266"/>
      <c r="F393" s="266"/>
      <c r="G393" s="266"/>
      <c r="H393" s="336" t="s">
        <v>266</v>
      </c>
      <c r="I393" s="313"/>
      <c r="J393" s="321">
        <f>J392*J391</f>
        <v>14</v>
      </c>
      <c r="K393" s="270"/>
      <c r="L393" s="269"/>
      <c r="M393" s="271"/>
      <c r="N393" s="271"/>
      <c r="O393" s="269"/>
      <c r="P393" s="440"/>
      <c r="Q393" s="269"/>
    </row>
    <row r="394">
      <c r="E394" s="266"/>
      <c r="F394" s="266"/>
      <c r="G394" s="266"/>
      <c r="H394" s="546" t="s">
        <v>269</v>
      </c>
      <c r="I394" s="547"/>
      <c r="J394" s="548">
        <f>ALL_GATHER_CORE2CORE_TIME_MS(J393)</f>
        <v>0.01139322917</v>
      </c>
      <c r="K394" s="261"/>
      <c r="L394" s="262"/>
      <c r="M394" s="274"/>
      <c r="N394" s="274"/>
      <c r="O394" s="262"/>
      <c r="P394" s="303"/>
      <c r="Q394" s="262"/>
    </row>
    <row r="395">
      <c r="E395" s="266"/>
      <c r="F395" s="266"/>
      <c r="G395" s="277"/>
      <c r="H395" s="549" t="s">
        <v>331</v>
      </c>
      <c r="I395" s="550"/>
      <c r="J395" s="551">
        <f>J394/J385</f>
        <v>0.001424153646</v>
      </c>
      <c r="K395" s="270"/>
      <c r="L395" s="269"/>
      <c r="M395" s="271"/>
      <c r="N395" s="271"/>
      <c r="O395" s="269"/>
      <c r="P395" s="440"/>
      <c r="Q395" s="269"/>
    </row>
    <row r="396">
      <c r="E396" s="266"/>
      <c r="F396" s="266"/>
      <c r="G396" s="328" t="s">
        <v>274</v>
      </c>
      <c r="H396" s="552">
        <f>J390+J395</f>
        <v>0.05126953125</v>
      </c>
      <c r="I396" s="222"/>
      <c r="J396" s="553"/>
      <c r="K396" s="261"/>
      <c r="L396" s="262"/>
      <c r="M396" s="274"/>
      <c r="N396" s="274"/>
      <c r="O396" s="262"/>
      <c r="P396" s="303"/>
      <c r="Q396" s="262"/>
    </row>
    <row r="397">
      <c r="E397" s="266"/>
      <c r="F397" s="266"/>
      <c r="G397" s="533"/>
      <c r="H397" s="554"/>
      <c r="I397" s="419"/>
      <c r="J397" s="270"/>
      <c r="K397" s="270"/>
      <c r="L397" s="271"/>
      <c r="M397" s="271"/>
      <c r="N397" s="271"/>
      <c r="O397" s="270"/>
      <c r="P397" s="440"/>
      <c r="Q397" s="305"/>
    </row>
    <row r="398">
      <c r="E398" s="266"/>
      <c r="F398" s="266"/>
      <c r="G398" s="555" t="s">
        <v>332</v>
      </c>
      <c r="H398" s="556" t="s">
        <v>53</v>
      </c>
      <c r="I398" s="513"/>
      <c r="J398" s="374"/>
      <c r="K398" s="374"/>
      <c r="L398" s="375"/>
      <c r="M398" s="375"/>
      <c r="N398" s="375"/>
      <c r="O398" s="374"/>
      <c r="P398" s="536"/>
      <c r="Q398" s="504"/>
    </row>
    <row r="399">
      <c r="E399" s="266"/>
      <c r="F399" s="266"/>
      <c r="G399" s="523" t="s">
        <v>298</v>
      </c>
      <c r="H399" s="557">
        <f>IFS(H398=G357,H364,H398=G366,H377,H398=G379,H396, TRUE,0)</f>
        <v>0.05126953125</v>
      </c>
      <c r="I399" s="513"/>
      <c r="J399" s="374"/>
      <c r="K399" s="374"/>
      <c r="L399" s="375"/>
      <c r="M399" s="375"/>
      <c r="N399" s="375"/>
      <c r="O399" s="374"/>
      <c r="P399" s="536"/>
      <c r="Q399" s="504"/>
    </row>
    <row r="400">
      <c r="E400" s="266"/>
      <c r="F400" s="266"/>
      <c r="G400" s="378" t="s">
        <v>283</v>
      </c>
      <c r="H400" s="558">
        <f>IFS(PARAMS("topo")="2x2x4", (2+2+4)/2,
PARAMS("topo")="2x2x2", (2+2+2)/2,
PARAMS("topo")="2x2", (2+2)/2,
TRUE, NA())</f>
        <v>3</v>
      </c>
      <c r="I400" s="386"/>
      <c r="J400" s="380"/>
      <c r="K400" s="380"/>
      <c r="L400" s="381"/>
      <c r="M400" s="381"/>
      <c r="N400" s="381"/>
      <c r="O400" s="380"/>
      <c r="P400" s="394"/>
      <c r="Q400" s="172"/>
    </row>
    <row r="401">
      <c r="E401" s="277"/>
      <c r="F401" s="277"/>
      <c r="G401" s="372" t="s">
        <v>284</v>
      </c>
      <c r="H401" s="373">
        <f>IF(H398="No Collectives", 0, H400 * HW_SPEC("Chip-to-Chip ICI Latency (ms)"))</f>
        <v>0.0039</v>
      </c>
      <c r="I401" s="513"/>
      <c r="J401" s="374"/>
      <c r="K401" s="374"/>
      <c r="L401" s="375"/>
      <c r="M401" s="375"/>
      <c r="N401" s="375"/>
      <c r="O401" s="374"/>
      <c r="P401" s="536"/>
      <c r="Q401" s="504"/>
    </row>
    <row r="402">
      <c r="E402" s="258" t="s">
        <v>334</v>
      </c>
      <c r="F402" s="559" t="s">
        <v>249</v>
      </c>
      <c r="G402" s="260"/>
      <c r="H402" s="298" t="s">
        <v>238</v>
      </c>
      <c r="I402" s="290" t="s">
        <v>239</v>
      </c>
      <c r="J402" s="290"/>
      <c r="K402" s="195" t="s">
        <v>40</v>
      </c>
      <c r="L402" s="195" t="s">
        <v>159</v>
      </c>
      <c r="M402" s="398" t="s">
        <v>125</v>
      </c>
      <c r="N402" s="290" t="s">
        <v>240</v>
      </c>
      <c r="O402" s="560" t="str">
        <f>EXTRACT_ACTIVATION_DTYPE(PARAMS("moe_dtype"))</f>
        <v>fp8</v>
      </c>
      <c r="P402" s="301"/>
      <c r="Q402" s="291" t="b">
        <v>0</v>
      </c>
    </row>
    <row r="403">
      <c r="E403" s="266"/>
      <c r="F403" s="267"/>
      <c r="G403" s="268"/>
      <c r="H403" s="300" t="s">
        <v>242</v>
      </c>
      <c r="I403" s="290" t="s">
        <v>239</v>
      </c>
      <c r="J403" s="289"/>
      <c r="K403" s="290">
        <f t="shared" ref="K403:M403" si="76">PARAMS(K402)</f>
        <v>2048</v>
      </c>
      <c r="L403" s="290">
        <f t="shared" si="76"/>
        <v>8</v>
      </c>
      <c r="M403" s="290">
        <f t="shared" si="76"/>
        <v>7168</v>
      </c>
      <c r="N403" s="290" t="s">
        <v>240</v>
      </c>
      <c r="O403" s="266"/>
      <c r="P403" s="301">
        <f>SIZEOF_IN_MIB(J403:M403, O402)</f>
        <v>112</v>
      </c>
      <c r="Q403" s="266"/>
    </row>
    <row r="404">
      <c r="E404" s="266"/>
      <c r="F404" s="267"/>
      <c r="G404" s="268"/>
      <c r="H404" s="561" t="s">
        <v>244</v>
      </c>
      <c r="I404" s="289" t="s">
        <v>239</v>
      </c>
      <c r="J404" s="290"/>
      <c r="K404" s="195" t="s">
        <v>143</v>
      </c>
      <c r="L404" s="195"/>
      <c r="M404" s="195"/>
      <c r="N404" s="289" t="s">
        <v>240</v>
      </c>
      <c r="O404" s="266"/>
      <c r="P404" s="301"/>
      <c r="Q404" s="266"/>
    </row>
    <row r="405">
      <c r="E405" s="266"/>
      <c r="F405" s="278"/>
      <c r="G405" s="279"/>
      <c r="H405" s="302" t="s">
        <v>246</v>
      </c>
      <c r="I405" s="274" t="s">
        <v>239</v>
      </c>
      <c r="J405" s="261"/>
      <c r="K405" s="274">
        <f t="shared" ref="K405:M405" si="77">K403/SHARDING(K404)</f>
        <v>128</v>
      </c>
      <c r="L405" s="274">
        <f t="shared" si="77"/>
        <v>8</v>
      </c>
      <c r="M405" s="274">
        <f t="shared" si="77"/>
        <v>7168</v>
      </c>
      <c r="N405" s="274" t="s">
        <v>240</v>
      </c>
      <c r="O405" s="241"/>
      <c r="P405" s="303">
        <f>SIZEOF_IN_MIB(J405:M405, O402)</f>
        <v>7</v>
      </c>
      <c r="Q405" s="241"/>
    </row>
    <row r="406">
      <c r="E406" s="266"/>
      <c r="F406" s="562" t="s">
        <v>253</v>
      </c>
      <c r="G406" s="260"/>
      <c r="H406" s="449" t="s">
        <v>238</v>
      </c>
      <c r="I406" s="271" t="s">
        <v>239</v>
      </c>
      <c r="J406" s="269">
        <v>2.0</v>
      </c>
      <c r="K406" s="269" t="s">
        <v>131</v>
      </c>
      <c r="L406" s="488" t="s">
        <v>125</v>
      </c>
      <c r="M406" s="269" t="s">
        <v>129</v>
      </c>
      <c r="N406" s="271" t="s">
        <v>240</v>
      </c>
      <c r="O406" s="563" t="str">
        <f>EXTRACT_WEIGHT_DTYPE(PARAMS("moe_dtype"))</f>
        <v>fp4</v>
      </c>
      <c r="P406" s="440"/>
      <c r="Q406" s="399" t="b">
        <v>0</v>
      </c>
    </row>
    <row r="407">
      <c r="E407" s="266"/>
      <c r="F407" s="267"/>
      <c r="G407" s="268"/>
      <c r="H407" s="302" t="s">
        <v>242</v>
      </c>
      <c r="I407" s="274" t="s">
        <v>239</v>
      </c>
      <c r="J407" s="274">
        <f t="shared" ref="J407:M407" si="78">PARAMS(J406)</f>
        <v>2</v>
      </c>
      <c r="K407" s="274">
        <f t="shared" si="78"/>
        <v>256</v>
      </c>
      <c r="L407" s="274">
        <f t="shared" si="78"/>
        <v>7168</v>
      </c>
      <c r="M407" s="274">
        <f t="shared" si="78"/>
        <v>2048</v>
      </c>
      <c r="N407" s="274" t="s">
        <v>240</v>
      </c>
      <c r="O407" s="275"/>
      <c r="P407" s="303">
        <f>SIZEOF_IN_MIB(J407:M407, O406)</f>
        <v>3584</v>
      </c>
      <c r="Q407" s="275"/>
    </row>
    <row r="408">
      <c r="E408" s="266"/>
      <c r="F408" s="267"/>
      <c r="G408" s="268"/>
      <c r="H408" s="449" t="s">
        <v>244</v>
      </c>
      <c r="I408" s="271"/>
      <c r="J408" s="270"/>
      <c r="K408" s="269" t="s">
        <v>143</v>
      </c>
      <c r="L408" s="269"/>
      <c r="M408" s="269"/>
      <c r="N408" s="271" t="s">
        <v>240</v>
      </c>
      <c r="O408" s="272"/>
      <c r="P408" s="440"/>
      <c r="Q408" s="272"/>
    </row>
    <row r="409">
      <c r="E409" s="266"/>
      <c r="F409" s="278"/>
      <c r="G409" s="279"/>
      <c r="H409" s="534" t="s">
        <v>246</v>
      </c>
      <c r="I409" s="274" t="s">
        <v>239</v>
      </c>
      <c r="J409" s="274">
        <f t="shared" ref="J409:M409" si="79">J407/SHARDING(J408)</f>
        <v>2</v>
      </c>
      <c r="K409" s="274">
        <f t="shared" si="79"/>
        <v>16</v>
      </c>
      <c r="L409" s="274">
        <f t="shared" si="79"/>
        <v>7168</v>
      </c>
      <c r="M409" s="274">
        <f t="shared" si="79"/>
        <v>2048</v>
      </c>
      <c r="N409" s="274" t="s">
        <v>240</v>
      </c>
      <c r="O409" s="241"/>
      <c r="P409" s="303">
        <f>SIZEOF_IN_MIB(J409:M409, O406)</f>
        <v>224</v>
      </c>
      <c r="Q409" s="241"/>
    </row>
    <row r="410">
      <c r="E410" s="266"/>
      <c r="F410" s="562" t="s">
        <v>257</v>
      </c>
      <c r="G410" s="260"/>
      <c r="H410" s="449" t="s">
        <v>238</v>
      </c>
      <c r="I410" s="271" t="s">
        <v>239</v>
      </c>
      <c r="J410" s="269">
        <v>2.0</v>
      </c>
      <c r="K410" s="269" t="s">
        <v>40</v>
      </c>
      <c r="L410" s="269" t="s">
        <v>159</v>
      </c>
      <c r="M410" s="269" t="s">
        <v>129</v>
      </c>
      <c r="N410" s="271" t="s">
        <v>240</v>
      </c>
      <c r="O410" s="478" t="s">
        <v>82</v>
      </c>
      <c r="P410" s="440"/>
      <c r="Q410" s="399" t="b">
        <v>0</v>
      </c>
    </row>
    <row r="411">
      <c r="E411" s="266"/>
      <c r="F411" s="267"/>
      <c r="G411" s="268"/>
      <c r="H411" s="302" t="s">
        <v>242</v>
      </c>
      <c r="I411" s="274" t="s">
        <v>239</v>
      </c>
      <c r="J411" s="274">
        <f t="shared" ref="J411:M411" si="80">PARAMS(J410)</f>
        <v>2</v>
      </c>
      <c r="K411" s="274">
        <f t="shared" si="80"/>
        <v>2048</v>
      </c>
      <c r="L411" s="274">
        <f t="shared" si="80"/>
        <v>8</v>
      </c>
      <c r="M411" s="274">
        <f t="shared" si="80"/>
        <v>2048</v>
      </c>
      <c r="N411" s="274" t="s">
        <v>240</v>
      </c>
      <c r="O411" s="275"/>
      <c r="P411" s="303">
        <f>SIZEOF_IN_MIB(J411:M411, O410)</f>
        <v>128</v>
      </c>
      <c r="Q411" s="275"/>
    </row>
    <row r="412">
      <c r="E412" s="266"/>
      <c r="F412" s="267"/>
      <c r="G412" s="268"/>
      <c r="H412" s="449" t="s">
        <v>244</v>
      </c>
      <c r="I412" s="271" t="s">
        <v>239</v>
      </c>
      <c r="J412" s="270"/>
      <c r="K412" s="269" t="s">
        <v>143</v>
      </c>
      <c r="L412" s="269"/>
      <c r="M412" s="269"/>
      <c r="N412" s="271" t="s">
        <v>240</v>
      </c>
      <c r="O412" s="272"/>
      <c r="P412" s="440"/>
      <c r="Q412" s="272"/>
    </row>
    <row r="413">
      <c r="E413" s="266"/>
      <c r="F413" s="278"/>
      <c r="G413" s="279"/>
      <c r="H413" s="534" t="s">
        <v>246</v>
      </c>
      <c r="I413" s="274" t="s">
        <v>239</v>
      </c>
      <c r="J413" s="274">
        <f t="shared" ref="J413:M413" si="81">J411/SHARDING(J412)</f>
        <v>2</v>
      </c>
      <c r="K413" s="274">
        <f t="shared" si="81"/>
        <v>128</v>
      </c>
      <c r="L413" s="274">
        <f t="shared" si="81"/>
        <v>8</v>
      </c>
      <c r="M413" s="274">
        <f t="shared" si="81"/>
        <v>2048</v>
      </c>
      <c r="N413" s="274" t="s">
        <v>240</v>
      </c>
      <c r="O413" s="241"/>
      <c r="P413" s="303">
        <f>SIZEOF_IN_MIB(J413:M413, O410)</f>
        <v>8</v>
      </c>
      <c r="Q413" s="241"/>
    </row>
    <row r="414">
      <c r="E414" s="266"/>
      <c r="F414" s="296" t="s">
        <v>335</v>
      </c>
      <c r="G414" s="533" t="s">
        <v>567</v>
      </c>
      <c r="H414" s="424" t="str">
        <f>L408</f>
        <v/>
      </c>
      <c r="I414" s="564" t="s">
        <v>568</v>
      </c>
      <c r="J414" s="270"/>
      <c r="K414" s="270"/>
      <c r="L414" s="271"/>
      <c r="M414" s="271"/>
      <c r="N414" s="271"/>
      <c r="O414" s="270"/>
      <c r="P414" s="440"/>
      <c r="Q414" s="305"/>
    </row>
    <row r="415">
      <c r="E415" s="266"/>
      <c r="F415" s="266"/>
      <c r="G415" s="523" t="s">
        <v>338</v>
      </c>
      <c r="H415" s="565" t="s">
        <v>339</v>
      </c>
      <c r="I415" s="565"/>
      <c r="J415" s="374"/>
      <c r="K415" s="374"/>
      <c r="L415" s="375"/>
      <c r="M415" s="375"/>
      <c r="N415" s="375"/>
      <c r="O415" s="374"/>
      <c r="P415" s="536"/>
      <c r="Q415" s="504"/>
    </row>
    <row r="416">
      <c r="E416" s="266"/>
      <c r="F416" s="266"/>
      <c r="G416" s="526" t="s">
        <v>264</v>
      </c>
      <c r="H416" s="566">
        <f>SHARDING(H414)</f>
        <v>1</v>
      </c>
      <c r="I416" s="424"/>
      <c r="J416" s="270"/>
      <c r="K416" s="270"/>
      <c r="L416" s="271"/>
      <c r="M416" s="271"/>
      <c r="N416" s="271"/>
      <c r="O416" s="270"/>
      <c r="P416" s="440"/>
      <c r="Q416" s="305"/>
    </row>
    <row r="417">
      <c r="E417" s="266"/>
      <c r="F417" s="266"/>
      <c r="G417" s="526" t="s">
        <v>340</v>
      </c>
      <c r="H417" s="567">
        <f>P413/H416*(H416-1)</f>
        <v>0</v>
      </c>
      <c r="I417" s="481"/>
      <c r="J417" s="261"/>
      <c r="K417" s="261"/>
      <c r="L417" s="274"/>
      <c r="M417" s="274"/>
      <c r="N417" s="274"/>
      <c r="O417" s="261"/>
      <c r="P417" s="303"/>
      <c r="Q417" s="222"/>
    </row>
    <row r="418">
      <c r="E418" s="266"/>
      <c r="F418" s="266"/>
      <c r="G418" s="526" t="s">
        <v>341</v>
      </c>
      <c r="H418" s="568">
        <f>H417*H416</f>
        <v>0</v>
      </c>
      <c r="I418" s="424"/>
      <c r="J418" s="270"/>
      <c r="K418" s="270"/>
      <c r="L418" s="271"/>
      <c r="M418" s="271"/>
      <c r="N418" s="271"/>
      <c r="O418" s="270"/>
      <c r="P418" s="440"/>
      <c r="Q418" s="305"/>
    </row>
    <row r="419">
      <c r="E419" s="266"/>
      <c r="F419" s="266"/>
      <c r="G419" s="569" t="s">
        <v>342</v>
      </c>
      <c r="H419" s="570" t="s">
        <v>267</v>
      </c>
      <c r="I419" s="481"/>
      <c r="J419" s="571">
        <f>IFS(H416=8,12,
H416=4,4,
H416=2,1,
H416=1,0,
TRUE,NA())</f>
        <v>0</v>
      </c>
      <c r="K419" s="261"/>
      <c r="L419" s="274"/>
      <c r="M419" s="274"/>
      <c r="N419" s="274"/>
      <c r="O419" s="261"/>
      <c r="P419" s="303"/>
      <c r="Q419" s="222"/>
    </row>
    <row r="420">
      <c r="E420" s="266"/>
      <c r="F420" s="266"/>
      <c r="G420" s="266"/>
      <c r="H420" s="572" t="s">
        <v>343</v>
      </c>
      <c r="I420" s="305"/>
      <c r="J420" s="573">
        <f>HW_SPEC("# of TensorCore per Chip")</f>
        <v>2</v>
      </c>
      <c r="K420" s="270"/>
      <c r="L420" s="271"/>
      <c r="M420" s="271"/>
      <c r="N420" s="271"/>
      <c r="O420" s="270"/>
      <c r="P420" s="440"/>
      <c r="Q420" s="305"/>
    </row>
    <row r="421">
      <c r="E421" s="266"/>
      <c r="F421" s="266"/>
      <c r="G421" s="277"/>
      <c r="H421" s="574" t="s">
        <v>269</v>
      </c>
      <c r="I421" s="481"/>
      <c r="J421" s="575">
        <f>REDUCE_SCATTER_CHIP2CHIP_TIME_MS2(H418*J420,J419)</f>
        <v>0</v>
      </c>
      <c r="K421" s="261"/>
      <c r="L421" s="274"/>
      <c r="M421" s="274"/>
      <c r="N421" s="274"/>
      <c r="O421" s="261"/>
      <c r="P421" s="303"/>
      <c r="Q421" s="222"/>
    </row>
    <row r="422">
      <c r="E422" s="266"/>
      <c r="F422" s="266"/>
      <c r="G422" s="576" t="s">
        <v>344</v>
      </c>
      <c r="H422" s="577" t="s">
        <v>269</v>
      </c>
      <c r="I422" s="305"/>
      <c r="J422" s="578">
        <f>REDUCE_SCATTER_CORE2CORE_TIME_MS(H418)</f>
        <v>0</v>
      </c>
      <c r="K422" s="270"/>
      <c r="L422" s="271"/>
      <c r="M422" s="271"/>
      <c r="N422" s="271"/>
      <c r="O422" s="270"/>
      <c r="P422" s="440"/>
      <c r="Q422" s="305"/>
    </row>
    <row r="423">
      <c r="E423" s="266"/>
      <c r="F423" s="266"/>
      <c r="G423" s="172"/>
      <c r="H423" s="222"/>
      <c r="I423" s="481"/>
      <c r="J423" s="261"/>
      <c r="K423" s="261"/>
      <c r="L423" s="274"/>
      <c r="M423" s="274"/>
      <c r="N423" s="274"/>
      <c r="O423" s="261"/>
      <c r="P423" s="303"/>
      <c r="Q423" s="222"/>
    </row>
    <row r="424">
      <c r="E424" s="266"/>
      <c r="F424" s="266"/>
      <c r="G424" s="523" t="s">
        <v>345</v>
      </c>
      <c r="H424" s="579" t="s">
        <v>346</v>
      </c>
      <c r="I424" s="580"/>
      <c r="J424" s="374"/>
      <c r="K424" s="374"/>
      <c r="L424" s="375"/>
      <c r="M424" s="375"/>
      <c r="N424" s="375"/>
      <c r="O424" s="374"/>
      <c r="P424" s="536"/>
      <c r="Q424" s="504"/>
    </row>
    <row r="425">
      <c r="E425" s="266"/>
      <c r="F425" s="266"/>
      <c r="G425" s="533" t="s">
        <v>347</v>
      </c>
      <c r="H425" s="581">
        <f>P413/2</f>
        <v>4</v>
      </c>
      <c r="I425" s="582"/>
      <c r="J425" s="380"/>
      <c r="K425" s="380"/>
      <c r="L425" s="381"/>
      <c r="M425" s="381"/>
      <c r="N425" s="381"/>
      <c r="O425" s="380"/>
      <c r="P425" s="394"/>
      <c r="Q425" s="172"/>
    </row>
    <row r="426">
      <c r="E426" s="266"/>
      <c r="F426" s="266"/>
      <c r="G426" s="172"/>
      <c r="H426" s="172"/>
      <c r="I426" s="582"/>
      <c r="J426" s="380"/>
      <c r="K426" s="380"/>
      <c r="L426" s="381"/>
      <c r="M426" s="381"/>
      <c r="N426" s="381"/>
      <c r="O426" s="380"/>
      <c r="P426" s="394"/>
      <c r="Q426" s="172"/>
    </row>
    <row r="427">
      <c r="E427" s="266"/>
      <c r="F427" s="266"/>
      <c r="G427" s="523" t="s">
        <v>215</v>
      </c>
      <c r="H427" s="579" t="s">
        <v>348</v>
      </c>
      <c r="I427" s="580"/>
      <c r="J427" s="374"/>
      <c r="K427" s="374"/>
      <c r="L427" s="375"/>
      <c r="M427" s="375"/>
      <c r="N427" s="375"/>
      <c r="O427" s="374"/>
      <c r="P427" s="536"/>
      <c r="Q427" s="504"/>
    </row>
    <row r="428">
      <c r="E428" s="266"/>
      <c r="F428" s="266"/>
      <c r="G428" s="526" t="s">
        <v>264</v>
      </c>
      <c r="H428" s="583">
        <f>H416</f>
        <v>1</v>
      </c>
      <c r="I428" s="582"/>
      <c r="J428" s="380"/>
      <c r="K428" s="380"/>
      <c r="L428" s="381"/>
      <c r="M428" s="381"/>
      <c r="N428" s="381"/>
      <c r="O428" s="380"/>
      <c r="P428" s="394"/>
      <c r="Q428" s="172"/>
    </row>
    <row r="429">
      <c r="E429" s="266"/>
      <c r="F429" s="266"/>
      <c r="G429" s="526" t="s">
        <v>349</v>
      </c>
      <c r="H429" s="584">
        <f>H425/H428 * (H428-1)</f>
        <v>0</v>
      </c>
      <c r="I429" s="582"/>
      <c r="J429" s="380"/>
      <c r="K429" s="380"/>
      <c r="L429" s="381"/>
      <c r="M429" s="381"/>
      <c r="N429" s="381"/>
      <c r="O429" s="380"/>
      <c r="P429" s="394"/>
      <c r="Q429" s="172"/>
    </row>
    <row r="430">
      <c r="E430" s="266"/>
      <c r="F430" s="266"/>
      <c r="G430" s="526" t="s">
        <v>266</v>
      </c>
      <c r="H430" s="584">
        <f>H429*H428</f>
        <v>0</v>
      </c>
      <c r="I430" s="582"/>
      <c r="J430" s="380"/>
      <c r="K430" s="380"/>
      <c r="L430" s="381"/>
      <c r="M430" s="381"/>
      <c r="N430" s="381"/>
      <c r="O430" s="380"/>
      <c r="P430" s="394"/>
      <c r="Q430" s="172"/>
    </row>
    <row r="431">
      <c r="E431" s="266"/>
      <c r="F431" s="266"/>
      <c r="G431" s="585" t="s">
        <v>342</v>
      </c>
      <c r="H431" s="311" t="s">
        <v>267</v>
      </c>
      <c r="I431" s="172"/>
      <c r="J431" s="586" t="str">
        <f>IFS(H428=8,12,
H428=4,4,
H428=2,1,
TRUE,NA())</f>
        <v>#N/A</v>
      </c>
      <c r="K431" s="380"/>
      <c r="L431" s="381"/>
      <c r="M431" s="381"/>
      <c r="N431" s="381"/>
      <c r="O431" s="380"/>
      <c r="P431" s="394"/>
      <c r="Q431" s="172"/>
      <c r="S431" s="587"/>
    </row>
    <row r="432">
      <c r="E432" s="266"/>
      <c r="F432" s="266"/>
      <c r="G432" s="266"/>
      <c r="H432" s="311" t="s">
        <v>343</v>
      </c>
      <c r="I432" s="172"/>
      <c r="J432" s="588">
        <f>HW_SPEC("# of TensorCore per Chip")</f>
        <v>2</v>
      </c>
      <c r="K432" s="380"/>
      <c r="L432" s="381"/>
      <c r="M432" s="381"/>
      <c r="N432" s="381"/>
      <c r="O432" s="380"/>
      <c r="P432" s="394"/>
      <c r="Q432" s="172"/>
    </row>
    <row r="433">
      <c r="E433" s="266"/>
      <c r="F433" s="266"/>
      <c r="G433" s="277"/>
      <c r="H433" s="328" t="s">
        <v>269</v>
      </c>
      <c r="I433" s="582"/>
      <c r="J433" s="589">
        <f>REDUCE_SCATTER_CHIP2CHIP_TIME_MS2(H430*J432,J431)</f>
        <v>0</v>
      </c>
      <c r="K433" s="380"/>
      <c r="L433" s="381"/>
      <c r="M433" s="381"/>
      <c r="N433" s="381"/>
      <c r="O433" s="380"/>
      <c r="P433" s="394"/>
      <c r="Q433" s="172"/>
    </row>
    <row r="434">
      <c r="E434" s="266"/>
      <c r="F434" s="266"/>
      <c r="G434" s="590" t="s">
        <v>344</v>
      </c>
      <c r="H434" s="328" t="s">
        <v>269</v>
      </c>
      <c r="I434" s="582"/>
      <c r="J434" s="589">
        <f>REDUCE_SCATTER_CORE2CORE_TIME_MS(H430)</f>
        <v>0</v>
      </c>
      <c r="K434" s="380"/>
      <c r="L434" s="381"/>
      <c r="M434" s="381"/>
      <c r="N434" s="381"/>
      <c r="O434" s="380"/>
      <c r="P434" s="394"/>
      <c r="Q434" s="172"/>
    </row>
    <row r="435">
      <c r="E435" s="266"/>
      <c r="F435" s="266"/>
      <c r="G435" s="526"/>
      <c r="H435" s="591"/>
      <c r="I435" s="582"/>
      <c r="J435" s="380"/>
      <c r="K435" s="380"/>
      <c r="L435" s="381"/>
      <c r="M435" s="381"/>
      <c r="N435" s="381"/>
      <c r="O435" s="380"/>
      <c r="P435" s="394"/>
      <c r="Q435" s="172"/>
    </row>
    <row r="436">
      <c r="E436" s="266"/>
      <c r="F436" s="266"/>
      <c r="G436" s="523" t="s">
        <v>350</v>
      </c>
      <c r="H436" s="592" t="s">
        <v>351</v>
      </c>
      <c r="I436" s="580"/>
      <c r="J436" s="374"/>
      <c r="K436" s="374"/>
      <c r="L436" s="375"/>
      <c r="M436" s="375"/>
      <c r="N436" s="375"/>
      <c r="O436" s="374"/>
      <c r="P436" s="536"/>
      <c r="Q436" s="504"/>
    </row>
    <row r="437">
      <c r="E437" s="266"/>
      <c r="F437" s="266"/>
      <c r="G437" s="593" t="s">
        <v>352</v>
      </c>
      <c r="H437" s="594">
        <f>IFS(H436=G419,J421,
H436=G422,J422 ,
TRUE,0)</f>
        <v>0</v>
      </c>
      <c r="I437" s="582"/>
      <c r="J437" s="380"/>
      <c r="K437" s="380"/>
      <c r="L437" s="381"/>
      <c r="M437" s="381"/>
      <c r="N437" s="381"/>
      <c r="O437" s="380"/>
      <c r="P437" s="394"/>
      <c r="Q437" s="172"/>
    </row>
    <row r="438">
      <c r="E438" s="266"/>
      <c r="F438" s="266"/>
      <c r="G438" s="593" t="s">
        <v>353</v>
      </c>
      <c r="H438" s="594">
        <f>IFS(H436=G431,J433,
H436=G434,J434 ,
TRUE,0)</f>
        <v>0</v>
      </c>
      <c r="I438" s="582"/>
      <c r="J438" s="380"/>
      <c r="K438" s="380"/>
      <c r="L438" s="381"/>
      <c r="M438" s="381"/>
      <c r="N438" s="381"/>
      <c r="O438" s="380"/>
      <c r="P438" s="394"/>
      <c r="Q438" s="172"/>
    </row>
    <row r="439">
      <c r="E439" s="266"/>
      <c r="F439" s="277"/>
      <c r="G439" s="523" t="s">
        <v>298</v>
      </c>
      <c r="H439" s="557">
        <f>SUM(H437:H438)</f>
        <v>0</v>
      </c>
      <c r="I439" s="513"/>
      <c r="J439" s="374"/>
      <c r="K439" s="374"/>
      <c r="L439" s="375"/>
      <c r="M439" s="375"/>
      <c r="N439" s="375"/>
      <c r="O439" s="374"/>
      <c r="P439" s="536"/>
      <c r="Q439" s="504"/>
    </row>
    <row r="440">
      <c r="E440" s="266"/>
      <c r="F440" s="541" t="s">
        <v>285</v>
      </c>
      <c r="G440" s="533" t="s">
        <v>286</v>
      </c>
      <c r="H440" s="595" t="str">
        <f>VLOOKUP(O402&amp;","&amp;O406,$T$3:$W$12,4, FALSE)</f>
        <v>fp8</v>
      </c>
      <c r="I440" s="386"/>
      <c r="J440" s="380"/>
      <c r="K440" s="380"/>
      <c r="L440" s="381"/>
      <c r="M440" s="381"/>
      <c r="N440" s="381"/>
      <c r="O440" s="380"/>
      <c r="P440" s="394"/>
      <c r="Q440" s="172"/>
    </row>
    <row r="441">
      <c r="E441" s="266"/>
      <c r="F441" s="266"/>
      <c r="G441" s="596" t="s">
        <v>354</v>
      </c>
      <c r="H441" s="596">
        <v>128.0</v>
      </c>
      <c r="I441" s="386"/>
      <c r="J441" s="380"/>
      <c r="K441" s="380"/>
      <c r="L441" s="381"/>
      <c r="M441" s="381"/>
      <c r="N441" s="381"/>
      <c r="O441" s="380"/>
      <c r="P441" s="394"/>
      <c r="Q441" s="172"/>
    </row>
    <row r="442">
      <c r="E442" s="266"/>
      <c r="F442" s="266"/>
      <c r="G442" s="596" t="s">
        <v>355</v>
      </c>
      <c r="H442" s="597">
        <f t="array" ref="H442">CALCULATE_FLOPS(HSTACK(H441,M405),J409:M409,L409,K409,H440) * IF(ISBLANK(K408),1, PARAMS("expert_imbalance_ratio"))</f>
        <v>7516192768</v>
      </c>
      <c r="I442" s="386"/>
      <c r="J442" s="380"/>
      <c r="K442" s="380"/>
      <c r="L442" s="381"/>
      <c r="M442" s="381"/>
      <c r="N442" s="381"/>
      <c r="O442" s="380"/>
      <c r="P442" s="394"/>
      <c r="Q442" s="172"/>
    </row>
    <row r="443">
      <c r="E443" s="266"/>
      <c r="F443" s="266"/>
      <c r="G443" s="596" t="s">
        <v>356</v>
      </c>
      <c r="H443" s="596">
        <f>CEILING(PRODUCT(K405:L405)/H441,1)</f>
        <v>8</v>
      </c>
      <c r="I443" s="386"/>
      <c r="J443" s="380"/>
      <c r="K443" s="380"/>
      <c r="L443" s="381"/>
      <c r="M443" s="381"/>
      <c r="N443" s="381"/>
      <c r="O443" s="380"/>
      <c r="P443" s="394"/>
      <c r="Q443" s="172"/>
    </row>
    <row r="444">
      <c r="E444" s="266"/>
      <c r="F444" s="266"/>
      <c r="G444" s="596" t="s">
        <v>357</v>
      </c>
      <c r="H444" s="596">
        <f>PARAMS("E")/SHARDING(K408)</f>
        <v>16</v>
      </c>
      <c r="I444" s="386"/>
      <c r="J444" s="380"/>
      <c r="K444" s="380"/>
      <c r="L444" s="381"/>
      <c r="M444" s="381"/>
      <c r="N444" s="381"/>
      <c r="O444" s="380"/>
      <c r="P444" s="394"/>
      <c r="Q444" s="172"/>
    </row>
    <row r="445">
      <c r="E445" s="266"/>
      <c r="F445" s="266"/>
      <c r="G445" s="596" t="s">
        <v>358</v>
      </c>
      <c r="H445" s="595">
        <f>H443 + IF(PARAMS("enforce_perfect_expert_routing"),0,H444-1)</f>
        <v>8</v>
      </c>
      <c r="I445" s="598" t="s">
        <v>359</v>
      </c>
      <c r="J445" s="380"/>
      <c r="K445" s="380"/>
      <c r="L445" s="381"/>
      <c r="M445" s="381"/>
      <c r="N445" s="381"/>
      <c r="O445" s="380"/>
      <c r="P445" s="394"/>
      <c r="Q445" s="172"/>
    </row>
    <row r="446">
      <c r="E446" s="266"/>
      <c r="F446" s="266"/>
      <c r="G446" s="533" t="s">
        <v>360</v>
      </c>
      <c r="H446" s="599">
        <f>H445*H442</f>
        <v>60129542144</v>
      </c>
      <c r="I446" s="386"/>
      <c r="J446" s="380"/>
      <c r="K446" s="380"/>
      <c r="L446" s="381"/>
      <c r="M446" s="381"/>
      <c r="N446" s="381"/>
      <c r="O446" s="380"/>
      <c r="P446" s="394"/>
      <c r="Q446" s="172"/>
    </row>
    <row r="447">
      <c r="E447" s="266"/>
      <c r="F447" s="277"/>
      <c r="G447" s="600" t="s">
        <v>288</v>
      </c>
      <c r="H447" s="601">
        <f>COMPUTE_TIME_MS(H446, H440)</f>
        <v>0.03030692339</v>
      </c>
      <c r="I447" s="390"/>
      <c r="J447" s="391"/>
      <c r="K447" s="391"/>
      <c r="L447" s="392"/>
      <c r="M447" s="392"/>
      <c r="N447" s="392"/>
      <c r="O447" s="391"/>
      <c r="P447" s="602"/>
      <c r="Q447" s="172"/>
    </row>
    <row r="448">
      <c r="E448" s="266"/>
      <c r="F448" s="541" t="s">
        <v>289</v>
      </c>
      <c r="G448" s="595" t="s">
        <v>290</v>
      </c>
      <c r="H448" s="603">
        <f>IF(Q402,0,P405)+IF(Q406,0,P409)+IF(Q410,0,P413 / 2)</f>
        <v>235</v>
      </c>
      <c r="I448" s="380"/>
      <c r="J448" s="380"/>
      <c r="K448" s="380"/>
      <c r="L448" s="381"/>
      <c r="M448" s="381"/>
      <c r="N448" s="381"/>
      <c r="O448" s="380"/>
      <c r="P448" s="394"/>
      <c r="Q448" s="172"/>
    </row>
    <row r="449">
      <c r="E449" s="277"/>
      <c r="F449" s="277"/>
      <c r="G449" s="604" t="s">
        <v>291</v>
      </c>
      <c r="H449" s="601">
        <f>HBM_TIME_MS(H448)</f>
        <v>0.07843205314</v>
      </c>
      <c r="I449" s="391"/>
      <c r="J449" s="391"/>
      <c r="K449" s="391"/>
      <c r="L449" s="392"/>
      <c r="M449" s="392"/>
      <c r="N449" s="392"/>
      <c r="O449" s="391"/>
      <c r="P449" s="602"/>
      <c r="Q449" s="172"/>
    </row>
    <row r="450">
      <c r="E450" s="258" t="s">
        <v>361</v>
      </c>
      <c r="F450" s="559" t="s">
        <v>249</v>
      </c>
      <c r="G450" s="260"/>
      <c r="H450" s="298" t="s">
        <v>238</v>
      </c>
      <c r="I450" s="290" t="s">
        <v>239</v>
      </c>
      <c r="J450" s="195"/>
      <c r="K450" s="195" t="s">
        <v>40</v>
      </c>
      <c r="L450" s="195" t="s">
        <v>159</v>
      </c>
      <c r="M450" s="398" t="s">
        <v>129</v>
      </c>
      <c r="N450" s="290" t="s">
        <v>240</v>
      </c>
      <c r="O450" s="560" t="str">
        <f>EXTRACT_ACTIVATION_DTYPE(PARAMS("moe_dtype"))</f>
        <v>fp8</v>
      </c>
      <c r="P450" s="301"/>
      <c r="Q450" s="291" t="b">
        <v>0</v>
      </c>
    </row>
    <row r="451">
      <c r="E451" s="266"/>
      <c r="F451" s="267"/>
      <c r="G451" s="268"/>
      <c r="H451" s="300" t="s">
        <v>242</v>
      </c>
      <c r="I451" s="290" t="s">
        <v>239</v>
      </c>
      <c r="J451" s="289"/>
      <c r="K451" s="290">
        <f t="shared" ref="K451:M451" si="82">PARAMS(K450)</f>
        <v>2048</v>
      </c>
      <c r="L451" s="290">
        <f t="shared" si="82"/>
        <v>8</v>
      </c>
      <c r="M451" s="290">
        <f t="shared" si="82"/>
        <v>2048</v>
      </c>
      <c r="N451" s="290" t="s">
        <v>240</v>
      </c>
      <c r="O451" s="266"/>
      <c r="P451" s="301">
        <f>SIZEOF_IN_MIB(J451:M451, O450)</f>
        <v>32</v>
      </c>
      <c r="Q451" s="266"/>
    </row>
    <row r="452">
      <c r="E452" s="266"/>
      <c r="F452" s="267"/>
      <c r="G452" s="268"/>
      <c r="H452" s="561" t="s">
        <v>244</v>
      </c>
      <c r="I452" s="289" t="s">
        <v>239</v>
      </c>
      <c r="J452" s="290"/>
      <c r="K452" s="195" t="s">
        <v>143</v>
      </c>
      <c r="L452" s="195"/>
      <c r="M452" s="195"/>
      <c r="N452" s="289" t="s">
        <v>240</v>
      </c>
      <c r="O452" s="266"/>
      <c r="P452" s="301"/>
      <c r="Q452" s="266"/>
    </row>
    <row r="453">
      <c r="E453" s="266"/>
      <c r="F453" s="278"/>
      <c r="G453" s="279"/>
      <c r="H453" s="300" t="s">
        <v>246</v>
      </c>
      <c r="I453" s="289" t="s">
        <v>239</v>
      </c>
      <c r="J453" s="290"/>
      <c r="K453" s="289">
        <f t="shared" ref="K453:M453" si="83">K451/SHARDING(K452)</f>
        <v>128</v>
      </c>
      <c r="L453" s="289">
        <f t="shared" si="83"/>
        <v>8</v>
      </c>
      <c r="M453" s="289">
        <f t="shared" si="83"/>
        <v>2048</v>
      </c>
      <c r="N453" s="289" t="s">
        <v>240</v>
      </c>
      <c r="O453" s="241"/>
      <c r="P453" s="301">
        <f>SIZEOF_IN_MIB(J453:M453, O450)</f>
        <v>2</v>
      </c>
      <c r="Q453" s="277"/>
    </row>
    <row r="454">
      <c r="E454" s="266"/>
      <c r="F454" s="562" t="s">
        <v>253</v>
      </c>
      <c r="G454" s="260"/>
      <c r="H454" s="561" t="s">
        <v>238</v>
      </c>
      <c r="I454" s="289" t="s">
        <v>239</v>
      </c>
      <c r="J454" s="290"/>
      <c r="K454" s="195" t="s">
        <v>131</v>
      </c>
      <c r="L454" s="398" t="s">
        <v>129</v>
      </c>
      <c r="M454" s="195" t="s">
        <v>125</v>
      </c>
      <c r="N454" s="289" t="s">
        <v>240</v>
      </c>
      <c r="O454" s="563" t="str">
        <f>EXTRACT_WEIGHT_DTYPE(PARAMS("moe_dtype"))</f>
        <v>fp4</v>
      </c>
      <c r="P454" s="301"/>
      <c r="Q454" s="291" t="b">
        <v>0</v>
      </c>
    </row>
    <row r="455">
      <c r="E455" s="266"/>
      <c r="F455" s="267"/>
      <c r="G455" s="268"/>
      <c r="H455" s="300" t="s">
        <v>242</v>
      </c>
      <c r="I455" s="289" t="s">
        <v>239</v>
      </c>
      <c r="J455" s="290"/>
      <c r="K455" s="289">
        <f t="shared" ref="K455:M455" si="84">PARAMS(K454)</f>
        <v>256</v>
      </c>
      <c r="L455" s="289">
        <f t="shared" si="84"/>
        <v>2048</v>
      </c>
      <c r="M455" s="289">
        <f t="shared" si="84"/>
        <v>7168</v>
      </c>
      <c r="N455" s="289" t="s">
        <v>240</v>
      </c>
      <c r="O455" s="275"/>
      <c r="P455" s="301">
        <f>SIZEOF_IN_MIB(J455:M455, O454)</f>
        <v>1792</v>
      </c>
      <c r="Q455" s="266"/>
    </row>
    <row r="456">
      <c r="E456" s="266"/>
      <c r="F456" s="267"/>
      <c r="G456" s="268"/>
      <c r="H456" s="561" t="s">
        <v>244</v>
      </c>
      <c r="I456" s="289" t="s">
        <v>239</v>
      </c>
      <c r="J456" s="290"/>
      <c r="K456" s="195" t="s">
        <v>143</v>
      </c>
      <c r="L456" s="195"/>
      <c r="M456" s="195"/>
      <c r="N456" s="289" t="s">
        <v>240</v>
      </c>
      <c r="O456" s="272"/>
      <c r="P456" s="301"/>
      <c r="Q456" s="266"/>
    </row>
    <row r="457">
      <c r="E457" s="266"/>
      <c r="F457" s="278"/>
      <c r="G457" s="279"/>
      <c r="H457" s="561" t="s">
        <v>246</v>
      </c>
      <c r="I457" s="289" t="s">
        <v>239</v>
      </c>
      <c r="J457" s="290"/>
      <c r="K457" s="289">
        <f t="shared" ref="K457:M457" si="85">K455/SHARDING(K456)</f>
        <v>16</v>
      </c>
      <c r="L457" s="289">
        <f t="shared" si="85"/>
        <v>2048</v>
      </c>
      <c r="M457" s="289">
        <f t="shared" si="85"/>
        <v>7168</v>
      </c>
      <c r="N457" s="289" t="s">
        <v>240</v>
      </c>
      <c r="O457" s="241"/>
      <c r="P457" s="301">
        <f>SIZEOF_IN_MIB(J457:M457, O454)</f>
        <v>112</v>
      </c>
      <c r="Q457" s="277"/>
    </row>
    <row r="458">
      <c r="E458" s="266"/>
      <c r="F458" s="562" t="s">
        <v>257</v>
      </c>
      <c r="G458" s="260"/>
      <c r="H458" s="561" t="s">
        <v>238</v>
      </c>
      <c r="I458" s="289" t="s">
        <v>239</v>
      </c>
      <c r="J458" s="290"/>
      <c r="K458" s="195" t="s">
        <v>40</v>
      </c>
      <c r="L458" s="195" t="s">
        <v>159</v>
      </c>
      <c r="M458" s="195" t="s">
        <v>125</v>
      </c>
      <c r="N458" s="289" t="s">
        <v>240</v>
      </c>
      <c r="O458" s="605" t="s">
        <v>82</v>
      </c>
      <c r="P458" s="301"/>
      <c r="Q458" s="291" t="b">
        <v>0</v>
      </c>
    </row>
    <row r="459">
      <c r="E459" s="266"/>
      <c r="F459" s="267"/>
      <c r="G459" s="268"/>
      <c r="H459" s="300" t="s">
        <v>242</v>
      </c>
      <c r="I459" s="289" t="s">
        <v>239</v>
      </c>
      <c r="J459" s="290"/>
      <c r="K459" s="289">
        <f t="shared" ref="K459:M459" si="86">PARAMS(K458)</f>
        <v>2048</v>
      </c>
      <c r="L459" s="289">
        <f t="shared" si="86"/>
        <v>8</v>
      </c>
      <c r="M459" s="289">
        <f t="shared" si="86"/>
        <v>7168</v>
      </c>
      <c r="N459" s="289" t="s">
        <v>240</v>
      </c>
      <c r="O459" s="266"/>
      <c r="P459" s="301">
        <f>SIZEOF_IN_MIB(J459:M459, O458)</f>
        <v>224</v>
      </c>
      <c r="Q459" s="266"/>
    </row>
    <row r="460">
      <c r="E460" s="266"/>
      <c r="F460" s="267"/>
      <c r="G460" s="268"/>
      <c r="H460" s="561" t="s">
        <v>244</v>
      </c>
      <c r="I460" s="289" t="s">
        <v>239</v>
      </c>
      <c r="J460" s="290"/>
      <c r="K460" s="195" t="s">
        <v>143</v>
      </c>
      <c r="L460" s="195"/>
      <c r="M460" s="195"/>
      <c r="N460" s="289" t="s">
        <v>240</v>
      </c>
      <c r="O460" s="266"/>
      <c r="P460" s="301"/>
      <c r="Q460" s="266"/>
    </row>
    <row r="461">
      <c r="E461" s="266"/>
      <c r="F461" s="278"/>
      <c r="G461" s="279"/>
      <c r="H461" s="561" t="s">
        <v>246</v>
      </c>
      <c r="I461" s="289" t="s">
        <v>239</v>
      </c>
      <c r="J461" s="289"/>
      <c r="K461" s="289">
        <f t="shared" ref="K461:M461" si="87">K459/SHARDING(K460)</f>
        <v>128</v>
      </c>
      <c r="L461" s="289">
        <f t="shared" si="87"/>
        <v>8</v>
      </c>
      <c r="M461" s="289">
        <f t="shared" si="87"/>
        <v>7168</v>
      </c>
      <c r="N461" s="289" t="s">
        <v>240</v>
      </c>
      <c r="O461" s="277"/>
      <c r="P461" s="301">
        <f>SIZEOF_IN_MIB(J461:M461, O458)</f>
        <v>14</v>
      </c>
      <c r="Q461" s="277"/>
    </row>
    <row r="462">
      <c r="E462" s="266"/>
      <c r="F462" s="296" t="s">
        <v>335</v>
      </c>
      <c r="G462" s="606" t="s">
        <v>569</v>
      </c>
      <c r="H462" s="607" t="str">
        <f>L456</f>
        <v/>
      </c>
      <c r="I462" s="290"/>
      <c r="J462" s="172"/>
      <c r="K462" s="290"/>
      <c r="L462" s="289"/>
      <c r="M462" s="289"/>
      <c r="N462" s="289"/>
      <c r="O462" s="290"/>
      <c r="P462" s="301"/>
      <c r="Q462" s="608"/>
    </row>
    <row r="463">
      <c r="E463" s="266"/>
      <c r="F463" s="266"/>
      <c r="G463" s="609" t="s">
        <v>363</v>
      </c>
      <c r="H463" s="610" t="s">
        <v>570</v>
      </c>
      <c r="I463" s="374"/>
      <c r="J463" s="374"/>
      <c r="K463" s="374"/>
      <c r="L463" s="375"/>
      <c r="M463" s="375"/>
      <c r="N463" s="375"/>
      <c r="O463" s="374"/>
      <c r="P463" s="536"/>
      <c r="Q463" s="376"/>
    </row>
    <row r="464">
      <c r="E464" s="266"/>
      <c r="F464" s="266"/>
      <c r="G464" s="611" t="s">
        <v>264</v>
      </c>
      <c r="H464" s="300">
        <f>SHARDING(H462)</f>
        <v>1</v>
      </c>
      <c r="I464" s="290"/>
      <c r="J464" s="290"/>
      <c r="K464" s="290"/>
      <c r="L464" s="289"/>
      <c r="M464" s="289"/>
      <c r="N464" s="289"/>
      <c r="O464" s="290"/>
      <c r="P464" s="301"/>
      <c r="Q464" s="608"/>
    </row>
    <row r="465">
      <c r="E465" s="266"/>
      <c r="F465" s="266"/>
      <c r="G465" s="611" t="s">
        <v>349</v>
      </c>
      <c r="H465" s="612">
        <f>P461 / H464 * (H464-1)</f>
        <v>0</v>
      </c>
      <c r="I465" s="290"/>
      <c r="J465" s="290"/>
      <c r="K465" s="290"/>
      <c r="L465" s="289"/>
      <c r="M465" s="289"/>
      <c r="N465" s="289"/>
      <c r="O465" s="290"/>
      <c r="P465" s="301"/>
      <c r="Q465" s="608"/>
    </row>
    <row r="466">
      <c r="E466" s="266"/>
      <c r="F466" s="266"/>
      <c r="G466" s="611" t="s">
        <v>266</v>
      </c>
      <c r="H466" s="612">
        <f>H465*H464</f>
        <v>0</v>
      </c>
      <c r="I466" s="290"/>
      <c r="J466" s="290"/>
      <c r="K466" s="290"/>
      <c r="L466" s="289"/>
      <c r="M466" s="289"/>
      <c r="N466" s="289"/>
      <c r="O466" s="290"/>
      <c r="P466" s="301"/>
      <c r="Q466" s="608"/>
    </row>
    <row r="467">
      <c r="E467" s="266"/>
      <c r="F467" s="266"/>
      <c r="G467" s="311" t="s">
        <v>267</v>
      </c>
      <c r="H467" s="586" t="str">
        <f>IFS(H464=8,12,
H464=4,4,
H464=2,1,
TRUE,NA())</f>
        <v>#N/A</v>
      </c>
      <c r="I467" s="172"/>
      <c r="J467" s="290"/>
      <c r="K467" s="290"/>
      <c r="L467" s="289"/>
      <c r="M467" s="289"/>
      <c r="N467" s="289"/>
      <c r="O467" s="290"/>
      <c r="P467" s="301"/>
      <c r="Q467" s="608"/>
    </row>
    <row r="468">
      <c r="E468" s="266"/>
      <c r="F468" s="266"/>
      <c r="G468" s="613" t="s">
        <v>298</v>
      </c>
      <c r="H468" s="614">
        <f>ALL_REDUCE_CHIP2CHIP_TIME_MS(H466,H467)</f>
        <v>0</v>
      </c>
      <c r="I468" s="290"/>
      <c r="J468" s="290"/>
      <c r="K468" s="290"/>
      <c r="L468" s="289"/>
      <c r="M468" s="289"/>
      <c r="N468" s="289"/>
      <c r="O468" s="290"/>
      <c r="P468" s="301"/>
      <c r="Q468" s="608"/>
    </row>
    <row r="469">
      <c r="E469" s="266"/>
      <c r="F469" s="266"/>
      <c r="G469" s="613"/>
      <c r="H469" s="614"/>
      <c r="I469" s="290"/>
      <c r="J469" s="290"/>
      <c r="K469" s="290"/>
      <c r="L469" s="289"/>
      <c r="M469" s="289"/>
      <c r="N469" s="289"/>
      <c r="O469" s="290"/>
      <c r="P469" s="301"/>
      <c r="Q469" s="608"/>
    </row>
    <row r="470">
      <c r="E470" s="266"/>
      <c r="F470" s="266"/>
      <c r="G470" s="609" t="s">
        <v>365</v>
      </c>
      <c r="H470" s="615" t="s">
        <v>366</v>
      </c>
      <c r="I470" s="374"/>
      <c r="J470" s="374"/>
      <c r="K470" s="374"/>
      <c r="L470" s="375"/>
      <c r="M470" s="375"/>
      <c r="N470" s="375"/>
      <c r="O470" s="374"/>
      <c r="P470" s="536"/>
      <c r="Q470" s="376"/>
    </row>
    <row r="471">
      <c r="E471" s="266"/>
      <c r="F471" s="266"/>
      <c r="G471" s="284" t="s">
        <v>298</v>
      </c>
      <c r="H471" s="601">
        <f>0</f>
        <v>0</v>
      </c>
      <c r="I471" s="290"/>
      <c r="J471" s="290"/>
      <c r="K471" s="290"/>
      <c r="L471" s="289"/>
      <c r="M471" s="289"/>
      <c r="N471" s="289"/>
      <c r="O471" s="290"/>
      <c r="P471" s="301"/>
      <c r="Q471" s="608"/>
    </row>
    <row r="472">
      <c r="E472" s="266"/>
      <c r="F472" s="266"/>
      <c r="G472" s="284"/>
      <c r="H472" s="601"/>
      <c r="I472" s="290"/>
      <c r="J472" s="290"/>
      <c r="K472" s="290"/>
      <c r="L472" s="289"/>
      <c r="M472" s="289"/>
      <c r="N472" s="289"/>
      <c r="O472" s="290"/>
      <c r="P472" s="301"/>
      <c r="Q472" s="608"/>
    </row>
    <row r="473">
      <c r="E473" s="266"/>
      <c r="F473" s="266"/>
      <c r="G473" s="523" t="s">
        <v>350</v>
      </c>
      <c r="H473" s="616" t="s">
        <v>367</v>
      </c>
      <c r="I473" s="374"/>
      <c r="J473" s="374"/>
      <c r="K473" s="374"/>
      <c r="L473" s="375"/>
      <c r="M473" s="375"/>
      <c r="N473" s="375"/>
      <c r="O473" s="374"/>
      <c r="P473" s="536"/>
      <c r="Q473" s="376"/>
    </row>
    <row r="474">
      <c r="E474" s="266"/>
      <c r="F474" s="277"/>
      <c r="G474" s="600" t="s">
        <v>298</v>
      </c>
      <c r="H474" s="601">
        <f>IFS(H473=G463,H468,H473=G470,H471,TRUE,0)</f>
        <v>0</v>
      </c>
      <c r="I474" s="617"/>
      <c r="J474" s="290"/>
      <c r="K474" s="290"/>
      <c r="L474" s="289"/>
      <c r="M474" s="289"/>
      <c r="N474" s="289"/>
      <c r="O474" s="290"/>
      <c r="P474" s="301"/>
      <c r="Q474" s="608"/>
    </row>
    <row r="475">
      <c r="E475" s="266"/>
      <c r="F475" s="541" t="s">
        <v>285</v>
      </c>
      <c r="G475" s="533" t="s">
        <v>286</v>
      </c>
      <c r="H475" s="595" t="str">
        <f>VLOOKUP(O450&amp;","&amp;O454,$T$3:$W$12,4, FALSE)</f>
        <v>fp8</v>
      </c>
      <c r="I475" s="386"/>
      <c r="J475" s="380"/>
      <c r="K475" s="380"/>
      <c r="L475" s="381"/>
      <c r="M475" s="381"/>
      <c r="N475" s="381"/>
      <c r="O475" s="380"/>
      <c r="P475" s="394"/>
      <c r="Q475" s="172"/>
    </row>
    <row r="476">
      <c r="E476" s="266"/>
      <c r="F476" s="266"/>
      <c r="G476" s="533" t="s">
        <v>354</v>
      </c>
      <c r="H476" s="533">
        <v>128.0</v>
      </c>
      <c r="I476" s="386"/>
      <c r="J476" s="380"/>
      <c r="K476" s="380"/>
      <c r="L476" s="381"/>
      <c r="M476" s="381"/>
      <c r="N476" s="381"/>
      <c r="O476" s="380"/>
      <c r="P476" s="394"/>
      <c r="Q476" s="172"/>
    </row>
    <row r="477">
      <c r="E477" s="266"/>
      <c r="F477" s="266"/>
      <c r="G477" s="533" t="s">
        <v>355</v>
      </c>
      <c r="H477" s="599">
        <f t="array" ref="H477">CALCULATE_FLOPS(HSTACK(H476,M453),J457:M457,L457,K457,H475) * IF(ISBLANK(K408),1, PARAMS("expert_imbalance_ratio"))</f>
        <v>3758096384</v>
      </c>
      <c r="I477" s="386"/>
      <c r="J477" s="380"/>
      <c r="K477" s="380"/>
      <c r="L477" s="381"/>
      <c r="M477" s="381"/>
      <c r="N477" s="381"/>
      <c r="O477" s="380"/>
      <c r="P477" s="394"/>
      <c r="Q477" s="172"/>
    </row>
    <row r="478">
      <c r="E478" s="266"/>
      <c r="F478" s="266"/>
      <c r="G478" s="533" t="s">
        <v>356</v>
      </c>
      <c r="H478" s="533">
        <f>CEILING(PRODUCT(K453:L453)/H476,1)</f>
        <v>8</v>
      </c>
      <c r="I478" s="386"/>
      <c r="J478" s="380"/>
      <c r="K478" s="380"/>
      <c r="L478" s="381"/>
      <c r="M478" s="381"/>
      <c r="N478" s="381"/>
      <c r="O478" s="380"/>
      <c r="P478" s="394"/>
      <c r="Q478" s="172"/>
    </row>
    <row r="479">
      <c r="E479" s="266"/>
      <c r="F479" s="266"/>
      <c r="G479" s="533" t="s">
        <v>357</v>
      </c>
      <c r="H479" s="533">
        <f>PARAMS("E")/SHARDING(K456)</f>
        <v>16</v>
      </c>
      <c r="I479" s="386"/>
      <c r="J479" s="380"/>
      <c r="K479" s="380"/>
      <c r="L479" s="381"/>
      <c r="M479" s="381"/>
      <c r="N479" s="381"/>
      <c r="O479" s="380"/>
      <c r="P479" s="394"/>
      <c r="Q479" s="172"/>
    </row>
    <row r="480">
      <c r="E480" s="266"/>
      <c r="F480" s="266"/>
      <c r="G480" s="533" t="s">
        <v>368</v>
      </c>
      <c r="H480" s="595">
        <f>H478 + IF(PARAMS("enforce_perfect_expert_routing"),0,H479-1)</f>
        <v>8</v>
      </c>
      <c r="I480" s="598" t="s">
        <v>359</v>
      </c>
      <c r="J480" s="380"/>
      <c r="K480" s="380"/>
      <c r="L480" s="381"/>
      <c r="M480" s="381"/>
      <c r="N480" s="381"/>
      <c r="O480" s="380"/>
      <c r="P480" s="394"/>
      <c r="Q480" s="172"/>
    </row>
    <row r="481">
      <c r="E481" s="266"/>
      <c r="F481" s="266"/>
      <c r="G481" s="533" t="s">
        <v>299</v>
      </c>
      <c r="H481" s="599">
        <f>H477*H480</f>
        <v>30064771072</v>
      </c>
      <c r="I481" s="386"/>
      <c r="J481" s="380"/>
      <c r="K481" s="380"/>
      <c r="L481" s="381"/>
      <c r="M481" s="381"/>
      <c r="N481" s="381"/>
      <c r="O481" s="380"/>
      <c r="P481" s="394"/>
      <c r="Q481" s="172"/>
    </row>
    <row r="482">
      <c r="E482" s="266"/>
      <c r="F482" s="266"/>
      <c r="G482" s="595" t="s">
        <v>299</v>
      </c>
      <c r="H482" s="618">
        <f>H477*H480</f>
        <v>30064771072</v>
      </c>
      <c r="I482" s="418"/>
      <c r="J482" s="261"/>
      <c r="K482" s="261"/>
      <c r="L482" s="274"/>
      <c r="M482" s="274"/>
      <c r="N482" s="274"/>
      <c r="O482" s="261"/>
      <c r="P482" s="303"/>
      <c r="Q482" s="222"/>
    </row>
    <row r="483">
      <c r="E483" s="266"/>
      <c r="F483" s="277"/>
      <c r="G483" s="600" t="s">
        <v>288</v>
      </c>
      <c r="H483" s="619">
        <f>COMPUTE_TIME_MS(H482, H475)</f>
        <v>0.01515346169</v>
      </c>
      <c r="I483" s="390"/>
      <c r="J483" s="391"/>
      <c r="K483" s="391"/>
      <c r="L483" s="392"/>
      <c r="M483" s="392"/>
      <c r="N483" s="392"/>
      <c r="O483" s="391"/>
      <c r="P483" s="602"/>
      <c r="Q483" s="305"/>
    </row>
    <row r="484">
      <c r="E484" s="266"/>
      <c r="F484" s="541" t="s">
        <v>289</v>
      </c>
      <c r="G484" s="595" t="s">
        <v>290</v>
      </c>
      <c r="H484" s="620">
        <f>IF(Q450,0,P453)+IF(Q454,0,P457)+IF(Q458,0,P461)</f>
        <v>128</v>
      </c>
      <c r="I484" s="261"/>
      <c r="J484" s="261"/>
      <c r="K484" s="261"/>
      <c r="L484" s="274"/>
      <c r="M484" s="274"/>
      <c r="N484" s="274"/>
      <c r="O484" s="261"/>
      <c r="P484" s="303"/>
      <c r="Q484" s="222"/>
    </row>
    <row r="485">
      <c r="E485" s="277"/>
      <c r="F485" s="277"/>
      <c r="G485" s="604" t="s">
        <v>291</v>
      </c>
      <c r="H485" s="621">
        <f>HBM_TIME_MS(H484)</f>
        <v>0.04272043746</v>
      </c>
      <c r="I485" s="391"/>
      <c r="J485" s="391"/>
      <c r="K485" s="391"/>
      <c r="L485" s="392"/>
      <c r="M485" s="392"/>
      <c r="N485" s="392"/>
      <c r="O485" s="391"/>
      <c r="P485" s="602"/>
      <c r="Q485" s="305"/>
    </row>
    <row r="486">
      <c r="E486" s="258" t="s">
        <v>369</v>
      </c>
      <c r="F486" s="622" t="s">
        <v>57</v>
      </c>
      <c r="G486" s="297" t="s">
        <v>259</v>
      </c>
      <c r="H486" s="463" t="s">
        <v>238</v>
      </c>
      <c r="I486" s="261" t="s">
        <v>239</v>
      </c>
      <c r="J486" s="262"/>
      <c r="K486" s="262" t="s">
        <v>40</v>
      </c>
      <c r="L486" s="262" t="s">
        <v>159</v>
      </c>
      <c r="M486" s="425" t="s">
        <v>125</v>
      </c>
      <c r="N486" s="261" t="s">
        <v>240</v>
      </c>
      <c r="O486" s="263" t="str">
        <f>PARAMS("expert_collect_dtype")</f>
        <v>bf16</v>
      </c>
      <c r="P486" s="303"/>
      <c r="Q486" s="262"/>
    </row>
    <row r="487">
      <c r="E487" s="266"/>
      <c r="F487" s="266"/>
      <c r="G487" s="266"/>
      <c r="H487" s="304" t="s">
        <v>242</v>
      </c>
      <c r="I487" s="270" t="s">
        <v>239</v>
      </c>
      <c r="J487" s="271"/>
      <c r="K487" s="270">
        <f t="shared" ref="K487:M487" si="88">PARAMS(K486)</f>
        <v>2048</v>
      </c>
      <c r="L487" s="270">
        <f t="shared" si="88"/>
        <v>8</v>
      </c>
      <c r="M487" s="270">
        <f t="shared" si="88"/>
        <v>7168</v>
      </c>
      <c r="N487" s="270" t="s">
        <v>240</v>
      </c>
      <c r="O487" s="272"/>
      <c r="P487" s="440">
        <f>SIZEOF_IN_MIB(J487:M487, O486)</f>
        <v>224</v>
      </c>
      <c r="Q487" s="269"/>
    </row>
    <row r="488">
      <c r="E488" s="266"/>
      <c r="F488" s="266"/>
      <c r="G488" s="266"/>
      <c r="H488" s="302" t="s">
        <v>244</v>
      </c>
      <c r="I488" s="274" t="s">
        <v>239</v>
      </c>
      <c r="J488" s="261"/>
      <c r="K488" s="262" t="s">
        <v>143</v>
      </c>
      <c r="L488" s="262"/>
      <c r="M488" s="262"/>
      <c r="N488" s="274" t="s">
        <v>240</v>
      </c>
      <c r="O488" s="275"/>
      <c r="P488" s="303"/>
      <c r="Q488" s="262"/>
    </row>
    <row r="489">
      <c r="E489" s="266"/>
      <c r="F489" s="266"/>
      <c r="G489" s="266"/>
      <c r="H489" s="304" t="s">
        <v>246</v>
      </c>
      <c r="I489" s="271" t="s">
        <v>239</v>
      </c>
      <c r="J489" s="270"/>
      <c r="K489" s="271">
        <f t="shared" ref="K489:M489" si="89">K487/SHARDING(K488)</f>
        <v>128</v>
      </c>
      <c r="L489" s="271">
        <f t="shared" si="89"/>
        <v>8</v>
      </c>
      <c r="M489" s="271">
        <f t="shared" si="89"/>
        <v>7168</v>
      </c>
      <c r="N489" s="271" t="s">
        <v>240</v>
      </c>
      <c r="O489" s="280"/>
      <c r="P489" s="440">
        <f>SIZEOF_IN_MIB(J489:M489, O486)</f>
        <v>14</v>
      </c>
      <c r="Q489" s="269"/>
    </row>
    <row r="490">
      <c r="E490" s="266"/>
      <c r="F490" s="266"/>
      <c r="G490" s="277"/>
      <c r="H490" s="302" t="s">
        <v>262</v>
      </c>
      <c r="I490" s="274"/>
      <c r="J490" s="261"/>
      <c r="K490" s="262" t="s">
        <v>143</v>
      </c>
      <c r="L490" s="274"/>
      <c r="M490" s="274"/>
      <c r="N490" s="274"/>
      <c r="O490" s="262"/>
      <c r="P490" s="303"/>
      <c r="Q490" s="262"/>
    </row>
    <row r="491">
      <c r="E491" s="266"/>
      <c r="F491" s="266"/>
      <c r="G491" s="623" t="s">
        <v>370</v>
      </c>
      <c r="H491" s="624" t="s">
        <v>371</v>
      </c>
      <c r="I491" s="428"/>
      <c r="J491" s="566">
        <v>8.0</v>
      </c>
      <c r="K491" s="271"/>
      <c r="L491" s="271"/>
      <c r="M491" s="271"/>
      <c r="N491" s="271"/>
      <c r="O491" s="269"/>
      <c r="P491" s="440"/>
      <c r="Q491" s="269"/>
    </row>
    <row r="492">
      <c r="E492" s="266"/>
      <c r="F492" s="266"/>
      <c r="H492" s="625" t="s">
        <v>571</v>
      </c>
      <c r="I492" s="429"/>
      <c r="J492" s="801">
        <f>P489 * HW_SPEC("# of TensorCore per Chip") /J491</f>
        <v>3.5</v>
      </c>
      <c r="K492" s="274"/>
      <c r="L492" s="274"/>
      <c r="M492" s="274"/>
      <c r="N492" s="274"/>
      <c r="O492" s="262"/>
      <c r="P492" s="303"/>
      <c r="Q492" s="262"/>
    </row>
    <row r="493">
      <c r="E493" s="266"/>
      <c r="F493" s="266"/>
      <c r="H493" s="624" t="s">
        <v>572</v>
      </c>
      <c r="I493" s="428"/>
      <c r="J493" s="802">
        <f>IFS(J491=1,0,
J491=2, 1,
J491=4, 2,
J491=8, 3)</f>
        <v>3</v>
      </c>
      <c r="K493" s="271"/>
      <c r="L493" s="271"/>
      <c r="M493" s="271"/>
      <c r="N493" s="271"/>
      <c r="O493" s="269"/>
      <c r="P493" s="440"/>
      <c r="Q493" s="269"/>
    </row>
    <row r="494">
      <c r="E494" s="266"/>
      <c r="F494" s="266"/>
      <c r="H494" s="625" t="s">
        <v>573</v>
      </c>
      <c r="I494" s="429"/>
      <c r="J494" s="626">
        <f>IFS(J491=1,0,
J491=2, 0,
J491=4, 1,
J491=8, 3)</f>
        <v>3</v>
      </c>
      <c r="K494" s="274"/>
      <c r="L494" s="274"/>
      <c r="M494" s="274"/>
      <c r="N494" s="274"/>
      <c r="O494" s="262"/>
      <c r="P494" s="303"/>
      <c r="Q494" s="262"/>
    </row>
    <row r="495">
      <c r="E495" s="266"/>
      <c r="F495" s="266"/>
      <c r="H495" s="624" t="s">
        <v>574</v>
      </c>
      <c r="I495" s="428"/>
      <c r="J495" s="802">
        <f>IFS(J491=1,0,
J491=2, 0,
J491=4, 0,
J491=8, 1)</f>
        <v>1</v>
      </c>
      <c r="K495" s="271"/>
      <c r="L495" s="271"/>
      <c r="M495" s="271"/>
      <c r="N495" s="271"/>
      <c r="O495" s="269"/>
      <c r="P495" s="440"/>
      <c r="Q495" s="269"/>
    </row>
    <row r="496">
      <c r="E496" s="266"/>
      <c r="F496" s="266"/>
      <c r="H496" s="625" t="s">
        <v>575</v>
      </c>
      <c r="I496" s="429"/>
      <c r="J496" s="626">
        <f>IFS(J491=1,0,
J491=2, 1,
J491=4, 4,
J491=8, 12)</f>
        <v>12</v>
      </c>
      <c r="K496" s="274"/>
      <c r="L496" s="274"/>
      <c r="M496" s="274"/>
      <c r="N496" s="274"/>
      <c r="O496" s="262"/>
      <c r="P496" s="303"/>
      <c r="Q496" s="262"/>
    </row>
    <row r="497">
      <c r="E497" s="266"/>
      <c r="F497" s="266"/>
      <c r="H497" s="624" t="s">
        <v>576</v>
      </c>
      <c r="I497" s="428"/>
      <c r="J497" s="803">
        <f>J492*(1*J493+2*J494+3*J495)</f>
        <v>42</v>
      </c>
      <c r="K497" s="271"/>
      <c r="L497" s="271"/>
      <c r="M497" s="271"/>
      <c r="N497" s="271"/>
      <c r="O497" s="269"/>
      <c r="P497" s="440"/>
      <c r="Q497" s="269"/>
    </row>
    <row r="498">
      <c r="E498" s="266"/>
      <c r="F498" s="266"/>
      <c r="H498" s="625" t="s">
        <v>577</v>
      </c>
      <c r="I498" s="429"/>
      <c r="J498" s="801">
        <f>J497*J491</f>
        <v>336</v>
      </c>
      <c r="K498" s="274"/>
      <c r="L498" s="274"/>
      <c r="M498" s="274"/>
      <c r="N498" s="274"/>
      <c r="O498" s="262"/>
      <c r="P498" s="303"/>
      <c r="Q498" s="262"/>
    </row>
    <row r="499">
      <c r="E499" s="266"/>
      <c r="F499" s="266"/>
      <c r="H499" s="627" t="s">
        <v>269</v>
      </c>
      <c r="I499" s="428"/>
      <c r="J499" s="578">
        <f>ALL2ALL_CHIP2CHIP_TIME_MS2(J498,J496)</f>
        <v>0.1708984375</v>
      </c>
      <c r="K499" s="271"/>
      <c r="L499" s="271"/>
      <c r="M499" s="271"/>
      <c r="N499" s="271"/>
      <c r="O499" s="269"/>
      <c r="P499" s="440"/>
      <c r="Q499" s="269"/>
    </row>
    <row r="500">
      <c r="E500" s="266"/>
      <c r="F500" s="266"/>
      <c r="G500" s="151" t="s">
        <v>372</v>
      </c>
      <c r="H500" s="804" t="s">
        <v>264</v>
      </c>
      <c r="I500" s="429"/>
      <c r="J500" s="805">
        <f>HW_SPEC("# of TensorCore per Chip")</f>
        <v>2</v>
      </c>
      <c r="K500" s="274"/>
      <c r="L500" s="274"/>
      <c r="M500" s="274"/>
      <c r="N500" s="274"/>
      <c r="O500" s="262"/>
      <c r="P500" s="303"/>
      <c r="Q500" s="262"/>
    </row>
    <row r="501">
      <c r="E501" s="266"/>
      <c r="F501" s="266"/>
      <c r="H501" s="627" t="s">
        <v>373</v>
      </c>
      <c r="I501" s="428"/>
      <c r="J501" s="806">
        <f>P489 /J491 * (J500-1)</f>
        <v>1.75</v>
      </c>
      <c r="K501" s="271"/>
      <c r="L501" s="271"/>
      <c r="M501" s="271"/>
      <c r="N501" s="271"/>
      <c r="O501" s="269"/>
      <c r="P501" s="440"/>
      <c r="Q501" s="269"/>
    </row>
    <row r="502">
      <c r="E502" s="266"/>
      <c r="F502" s="266"/>
      <c r="H502" s="804" t="s">
        <v>341</v>
      </c>
      <c r="I502" s="429"/>
      <c r="J502" s="807">
        <f>J501*J500</f>
        <v>3.5</v>
      </c>
      <c r="K502" s="274"/>
      <c r="L502" s="274"/>
      <c r="M502" s="274"/>
      <c r="N502" s="274"/>
      <c r="O502" s="262"/>
      <c r="P502" s="303"/>
      <c r="Q502" s="262"/>
    </row>
    <row r="503">
      <c r="E503" s="266"/>
      <c r="F503" s="266"/>
      <c r="H503" s="627" t="s">
        <v>269</v>
      </c>
      <c r="I503" s="428"/>
      <c r="J503" s="428">
        <f>ALL2ALL_CORE2CORE_TIME_MS(J502)</f>
        <v>0.002848307292</v>
      </c>
      <c r="K503" s="271"/>
      <c r="L503" s="271"/>
      <c r="M503" s="271"/>
      <c r="N503" s="271"/>
      <c r="O503" s="269"/>
      <c r="P503" s="440"/>
      <c r="Q503" s="269"/>
    </row>
    <row r="504">
      <c r="E504" s="266"/>
      <c r="F504" s="277"/>
      <c r="G504" s="526" t="s">
        <v>269</v>
      </c>
      <c r="H504" s="575">
        <f>J499+J503</f>
        <v>0.1737467448</v>
      </c>
      <c r="I504" s="274"/>
      <c r="J504" s="261"/>
      <c r="K504" s="274"/>
      <c r="L504" s="274"/>
      <c r="M504" s="274"/>
      <c r="N504" s="274"/>
      <c r="O504" s="262"/>
      <c r="P504" s="303"/>
      <c r="Q504" s="262"/>
    </row>
    <row r="505">
      <c r="E505" s="266"/>
      <c r="F505" s="632" t="s">
        <v>374</v>
      </c>
      <c r="G505" s="593" t="s">
        <v>116</v>
      </c>
      <c r="H505" s="641" t="s">
        <v>578</v>
      </c>
      <c r="I505" s="270"/>
      <c r="J505" s="269"/>
      <c r="K505" s="269"/>
      <c r="L505" s="269"/>
      <c r="M505" s="269"/>
      <c r="N505" s="271"/>
      <c r="O505" s="269"/>
      <c r="P505" s="440"/>
      <c r="Q505" s="269"/>
    </row>
    <row r="506">
      <c r="E506" s="266"/>
      <c r="F506" s="266"/>
      <c r="G506" s="297" t="s">
        <v>259</v>
      </c>
      <c r="H506" s="463" t="s">
        <v>238</v>
      </c>
      <c r="I506" s="261" t="s">
        <v>239</v>
      </c>
      <c r="J506" s="262"/>
      <c r="K506" s="262" t="s">
        <v>40</v>
      </c>
      <c r="L506" s="262" t="s">
        <v>38</v>
      </c>
      <c r="M506" s="262" t="s">
        <v>125</v>
      </c>
      <c r="N506" s="274"/>
      <c r="O506" s="263" t="str">
        <f>PARAMS("expert_collect_dtype")</f>
        <v>bf16</v>
      </c>
      <c r="P506" s="303"/>
      <c r="Q506" s="262"/>
    </row>
    <row r="507">
      <c r="E507" s="266"/>
      <c r="F507" s="266"/>
      <c r="G507" s="266"/>
      <c r="H507" s="304" t="s">
        <v>242</v>
      </c>
      <c r="I507" s="270" t="s">
        <v>239</v>
      </c>
      <c r="J507" s="271"/>
      <c r="K507" s="270">
        <f t="shared" ref="K507:M507" si="90">PARAMS(K506)</f>
        <v>2048</v>
      </c>
      <c r="L507" s="270">
        <f t="shared" si="90"/>
        <v>1</v>
      </c>
      <c r="M507" s="270">
        <f t="shared" si="90"/>
        <v>7168</v>
      </c>
      <c r="N507" s="271"/>
      <c r="O507" s="272"/>
      <c r="P507" s="440">
        <f>SIZEOF_IN_MIB(J507:M507, O506)</f>
        <v>28</v>
      </c>
      <c r="Q507" s="269"/>
    </row>
    <row r="508">
      <c r="E508" s="266"/>
      <c r="F508" s="266"/>
      <c r="G508" s="266"/>
      <c r="H508" s="534" t="s">
        <v>244</v>
      </c>
      <c r="I508" s="274" t="s">
        <v>239</v>
      </c>
      <c r="J508" s="261"/>
      <c r="K508" s="262" t="s">
        <v>33</v>
      </c>
      <c r="L508" s="262"/>
      <c r="M508" s="262"/>
      <c r="N508" s="274"/>
      <c r="O508" s="275"/>
      <c r="P508" s="303"/>
      <c r="Q508" s="262"/>
    </row>
    <row r="509">
      <c r="E509" s="266"/>
      <c r="F509" s="266"/>
      <c r="G509" s="266"/>
      <c r="H509" s="300" t="s">
        <v>246</v>
      </c>
      <c r="I509" s="289" t="s">
        <v>239</v>
      </c>
      <c r="J509" s="290"/>
      <c r="K509" s="289">
        <f t="shared" ref="K509:M509" si="91">K507/SHARDING(K508)</f>
        <v>128</v>
      </c>
      <c r="L509" s="289">
        <f t="shared" si="91"/>
        <v>1</v>
      </c>
      <c r="M509" s="289">
        <f t="shared" si="91"/>
        <v>7168</v>
      </c>
      <c r="N509" s="289"/>
      <c r="O509" s="277"/>
      <c r="P509" s="301">
        <f>SIZEOF_IN_MIB(J509:M509, O506)</f>
        <v>1.75</v>
      </c>
      <c r="Q509" s="195"/>
    </row>
    <row r="510">
      <c r="E510" s="266"/>
      <c r="F510" s="266"/>
      <c r="G510" s="277"/>
      <c r="H510" s="634" t="s">
        <v>376</v>
      </c>
      <c r="I510" s="635"/>
      <c r="J510" s="195" t="s">
        <v>143</v>
      </c>
      <c r="K510" s="289"/>
      <c r="L510" s="289"/>
      <c r="M510" s="289"/>
      <c r="N510" s="289"/>
      <c r="O510" s="195"/>
      <c r="P510" s="636"/>
      <c r="Q510" s="195"/>
    </row>
    <row r="511">
      <c r="E511" s="266"/>
      <c r="F511" s="266"/>
      <c r="G511" s="311" t="s">
        <v>264</v>
      </c>
      <c r="H511" s="637">
        <f>SHARDING(J510) * SHARDING(H462)</f>
        <v>16</v>
      </c>
      <c r="I511" s="289"/>
      <c r="J511" s="290"/>
      <c r="K511" s="289"/>
      <c r="L511" s="289"/>
      <c r="M511" s="289"/>
      <c r="N511" s="289"/>
      <c r="O511" s="195"/>
      <c r="P511" s="636"/>
      <c r="Q511" s="195"/>
    </row>
    <row r="512">
      <c r="E512" s="266"/>
      <c r="F512" s="266"/>
      <c r="G512" s="526" t="s">
        <v>340</v>
      </c>
      <c r="H512" s="584">
        <f>P509 / H511 * (H511-1)</f>
        <v>1.640625</v>
      </c>
      <c r="I512" s="289"/>
      <c r="J512" s="290"/>
      <c r="K512" s="289"/>
      <c r="L512" s="289"/>
      <c r="M512" s="289"/>
      <c r="N512" s="289"/>
      <c r="O512" s="195"/>
      <c r="P512" s="636"/>
      <c r="Q512" s="195"/>
    </row>
    <row r="513">
      <c r="E513" s="266"/>
      <c r="F513" s="266"/>
      <c r="G513" s="526" t="s">
        <v>341</v>
      </c>
      <c r="H513" s="638">
        <f>H512*H511</f>
        <v>26.25</v>
      </c>
      <c r="I513" s="533"/>
      <c r="J513" s="290"/>
      <c r="K513" s="289"/>
      <c r="L513" s="289"/>
      <c r="M513" s="289"/>
      <c r="N513" s="289"/>
      <c r="O513" s="195"/>
      <c r="P513" s="636"/>
      <c r="Q513" s="195"/>
    </row>
    <row r="514">
      <c r="E514" s="266"/>
      <c r="F514" s="266"/>
      <c r="G514" s="526" t="s">
        <v>377</v>
      </c>
      <c r="H514" s="639">
        <f>HW_SPEC("# of TensorCore per Chip")</f>
        <v>2</v>
      </c>
      <c r="I514" s="633" t="s">
        <v>378</v>
      </c>
      <c r="J514" s="261"/>
      <c r="K514" s="274"/>
      <c r="L514" s="274"/>
      <c r="M514" s="274"/>
      <c r="N514" s="274"/>
      <c r="O514" s="262"/>
      <c r="P514" s="640"/>
      <c r="Q514" s="262"/>
    </row>
    <row r="515">
      <c r="E515" s="266"/>
      <c r="F515" s="266"/>
      <c r="G515" s="311" t="s">
        <v>267</v>
      </c>
      <c r="H515" s="336" t="str">
        <f>IFS(H511=8,12,
H511=4,4,
H511=2,1,
TRUE,NA())</f>
        <v>#N/A</v>
      </c>
      <c r="I515" s="641"/>
      <c r="J515" s="270"/>
      <c r="K515" s="271"/>
      <c r="L515" s="271"/>
      <c r="M515" s="271"/>
      <c r="N515" s="271"/>
      <c r="O515" s="269"/>
      <c r="P515" s="642"/>
      <c r="Q515" s="269"/>
    </row>
    <row r="516">
      <c r="E516" s="266"/>
      <c r="F516" s="277"/>
      <c r="G516" s="526" t="s">
        <v>380</v>
      </c>
      <c r="H516" s="575" t="str">
        <f>REDUCE_SCATTER_CHIP2CHIP_TIME_MS2(H513*H514,H515)</f>
        <v>#N/A</v>
      </c>
      <c r="I516" s="534"/>
      <c r="J516" s="261"/>
      <c r="K516" s="274"/>
      <c r="L516" s="274"/>
      <c r="M516" s="274"/>
      <c r="N516" s="274"/>
      <c r="O516" s="262"/>
      <c r="P516" s="640"/>
      <c r="Q516" s="262"/>
    </row>
    <row r="517">
      <c r="E517" s="266"/>
      <c r="F517" s="632" t="s">
        <v>56</v>
      </c>
      <c r="G517" s="643" t="s">
        <v>116</v>
      </c>
      <c r="H517" s="324" t="s">
        <v>579</v>
      </c>
      <c r="I517" s="269"/>
      <c r="J517" s="270"/>
      <c r="K517" s="269"/>
      <c r="L517" s="488"/>
      <c r="M517" s="269"/>
      <c r="N517" s="271"/>
      <c r="O517" s="269"/>
      <c r="P517" s="440"/>
      <c r="Q517" s="269"/>
    </row>
    <row r="518">
      <c r="E518" s="266"/>
      <c r="F518" s="266"/>
      <c r="G518" s="541" t="s">
        <v>259</v>
      </c>
      <c r="H518" s="534" t="s">
        <v>238</v>
      </c>
      <c r="I518" s="534"/>
      <c r="J518" s="261"/>
      <c r="K518" s="262" t="s">
        <v>40</v>
      </c>
      <c r="L518" s="425" t="s">
        <v>38</v>
      </c>
      <c r="M518" s="262" t="s">
        <v>125</v>
      </c>
      <c r="N518" s="274"/>
      <c r="O518" s="263" t="str">
        <f>PARAMS("expert_collect_dtype")</f>
        <v>bf16</v>
      </c>
      <c r="P518" s="303"/>
      <c r="Q518" s="262"/>
    </row>
    <row r="519">
      <c r="E519" s="266"/>
      <c r="F519" s="266"/>
      <c r="G519" s="266"/>
      <c r="H519" s="304" t="s">
        <v>242</v>
      </c>
      <c r="I519" s="304"/>
      <c r="J519" s="270"/>
      <c r="K519" s="271">
        <f t="shared" ref="K519:M519" si="92">PARAMS(K518)</f>
        <v>2048</v>
      </c>
      <c r="L519" s="271">
        <f t="shared" si="92"/>
        <v>1</v>
      </c>
      <c r="M519" s="271">
        <f t="shared" si="92"/>
        <v>7168</v>
      </c>
      <c r="N519" s="271"/>
      <c r="O519" s="272"/>
      <c r="P519" s="440">
        <f>SIZEOF_IN_MIB(J519:M519, O518)</f>
        <v>28</v>
      </c>
      <c r="Q519" s="269"/>
    </row>
    <row r="520">
      <c r="E520" s="266"/>
      <c r="F520" s="266"/>
      <c r="G520" s="266"/>
      <c r="H520" s="534" t="s">
        <v>244</v>
      </c>
      <c r="I520" s="534"/>
      <c r="J520" s="261"/>
      <c r="K520" s="262"/>
      <c r="L520" s="262"/>
      <c r="M520" s="262"/>
      <c r="N520" s="274"/>
      <c r="O520" s="275"/>
      <c r="P520" s="303"/>
      <c r="Q520" s="262"/>
    </row>
    <row r="521">
      <c r="E521" s="266"/>
      <c r="F521" s="266"/>
      <c r="G521" s="266"/>
      <c r="H521" s="449" t="s">
        <v>246</v>
      </c>
      <c r="I521" s="449"/>
      <c r="J521" s="270"/>
      <c r="K521" s="271">
        <f t="shared" ref="K521:M521" si="93">K519/SHARDING(K520)</f>
        <v>2048</v>
      </c>
      <c r="L521" s="271">
        <f t="shared" si="93"/>
        <v>1</v>
      </c>
      <c r="M521" s="271">
        <f t="shared" si="93"/>
        <v>7168</v>
      </c>
      <c r="N521" s="271"/>
      <c r="O521" s="280"/>
      <c r="P521" s="440">
        <f>SIZEOF_IN_MIB(J521:M521, O518)</f>
        <v>28</v>
      </c>
      <c r="Q521" s="269"/>
    </row>
    <row r="522">
      <c r="E522" s="266"/>
      <c r="F522" s="266"/>
      <c r="G522" s="277"/>
      <c r="H522" s="571" t="s">
        <v>376</v>
      </c>
      <c r="I522" s="302"/>
      <c r="J522" s="571" t="s">
        <v>143</v>
      </c>
      <c r="K522" s="261"/>
      <c r="L522" s="262"/>
      <c r="M522" s="274"/>
      <c r="N522" s="274"/>
      <c r="O522" s="262"/>
      <c r="P522" s="303"/>
      <c r="Q522" s="262"/>
    </row>
    <row r="523">
      <c r="E523" s="266"/>
      <c r="F523" s="266"/>
      <c r="G523" s="384" t="s">
        <v>382</v>
      </c>
      <c r="H523" s="538" t="s">
        <v>264</v>
      </c>
      <c r="I523" s="305"/>
      <c r="J523" s="527">
        <f>SHARDING(J522)*SHARDING(H462)/HW_SPEC("# of TensorCore per Chip")</f>
        <v>8</v>
      </c>
      <c r="K523" s="270"/>
      <c r="L523" s="269"/>
      <c r="M523" s="271"/>
      <c r="N523" s="271"/>
      <c r="O523" s="269"/>
      <c r="P523" s="440"/>
      <c r="Q523" s="269"/>
    </row>
    <row r="524">
      <c r="E524" s="266"/>
      <c r="F524" s="266"/>
      <c r="G524" s="266"/>
      <c r="H524" s="571" t="s">
        <v>383</v>
      </c>
      <c r="I524" s="222"/>
      <c r="J524" s="646">
        <f>P521 / J523 * (J523-1)</f>
        <v>24.5</v>
      </c>
      <c r="K524" s="261"/>
      <c r="L524" s="262"/>
      <c r="M524" s="274"/>
      <c r="N524" s="274"/>
      <c r="O524" s="262"/>
      <c r="P524" s="303"/>
      <c r="Q524" s="262"/>
    </row>
    <row r="525">
      <c r="E525" s="266"/>
      <c r="F525" s="266"/>
      <c r="G525" s="266"/>
      <c r="H525" s="566" t="s">
        <v>341</v>
      </c>
      <c r="I525" s="305"/>
      <c r="J525" s="645">
        <f>J524*J523</f>
        <v>196</v>
      </c>
      <c r="K525" s="270"/>
      <c r="L525" s="269"/>
      <c r="M525" s="271"/>
      <c r="N525" s="271"/>
      <c r="O525" s="269"/>
      <c r="P525" s="440"/>
      <c r="Q525" s="269"/>
    </row>
    <row r="526">
      <c r="E526" s="266"/>
      <c r="F526" s="266"/>
      <c r="G526" s="266"/>
      <c r="H526" s="571" t="s">
        <v>267</v>
      </c>
      <c r="I526" s="222"/>
      <c r="J526" s="644">
        <f>IFS(J523=16,32,
J523=8,12,
J523=4,4,
J523=2,1,
TRUE,NA())</f>
        <v>12</v>
      </c>
      <c r="K526" s="261"/>
      <c r="L526" s="262"/>
      <c r="M526" s="274"/>
      <c r="N526" s="274"/>
      <c r="O526" s="262"/>
      <c r="P526" s="303"/>
      <c r="Q526" s="262"/>
    </row>
    <row r="527">
      <c r="E527" s="266"/>
      <c r="F527" s="266"/>
      <c r="G527" s="277"/>
      <c r="H527" s="566" t="s">
        <v>269</v>
      </c>
      <c r="I527" s="305"/>
      <c r="J527" s="808">
        <f>IF(J525=0,0, REDUCE_SCATTER_CHIP2CHIP_TIME_MS2(J525,J526))</f>
        <v>0.09969075521</v>
      </c>
      <c r="K527" s="270"/>
      <c r="L527" s="269"/>
      <c r="M527" s="271"/>
      <c r="N527" s="271"/>
      <c r="O527" s="269"/>
      <c r="P527" s="440"/>
      <c r="Q527" s="269"/>
    </row>
    <row r="528">
      <c r="E528" s="266"/>
      <c r="F528" s="266"/>
      <c r="G528" s="541" t="s">
        <v>384</v>
      </c>
      <c r="H528" s="342" t="s">
        <v>264</v>
      </c>
      <c r="I528" s="533"/>
      <c r="J528" s="647">
        <f>HW_SPEC("# of TensorCore per Chip")</f>
        <v>2</v>
      </c>
      <c r="K528" s="290"/>
      <c r="L528" s="195"/>
      <c r="M528" s="289"/>
      <c r="N528" s="289"/>
      <c r="O528" s="195"/>
      <c r="P528" s="301"/>
      <c r="Q528" s="195"/>
    </row>
    <row r="529">
      <c r="E529" s="266"/>
      <c r="F529" s="266"/>
      <c r="G529" s="266"/>
      <c r="H529" s="634" t="s">
        <v>373</v>
      </c>
      <c r="I529" s="172"/>
      <c r="J529" s="648">
        <f>P521 * (J528-1)/J528</f>
        <v>14</v>
      </c>
      <c r="K529" s="290"/>
      <c r="L529" s="195"/>
      <c r="M529" s="289"/>
      <c r="N529" s="289"/>
      <c r="O529" s="195"/>
      <c r="P529" s="301"/>
      <c r="Q529" s="195"/>
    </row>
    <row r="530">
      <c r="E530" s="266"/>
      <c r="F530" s="266"/>
      <c r="G530" s="266"/>
      <c r="H530" s="634" t="s">
        <v>341</v>
      </c>
      <c r="I530" s="172"/>
      <c r="J530" s="648">
        <f>J529*J528</f>
        <v>28</v>
      </c>
      <c r="K530" s="290"/>
      <c r="L530" s="195"/>
      <c r="M530" s="289"/>
      <c r="N530" s="289"/>
      <c r="O530" s="195"/>
      <c r="P530" s="301"/>
      <c r="Q530" s="195"/>
    </row>
    <row r="531">
      <c r="E531" s="266"/>
      <c r="F531" s="266"/>
      <c r="G531" s="266"/>
      <c r="H531" s="634" t="s">
        <v>269</v>
      </c>
      <c r="I531" s="172"/>
      <c r="J531" s="649">
        <f>REDUCE_SCATTER_CORE2CORE_TIME_MS(J530)</f>
        <v>0.02278645833</v>
      </c>
      <c r="K531" s="290"/>
      <c r="L531" s="195"/>
      <c r="M531" s="289"/>
      <c r="N531" s="289"/>
      <c r="O531" s="195"/>
      <c r="P531" s="301"/>
      <c r="Q531" s="195"/>
    </row>
    <row r="532">
      <c r="E532" s="266"/>
      <c r="F532" s="266"/>
      <c r="G532" s="277"/>
      <c r="H532" s="634" t="s">
        <v>385</v>
      </c>
      <c r="I532" s="172"/>
      <c r="J532" s="649">
        <f>J531/J523</f>
        <v>0.002848307292</v>
      </c>
      <c r="K532" s="290"/>
      <c r="L532" s="195"/>
      <c r="M532" s="289"/>
      <c r="N532" s="289"/>
      <c r="O532" s="195"/>
      <c r="P532" s="301"/>
      <c r="Q532" s="195"/>
    </row>
    <row r="533">
      <c r="E533" s="266"/>
      <c r="F533" s="277"/>
      <c r="G533" s="531" t="s">
        <v>386</v>
      </c>
      <c r="H533" s="809">
        <f>SUM(J527+J532)</f>
        <v>0.1025390625</v>
      </c>
      <c r="I533" s="649"/>
      <c r="J533" s="290"/>
      <c r="K533" s="290"/>
      <c r="L533" s="195"/>
      <c r="M533" s="289"/>
      <c r="N533" s="289"/>
      <c r="O533" s="195"/>
      <c r="P533" s="301"/>
      <c r="Q533" s="195"/>
    </row>
    <row r="534">
      <c r="E534" s="266"/>
      <c r="F534" s="296" t="s">
        <v>293</v>
      </c>
      <c r="G534" s="651" t="s">
        <v>280</v>
      </c>
      <c r="H534" s="652" t="s">
        <v>56</v>
      </c>
      <c r="I534" s="582"/>
      <c r="J534" s="380"/>
      <c r="K534" s="380"/>
      <c r="L534" s="381"/>
      <c r="M534" s="381"/>
      <c r="N534" s="381"/>
      <c r="O534" s="380"/>
      <c r="P534" s="653"/>
      <c r="Q534" s="172"/>
    </row>
    <row r="535">
      <c r="E535" s="266"/>
      <c r="F535" s="266"/>
      <c r="G535" s="523" t="s">
        <v>298</v>
      </c>
      <c r="H535" s="654">
        <f>IFS(H534=F486,H504,H534=F505,H516,F517=H534,H533, TRUE,0)</f>
        <v>0.1025390625</v>
      </c>
      <c r="I535" s="513"/>
      <c r="J535" s="374"/>
      <c r="K535" s="374"/>
      <c r="L535" s="375"/>
      <c r="M535" s="375"/>
      <c r="N535" s="375"/>
      <c r="O535" s="374"/>
      <c r="P535" s="655"/>
      <c r="Q535" s="376"/>
    </row>
    <row r="536">
      <c r="E536" s="266"/>
      <c r="F536" s="266"/>
      <c r="G536" s="378" t="s">
        <v>283</v>
      </c>
      <c r="H536" s="558">
        <f>IFS(PARAMS("topo")="2x2x4", (2+2+4)/2,
PARAMS("topo")="2x2x2", (2+2+2)/2,
PARAMS("topo")="2x2", (2+2)/2,
TRUE, NA())</f>
        <v>3</v>
      </c>
      <c r="I536" s="582"/>
      <c r="J536" s="380"/>
      <c r="K536" s="380"/>
      <c r="L536" s="381"/>
      <c r="M536" s="381"/>
      <c r="N536" s="381"/>
      <c r="O536" s="380"/>
      <c r="P536" s="653"/>
      <c r="Q536" s="172"/>
    </row>
    <row r="537">
      <c r="E537" s="266"/>
      <c r="F537" s="277"/>
      <c r="G537" s="372" t="s">
        <v>284</v>
      </c>
      <c r="H537" s="373">
        <f>IF(H534="No Collectives", 0, H536 * HW_SPEC("Chip-to-Chip ICI Latency (ms)"))</f>
        <v>0.0039</v>
      </c>
      <c r="I537" s="580"/>
      <c r="J537" s="374"/>
      <c r="K537" s="374"/>
      <c r="L537" s="375"/>
      <c r="M537" s="375"/>
      <c r="N537" s="375"/>
      <c r="O537" s="374"/>
      <c r="P537" s="655"/>
      <c r="Q537" s="504"/>
    </row>
    <row r="538">
      <c r="E538" s="266"/>
      <c r="F538" s="541" t="s">
        <v>285</v>
      </c>
      <c r="G538" s="533" t="s">
        <v>45</v>
      </c>
      <c r="H538" s="810"/>
      <c r="I538" s="582"/>
      <c r="J538" s="380"/>
      <c r="K538" s="380"/>
      <c r="L538" s="381"/>
      <c r="M538" s="381"/>
      <c r="N538" s="381"/>
      <c r="O538" s="380"/>
      <c r="P538" s="653"/>
      <c r="Q538" s="172"/>
    </row>
    <row r="539">
      <c r="E539" s="266"/>
      <c r="F539" s="266"/>
      <c r="G539" s="533"/>
      <c r="H539" s="595"/>
      <c r="I539" s="386"/>
      <c r="J539" s="380"/>
      <c r="K539" s="380"/>
      <c r="L539" s="381"/>
      <c r="M539" s="381"/>
      <c r="N539" s="381"/>
      <c r="O539" s="380"/>
      <c r="P539" s="653"/>
      <c r="Q539" s="172"/>
    </row>
    <row r="540">
      <c r="E540" s="266"/>
      <c r="F540" s="277"/>
      <c r="G540" s="533"/>
      <c r="H540" s="595"/>
      <c r="I540" s="386"/>
      <c r="J540" s="380"/>
      <c r="K540" s="380"/>
      <c r="L540" s="381"/>
      <c r="M540" s="381"/>
      <c r="N540" s="381"/>
      <c r="O540" s="380"/>
      <c r="P540" s="653"/>
      <c r="Q540" s="172"/>
    </row>
    <row r="541">
      <c r="E541" s="266"/>
      <c r="F541" s="541" t="s">
        <v>289</v>
      </c>
      <c r="G541" s="533" t="s">
        <v>45</v>
      </c>
      <c r="H541" s="595"/>
      <c r="I541" s="386"/>
      <c r="J541" s="380"/>
      <c r="K541" s="380"/>
      <c r="L541" s="381"/>
      <c r="M541" s="381"/>
      <c r="N541" s="381"/>
      <c r="O541" s="380"/>
      <c r="P541" s="653"/>
      <c r="Q541" s="172"/>
    </row>
    <row r="542">
      <c r="E542" s="277"/>
      <c r="F542" s="277"/>
      <c r="G542" s="533"/>
      <c r="H542" s="595"/>
      <c r="I542" s="386"/>
      <c r="J542" s="380"/>
      <c r="K542" s="380"/>
      <c r="L542" s="381"/>
      <c r="M542" s="381"/>
      <c r="N542" s="381"/>
      <c r="O542" s="380"/>
      <c r="P542" s="653"/>
      <c r="Q542" s="172"/>
    </row>
    <row r="543">
      <c r="E543" s="258" t="s">
        <v>387</v>
      </c>
      <c r="F543" s="656" t="s">
        <v>249</v>
      </c>
      <c r="G543" s="260"/>
      <c r="H543" s="463" t="s">
        <v>238</v>
      </c>
      <c r="I543" s="261" t="s">
        <v>239</v>
      </c>
      <c r="J543" s="262"/>
      <c r="K543" s="262" t="s">
        <v>40</v>
      </c>
      <c r="L543" s="262" t="s">
        <v>38</v>
      </c>
      <c r="M543" s="425" t="s">
        <v>125</v>
      </c>
      <c r="N543" s="261" t="s">
        <v>240</v>
      </c>
      <c r="O543" s="263" t="s">
        <v>63</v>
      </c>
      <c r="P543" s="303"/>
      <c r="Q543" s="263" t="b">
        <v>0</v>
      </c>
    </row>
    <row r="544">
      <c r="E544" s="266"/>
      <c r="F544" s="267"/>
      <c r="G544" s="268"/>
      <c r="H544" s="304" t="s">
        <v>242</v>
      </c>
      <c r="I544" s="270" t="s">
        <v>239</v>
      </c>
      <c r="J544" s="271"/>
      <c r="K544" s="270">
        <f t="shared" ref="K544:M544" si="94">PARAMS(K543)</f>
        <v>2048</v>
      </c>
      <c r="L544" s="270">
        <f t="shared" si="94"/>
        <v>1</v>
      </c>
      <c r="M544" s="270">
        <f t="shared" si="94"/>
        <v>7168</v>
      </c>
      <c r="N544" s="270" t="s">
        <v>240</v>
      </c>
      <c r="O544" s="272"/>
      <c r="P544" s="440">
        <f>SIZEOF_IN_MIB(J544:M544, O543)</f>
        <v>14</v>
      </c>
      <c r="Q544" s="272"/>
    </row>
    <row r="545">
      <c r="E545" s="266"/>
      <c r="F545" s="267"/>
      <c r="G545" s="268"/>
      <c r="H545" s="534" t="s">
        <v>244</v>
      </c>
      <c r="I545" s="274" t="s">
        <v>239</v>
      </c>
      <c r="J545" s="261"/>
      <c r="K545" s="262" t="s">
        <v>143</v>
      </c>
      <c r="L545" s="262"/>
      <c r="M545" s="262"/>
      <c r="N545" s="274" t="s">
        <v>240</v>
      </c>
      <c r="O545" s="275"/>
      <c r="P545" s="303"/>
      <c r="Q545" s="275"/>
    </row>
    <row r="546">
      <c r="E546" s="266"/>
      <c r="F546" s="278"/>
      <c r="G546" s="279"/>
      <c r="H546" s="304" t="s">
        <v>246</v>
      </c>
      <c r="I546" s="271" t="s">
        <v>239</v>
      </c>
      <c r="J546" s="270"/>
      <c r="K546" s="271">
        <f t="shared" ref="K546:M546" si="95">K544/SHARDING(K545)</f>
        <v>128</v>
      </c>
      <c r="L546" s="271">
        <f t="shared" si="95"/>
        <v>1</v>
      </c>
      <c r="M546" s="271">
        <f t="shared" si="95"/>
        <v>7168</v>
      </c>
      <c r="N546" s="271" t="s">
        <v>240</v>
      </c>
      <c r="O546" s="280"/>
      <c r="P546" s="440">
        <f>SIZEOF_IN_MIB(J546:M546, O543)</f>
        <v>0.875</v>
      </c>
      <c r="Q546" s="280"/>
    </row>
    <row r="547">
      <c r="E547" s="266"/>
      <c r="F547" s="657" t="s">
        <v>253</v>
      </c>
      <c r="G547" s="260"/>
      <c r="H547" s="534" t="s">
        <v>238</v>
      </c>
      <c r="I547" s="274" t="s">
        <v>239</v>
      </c>
      <c r="J547" s="261"/>
      <c r="K547" s="217">
        <v>2.0</v>
      </c>
      <c r="L547" s="425" t="s">
        <v>125</v>
      </c>
      <c r="M547" s="262" t="s">
        <v>129</v>
      </c>
      <c r="N547" s="274" t="s">
        <v>240</v>
      </c>
      <c r="O547" s="263" t="s">
        <v>127</v>
      </c>
      <c r="P547" s="303"/>
      <c r="Q547" s="263" t="b">
        <v>0</v>
      </c>
    </row>
    <row r="548">
      <c r="E548" s="266"/>
      <c r="F548" s="267"/>
      <c r="G548" s="268"/>
      <c r="H548" s="304" t="s">
        <v>242</v>
      </c>
      <c r="I548" s="271" t="s">
        <v>239</v>
      </c>
      <c r="J548" s="270"/>
      <c r="K548" s="271">
        <f t="shared" ref="K548:M548" si="96">PARAMS(K547)</f>
        <v>2</v>
      </c>
      <c r="L548" s="271">
        <f t="shared" si="96"/>
        <v>7168</v>
      </c>
      <c r="M548" s="271">
        <f t="shared" si="96"/>
        <v>2048</v>
      </c>
      <c r="N548" s="271" t="s">
        <v>240</v>
      </c>
      <c r="O548" s="272"/>
      <c r="P548" s="440">
        <f>SIZEOF_IN_MIB(J548:M548, O547)</f>
        <v>14</v>
      </c>
      <c r="Q548" s="272"/>
    </row>
    <row r="549">
      <c r="E549" s="266"/>
      <c r="F549" s="267"/>
      <c r="G549" s="268"/>
      <c r="H549" s="534" t="s">
        <v>244</v>
      </c>
      <c r="I549" s="274" t="s">
        <v>239</v>
      </c>
      <c r="J549" s="261"/>
      <c r="K549" s="222"/>
      <c r="L549" s="262"/>
      <c r="M549" s="262"/>
      <c r="N549" s="274" t="s">
        <v>240</v>
      </c>
      <c r="O549" s="275"/>
      <c r="P549" s="303"/>
      <c r="Q549" s="275"/>
    </row>
    <row r="550">
      <c r="E550" s="266"/>
      <c r="F550" s="278"/>
      <c r="G550" s="279"/>
      <c r="H550" s="449" t="s">
        <v>246</v>
      </c>
      <c r="I550" s="271" t="s">
        <v>239</v>
      </c>
      <c r="J550" s="270"/>
      <c r="K550" s="271">
        <f t="shared" ref="K550:M550" si="97">K548/SHARDING(K549)</f>
        <v>2</v>
      </c>
      <c r="L550" s="271">
        <f t="shared" si="97"/>
        <v>7168</v>
      </c>
      <c r="M550" s="271">
        <f t="shared" si="97"/>
        <v>2048</v>
      </c>
      <c r="N550" s="271" t="s">
        <v>240</v>
      </c>
      <c r="O550" s="280"/>
      <c r="P550" s="440">
        <f>SIZEOF_IN_MIB(J550:M550, O547)</f>
        <v>14</v>
      </c>
      <c r="Q550" s="280"/>
    </row>
    <row r="551">
      <c r="E551" s="266"/>
      <c r="F551" s="657" t="s">
        <v>257</v>
      </c>
      <c r="G551" s="260"/>
      <c r="H551" s="534" t="s">
        <v>238</v>
      </c>
      <c r="I551" s="274" t="s">
        <v>239</v>
      </c>
      <c r="J551" s="262">
        <v>2.0</v>
      </c>
      <c r="K551" s="262" t="s">
        <v>40</v>
      </c>
      <c r="L551" s="262" t="s">
        <v>38</v>
      </c>
      <c r="M551" s="262" t="s">
        <v>129</v>
      </c>
      <c r="N551" s="274" t="s">
        <v>240</v>
      </c>
      <c r="O551" s="658" t="s">
        <v>82</v>
      </c>
      <c r="P551" s="303"/>
      <c r="Q551" s="263" t="b">
        <v>0</v>
      </c>
    </row>
    <row r="552">
      <c r="E552" s="266"/>
      <c r="F552" s="267"/>
      <c r="G552" s="268"/>
      <c r="H552" s="304" t="s">
        <v>242</v>
      </c>
      <c r="I552" s="271" t="s">
        <v>239</v>
      </c>
      <c r="J552" s="271">
        <f t="shared" ref="J552:M552" si="98">PARAMS(J551)</f>
        <v>2</v>
      </c>
      <c r="K552" s="271">
        <f t="shared" si="98"/>
        <v>2048</v>
      </c>
      <c r="L552" s="271">
        <f t="shared" si="98"/>
        <v>1</v>
      </c>
      <c r="M552" s="271">
        <f t="shared" si="98"/>
        <v>2048</v>
      </c>
      <c r="N552" s="271" t="s">
        <v>240</v>
      </c>
      <c r="O552" s="272"/>
      <c r="P552" s="440">
        <f>SIZEOF_IN_MIB(J552:M552, O551)</f>
        <v>16</v>
      </c>
      <c r="Q552" s="272"/>
    </row>
    <row r="553">
      <c r="E553" s="266"/>
      <c r="F553" s="267"/>
      <c r="G553" s="268"/>
      <c r="H553" s="534" t="s">
        <v>244</v>
      </c>
      <c r="I553" s="274" t="s">
        <v>239</v>
      </c>
      <c r="J553" s="261"/>
      <c r="K553" s="262" t="s">
        <v>143</v>
      </c>
      <c r="L553" s="262"/>
      <c r="M553" s="274"/>
      <c r="N553" s="274" t="s">
        <v>240</v>
      </c>
      <c r="O553" s="275"/>
      <c r="P553" s="303"/>
      <c r="Q553" s="275"/>
    </row>
    <row r="554">
      <c r="E554" s="266"/>
      <c r="F554" s="278"/>
      <c r="G554" s="279"/>
      <c r="H554" s="449" t="s">
        <v>246</v>
      </c>
      <c r="I554" s="271" t="s">
        <v>239</v>
      </c>
      <c r="J554" s="271">
        <f t="shared" ref="J554:M554" si="99">J552/SHARDING(J553)</f>
        <v>2</v>
      </c>
      <c r="K554" s="271">
        <f t="shared" si="99"/>
        <v>128</v>
      </c>
      <c r="L554" s="271">
        <f t="shared" si="99"/>
        <v>1</v>
      </c>
      <c r="M554" s="271">
        <f t="shared" si="99"/>
        <v>2048</v>
      </c>
      <c r="N554" s="271" t="s">
        <v>240</v>
      </c>
      <c r="O554" s="280"/>
      <c r="P554" s="440">
        <f>SIZEOF_IN_MIB(J554:M554, O551)</f>
        <v>1</v>
      </c>
      <c r="Q554" s="280"/>
    </row>
    <row r="555">
      <c r="E555" s="266"/>
      <c r="F555" s="297" t="s">
        <v>293</v>
      </c>
      <c r="G555" s="533"/>
      <c r="H555" s="659"/>
      <c r="I555" s="261"/>
      <c r="J555" s="261"/>
      <c r="K555" s="261"/>
      <c r="L555" s="274"/>
      <c r="M555" s="274"/>
      <c r="N555" s="274"/>
      <c r="O555" s="261"/>
      <c r="P555" s="303"/>
      <c r="Q555" s="660"/>
    </row>
    <row r="556">
      <c r="E556" s="266"/>
      <c r="F556" s="277"/>
      <c r="G556" s="600" t="s">
        <v>298</v>
      </c>
      <c r="H556" s="661"/>
      <c r="I556" s="419"/>
      <c r="J556" s="270"/>
      <c r="K556" s="270"/>
      <c r="L556" s="271"/>
      <c r="M556" s="271"/>
      <c r="N556" s="271"/>
      <c r="O556" s="270"/>
      <c r="P556" s="440"/>
      <c r="Q556" s="477"/>
    </row>
    <row r="557">
      <c r="E557" s="266"/>
      <c r="F557" s="662" t="s">
        <v>285</v>
      </c>
      <c r="G557" s="533" t="s">
        <v>286</v>
      </c>
      <c r="H557" s="595" t="str">
        <f>VLOOKUP(O543&amp;","&amp;O547,$T$3:$W$12,4, FALSE)</f>
        <v>fp8</v>
      </c>
      <c r="I557" s="386"/>
      <c r="J557" s="380"/>
      <c r="K557" s="380"/>
      <c r="L557" s="381"/>
      <c r="M557" s="381"/>
      <c r="N557" s="381"/>
      <c r="O557" s="380"/>
      <c r="P557" s="394"/>
      <c r="Q557" s="172"/>
    </row>
    <row r="558">
      <c r="E558" s="266"/>
      <c r="F558" s="266"/>
      <c r="G558" s="595" t="s">
        <v>299</v>
      </c>
      <c r="H558" s="599">
        <f>CALCULATE_FLOPS(J546:M546,J550:M550,L550,K550,H557)</f>
        <v>3758096384</v>
      </c>
      <c r="I558" s="386"/>
      <c r="J558" s="380"/>
      <c r="K558" s="380"/>
      <c r="L558" s="381"/>
      <c r="M558" s="381"/>
      <c r="N558" s="381"/>
      <c r="O558" s="380"/>
      <c r="P558" s="394"/>
      <c r="Q558" s="172"/>
    </row>
    <row r="559">
      <c r="E559" s="266"/>
      <c r="F559" s="277"/>
      <c r="G559" s="600" t="s">
        <v>288</v>
      </c>
      <c r="H559" s="663">
        <f>COMPUTE_TIME_MS(H558, H557)</f>
        <v>0.001894182712</v>
      </c>
      <c r="I559" s="390"/>
      <c r="J559" s="391"/>
      <c r="K559" s="391"/>
      <c r="L559" s="392"/>
      <c r="M559" s="392"/>
      <c r="N559" s="392"/>
      <c r="O559" s="391"/>
      <c r="P559" s="602"/>
      <c r="Q559" s="172"/>
    </row>
    <row r="560">
      <c r="E560" s="266"/>
      <c r="F560" s="662" t="s">
        <v>289</v>
      </c>
      <c r="G560" s="595" t="s">
        <v>290</v>
      </c>
      <c r="H560" s="603">
        <f>IF(Q543,0,P546)+IF(Q547,0,P550)+IF(Q551,0,P554)</f>
        <v>15.875</v>
      </c>
      <c r="I560" s="380"/>
      <c r="J560" s="380"/>
      <c r="K560" s="380"/>
      <c r="L560" s="381"/>
      <c r="M560" s="381"/>
      <c r="N560" s="381"/>
      <c r="O560" s="380"/>
      <c r="P560" s="394"/>
      <c r="Q560" s="172"/>
    </row>
    <row r="561">
      <c r="E561" s="277"/>
      <c r="F561" s="277"/>
      <c r="G561" s="604" t="s">
        <v>291</v>
      </c>
      <c r="H561" s="664">
        <f>HBM_TIME_MS(H560)</f>
        <v>0.005298335505</v>
      </c>
      <c r="I561" s="391"/>
      <c r="J561" s="391"/>
      <c r="K561" s="391"/>
      <c r="L561" s="392"/>
      <c r="M561" s="392"/>
      <c r="N561" s="392"/>
      <c r="O561" s="391"/>
      <c r="P561" s="602"/>
      <c r="Q561" s="172"/>
    </row>
    <row r="562">
      <c r="E562" s="258" t="s">
        <v>388</v>
      </c>
      <c r="F562" s="656" t="s">
        <v>249</v>
      </c>
      <c r="G562" s="260"/>
      <c r="H562" s="463" t="s">
        <v>238</v>
      </c>
      <c r="I562" s="261" t="s">
        <v>239</v>
      </c>
      <c r="J562" s="331"/>
      <c r="K562" s="665" t="s">
        <v>40</v>
      </c>
      <c r="L562" s="665" t="s">
        <v>38</v>
      </c>
      <c r="M562" s="666" t="s">
        <v>129</v>
      </c>
      <c r="N562" s="261" t="s">
        <v>240</v>
      </c>
      <c r="O562" s="263" t="s">
        <v>63</v>
      </c>
      <c r="P562" s="303"/>
      <c r="Q562" s="263" t="b">
        <v>0</v>
      </c>
    </row>
    <row r="563">
      <c r="E563" s="266"/>
      <c r="F563" s="267"/>
      <c r="G563" s="268"/>
      <c r="H563" s="304" t="s">
        <v>242</v>
      </c>
      <c r="I563" s="270" t="s">
        <v>239</v>
      </c>
      <c r="J563" s="326"/>
      <c r="K563" s="271">
        <f t="shared" ref="K563:M563" si="100">PARAMS(K562)</f>
        <v>2048</v>
      </c>
      <c r="L563" s="668">
        <f t="shared" si="100"/>
        <v>1</v>
      </c>
      <c r="M563" s="668">
        <f t="shared" si="100"/>
        <v>2048</v>
      </c>
      <c r="N563" s="270" t="s">
        <v>240</v>
      </c>
      <c r="O563" s="272"/>
      <c r="P563" s="440">
        <f>SIZEOF_IN_MIB(J563:M563, O562)</f>
        <v>4</v>
      </c>
      <c r="Q563" s="272"/>
    </row>
    <row r="564">
      <c r="E564" s="266"/>
      <c r="F564" s="267"/>
      <c r="G564" s="268"/>
      <c r="H564" s="534" t="s">
        <v>244</v>
      </c>
      <c r="I564" s="274" t="s">
        <v>239</v>
      </c>
      <c r="J564" s="330"/>
      <c r="K564" s="669" t="s">
        <v>143</v>
      </c>
      <c r="L564" s="331"/>
      <c r="M564" s="331"/>
      <c r="N564" s="274" t="s">
        <v>240</v>
      </c>
      <c r="O564" s="275"/>
      <c r="P564" s="303"/>
      <c r="Q564" s="275"/>
    </row>
    <row r="565">
      <c r="E565" s="266"/>
      <c r="F565" s="278"/>
      <c r="G565" s="279"/>
      <c r="H565" s="304" t="s">
        <v>246</v>
      </c>
      <c r="I565" s="271" t="s">
        <v>239</v>
      </c>
      <c r="J565" s="325"/>
      <c r="K565" s="670">
        <f t="shared" ref="K565:M565" si="101">K563/SHARDING(K564)</f>
        <v>128</v>
      </c>
      <c r="L565" s="670">
        <f t="shared" si="101"/>
        <v>1</v>
      </c>
      <c r="M565" s="670">
        <f t="shared" si="101"/>
        <v>2048</v>
      </c>
      <c r="N565" s="271" t="s">
        <v>240</v>
      </c>
      <c r="O565" s="280"/>
      <c r="P565" s="440">
        <f>SIZEOF_IN_MIB(J565:M565, O562)</f>
        <v>0.25</v>
      </c>
      <c r="Q565" s="280"/>
    </row>
    <row r="566">
      <c r="E566" s="266"/>
      <c r="F566" s="657" t="s">
        <v>253</v>
      </c>
      <c r="G566" s="260"/>
      <c r="H566" s="534" t="s">
        <v>238</v>
      </c>
      <c r="I566" s="274" t="s">
        <v>239</v>
      </c>
      <c r="J566" s="330"/>
      <c r="K566" s="317"/>
      <c r="L566" s="666" t="s">
        <v>129</v>
      </c>
      <c r="M566" s="665" t="s">
        <v>125</v>
      </c>
      <c r="N566" s="274" t="s">
        <v>240</v>
      </c>
      <c r="O566" s="263" t="s">
        <v>127</v>
      </c>
      <c r="P566" s="303"/>
      <c r="Q566" s="263" t="b">
        <v>0</v>
      </c>
    </row>
    <row r="567">
      <c r="E567" s="266"/>
      <c r="F567" s="267"/>
      <c r="G567" s="268"/>
      <c r="H567" s="304" t="s">
        <v>242</v>
      </c>
      <c r="I567" s="271" t="s">
        <v>239</v>
      </c>
      <c r="J567" s="325"/>
      <c r="K567" s="314"/>
      <c r="L567" s="670">
        <f t="shared" ref="L567:M567" si="102">PARAMS(L566)</f>
        <v>2048</v>
      </c>
      <c r="M567" s="670">
        <f t="shared" si="102"/>
        <v>7168</v>
      </c>
      <c r="N567" s="271" t="s">
        <v>240</v>
      </c>
      <c r="O567" s="272"/>
      <c r="P567" s="440">
        <f>SIZEOF_IN_MIB(J567:M567, O566)</f>
        <v>7</v>
      </c>
      <c r="Q567" s="272"/>
    </row>
    <row r="568">
      <c r="E568" s="266"/>
      <c r="F568" s="267"/>
      <c r="G568" s="268"/>
      <c r="H568" s="534" t="s">
        <v>244</v>
      </c>
      <c r="I568" s="274" t="s">
        <v>239</v>
      </c>
      <c r="J568" s="330"/>
      <c r="K568" s="317"/>
      <c r="L568" s="331"/>
      <c r="M568" s="331"/>
      <c r="N568" s="274" t="s">
        <v>240</v>
      </c>
      <c r="O568" s="275"/>
      <c r="P568" s="303"/>
      <c r="Q568" s="275"/>
    </row>
    <row r="569">
      <c r="E569" s="266"/>
      <c r="F569" s="278"/>
      <c r="G569" s="279"/>
      <c r="H569" s="449" t="s">
        <v>246</v>
      </c>
      <c r="I569" s="271" t="s">
        <v>239</v>
      </c>
      <c r="J569" s="325"/>
      <c r="K569" s="314"/>
      <c r="L569" s="670">
        <f t="shared" ref="L569:M569" si="103">L567/SHARDING(L568)</f>
        <v>2048</v>
      </c>
      <c r="M569" s="670">
        <f t="shared" si="103"/>
        <v>7168</v>
      </c>
      <c r="N569" s="271" t="s">
        <v>240</v>
      </c>
      <c r="O569" s="280"/>
      <c r="P569" s="440">
        <f>SIZEOF_IN_MIB(J569:M569, O566)</f>
        <v>7</v>
      </c>
      <c r="Q569" s="280"/>
    </row>
    <row r="570">
      <c r="E570" s="266"/>
      <c r="F570" s="657" t="s">
        <v>257</v>
      </c>
      <c r="G570" s="260"/>
      <c r="H570" s="534" t="s">
        <v>238</v>
      </c>
      <c r="I570" s="274" t="s">
        <v>239</v>
      </c>
      <c r="J570" s="330"/>
      <c r="K570" s="665" t="s">
        <v>40</v>
      </c>
      <c r="L570" s="665" t="s">
        <v>38</v>
      </c>
      <c r="M570" s="665" t="s">
        <v>125</v>
      </c>
      <c r="N570" s="274" t="s">
        <v>240</v>
      </c>
      <c r="O570" s="658" t="s">
        <v>82</v>
      </c>
      <c r="P570" s="303"/>
      <c r="Q570" s="263" t="b">
        <v>0</v>
      </c>
    </row>
    <row r="571">
      <c r="E571" s="266"/>
      <c r="F571" s="267"/>
      <c r="G571" s="268"/>
      <c r="H571" s="304" t="s">
        <v>242</v>
      </c>
      <c r="I571" s="271" t="s">
        <v>239</v>
      </c>
      <c r="J571" s="326"/>
      <c r="K571" s="271">
        <f t="shared" ref="K571:M571" si="104">PARAMS(K570)</f>
        <v>2048</v>
      </c>
      <c r="L571" s="670">
        <f t="shared" si="104"/>
        <v>1</v>
      </c>
      <c r="M571" s="670">
        <f t="shared" si="104"/>
        <v>7168</v>
      </c>
      <c r="N571" s="271" t="s">
        <v>240</v>
      </c>
      <c r="O571" s="272"/>
      <c r="P571" s="440">
        <f>SIZEOF_IN_MIB(J571:M571, O570)</f>
        <v>28</v>
      </c>
      <c r="Q571" s="272"/>
    </row>
    <row r="572">
      <c r="E572" s="266"/>
      <c r="F572" s="267"/>
      <c r="G572" s="268"/>
      <c r="H572" s="534" t="s">
        <v>244</v>
      </c>
      <c r="I572" s="274" t="s">
        <v>239</v>
      </c>
      <c r="J572" s="330"/>
      <c r="K572" s="669" t="s">
        <v>143</v>
      </c>
      <c r="L572" s="331"/>
      <c r="M572" s="331"/>
      <c r="N572" s="274" t="s">
        <v>240</v>
      </c>
      <c r="O572" s="275"/>
      <c r="P572" s="303"/>
      <c r="Q572" s="275"/>
    </row>
    <row r="573">
      <c r="E573" s="266"/>
      <c r="F573" s="278"/>
      <c r="G573" s="279"/>
      <c r="H573" s="449" t="s">
        <v>246</v>
      </c>
      <c r="I573" s="271" t="s">
        <v>239</v>
      </c>
      <c r="J573" s="326"/>
      <c r="K573" s="670">
        <f t="shared" ref="K573:M573" si="105">K571/SHARDING(K572)</f>
        <v>128</v>
      </c>
      <c r="L573" s="670">
        <f t="shared" si="105"/>
        <v>1</v>
      </c>
      <c r="M573" s="670">
        <f t="shared" si="105"/>
        <v>7168</v>
      </c>
      <c r="N573" s="271" t="s">
        <v>240</v>
      </c>
      <c r="O573" s="280"/>
      <c r="P573" s="440">
        <f>SIZEOF_IN_MIB(J573:M573, O570)</f>
        <v>1.75</v>
      </c>
      <c r="Q573" s="280"/>
    </row>
    <row r="574">
      <c r="E574" s="266"/>
      <c r="F574" s="297" t="s">
        <v>293</v>
      </c>
      <c r="G574" s="533"/>
      <c r="H574" s="659"/>
      <c r="I574" s="261"/>
      <c r="J574" s="261"/>
      <c r="K574" s="261"/>
      <c r="L574" s="274"/>
      <c r="M574" s="274"/>
      <c r="N574" s="274"/>
      <c r="O574" s="261"/>
      <c r="P574" s="303"/>
      <c r="Q574" s="660"/>
    </row>
    <row r="575">
      <c r="E575" s="266"/>
      <c r="F575" s="277"/>
      <c r="G575" s="600" t="s">
        <v>298</v>
      </c>
      <c r="H575" s="661"/>
      <c r="I575" s="419"/>
      <c r="J575" s="270"/>
      <c r="K575" s="270"/>
      <c r="L575" s="271"/>
      <c r="M575" s="271"/>
      <c r="N575" s="271"/>
      <c r="O575" s="270"/>
      <c r="P575" s="440"/>
      <c r="Q575" s="477"/>
    </row>
    <row r="576">
      <c r="E576" s="266"/>
      <c r="F576" s="662" t="s">
        <v>285</v>
      </c>
      <c r="G576" s="533" t="s">
        <v>286</v>
      </c>
      <c r="H576" s="595" t="str">
        <f>VLOOKUP(O562&amp;","&amp;O566,$T$3:$W$12,4, FALSE)</f>
        <v>fp8</v>
      </c>
      <c r="I576" s="386"/>
      <c r="J576" s="380"/>
      <c r="K576" s="380"/>
      <c r="L576" s="381"/>
      <c r="M576" s="381"/>
      <c r="N576" s="381"/>
      <c r="O576" s="380"/>
      <c r="P576" s="394"/>
      <c r="Q576" s="172"/>
    </row>
    <row r="577">
      <c r="E577" s="266"/>
      <c r="F577" s="266"/>
      <c r="G577" s="595" t="s">
        <v>299</v>
      </c>
      <c r="H577" s="599">
        <f>CALCULATE_FLOPS(J565:M565,J569:M569,L569,1,H576)</f>
        <v>3758096384</v>
      </c>
      <c r="I577" s="386"/>
      <c r="J577" s="380"/>
      <c r="K577" s="380"/>
      <c r="L577" s="381"/>
      <c r="M577" s="381"/>
      <c r="N577" s="381"/>
      <c r="O577" s="380"/>
      <c r="P577" s="394"/>
      <c r="Q577" s="172"/>
    </row>
    <row r="578">
      <c r="E578" s="266"/>
      <c r="F578" s="277"/>
      <c r="G578" s="600" t="s">
        <v>288</v>
      </c>
      <c r="H578" s="663">
        <f>COMPUTE_TIME_MS(H577, H576)</f>
        <v>0.001894182712</v>
      </c>
      <c r="I578" s="390"/>
      <c r="J578" s="391"/>
      <c r="K578" s="391"/>
      <c r="L578" s="392"/>
      <c r="M578" s="392"/>
      <c r="N578" s="392"/>
      <c r="O578" s="391"/>
      <c r="P578" s="602"/>
      <c r="Q578" s="172"/>
    </row>
    <row r="579">
      <c r="E579" s="266"/>
      <c r="F579" s="662" t="s">
        <v>289</v>
      </c>
      <c r="G579" s="595" t="s">
        <v>290</v>
      </c>
      <c r="H579" s="603">
        <f>IF(Q562,0,P565)+IF(Q566,0,P569)+IF(Q570,0,P573)</f>
        <v>9</v>
      </c>
      <c r="I579" s="380"/>
      <c r="J579" s="380"/>
      <c r="K579" s="380"/>
      <c r="L579" s="381"/>
      <c r="M579" s="381"/>
      <c r="N579" s="381"/>
      <c r="O579" s="380"/>
      <c r="P579" s="394"/>
      <c r="Q579" s="172"/>
    </row>
    <row r="580">
      <c r="E580" s="277"/>
      <c r="F580" s="277"/>
      <c r="G580" s="604" t="s">
        <v>291</v>
      </c>
      <c r="H580" s="664">
        <f>HBM_TIME_MS(H579)</f>
        <v>0.003003780759</v>
      </c>
      <c r="I580" s="391"/>
      <c r="J580" s="391"/>
      <c r="K580" s="391"/>
      <c r="L580" s="392"/>
      <c r="M580" s="392"/>
      <c r="N580" s="392"/>
      <c r="O580" s="391"/>
      <c r="P580" s="602"/>
      <c r="Q580" s="172"/>
    </row>
    <row r="581">
      <c r="P581" s="147"/>
    </row>
    <row r="582">
      <c r="P582" s="147"/>
    </row>
    <row r="583">
      <c r="P583" s="147"/>
    </row>
    <row r="584">
      <c r="P584" s="147"/>
    </row>
    <row r="585">
      <c r="P585" s="147"/>
    </row>
    <row r="586">
      <c r="P586" s="147"/>
    </row>
    <row r="587">
      <c r="P587" s="147"/>
    </row>
    <row r="588">
      <c r="P588" s="147"/>
    </row>
    <row r="589">
      <c r="P589" s="147"/>
    </row>
    <row r="590">
      <c r="P590" s="147"/>
    </row>
    <row r="591">
      <c r="P591" s="147"/>
    </row>
    <row r="592">
      <c r="P592" s="147"/>
    </row>
    <row r="593">
      <c r="P593" s="147"/>
    </row>
    <row r="594">
      <c r="P594" s="147"/>
    </row>
    <row r="595">
      <c r="P595" s="147"/>
    </row>
    <row r="596">
      <c r="P596" s="147"/>
    </row>
    <row r="597">
      <c r="P597" s="147"/>
    </row>
    <row r="598">
      <c r="P598" s="147"/>
    </row>
    <row r="599">
      <c r="P599" s="147"/>
    </row>
    <row r="600">
      <c r="P600" s="147"/>
    </row>
    <row r="601">
      <c r="P601" s="147"/>
    </row>
    <row r="602">
      <c r="P602" s="147"/>
    </row>
    <row r="603">
      <c r="P603" s="147"/>
    </row>
    <row r="604">
      <c r="P604" s="147"/>
    </row>
    <row r="605">
      <c r="P605" s="147"/>
    </row>
    <row r="606">
      <c r="P606" s="147"/>
    </row>
    <row r="607">
      <c r="P607" s="147"/>
    </row>
    <row r="608">
      <c r="P608" s="147"/>
    </row>
    <row r="609">
      <c r="P609" s="147"/>
    </row>
    <row r="610">
      <c r="P610" s="147"/>
    </row>
    <row r="611">
      <c r="P611" s="147"/>
    </row>
    <row r="612">
      <c r="P612" s="147"/>
    </row>
    <row r="613">
      <c r="P613" s="147"/>
    </row>
    <row r="614">
      <c r="P614" s="147"/>
    </row>
    <row r="615">
      <c r="P615" s="147"/>
    </row>
    <row r="616">
      <c r="P616" s="147"/>
    </row>
    <row r="617">
      <c r="P617" s="147"/>
    </row>
    <row r="618">
      <c r="P618" s="147"/>
    </row>
    <row r="619">
      <c r="P619" s="147"/>
    </row>
    <row r="620">
      <c r="P620" s="147"/>
    </row>
    <row r="621">
      <c r="P621" s="147"/>
    </row>
    <row r="622">
      <c r="P622" s="147"/>
    </row>
    <row r="623">
      <c r="P623" s="147"/>
    </row>
    <row r="624">
      <c r="P624" s="147"/>
    </row>
    <row r="625">
      <c r="P625" s="147"/>
    </row>
    <row r="626">
      <c r="P626" s="147"/>
    </row>
    <row r="627">
      <c r="P627" s="147"/>
    </row>
    <row r="628">
      <c r="P628" s="147"/>
    </row>
    <row r="629">
      <c r="P629" s="147"/>
    </row>
    <row r="630">
      <c r="P630" s="147"/>
    </row>
    <row r="631">
      <c r="P631" s="147"/>
    </row>
    <row r="632">
      <c r="P632" s="147"/>
    </row>
    <row r="633">
      <c r="P633" s="147"/>
    </row>
    <row r="634">
      <c r="P634" s="147"/>
    </row>
    <row r="635">
      <c r="P635" s="147"/>
    </row>
    <row r="636">
      <c r="P636" s="147"/>
    </row>
    <row r="637">
      <c r="P637" s="147"/>
    </row>
    <row r="638">
      <c r="P638" s="147"/>
    </row>
    <row r="639">
      <c r="P639" s="147"/>
    </row>
    <row r="640">
      <c r="P640" s="147"/>
    </row>
    <row r="641">
      <c r="P641" s="147"/>
    </row>
    <row r="642">
      <c r="P642" s="147"/>
    </row>
    <row r="643">
      <c r="P643" s="147"/>
    </row>
    <row r="644">
      <c r="P644" s="147"/>
    </row>
    <row r="645">
      <c r="P645" s="147"/>
    </row>
    <row r="646">
      <c r="P646" s="147"/>
    </row>
    <row r="647">
      <c r="P647" s="147"/>
    </row>
    <row r="648">
      <c r="P648" s="147"/>
    </row>
    <row r="649">
      <c r="P649" s="147"/>
    </row>
    <row r="650">
      <c r="P650" s="147"/>
    </row>
    <row r="651">
      <c r="P651" s="147"/>
    </row>
    <row r="652">
      <c r="P652" s="147"/>
    </row>
    <row r="653">
      <c r="P653" s="147"/>
    </row>
    <row r="654">
      <c r="P654" s="147"/>
    </row>
    <row r="655">
      <c r="P655" s="147"/>
    </row>
    <row r="656">
      <c r="P656" s="147"/>
    </row>
    <row r="657">
      <c r="P657" s="147"/>
    </row>
    <row r="658">
      <c r="P658" s="147"/>
    </row>
    <row r="659">
      <c r="P659" s="147"/>
    </row>
    <row r="660">
      <c r="P660" s="147"/>
    </row>
    <row r="661">
      <c r="P661" s="147"/>
    </row>
    <row r="662">
      <c r="P662" s="147"/>
    </row>
    <row r="663">
      <c r="P663" s="147"/>
    </row>
    <row r="664">
      <c r="P664" s="147"/>
    </row>
    <row r="665">
      <c r="P665" s="147"/>
    </row>
    <row r="666">
      <c r="P666" s="147"/>
    </row>
    <row r="667">
      <c r="P667" s="147"/>
    </row>
    <row r="668">
      <c r="P668" s="147"/>
    </row>
    <row r="669">
      <c r="P669" s="147"/>
    </row>
    <row r="670">
      <c r="P670" s="147"/>
    </row>
    <row r="671">
      <c r="P671" s="147"/>
    </row>
    <row r="672">
      <c r="P672" s="147"/>
    </row>
    <row r="673">
      <c r="P673" s="147"/>
    </row>
    <row r="674">
      <c r="P674" s="147"/>
    </row>
    <row r="675">
      <c r="P675" s="147"/>
    </row>
    <row r="676">
      <c r="P676" s="147"/>
    </row>
    <row r="677">
      <c r="P677" s="147"/>
    </row>
    <row r="678">
      <c r="P678" s="147"/>
    </row>
    <row r="679">
      <c r="P679" s="147"/>
    </row>
    <row r="680">
      <c r="P680" s="147"/>
    </row>
    <row r="681">
      <c r="P681" s="147"/>
    </row>
    <row r="682">
      <c r="P682" s="147"/>
    </row>
    <row r="683">
      <c r="P683" s="147"/>
    </row>
    <row r="684">
      <c r="P684" s="147"/>
    </row>
    <row r="685">
      <c r="P685" s="147"/>
    </row>
    <row r="686">
      <c r="P686" s="147"/>
    </row>
    <row r="687">
      <c r="P687" s="147"/>
    </row>
    <row r="688">
      <c r="P688" s="147"/>
    </row>
    <row r="689">
      <c r="P689" s="147"/>
    </row>
    <row r="690">
      <c r="P690" s="147"/>
    </row>
    <row r="691">
      <c r="P691" s="147"/>
    </row>
    <row r="692">
      <c r="P692" s="147"/>
    </row>
    <row r="693">
      <c r="P693" s="147"/>
    </row>
    <row r="694">
      <c r="P694" s="147"/>
    </row>
    <row r="695">
      <c r="P695" s="147"/>
    </row>
    <row r="696">
      <c r="P696" s="147"/>
    </row>
    <row r="697">
      <c r="P697" s="147"/>
    </row>
    <row r="698">
      <c r="P698" s="147"/>
    </row>
    <row r="699">
      <c r="P699" s="147"/>
    </row>
    <row r="700">
      <c r="P700" s="147"/>
    </row>
    <row r="701">
      <c r="P701" s="147"/>
    </row>
    <row r="702">
      <c r="P702" s="147"/>
    </row>
    <row r="703">
      <c r="P703" s="147"/>
    </row>
    <row r="704">
      <c r="P704" s="147"/>
    </row>
    <row r="705">
      <c r="P705" s="147"/>
    </row>
    <row r="706">
      <c r="P706" s="147"/>
    </row>
    <row r="707">
      <c r="P707" s="147"/>
    </row>
    <row r="708">
      <c r="P708" s="147"/>
    </row>
    <row r="709">
      <c r="P709" s="147"/>
    </row>
    <row r="710">
      <c r="P710" s="147"/>
    </row>
    <row r="711">
      <c r="P711" s="147"/>
    </row>
    <row r="712">
      <c r="P712" s="147"/>
    </row>
    <row r="713">
      <c r="P713" s="147"/>
    </row>
    <row r="714">
      <c r="P714" s="147"/>
    </row>
    <row r="715">
      <c r="P715" s="147"/>
    </row>
    <row r="716">
      <c r="P716" s="147"/>
    </row>
    <row r="717">
      <c r="P717" s="147"/>
    </row>
    <row r="718">
      <c r="P718" s="147"/>
    </row>
    <row r="719">
      <c r="P719" s="147"/>
    </row>
    <row r="720">
      <c r="P720" s="147"/>
    </row>
    <row r="721">
      <c r="P721" s="147"/>
    </row>
    <row r="722">
      <c r="P722" s="147"/>
    </row>
    <row r="723">
      <c r="P723" s="147"/>
    </row>
    <row r="724">
      <c r="P724" s="147"/>
    </row>
    <row r="725">
      <c r="P725" s="147"/>
    </row>
    <row r="726">
      <c r="P726" s="147"/>
    </row>
    <row r="727">
      <c r="P727" s="147"/>
    </row>
    <row r="728">
      <c r="P728" s="147"/>
    </row>
    <row r="729">
      <c r="P729" s="147"/>
    </row>
    <row r="730">
      <c r="P730" s="147"/>
    </row>
    <row r="731">
      <c r="P731" s="147"/>
    </row>
    <row r="732">
      <c r="P732" s="147"/>
    </row>
    <row r="733">
      <c r="P733" s="147"/>
    </row>
    <row r="734">
      <c r="P734" s="147"/>
    </row>
    <row r="735">
      <c r="P735" s="147"/>
    </row>
    <row r="736">
      <c r="P736" s="147"/>
    </row>
    <row r="737">
      <c r="P737" s="147"/>
    </row>
    <row r="738">
      <c r="P738" s="147"/>
    </row>
    <row r="739">
      <c r="P739" s="147"/>
    </row>
    <row r="740">
      <c r="P740" s="147"/>
    </row>
    <row r="741">
      <c r="P741" s="147"/>
    </row>
    <row r="742">
      <c r="P742" s="147"/>
    </row>
    <row r="743">
      <c r="P743" s="147"/>
    </row>
    <row r="744">
      <c r="P744" s="147"/>
    </row>
    <row r="745">
      <c r="P745" s="147"/>
    </row>
    <row r="746">
      <c r="P746" s="147"/>
    </row>
    <row r="747">
      <c r="P747" s="147"/>
    </row>
    <row r="748">
      <c r="P748" s="147"/>
    </row>
    <row r="749">
      <c r="P749" s="147"/>
    </row>
    <row r="750">
      <c r="P750" s="147"/>
    </row>
    <row r="751">
      <c r="P751" s="147"/>
    </row>
    <row r="752">
      <c r="P752" s="147"/>
    </row>
    <row r="753">
      <c r="P753" s="147"/>
    </row>
    <row r="754">
      <c r="P754" s="147"/>
    </row>
    <row r="755">
      <c r="P755" s="147"/>
    </row>
    <row r="756">
      <c r="P756" s="147"/>
    </row>
    <row r="757">
      <c r="P757" s="147"/>
    </row>
    <row r="758">
      <c r="P758" s="147"/>
    </row>
    <row r="759">
      <c r="P759" s="147"/>
    </row>
    <row r="760">
      <c r="P760" s="147"/>
    </row>
    <row r="761">
      <c r="P761" s="147"/>
    </row>
    <row r="762">
      <c r="P762" s="147"/>
    </row>
    <row r="763">
      <c r="P763" s="147"/>
    </row>
    <row r="764">
      <c r="P764" s="147"/>
    </row>
    <row r="765">
      <c r="P765" s="147"/>
    </row>
    <row r="766">
      <c r="P766" s="147"/>
    </row>
    <row r="767">
      <c r="P767" s="147"/>
    </row>
    <row r="768">
      <c r="P768" s="147"/>
    </row>
    <row r="769">
      <c r="P769" s="147"/>
    </row>
    <row r="770">
      <c r="P770" s="147"/>
    </row>
    <row r="771">
      <c r="P771" s="147"/>
    </row>
    <row r="772">
      <c r="P772" s="147"/>
    </row>
    <row r="773">
      <c r="P773" s="147"/>
    </row>
    <row r="774">
      <c r="P774" s="147"/>
    </row>
    <row r="775">
      <c r="P775" s="147"/>
    </row>
    <row r="776">
      <c r="P776" s="147"/>
    </row>
    <row r="777">
      <c r="P777" s="147"/>
    </row>
    <row r="778">
      <c r="P778" s="147"/>
    </row>
    <row r="779">
      <c r="P779" s="147"/>
    </row>
    <row r="780">
      <c r="P780" s="147"/>
    </row>
    <row r="781">
      <c r="P781" s="147"/>
    </row>
    <row r="782">
      <c r="P782" s="147"/>
    </row>
    <row r="783">
      <c r="P783" s="147"/>
    </row>
    <row r="784">
      <c r="P784" s="147"/>
    </row>
    <row r="785">
      <c r="P785" s="147"/>
    </row>
    <row r="786">
      <c r="P786" s="147"/>
    </row>
    <row r="787">
      <c r="P787" s="147"/>
    </row>
    <row r="788">
      <c r="P788" s="147"/>
    </row>
    <row r="789">
      <c r="P789" s="147"/>
    </row>
    <row r="790">
      <c r="P790" s="147"/>
    </row>
    <row r="791">
      <c r="P791" s="147"/>
    </row>
    <row r="792">
      <c r="P792" s="147"/>
    </row>
    <row r="793">
      <c r="P793" s="147"/>
    </row>
    <row r="794">
      <c r="P794" s="147"/>
    </row>
    <row r="795">
      <c r="P795" s="147"/>
    </row>
    <row r="796">
      <c r="P796" s="147"/>
    </row>
    <row r="797">
      <c r="P797" s="147"/>
    </row>
    <row r="798">
      <c r="P798" s="147"/>
    </row>
    <row r="799">
      <c r="P799" s="147"/>
    </row>
    <row r="800">
      <c r="P800" s="147"/>
    </row>
    <row r="801">
      <c r="P801" s="147"/>
    </row>
    <row r="802">
      <c r="P802" s="147"/>
    </row>
    <row r="803">
      <c r="P803" s="147"/>
    </row>
    <row r="804">
      <c r="P804" s="147"/>
    </row>
    <row r="805">
      <c r="P805" s="147"/>
    </row>
    <row r="806">
      <c r="P806" s="147"/>
    </row>
    <row r="807">
      <c r="P807" s="147"/>
    </row>
    <row r="808">
      <c r="P808" s="147"/>
    </row>
    <row r="809">
      <c r="P809" s="147"/>
    </row>
    <row r="810">
      <c r="P810" s="147"/>
    </row>
    <row r="811">
      <c r="P811" s="147"/>
    </row>
    <row r="812">
      <c r="P812" s="147"/>
    </row>
    <row r="813">
      <c r="P813" s="147"/>
    </row>
    <row r="814">
      <c r="P814" s="147"/>
    </row>
    <row r="815">
      <c r="P815" s="147"/>
    </row>
    <row r="816">
      <c r="P816" s="147"/>
    </row>
    <row r="817">
      <c r="P817" s="147"/>
    </row>
    <row r="818">
      <c r="P818" s="147"/>
    </row>
    <row r="819">
      <c r="P819" s="147"/>
    </row>
    <row r="820">
      <c r="P820" s="147"/>
    </row>
    <row r="821">
      <c r="P821" s="147"/>
    </row>
    <row r="822">
      <c r="P822" s="147"/>
    </row>
    <row r="823">
      <c r="P823" s="147"/>
    </row>
    <row r="824">
      <c r="P824" s="147"/>
    </row>
    <row r="825">
      <c r="P825" s="147"/>
    </row>
    <row r="826">
      <c r="P826" s="147"/>
    </row>
    <row r="827">
      <c r="P827" s="147"/>
    </row>
    <row r="828">
      <c r="P828" s="147"/>
    </row>
    <row r="829">
      <c r="P829" s="147"/>
    </row>
    <row r="830">
      <c r="P830" s="147"/>
    </row>
    <row r="831">
      <c r="P831" s="147"/>
    </row>
    <row r="832">
      <c r="P832" s="147"/>
    </row>
    <row r="833">
      <c r="P833" s="147"/>
    </row>
    <row r="834">
      <c r="P834" s="147"/>
    </row>
    <row r="835">
      <c r="P835" s="147"/>
    </row>
    <row r="836">
      <c r="P836" s="147"/>
    </row>
    <row r="837">
      <c r="P837" s="147"/>
    </row>
    <row r="838">
      <c r="P838" s="147"/>
    </row>
    <row r="839">
      <c r="P839" s="147"/>
    </row>
    <row r="840">
      <c r="P840" s="147"/>
    </row>
    <row r="841">
      <c r="P841" s="147"/>
    </row>
    <row r="842">
      <c r="P842" s="147"/>
    </row>
    <row r="843">
      <c r="P843" s="147"/>
    </row>
    <row r="844">
      <c r="P844" s="147"/>
    </row>
    <row r="845">
      <c r="P845" s="147"/>
    </row>
    <row r="846">
      <c r="P846" s="147"/>
    </row>
    <row r="847">
      <c r="P847" s="147"/>
    </row>
    <row r="848">
      <c r="P848" s="147"/>
    </row>
    <row r="849">
      <c r="P849" s="147"/>
    </row>
    <row r="850">
      <c r="P850" s="147"/>
    </row>
    <row r="851">
      <c r="P851" s="147"/>
    </row>
    <row r="852">
      <c r="P852" s="147"/>
    </row>
    <row r="853">
      <c r="P853" s="147"/>
    </row>
    <row r="854">
      <c r="P854" s="147"/>
    </row>
    <row r="855">
      <c r="P855" s="147"/>
    </row>
    <row r="856">
      <c r="P856" s="147"/>
    </row>
    <row r="857">
      <c r="P857" s="147"/>
    </row>
    <row r="858">
      <c r="P858" s="147"/>
    </row>
    <row r="859">
      <c r="P859" s="147"/>
    </row>
    <row r="860">
      <c r="P860" s="147"/>
    </row>
    <row r="861">
      <c r="P861" s="147"/>
    </row>
    <row r="862">
      <c r="P862" s="147"/>
    </row>
    <row r="863">
      <c r="P863" s="147"/>
    </row>
    <row r="864">
      <c r="P864" s="147"/>
    </row>
    <row r="865">
      <c r="P865" s="147"/>
    </row>
    <row r="866">
      <c r="P866" s="147"/>
    </row>
    <row r="867">
      <c r="P867" s="147"/>
    </row>
    <row r="868">
      <c r="P868" s="147"/>
    </row>
    <row r="869">
      <c r="P869" s="147"/>
    </row>
    <row r="870">
      <c r="P870" s="147"/>
    </row>
    <row r="871">
      <c r="P871" s="147"/>
    </row>
    <row r="872">
      <c r="P872" s="147"/>
    </row>
    <row r="873">
      <c r="P873" s="147"/>
    </row>
    <row r="874">
      <c r="P874" s="147"/>
    </row>
    <row r="875">
      <c r="P875" s="147"/>
    </row>
    <row r="876">
      <c r="P876" s="147"/>
    </row>
    <row r="877">
      <c r="P877" s="147"/>
    </row>
    <row r="878">
      <c r="P878" s="147"/>
    </row>
    <row r="879">
      <c r="P879" s="147"/>
    </row>
    <row r="880">
      <c r="P880" s="147"/>
    </row>
    <row r="881">
      <c r="P881" s="147"/>
    </row>
    <row r="882">
      <c r="P882" s="147"/>
    </row>
    <row r="883">
      <c r="P883" s="147"/>
    </row>
    <row r="884">
      <c r="P884" s="147"/>
    </row>
    <row r="885">
      <c r="P885" s="147"/>
    </row>
    <row r="886">
      <c r="P886" s="147"/>
    </row>
    <row r="887">
      <c r="P887" s="147"/>
    </row>
    <row r="888">
      <c r="P888" s="147"/>
    </row>
    <row r="889">
      <c r="P889" s="147"/>
    </row>
    <row r="890">
      <c r="P890" s="147"/>
    </row>
    <row r="891">
      <c r="P891" s="147"/>
    </row>
    <row r="892">
      <c r="P892" s="147"/>
    </row>
    <row r="893">
      <c r="P893" s="147"/>
    </row>
    <row r="894">
      <c r="P894" s="147"/>
    </row>
    <row r="895">
      <c r="P895" s="147"/>
    </row>
    <row r="896">
      <c r="P896" s="147"/>
    </row>
    <row r="897">
      <c r="P897" s="147"/>
    </row>
    <row r="898">
      <c r="P898" s="147"/>
    </row>
    <row r="899">
      <c r="P899" s="147"/>
    </row>
    <row r="900">
      <c r="P900" s="147"/>
    </row>
    <row r="901">
      <c r="P901" s="147"/>
    </row>
    <row r="902">
      <c r="P902" s="147"/>
    </row>
    <row r="903">
      <c r="P903" s="147"/>
    </row>
    <row r="904">
      <c r="P904" s="147"/>
    </row>
    <row r="905">
      <c r="P905" s="147"/>
    </row>
    <row r="906">
      <c r="P906" s="147"/>
    </row>
    <row r="907">
      <c r="P907" s="147"/>
    </row>
    <row r="908">
      <c r="P908" s="147"/>
    </row>
    <row r="909">
      <c r="P909" s="147"/>
    </row>
    <row r="910">
      <c r="P910" s="147"/>
    </row>
    <row r="911">
      <c r="P911" s="147"/>
    </row>
    <row r="912">
      <c r="P912" s="147"/>
    </row>
    <row r="913">
      <c r="P913" s="147"/>
    </row>
    <row r="914">
      <c r="P914" s="147"/>
    </row>
    <row r="915">
      <c r="P915" s="147"/>
    </row>
    <row r="916">
      <c r="P916" s="147"/>
    </row>
    <row r="917">
      <c r="P917" s="147"/>
    </row>
    <row r="918">
      <c r="P918" s="147"/>
    </row>
    <row r="919">
      <c r="P919" s="147"/>
    </row>
    <row r="920">
      <c r="P920" s="147"/>
    </row>
    <row r="921">
      <c r="P921" s="147"/>
    </row>
    <row r="922">
      <c r="P922" s="147"/>
    </row>
    <row r="923">
      <c r="P923" s="147"/>
    </row>
    <row r="924">
      <c r="P924" s="147"/>
    </row>
    <row r="925">
      <c r="P925" s="147"/>
    </row>
    <row r="926">
      <c r="P926" s="147"/>
    </row>
    <row r="927">
      <c r="P927" s="147"/>
    </row>
    <row r="928">
      <c r="P928" s="147"/>
    </row>
    <row r="929">
      <c r="P929" s="147"/>
    </row>
    <row r="930">
      <c r="P930" s="147"/>
    </row>
    <row r="931">
      <c r="P931" s="147"/>
    </row>
    <row r="932">
      <c r="P932" s="147"/>
    </row>
    <row r="933">
      <c r="P933" s="147"/>
    </row>
    <row r="934">
      <c r="P934" s="147"/>
    </row>
    <row r="935">
      <c r="P935" s="147"/>
    </row>
    <row r="936">
      <c r="P936" s="147"/>
    </row>
    <row r="937">
      <c r="P937" s="147"/>
    </row>
    <row r="938">
      <c r="P938" s="147"/>
    </row>
    <row r="939">
      <c r="P939" s="147"/>
    </row>
    <row r="940">
      <c r="P940" s="147"/>
    </row>
    <row r="941">
      <c r="P941" s="147"/>
    </row>
    <row r="942">
      <c r="P942" s="147"/>
    </row>
    <row r="943">
      <c r="P943" s="147"/>
    </row>
    <row r="944">
      <c r="P944" s="147"/>
    </row>
    <row r="945">
      <c r="P945" s="147"/>
    </row>
    <row r="946">
      <c r="P946" s="147"/>
    </row>
    <row r="947">
      <c r="P947" s="147"/>
    </row>
    <row r="948">
      <c r="P948" s="147"/>
    </row>
    <row r="949">
      <c r="P949" s="147"/>
    </row>
    <row r="950">
      <c r="P950" s="147"/>
    </row>
    <row r="951">
      <c r="P951" s="147"/>
    </row>
    <row r="952">
      <c r="P952" s="147"/>
    </row>
    <row r="953">
      <c r="P953" s="147"/>
    </row>
    <row r="954">
      <c r="P954" s="147"/>
    </row>
    <row r="955">
      <c r="P955" s="147"/>
    </row>
    <row r="956">
      <c r="P956" s="147"/>
    </row>
    <row r="957">
      <c r="P957" s="147"/>
    </row>
    <row r="958">
      <c r="P958" s="147"/>
    </row>
    <row r="959">
      <c r="P959" s="147"/>
    </row>
    <row r="960">
      <c r="P960" s="147"/>
    </row>
    <row r="961">
      <c r="P961" s="147"/>
    </row>
    <row r="962">
      <c r="P962" s="147"/>
    </row>
    <row r="963">
      <c r="P963" s="147"/>
    </row>
    <row r="964">
      <c r="P964" s="147"/>
    </row>
    <row r="965">
      <c r="P965" s="147"/>
    </row>
    <row r="966">
      <c r="P966" s="147"/>
    </row>
    <row r="967">
      <c r="P967" s="147"/>
    </row>
    <row r="968">
      <c r="P968" s="147"/>
    </row>
    <row r="969">
      <c r="P969" s="147"/>
    </row>
    <row r="970">
      <c r="P970" s="147"/>
    </row>
    <row r="971">
      <c r="P971" s="147"/>
    </row>
    <row r="972">
      <c r="P972" s="147"/>
    </row>
    <row r="973">
      <c r="P973" s="147"/>
    </row>
    <row r="974">
      <c r="P974" s="147"/>
    </row>
    <row r="975">
      <c r="P975" s="147"/>
    </row>
    <row r="976">
      <c r="P976" s="147"/>
    </row>
    <row r="977">
      <c r="P977" s="147"/>
    </row>
    <row r="978">
      <c r="P978" s="147"/>
    </row>
    <row r="979">
      <c r="P979" s="147"/>
    </row>
    <row r="980">
      <c r="P980" s="147"/>
    </row>
    <row r="981">
      <c r="P981" s="147"/>
    </row>
    <row r="982">
      <c r="P982" s="147"/>
    </row>
    <row r="983">
      <c r="P983" s="147"/>
    </row>
    <row r="984">
      <c r="P984" s="147"/>
    </row>
    <row r="985">
      <c r="P985" s="147"/>
    </row>
    <row r="986">
      <c r="P986" s="147"/>
    </row>
    <row r="987">
      <c r="P987" s="147"/>
    </row>
    <row r="988">
      <c r="P988" s="147"/>
    </row>
    <row r="989">
      <c r="P989" s="147"/>
    </row>
    <row r="990">
      <c r="P990" s="147"/>
    </row>
    <row r="991">
      <c r="P991" s="147"/>
    </row>
    <row r="992">
      <c r="P992" s="147"/>
    </row>
    <row r="993">
      <c r="P993" s="147"/>
    </row>
    <row r="994">
      <c r="P994" s="147"/>
    </row>
    <row r="995">
      <c r="P995" s="147"/>
    </row>
    <row r="996">
      <c r="P996" s="147"/>
    </row>
    <row r="997">
      <c r="P997" s="147"/>
    </row>
    <row r="998">
      <c r="P998" s="147"/>
    </row>
    <row r="999">
      <c r="P999" s="147"/>
    </row>
    <row r="1000">
      <c r="P1000" s="147"/>
    </row>
    <row r="1001">
      <c r="P1001" s="147"/>
    </row>
    <row r="1002">
      <c r="P1002" s="147"/>
    </row>
    <row r="1003">
      <c r="P1003" s="147"/>
    </row>
    <row r="1004">
      <c r="P1004" s="147"/>
    </row>
    <row r="1005">
      <c r="P1005" s="147"/>
    </row>
    <row r="1006">
      <c r="P1006" s="147"/>
    </row>
    <row r="1007">
      <c r="P1007" s="147"/>
    </row>
    <row r="1008">
      <c r="P1008" s="147"/>
    </row>
    <row r="1009">
      <c r="P1009" s="147"/>
    </row>
    <row r="1010">
      <c r="P1010" s="147"/>
    </row>
    <row r="1011">
      <c r="P1011" s="147"/>
    </row>
    <row r="1012">
      <c r="P1012" s="147"/>
    </row>
    <row r="1013">
      <c r="P1013" s="147"/>
    </row>
    <row r="1014">
      <c r="P1014" s="147"/>
    </row>
    <row r="1015">
      <c r="P1015" s="147"/>
    </row>
    <row r="1016">
      <c r="P1016" s="147"/>
    </row>
    <row r="1017">
      <c r="P1017" s="147"/>
    </row>
    <row r="1018">
      <c r="P1018" s="147"/>
    </row>
    <row r="1019">
      <c r="P1019" s="147"/>
    </row>
    <row r="1020">
      <c r="P1020" s="147"/>
    </row>
    <row r="1021">
      <c r="P1021" s="147"/>
    </row>
    <row r="1022">
      <c r="P1022" s="147"/>
    </row>
    <row r="1023">
      <c r="P1023" s="147"/>
    </row>
    <row r="1024">
      <c r="P1024" s="147"/>
    </row>
    <row r="1025">
      <c r="P1025" s="147"/>
    </row>
    <row r="1026">
      <c r="P1026" s="147"/>
    </row>
    <row r="1027">
      <c r="P1027" s="147"/>
    </row>
    <row r="1028">
      <c r="P1028" s="147"/>
    </row>
    <row r="1029">
      <c r="P1029" s="147"/>
    </row>
    <row r="1030">
      <c r="P1030" s="147"/>
    </row>
    <row r="1031">
      <c r="P1031" s="147"/>
    </row>
    <row r="1032">
      <c r="P1032" s="147"/>
    </row>
    <row r="1033">
      <c r="P1033" s="147"/>
    </row>
    <row r="1034">
      <c r="P1034" s="147"/>
    </row>
    <row r="1035">
      <c r="P1035" s="147"/>
    </row>
    <row r="1036">
      <c r="P1036" s="147"/>
    </row>
    <row r="1037">
      <c r="P1037" s="147"/>
    </row>
    <row r="1038">
      <c r="P1038" s="147"/>
    </row>
    <row r="1039">
      <c r="P1039" s="147"/>
    </row>
    <row r="1040">
      <c r="P1040" s="147"/>
    </row>
    <row r="1041">
      <c r="P1041" s="147"/>
    </row>
    <row r="1042">
      <c r="P1042" s="147"/>
    </row>
    <row r="1043">
      <c r="P1043" s="147"/>
    </row>
    <row r="1044">
      <c r="P1044" s="147"/>
    </row>
    <row r="1045">
      <c r="P1045" s="147"/>
    </row>
    <row r="1046">
      <c r="P1046" s="147"/>
    </row>
    <row r="1047">
      <c r="P1047" s="147"/>
    </row>
    <row r="1048">
      <c r="P1048" s="147"/>
    </row>
    <row r="1049">
      <c r="P1049" s="147"/>
    </row>
    <row r="1050">
      <c r="P1050" s="147"/>
    </row>
    <row r="1051">
      <c r="P1051" s="147"/>
    </row>
    <row r="1052">
      <c r="P1052" s="147"/>
    </row>
    <row r="1053">
      <c r="P1053" s="147"/>
    </row>
    <row r="1054">
      <c r="P1054" s="147"/>
    </row>
    <row r="1055">
      <c r="P1055" s="147"/>
    </row>
    <row r="1056">
      <c r="P1056" s="147"/>
    </row>
    <row r="1057">
      <c r="P1057" s="147"/>
    </row>
    <row r="1058">
      <c r="P1058" s="147"/>
    </row>
    <row r="1059">
      <c r="P1059" s="147"/>
    </row>
    <row r="1060">
      <c r="P1060" s="147"/>
    </row>
    <row r="1061">
      <c r="P1061" s="147"/>
    </row>
    <row r="1062">
      <c r="P1062" s="147"/>
    </row>
    <row r="1063">
      <c r="P1063" s="147"/>
    </row>
    <row r="1064">
      <c r="P1064" s="147"/>
    </row>
    <row r="1065">
      <c r="P1065" s="147"/>
    </row>
    <row r="1066">
      <c r="P1066" s="147"/>
    </row>
    <row r="1067">
      <c r="P1067" s="147"/>
    </row>
    <row r="1068">
      <c r="P1068" s="147"/>
    </row>
    <row r="1069">
      <c r="P1069" s="147"/>
    </row>
    <row r="1070">
      <c r="P1070" s="147"/>
    </row>
    <row r="1071">
      <c r="P1071" s="147"/>
    </row>
    <row r="1072">
      <c r="P1072" s="147"/>
    </row>
    <row r="1073">
      <c r="P1073" s="147"/>
    </row>
    <row r="1074">
      <c r="P1074" s="147"/>
    </row>
    <row r="1075">
      <c r="P1075" s="147"/>
    </row>
    <row r="1076">
      <c r="P1076" s="147"/>
    </row>
    <row r="1077">
      <c r="P1077" s="147"/>
    </row>
    <row r="1078">
      <c r="P1078" s="147"/>
    </row>
    <row r="1079">
      <c r="P1079" s="147"/>
    </row>
    <row r="1080">
      <c r="P1080" s="147"/>
    </row>
    <row r="1081">
      <c r="P1081" s="147"/>
    </row>
    <row r="1082">
      <c r="P1082" s="147"/>
    </row>
    <row r="1083">
      <c r="P1083" s="147"/>
    </row>
    <row r="1084">
      <c r="P1084" s="147"/>
    </row>
    <row r="1085">
      <c r="P1085" s="147"/>
    </row>
    <row r="1086">
      <c r="P1086" s="147"/>
    </row>
    <row r="1087">
      <c r="P1087" s="147"/>
    </row>
    <row r="1088">
      <c r="P1088" s="147"/>
    </row>
    <row r="1089">
      <c r="P1089" s="147"/>
    </row>
    <row r="1090">
      <c r="P1090" s="147"/>
    </row>
    <row r="1091">
      <c r="P1091" s="147"/>
    </row>
    <row r="1092">
      <c r="P1092" s="147"/>
    </row>
    <row r="1093">
      <c r="P1093" s="147"/>
    </row>
    <row r="1094">
      <c r="P1094" s="147"/>
    </row>
    <row r="1095">
      <c r="P1095" s="147"/>
    </row>
    <row r="1096">
      <c r="P1096" s="147"/>
    </row>
    <row r="1097">
      <c r="P1097" s="147"/>
    </row>
    <row r="1098">
      <c r="P1098" s="147"/>
    </row>
    <row r="1099">
      <c r="P1099" s="147"/>
    </row>
    <row r="1100">
      <c r="P1100" s="147"/>
    </row>
    <row r="1101">
      <c r="P1101" s="147"/>
    </row>
    <row r="1102">
      <c r="P1102" s="147"/>
    </row>
    <row r="1103">
      <c r="P1103" s="147"/>
    </row>
    <row r="1104">
      <c r="P1104" s="147"/>
    </row>
    <row r="1105">
      <c r="P1105" s="147"/>
    </row>
    <row r="1106">
      <c r="P1106" s="147"/>
    </row>
    <row r="1107">
      <c r="P1107" s="147"/>
    </row>
    <row r="1108">
      <c r="P1108" s="147"/>
    </row>
    <row r="1109">
      <c r="P1109" s="147"/>
    </row>
    <row r="1110">
      <c r="P1110" s="147"/>
    </row>
    <row r="1111">
      <c r="P1111" s="147"/>
    </row>
    <row r="1112">
      <c r="P1112" s="147"/>
    </row>
    <row r="1113">
      <c r="P1113" s="147"/>
    </row>
    <row r="1114">
      <c r="P1114" s="147"/>
    </row>
    <row r="1115">
      <c r="P1115" s="147"/>
    </row>
    <row r="1116">
      <c r="P1116" s="147"/>
    </row>
    <row r="1117">
      <c r="P1117" s="147"/>
    </row>
    <row r="1118">
      <c r="P1118" s="147"/>
    </row>
    <row r="1119">
      <c r="P1119" s="147"/>
    </row>
    <row r="1120">
      <c r="P1120" s="147"/>
    </row>
    <row r="1121">
      <c r="P1121" s="147"/>
    </row>
    <row r="1122">
      <c r="P1122" s="147"/>
    </row>
    <row r="1123">
      <c r="P1123" s="147"/>
    </row>
    <row r="1124">
      <c r="P1124" s="147"/>
    </row>
    <row r="1125">
      <c r="P1125" s="147"/>
    </row>
    <row r="1126">
      <c r="P1126" s="147"/>
    </row>
    <row r="1127">
      <c r="P1127" s="147"/>
    </row>
    <row r="1128">
      <c r="P1128" s="147"/>
    </row>
    <row r="1129">
      <c r="P1129" s="147"/>
    </row>
    <row r="1130">
      <c r="P1130" s="147"/>
    </row>
    <row r="1131">
      <c r="P1131" s="147"/>
    </row>
    <row r="1132">
      <c r="P1132" s="147"/>
    </row>
    <row r="1133">
      <c r="P1133" s="147"/>
    </row>
    <row r="1134">
      <c r="P1134" s="147"/>
    </row>
    <row r="1135">
      <c r="P1135" s="147"/>
    </row>
    <row r="1136">
      <c r="P1136" s="147"/>
    </row>
    <row r="1137">
      <c r="P1137" s="147"/>
    </row>
    <row r="1138">
      <c r="P1138" s="147"/>
    </row>
    <row r="1139">
      <c r="P1139" s="147"/>
    </row>
    <row r="1140">
      <c r="P1140" s="147"/>
    </row>
    <row r="1141">
      <c r="P1141" s="147"/>
    </row>
    <row r="1142">
      <c r="P1142" s="147"/>
    </row>
    <row r="1143">
      <c r="P1143" s="147"/>
    </row>
    <row r="1144">
      <c r="P1144" s="147"/>
    </row>
    <row r="1145">
      <c r="P1145" s="147"/>
    </row>
    <row r="1146">
      <c r="P1146" s="147"/>
    </row>
    <row r="1147">
      <c r="P1147" s="147"/>
    </row>
    <row r="1148">
      <c r="P1148" s="147"/>
    </row>
    <row r="1149">
      <c r="P1149" s="147"/>
    </row>
    <row r="1150">
      <c r="P1150" s="147"/>
    </row>
    <row r="1151">
      <c r="P1151" s="147"/>
    </row>
    <row r="1152">
      <c r="P1152" s="147"/>
    </row>
    <row r="1153">
      <c r="P1153" s="147"/>
    </row>
    <row r="1154">
      <c r="P1154" s="147"/>
    </row>
    <row r="1155">
      <c r="P1155" s="147"/>
    </row>
    <row r="1156">
      <c r="P1156" s="147"/>
    </row>
    <row r="1157">
      <c r="P1157" s="147"/>
    </row>
    <row r="1158">
      <c r="P1158" s="147"/>
    </row>
    <row r="1159">
      <c r="P1159" s="147"/>
    </row>
    <row r="1160">
      <c r="P1160" s="147"/>
    </row>
    <row r="1161">
      <c r="P1161" s="147"/>
    </row>
    <row r="1162">
      <c r="P1162" s="147"/>
    </row>
    <row r="1163">
      <c r="P1163" s="147"/>
    </row>
    <row r="1164">
      <c r="P1164" s="147"/>
    </row>
    <row r="1165">
      <c r="P1165" s="147"/>
    </row>
    <row r="1166">
      <c r="P1166" s="147"/>
    </row>
    <row r="1167">
      <c r="P1167" s="147"/>
    </row>
    <row r="1168">
      <c r="P1168" s="147"/>
    </row>
    <row r="1169">
      <c r="P1169" s="147"/>
    </row>
    <row r="1170">
      <c r="P1170" s="147"/>
    </row>
    <row r="1171">
      <c r="P1171" s="147"/>
    </row>
    <row r="1172">
      <c r="P1172" s="147"/>
    </row>
    <row r="1173">
      <c r="P1173" s="147"/>
    </row>
    <row r="1174">
      <c r="P1174" s="147"/>
    </row>
    <row r="1175">
      <c r="P1175" s="147"/>
    </row>
    <row r="1176">
      <c r="P1176" s="147"/>
    </row>
    <row r="1177">
      <c r="P1177" s="147"/>
    </row>
    <row r="1178">
      <c r="P1178" s="147"/>
    </row>
    <row r="1179">
      <c r="P1179" s="147"/>
    </row>
    <row r="1180">
      <c r="P1180" s="147"/>
    </row>
    <row r="1181">
      <c r="P1181" s="147"/>
    </row>
    <row r="1182">
      <c r="P1182" s="147"/>
    </row>
    <row r="1183">
      <c r="P1183" s="147"/>
    </row>
    <row r="1184">
      <c r="P1184" s="147"/>
    </row>
    <row r="1185">
      <c r="P1185" s="147"/>
    </row>
    <row r="1186">
      <c r="P1186" s="147"/>
    </row>
    <row r="1187">
      <c r="P1187" s="147"/>
    </row>
    <row r="1188">
      <c r="P1188" s="147"/>
    </row>
    <row r="1189">
      <c r="P1189" s="147"/>
    </row>
    <row r="1190">
      <c r="P1190" s="147"/>
    </row>
    <row r="1191">
      <c r="P1191" s="147"/>
    </row>
    <row r="1192">
      <c r="P1192" s="147"/>
    </row>
    <row r="1193">
      <c r="P1193" s="147"/>
    </row>
    <row r="1194">
      <c r="P1194" s="147"/>
    </row>
    <row r="1195">
      <c r="P1195" s="147"/>
    </row>
    <row r="1196">
      <c r="P1196" s="147"/>
    </row>
    <row r="1197">
      <c r="P1197" s="147"/>
    </row>
    <row r="1198">
      <c r="P1198" s="147"/>
    </row>
    <row r="1199">
      <c r="P1199" s="147"/>
    </row>
    <row r="1200">
      <c r="P1200" s="147"/>
    </row>
    <row r="1201">
      <c r="P1201" s="147"/>
    </row>
    <row r="1202">
      <c r="P1202" s="147"/>
    </row>
    <row r="1203">
      <c r="P1203" s="147"/>
    </row>
    <row r="1204">
      <c r="P1204" s="147"/>
    </row>
    <row r="1205">
      <c r="P1205" s="147"/>
    </row>
    <row r="1206">
      <c r="P1206" s="147"/>
    </row>
    <row r="1207">
      <c r="P1207" s="147"/>
    </row>
    <row r="1208">
      <c r="P1208" s="147"/>
    </row>
    <row r="1209">
      <c r="P1209" s="147"/>
    </row>
    <row r="1210">
      <c r="P1210" s="147"/>
    </row>
    <row r="1211">
      <c r="P1211" s="147"/>
    </row>
    <row r="1212">
      <c r="P1212" s="147"/>
    </row>
    <row r="1213">
      <c r="P1213" s="147"/>
    </row>
    <row r="1214">
      <c r="P1214" s="147"/>
    </row>
    <row r="1215">
      <c r="P1215" s="147"/>
    </row>
    <row r="1216">
      <c r="P1216" s="147"/>
    </row>
    <row r="1217">
      <c r="P1217" s="147"/>
    </row>
    <row r="1218">
      <c r="P1218" s="147"/>
    </row>
    <row r="1219">
      <c r="P1219" s="147"/>
    </row>
    <row r="1220">
      <c r="P1220" s="147"/>
    </row>
    <row r="1221">
      <c r="P1221" s="147"/>
    </row>
    <row r="1222">
      <c r="P1222" s="147"/>
    </row>
    <row r="1223">
      <c r="P1223" s="147"/>
    </row>
    <row r="1224">
      <c r="P1224" s="147"/>
    </row>
    <row r="1225">
      <c r="P1225" s="147"/>
    </row>
    <row r="1226">
      <c r="P1226" s="147"/>
    </row>
    <row r="1227">
      <c r="P1227" s="147"/>
    </row>
    <row r="1228">
      <c r="P1228" s="147"/>
    </row>
    <row r="1229">
      <c r="P1229" s="147"/>
    </row>
    <row r="1230">
      <c r="P1230" s="147"/>
    </row>
    <row r="1231">
      <c r="P1231" s="147"/>
    </row>
    <row r="1232">
      <c r="P1232" s="147"/>
    </row>
    <row r="1233">
      <c r="P1233" s="147"/>
    </row>
    <row r="1234">
      <c r="P1234" s="147"/>
    </row>
    <row r="1235">
      <c r="P1235" s="147"/>
    </row>
    <row r="1236">
      <c r="P1236" s="147"/>
    </row>
    <row r="1237">
      <c r="P1237" s="147"/>
    </row>
    <row r="1238">
      <c r="P1238" s="147"/>
    </row>
    <row r="1239">
      <c r="P1239" s="147"/>
    </row>
    <row r="1240">
      <c r="P1240" s="147"/>
    </row>
    <row r="1241">
      <c r="P1241" s="147"/>
    </row>
    <row r="1242">
      <c r="P1242" s="147"/>
    </row>
    <row r="1243">
      <c r="P1243" s="147"/>
    </row>
    <row r="1244">
      <c r="P1244" s="147"/>
    </row>
    <row r="1245">
      <c r="P1245" s="147"/>
    </row>
    <row r="1246">
      <c r="P1246" s="147"/>
    </row>
    <row r="1247">
      <c r="P1247" s="147"/>
    </row>
    <row r="1248">
      <c r="P1248" s="147"/>
    </row>
    <row r="1249">
      <c r="P1249" s="147"/>
    </row>
    <row r="1250">
      <c r="P1250" s="147"/>
    </row>
    <row r="1251">
      <c r="P1251" s="147"/>
    </row>
    <row r="1252">
      <c r="P1252" s="147"/>
    </row>
    <row r="1253">
      <c r="P1253" s="147"/>
    </row>
    <row r="1254">
      <c r="P1254" s="147"/>
    </row>
    <row r="1255">
      <c r="P1255" s="147"/>
    </row>
    <row r="1256">
      <c r="P1256" s="147"/>
    </row>
    <row r="1257">
      <c r="P1257" s="147"/>
    </row>
    <row r="1258">
      <c r="P1258" s="147"/>
    </row>
    <row r="1259">
      <c r="P1259" s="147"/>
    </row>
    <row r="1260">
      <c r="P1260" s="147"/>
    </row>
    <row r="1261">
      <c r="P1261" s="147"/>
    </row>
    <row r="1262">
      <c r="P1262" s="147"/>
    </row>
    <row r="1263">
      <c r="P1263" s="147"/>
    </row>
    <row r="1264">
      <c r="P1264" s="147"/>
    </row>
    <row r="1265">
      <c r="P1265" s="147"/>
    </row>
    <row r="1266">
      <c r="P1266" s="147"/>
    </row>
    <row r="1267">
      <c r="P1267" s="147"/>
    </row>
    <row r="1268">
      <c r="P1268" s="147"/>
    </row>
    <row r="1269">
      <c r="P1269" s="147"/>
    </row>
    <row r="1270">
      <c r="P1270" s="147"/>
    </row>
    <row r="1271">
      <c r="P1271" s="147"/>
    </row>
    <row r="1272">
      <c r="P1272" s="147"/>
    </row>
    <row r="1273">
      <c r="P1273" s="147"/>
    </row>
    <row r="1274">
      <c r="P1274" s="147"/>
    </row>
    <row r="1275">
      <c r="P1275" s="147"/>
    </row>
    <row r="1276">
      <c r="P1276" s="147"/>
    </row>
    <row r="1277">
      <c r="P1277" s="147"/>
    </row>
    <row r="1278">
      <c r="P1278" s="147"/>
    </row>
    <row r="1279">
      <c r="P1279" s="147"/>
    </row>
    <row r="1280">
      <c r="P1280" s="147"/>
    </row>
    <row r="1281">
      <c r="P1281" s="147"/>
    </row>
    <row r="1282">
      <c r="P1282" s="147"/>
    </row>
    <row r="1283">
      <c r="P1283" s="147"/>
    </row>
    <row r="1284">
      <c r="P1284" s="147"/>
    </row>
    <row r="1285">
      <c r="P1285" s="147"/>
    </row>
    <row r="1286">
      <c r="P1286" s="147"/>
    </row>
    <row r="1287">
      <c r="P1287" s="147"/>
    </row>
    <row r="1288">
      <c r="P1288" s="147"/>
    </row>
    <row r="1289">
      <c r="P1289" s="147"/>
    </row>
    <row r="1290">
      <c r="P1290" s="147"/>
    </row>
    <row r="1291">
      <c r="P1291" s="147"/>
    </row>
    <row r="1292">
      <c r="P1292" s="147"/>
    </row>
    <row r="1293">
      <c r="P1293" s="147"/>
    </row>
    <row r="1294">
      <c r="P1294" s="147"/>
    </row>
    <row r="1295">
      <c r="P1295" s="147"/>
    </row>
    <row r="1296">
      <c r="P1296" s="147"/>
    </row>
    <row r="1297">
      <c r="P1297" s="147"/>
    </row>
    <row r="1298">
      <c r="P1298" s="147"/>
    </row>
    <row r="1299">
      <c r="P1299" s="147"/>
    </row>
    <row r="1300">
      <c r="P1300" s="147"/>
    </row>
    <row r="1301">
      <c r="P1301" s="147"/>
    </row>
    <row r="1302">
      <c r="P1302" s="147"/>
    </row>
    <row r="1303">
      <c r="P1303" s="147"/>
    </row>
    <row r="1304">
      <c r="P1304" s="147"/>
    </row>
    <row r="1305">
      <c r="P1305" s="147"/>
    </row>
    <row r="1306">
      <c r="P1306" s="147"/>
    </row>
    <row r="1307">
      <c r="P1307" s="147"/>
    </row>
    <row r="1308">
      <c r="P1308" s="147"/>
    </row>
    <row r="1309">
      <c r="P1309" s="147"/>
    </row>
    <row r="1310">
      <c r="P1310" s="147"/>
    </row>
    <row r="1311">
      <c r="P1311" s="147"/>
    </row>
    <row r="1312">
      <c r="P1312" s="147"/>
    </row>
    <row r="1313">
      <c r="P1313" s="147"/>
    </row>
    <row r="1314">
      <c r="P1314" s="147"/>
    </row>
    <row r="1315">
      <c r="P1315" s="147"/>
    </row>
    <row r="1316">
      <c r="P1316" s="147"/>
    </row>
    <row r="1317">
      <c r="P1317" s="147"/>
    </row>
    <row r="1318">
      <c r="P1318" s="147"/>
    </row>
    <row r="1319">
      <c r="P1319" s="147"/>
    </row>
    <row r="1320">
      <c r="P1320" s="147"/>
    </row>
    <row r="1321">
      <c r="P1321" s="147"/>
    </row>
    <row r="1322">
      <c r="P1322" s="147"/>
    </row>
    <row r="1323">
      <c r="P1323" s="147"/>
    </row>
    <row r="1324">
      <c r="P1324" s="147"/>
    </row>
    <row r="1325">
      <c r="P1325" s="147"/>
    </row>
    <row r="1326">
      <c r="P1326" s="147"/>
    </row>
    <row r="1327">
      <c r="P1327" s="147"/>
    </row>
    <row r="1328">
      <c r="P1328" s="147"/>
    </row>
    <row r="1329">
      <c r="P1329" s="147"/>
    </row>
    <row r="1330">
      <c r="P1330" s="147"/>
    </row>
    <row r="1331">
      <c r="P1331" s="147"/>
    </row>
    <row r="1332">
      <c r="P1332" s="147"/>
    </row>
    <row r="1333">
      <c r="P1333" s="147"/>
    </row>
    <row r="1334">
      <c r="P1334" s="147"/>
    </row>
    <row r="1335">
      <c r="P1335" s="147"/>
    </row>
    <row r="1336">
      <c r="P1336" s="147"/>
    </row>
  </sheetData>
  <mergeCells count="232">
    <mergeCell ref="G385:G390"/>
    <mergeCell ref="G391:G395"/>
    <mergeCell ref="F337:F346"/>
    <mergeCell ref="F347:F349"/>
    <mergeCell ref="F350:F351"/>
    <mergeCell ref="F357:F401"/>
    <mergeCell ref="G358:G362"/>
    <mergeCell ref="G367:G371"/>
    <mergeCell ref="G380:G384"/>
    <mergeCell ref="E543:E561"/>
    <mergeCell ref="E562:E580"/>
    <mergeCell ref="F562:G565"/>
    <mergeCell ref="F566:G569"/>
    <mergeCell ref="F570:G573"/>
    <mergeCell ref="F574:F575"/>
    <mergeCell ref="F576:F578"/>
    <mergeCell ref="F579:F580"/>
    <mergeCell ref="E486:E542"/>
    <mergeCell ref="F543:G546"/>
    <mergeCell ref="F547:G550"/>
    <mergeCell ref="F551:G554"/>
    <mergeCell ref="F555:F556"/>
    <mergeCell ref="F557:F559"/>
    <mergeCell ref="F560:F561"/>
    <mergeCell ref="G225:G229"/>
    <mergeCell ref="F234:G237"/>
    <mergeCell ref="F238:G241"/>
    <mergeCell ref="F242:G245"/>
    <mergeCell ref="F251:F252"/>
    <mergeCell ref="F253:G256"/>
    <mergeCell ref="F257:G260"/>
    <mergeCell ref="F261:G264"/>
    <mergeCell ref="F272:G275"/>
    <mergeCell ref="F276:G279"/>
    <mergeCell ref="F280:G283"/>
    <mergeCell ref="E139:E165"/>
    <mergeCell ref="E166:E184"/>
    <mergeCell ref="E185:E203"/>
    <mergeCell ref="E204:E233"/>
    <mergeCell ref="F204:F233"/>
    <mergeCell ref="G219:G224"/>
    <mergeCell ref="E234:E252"/>
    <mergeCell ref="F246:F247"/>
    <mergeCell ref="F248:F250"/>
    <mergeCell ref="E253:E271"/>
    <mergeCell ref="F265:F266"/>
    <mergeCell ref="F267:F269"/>
    <mergeCell ref="F270:F271"/>
    <mergeCell ref="F289:F290"/>
    <mergeCell ref="F402:G405"/>
    <mergeCell ref="F406:G409"/>
    <mergeCell ref="F410:G413"/>
    <mergeCell ref="F414:F439"/>
    <mergeCell ref="G419:G421"/>
    <mergeCell ref="G431:G433"/>
    <mergeCell ref="F440:F447"/>
    <mergeCell ref="E272:E290"/>
    <mergeCell ref="E291:E309"/>
    <mergeCell ref="E310:E324"/>
    <mergeCell ref="E325:E351"/>
    <mergeCell ref="E357:E401"/>
    <mergeCell ref="E402:E449"/>
    <mergeCell ref="E450:E485"/>
    <mergeCell ref="F143:G146"/>
    <mergeCell ref="F147:G150"/>
    <mergeCell ref="G153:G156"/>
    <mergeCell ref="F166:G169"/>
    <mergeCell ref="F170:G173"/>
    <mergeCell ref="O174:O177"/>
    <mergeCell ref="Q174:Q177"/>
    <mergeCell ref="F174:G177"/>
    <mergeCell ref="F178:F179"/>
    <mergeCell ref="F180:F182"/>
    <mergeCell ref="F183:F184"/>
    <mergeCell ref="F185:G188"/>
    <mergeCell ref="Q185:Q188"/>
    <mergeCell ref="F189:G192"/>
    <mergeCell ref="Q189:Q192"/>
    <mergeCell ref="F78:G81"/>
    <mergeCell ref="F82:G85"/>
    <mergeCell ref="Q82:Q85"/>
    <mergeCell ref="Q86:Q89"/>
    <mergeCell ref="Q90:Q93"/>
    <mergeCell ref="O94:O98"/>
    <mergeCell ref="Q94:Q98"/>
    <mergeCell ref="E78:E81"/>
    <mergeCell ref="F86:G89"/>
    <mergeCell ref="A71:A72"/>
    <mergeCell ref="E71:E72"/>
    <mergeCell ref="I77:N77"/>
    <mergeCell ref="O78:O81"/>
    <mergeCell ref="O82:O85"/>
    <mergeCell ref="O86:O89"/>
    <mergeCell ref="O90:O93"/>
    <mergeCell ref="F77:H77"/>
    <mergeCell ref="F90:G93"/>
    <mergeCell ref="G94:G98"/>
    <mergeCell ref="G108:G113"/>
    <mergeCell ref="G114:G118"/>
    <mergeCell ref="G123:G126"/>
    <mergeCell ref="F139:G142"/>
    <mergeCell ref="E82:E138"/>
    <mergeCell ref="F94:F133"/>
    <mergeCell ref="F134:F136"/>
    <mergeCell ref="F137:F138"/>
    <mergeCell ref="F151:F160"/>
    <mergeCell ref="F161:F163"/>
    <mergeCell ref="F164:F165"/>
    <mergeCell ref="F202:F203"/>
    <mergeCell ref="G204:G209"/>
    <mergeCell ref="O204:O209"/>
    <mergeCell ref="Q204:Q209"/>
    <mergeCell ref="O185:O188"/>
    <mergeCell ref="O189:O192"/>
    <mergeCell ref="F193:G196"/>
    <mergeCell ref="O193:O196"/>
    <mergeCell ref="Q193:Q196"/>
    <mergeCell ref="F197:F198"/>
    <mergeCell ref="F199:F201"/>
    <mergeCell ref="F284:F285"/>
    <mergeCell ref="F286:F288"/>
    <mergeCell ref="F291:G294"/>
    <mergeCell ref="F295:G298"/>
    <mergeCell ref="F299:G302"/>
    <mergeCell ref="F303:F304"/>
    <mergeCell ref="F305:F307"/>
    <mergeCell ref="F356:H356"/>
    <mergeCell ref="I356:N356"/>
    <mergeCell ref="F308:F309"/>
    <mergeCell ref="F311:G315"/>
    <mergeCell ref="F317:F320"/>
    <mergeCell ref="F325:G328"/>
    <mergeCell ref="F329:G332"/>
    <mergeCell ref="F333:G336"/>
    <mergeCell ref="G339:G342"/>
    <mergeCell ref="O291:O294"/>
    <mergeCell ref="O295:O298"/>
    <mergeCell ref="O299:O302"/>
    <mergeCell ref="O311:O314"/>
    <mergeCell ref="O316:O319"/>
    <mergeCell ref="O325:O328"/>
    <mergeCell ref="O329:O332"/>
    <mergeCell ref="O333:O336"/>
    <mergeCell ref="O358:O362"/>
    <mergeCell ref="O367:O371"/>
    <mergeCell ref="O380:O384"/>
    <mergeCell ref="O402:O405"/>
    <mergeCell ref="O406:O409"/>
    <mergeCell ref="O410:O413"/>
    <mergeCell ref="O566:O569"/>
    <mergeCell ref="O570:O573"/>
    <mergeCell ref="O486:O489"/>
    <mergeCell ref="O506:O509"/>
    <mergeCell ref="O518:O521"/>
    <mergeCell ref="O543:O546"/>
    <mergeCell ref="O547:O550"/>
    <mergeCell ref="O551:O554"/>
    <mergeCell ref="O562:O565"/>
    <mergeCell ref="O139:O142"/>
    <mergeCell ref="Q139:Q142"/>
    <mergeCell ref="O143:O146"/>
    <mergeCell ref="Q143:Q146"/>
    <mergeCell ref="O147:O150"/>
    <mergeCell ref="Q147:Q150"/>
    <mergeCell ref="Q166:Q169"/>
    <mergeCell ref="Q170:Q173"/>
    <mergeCell ref="O166:O169"/>
    <mergeCell ref="O170:O173"/>
    <mergeCell ref="O234:O237"/>
    <mergeCell ref="Q234:Q237"/>
    <mergeCell ref="O238:O241"/>
    <mergeCell ref="Q238:Q241"/>
    <mergeCell ref="Q242:Q245"/>
    <mergeCell ref="O242:O245"/>
    <mergeCell ref="O253:O256"/>
    <mergeCell ref="Q253:Q256"/>
    <mergeCell ref="O257:O260"/>
    <mergeCell ref="Q257:Q260"/>
    <mergeCell ref="O261:O264"/>
    <mergeCell ref="Q261:Q264"/>
    <mergeCell ref="O272:O275"/>
    <mergeCell ref="Q272:Q275"/>
    <mergeCell ref="O276:O279"/>
    <mergeCell ref="Q276:Q279"/>
    <mergeCell ref="O280:O283"/>
    <mergeCell ref="Q280:Q283"/>
    <mergeCell ref="Q291:Q294"/>
    <mergeCell ref="Q295:Q298"/>
    <mergeCell ref="Q299:Q302"/>
    <mergeCell ref="Q311:Q314"/>
    <mergeCell ref="Q316:Q319"/>
    <mergeCell ref="Q320:Q321"/>
    <mergeCell ref="Q325:Q328"/>
    <mergeCell ref="Q329:Q332"/>
    <mergeCell ref="O450:O453"/>
    <mergeCell ref="O454:O457"/>
    <mergeCell ref="O458:O461"/>
    <mergeCell ref="Q454:Q457"/>
    <mergeCell ref="Q458:Q461"/>
    <mergeCell ref="Q543:Q546"/>
    <mergeCell ref="Q547:Q550"/>
    <mergeCell ref="Q551:Q554"/>
    <mergeCell ref="Q562:Q565"/>
    <mergeCell ref="Q566:Q569"/>
    <mergeCell ref="Q570:Q573"/>
    <mergeCell ref="Q333:Q336"/>
    <mergeCell ref="Q358:Q362"/>
    <mergeCell ref="Q367:Q370"/>
    <mergeCell ref="Q402:Q405"/>
    <mergeCell ref="Q406:Q409"/>
    <mergeCell ref="Q410:Q413"/>
    <mergeCell ref="Q450:Q453"/>
    <mergeCell ref="F484:F485"/>
    <mergeCell ref="G486:G490"/>
    <mergeCell ref="G491:G499"/>
    <mergeCell ref="G500:G503"/>
    <mergeCell ref="F448:F449"/>
    <mergeCell ref="F450:G453"/>
    <mergeCell ref="F454:G457"/>
    <mergeCell ref="F458:G461"/>
    <mergeCell ref="F462:F474"/>
    <mergeCell ref="F475:F483"/>
    <mergeCell ref="F486:F504"/>
    <mergeCell ref="F538:F540"/>
    <mergeCell ref="F541:F542"/>
    <mergeCell ref="F505:F516"/>
    <mergeCell ref="G506:G510"/>
    <mergeCell ref="F517:F533"/>
    <mergeCell ref="G518:G522"/>
    <mergeCell ref="G523:G527"/>
    <mergeCell ref="G528:G532"/>
    <mergeCell ref="F534:F537"/>
  </mergeCells>
  <conditionalFormatting sqref="G210:Q216">
    <cfRule type="expression" dxfId="19" priority="1">
      <formula>NE($H$232,$G$210)</formula>
    </cfRule>
  </conditionalFormatting>
  <conditionalFormatting sqref="G218:Q230">
    <cfRule type="expression" dxfId="19" priority="2">
      <formula>NE($H$232,$G$218)</formula>
    </cfRule>
  </conditionalFormatting>
  <conditionalFormatting sqref="G419:Q421">
    <cfRule type="expression" dxfId="20" priority="3">
      <formula>NE($H$436,$G$419)</formula>
    </cfRule>
  </conditionalFormatting>
  <conditionalFormatting sqref="G422:Q422">
    <cfRule type="expression" dxfId="20" priority="4">
      <formula>NE($H$436,$G$422)</formula>
    </cfRule>
  </conditionalFormatting>
  <conditionalFormatting sqref="G431:Q433 G515:H515">
    <cfRule type="expression" dxfId="20" priority="5">
      <formula>NE($H$436,$G$431)</formula>
    </cfRule>
  </conditionalFormatting>
  <conditionalFormatting sqref="G434:Q434">
    <cfRule type="expression" dxfId="20" priority="6">
      <formula>NE($H$436,$G$434)</formula>
    </cfRule>
  </conditionalFormatting>
  <conditionalFormatting sqref="F517:Q533">
    <cfRule type="expression" dxfId="19" priority="7">
      <formula>NE($F$517,$H$534)</formula>
    </cfRule>
  </conditionalFormatting>
  <conditionalFormatting sqref="F486:Q504">
    <cfRule type="expression" dxfId="19" priority="8">
      <formula>NE($F$486,$H$534)</formula>
    </cfRule>
  </conditionalFormatting>
  <conditionalFormatting sqref="F505:Q516">
    <cfRule type="expression" dxfId="19" priority="9">
      <formula>NE($F$505,$H$534)</formula>
    </cfRule>
  </conditionalFormatting>
  <conditionalFormatting sqref="G463:Q468">
    <cfRule type="expression" dxfId="19" priority="10">
      <formula>NE($G$463,$H$473)</formula>
    </cfRule>
  </conditionalFormatting>
  <conditionalFormatting sqref="G470:Q471">
    <cfRule type="expression" dxfId="19" priority="11">
      <formula>NE($G$470,$H$473)</formula>
    </cfRule>
  </conditionalFormatting>
  <conditionalFormatting sqref="G99:Q105">
    <cfRule type="expression" dxfId="19" priority="12">
      <formula>NE($H$130,$G$99)</formula>
    </cfRule>
  </conditionalFormatting>
  <conditionalFormatting sqref="G107:Q119">
    <cfRule type="expression" dxfId="19" priority="13">
      <formula>NE($H$130,$G$107)</formula>
    </cfRule>
  </conditionalFormatting>
  <conditionalFormatting sqref="G357:Q364">
    <cfRule type="expression" dxfId="19" priority="14">
      <formula>NE($H$398,$G$357)</formula>
    </cfRule>
  </conditionalFormatting>
  <conditionalFormatting sqref="G366:Q377">
    <cfRule type="expression" dxfId="19" priority="15">
      <formula>NE($H$398,$G$366)</formula>
    </cfRule>
  </conditionalFormatting>
  <conditionalFormatting sqref="G379:Q396">
    <cfRule type="expression" dxfId="19" priority="16">
      <formula>NE($H$398,$G$379)</formula>
    </cfRule>
  </conditionalFormatting>
  <conditionalFormatting sqref="A77:A90 B77:B78 B81:B85 B87:B90">
    <cfRule type="notContainsBlanks" dxfId="21" priority="17">
      <formula>LEN(TRIM(A77))&gt;0</formula>
    </cfRule>
  </conditionalFormatting>
  <conditionalFormatting sqref="C54:F54">
    <cfRule type="colorScale" priority="18">
      <colorScale>
        <cfvo type="formula" val="0"/>
        <cfvo type="max"/>
        <color rgb="FFFFFFFF"/>
        <color rgb="FFE67C73"/>
      </colorScale>
    </cfRule>
  </conditionalFormatting>
  <conditionalFormatting sqref="C55:F55">
    <cfRule type="colorScale" priority="19">
      <colorScale>
        <cfvo type="formula" val="0"/>
        <cfvo type="max"/>
        <color rgb="FFFFFFFF"/>
        <color rgb="FFE67C73"/>
      </colorScale>
    </cfRule>
  </conditionalFormatting>
  <conditionalFormatting sqref="C56:F56">
    <cfRule type="colorScale" priority="20">
      <colorScale>
        <cfvo type="formula" val="0"/>
        <cfvo type="max"/>
        <color rgb="FFFFFFFF"/>
        <color rgb="FFE67C73"/>
      </colorScale>
    </cfRule>
  </conditionalFormatting>
  <conditionalFormatting sqref="C62:F62">
    <cfRule type="colorScale" priority="21">
      <colorScale>
        <cfvo type="formula" val="0"/>
        <cfvo type="max"/>
        <color rgb="FFFFFFFF"/>
        <color rgb="FFE67C73"/>
      </colorScale>
    </cfRule>
  </conditionalFormatting>
  <conditionalFormatting sqref="C63:F63">
    <cfRule type="colorScale" priority="22">
      <colorScale>
        <cfvo type="formula" val="0"/>
        <cfvo type="max"/>
        <color rgb="FFFFFFFF"/>
        <color rgb="FFE67C73"/>
      </colorScale>
    </cfRule>
  </conditionalFormatting>
  <conditionalFormatting sqref="C66:F66">
    <cfRule type="colorScale" priority="23">
      <colorScale>
        <cfvo type="formula" val="0"/>
        <cfvo type="max"/>
        <color rgb="FFFFFFFF"/>
        <color rgb="FFE67C73"/>
      </colorScale>
    </cfRule>
  </conditionalFormatting>
  <conditionalFormatting sqref="C67:F67">
    <cfRule type="colorScale" priority="24">
      <colorScale>
        <cfvo type="formula" val="0"/>
        <cfvo type="max"/>
        <color rgb="FFFFFFFF"/>
        <color rgb="FFE67C73"/>
      </colorScale>
    </cfRule>
  </conditionalFormatting>
  <conditionalFormatting sqref="C68:F68">
    <cfRule type="colorScale" priority="25">
      <colorScale>
        <cfvo type="formula" val="0"/>
        <cfvo type="max"/>
        <color rgb="FFFFFFFF"/>
        <color rgb="FFE67C73"/>
      </colorScale>
    </cfRule>
  </conditionalFormatting>
  <conditionalFormatting sqref="C69:F69">
    <cfRule type="colorScale" priority="26">
      <colorScale>
        <cfvo type="formula" val="0"/>
        <cfvo type="max"/>
        <color rgb="FFFFFFFF"/>
        <color rgb="FFE67C73"/>
      </colorScale>
    </cfRule>
  </conditionalFormatting>
  <conditionalFormatting sqref="C70:F70">
    <cfRule type="colorScale" priority="27">
      <colorScale>
        <cfvo type="formula" val="0"/>
        <cfvo type="max"/>
        <color rgb="FFFFFFFF"/>
        <color rgb="FFE67C73"/>
      </colorScale>
    </cfRule>
  </conditionalFormatting>
  <conditionalFormatting sqref="C64:F64">
    <cfRule type="colorScale" priority="28">
      <colorScale>
        <cfvo type="formula" val="0"/>
        <cfvo type="max"/>
        <color rgb="FFFFFFFF"/>
        <color rgb="FFE67C73"/>
      </colorScale>
    </cfRule>
  </conditionalFormatting>
  <conditionalFormatting sqref="C57:F57">
    <cfRule type="colorScale" priority="29">
      <colorScale>
        <cfvo type="formula" val="0"/>
        <cfvo type="max"/>
        <color rgb="FFFFFFFF"/>
        <color rgb="FFE67C73"/>
      </colorScale>
    </cfRule>
  </conditionalFormatting>
  <conditionalFormatting sqref="D51:D52 E52">
    <cfRule type="notContainsBlanks" dxfId="22" priority="30">
      <formula>LEN(TRIM(D51))&gt;0</formula>
    </cfRule>
  </conditionalFormatting>
  <conditionalFormatting sqref="C61:F61">
    <cfRule type="colorScale" priority="31">
      <colorScale>
        <cfvo type="formula" val="0"/>
        <cfvo type="max"/>
        <color rgb="FFFFFFFF"/>
        <color rgb="FFE67C73"/>
      </colorScale>
    </cfRule>
  </conditionalFormatting>
  <conditionalFormatting sqref="C59:F59">
    <cfRule type="colorScale" priority="32">
      <colorScale>
        <cfvo type="formula" val="0"/>
        <cfvo type="max"/>
        <color rgb="FFFFFFFF"/>
        <color rgb="FFE67C73"/>
      </colorScale>
    </cfRule>
  </conditionalFormatting>
  <conditionalFormatting sqref="O1:O354 O356:O1336">
    <cfRule type="cellIs" dxfId="23" priority="33" operator="equal">
      <formula>"fp8"</formula>
    </cfRule>
  </conditionalFormatting>
  <conditionalFormatting sqref="O1:O354 O356:O1336">
    <cfRule type="cellIs" dxfId="24" priority="34" operator="equal">
      <formula>"bf16"</formula>
    </cfRule>
  </conditionalFormatting>
  <conditionalFormatting sqref="O1:O354 O356:O1336">
    <cfRule type="cellIs" dxfId="25" priority="35" operator="equal">
      <formula>"fp4"</formula>
    </cfRule>
  </conditionalFormatting>
  <conditionalFormatting sqref="C58:F58">
    <cfRule type="colorScale" priority="36">
      <colorScale>
        <cfvo type="formula" val="0"/>
        <cfvo type="max"/>
        <color rgb="FFFFFFFF"/>
        <color rgb="FFE67C73"/>
      </colorScale>
    </cfRule>
  </conditionalFormatting>
  <conditionalFormatting sqref="C65:F65">
    <cfRule type="colorScale" priority="37">
      <colorScale>
        <cfvo type="formula" val="0"/>
        <cfvo type="max"/>
        <color rgb="FFFFFFFF"/>
        <color rgb="FFE67C73"/>
      </colorScale>
    </cfRule>
  </conditionalFormatting>
  <conditionalFormatting sqref="G121:Q126">
    <cfRule type="expression" dxfId="19" priority="38">
      <formula>NE($H$130,$G$121)</formula>
    </cfRule>
  </conditionalFormatting>
  <conditionalFormatting sqref="G151:Q157">
    <cfRule type="expression" dxfId="19" priority="39">
      <formula>NE($H$159,$G$151)</formula>
    </cfRule>
  </conditionalFormatting>
  <conditionalFormatting sqref="F310:Q321">
    <cfRule type="expression" dxfId="19" priority="40">
      <formula>NE($G$323,$F$310)</formula>
    </cfRule>
  </conditionalFormatting>
  <conditionalFormatting sqref="G337:Q343">
    <cfRule type="expression" dxfId="19" priority="41">
      <formula>NE($H$345,$G$337)</formula>
    </cfRule>
  </conditionalFormatting>
  <dataValidations>
    <dataValidation type="list" allowBlank="1" showErrorMessage="1" sqref="H130">
      <formula1>"Strategy A: All-Gather Tokens with no chiplet involved,Strategy B: Hierarchical All-Gather,Strategy C: All Gather Die-to-Die (for CM),No Collectives"</formula1>
    </dataValidation>
    <dataValidation type="list" allowBlank="1" showErrorMessage="1" sqref="H436">
      <formula1>"Option 1 (Chip2Chip),Option 2 (Core2Core),No Collective needed"</formula1>
    </dataValidation>
    <dataValidation type="list" allowBlank="1" showErrorMessage="1" sqref="G37">
      <formula1>"Strategy A: All-Gather Tokens,Strategy B: Keep Batch Sharding"</formula1>
    </dataValidation>
    <dataValidation type="list" allowBlank="1" showErrorMessage="1" sqref="C23">
      <formula1>"Decode,Prefill"</formula1>
    </dataValidation>
    <dataValidation type="list" allowBlank="1" showErrorMessage="1" sqref="C34 C38">
      <formula1>"w4a4,w4a8,w8a8,w4a16,w8a16,w16a16"</formula1>
    </dataValidation>
    <dataValidation type="list" allowBlank="1" showErrorMessage="1" sqref="AS29:AS30 C33 G35 C35:C37 C39 AS53 AS57 O78 O90 O147 O174 O193 O204 O242 O261 O280 O299 O333 O410 O458 O543 O547 O551 O562 O566 O570">
      <formula1>"fp4,fp8,bf16"</formula1>
    </dataValidation>
    <dataValidation type="list" allowBlank="1" showErrorMessage="1" sqref="H398">
      <formula1>"Strategy A: All-To-All,Strategy B: All-Gather Tokens with no chiplet involved,Strategy C: Hirarachical All-Gather,No Collectives"</formula1>
    </dataValidation>
    <dataValidation type="list" allowBlank="1" showErrorMessage="1" sqref="H159">
      <formula1>"Strategy 1: Reduce Scatter D2D (for CM),No Collectives"</formula1>
    </dataValidation>
    <dataValidation type="list" allowBlank="1" showErrorMessage="1" sqref="H17">
      <formula1>DB!$C$1:$F$1</formula1>
    </dataValidation>
    <dataValidation type="list" allowBlank="1" showErrorMessage="1" sqref="F71:F73">
      <formula1>"OptionA. No Overlapping,OptionB. Overlapping Expert Collectives"</formula1>
    </dataValidation>
    <dataValidation type="list" allowBlank="1" showErrorMessage="1" sqref="H473">
      <formula1>"Option A: AllReduce,Option B: Do not resolve partial sum yet,Option C: No Collectives"</formula1>
    </dataValidation>
    <dataValidation type="list" allowBlank="1" showErrorMessage="1" sqref="F486 F517 H534">
      <formula1>"Option A: Transposed All-To-All,Option B: Reduce-Scatter,Option C: Hierachical RS"</formula1>
    </dataValidation>
    <dataValidation type="list" allowBlank="1" showErrorMessage="1" sqref="G323 H345">
      <formula1>"Strategy 1: All-Gather Die-to-Die (for CM),No Collectives"</formula1>
    </dataValidation>
    <dataValidation type="list" allowBlank="1" showErrorMessage="1" sqref="F505">
      <formula1>"Option A: All-To-All,Option B: Reduce-Scatter"</formula1>
    </dataValidation>
    <dataValidation type="list" allowBlank="1" showErrorMessage="1" sqref="H232">
      <formula1>"Strategy A: All-Gather Tokens with no chiplet involved,Strategy B: Hierarchical All-Gather,No Collectives"</formula1>
    </dataValidation>
  </dataValidations>
  <hyperlinks>
    <hyperlink display="TODO LIST" location="'Shortcuts to SnapshotsTODO'!A1" ref="L12"/>
    <hyperlink r:id="rId4" location="gid=0&amp;range=D45:D63" ref="B54"/>
    <hyperlink r:id="rId5" location="gid=0&amp;range=D64:D82" ref="B55"/>
    <hyperlink r:id="rId6" location="gid=0&amp;range=D83:D101" ref="B56"/>
    <hyperlink r:id="rId7" location="gid=0&amp;range=D102:D120" ref="B57"/>
    <hyperlink r:id="rId8" location="gid=0&amp;range=E182:E211" ref="B58"/>
    <hyperlink r:id="rId9" location="gid=0&amp;range=D121:D139" ref="B61"/>
    <hyperlink r:id="rId10" location="gid=0&amp;range=D140:D158" ref="B62"/>
    <hyperlink r:id="rId11" location="gid=0&amp;range=D159:D177" ref="B63"/>
    <hyperlink r:id="rId12" location="gid=0&amp;range=D178:D196" ref="B64"/>
    <hyperlink r:id="rId13" location="gid=0&amp;range=D197:D215" ref="B66"/>
    <hyperlink r:id="rId14" location="gid=0&amp;range=S44:S58" ref="B67"/>
    <hyperlink r:id="rId15" location="gid=0&amp;range=S59:S77" ref="B68"/>
    <hyperlink r:id="rId16" location="gid=0&amp;range=S78:S96" ref="B69"/>
    <hyperlink r:id="rId17" location="gid=0&amp;range=S97:S115" ref="B70"/>
  </hyperlinks>
  <drawing r:id="rId18"/>
  <legacyDrawing r:id="rId19"/>
  <tableParts count="14">
    <tablePart r:id="rId34"/>
    <tablePart r:id="rId35"/>
    <tablePart r:id="rId36"/>
    <tablePart r:id="rId37"/>
    <tablePart r:id="rId38"/>
    <tablePart r:id="rId39"/>
    <tablePart r:id="rId40"/>
    <tablePart r:id="rId41"/>
    <tablePart r:id="rId42"/>
    <tablePart r:id="rId43"/>
    <tablePart r:id="rId44"/>
    <tablePart r:id="rId45"/>
    <tablePart r:id="rId46"/>
    <tablePart r:id="rId47"/>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7.88"/>
    <col customWidth="1" min="3" max="3" width="18.75"/>
    <col customWidth="1" min="4" max="4" width="23.63"/>
    <col customWidth="1" min="5" max="5" width="22.5"/>
    <col customWidth="1" min="6" max="6" width="42.5"/>
  </cols>
  <sheetData>
    <row r="1">
      <c r="E1" s="3"/>
      <c r="F1" s="3"/>
    </row>
    <row r="2">
      <c r="A2" s="811" t="s">
        <v>580</v>
      </c>
      <c r="B2" s="812"/>
      <c r="C2" s="813"/>
      <c r="D2" s="813"/>
      <c r="E2" s="814"/>
      <c r="F2" s="815"/>
    </row>
    <row r="3">
      <c r="A3" s="816" t="s">
        <v>447</v>
      </c>
      <c r="B3" s="817" t="s">
        <v>249</v>
      </c>
      <c r="C3" s="817" t="s">
        <v>253</v>
      </c>
      <c r="D3" s="817" t="s">
        <v>257</v>
      </c>
      <c r="E3" s="818" t="s">
        <v>303</v>
      </c>
      <c r="F3" s="819" t="s">
        <v>581</v>
      </c>
    </row>
    <row r="4">
      <c r="A4" s="820"/>
      <c r="B4" s="821" t="s">
        <v>582</v>
      </c>
      <c r="C4" s="822"/>
      <c r="D4" s="821"/>
      <c r="E4" s="3"/>
      <c r="F4" s="823" t="s">
        <v>583</v>
      </c>
    </row>
    <row r="5">
      <c r="A5" s="820"/>
      <c r="B5" s="821" t="s">
        <v>582</v>
      </c>
      <c r="C5" s="822"/>
      <c r="D5" s="821" t="s">
        <v>584</v>
      </c>
      <c r="E5" s="824" t="s">
        <v>585</v>
      </c>
      <c r="F5" s="825"/>
    </row>
    <row r="6">
      <c r="A6" s="820" t="s">
        <v>218</v>
      </c>
      <c r="B6" s="821" t="s">
        <v>586</v>
      </c>
      <c r="C6" s="822"/>
      <c r="D6" s="37" t="s">
        <v>587</v>
      </c>
      <c r="E6" s="3"/>
      <c r="F6" s="823" t="s">
        <v>588</v>
      </c>
    </row>
    <row r="7">
      <c r="A7" s="820" t="s">
        <v>589</v>
      </c>
      <c r="B7" s="821" t="s">
        <v>590</v>
      </c>
      <c r="C7" s="821" t="s">
        <v>591</v>
      </c>
      <c r="D7" s="821" t="s">
        <v>592</v>
      </c>
      <c r="E7" s="37" t="s">
        <v>593</v>
      </c>
      <c r="F7" s="826"/>
    </row>
    <row r="8">
      <c r="A8" s="827" t="s">
        <v>594</v>
      </c>
      <c r="B8" s="821" t="s">
        <v>592</v>
      </c>
      <c r="C8" s="821"/>
      <c r="D8" s="821" t="s">
        <v>595</v>
      </c>
      <c r="E8" s="37"/>
      <c r="F8" s="826"/>
    </row>
    <row r="9">
      <c r="A9" s="820" t="s">
        <v>457</v>
      </c>
      <c r="B9" s="821" t="s">
        <v>596</v>
      </c>
      <c r="C9" s="821" t="s">
        <v>597</v>
      </c>
      <c r="D9" s="821" t="s">
        <v>598</v>
      </c>
      <c r="E9" s="37" t="s">
        <v>599</v>
      </c>
      <c r="F9" s="826"/>
    </row>
    <row r="10">
      <c r="A10" s="820" t="s">
        <v>221</v>
      </c>
      <c r="B10" s="821" t="s">
        <v>598</v>
      </c>
      <c r="C10" s="822"/>
      <c r="D10" s="821" t="s">
        <v>600</v>
      </c>
      <c r="E10" s="3"/>
      <c r="F10" s="826" t="s">
        <v>601</v>
      </c>
    </row>
    <row r="11">
      <c r="A11" s="828"/>
      <c r="B11" s="829" t="s">
        <v>600</v>
      </c>
      <c r="C11" s="830"/>
      <c r="D11" s="829" t="s">
        <v>582</v>
      </c>
      <c r="E11" s="831" t="s">
        <v>602</v>
      </c>
      <c r="F11" s="832"/>
    </row>
    <row r="12">
      <c r="E12" s="3"/>
      <c r="F12" s="3"/>
    </row>
    <row r="13">
      <c r="A13" s="833" t="s">
        <v>603</v>
      </c>
      <c r="B13" s="812"/>
      <c r="C13" s="812"/>
      <c r="D13" s="812"/>
      <c r="E13" s="814"/>
      <c r="F13" s="815"/>
    </row>
    <row r="14">
      <c r="A14" s="816" t="s">
        <v>447</v>
      </c>
      <c r="B14" s="817" t="s">
        <v>249</v>
      </c>
      <c r="C14" s="817" t="s">
        <v>253</v>
      </c>
      <c r="D14" s="817" t="s">
        <v>257</v>
      </c>
      <c r="E14" s="818" t="s">
        <v>303</v>
      </c>
      <c r="F14" s="819" t="s">
        <v>581</v>
      </c>
    </row>
    <row r="15">
      <c r="A15" s="820"/>
      <c r="B15" s="821" t="s">
        <v>604</v>
      </c>
      <c r="C15" s="822"/>
      <c r="D15" s="821"/>
      <c r="E15" s="3"/>
      <c r="F15" s="823" t="s">
        <v>583</v>
      </c>
    </row>
    <row r="16">
      <c r="A16" s="820" t="s">
        <v>218</v>
      </c>
      <c r="B16" s="821" t="s">
        <v>604</v>
      </c>
      <c r="C16" s="822"/>
      <c r="D16" s="821" t="s">
        <v>605</v>
      </c>
      <c r="E16" s="821" t="s">
        <v>606</v>
      </c>
      <c r="F16" s="823" t="s">
        <v>607</v>
      </c>
    </row>
    <row r="17">
      <c r="A17" s="820" t="s">
        <v>589</v>
      </c>
      <c r="B17" s="821" t="s">
        <v>608</v>
      </c>
      <c r="C17" s="821" t="s">
        <v>609</v>
      </c>
      <c r="D17" s="821" t="s">
        <v>610</v>
      </c>
      <c r="E17" s="37"/>
      <c r="F17" s="825"/>
    </row>
    <row r="18">
      <c r="A18" s="827" t="s">
        <v>594</v>
      </c>
      <c r="B18" s="821" t="s">
        <v>610</v>
      </c>
      <c r="C18" s="821"/>
      <c r="D18" s="821" t="s">
        <v>611</v>
      </c>
      <c r="E18" s="37"/>
      <c r="F18" s="825"/>
    </row>
    <row r="19">
      <c r="A19" s="820" t="s">
        <v>457</v>
      </c>
      <c r="B19" s="821" t="s">
        <v>612</v>
      </c>
      <c r="C19" s="821" t="s">
        <v>613</v>
      </c>
      <c r="D19" s="821" t="s">
        <v>605</v>
      </c>
      <c r="E19" s="37"/>
      <c r="F19" s="825"/>
    </row>
    <row r="20">
      <c r="A20" s="828" t="s">
        <v>221</v>
      </c>
      <c r="B20" s="829" t="s">
        <v>605</v>
      </c>
      <c r="C20" s="830"/>
      <c r="D20" s="829" t="s">
        <v>604</v>
      </c>
      <c r="E20" s="829" t="s">
        <v>614</v>
      </c>
      <c r="F20" s="832" t="s">
        <v>615</v>
      </c>
    </row>
    <row r="21">
      <c r="E21" s="3"/>
      <c r="F21" s="3"/>
    </row>
    <row r="22">
      <c r="E22" s="3"/>
      <c r="F22" s="3"/>
    </row>
    <row r="23">
      <c r="E23" s="3"/>
      <c r="F23" s="3"/>
    </row>
    <row r="24">
      <c r="E24" s="3"/>
      <c r="F24" s="3"/>
    </row>
    <row r="25">
      <c r="A25" s="834" t="s">
        <v>616</v>
      </c>
      <c r="E25" s="3"/>
      <c r="F25" s="3"/>
    </row>
    <row r="26">
      <c r="A26" s="835" t="s">
        <v>580</v>
      </c>
      <c r="B26" s="836"/>
      <c r="C26" s="836"/>
      <c r="D26" s="836"/>
      <c r="E26" s="836"/>
      <c r="F26" s="837"/>
    </row>
    <row r="27">
      <c r="A27" s="838" t="s">
        <v>447</v>
      </c>
      <c r="B27" s="226" t="s">
        <v>249</v>
      </c>
      <c r="C27" s="226" t="s">
        <v>253</v>
      </c>
      <c r="D27" s="226" t="s">
        <v>257</v>
      </c>
      <c r="E27" s="839" t="s">
        <v>303</v>
      </c>
      <c r="F27" s="840" t="s">
        <v>581</v>
      </c>
    </row>
    <row r="28">
      <c r="A28" s="841"/>
      <c r="B28" s="207" t="s">
        <v>582</v>
      </c>
      <c r="C28" s="38"/>
      <c r="D28" s="38"/>
      <c r="E28" s="38"/>
      <c r="F28" s="842" t="s">
        <v>583</v>
      </c>
    </row>
    <row r="29">
      <c r="A29" s="841"/>
      <c r="B29" s="207" t="s">
        <v>582</v>
      </c>
      <c r="C29" s="38"/>
      <c r="D29" s="207" t="s">
        <v>584</v>
      </c>
      <c r="E29" s="843" t="s">
        <v>585</v>
      </c>
      <c r="F29" s="844"/>
    </row>
    <row r="30">
      <c r="A30" s="845" t="s">
        <v>218</v>
      </c>
      <c r="B30" s="207" t="s">
        <v>617</v>
      </c>
      <c r="C30" s="38"/>
      <c r="D30" s="207" t="s">
        <v>587</v>
      </c>
      <c r="E30" s="38"/>
      <c r="F30" s="842" t="s">
        <v>588</v>
      </c>
    </row>
    <row r="31">
      <c r="A31" s="845" t="s">
        <v>589</v>
      </c>
      <c r="B31" s="207" t="s">
        <v>618</v>
      </c>
      <c r="C31" s="207" t="s">
        <v>619</v>
      </c>
      <c r="D31" s="207" t="s">
        <v>620</v>
      </c>
      <c r="E31" s="207" t="s">
        <v>593</v>
      </c>
      <c r="F31" s="844"/>
    </row>
    <row r="32">
      <c r="A32" s="841" t="s">
        <v>594</v>
      </c>
      <c r="B32" s="207" t="s">
        <v>620</v>
      </c>
      <c r="C32" s="38"/>
      <c r="D32" s="207" t="s">
        <v>621</v>
      </c>
      <c r="E32" s="38"/>
      <c r="F32" s="844"/>
    </row>
    <row r="33">
      <c r="A33" s="845" t="s">
        <v>457</v>
      </c>
      <c r="B33" s="207" t="s">
        <v>622</v>
      </c>
      <c r="C33" s="207" t="s">
        <v>623</v>
      </c>
      <c r="D33" s="207" t="s">
        <v>624</v>
      </c>
      <c r="E33" s="207" t="s">
        <v>599</v>
      </c>
      <c r="F33" s="844"/>
    </row>
    <row r="34">
      <c r="A34" s="845" t="s">
        <v>221</v>
      </c>
      <c r="B34" s="207" t="s">
        <v>624</v>
      </c>
      <c r="C34" s="38"/>
      <c r="D34" s="207" t="s">
        <v>625</v>
      </c>
      <c r="E34" s="38"/>
      <c r="F34" s="842" t="s">
        <v>601</v>
      </c>
    </row>
    <row r="35">
      <c r="A35" s="846"/>
      <c r="B35" s="847" t="s">
        <v>625</v>
      </c>
      <c r="C35" s="848"/>
      <c r="D35" s="847" t="s">
        <v>582</v>
      </c>
      <c r="E35" s="847" t="s">
        <v>626</v>
      </c>
      <c r="F35" s="849"/>
    </row>
    <row r="36">
      <c r="E36" s="3"/>
      <c r="F36" s="3"/>
    </row>
    <row r="37">
      <c r="E37" s="3"/>
      <c r="F37" s="3"/>
    </row>
    <row r="38">
      <c r="E38" s="3"/>
      <c r="F38" s="3"/>
    </row>
    <row r="39">
      <c r="E39" s="3"/>
      <c r="F39" s="3"/>
    </row>
    <row r="40">
      <c r="E40" s="3"/>
      <c r="F40" s="3"/>
    </row>
    <row r="41">
      <c r="E41" s="3"/>
      <c r="F41" s="3"/>
    </row>
    <row r="42">
      <c r="E42" s="3"/>
      <c r="F42" s="3"/>
    </row>
    <row r="43">
      <c r="E43" s="3"/>
      <c r="F43" s="3"/>
    </row>
    <row r="44">
      <c r="E44" s="3"/>
      <c r="F44" s="3"/>
    </row>
    <row r="45">
      <c r="E45" s="3"/>
      <c r="F45" s="3"/>
    </row>
    <row r="46">
      <c r="E46" s="3"/>
      <c r="F46" s="3"/>
    </row>
    <row r="47">
      <c r="E47" s="3"/>
      <c r="F47" s="3"/>
    </row>
    <row r="48">
      <c r="E48" s="3"/>
      <c r="F48" s="3"/>
    </row>
    <row r="49">
      <c r="E49" s="3"/>
      <c r="F49" s="3"/>
    </row>
    <row r="50">
      <c r="E50" s="3"/>
      <c r="F50" s="3"/>
    </row>
    <row r="51">
      <c r="E51" s="3"/>
      <c r="F51" s="3"/>
    </row>
    <row r="52">
      <c r="E52" s="3"/>
      <c r="F52" s="3"/>
    </row>
    <row r="53">
      <c r="E53" s="3"/>
      <c r="F53" s="3"/>
    </row>
    <row r="54">
      <c r="E54" s="3"/>
      <c r="F54" s="3"/>
    </row>
    <row r="55">
      <c r="E55" s="3"/>
      <c r="F55" s="3"/>
    </row>
    <row r="56">
      <c r="E56" s="3"/>
      <c r="F56" s="3"/>
    </row>
    <row r="57">
      <c r="E57" s="3"/>
      <c r="F57" s="3"/>
    </row>
    <row r="58">
      <c r="E58" s="3"/>
      <c r="F58" s="3"/>
    </row>
    <row r="59">
      <c r="E59" s="3"/>
      <c r="F59" s="3"/>
    </row>
    <row r="60">
      <c r="E60" s="3"/>
      <c r="F60" s="3"/>
    </row>
    <row r="61">
      <c r="E61" s="3"/>
      <c r="F61" s="3"/>
    </row>
    <row r="62">
      <c r="E62" s="3"/>
      <c r="F62" s="3"/>
    </row>
    <row r="63">
      <c r="E63" s="3"/>
      <c r="F63" s="3"/>
    </row>
    <row r="64">
      <c r="E64" s="3"/>
      <c r="F64" s="3"/>
    </row>
    <row r="65">
      <c r="E65" s="3"/>
      <c r="F65" s="3"/>
    </row>
    <row r="66">
      <c r="E66" s="3"/>
      <c r="F66" s="3"/>
    </row>
    <row r="67">
      <c r="E67" s="3"/>
      <c r="F67" s="3"/>
    </row>
    <row r="68">
      <c r="E68" s="3"/>
      <c r="F68" s="3"/>
    </row>
    <row r="69">
      <c r="E69" s="3"/>
      <c r="F69" s="3"/>
    </row>
    <row r="70">
      <c r="E70" s="3"/>
      <c r="F70" s="3"/>
    </row>
    <row r="71">
      <c r="E71" s="3"/>
      <c r="F71" s="3"/>
    </row>
    <row r="72">
      <c r="E72" s="3"/>
      <c r="F72" s="3"/>
    </row>
    <row r="73">
      <c r="E73" s="3"/>
      <c r="F73" s="3"/>
    </row>
    <row r="74">
      <c r="E74" s="3"/>
      <c r="F74" s="3"/>
    </row>
    <row r="75">
      <c r="E75" s="3"/>
      <c r="F75" s="3"/>
    </row>
    <row r="76">
      <c r="E76" s="3"/>
      <c r="F76" s="3"/>
    </row>
    <row r="77">
      <c r="E77" s="3"/>
      <c r="F77" s="3"/>
    </row>
    <row r="78">
      <c r="E78" s="3"/>
      <c r="F78" s="3"/>
    </row>
    <row r="79">
      <c r="E79" s="3"/>
      <c r="F79" s="3"/>
    </row>
    <row r="80">
      <c r="E80" s="3"/>
      <c r="F80" s="3"/>
    </row>
    <row r="81">
      <c r="E81" s="3"/>
      <c r="F81" s="3"/>
    </row>
    <row r="82">
      <c r="E82" s="3"/>
      <c r="F82" s="3"/>
    </row>
    <row r="83">
      <c r="E83" s="3"/>
      <c r="F83" s="3"/>
    </row>
    <row r="84">
      <c r="E84" s="3"/>
      <c r="F84" s="3"/>
    </row>
    <row r="85">
      <c r="E85" s="3"/>
      <c r="F85" s="3"/>
    </row>
    <row r="86">
      <c r="E86" s="3"/>
      <c r="F86" s="3"/>
    </row>
    <row r="87">
      <c r="E87" s="3"/>
      <c r="F87" s="3"/>
    </row>
    <row r="88">
      <c r="E88" s="3"/>
      <c r="F88" s="3"/>
    </row>
    <row r="89">
      <c r="E89" s="3"/>
      <c r="F89" s="3"/>
    </row>
    <row r="90">
      <c r="E90" s="3"/>
      <c r="F90" s="3"/>
    </row>
    <row r="91">
      <c r="E91" s="3"/>
      <c r="F91" s="3"/>
    </row>
    <row r="92">
      <c r="E92" s="3"/>
      <c r="F92" s="3"/>
    </row>
    <row r="93">
      <c r="E93" s="3"/>
      <c r="F93" s="3"/>
    </row>
    <row r="94">
      <c r="E94" s="3"/>
      <c r="F94" s="3"/>
    </row>
    <row r="95">
      <c r="E95" s="3"/>
      <c r="F95" s="3"/>
    </row>
    <row r="96">
      <c r="E96" s="3"/>
      <c r="F96" s="3"/>
    </row>
    <row r="97">
      <c r="E97" s="3"/>
      <c r="F97" s="3"/>
    </row>
    <row r="98">
      <c r="E98" s="3"/>
      <c r="F98" s="3"/>
    </row>
    <row r="99">
      <c r="E99" s="3"/>
      <c r="F99" s="3"/>
    </row>
    <row r="100">
      <c r="E100" s="3"/>
      <c r="F100" s="3"/>
    </row>
    <row r="101">
      <c r="E101" s="3"/>
      <c r="F101" s="3"/>
    </row>
    <row r="102">
      <c r="E102" s="3"/>
      <c r="F102" s="3"/>
    </row>
    <row r="103">
      <c r="E103" s="3"/>
      <c r="F103" s="3"/>
    </row>
    <row r="104">
      <c r="E104" s="3"/>
      <c r="F104" s="3"/>
    </row>
    <row r="105">
      <c r="E105" s="3"/>
      <c r="F105" s="3"/>
    </row>
    <row r="106">
      <c r="E106" s="3"/>
      <c r="F106" s="3"/>
    </row>
    <row r="107">
      <c r="E107" s="3"/>
      <c r="F107" s="3"/>
    </row>
    <row r="108">
      <c r="E108" s="3"/>
      <c r="F108" s="3"/>
    </row>
    <row r="109">
      <c r="E109" s="3"/>
      <c r="F109" s="3"/>
    </row>
    <row r="110">
      <c r="E110" s="3"/>
      <c r="F110" s="3"/>
    </row>
    <row r="111">
      <c r="E111" s="3"/>
      <c r="F111" s="3"/>
    </row>
    <row r="112">
      <c r="E112" s="3"/>
      <c r="F112" s="3"/>
    </row>
    <row r="113">
      <c r="E113" s="3"/>
      <c r="F113" s="3"/>
    </row>
    <row r="114">
      <c r="E114" s="3"/>
      <c r="F114" s="3"/>
    </row>
    <row r="115">
      <c r="E115" s="3"/>
      <c r="F115" s="3"/>
    </row>
    <row r="116">
      <c r="E116" s="3"/>
      <c r="F116" s="3"/>
    </row>
    <row r="117">
      <c r="E117" s="3"/>
      <c r="F117" s="3"/>
    </row>
    <row r="118">
      <c r="E118" s="3"/>
      <c r="F118" s="3"/>
    </row>
    <row r="119">
      <c r="E119" s="3"/>
      <c r="F119" s="3"/>
    </row>
    <row r="120">
      <c r="E120" s="3"/>
      <c r="F120" s="3"/>
    </row>
    <row r="121">
      <c r="E121" s="3"/>
      <c r="F121" s="3"/>
    </row>
    <row r="122">
      <c r="E122" s="3"/>
      <c r="F122" s="3"/>
    </row>
    <row r="123">
      <c r="E123" s="3"/>
      <c r="F123" s="3"/>
    </row>
    <row r="124">
      <c r="E124" s="3"/>
      <c r="F124" s="3"/>
    </row>
    <row r="125">
      <c r="E125" s="3"/>
      <c r="F125" s="3"/>
    </row>
    <row r="126">
      <c r="E126" s="3"/>
      <c r="F126" s="3"/>
    </row>
    <row r="127">
      <c r="E127" s="3"/>
      <c r="F127" s="3"/>
    </row>
    <row r="128">
      <c r="E128" s="3"/>
      <c r="F128" s="3"/>
    </row>
    <row r="129">
      <c r="E129" s="3"/>
      <c r="F129" s="3"/>
    </row>
    <row r="130">
      <c r="E130" s="3"/>
      <c r="F130" s="3"/>
    </row>
    <row r="131">
      <c r="E131" s="3"/>
      <c r="F131" s="3"/>
    </row>
    <row r="132">
      <c r="E132" s="3"/>
      <c r="F132" s="3"/>
    </row>
    <row r="133">
      <c r="E133" s="3"/>
      <c r="F133" s="3"/>
    </row>
    <row r="134">
      <c r="E134" s="3"/>
      <c r="F134" s="3"/>
    </row>
    <row r="135">
      <c r="E135" s="3"/>
      <c r="F135" s="3"/>
    </row>
    <row r="136">
      <c r="E136" s="3"/>
      <c r="F136" s="3"/>
    </row>
    <row r="137">
      <c r="E137" s="3"/>
      <c r="F137" s="3"/>
    </row>
    <row r="138">
      <c r="E138" s="3"/>
      <c r="F138" s="3"/>
    </row>
    <row r="139">
      <c r="E139" s="3"/>
      <c r="F139" s="3"/>
    </row>
    <row r="140">
      <c r="E140" s="3"/>
      <c r="F140" s="3"/>
    </row>
    <row r="141">
      <c r="E141" s="3"/>
      <c r="F141" s="3"/>
    </row>
    <row r="142">
      <c r="E142" s="3"/>
      <c r="F142" s="3"/>
    </row>
    <row r="143">
      <c r="E143" s="3"/>
      <c r="F143" s="3"/>
    </row>
    <row r="144">
      <c r="E144" s="3"/>
      <c r="F144" s="3"/>
    </row>
    <row r="145">
      <c r="E145" s="3"/>
      <c r="F145" s="3"/>
    </row>
    <row r="146">
      <c r="E146" s="3"/>
      <c r="F146" s="3"/>
    </row>
    <row r="147">
      <c r="E147" s="3"/>
      <c r="F147" s="3"/>
    </row>
    <row r="148">
      <c r="E148" s="3"/>
      <c r="F148" s="3"/>
    </row>
    <row r="149">
      <c r="E149" s="3"/>
      <c r="F149" s="3"/>
    </row>
    <row r="150">
      <c r="E150" s="3"/>
      <c r="F150" s="3"/>
    </row>
    <row r="151">
      <c r="E151" s="3"/>
      <c r="F151" s="3"/>
    </row>
    <row r="152">
      <c r="E152" s="3"/>
      <c r="F152" s="3"/>
    </row>
    <row r="153">
      <c r="E153" s="3"/>
      <c r="F153" s="3"/>
    </row>
    <row r="154">
      <c r="E154" s="3"/>
      <c r="F154" s="3"/>
    </row>
    <row r="155">
      <c r="E155" s="3"/>
      <c r="F155" s="3"/>
    </row>
    <row r="156">
      <c r="E156" s="3"/>
      <c r="F156" s="3"/>
    </row>
    <row r="157">
      <c r="E157" s="3"/>
      <c r="F157" s="3"/>
    </row>
    <row r="158">
      <c r="E158" s="3"/>
      <c r="F158" s="3"/>
    </row>
    <row r="159">
      <c r="E159" s="3"/>
      <c r="F159" s="3"/>
    </row>
    <row r="160">
      <c r="E160" s="3"/>
      <c r="F160" s="3"/>
    </row>
    <row r="161">
      <c r="E161" s="3"/>
      <c r="F161" s="3"/>
    </row>
    <row r="162">
      <c r="E162" s="3"/>
      <c r="F162" s="3"/>
    </row>
    <row r="163">
      <c r="E163" s="3"/>
      <c r="F163" s="3"/>
    </row>
    <row r="164">
      <c r="E164" s="3"/>
      <c r="F164" s="3"/>
    </row>
    <row r="165">
      <c r="E165" s="3"/>
      <c r="F165" s="3"/>
    </row>
    <row r="166">
      <c r="E166" s="3"/>
      <c r="F166" s="3"/>
    </row>
    <row r="167">
      <c r="E167" s="3"/>
      <c r="F167" s="3"/>
    </row>
    <row r="168">
      <c r="E168" s="3"/>
      <c r="F168" s="3"/>
    </row>
    <row r="169">
      <c r="E169" s="3"/>
      <c r="F169" s="3"/>
    </row>
    <row r="170">
      <c r="E170" s="3"/>
      <c r="F170" s="3"/>
    </row>
    <row r="171">
      <c r="E171" s="3"/>
      <c r="F171" s="3"/>
    </row>
    <row r="172">
      <c r="E172" s="3"/>
      <c r="F172" s="3"/>
    </row>
    <row r="173">
      <c r="E173" s="3"/>
      <c r="F173" s="3"/>
    </row>
    <row r="174">
      <c r="E174" s="3"/>
      <c r="F174" s="3"/>
    </row>
    <row r="175">
      <c r="E175" s="3"/>
      <c r="F175" s="3"/>
    </row>
    <row r="176">
      <c r="E176" s="3"/>
      <c r="F176" s="3"/>
    </row>
    <row r="177">
      <c r="E177" s="3"/>
      <c r="F177" s="3"/>
    </row>
    <row r="178">
      <c r="E178" s="3"/>
      <c r="F178" s="3"/>
    </row>
    <row r="179">
      <c r="E179" s="3"/>
      <c r="F179" s="3"/>
    </row>
    <row r="180">
      <c r="E180" s="3"/>
      <c r="F180" s="3"/>
    </row>
    <row r="181">
      <c r="E181" s="3"/>
      <c r="F181" s="3"/>
    </row>
    <row r="182">
      <c r="E182" s="3"/>
      <c r="F182" s="3"/>
    </row>
    <row r="183">
      <c r="E183" s="3"/>
      <c r="F183" s="3"/>
    </row>
    <row r="184">
      <c r="E184" s="3"/>
      <c r="F184" s="3"/>
    </row>
    <row r="185">
      <c r="E185" s="3"/>
      <c r="F185" s="3"/>
    </row>
    <row r="186">
      <c r="E186" s="3"/>
      <c r="F186" s="3"/>
    </row>
    <row r="187">
      <c r="E187" s="3"/>
      <c r="F187" s="3"/>
    </row>
    <row r="188">
      <c r="E188" s="3"/>
      <c r="F188" s="3"/>
    </row>
    <row r="189">
      <c r="E189" s="3"/>
      <c r="F189" s="3"/>
    </row>
    <row r="190">
      <c r="E190" s="3"/>
      <c r="F190" s="3"/>
    </row>
    <row r="191">
      <c r="E191" s="3"/>
      <c r="F191" s="3"/>
    </row>
    <row r="192">
      <c r="E192" s="3"/>
      <c r="F192" s="3"/>
    </row>
    <row r="193">
      <c r="E193" s="3"/>
      <c r="F193" s="3"/>
    </row>
    <row r="194">
      <c r="E194" s="3"/>
      <c r="F194" s="3"/>
    </row>
    <row r="195">
      <c r="E195" s="3"/>
      <c r="F195" s="3"/>
    </row>
    <row r="196">
      <c r="E196" s="3"/>
      <c r="F196" s="3"/>
    </row>
    <row r="197">
      <c r="E197" s="3"/>
      <c r="F197" s="3"/>
    </row>
    <row r="198">
      <c r="E198" s="3"/>
      <c r="F198" s="3"/>
    </row>
    <row r="199">
      <c r="E199" s="3"/>
      <c r="F199" s="3"/>
    </row>
    <row r="200">
      <c r="E200" s="3"/>
      <c r="F200" s="3"/>
    </row>
    <row r="201">
      <c r="E201" s="3"/>
      <c r="F201" s="3"/>
    </row>
    <row r="202">
      <c r="E202" s="3"/>
      <c r="F202" s="3"/>
    </row>
    <row r="203">
      <c r="E203" s="3"/>
      <c r="F203" s="3"/>
    </row>
    <row r="204">
      <c r="E204" s="3"/>
      <c r="F204" s="3"/>
    </row>
    <row r="205">
      <c r="E205" s="3"/>
      <c r="F205" s="3"/>
    </row>
    <row r="206">
      <c r="E206" s="3"/>
      <c r="F206" s="3"/>
    </row>
    <row r="207">
      <c r="E207" s="3"/>
      <c r="F207" s="3"/>
    </row>
    <row r="208">
      <c r="E208" s="3"/>
      <c r="F208" s="3"/>
    </row>
    <row r="209">
      <c r="E209" s="3"/>
      <c r="F209" s="3"/>
    </row>
    <row r="210">
      <c r="E210" s="3"/>
      <c r="F210" s="3"/>
    </row>
    <row r="211">
      <c r="E211" s="3"/>
      <c r="F211" s="3"/>
    </row>
    <row r="212">
      <c r="E212" s="3"/>
      <c r="F212" s="3"/>
    </row>
    <row r="213">
      <c r="E213" s="3"/>
      <c r="F213" s="3"/>
    </row>
    <row r="214">
      <c r="E214" s="3"/>
      <c r="F214" s="3"/>
    </row>
    <row r="215">
      <c r="E215" s="3"/>
      <c r="F215" s="3"/>
    </row>
    <row r="216">
      <c r="E216" s="3"/>
      <c r="F216" s="3"/>
    </row>
    <row r="217">
      <c r="E217" s="3"/>
      <c r="F217" s="3"/>
    </row>
    <row r="218">
      <c r="E218" s="3"/>
      <c r="F218" s="3"/>
    </row>
    <row r="219">
      <c r="E219" s="3"/>
      <c r="F219" s="3"/>
    </row>
    <row r="220">
      <c r="E220" s="3"/>
      <c r="F220" s="3"/>
    </row>
    <row r="221">
      <c r="E221" s="3"/>
      <c r="F221" s="3"/>
    </row>
    <row r="222">
      <c r="E222" s="3"/>
      <c r="F222" s="3"/>
    </row>
    <row r="223">
      <c r="E223" s="3"/>
      <c r="F223" s="3"/>
    </row>
    <row r="224">
      <c r="E224" s="3"/>
      <c r="F224" s="3"/>
    </row>
    <row r="225">
      <c r="E225" s="3"/>
      <c r="F225" s="3"/>
    </row>
    <row r="226">
      <c r="E226" s="3"/>
      <c r="F226" s="3"/>
    </row>
    <row r="227">
      <c r="E227" s="3"/>
      <c r="F227" s="3"/>
    </row>
    <row r="228">
      <c r="E228" s="3"/>
      <c r="F228" s="3"/>
    </row>
    <row r="229">
      <c r="E229" s="3"/>
      <c r="F229" s="3"/>
    </row>
    <row r="230">
      <c r="E230" s="3"/>
      <c r="F230" s="3"/>
    </row>
    <row r="231">
      <c r="E231" s="3"/>
      <c r="F231" s="3"/>
    </row>
    <row r="232">
      <c r="E232" s="3"/>
      <c r="F232" s="3"/>
    </row>
    <row r="233">
      <c r="E233" s="3"/>
      <c r="F233" s="3"/>
    </row>
    <row r="234">
      <c r="E234" s="3"/>
      <c r="F234" s="3"/>
    </row>
    <row r="235">
      <c r="E235" s="3"/>
      <c r="F235" s="3"/>
    </row>
    <row r="236">
      <c r="E236" s="3"/>
      <c r="F236" s="3"/>
    </row>
    <row r="237">
      <c r="E237" s="3"/>
      <c r="F237" s="3"/>
    </row>
    <row r="238">
      <c r="E238" s="3"/>
      <c r="F238" s="3"/>
    </row>
    <row r="239">
      <c r="E239" s="3"/>
      <c r="F239" s="3"/>
    </row>
    <row r="240">
      <c r="E240" s="3"/>
      <c r="F240" s="3"/>
    </row>
    <row r="241">
      <c r="E241" s="3"/>
      <c r="F241" s="3"/>
    </row>
    <row r="242">
      <c r="E242" s="3"/>
      <c r="F242" s="3"/>
    </row>
    <row r="243">
      <c r="E243" s="3"/>
      <c r="F243" s="3"/>
    </row>
    <row r="244">
      <c r="E244" s="3"/>
      <c r="F244" s="3"/>
    </row>
    <row r="245">
      <c r="E245" s="3"/>
      <c r="F245" s="3"/>
    </row>
    <row r="246">
      <c r="E246" s="3"/>
      <c r="F246" s="3"/>
    </row>
    <row r="247">
      <c r="E247" s="3"/>
      <c r="F247" s="3"/>
    </row>
    <row r="248">
      <c r="E248" s="3"/>
      <c r="F248" s="3"/>
    </row>
    <row r="249">
      <c r="E249" s="3"/>
      <c r="F249" s="3"/>
    </row>
    <row r="250">
      <c r="E250" s="3"/>
      <c r="F250" s="3"/>
    </row>
    <row r="251">
      <c r="E251" s="3"/>
      <c r="F251" s="3"/>
    </row>
    <row r="252">
      <c r="E252" s="3"/>
      <c r="F252" s="3"/>
    </row>
    <row r="253">
      <c r="E253" s="3"/>
      <c r="F253" s="3"/>
    </row>
    <row r="254">
      <c r="E254" s="3"/>
      <c r="F254" s="3"/>
    </row>
    <row r="255">
      <c r="E255" s="3"/>
      <c r="F255" s="3"/>
    </row>
    <row r="256">
      <c r="E256" s="3"/>
      <c r="F256" s="3"/>
    </row>
    <row r="257">
      <c r="E257" s="3"/>
      <c r="F257" s="3"/>
    </row>
    <row r="258">
      <c r="E258" s="3"/>
      <c r="F258" s="3"/>
    </row>
    <row r="259">
      <c r="E259" s="3"/>
      <c r="F259" s="3"/>
    </row>
    <row r="260">
      <c r="E260" s="3"/>
      <c r="F260" s="3"/>
    </row>
    <row r="261">
      <c r="E261" s="3"/>
      <c r="F261" s="3"/>
    </row>
    <row r="262">
      <c r="E262" s="3"/>
      <c r="F262" s="3"/>
    </row>
    <row r="263">
      <c r="E263" s="3"/>
      <c r="F263" s="3"/>
    </row>
    <row r="264">
      <c r="E264" s="3"/>
      <c r="F264" s="3"/>
    </row>
    <row r="265">
      <c r="E265" s="3"/>
      <c r="F265" s="3"/>
    </row>
    <row r="266">
      <c r="E266" s="3"/>
      <c r="F266" s="3"/>
    </row>
    <row r="267">
      <c r="E267" s="3"/>
      <c r="F267" s="3"/>
    </row>
    <row r="268">
      <c r="E268" s="3"/>
      <c r="F268" s="3"/>
    </row>
    <row r="269">
      <c r="E269" s="3"/>
      <c r="F269" s="3"/>
    </row>
    <row r="270">
      <c r="E270" s="3"/>
      <c r="F270" s="3"/>
    </row>
    <row r="271">
      <c r="E271" s="3"/>
      <c r="F271" s="3"/>
    </row>
    <row r="272">
      <c r="E272" s="3"/>
      <c r="F272" s="3"/>
    </row>
    <row r="273">
      <c r="E273" s="3"/>
      <c r="F273" s="3"/>
    </row>
    <row r="274">
      <c r="E274" s="3"/>
      <c r="F274" s="3"/>
    </row>
    <row r="275">
      <c r="E275" s="3"/>
      <c r="F275" s="3"/>
    </row>
    <row r="276">
      <c r="E276" s="3"/>
      <c r="F276" s="3"/>
    </row>
    <row r="277">
      <c r="E277" s="3"/>
      <c r="F277" s="3"/>
    </row>
    <row r="278">
      <c r="E278" s="3"/>
      <c r="F278" s="3"/>
    </row>
    <row r="279">
      <c r="E279" s="3"/>
      <c r="F279" s="3"/>
    </row>
    <row r="280">
      <c r="E280" s="3"/>
      <c r="F280" s="3"/>
    </row>
    <row r="281">
      <c r="E281" s="3"/>
      <c r="F281" s="3"/>
    </row>
    <row r="282">
      <c r="E282" s="3"/>
      <c r="F282" s="3"/>
    </row>
    <row r="283">
      <c r="E283" s="3"/>
      <c r="F283" s="3"/>
    </row>
    <row r="284">
      <c r="E284" s="3"/>
      <c r="F284" s="3"/>
    </row>
    <row r="285">
      <c r="E285" s="3"/>
      <c r="F285" s="3"/>
    </row>
    <row r="286">
      <c r="E286" s="3"/>
      <c r="F286" s="3"/>
    </row>
    <row r="287">
      <c r="E287" s="3"/>
      <c r="F287" s="3"/>
    </row>
    <row r="288">
      <c r="E288" s="3"/>
      <c r="F288" s="3"/>
    </row>
    <row r="289">
      <c r="E289" s="3"/>
      <c r="F289" s="3"/>
    </row>
    <row r="290">
      <c r="E290" s="3"/>
      <c r="F290" s="3"/>
    </row>
    <row r="291">
      <c r="E291" s="3"/>
      <c r="F291" s="3"/>
    </row>
    <row r="292">
      <c r="E292" s="3"/>
      <c r="F292" s="3"/>
    </row>
    <row r="293">
      <c r="E293" s="3"/>
      <c r="F293" s="3"/>
    </row>
    <row r="294">
      <c r="E294" s="3"/>
      <c r="F294" s="3"/>
    </row>
    <row r="295">
      <c r="E295" s="3"/>
      <c r="F295" s="3"/>
    </row>
    <row r="296">
      <c r="E296" s="3"/>
      <c r="F296" s="3"/>
    </row>
    <row r="297">
      <c r="E297" s="3"/>
      <c r="F297" s="3"/>
    </row>
    <row r="298">
      <c r="E298" s="3"/>
      <c r="F298" s="3"/>
    </row>
    <row r="299">
      <c r="E299" s="3"/>
      <c r="F299" s="3"/>
    </row>
    <row r="300">
      <c r="E300" s="3"/>
      <c r="F300" s="3"/>
    </row>
    <row r="301">
      <c r="E301" s="3"/>
      <c r="F301" s="3"/>
    </row>
    <row r="302">
      <c r="E302" s="3"/>
      <c r="F302" s="3"/>
    </row>
    <row r="303">
      <c r="E303" s="3"/>
      <c r="F303" s="3"/>
    </row>
    <row r="304">
      <c r="E304" s="3"/>
      <c r="F304" s="3"/>
    </row>
    <row r="305">
      <c r="E305" s="3"/>
      <c r="F305" s="3"/>
    </row>
    <row r="306">
      <c r="E306" s="3"/>
      <c r="F306" s="3"/>
    </row>
    <row r="307">
      <c r="E307" s="3"/>
      <c r="F307" s="3"/>
    </row>
    <row r="308">
      <c r="E308" s="3"/>
      <c r="F308" s="3"/>
    </row>
    <row r="309">
      <c r="E309" s="3"/>
      <c r="F309" s="3"/>
    </row>
    <row r="310">
      <c r="E310" s="3"/>
      <c r="F310" s="3"/>
    </row>
    <row r="311">
      <c r="E311" s="3"/>
      <c r="F311" s="3"/>
    </row>
    <row r="312">
      <c r="E312" s="3"/>
      <c r="F312" s="3"/>
    </row>
    <row r="313">
      <c r="E313" s="3"/>
      <c r="F313" s="3"/>
    </row>
    <row r="314">
      <c r="E314" s="3"/>
      <c r="F314" s="3"/>
    </row>
    <row r="315">
      <c r="E315" s="3"/>
      <c r="F315" s="3"/>
    </row>
    <row r="316">
      <c r="E316" s="3"/>
      <c r="F316" s="3"/>
    </row>
    <row r="317">
      <c r="E317" s="3"/>
      <c r="F317" s="3"/>
    </row>
    <row r="318">
      <c r="E318" s="3"/>
      <c r="F318" s="3"/>
    </row>
    <row r="319">
      <c r="E319" s="3"/>
      <c r="F319" s="3"/>
    </row>
    <row r="320">
      <c r="E320" s="3"/>
      <c r="F320" s="3"/>
    </row>
    <row r="321">
      <c r="E321" s="3"/>
      <c r="F321" s="3"/>
    </row>
    <row r="322">
      <c r="E322" s="3"/>
      <c r="F322" s="3"/>
    </row>
    <row r="323">
      <c r="E323" s="3"/>
      <c r="F323" s="3"/>
    </row>
    <row r="324">
      <c r="E324" s="3"/>
      <c r="F324" s="3"/>
    </row>
    <row r="325">
      <c r="E325" s="3"/>
      <c r="F325" s="3"/>
    </row>
    <row r="326">
      <c r="E326" s="3"/>
      <c r="F326" s="3"/>
    </row>
    <row r="327">
      <c r="E327" s="3"/>
      <c r="F327" s="3"/>
    </row>
    <row r="328">
      <c r="E328" s="3"/>
      <c r="F328" s="3"/>
    </row>
    <row r="329">
      <c r="E329" s="3"/>
      <c r="F329" s="3"/>
    </row>
    <row r="330">
      <c r="E330" s="3"/>
      <c r="F330" s="3"/>
    </row>
    <row r="331">
      <c r="E331" s="3"/>
      <c r="F331" s="3"/>
    </row>
    <row r="332">
      <c r="E332" s="3"/>
      <c r="F332" s="3"/>
    </row>
    <row r="333">
      <c r="E333" s="3"/>
      <c r="F333" s="3"/>
    </row>
    <row r="334">
      <c r="E334" s="3"/>
      <c r="F334" s="3"/>
    </row>
    <row r="335">
      <c r="E335" s="3"/>
      <c r="F335" s="3"/>
    </row>
    <row r="336">
      <c r="E336" s="3"/>
      <c r="F336" s="3"/>
    </row>
    <row r="337">
      <c r="E337" s="3"/>
      <c r="F337" s="3"/>
    </row>
    <row r="338">
      <c r="E338" s="3"/>
      <c r="F338" s="3"/>
    </row>
    <row r="339">
      <c r="E339" s="3"/>
      <c r="F339" s="3"/>
    </row>
    <row r="340">
      <c r="E340" s="3"/>
      <c r="F340" s="3"/>
    </row>
    <row r="341">
      <c r="E341" s="3"/>
      <c r="F341" s="3"/>
    </row>
    <row r="342">
      <c r="E342" s="3"/>
      <c r="F342" s="3"/>
    </row>
    <row r="343">
      <c r="E343" s="3"/>
      <c r="F343" s="3"/>
    </row>
    <row r="344">
      <c r="E344" s="3"/>
      <c r="F344" s="3"/>
    </row>
    <row r="345">
      <c r="E345" s="3"/>
      <c r="F345" s="3"/>
    </row>
    <row r="346">
      <c r="E346" s="3"/>
      <c r="F346" s="3"/>
    </row>
    <row r="347">
      <c r="E347" s="3"/>
      <c r="F347" s="3"/>
    </row>
    <row r="348">
      <c r="E348" s="3"/>
      <c r="F348" s="3"/>
    </row>
    <row r="349">
      <c r="E349" s="3"/>
      <c r="F349" s="3"/>
    </row>
    <row r="350">
      <c r="E350" s="3"/>
      <c r="F350" s="3"/>
    </row>
    <row r="351">
      <c r="E351" s="3"/>
      <c r="F351" s="3"/>
    </row>
    <row r="352">
      <c r="E352" s="3"/>
      <c r="F352" s="3"/>
    </row>
    <row r="353">
      <c r="E353" s="3"/>
      <c r="F353" s="3"/>
    </row>
    <row r="354">
      <c r="E354" s="3"/>
      <c r="F354" s="3"/>
    </row>
    <row r="355">
      <c r="E355" s="3"/>
      <c r="F355" s="3"/>
    </row>
    <row r="356">
      <c r="E356" s="3"/>
      <c r="F356" s="3"/>
    </row>
    <row r="357">
      <c r="E357" s="3"/>
      <c r="F357" s="3"/>
    </row>
    <row r="358">
      <c r="E358" s="3"/>
      <c r="F358" s="3"/>
    </row>
    <row r="359">
      <c r="E359" s="3"/>
      <c r="F359" s="3"/>
    </row>
    <row r="360">
      <c r="E360" s="3"/>
      <c r="F360" s="3"/>
    </row>
    <row r="361">
      <c r="E361" s="3"/>
      <c r="F361" s="3"/>
    </row>
    <row r="362">
      <c r="E362" s="3"/>
      <c r="F362" s="3"/>
    </row>
    <row r="363">
      <c r="E363" s="3"/>
      <c r="F363" s="3"/>
    </row>
    <row r="364">
      <c r="E364" s="3"/>
      <c r="F364" s="3"/>
    </row>
    <row r="365">
      <c r="E365" s="3"/>
      <c r="F365" s="3"/>
    </row>
    <row r="366">
      <c r="E366" s="3"/>
      <c r="F366" s="3"/>
    </row>
    <row r="367">
      <c r="E367" s="3"/>
      <c r="F367" s="3"/>
    </row>
    <row r="368">
      <c r="E368" s="3"/>
      <c r="F368" s="3"/>
    </row>
    <row r="369">
      <c r="E369" s="3"/>
      <c r="F369" s="3"/>
    </row>
    <row r="370">
      <c r="E370" s="3"/>
      <c r="F370" s="3"/>
    </row>
    <row r="371">
      <c r="E371" s="3"/>
      <c r="F371" s="3"/>
    </row>
    <row r="372">
      <c r="E372" s="3"/>
      <c r="F372" s="3"/>
    </row>
    <row r="373">
      <c r="E373" s="3"/>
      <c r="F373" s="3"/>
    </row>
    <row r="374">
      <c r="E374" s="3"/>
      <c r="F374" s="3"/>
    </row>
    <row r="375">
      <c r="E375" s="3"/>
      <c r="F375" s="3"/>
    </row>
    <row r="376">
      <c r="E376" s="3"/>
      <c r="F376" s="3"/>
    </row>
    <row r="377">
      <c r="E377" s="3"/>
      <c r="F377" s="3"/>
    </row>
    <row r="378">
      <c r="E378" s="3"/>
      <c r="F378" s="3"/>
    </row>
    <row r="379">
      <c r="E379" s="3"/>
      <c r="F379" s="3"/>
    </row>
    <row r="380">
      <c r="E380" s="3"/>
      <c r="F380" s="3"/>
    </row>
    <row r="381">
      <c r="E381" s="3"/>
      <c r="F381" s="3"/>
    </row>
    <row r="382">
      <c r="E382" s="3"/>
      <c r="F382" s="3"/>
    </row>
    <row r="383">
      <c r="E383" s="3"/>
      <c r="F383" s="3"/>
    </row>
    <row r="384">
      <c r="E384" s="3"/>
      <c r="F384" s="3"/>
    </row>
    <row r="385">
      <c r="E385" s="3"/>
      <c r="F385" s="3"/>
    </row>
    <row r="386">
      <c r="E386" s="3"/>
      <c r="F386" s="3"/>
    </row>
    <row r="387">
      <c r="E387" s="3"/>
      <c r="F387" s="3"/>
    </row>
    <row r="388">
      <c r="E388" s="3"/>
      <c r="F388" s="3"/>
    </row>
    <row r="389">
      <c r="E389" s="3"/>
      <c r="F389" s="3"/>
    </row>
    <row r="390">
      <c r="E390" s="3"/>
      <c r="F390" s="3"/>
    </row>
    <row r="391">
      <c r="E391" s="3"/>
      <c r="F391" s="3"/>
    </row>
    <row r="392">
      <c r="E392" s="3"/>
      <c r="F392" s="3"/>
    </row>
    <row r="393">
      <c r="E393" s="3"/>
      <c r="F393" s="3"/>
    </row>
    <row r="394">
      <c r="E394" s="3"/>
      <c r="F394" s="3"/>
    </row>
    <row r="395">
      <c r="E395" s="3"/>
      <c r="F395" s="3"/>
    </row>
    <row r="396">
      <c r="E396" s="3"/>
      <c r="F396" s="3"/>
    </row>
    <row r="397">
      <c r="E397" s="3"/>
      <c r="F397" s="3"/>
    </row>
    <row r="398">
      <c r="E398" s="3"/>
      <c r="F398" s="3"/>
    </row>
    <row r="399">
      <c r="E399" s="3"/>
      <c r="F399" s="3"/>
    </row>
    <row r="400">
      <c r="E400" s="3"/>
      <c r="F400" s="3"/>
    </row>
    <row r="401">
      <c r="E401" s="3"/>
      <c r="F401" s="3"/>
    </row>
    <row r="402">
      <c r="E402" s="3"/>
      <c r="F402" s="3"/>
    </row>
    <row r="403">
      <c r="E403" s="3"/>
      <c r="F403" s="3"/>
    </row>
    <row r="404">
      <c r="E404" s="3"/>
      <c r="F404" s="3"/>
    </row>
    <row r="405">
      <c r="E405" s="3"/>
      <c r="F405" s="3"/>
    </row>
    <row r="406">
      <c r="E406" s="3"/>
      <c r="F406" s="3"/>
    </row>
    <row r="407">
      <c r="E407" s="3"/>
      <c r="F407" s="3"/>
    </row>
    <row r="408">
      <c r="E408" s="3"/>
      <c r="F408" s="3"/>
    </row>
    <row r="409">
      <c r="E409" s="3"/>
      <c r="F409" s="3"/>
    </row>
    <row r="410">
      <c r="E410" s="3"/>
      <c r="F410" s="3"/>
    </row>
    <row r="411">
      <c r="E411" s="3"/>
      <c r="F411" s="3"/>
    </row>
    <row r="412">
      <c r="E412" s="3"/>
      <c r="F412" s="3"/>
    </row>
    <row r="413">
      <c r="E413" s="3"/>
      <c r="F413" s="3"/>
    </row>
    <row r="414">
      <c r="E414" s="3"/>
      <c r="F414" s="3"/>
    </row>
    <row r="415">
      <c r="E415" s="3"/>
      <c r="F415" s="3"/>
    </row>
    <row r="416">
      <c r="E416" s="3"/>
      <c r="F416" s="3"/>
    </row>
    <row r="417">
      <c r="E417" s="3"/>
      <c r="F417" s="3"/>
    </row>
    <row r="418">
      <c r="E418" s="3"/>
      <c r="F418" s="3"/>
    </row>
    <row r="419">
      <c r="E419" s="3"/>
      <c r="F419" s="3"/>
    </row>
    <row r="420">
      <c r="E420" s="3"/>
      <c r="F420" s="3"/>
    </row>
    <row r="421">
      <c r="E421" s="3"/>
      <c r="F421" s="3"/>
    </row>
    <row r="422">
      <c r="E422" s="3"/>
      <c r="F422" s="3"/>
    </row>
    <row r="423">
      <c r="E423" s="3"/>
      <c r="F423" s="3"/>
    </row>
    <row r="424">
      <c r="E424" s="3"/>
      <c r="F424" s="3"/>
    </row>
    <row r="425">
      <c r="E425" s="3"/>
      <c r="F425" s="3"/>
    </row>
    <row r="426">
      <c r="E426" s="3"/>
      <c r="F426" s="3"/>
    </row>
    <row r="427">
      <c r="E427" s="3"/>
      <c r="F427" s="3"/>
    </row>
    <row r="428">
      <c r="E428" s="3"/>
      <c r="F428" s="3"/>
    </row>
    <row r="429">
      <c r="E429" s="3"/>
      <c r="F429" s="3"/>
    </row>
    <row r="430">
      <c r="E430" s="3"/>
      <c r="F430" s="3"/>
    </row>
    <row r="431">
      <c r="E431" s="3"/>
      <c r="F431" s="3"/>
    </row>
    <row r="432">
      <c r="E432" s="3"/>
      <c r="F432" s="3"/>
    </row>
    <row r="433">
      <c r="E433" s="3"/>
      <c r="F433" s="3"/>
    </row>
    <row r="434">
      <c r="E434" s="3"/>
      <c r="F434" s="3"/>
    </row>
    <row r="435">
      <c r="E435" s="3"/>
      <c r="F435" s="3"/>
    </row>
    <row r="436">
      <c r="E436" s="3"/>
      <c r="F436" s="3"/>
    </row>
    <row r="437">
      <c r="E437" s="3"/>
      <c r="F437" s="3"/>
    </row>
    <row r="438">
      <c r="E438" s="3"/>
      <c r="F438" s="3"/>
    </row>
    <row r="439">
      <c r="E439" s="3"/>
      <c r="F439" s="3"/>
    </row>
    <row r="440">
      <c r="E440" s="3"/>
      <c r="F440" s="3"/>
    </row>
    <row r="441">
      <c r="E441" s="3"/>
      <c r="F441" s="3"/>
    </row>
    <row r="442">
      <c r="E442" s="3"/>
      <c r="F442" s="3"/>
    </row>
    <row r="443">
      <c r="E443" s="3"/>
      <c r="F443" s="3"/>
    </row>
    <row r="444">
      <c r="E444" s="3"/>
      <c r="F444" s="3"/>
    </row>
    <row r="445">
      <c r="E445" s="3"/>
      <c r="F445" s="3"/>
    </row>
    <row r="446">
      <c r="E446" s="3"/>
      <c r="F446" s="3"/>
    </row>
    <row r="447">
      <c r="E447" s="3"/>
      <c r="F447" s="3"/>
    </row>
    <row r="448">
      <c r="E448" s="3"/>
      <c r="F448" s="3"/>
    </row>
    <row r="449">
      <c r="E449" s="3"/>
      <c r="F449" s="3"/>
    </row>
    <row r="450">
      <c r="E450" s="3"/>
      <c r="F450" s="3"/>
    </row>
    <row r="451">
      <c r="E451" s="3"/>
      <c r="F451" s="3"/>
    </row>
    <row r="452">
      <c r="E452" s="3"/>
      <c r="F452" s="3"/>
    </row>
    <row r="453">
      <c r="E453" s="3"/>
      <c r="F453" s="3"/>
    </row>
    <row r="454">
      <c r="E454" s="3"/>
      <c r="F454" s="3"/>
    </row>
    <row r="455">
      <c r="E455" s="3"/>
      <c r="F455" s="3"/>
    </row>
    <row r="456">
      <c r="E456" s="3"/>
      <c r="F456" s="3"/>
    </row>
    <row r="457">
      <c r="E457" s="3"/>
      <c r="F457" s="3"/>
    </row>
    <row r="458">
      <c r="E458" s="3"/>
      <c r="F458" s="3"/>
    </row>
    <row r="459">
      <c r="E459" s="3"/>
      <c r="F459" s="3"/>
    </row>
    <row r="460">
      <c r="E460" s="3"/>
      <c r="F460" s="3"/>
    </row>
    <row r="461">
      <c r="E461" s="3"/>
      <c r="F461" s="3"/>
    </row>
    <row r="462">
      <c r="E462" s="3"/>
      <c r="F462" s="3"/>
    </row>
    <row r="463">
      <c r="E463" s="3"/>
      <c r="F463" s="3"/>
    </row>
    <row r="464">
      <c r="E464" s="3"/>
      <c r="F464" s="3"/>
    </row>
    <row r="465">
      <c r="E465" s="3"/>
      <c r="F465" s="3"/>
    </row>
    <row r="466">
      <c r="E466" s="3"/>
      <c r="F466" s="3"/>
    </row>
    <row r="467">
      <c r="E467" s="3"/>
      <c r="F467" s="3"/>
    </row>
    <row r="468">
      <c r="E468" s="3"/>
      <c r="F468" s="3"/>
    </row>
    <row r="469">
      <c r="E469" s="3"/>
      <c r="F469" s="3"/>
    </row>
    <row r="470">
      <c r="E470" s="3"/>
      <c r="F470" s="3"/>
    </row>
    <row r="471">
      <c r="E471" s="3"/>
      <c r="F471" s="3"/>
    </row>
    <row r="472">
      <c r="E472" s="3"/>
      <c r="F472" s="3"/>
    </row>
    <row r="473">
      <c r="E473" s="3"/>
      <c r="F473" s="3"/>
    </row>
    <row r="474">
      <c r="E474" s="3"/>
      <c r="F474" s="3"/>
    </row>
    <row r="475">
      <c r="E475" s="3"/>
      <c r="F475" s="3"/>
    </row>
    <row r="476">
      <c r="E476" s="3"/>
      <c r="F476" s="3"/>
    </row>
    <row r="477">
      <c r="E477" s="3"/>
      <c r="F477" s="3"/>
    </row>
    <row r="478">
      <c r="E478" s="3"/>
      <c r="F478" s="3"/>
    </row>
    <row r="479">
      <c r="E479" s="3"/>
      <c r="F479" s="3"/>
    </row>
    <row r="480">
      <c r="E480" s="3"/>
      <c r="F480" s="3"/>
    </row>
    <row r="481">
      <c r="E481" s="3"/>
      <c r="F481" s="3"/>
    </row>
    <row r="482">
      <c r="E482" s="3"/>
      <c r="F482" s="3"/>
    </row>
    <row r="483">
      <c r="E483" s="3"/>
      <c r="F483" s="3"/>
    </row>
    <row r="484">
      <c r="E484" s="3"/>
      <c r="F484" s="3"/>
    </row>
    <row r="485">
      <c r="E485" s="3"/>
      <c r="F485" s="3"/>
    </row>
    <row r="486">
      <c r="E486" s="3"/>
      <c r="F486" s="3"/>
    </row>
    <row r="487">
      <c r="E487" s="3"/>
      <c r="F487" s="3"/>
    </row>
    <row r="488">
      <c r="E488" s="3"/>
      <c r="F488" s="3"/>
    </row>
    <row r="489">
      <c r="E489" s="3"/>
      <c r="F489" s="3"/>
    </row>
    <row r="490">
      <c r="E490" s="3"/>
      <c r="F490" s="3"/>
    </row>
    <row r="491">
      <c r="E491" s="3"/>
      <c r="F491" s="3"/>
    </row>
    <row r="492">
      <c r="E492" s="3"/>
      <c r="F492" s="3"/>
    </row>
    <row r="493">
      <c r="E493" s="3"/>
      <c r="F493" s="3"/>
    </row>
    <row r="494">
      <c r="E494" s="3"/>
      <c r="F494" s="3"/>
    </row>
    <row r="495">
      <c r="E495" s="3"/>
      <c r="F495" s="3"/>
    </row>
    <row r="496">
      <c r="E496" s="3"/>
      <c r="F496" s="3"/>
    </row>
    <row r="497">
      <c r="E497" s="3"/>
      <c r="F497" s="3"/>
    </row>
    <row r="498">
      <c r="E498" s="3"/>
      <c r="F498" s="3"/>
    </row>
    <row r="499">
      <c r="E499" s="3"/>
      <c r="F499" s="3"/>
    </row>
    <row r="500">
      <c r="E500" s="3"/>
      <c r="F500" s="3"/>
    </row>
    <row r="501">
      <c r="E501" s="3"/>
      <c r="F501" s="3"/>
    </row>
    <row r="502">
      <c r="E502" s="3"/>
      <c r="F502" s="3"/>
    </row>
    <row r="503">
      <c r="E503" s="3"/>
      <c r="F503" s="3"/>
    </row>
    <row r="504">
      <c r="E504" s="3"/>
      <c r="F504" s="3"/>
    </row>
    <row r="505">
      <c r="E505" s="3"/>
      <c r="F505" s="3"/>
    </row>
    <row r="506">
      <c r="E506" s="3"/>
      <c r="F506" s="3"/>
    </row>
    <row r="507">
      <c r="E507" s="3"/>
      <c r="F507" s="3"/>
    </row>
    <row r="508">
      <c r="E508" s="3"/>
      <c r="F508" s="3"/>
    </row>
    <row r="509">
      <c r="E509" s="3"/>
      <c r="F509" s="3"/>
    </row>
    <row r="510">
      <c r="E510" s="3"/>
      <c r="F510" s="3"/>
    </row>
    <row r="511">
      <c r="E511" s="3"/>
      <c r="F511" s="3"/>
    </row>
    <row r="512">
      <c r="E512" s="3"/>
      <c r="F512" s="3"/>
    </row>
    <row r="513">
      <c r="E513" s="3"/>
      <c r="F513" s="3"/>
    </row>
    <row r="514">
      <c r="E514" s="3"/>
      <c r="F514" s="3"/>
    </row>
    <row r="515">
      <c r="E515" s="3"/>
      <c r="F515" s="3"/>
    </row>
    <row r="516">
      <c r="E516" s="3"/>
      <c r="F516" s="3"/>
    </row>
    <row r="517">
      <c r="E517" s="3"/>
      <c r="F517" s="3"/>
    </row>
    <row r="518">
      <c r="E518" s="3"/>
      <c r="F518" s="3"/>
    </row>
    <row r="519">
      <c r="E519" s="3"/>
      <c r="F519" s="3"/>
    </row>
    <row r="520">
      <c r="E520" s="3"/>
      <c r="F520" s="3"/>
    </row>
    <row r="521">
      <c r="E521" s="3"/>
      <c r="F521" s="3"/>
    </row>
    <row r="522">
      <c r="E522" s="3"/>
      <c r="F522" s="3"/>
    </row>
    <row r="523">
      <c r="E523" s="3"/>
      <c r="F523" s="3"/>
    </row>
    <row r="524">
      <c r="E524" s="3"/>
      <c r="F524" s="3"/>
    </row>
    <row r="525">
      <c r="E525" s="3"/>
      <c r="F525" s="3"/>
    </row>
    <row r="526">
      <c r="E526" s="3"/>
      <c r="F526" s="3"/>
    </row>
    <row r="527">
      <c r="E527" s="3"/>
      <c r="F527" s="3"/>
    </row>
    <row r="528">
      <c r="E528" s="3"/>
      <c r="F528" s="3"/>
    </row>
    <row r="529">
      <c r="E529" s="3"/>
      <c r="F529" s="3"/>
    </row>
    <row r="530">
      <c r="E530" s="3"/>
      <c r="F530" s="3"/>
    </row>
    <row r="531">
      <c r="E531" s="3"/>
      <c r="F531" s="3"/>
    </row>
    <row r="532">
      <c r="E532" s="3"/>
      <c r="F532" s="3"/>
    </row>
    <row r="533">
      <c r="E533" s="3"/>
      <c r="F533" s="3"/>
    </row>
    <row r="534">
      <c r="E534" s="3"/>
      <c r="F534" s="3"/>
    </row>
    <row r="535">
      <c r="E535" s="3"/>
      <c r="F535" s="3"/>
    </row>
    <row r="536">
      <c r="E536" s="3"/>
      <c r="F536" s="3"/>
    </row>
    <row r="537">
      <c r="E537" s="3"/>
      <c r="F537" s="3"/>
    </row>
    <row r="538">
      <c r="E538" s="3"/>
      <c r="F538" s="3"/>
    </row>
    <row r="539">
      <c r="E539" s="3"/>
      <c r="F539" s="3"/>
    </row>
    <row r="540">
      <c r="E540" s="3"/>
      <c r="F540" s="3"/>
    </row>
    <row r="541">
      <c r="E541" s="3"/>
      <c r="F541" s="3"/>
    </row>
    <row r="542">
      <c r="E542" s="3"/>
      <c r="F542" s="3"/>
    </row>
    <row r="543">
      <c r="E543" s="3"/>
      <c r="F543" s="3"/>
    </row>
    <row r="544">
      <c r="E544" s="3"/>
      <c r="F544" s="3"/>
    </row>
    <row r="545">
      <c r="E545" s="3"/>
      <c r="F545" s="3"/>
    </row>
    <row r="546">
      <c r="E546" s="3"/>
      <c r="F546" s="3"/>
    </row>
    <row r="547">
      <c r="E547" s="3"/>
      <c r="F547" s="3"/>
    </row>
    <row r="548">
      <c r="E548" s="3"/>
      <c r="F548" s="3"/>
    </row>
    <row r="549">
      <c r="E549" s="3"/>
      <c r="F549" s="3"/>
    </row>
    <row r="550">
      <c r="E550" s="3"/>
      <c r="F550" s="3"/>
    </row>
    <row r="551">
      <c r="E551" s="3"/>
      <c r="F551" s="3"/>
    </row>
    <row r="552">
      <c r="E552" s="3"/>
      <c r="F552" s="3"/>
    </row>
    <row r="553">
      <c r="E553" s="3"/>
      <c r="F553" s="3"/>
    </row>
    <row r="554">
      <c r="E554" s="3"/>
      <c r="F554" s="3"/>
    </row>
    <row r="555">
      <c r="E555" s="3"/>
      <c r="F555" s="3"/>
    </row>
    <row r="556">
      <c r="E556" s="3"/>
      <c r="F556" s="3"/>
    </row>
    <row r="557">
      <c r="E557" s="3"/>
      <c r="F557" s="3"/>
    </row>
    <row r="558">
      <c r="E558" s="3"/>
      <c r="F558" s="3"/>
    </row>
    <row r="559">
      <c r="E559" s="3"/>
      <c r="F559" s="3"/>
    </row>
    <row r="560">
      <c r="E560" s="3"/>
      <c r="F560" s="3"/>
    </row>
    <row r="561">
      <c r="E561" s="3"/>
      <c r="F561" s="3"/>
    </row>
    <row r="562">
      <c r="E562" s="3"/>
      <c r="F562" s="3"/>
    </row>
    <row r="563">
      <c r="E563" s="3"/>
      <c r="F563" s="3"/>
    </row>
    <row r="564">
      <c r="E564" s="3"/>
      <c r="F564" s="3"/>
    </row>
    <row r="565">
      <c r="E565" s="3"/>
      <c r="F565" s="3"/>
    </row>
    <row r="566">
      <c r="E566" s="3"/>
      <c r="F566" s="3"/>
    </row>
    <row r="567">
      <c r="E567" s="3"/>
      <c r="F567" s="3"/>
    </row>
    <row r="568">
      <c r="E568" s="3"/>
      <c r="F568" s="3"/>
    </row>
    <row r="569">
      <c r="E569" s="3"/>
      <c r="F569" s="3"/>
    </row>
    <row r="570">
      <c r="E570" s="3"/>
      <c r="F570" s="3"/>
    </row>
    <row r="571">
      <c r="E571" s="3"/>
      <c r="F571" s="3"/>
    </row>
    <row r="572">
      <c r="E572" s="3"/>
      <c r="F572" s="3"/>
    </row>
    <row r="573">
      <c r="E573" s="3"/>
      <c r="F573" s="3"/>
    </row>
    <row r="574">
      <c r="E574" s="3"/>
      <c r="F574" s="3"/>
    </row>
    <row r="575">
      <c r="E575" s="3"/>
      <c r="F575" s="3"/>
    </row>
    <row r="576">
      <c r="E576" s="3"/>
      <c r="F576" s="3"/>
    </row>
    <row r="577">
      <c r="E577" s="3"/>
      <c r="F577" s="3"/>
    </row>
    <row r="578">
      <c r="E578" s="3"/>
      <c r="F578" s="3"/>
    </row>
    <row r="579">
      <c r="E579" s="3"/>
      <c r="F579" s="3"/>
    </row>
    <row r="580">
      <c r="E580" s="3"/>
      <c r="F580" s="3"/>
    </row>
    <row r="581">
      <c r="E581" s="3"/>
      <c r="F581" s="3"/>
    </row>
    <row r="582">
      <c r="E582" s="3"/>
      <c r="F582" s="3"/>
    </row>
    <row r="583">
      <c r="E583" s="3"/>
      <c r="F583" s="3"/>
    </row>
    <row r="584">
      <c r="E584" s="3"/>
      <c r="F584" s="3"/>
    </row>
    <row r="585">
      <c r="E585" s="3"/>
      <c r="F585" s="3"/>
    </row>
    <row r="586">
      <c r="E586" s="3"/>
      <c r="F586" s="3"/>
    </row>
    <row r="587">
      <c r="E587" s="3"/>
      <c r="F587" s="3"/>
    </row>
    <row r="588">
      <c r="E588" s="3"/>
      <c r="F588" s="3"/>
    </row>
    <row r="589">
      <c r="E589" s="3"/>
      <c r="F589" s="3"/>
    </row>
    <row r="590">
      <c r="E590" s="3"/>
      <c r="F590" s="3"/>
    </row>
    <row r="591">
      <c r="E591" s="3"/>
      <c r="F591" s="3"/>
    </row>
    <row r="592">
      <c r="E592" s="3"/>
      <c r="F592" s="3"/>
    </row>
    <row r="593">
      <c r="E593" s="3"/>
      <c r="F593" s="3"/>
    </row>
    <row r="594">
      <c r="E594" s="3"/>
      <c r="F594" s="3"/>
    </row>
    <row r="595">
      <c r="E595" s="3"/>
      <c r="F595" s="3"/>
    </row>
    <row r="596">
      <c r="E596" s="3"/>
      <c r="F596" s="3"/>
    </row>
    <row r="597">
      <c r="E597" s="3"/>
      <c r="F597" s="3"/>
    </row>
    <row r="598">
      <c r="E598" s="3"/>
      <c r="F598" s="3"/>
    </row>
    <row r="599">
      <c r="E599" s="3"/>
      <c r="F599" s="3"/>
    </row>
    <row r="600">
      <c r="E600" s="3"/>
      <c r="F600" s="3"/>
    </row>
    <row r="601">
      <c r="E601" s="3"/>
      <c r="F601" s="3"/>
    </row>
    <row r="602">
      <c r="E602" s="3"/>
      <c r="F602" s="3"/>
    </row>
    <row r="603">
      <c r="E603" s="3"/>
      <c r="F603" s="3"/>
    </row>
    <row r="604">
      <c r="E604" s="3"/>
      <c r="F604" s="3"/>
    </row>
    <row r="605">
      <c r="E605" s="3"/>
      <c r="F605" s="3"/>
    </row>
    <row r="606">
      <c r="E606" s="3"/>
      <c r="F606" s="3"/>
    </row>
    <row r="607">
      <c r="E607" s="3"/>
      <c r="F607" s="3"/>
    </row>
    <row r="608">
      <c r="E608" s="3"/>
      <c r="F608" s="3"/>
    </row>
    <row r="609">
      <c r="E609" s="3"/>
      <c r="F609" s="3"/>
    </row>
    <row r="610">
      <c r="E610" s="3"/>
      <c r="F610" s="3"/>
    </row>
    <row r="611">
      <c r="E611" s="3"/>
      <c r="F611" s="3"/>
    </row>
    <row r="612">
      <c r="E612" s="3"/>
      <c r="F612" s="3"/>
    </row>
    <row r="613">
      <c r="E613" s="3"/>
      <c r="F613" s="3"/>
    </row>
    <row r="614">
      <c r="E614" s="3"/>
      <c r="F614" s="3"/>
    </row>
    <row r="615">
      <c r="E615" s="3"/>
      <c r="F615" s="3"/>
    </row>
    <row r="616">
      <c r="E616" s="3"/>
      <c r="F616" s="3"/>
    </row>
    <row r="617">
      <c r="E617" s="3"/>
      <c r="F617" s="3"/>
    </row>
    <row r="618">
      <c r="E618" s="3"/>
      <c r="F618" s="3"/>
    </row>
    <row r="619">
      <c r="E619" s="3"/>
      <c r="F619" s="3"/>
    </row>
    <row r="620">
      <c r="E620" s="3"/>
      <c r="F620" s="3"/>
    </row>
    <row r="621">
      <c r="E621" s="3"/>
      <c r="F621" s="3"/>
    </row>
    <row r="622">
      <c r="E622" s="3"/>
      <c r="F622" s="3"/>
    </row>
    <row r="623">
      <c r="E623" s="3"/>
      <c r="F623" s="3"/>
    </row>
    <row r="624">
      <c r="E624" s="3"/>
      <c r="F624" s="3"/>
    </row>
    <row r="625">
      <c r="E625" s="3"/>
      <c r="F625" s="3"/>
    </row>
    <row r="626">
      <c r="E626" s="3"/>
      <c r="F626" s="3"/>
    </row>
    <row r="627">
      <c r="E627" s="3"/>
      <c r="F627" s="3"/>
    </row>
    <row r="628">
      <c r="E628" s="3"/>
      <c r="F628" s="3"/>
    </row>
    <row r="629">
      <c r="E629" s="3"/>
      <c r="F629" s="3"/>
    </row>
    <row r="630">
      <c r="E630" s="3"/>
      <c r="F630" s="3"/>
    </row>
    <row r="631">
      <c r="E631" s="3"/>
      <c r="F631" s="3"/>
    </row>
    <row r="632">
      <c r="E632" s="3"/>
      <c r="F632" s="3"/>
    </row>
    <row r="633">
      <c r="E633" s="3"/>
      <c r="F633" s="3"/>
    </row>
    <row r="634">
      <c r="E634" s="3"/>
      <c r="F634" s="3"/>
    </row>
    <row r="635">
      <c r="E635" s="3"/>
      <c r="F635" s="3"/>
    </row>
    <row r="636">
      <c r="E636" s="3"/>
      <c r="F636" s="3"/>
    </row>
    <row r="637">
      <c r="E637" s="3"/>
      <c r="F637" s="3"/>
    </row>
    <row r="638">
      <c r="E638" s="3"/>
      <c r="F638" s="3"/>
    </row>
    <row r="639">
      <c r="E639" s="3"/>
      <c r="F639" s="3"/>
    </row>
    <row r="640">
      <c r="E640" s="3"/>
      <c r="F640" s="3"/>
    </row>
    <row r="641">
      <c r="E641" s="3"/>
      <c r="F641" s="3"/>
    </row>
    <row r="642">
      <c r="E642" s="3"/>
      <c r="F642" s="3"/>
    </row>
    <row r="643">
      <c r="E643" s="3"/>
      <c r="F643" s="3"/>
    </row>
    <row r="644">
      <c r="E644" s="3"/>
      <c r="F644" s="3"/>
    </row>
    <row r="645">
      <c r="E645" s="3"/>
      <c r="F645" s="3"/>
    </row>
    <row r="646">
      <c r="E646" s="3"/>
      <c r="F646" s="3"/>
    </row>
    <row r="647">
      <c r="E647" s="3"/>
      <c r="F647" s="3"/>
    </row>
    <row r="648">
      <c r="E648" s="3"/>
      <c r="F648" s="3"/>
    </row>
    <row r="649">
      <c r="E649" s="3"/>
      <c r="F649" s="3"/>
    </row>
    <row r="650">
      <c r="E650" s="3"/>
      <c r="F650" s="3"/>
    </row>
    <row r="651">
      <c r="E651" s="3"/>
      <c r="F651" s="3"/>
    </row>
    <row r="652">
      <c r="E652" s="3"/>
      <c r="F652" s="3"/>
    </row>
    <row r="653">
      <c r="E653" s="3"/>
      <c r="F653" s="3"/>
    </row>
    <row r="654">
      <c r="E654" s="3"/>
      <c r="F654" s="3"/>
    </row>
    <row r="655">
      <c r="E655" s="3"/>
      <c r="F655" s="3"/>
    </row>
    <row r="656">
      <c r="E656" s="3"/>
      <c r="F656" s="3"/>
    </row>
    <row r="657">
      <c r="E657" s="3"/>
      <c r="F657" s="3"/>
    </row>
    <row r="658">
      <c r="E658" s="3"/>
      <c r="F658" s="3"/>
    </row>
    <row r="659">
      <c r="E659" s="3"/>
      <c r="F659" s="3"/>
    </row>
    <row r="660">
      <c r="E660" s="3"/>
      <c r="F660" s="3"/>
    </row>
    <row r="661">
      <c r="E661" s="3"/>
      <c r="F661" s="3"/>
    </row>
    <row r="662">
      <c r="E662" s="3"/>
      <c r="F662" s="3"/>
    </row>
    <row r="663">
      <c r="E663" s="3"/>
      <c r="F663" s="3"/>
    </row>
    <row r="664">
      <c r="E664" s="3"/>
      <c r="F664" s="3"/>
    </row>
    <row r="665">
      <c r="E665" s="3"/>
      <c r="F665" s="3"/>
    </row>
    <row r="666">
      <c r="E666" s="3"/>
      <c r="F666" s="3"/>
    </row>
    <row r="667">
      <c r="E667" s="3"/>
      <c r="F667" s="3"/>
    </row>
    <row r="668">
      <c r="E668" s="3"/>
      <c r="F668" s="3"/>
    </row>
    <row r="669">
      <c r="E669" s="3"/>
      <c r="F669" s="3"/>
    </row>
    <row r="670">
      <c r="E670" s="3"/>
      <c r="F670" s="3"/>
    </row>
    <row r="671">
      <c r="E671" s="3"/>
      <c r="F671" s="3"/>
    </row>
    <row r="672">
      <c r="E672" s="3"/>
      <c r="F672" s="3"/>
    </row>
    <row r="673">
      <c r="E673" s="3"/>
      <c r="F673" s="3"/>
    </row>
    <row r="674">
      <c r="E674" s="3"/>
      <c r="F674" s="3"/>
    </row>
    <row r="675">
      <c r="E675" s="3"/>
      <c r="F675" s="3"/>
    </row>
    <row r="676">
      <c r="E676" s="3"/>
      <c r="F676" s="3"/>
    </row>
    <row r="677">
      <c r="E677" s="3"/>
      <c r="F677" s="3"/>
    </row>
    <row r="678">
      <c r="E678" s="3"/>
      <c r="F678" s="3"/>
    </row>
    <row r="679">
      <c r="E679" s="3"/>
      <c r="F679" s="3"/>
    </row>
    <row r="680">
      <c r="E680" s="3"/>
      <c r="F680" s="3"/>
    </row>
    <row r="681">
      <c r="E681" s="3"/>
      <c r="F681" s="3"/>
    </row>
    <row r="682">
      <c r="E682" s="3"/>
      <c r="F682" s="3"/>
    </row>
    <row r="683">
      <c r="E683" s="3"/>
      <c r="F683" s="3"/>
    </row>
    <row r="684">
      <c r="E684" s="3"/>
      <c r="F684" s="3"/>
    </row>
    <row r="685">
      <c r="E685" s="3"/>
      <c r="F685" s="3"/>
    </row>
    <row r="686">
      <c r="E686" s="3"/>
      <c r="F686" s="3"/>
    </row>
    <row r="687">
      <c r="E687" s="3"/>
      <c r="F687" s="3"/>
    </row>
    <row r="688">
      <c r="E688" s="3"/>
      <c r="F688" s="3"/>
    </row>
    <row r="689">
      <c r="E689" s="3"/>
      <c r="F689" s="3"/>
    </row>
    <row r="690">
      <c r="E690" s="3"/>
      <c r="F690" s="3"/>
    </row>
    <row r="691">
      <c r="E691" s="3"/>
      <c r="F691" s="3"/>
    </row>
    <row r="692">
      <c r="E692" s="3"/>
      <c r="F692" s="3"/>
    </row>
    <row r="693">
      <c r="E693" s="3"/>
      <c r="F693" s="3"/>
    </row>
    <row r="694">
      <c r="E694" s="3"/>
      <c r="F694" s="3"/>
    </row>
    <row r="695">
      <c r="E695" s="3"/>
      <c r="F695" s="3"/>
    </row>
    <row r="696">
      <c r="E696" s="3"/>
      <c r="F696" s="3"/>
    </row>
    <row r="697">
      <c r="E697" s="3"/>
      <c r="F697" s="3"/>
    </row>
    <row r="698">
      <c r="E698" s="3"/>
      <c r="F698" s="3"/>
    </row>
    <row r="699">
      <c r="E699" s="3"/>
      <c r="F699" s="3"/>
    </row>
    <row r="700">
      <c r="E700" s="3"/>
      <c r="F700" s="3"/>
    </row>
    <row r="701">
      <c r="E701" s="3"/>
      <c r="F701" s="3"/>
    </row>
    <row r="702">
      <c r="E702" s="3"/>
      <c r="F702" s="3"/>
    </row>
    <row r="703">
      <c r="E703" s="3"/>
      <c r="F703" s="3"/>
    </row>
    <row r="704">
      <c r="E704" s="3"/>
      <c r="F704" s="3"/>
    </row>
    <row r="705">
      <c r="E705" s="3"/>
      <c r="F705" s="3"/>
    </row>
    <row r="706">
      <c r="E706" s="3"/>
      <c r="F706" s="3"/>
    </row>
    <row r="707">
      <c r="E707" s="3"/>
      <c r="F707" s="3"/>
    </row>
    <row r="708">
      <c r="E708" s="3"/>
      <c r="F708" s="3"/>
    </row>
    <row r="709">
      <c r="E709" s="3"/>
      <c r="F709" s="3"/>
    </row>
    <row r="710">
      <c r="E710" s="3"/>
      <c r="F710" s="3"/>
    </row>
    <row r="711">
      <c r="E711" s="3"/>
      <c r="F711" s="3"/>
    </row>
    <row r="712">
      <c r="E712" s="3"/>
      <c r="F712" s="3"/>
    </row>
    <row r="713">
      <c r="E713" s="3"/>
      <c r="F713" s="3"/>
    </row>
    <row r="714">
      <c r="E714" s="3"/>
      <c r="F714" s="3"/>
    </row>
    <row r="715">
      <c r="E715" s="3"/>
      <c r="F715" s="3"/>
    </row>
    <row r="716">
      <c r="E716" s="3"/>
      <c r="F716" s="3"/>
    </row>
    <row r="717">
      <c r="E717" s="3"/>
      <c r="F717" s="3"/>
    </row>
    <row r="718">
      <c r="E718" s="3"/>
      <c r="F718" s="3"/>
    </row>
    <row r="719">
      <c r="E719" s="3"/>
      <c r="F719" s="3"/>
    </row>
    <row r="720">
      <c r="E720" s="3"/>
      <c r="F720" s="3"/>
    </row>
    <row r="721">
      <c r="E721" s="3"/>
      <c r="F721" s="3"/>
    </row>
    <row r="722">
      <c r="E722" s="3"/>
      <c r="F722" s="3"/>
    </row>
    <row r="723">
      <c r="E723" s="3"/>
      <c r="F723" s="3"/>
    </row>
    <row r="724">
      <c r="E724" s="3"/>
      <c r="F724" s="3"/>
    </row>
    <row r="725">
      <c r="E725" s="3"/>
      <c r="F725" s="3"/>
    </row>
    <row r="726">
      <c r="E726" s="3"/>
      <c r="F726" s="3"/>
    </row>
    <row r="727">
      <c r="E727" s="3"/>
      <c r="F727" s="3"/>
    </row>
    <row r="728">
      <c r="E728" s="3"/>
      <c r="F728" s="3"/>
    </row>
    <row r="729">
      <c r="E729" s="3"/>
      <c r="F729" s="3"/>
    </row>
    <row r="730">
      <c r="E730" s="3"/>
      <c r="F730" s="3"/>
    </row>
    <row r="731">
      <c r="E731" s="3"/>
      <c r="F731" s="3"/>
    </row>
    <row r="732">
      <c r="E732" s="3"/>
      <c r="F732" s="3"/>
    </row>
    <row r="733">
      <c r="E733" s="3"/>
      <c r="F733" s="3"/>
    </row>
    <row r="734">
      <c r="E734" s="3"/>
      <c r="F734" s="3"/>
    </row>
    <row r="735">
      <c r="E735" s="3"/>
      <c r="F735" s="3"/>
    </row>
    <row r="736">
      <c r="E736" s="3"/>
      <c r="F736" s="3"/>
    </row>
    <row r="737">
      <c r="E737" s="3"/>
      <c r="F737" s="3"/>
    </row>
    <row r="738">
      <c r="E738" s="3"/>
      <c r="F738" s="3"/>
    </row>
    <row r="739">
      <c r="E739" s="3"/>
      <c r="F739" s="3"/>
    </row>
    <row r="740">
      <c r="E740" s="3"/>
      <c r="F740" s="3"/>
    </row>
    <row r="741">
      <c r="E741" s="3"/>
      <c r="F741" s="3"/>
    </row>
    <row r="742">
      <c r="E742" s="3"/>
      <c r="F742" s="3"/>
    </row>
    <row r="743">
      <c r="E743" s="3"/>
      <c r="F743" s="3"/>
    </row>
    <row r="744">
      <c r="E744" s="3"/>
      <c r="F744" s="3"/>
    </row>
    <row r="745">
      <c r="E745" s="3"/>
      <c r="F745" s="3"/>
    </row>
    <row r="746">
      <c r="E746" s="3"/>
      <c r="F746" s="3"/>
    </row>
    <row r="747">
      <c r="E747" s="3"/>
      <c r="F747" s="3"/>
    </row>
    <row r="748">
      <c r="E748" s="3"/>
      <c r="F748" s="3"/>
    </row>
    <row r="749">
      <c r="E749" s="3"/>
      <c r="F749" s="3"/>
    </row>
    <row r="750">
      <c r="E750" s="3"/>
      <c r="F750" s="3"/>
    </row>
    <row r="751">
      <c r="E751" s="3"/>
      <c r="F751" s="3"/>
    </row>
    <row r="752">
      <c r="E752" s="3"/>
      <c r="F752" s="3"/>
    </row>
    <row r="753">
      <c r="E753" s="3"/>
      <c r="F753" s="3"/>
    </row>
    <row r="754">
      <c r="E754" s="3"/>
      <c r="F754" s="3"/>
    </row>
    <row r="755">
      <c r="E755" s="3"/>
      <c r="F755" s="3"/>
    </row>
    <row r="756">
      <c r="E756" s="3"/>
      <c r="F756" s="3"/>
    </row>
    <row r="757">
      <c r="E757" s="3"/>
      <c r="F757" s="3"/>
    </row>
    <row r="758">
      <c r="E758" s="3"/>
      <c r="F758" s="3"/>
    </row>
    <row r="759">
      <c r="E759" s="3"/>
      <c r="F759" s="3"/>
    </row>
    <row r="760">
      <c r="E760" s="3"/>
      <c r="F760" s="3"/>
    </row>
    <row r="761">
      <c r="E761" s="3"/>
      <c r="F761" s="3"/>
    </row>
    <row r="762">
      <c r="E762" s="3"/>
      <c r="F762" s="3"/>
    </row>
    <row r="763">
      <c r="E763" s="3"/>
      <c r="F763" s="3"/>
    </row>
    <row r="764">
      <c r="E764" s="3"/>
      <c r="F764" s="3"/>
    </row>
    <row r="765">
      <c r="E765" s="3"/>
      <c r="F765" s="3"/>
    </row>
    <row r="766">
      <c r="E766" s="3"/>
      <c r="F766" s="3"/>
    </row>
    <row r="767">
      <c r="E767" s="3"/>
      <c r="F767" s="3"/>
    </row>
    <row r="768">
      <c r="E768" s="3"/>
      <c r="F768" s="3"/>
    </row>
    <row r="769">
      <c r="E769" s="3"/>
      <c r="F769" s="3"/>
    </row>
    <row r="770">
      <c r="E770" s="3"/>
      <c r="F770" s="3"/>
    </row>
    <row r="771">
      <c r="E771" s="3"/>
      <c r="F771" s="3"/>
    </row>
    <row r="772">
      <c r="E772" s="3"/>
      <c r="F772" s="3"/>
    </row>
    <row r="773">
      <c r="E773" s="3"/>
      <c r="F773" s="3"/>
    </row>
    <row r="774">
      <c r="E774" s="3"/>
      <c r="F774" s="3"/>
    </row>
    <row r="775">
      <c r="E775" s="3"/>
      <c r="F775" s="3"/>
    </row>
    <row r="776">
      <c r="E776" s="3"/>
      <c r="F776" s="3"/>
    </row>
    <row r="777">
      <c r="E777" s="3"/>
      <c r="F777" s="3"/>
    </row>
    <row r="778">
      <c r="E778" s="3"/>
      <c r="F778" s="3"/>
    </row>
    <row r="779">
      <c r="E779" s="3"/>
      <c r="F779" s="3"/>
    </row>
    <row r="780">
      <c r="E780" s="3"/>
      <c r="F780" s="3"/>
    </row>
    <row r="781">
      <c r="E781" s="3"/>
      <c r="F781" s="3"/>
    </row>
    <row r="782">
      <c r="E782" s="3"/>
      <c r="F782" s="3"/>
    </row>
    <row r="783">
      <c r="E783" s="3"/>
      <c r="F783" s="3"/>
    </row>
    <row r="784">
      <c r="E784" s="3"/>
      <c r="F784" s="3"/>
    </row>
    <row r="785">
      <c r="E785" s="3"/>
      <c r="F785" s="3"/>
    </row>
    <row r="786">
      <c r="E786" s="3"/>
      <c r="F786" s="3"/>
    </row>
    <row r="787">
      <c r="E787" s="3"/>
      <c r="F787" s="3"/>
    </row>
    <row r="788">
      <c r="E788" s="3"/>
      <c r="F788" s="3"/>
    </row>
    <row r="789">
      <c r="E789" s="3"/>
      <c r="F789" s="3"/>
    </row>
    <row r="790">
      <c r="E790" s="3"/>
      <c r="F790" s="3"/>
    </row>
    <row r="791">
      <c r="E791" s="3"/>
      <c r="F791" s="3"/>
    </row>
    <row r="792">
      <c r="E792" s="3"/>
      <c r="F792" s="3"/>
    </row>
    <row r="793">
      <c r="E793" s="3"/>
      <c r="F793" s="3"/>
    </row>
    <row r="794">
      <c r="E794" s="3"/>
      <c r="F794" s="3"/>
    </row>
    <row r="795">
      <c r="E795" s="3"/>
      <c r="F795" s="3"/>
    </row>
    <row r="796">
      <c r="E796" s="3"/>
      <c r="F796" s="3"/>
    </row>
    <row r="797">
      <c r="E797" s="3"/>
      <c r="F797" s="3"/>
    </row>
    <row r="798">
      <c r="E798" s="3"/>
      <c r="F798" s="3"/>
    </row>
    <row r="799">
      <c r="E799" s="3"/>
      <c r="F799" s="3"/>
    </row>
    <row r="800">
      <c r="E800" s="3"/>
      <c r="F800" s="3"/>
    </row>
    <row r="801">
      <c r="E801" s="3"/>
      <c r="F801" s="3"/>
    </row>
    <row r="802">
      <c r="E802" s="3"/>
      <c r="F802" s="3"/>
    </row>
    <row r="803">
      <c r="E803" s="3"/>
      <c r="F803" s="3"/>
    </row>
    <row r="804">
      <c r="E804" s="3"/>
      <c r="F804" s="3"/>
    </row>
    <row r="805">
      <c r="E805" s="3"/>
      <c r="F805" s="3"/>
    </row>
    <row r="806">
      <c r="E806" s="3"/>
      <c r="F806" s="3"/>
    </row>
    <row r="807">
      <c r="E807" s="3"/>
      <c r="F807" s="3"/>
    </row>
    <row r="808">
      <c r="E808" s="3"/>
      <c r="F808" s="3"/>
    </row>
    <row r="809">
      <c r="E809" s="3"/>
      <c r="F809" s="3"/>
    </row>
    <row r="810">
      <c r="E810" s="3"/>
      <c r="F810" s="3"/>
    </row>
    <row r="811">
      <c r="E811" s="3"/>
      <c r="F811" s="3"/>
    </row>
    <row r="812">
      <c r="E812" s="3"/>
      <c r="F812" s="3"/>
    </row>
    <row r="813">
      <c r="E813" s="3"/>
      <c r="F813" s="3"/>
    </row>
    <row r="814">
      <c r="E814" s="3"/>
      <c r="F814" s="3"/>
    </row>
    <row r="815">
      <c r="E815" s="3"/>
      <c r="F815" s="3"/>
    </row>
    <row r="816">
      <c r="E816" s="3"/>
      <c r="F816" s="3"/>
    </row>
    <row r="817">
      <c r="E817" s="3"/>
      <c r="F817" s="3"/>
    </row>
    <row r="818">
      <c r="E818" s="3"/>
      <c r="F818" s="3"/>
    </row>
    <row r="819">
      <c r="E819" s="3"/>
      <c r="F819" s="3"/>
    </row>
    <row r="820">
      <c r="E820" s="3"/>
      <c r="F820" s="3"/>
    </row>
    <row r="821">
      <c r="E821" s="3"/>
      <c r="F821" s="3"/>
    </row>
    <row r="822">
      <c r="E822" s="3"/>
      <c r="F822" s="3"/>
    </row>
    <row r="823">
      <c r="E823" s="3"/>
      <c r="F823" s="3"/>
    </row>
    <row r="824">
      <c r="E824" s="3"/>
      <c r="F824" s="3"/>
    </row>
    <row r="825">
      <c r="E825" s="3"/>
      <c r="F825" s="3"/>
    </row>
    <row r="826">
      <c r="E826" s="3"/>
      <c r="F826" s="3"/>
    </row>
    <row r="827">
      <c r="E827" s="3"/>
      <c r="F827" s="3"/>
    </row>
    <row r="828">
      <c r="E828" s="3"/>
      <c r="F828" s="3"/>
    </row>
    <row r="829">
      <c r="E829" s="3"/>
      <c r="F829" s="3"/>
    </row>
    <row r="830">
      <c r="E830" s="3"/>
      <c r="F830" s="3"/>
    </row>
    <row r="831">
      <c r="E831" s="3"/>
      <c r="F831" s="3"/>
    </row>
    <row r="832">
      <c r="E832" s="3"/>
      <c r="F832" s="3"/>
    </row>
    <row r="833">
      <c r="E833" s="3"/>
      <c r="F833" s="3"/>
    </row>
    <row r="834">
      <c r="E834" s="3"/>
      <c r="F834" s="3"/>
    </row>
    <row r="835">
      <c r="E835" s="3"/>
      <c r="F835" s="3"/>
    </row>
    <row r="836">
      <c r="E836" s="3"/>
      <c r="F836" s="3"/>
    </row>
    <row r="837">
      <c r="E837" s="3"/>
      <c r="F837" s="3"/>
    </row>
    <row r="838">
      <c r="E838" s="3"/>
      <c r="F838" s="3"/>
    </row>
    <row r="839">
      <c r="E839" s="3"/>
      <c r="F839" s="3"/>
    </row>
    <row r="840">
      <c r="E840" s="3"/>
      <c r="F840" s="3"/>
    </row>
    <row r="841">
      <c r="E841" s="3"/>
      <c r="F841" s="3"/>
    </row>
    <row r="842">
      <c r="E842" s="3"/>
      <c r="F842" s="3"/>
    </row>
    <row r="843">
      <c r="E843" s="3"/>
      <c r="F843" s="3"/>
    </row>
    <row r="844">
      <c r="E844" s="3"/>
      <c r="F844" s="3"/>
    </row>
    <row r="845">
      <c r="E845" s="3"/>
      <c r="F845" s="3"/>
    </row>
    <row r="846">
      <c r="E846" s="3"/>
      <c r="F846" s="3"/>
    </row>
    <row r="847">
      <c r="E847" s="3"/>
      <c r="F847" s="3"/>
    </row>
    <row r="848">
      <c r="E848" s="3"/>
      <c r="F848" s="3"/>
    </row>
    <row r="849">
      <c r="E849" s="3"/>
      <c r="F849" s="3"/>
    </row>
    <row r="850">
      <c r="E850" s="3"/>
      <c r="F850" s="3"/>
    </row>
    <row r="851">
      <c r="E851" s="3"/>
      <c r="F851" s="3"/>
    </row>
    <row r="852">
      <c r="E852" s="3"/>
      <c r="F852" s="3"/>
    </row>
    <row r="853">
      <c r="E853" s="3"/>
      <c r="F853" s="3"/>
    </row>
    <row r="854">
      <c r="E854" s="3"/>
      <c r="F854" s="3"/>
    </row>
    <row r="855">
      <c r="E855" s="3"/>
      <c r="F855" s="3"/>
    </row>
    <row r="856">
      <c r="E856" s="3"/>
      <c r="F856" s="3"/>
    </row>
    <row r="857">
      <c r="E857" s="3"/>
      <c r="F857" s="3"/>
    </row>
    <row r="858">
      <c r="E858" s="3"/>
      <c r="F858" s="3"/>
    </row>
    <row r="859">
      <c r="E859" s="3"/>
      <c r="F859" s="3"/>
    </row>
    <row r="860">
      <c r="E860" s="3"/>
      <c r="F860" s="3"/>
    </row>
    <row r="861">
      <c r="E861" s="3"/>
      <c r="F861" s="3"/>
    </row>
    <row r="862">
      <c r="E862" s="3"/>
      <c r="F862" s="3"/>
    </row>
    <row r="863">
      <c r="E863" s="3"/>
      <c r="F863" s="3"/>
    </row>
    <row r="864">
      <c r="E864" s="3"/>
      <c r="F864" s="3"/>
    </row>
    <row r="865">
      <c r="E865" s="3"/>
      <c r="F865" s="3"/>
    </row>
    <row r="866">
      <c r="E866" s="3"/>
      <c r="F866" s="3"/>
    </row>
    <row r="867">
      <c r="E867" s="3"/>
      <c r="F867" s="3"/>
    </row>
    <row r="868">
      <c r="E868" s="3"/>
      <c r="F868" s="3"/>
    </row>
    <row r="869">
      <c r="E869" s="3"/>
      <c r="F869" s="3"/>
    </row>
    <row r="870">
      <c r="E870" s="3"/>
      <c r="F870" s="3"/>
    </row>
    <row r="871">
      <c r="E871" s="3"/>
      <c r="F871" s="3"/>
    </row>
    <row r="872">
      <c r="E872" s="3"/>
      <c r="F872" s="3"/>
    </row>
    <row r="873">
      <c r="E873" s="3"/>
      <c r="F873" s="3"/>
    </row>
    <row r="874">
      <c r="E874" s="3"/>
      <c r="F874" s="3"/>
    </row>
    <row r="875">
      <c r="E875" s="3"/>
      <c r="F875" s="3"/>
    </row>
    <row r="876">
      <c r="E876" s="3"/>
      <c r="F876" s="3"/>
    </row>
    <row r="877">
      <c r="E877" s="3"/>
      <c r="F877" s="3"/>
    </row>
    <row r="878">
      <c r="E878" s="3"/>
      <c r="F878" s="3"/>
    </row>
    <row r="879">
      <c r="E879" s="3"/>
      <c r="F879" s="3"/>
    </row>
    <row r="880">
      <c r="E880" s="3"/>
      <c r="F880" s="3"/>
    </row>
    <row r="881">
      <c r="E881" s="3"/>
      <c r="F881" s="3"/>
    </row>
    <row r="882">
      <c r="E882" s="3"/>
      <c r="F882" s="3"/>
    </row>
    <row r="883">
      <c r="E883" s="3"/>
      <c r="F883" s="3"/>
    </row>
    <row r="884">
      <c r="E884" s="3"/>
      <c r="F884" s="3"/>
    </row>
    <row r="885">
      <c r="E885" s="3"/>
      <c r="F885" s="3"/>
    </row>
    <row r="886">
      <c r="E886" s="3"/>
      <c r="F886" s="3"/>
    </row>
    <row r="887">
      <c r="E887" s="3"/>
      <c r="F887" s="3"/>
    </row>
    <row r="888">
      <c r="E888" s="3"/>
      <c r="F888" s="3"/>
    </row>
    <row r="889">
      <c r="E889" s="3"/>
      <c r="F889" s="3"/>
    </row>
    <row r="890">
      <c r="E890" s="3"/>
      <c r="F890" s="3"/>
    </row>
    <row r="891">
      <c r="E891" s="3"/>
      <c r="F891" s="3"/>
    </row>
    <row r="892">
      <c r="E892" s="3"/>
      <c r="F892" s="3"/>
    </row>
    <row r="893">
      <c r="E893" s="3"/>
      <c r="F893" s="3"/>
    </row>
    <row r="894">
      <c r="E894" s="3"/>
      <c r="F894" s="3"/>
    </row>
    <row r="895">
      <c r="E895" s="3"/>
      <c r="F895" s="3"/>
    </row>
    <row r="896">
      <c r="E896" s="3"/>
      <c r="F896" s="3"/>
    </row>
    <row r="897">
      <c r="E897" s="3"/>
      <c r="F897" s="3"/>
    </row>
    <row r="898">
      <c r="E898" s="3"/>
      <c r="F898" s="3"/>
    </row>
    <row r="899">
      <c r="E899" s="3"/>
      <c r="F899" s="3"/>
    </row>
    <row r="900">
      <c r="E900" s="3"/>
      <c r="F900" s="3"/>
    </row>
    <row r="901">
      <c r="E901" s="3"/>
      <c r="F901" s="3"/>
    </row>
    <row r="902">
      <c r="E902" s="3"/>
      <c r="F902" s="3"/>
    </row>
    <row r="903">
      <c r="E903" s="3"/>
      <c r="F903" s="3"/>
    </row>
    <row r="904">
      <c r="E904" s="3"/>
      <c r="F904" s="3"/>
    </row>
    <row r="905">
      <c r="E905" s="3"/>
      <c r="F905" s="3"/>
    </row>
    <row r="906">
      <c r="E906" s="3"/>
      <c r="F906" s="3"/>
    </row>
    <row r="907">
      <c r="E907" s="3"/>
      <c r="F907" s="3"/>
    </row>
    <row r="908">
      <c r="E908" s="3"/>
      <c r="F908" s="3"/>
    </row>
    <row r="909">
      <c r="E909" s="3"/>
      <c r="F909" s="3"/>
    </row>
    <row r="910">
      <c r="E910" s="3"/>
      <c r="F910" s="3"/>
    </row>
    <row r="911">
      <c r="E911" s="3"/>
      <c r="F911" s="3"/>
    </row>
    <row r="912">
      <c r="E912" s="3"/>
      <c r="F912" s="3"/>
    </row>
    <row r="913">
      <c r="E913" s="3"/>
      <c r="F913" s="3"/>
    </row>
    <row r="914">
      <c r="E914" s="3"/>
      <c r="F914" s="3"/>
    </row>
    <row r="915">
      <c r="E915" s="3"/>
      <c r="F915" s="3"/>
    </row>
    <row r="916">
      <c r="E916" s="3"/>
      <c r="F916" s="3"/>
    </row>
    <row r="917">
      <c r="E917" s="3"/>
      <c r="F917" s="3"/>
    </row>
    <row r="918">
      <c r="E918" s="3"/>
      <c r="F918" s="3"/>
    </row>
    <row r="919">
      <c r="E919" s="3"/>
      <c r="F919" s="3"/>
    </row>
    <row r="920">
      <c r="E920" s="3"/>
      <c r="F920" s="3"/>
    </row>
    <row r="921">
      <c r="E921" s="3"/>
      <c r="F921" s="3"/>
    </row>
    <row r="922">
      <c r="E922" s="3"/>
      <c r="F922" s="3"/>
    </row>
    <row r="923">
      <c r="E923" s="3"/>
      <c r="F923" s="3"/>
    </row>
    <row r="924">
      <c r="E924" s="3"/>
      <c r="F924" s="3"/>
    </row>
    <row r="925">
      <c r="E925" s="3"/>
      <c r="F925" s="3"/>
    </row>
    <row r="926">
      <c r="E926" s="3"/>
      <c r="F926" s="3"/>
    </row>
    <row r="927">
      <c r="E927" s="3"/>
      <c r="F927" s="3"/>
    </row>
    <row r="928">
      <c r="E928" s="3"/>
      <c r="F928" s="3"/>
    </row>
    <row r="929">
      <c r="E929" s="3"/>
      <c r="F929" s="3"/>
    </row>
    <row r="930">
      <c r="E930" s="3"/>
      <c r="F930" s="3"/>
    </row>
    <row r="931">
      <c r="E931" s="3"/>
      <c r="F931" s="3"/>
    </row>
    <row r="932">
      <c r="E932" s="3"/>
      <c r="F932" s="3"/>
    </row>
    <row r="933">
      <c r="E933" s="3"/>
      <c r="F933" s="3"/>
    </row>
    <row r="934">
      <c r="E934" s="3"/>
      <c r="F934" s="3"/>
    </row>
    <row r="935">
      <c r="E935" s="3"/>
      <c r="F935" s="3"/>
    </row>
    <row r="936">
      <c r="E936" s="3"/>
      <c r="F936" s="3"/>
    </row>
    <row r="937">
      <c r="E937" s="3"/>
      <c r="F937" s="3"/>
    </row>
    <row r="938">
      <c r="E938" s="3"/>
      <c r="F938" s="3"/>
    </row>
    <row r="939">
      <c r="E939" s="3"/>
      <c r="F939" s="3"/>
    </row>
    <row r="940">
      <c r="E940" s="3"/>
      <c r="F940" s="3"/>
    </row>
    <row r="941">
      <c r="E941" s="3"/>
      <c r="F941" s="3"/>
    </row>
    <row r="942">
      <c r="E942" s="3"/>
      <c r="F942" s="3"/>
    </row>
    <row r="943">
      <c r="E943" s="3"/>
      <c r="F943" s="3"/>
    </row>
    <row r="944">
      <c r="E944" s="3"/>
      <c r="F944" s="3"/>
    </row>
    <row r="945">
      <c r="E945" s="3"/>
      <c r="F945" s="3"/>
    </row>
    <row r="946">
      <c r="E946" s="3"/>
      <c r="F946" s="3"/>
    </row>
    <row r="947">
      <c r="E947" s="3"/>
      <c r="F947" s="3"/>
    </row>
    <row r="948">
      <c r="E948" s="3"/>
      <c r="F948" s="3"/>
    </row>
    <row r="949">
      <c r="E949" s="3"/>
      <c r="F949" s="3"/>
    </row>
    <row r="950">
      <c r="E950" s="3"/>
      <c r="F950" s="3"/>
    </row>
    <row r="951">
      <c r="E951" s="3"/>
      <c r="F951" s="3"/>
    </row>
    <row r="952">
      <c r="E952" s="3"/>
      <c r="F952" s="3"/>
    </row>
    <row r="953">
      <c r="E953" s="3"/>
      <c r="F953" s="3"/>
    </row>
    <row r="954">
      <c r="E954" s="3"/>
      <c r="F954" s="3"/>
    </row>
    <row r="955">
      <c r="E955" s="3"/>
      <c r="F955" s="3"/>
    </row>
    <row r="956">
      <c r="E956" s="3"/>
      <c r="F956" s="3"/>
    </row>
    <row r="957">
      <c r="E957" s="3"/>
      <c r="F957" s="3"/>
    </row>
    <row r="958">
      <c r="E958" s="3"/>
      <c r="F958" s="3"/>
    </row>
    <row r="959">
      <c r="E959" s="3"/>
      <c r="F959" s="3"/>
    </row>
    <row r="960">
      <c r="E960" s="3"/>
      <c r="F960" s="3"/>
    </row>
    <row r="961">
      <c r="E961" s="3"/>
      <c r="F961" s="3"/>
    </row>
    <row r="962">
      <c r="E962" s="3"/>
      <c r="F962" s="3"/>
    </row>
    <row r="963">
      <c r="E963" s="3"/>
      <c r="F963" s="3"/>
    </row>
    <row r="964">
      <c r="E964" s="3"/>
      <c r="F964" s="3"/>
    </row>
    <row r="965">
      <c r="E965" s="3"/>
      <c r="F965" s="3"/>
    </row>
    <row r="966">
      <c r="E966" s="3"/>
      <c r="F966" s="3"/>
    </row>
    <row r="967">
      <c r="E967" s="3"/>
      <c r="F967" s="3"/>
    </row>
    <row r="968">
      <c r="E968" s="3"/>
      <c r="F968" s="3"/>
    </row>
    <row r="969">
      <c r="E969" s="3"/>
      <c r="F969" s="3"/>
    </row>
    <row r="970">
      <c r="E970" s="3"/>
      <c r="F970" s="3"/>
    </row>
    <row r="971">
      <c r="E971" s="3"/>
      <c r="F971" s="3"/>
    </row>
    <row r="972">
      <c r="E972" s="3"/>
      <c r="F972" s="3"/>
    </row>
    <row r="973">
      <c r="E973" s="3"/>
      <c r="F973" s="3"/>
    </row>
    <row r="974">
      <c r="E974" s="3"/>
      <c r="F974" s="3"/>
    </row>
    <row r="975">
      <c r="E975" s="3"/>
      <c r="F975" s="3"/>
    </row>
    <row r="976">
      <c r="E976" s="3"/>
      <c r="F976" s="3"/>
    </row>
    <row r="977">
      <c r="E977" s="3"/>
      <c r="F977" s="3"/>
    </row>
    <row r="978">
      <c r="E978" s="3"/>
      <c r="F978" s="3"/>
    </row>
    <row r="979">
      <c r="E979" s="3"/>
      <c r="F979" s="3"/>
    </row>
    <row r="980">
      <c r="E980" s="3"/>
      <c r="F980" s="3"/>
    </row>
    <row r="981">
      <c r="E981" s="3"/>
      <c r="F981" s="3"/>
    </row>
    <row r="982">
      <c r="E982" s="3"/>
      <c r="F982" s="3"/>
    </row>
    <row r="983">
      <c r="E983" s="3"/>
      <c r="F983" s="3"/>
    </row>
    <row r="984">
      <c r="E984" s="3"/>
      <c r="F984" s="3"/>
    </row>
    <row r="985">
      <c r="E985" s="3"/>
      <c r="F985" s="3"/>
    </row>
    <row r="986">
      <c r="E986" s="3"/>
      <c r="F986" s="3"/>
    </row>
  </sheetData>
  <drawing r:id="rId4"/>
  <legacyDrawing r:id="rId5"/>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25" t="s">
        <v>627</v>
      </c>
      <c r="E1" s="147"/>
      <c r="G1" s="225"/>
      <c r="K1" s="225"/>
    </row>
    <row r="2">
      <c r="A2" s="850"/>
      <c r="E2" s="147"/>
      <c r="G2" s="225"/>
      <c r="K2" s="225"/>
    </row>
    <row r="3">
      <c r="A3" s="851" t="s">
        <v>628</v>
      </c>
      <c r="E3" s="147"/>
      <c r="G3" s="225"/>
      <c r="K3" s="225"/>
    </row>
    <row r="4">
      <c r="A4" s="851" t="s">
        <v>629</v>
      </c>
      <c r="E4" s="147"/>
      <c r="G4" s="225"/>
      <c r="K4" s="225"/>
    </row>
    <row r="5">
      <c r="A5" s="852" t="s">
        <v>630</v>
      </c>
      <c r="E5" s="147"/>
      <c r="G5" s="225"/>
      <c r="K5" s="225"/>
    </row>
    <row r="6">
      <c r="A6" s="225" t="s">
        <v>631</v>
      </c>
      <c r="E6" s="147"/>
      <c r="G6" s="225"/>
      <c r="K6" s="225"/>
    </row>
    <row r="7">
      <c r="A7" s="225" t="s">
        <v>632</v>
      </c>
      <c r="E7" s="147"/>
      <c r="G7" s="225"/>
      <c r="K7" s="225"/>
    </row>
    <row r="8">
      <c r="A8" s="225" t="s">
        <v>633</v>
      </c>
      <c r="E8" s="147"/>
      <c r="G8" s="225"/>
      <c r="K8" s="225"/>
    </row>
    <row r="9">
      <c r="A9" s="225" t="s">
        <v>634</v>
      </c>
      <c r="E9" s="147"/>
      <c r="G9" s="225"/>
      <c r="K9" s="225"/>
    </row>
    <row r="10">
      <c r="A10" s="853" t="s">
        <v>635</v>
      </c>
      <c r="E10" s="147"/>
      <c r="G10" s="225"/>
      <c r="K10" s="225"/>
    </row>
    <row r="11">
      <c r="A11" s="853" t="s">
        <v>636</v>
      </c>
      <c r="E11" s="147"/>
      <c r="G11" s="225"/>
      <c r="K11" s="225"/>
    </row>
    <row r="12">
      <c r="A12" s="853" t="s">
        <v>637</v>
      </c>
      <c r="E12" s="147"/>
      <c r="G12" s="225"/>
      <c r="K12" s="225"/>
    </row>
    <row r="13">
      <c r="A13" s="853" t="s">
        <v>638</v>
      </c>
      <c r="E13" s="147"/>
      <c r="G13" s="225"/>
      <c r="K13" s="225"/>
    </row>
    <row r="14">
      <c r="A14" s="225"/>
      <c r="E14" s="147"/>
      <c r="G14" s="225"/>
      <c r="K14" s="225"/>
    </row>
    <row r="15">
      <c r="A15" s="225"/>
      <c r="E15" s="147"/>
      <c r="G15" s="225"/>
      <c r="K15" s="225"/>
    </row>
    <row r="16">
      <c r="A16" s="225"/>
      <c r="E16" s="147"/>
      <c r="G16" s="225"/>
      <c r="K16" s="225"/>
    </row>
    <row r="17">
      <c r="A17" s="225"/>
      <c r="E17" s="147"/>
      <c r="G17" s="225"/>
      <c r="K17" s="225"/>
    </row>
    <row r="18">
      <c r="A18" s="225"/>
      <c r="E18" s="147"/>
      <c r="G18" s="225"/>
      <c r="K18" s="225"/>
    </row>
    <row r="19">
      <c r="A19" s="225"/>
      <c r="E19" s="147"/>
      <c r="G19" s="225"/>
      <c r="K19" s="225"/>
    </row>
    <row r="20">
      <c r="A20" s="225"/>
      <c r="E20" s="147"/>
      <c r="G20" s="225"/>
      <c r="K20" s="225"/>
    </row>
    <row r="21">
      <c r="A21" s="225"/>
      <c r="E21" s="147"/>
      <c r="G21" s="225"/>
      <c r="K21" s="225"/>
    </row>
    <row r="22">
      <c r="A22" s="225" t="s">
        <v>639</v>
      </c>
      <c r="E22" s="147"/>
      <c r="G22" s="225" t="s">
        <v>640</v>
      </c>
      <c r="K22" s="225" t="s">
        <v>641</v>
      </c>
    </row>
    <row r="23">
      <c r="B23" s="225" t="s">
        <v>642</v>
      </c>
      <c r="H23" s="2" t="s">
        <v>643</v>
      </c>
      <c r="L23" s="2" t="s">
        <v>644</v>
      </c>
    </row>
    <row r="24">
      <c r="B24" s="225" t="s">
        <v>645</v>
      </c>
      <c r="H24" s="2" t="s">
        <v>646</v>
      </c>
    </row>
    <row r="25">
      <c r="B25" s="225" t="s">
        <v>647</v>
      </c>
      <c r="H25" s="2" t="s">
        <v>648</v>
      </c>
    </row>
    <row r="26">
      <c r="B26" s="854" t="s">
        <v>649</v>
      </c>
    </row>
    <row r="27">
      <c r="E27" s="855"/>
    </row>
    <row r="28">
      <c r="B28" s="854" t="s">
        <v>650</v>
      </c>
      <c r="E28" s="855"/>
    </row>
    <row r="29">
      <c r="B29" s="854" t="s">
        <v>651</v>
      </c>
    </row>
    <row r="30">
      <c r="B30" s="854" t="s">
        <v>652</v>
      </c>
    </row>
    <row r="31">
      <c r="B31" s="225" t="s">
        <v>653</v>
      </c>
    </row>
    <row r="33">
      <c r="B33" s="856" t="s">
        <v>654</v>
      </c>
    </row>
    <row r="34">
      <c r="B34" s="854" t="s">
        <v>655</v>
      </c>
    </row>
    <row r="35">
      <c r="B35" s="855" t="s">
        <v>656</v>
      </c>
    </row>
    <row r="36">
      <c r="B36" s="855" t="s">
        <v>657</v>
      </c>
    </row>
    <row r="37">
      <c r="B37" s="2" t="s">
        <v>658</v>
      </c>
      <c r="E37" s="225"/>
    </row>
    <row r="38">
      <c r="B38" s="855" t="s">
        <v>659</v>
      </c>
    </row>
    <row r="39">
      <c r="B39" s="855" t="s">
        <v>660</v>
      </c>
    </row>
    <row r="40">
      <c r="B40" s="854" t="s">
        <v>661</v>
      </c>
    </row>
    <row r="41">
      <c r="B41" s="854" t="s">
        <v>662</v>
      </c>
    </row>
    <row r="42">
      <c r="B42" s="854" t="s">
        <v>663</v>
      </c>
      <c r="E42" s="147"/>
    </row>
  </sheetData>
  <hyperlinks>
    <hyperlink display="[decode/DP=16/F=8/D=2] Snapshot" location="'decodeDP=16F=8D=2'!A1" ref="A3"/>
    <hyperlink display="[decode/DP=16/F=2/D=8] Snapshot" location="'decodeDP=16F=2D=8'!A1" ref="A4"/>
    <hyperlink display="[decode/DP=16/EP=16] Snapshot" location="'decodeDP=16E=16'!A1" ref="A5"/>
    <hyperlink display="[decode/DP=16/EP=16/Row4]" location="'decodeDP=16EP=16Row4'!A1" ref="A10"/>
    <hyperlink display="[decode/DP=16/EP=16/Row5]" location="'decodeDP=16EP=16Row5'!A1" ref="A11"/>
    <hyperlink display="[decode/DP=16/EP=16/Row6]" location="null!A1" ref="A12"/>
    <hyperlink display="[decode/DP=16/EP=16/Row7]" location="'decodeDP=16EP=16Row8'!A1" ref="A13"/>
  </hyperlinks>
  <drawing r:id="rId4"/>
  <legacyDrawing r:id="rId5"/>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outlinePr summaryBelow="0" summaryRight="0"/>
  </sheetPr>
  <sheetViews>
    <sheetView workbookViewId="0"/>
  </sheetViews>
  <sheetFormatPr customHeight="1" defaultColWidth="12.63" defaultRowHeight="15.75"/>
  <cols>
    <col customWidth="1" min="1" max="1" width="32.75"/>
    <col customWidth="1" min="2" max="2" width="17.88"/>
    <col customWidth="1" min="4" max="4" width="17.63"/>
    <col customWidth="1" min="5" max="5" width="18.25"/>
    <col customWidth="1" min="6" max="6" width="31.63"/>
    <col customWidth="1" min="7" max="7" width="19.5"/>
    <col customWidth="1" min="8" max="8" width="26.5"/>
    <col customWidth="1" min="9" max="9" width="2.5"/>
    <col customWidth="1" min="10" max="10" width="8.75"/>
    <col customWidth="1" min="11" max="12" width="9.25"/>
    <col customWidth="1" min="13" max="13" width="12.38"/>
    <col customWidth="1" min="14" max="14" width="2.38"/>
    <col customWidth="1" min="15" max="15" width="9.13"/>
    <col customWidth="1" min="16" max="16" width="10.88"/>
    <col customWidth="1" min="20" max="20" width="16.25"/>
    <col customWidth="1" min="21" max="21" width="23.13"/>
    <col customWidth="1" min="22" max="22" width="28.0"/>
    <col customWidth="1" min="23" max="23" width="21.0"/>
    <col customWidth="1" min="24" max="24" width="2.0"/>
    <col customWidth="1" min="25" max="28" width="5.63"/>
    <col customWidth="1" min="29" max="29" width="1.38"/>
  </cols>
  <sheetData>
    <row r="1">
      <c r="A1" s="128" t="s">
        <v>115</v>
      </c>
      <c r="B1" s="129"/>
      <c r="C1" s="129"/>
      <c r="D1" s="130"/>
      <c r="E1" s="131"/>
      <c r="F1" s="132"/>
      <c r="G1" s="132"/>
      <c r="H1" s="133"/>
      <c r="I1" s="131"/>
      <c r="J1" s="131"/>
      <c r="K1" s="131"/>
      <c r="L1" s="131"/>
      <c r="M1" s="131"/>
      <c r="N1" s="131"/>
      <c r="O1" s="131"/>
      <c r="P1" s="134"/>
      <c r="Q1" s="135"/>
      <c r="R1" s="131"/>
      <c r="S1" s="131"/>
      <c r="T1" s="135"/>
      <c r="U1" s="131"/>
      <c r="V1" s="131"/>
      <c r="W1" s="131"/>
      <c r="X1" s="131"/>
      <c r="Y1" s="131"/>
      <c r="Z1" s="131"/>
      <c r="AA1" s="131"/>
      <c r="AB1" s="131"/>
      <c r="AC1" s="131"/>
      <c r="AD1" s="131"/>
      <c r="AE1" s="131"/>
      <c r="AF1" s="131"/>
      <c r="AG1" s="131"/>
      <c r="AH1" s="131"/>
      <c r="AI1" s="131"/>
      <c r="AJ1" s="131"/>
      <c r="AK1" s="131"/>
      <c r="AL1" s="131"/>
      <c r="AM1" s="131"/>
      <c r="AN1" s="131"/>
      <c r="AO1" s="131"/>
      <c r="AP1" s="131"/>
      <c r="AQ1" s="131"/>
      <c r="AR1" s="131"/>
      <c r="AS1" s="131"/>
      <c r="AT1" s="131"/>
    </row>
    <row r="2">
      <c r="A2" s="136" t="s">
        <v>116</v>
      </c>
      <c r="B2" s="136" t="s">
        <v>117</v>
      </c>
      <c r="C2" s="136" t="s">
        <v>118</v>
      </c>
      <c r="D2" s="137"/>
      <c r="E2" s="138"/>
      <c r="F2" s="139" t="s">
        <v>119</v>
      </c>
      <c r="G2" s="139" t="s">
        <v>120</v>
      </c>
      <c r="H2" s="140" t="s">
        <v>121</v>
      </c>
      <c r="I2" s="138"/>
      <c r="J2" s="138"/>
      <c r="K2" s="138"/>
      <c r="L2" s="138"/>
      <c r="M2" s="138"/>
      <c r="N2" s="138"/>
      <c r="O2" s="138"/>
      <c r="P2" s="141"/>
      <c r="Q2" s="142" t="s">
        <v>122</v>
      </c>
      <c r="R2" s="138"/>
      <c r="S2" s="138"/>
      <c r="T2" s="142" t="s">
        <v>123</v>
      </c>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row>
    <row r="3">
      <c r="A3" s="143" t="s">
        <v>124</v>
      </c>
      <c r="B3" s="143" t="s">
        <v>125</v>
      </c>
      <c r="C3" s="143">
        <v>7168.0</v>
      </c>
      <c r="D3" s="144"/>
      <c r="F3" s="139" t="s">
        <v>126</v>
      </c>
      <c r="G3" s="145"/>
      <c r="H3" s="146"/>
      <c r="P3" s="147"/>
      <c r="Q3" s="2" t="s">
        <v>127</v>
      </c>
      <c r="R3" s="2">
        <v>0.5</v>
      </c>
      <c r="T3" s="148" t="str">
        <f t="shared" ref="T3:T7" si="1">U3&amp;","&amp;V3</f>
        <v>fp4,fp4</v>
      </c>
      <c r="U3" s="2" t="s">
        <v>127</v>
      </c>
      <c r="V3" s="2" t="s">
        <v>127</v>
      </c>
      <c r="W3" s="2" t="s">
        <v>127</v>
      </c>
      <c r="AR3" s="149"/>
      <c r="AS3" s="149"/>
      <c r="AT3" s="149"/>
    </row>
    <row r="4">
      <c r="A4" s="143" t="s">
        <v>128</v>
      </c>
      <c r="B4" s="143" t="s">
        <v>129</v>
      </c>
      <c r="C4" s="143">
        <v>2048.0</v>
      </c>
      <c r="D4" s="144"/>
      <c r="F4" s="150" t="s">
        <v>32</v>
      </c>
      <c r="G4" s="145">
        <v>1.0</v>
      </c>
      <c r="H4" s="146"/>
      <c r="P4" s="147"/>
      <c r="Q4" s="2" t="s">
        <v>63</v>
      </c>
      <c r="R4" s="2">
        <v>1.0</v>
      </c>
      <c r="T4" s="148" t="str">
        <f t="shared" si="1"/>
        <v>fp4,fp8</v>
      </c>
      <c r="U4" s="2" t="s">
        <v>127</v>
      </c>
      <c r="V4" s="2" t="s">
        <v>63</v>
      </c>
      <c r="W4" s="2" t="s">
        <v>63</v>
      </c>
    </row>
    <row r="5">
      <c r="A5" s="143" t="s">
        <v>130</v>
      </c>
      <c r="B5" s="143" t="s">
        <v>131</v>
      </c>
      <c r="C5" s="143">
        <v>256.0</v>
      </c>
      <c r="D5" s="144"/>
      <c r="F5" s="150" t="s">
        <v>33</v>
      </c>
      <c r="G5" s="145">
        <v>16.0</v>
      </c>
      <c r="H5" s="146" t="s">
        <v>132</v>
      </c>
      <c r="P5" s="147"/>
      <c r="Q5" s="2" t="s">
        <v>82</v>
      </c>
      <c r="R5" s="2">
        <v>2.0</v>
      </c>
      <c r="T5" s="148" t="str">
        <f t="shared" si="1"/>
        <v>fp4,bf16</v>
      </c>
      <c r="U5" s="2" t="s">
        <v>127</v>
      </c>
      <c r="V5" s="2" t="s">
        <v>82</v>
      </c>
      <c r="W5" s="2" t="s">
        <v>82</v>
      </c>
      <c r="AR5" s="149"/>
      <c r="AS5" s="149"/>
      <c r="AT5" s="149"/>
    </row>
    <row r="6">
      <c r="A6" s="143" t="s">
        <v>133</v>
      </c>
      <c r="B6" s="143" t="s">
        <v>134</v>
      </c>
      <c r="C6" s="143">
        <v>61.0</v>
      </c>
      <c r="D6" s="144"/>
      <c r="F6" s="150" t="s">
        <v>34</v>
      </c>
      <c r="G6" s="145">
        <v>1.0</v>
      </c>
      <c r="H6" s="146"/>
      <c r="P6" s="147"/>
      <c r="T6" s="148" t="str">
        <f t="shared" si="1"/>
        <v>fp8,fp4</v>
      </c>
      <c r="U6" s="2" t="s">
        <v>63</v>
      </c>
      <c r="V6" s="2" t="s">
        <v>127</v>
      </c>
      <c r="W6" s="2" t="s">
        <v>63</v>
      </c>
    </row>
    <row r="7">
      <c r="A7" s="151" t="s">
        <v>135</v>
      </c>
      <c r="B7" s="151" t="s">
        <v>136</v>
      </c>
      <c r="C7" s="151">
        <v>3.0</v>
      </c>
      <c r="D7" s="144"/>
      <c r="F7" s="150" t="s">
        <v>35</v>
      </c>
      <c r="G7" s="145">
        <v>1.0</v>
      </c>
      <c r="H7" s="146" t="s">
        <v>137</v>
      </c>
      <c r="P7" s="147"/>
      <c r="T7" s="148" t="str">
        <f t="shared" si="1"/>
        <v>fp8,fp8</v>
      </c>
      <c r="U7" s="2" t="s">
        <v>63</v>
      </c>
      <c r="V7" s="2" t="s">
        <v>63</v>
      </c>
      <c r="W7" s="2" t="s">
        <v>63</v>
      </c>
      <c r="AR7" s="87"/>
      <c r="AS7" s="87"/>
      <c r="AT7" s="87"/>
    </row>
    <row r="8">
      <c r="A8" s="143" t="s">
        <v>138</v>
      </c>
      <c r="B8" s="143" t="s">
        <v>139</v>
      </c>
      <c r="C8" s="143">
        <v>8.0</v>
      </c>
      <c r="D8" s="144"/>
      <c r="F8" s="139" t="s">
        <v>140</v>
      </c>
      <c r="P8" s="147"/>
      <c r="U8" s="2"/>
      <c r="V8" s="2"/>
      <c r="W8" s="2"/>
      <c r="AB8" s="2"/>
      <c r="AC8" s="2"/>
      <c r="AD8" s="2"/>
      <c r="AE8" s="2"/>
    </row>
    <row r="9">
      <c r="A9" s="152" t="s">
        <v>141</v>
      </c>
      <c r="B9" s="153" t="s">
        <v>142</v>
      </c>
      <c r="C9" s="143">
        <v>1536.0</v>
      </c>
      <c r="D9" s="144"/>
      <c r="F9" s="154" t="s">
        <v>143</v>
      </c>
      <c r="G9" s="155">
        <f>G5*G4</f>
        <v>16</v>
      </c>
      <c r="H9" s="156"/>
      <c r="P9" s="147"/>
      <c r="T9" s="148" t="str">
        <f t="shared" ref="T9:T11" si="2">U9&amp;","&amp;V9</f>
        <v>fp8,bf16</v>
      </c>
      <c r="U9" s="2" t="s">
        <v>63</v>
      </c>
      <c r="V9" s="2" t="s">
        <v>82</v>
      </c>
      <c r="W9" s="2" t="s">
        <v>82</v>
      </c>
      <c r="AB9" s="2"/>
      <c r="AC9" s="2"/>
      <c r="AD9" s="2"/>
      <c r="AE9" s="2"/>
    </row>
    <row r="10">
      <c r="A10" s="152" t="s">
        <v>144</v>
      </c>
      <c r="B10" s="153" t="s">
        <v>145</v>
      </c>
      <c r="C10" s="143">
        <v>512.0</v>
      </c>
      <c r="D10" s="144"/>
      <c r="F10" s="157" t="s">
        <v>146</v>
      </c>
      <c r="G10" s="158">
        <f>PRODUCT(G3:G6)</f>
        <v>16</v>
      </c>
      <c r="H10" s="159"/>
      <c r="P10" s="147"/>
      <c r="T10" s="148" t="str">
        <f t="shared" si="2"/>
        <v>bf16,fp4</v>
      </c>
      <c r="U10" s="2" t="s">
        <v>82</v>
      </c>
      <c r="V10" s="2" t="s">
        <v>127</v>
      </c>
      <c r="W10" s="2" t="s">
        <v>82</v>
      </c>
      <c r="AP10" s="138"/>
      <c r="AQ10" s="138"/>
      <c r="AT10" s="149"/>
    </row>
    <row r="11">
      <c r="A11" s="152" t="s">
        <v>147</v>
      </c>
      <c r="B11" s="153" t="s">
        <v>148</v>
      </c>
      <c r="C11" s="143">
        <v>128.0</v>
      </c>
      <c r="D11" s="144"/>
      <c r="F11" s="157" t="s">
        <v>149</v>
      </c>
      <c r="G11" s="158">
        <f>$G$10/$H$18</f>
        <v>8</v>
      </c>
      <c r="H11" s="159"/>
      <c r="P11" s="147"/>
      <c r="T11" s="148" t="str">
        <f t="shared" si="2"/>
        <v>bf16,fp8</v>
      </c>
      <c r="U11" s="2" t="s">
        <v>82</v>
      </c>
      <c r="V11" s="2" t="s">
        <v>63</v>
      </c>
      <c r="W11" s="2" t="s">
        <v>82</v>
      </c>
      <c r="AP11" s="142"/>
    </row>
    <row r="12">
      <c r="A12" s="152" t="s">
        <v>150</v>
      </c>
      <c r="B12" s="153" t="s">
        <v>151</v>
      </c>
      <c r="C12" s="143">
        <v>64.0</v>
      </c>
      <c r="D12" s="144"/>
      <c r="L12" s="772" t="s">
        <v>539</v>
      </c>
      <c r="P12" s="147"/>
      <c r="T12" s="148" t="s">
        <v>152</v>
      </c>
      <c r="U12" s="2" t="s">
        <v>82</v>
      </c>
      <c r="V12" s="2" t="s">
        <v>82</v>
      </c>
      <c r="W12" s="2" t="s">
        <v>82</v>
      </c>
      <c r="AP12" s="138"/>
      <c r="AQ12" s="138"/>
      <c r="AT12" s="149"/>
    </row>
    <row r="13">
      <c r="A13" s="143" t="s">
        <v>153</v>
      </c>
      <c r="B13" s="153" t="s">
        <v>154</v>
      </c>
      <c r="C13" s="143">
        <v>128.0</v>
      </c>
      <c r="D13" s="144"/>
    </row>
    <row r="14">
      <c r="A14" s="161" t="s">
        <v>155</v>
      </c>
      <c r="B14" s="162"/>
      <c r="C14" s="162"/>
      <c r="D14" s="163"/>
      <c r="AG14" s="164"/>
      <c r="AH14" s="164"/>
      <c r="AI14" s="87"/>
      <c r="AJ14" s="38"/>
      <c r="AK14" s="38"/>
      <c r="AL14" s="38"/>
      <c r="AM14" s="38"/>
      <c r="AN14" s="87"/>
      <c r="AO14" s="38"/>
      <c r="AP14" s="164"/>
      <c r="AQ14" s="38"/>
      <c r="AR14" s="38"/>
      <c r="AS14" s="87"/>
      <c r="AT14" s="87"/>
    </row>
    <row r="15">
      <c r="A15" s="165" t="s">
        <v>156</v>
      </c>
      <c r="B15" s="165" t="s">
        <v>156</v>
      </c>
      <c r="C15" s="166">
        <f>$C$11+$C$12</f>
        <v>192</v>
      </c>
      <c r="D15" s="167"/>
      <c r="AG15" s="38"/>
      <c r="AH15" s="38"/>
      <c r="AI15" s="87"/>
      <c r="AJ15" s="38"/>
      <c r="AK15" s="38"/>
      <c r="AL15" s="38"/>
      <c r="AM15" s="38"/>
      <c r="AN15" s="87"/>
      <c r="AO15" s="38"/>
      <c r="AP15" s="168"/>
      <c r="AQ15" s="168"/>
      <c r="AR15" s="38"/>
      <c r="AS15" s="87"/>
      <c r="AT15" s="169"/>
    </row>
    <row r="16">
      <c r="A16" s="165" t="s">
        <v>157</v>
      </c>
      <c r="B16" s="165" t="s">
        <v>157</v>
      </c>
      <c r="C16" s="170">
        <f>$C$10+$C$12</f>
        <v>576</v>
      </c>
      <c r="D16" s="144"/>
      <c r="AG16" s="38"/>
      <c r="AH16" s="38"/>
      <c r="AI16" s="87"/>
      <c r="AJ16" s="38"/>
      <c r="AK16" s="38"/>
      <c r="AL16" s="38"/>
      <c r="AM16" s="38"/>
      <c r="AN16" s="87"/>
      <c r="AO16" s="38"/>
      <c r="AP16" s="168"/>
      <c r="AQ16" s="168"/>
      <c r="AR16" s="38"/>
      <c r="AS16" s="87"/>
      <c r="AT16" s="169"/>
    </row>
    <row r="17">
      <c r="A17" s="170" t="s">
        <v>158</v>
      </c>
      <c r="B17" s="170" t="s">
        <v>159</v>
      </c>
      <c r="C17" s="166">
        <f>C8*$C$25</f>
        <v>8</v>
      </c>
      <c r="D17" s="167"/>
      <c r="F17" s="171" t="s">
        <v>160</v>
      </c>
      <c r="G17" s="173" t="s">
        <v>540</v>
      </c>
      <c r="H17" s="173" t="s">
        <v>468</v>
      </c>
      <c r="AG17" s="38"/>
      <c r="AH17" s="38"/>
      <c r="AI17" s="87"/>
      <c r="AJ17" s="38"/>
      <c r="AK17" s="38"/>
      <c r="AL17" s="38"/>
      <c r="AM17" s="38"/>
      <c r="AN17" s="87"/>
      <c r="AO17" s="38"/>
      <c r="AP17" s="168"/>
      <c r="AQ17" s="168"/>
      <c r="AR17" s="38"/>
      <c r="AS17" s="87"/>
      <c r="AT17" s="169"/>
    </row>
    <row r="18">
      <c r="A18" s="174" t="s">
        <v>120</v>
      </c>
      <c r="B18" s="174" t="s">
        <v>161</v>
      </c>
      <c r="C18" s="175">
        <f>$G$10</f>
        <v>16</v>
      </c>
      <c r="D18" s="167"/>
      <c r="F18" s="108" t="str">
        <f t="array" ref="F18:F32">DB!A2:A16</f>
        <v># of TensorCore per Chip</v>
      </c>
      <c r="G18" s="773">
        <v>1.0</v>
      </c>
      <c r="H18" s="176">
        <f t="array" ref="H18:H32">xlookup($H$17,DB!1:1,DB!2:16) * G18:G32</f>
        <v>2</v>
      </c>
      <c r="AG18" s="38"/>
      <c r="AH18" s="38"/>
      <c r="AI18" s="87"/>
      <c r="AJ18" s="38"/>
      <c r="AK18" s="38"/>
      <c r="AL18" s="38"/>
      <c r="AM18" s="38"/>
      <c r="AN18" s="87"/>
      <c r="AO18" s="38"/>
      <c r="AP18" s="168"/>
      <c r="AQ18" s="38"/>
      <c r="AR18" s="38"/>
      <c r="AS18" s="87"/>
      <c r="AT18" s="87"/>
    </row>
    <row r="19">
      <c r="A19" s="174" t="s">
        <v>162</v>
      </c>
      <c r="B19" s="174" t="s">
        <v>163</v>
      </c>
      <c r="C19" s="175">
        <f>$G$11</f>
        <v>8</v>
      </c>
      <c r="D19" s="167"/>
      <c r="F19" s="108" t="s">
        <v>164</v>
      </c>
      <c r="G19" s="773">
        <v>0.8</v>
      </c>
      <c r="H19" s="176">
        <v>5852.0</v>
      </c>
      <c r="AG19" s="38"/>
      <c r="AH19" s="38"/>
      <c r="AI19" s="87"/>
      <c r="AJ19" s="38"/>
      <c r="AK19" s="38"/>
      <c r="AL19" s="38"/>
      <c r="AM19" s="38"/>
      <c r="AN19" s="87"/>
      <c r="AO19" s="38"/>
      <c r="AP19" s="168"/>
      <c r="AQ19" s="38"/>
      <c r="AR19" s="38"/>
      <c r="AS19" s="87"/>
      <c r="AT19" s="87"/>
    </row>
    <row r="20">
      <c r="A20" s="178" t="s">
        <v>541</v>
      </c>
      <c r="B20" s="178" t="s">
        <v>166</v>
      </c>
      <c r="C20" s="179" t="str">
        <f>IFS(C19=8,"2x2x2",C19=4,"2x2",TRUE,NA)</f>
        <v>2x2x2</v>
      </c>
      <c r="D20" s="180"/>
      <c r="F20" s="108" t="s">
        <v>167</v>
      </c>
      <c r="G20" s="773">
        <v>1.0</v>
      </c>
      <c r="H20" s="176">
        <v>3968.04</v>
      </c>
      <c r="AG20" s="38"/>
      <c r="AH20" s="38"/>
      <c r="AI20" s="87"/>
      <c r="AJ20" s="38"/>
      <c r="AK20" s="38"/>
      <c r="AL20" s="38"/>
      <c r="AM20" s="38"/>
      <c r="AN20" s="87"/>
      <c r="AO20" s="38"/>
      <c r="AP20" s="168"/>
      <c r="AQ20" s="38"/>
      <c r="AR20" s="38"/>
      <c r="AS20" s="87"/>
      <c r="AT20" s="87"/>
    </row>
    <row r="21">
      <c r="A21" s="182" t="s">
        <v>542</v>
      </c>
      <c r="B21" s="182" t="s">
        <v>169</v>
      </c>
      <c r="C21" s="774">
        <f>IFS(C20="2x2x2",12,C20="2x2",4,TRUE,NA())</f>
        <v>12</v>
      </c>
      <c r="D21" s="183"/>
      <c r="F21" s="108" t="s">
        <v>170</v>
      </c>
      <c r="G21" s="773">
        <v>1.0</v>
      </c>
      <c r="H21" s="176">
        <v>3968.04</v>
      </c>
      <c r="AG21" s="38"/>
      <c r="AH21" s="38"/>
      <c r="AI21" s="87"/>
      <c r="AJ21" s="38"/>
      <c r="AK21" s="38"/>
      <c r="AL21" s="38"/>
      <c r="AM21" s="38"/>
      <c r="AN21" s="87"/>
      <c r="AO21" s="38"/>
      <c r="AP21" s="168"/>
      <c r="AQ21" s="38"/>
      <c r="AR21" s="38"/>
      <c r="AS21" s="87"/>
      <c r="AT21" s="87"/>
    </row>
    <row r="22">
      <c r="A22" s="175"/>
      <c r="B22" s="175"/>
      <c r="C22" s="175"/>
      <c r="D22" s="167"/>
      <c r="F22" s="108" t="s">
        <v>171</v>
      </c>
      <c r="G22" s="773">
        <v>1.0</v>
      </c>
      <c r="H22" s="176">
        <v>1984.02</v>
      </c>
      <c r="AG22" s="38"/>
      <c r="AH22" s="38"/>
      <c r="AI22" s="87"/>
      <c r="AJ22" s="38"/>
      <c r="AK22" s="38"/>
      <c r="AL22" s="38"/>
      <c r="AM22" s="38"/>
      <c r="AN22" s="87"/>
      <c r="AO22" s="38"/>
      <c r="AP22" s="168"/>
      <c r="AQ22" s="168"/>
      <c r="AR22" s="38"/>
      <c r="AS22" s="87"/>
      <c r="AT22" s="169"/>
    </row>
    <row r="23">
      <c r="A23" s="184" t="s">
        <v>172</v>
      </c>
      <c r="B23" s="185"/>
      <c r="C23" s="186"/>
      <c r="D23" s="187"/>
      <c r="F23" s="108" t="s">
        <v>173</v>
      </c>
      <c r="G23" s="773">
        <v>1.0</v>
      </c>
      <c r="H23" s="188">
        <v>192.0</v>
      </c>
      <c r="AG23" s="38"/>
      <c r="AH23" s="38"/>
      <c r="AI23" s="87"/>
      <c r="AJ23" s="38"/>
      <c r="AK23" s="38"/>
      <c r="AL23" s="38"/>
      <c r="AM23" s="38"/>
      <c r="AN23" s="87"/>
      <c r="AO23" s="38"/>
      <c r="AP23" s="168"/>
      <c r="AQ23" s="168"/>
      <c r="AR23" s="38"/>
      <c r="AS23" s="87"/>
      <c r="AT23" s="169"/>
    </row>
    <row r="24">
      <c r="A24" s="170" t="s">
        <v>174</v>
      </c>
      <c r="B24" s="170" t="s">
        <v>175</v>
      </c>
      <c r="C24" s="170" t="s">
        <v>24</v>
      </c>
      <c r="D24" s="144"/>
      <c r="F24" s="108" t="s">
        <v>176</v>
      </c>
      <c r="G24" s="773">
        <v>0.8</v>
      </c>
      <c r="H24" s="188">
        <v>2926.0</v>
      </c>
      <c r="AG24" s="38"/>
      <c r="AH24" s="38"/>
      <c r="AI24" s="87"/>
      <c r="AJ24" s="38"/>
      <c r="AK24" s="38"/>
      <c r="AL24" s="38"/>
      <c r="AM24" s="38"/>
      <c r="AN24" s="87"/>
      <c r="AO24" s="38"/>
      <c r="AP24" s="168"/>
      <c r="AQ24" s="168"/>
      <c r="AR24" s="38"/>
      <c r="AS24" s="87"/>
      <c r="AT24" s="169"/>
    </row>
    <row r="25">
      <c r="A25" s="189" t="s">
        <v>37</v>
      </c>
      <c r="B25" s="189" t="s">
        <v>38</v>
      </c>
      <c r="C25" s="189">
        <v>1.0</v>
      </c>
      <c r="D25" s="144"/>
      <c r="F25" s="108" t="s">
        <v>177</v>
      </c>
      <c r="G25" s="773">
        <v>1.0</v>
      </c>
      <c r="H25" s="176">
        <v>1984.02</v>
      </c>
      <c r="AG25" s="38"/>
      <c r="AH25" s="38"/>
      <c r="AI25" s="87"/>
      <c r="AJ25" s="169"/>
      <c r="AK25" s="38"/>
      <c r="AL25" s="38"/>
      <c r="AM25" s="38"/>
    </row>
    <row r="26">
      <c r="A26" s="170" t="s">
        <v>39</v>
      </c>
      <c r="B26" s="170" t="s">
        <v>40</v>
      </c>
      <c r="C26" s="170">
        <v>2048.0</v>
      </c>
      <c r="D26" s="190">
        <v>2048.0</v>
      </c>
      <c r="F26" s="108" t="s">
        <v>178</v>
      </c>
      <c r="G26" s="773">
        <v>1.0</v>
      </c>
      <c r="H26" s="176">
        <v>1984.02</v>
      </c>
      <c r="AG26" s="164"/>
      <c r="AH26" s="164"/>
      <c r="AI26" s="164"/>
      <c r="AK26" s="38"/>
      <c r="AL26" s="38"/>
      <c r="AM26" s="38"/>
      <c r="AN26" s="87"/>
      <c r="AO26" s="38"/>
      <c r="AP26" s="38"/>
      <c r="AQ26" s="38"/>
      <c r="AR26" s="38"/>
      <c r="AS26" s="87"/>
      <c r="AT26" s="87"/>
    </row>
    <row r="27">
      <c r="A27" s="170" t="s">
        <v>41</v>
      </c>
      <c r="B27" s="174" t="s">
        <v>42</v>
      </c>
      <c r="C27" s="174">
        <f>1024+8192</f>
        <v>9216</v>
      </c>
      <c r="D27" s="144"/>
      <c r="F27" s="108" t="s">
        <v>180</v>
      </c>
      <c r="G27" s="773">
        <v>1.0</v>
      </c>
      <c r="H27" s="176">
        <v>992.01</v>
      </c>
      <c r="AG27" s="164"/>
      <c r="AH27" s="164"/>
      <c r="AI27" s="164"/>
      <c r="AK27" s="38"/>
      <c r="AL27" s="38"/>
      <c r="AM27" s="38"/>
      <c r="AN27" s="87"/>
      <c r="AO27" s="38"/>
      <c r="AP27" s="38"/>
      <c r="AQ27" s="38"/>
      <c r="AR27" s="38"/>
      <c r="AS27" s="87"/>
      <c r="AT27" s="87"/>
    </row>
    <row r="28">
      <c r="A28" s="170" t="s">
        <v>46</v>
      </c>
      <c r="B28" s="175"/>
      <c r="C28" s="174">
        <v>0.0</v>
      </c>
      <c r="D28" s="144"/>
      <c r="F28" s="108" t="s">
        <v>181</v>
      </c>
      <c r="G28" s="773">
        <v>1.0</v>
      </c>
      <c r="H28" s="193">
        <v>96.0</v>
      </c>
      <c r="AG28" s="164"/>
      <c r="AH28" s="164"/>
      <c r="AI28" s="164"/>
      <c r="AL28" s="38"/>
      <c r="AM28" s="38"/>
      <c r="AN28" s="87"/>
      <c r="AO28" s="38"/>
      <c r="AP28" s="38"/>
      <c r="AQ28" s="38"/>
      <c r="AR28" s="38"/>
      <c r="AS28" s="87"/>
      <c r="AT28" s="87"/>
    </row>
    <row r="29">
      <c r="A29" s="170" t="s">
        <v>47</v>
      </c>
      <c r="B29" s="175"/>
      <c r="C29" s="174">
        <v>1.0</v>
      </c>
      <c r="D29" s="144"/>
      <c r="F29" s="108" t="s">
        <v>182</v>
      </c>
      <c r="G29" s="773">
        <v>0.375</v>
      </c>
      <c r="H29" s="176">
        <v>600.0</v>
      </c>
      <c r="AB29" s="2"/>
      <c r="AC29" s="2"/>
      <c r="AD29" s="2"/>
      <c r="AE29" s="2"/>
      <c r="AM29" s="142"/>
      <c r="AN29" s="138"/>
      <c r="AO29" s="142"/>
      <c r="AP29" s="142"/>
      <c r="AQ29" s="194"/>
      <c r="AR29" s="142"/>
      <c r="AS29" s="148"/>
    </row>
    <row r="30">
      <c r="A30" s="170" t="s">
        <v>48</v>
      </c>
      <c r="B30" s="174" t="s">
        <v>49</v>
      </c>
      <c r="C30" s="195" t="b">
        <v>1</v>
      </c>
      <c r="D30" s="196"/>
      <c r="F30" s="172" t="s">
        <v>183</v>
      </c>
      <c r="G30" s="778">
        <v>0.8</v>
      </c>
      <c r="H30" s="197">
        <v>80.0</v>
      </c>
      <c r="AB30" s="2"/>
      <c r="AC30" s="2"/>
      <c r="AD30" s="2"/>
      <c r="AE30" s="2"/>
      <c r="AM30" s="142"/>
      <c r="AN30" s="138"/>
      <c r="AO30" s="142"/>
      <c r="AP30" s="142"/>
      <c r="AQ30" s="194"/>
      <c r="AR30" s="142"/>
      <c r="AS30" s="148"/>
    </row>
    <row r="31">
      <c r="A31" s="198" t="s">
        <v>50</v>
      </c>
      <c r="B31" s="198" t="s">
        <v>51</v>
      </c>
      <c r="C31" s="195" t="b">
        <v>1</v>
      </c>
      <c r="D31" s="196"/>
      <c r="F31" s="105" t="s">
        <v>184</v>
      </c>
      <c r="G31" s="108">
        <v>1.0</v>
      </c>
      <c r="H31" s="105">
        <v>0.0013</v>
      </c>
      <c r="AM31" s="142"/>
      <c r="AN31" s="138"/>
      <c r="AO31" s="138"/>
      <c r="AP31" s="138"/>
      <c r="AQ31" s="138"/>
      <c r="AR31" s="142"/>
      <c r="AT31" s="149"/>
    </row>
    <row r="32">
      <c r="A32" s="184" t="s">
        <v>185</v>
      </c>
      <c r="B32" s="185"/>
      <c r="C32" s="186"/>
      <c r="D32" s="187"/>
      <c r="F32" s="105" t="s">
        <v>186</v>
      </c>
      <c r="G32" s="108">
        <v>1.0</v>
      </c>
      <c r="H32" s="105">
        <v>256.0</v>
      </c>
      <c r="AM32" s="142"/>
      <c r="AN32" s="138"/>
      <c r="AO32" s="138"/>
      <c r="AP32" s="138"/>
      <c r="AQ32" s="138"/>
      <c r="AR32" s="142"/>
      <c r="AT32" s="149"/>
    </row>
    <row r="33">
      <c r="A33" s="170" t="s">
        <v>61</v>
      </c>
      <c r="B33" s="174" t="s">
        <v>62</v>
      </c>
      <c r="C33" s="195" t="s">
        <v>63</v>
      </c>
      <c r="D33" s="199"/>
      <c r="AM33" s="142"/>
      <c r="AN33" s="138"/>
      <c r="AO33" s="138"/>
      <c r="AP33" s="142"/>
      <c r="AQ33" s="142"/>
      <c r="AR33" s="142"/>
    </row>
    <row r="34">
      <c r="A34" s="170" t="s">
        <v>64</v>
      </c>
      <c r="B34" s="165" t="s">
        <v>65</v>
      </c>
      <c r="C34" s="200" t="s">
        <v>66</v>
      </c>
      <c r="D34" s="199"/>
      <c r="F34" s="779" t="s">
        <v>545</v>
      </c>
      <c r="G34" s="780"/>
      <c r="AM34" s="142"/>
      <c r="AN34" s="138"/>
      <c r="AO34" s="138"/>
      <c r="AP34" s="142"/>
      <c r="AQ34" s="142"/>
      <c r="AR34" s="142"/>
    </row>
    <row r="35">
      <c r="A35" s="170" t="s">
        <v>71</v>
      </c>
      <c r="B35" s="165" t="s">
        <v>72</v>
      </c>
      <c r="C35" s="195" t="s">
        <v>63</v>
      </c>
      <c r="D35" s="199" t="s">
        <v>664</v>
      </c>
      <c r="F35" s="362" t="s">
        <v>547</v>
      </c>
      <c r="G35" s="781" t="s">
        <v>63</v>
      </c>
      <c r="AM35" s="142"/>
      <c r="AN35" s="138"/>
      <c r="AO35" s="138"/>
      <c r="AP35" s="142"/>
      <c r="AQ35" s="142"/>
      <c r="AR35" s="142"/>
    </row>
    <row r="36">
      <c r="A36" s="170" t="s">
        <v>73</v>
      </c>
      <c r="B36" s="165" t="s">
        <v>74</v>
      </c>
      <c r="C36" s="195" t="s">
        <v>82</v>
      </c>
      <c r="D36" s="199"/>
      <c r="F36" s="782" t="s">
        <v>548</v>
      </c>
      <c r="G36" s="781" t="str">
        <f>C33</f>
        <v>fp8</v>
      </c>
      <c r="AM36" s="142"/>
      <c r="AN36" s="138"/>
      <c r="AO36" s="138"/>
      <c r="AP36" s="142"/>
      <c r="AQ36" s="142"/>
      <c r="AR36" s="142"/>
    </row>
    <row r="37">
      <c r="A37" s="170" t="s">
        <v>75</v>
      </c>
      <c r="B37" s="165" t="s">
        <v>76</v>
      </c>
      <c r="C37" s="195" t="s">
        <v>63</v>
      </c>
      <c r="D37" s="199"/>
      <c r="F37" s="783" t="s">
        <v>549</v>
      </c>
      <c r="G37" s="784" t="s">
        <v>550</v>
      </c>
      <c r="AM37" s="142"/>
      <c r="AN37" s="138"/>
      <c r="AO37" s="138"/>
      <c r="AP37" s="142"/>
      <c r="AQ37" s="142"/>
      <c r="AR37" s="142"/>
    </row>
    <row r="38">
      <c r="A38" s="198" t="s">
        <v>77</v>
      </c>
      <c r="B38" s="165" t="s">
        <v>78</v>
      </c>
      <c r="C38" s="200" t="s">
        <v>79</v>
      </c>
      <c r="D38" s="199"/>
      <c r="F38" s="785"/>
      <c r="G38" s="786"/>
      <c r="AM38" s="142"/>
      <c r="AN38" s="138"/>
      <c r="AO38" s="138"/>
      <c r="AP38" s="142"/>
      <c r="AQ38" s="142"/>
      <c r="AR38" s="142"/>
    </row>
    <row r="39">
      <c r="A39" s="170" t="s">
        <v>80</v>
      </c>
      <c r="B39" s="165" t="s">
        <v>81</v>
      </c>
      <c r="C39" s="195" t="s">
        <v>82</v>
      </c>
      <c r="D39" s="199" t="s">
        <v>82</v>
      </c>
      <c r="F39" s="787" t="s">
        <v>551</v>
      </c>
      <c r="G39" s="857">
        <f>671*1000000000</f>
        <v>671000000000</v>
      </c>
      <c r="AM39" s="142"/>
      <c r="AN39" s="138"/>
      <c r="AO39" s="138"/>
      <c r="AP39" s="142"/>
      <c r="AQ39" s="142"/>
      <c r="AR39" s="142"/>
    </row>
    <row r="40">
      <c r="A40" s="2"/>
      <c r="B40" s="201"/>
      <c r="C40" s="201"/>
      <c r="D40" s="201"/>
      <c r="F40" s="362" t="s">
        <v>552</v>
      </c>
      <c r="G40" s="789">
        <f>SUM(PRODUCT(L87:M87), PRODUCT(K144:M144), PRODUCT(K171:M171), PRODUCT(L190:M190), PRODUCT(K296:M296), PRODUCT(K330:M330)) * PARAMS("L")</f>
        <v>11413422080</v>
      </c>
      <c r="AM40" s="142"/>
      <c r="AN40" s="138"/>
      <c r="AO40" s="138"/>
      <c r="AP40" s="142"/>
      <c r="AQ40" s="142"/>
      <c r="AR40" s="142"/>
    </row>
    <row r="41" ht="27.0" customHeight="1">
      <c r="A41" s="204" t="s">
        <v>188</v>
      </c>
      <c r="F41" s="787"/>
      <c r="G41" s="790"/>
      <c r="AG41" s="38"/>
      <c r="AH41" s="38"/>
      <c r="AI41" s="38"/>
      <c r="AJ41" s="38"/>
      <c r="AK41" s="38"/>
      <c r="AL41" s="38"/>
      <c r="AM41" s="168"/>
      <c r="AN41" s="168"/>
      <c r="AO41" s="202"/>
      <c r="AP41" s="142"/>
      <c r="AQ41" s="168"/>
      <c r="AR41" s="168"/>
      <c r="AT41" s="203"/>
    </row>
    <row r="42" ht="30.0" customHeight="1">
      <c r="A42" s="171" t="s">
        <v>189</v>
      </c>
      <c r="B42" s="171" t="str">
        <f> "Value (" &amp; H17 &amp; ")"</f>
        <v>Value (GhostFish (P3))</v>
      </c>
      <c r="C42" s="205" t="s">
        <v>553</v>
      </c>
      <c r="F42" s="787" t="s">
        <v>554</v>
      </c>
      <c r="G42" s="790">
        <f>G39-G40</f>
        <v>659586577920</v>
      </c>
      <c r="P42" s="147"/>
      <c r="AG42" s="38"/>
      <c r="AH42" s="38"/>
      <c r="AI42" s="38"/>
      <c r="AJ42" s="38"/>
      <c r="AK42" s="38"/>
      <c r="AL42" s="38"/>
      <c r="AM42" s="168"/>
      <c r="AN42" s="168"/>
      <c r="AO42" s="202"/>
      <c r="AP42" s="142"/>
      <c r="AQ42" s="168"/>
      <c r="AR42" s="168"/>
      <c r="AT42" s="203"/>
    </row>
    <row r="43" ht="15.0" customHeight="1">
      <c r="A43" s="108" t="s">
        <v>190</v>
      </c>
      <c r="B43" s="193">
        <f>$C26*$C25</f>
        <v>2048</v>
      </c>
      <c r="C43" s="105"/>
      <c r="F43" s="362" t="s">
        <v>555</v>
      </c>
      <c r="G43" s="789">
        <f>SUM(P87, P144, P171, P190, P296, P330) * PARAMS(B6) / 1024</f>
        <v>10.62957764</v>
      </c>
      <c r="P43" s="147"/>
      <c r="AG43" s="38"/>
      <c r="AH43" s="38"/>
      <c r="AI43" s="38"/>
      <c r="AJ43" s="38"/>
      <c r="AK43" s="38"/>
      <c r="AL43" s="38"/>
      <c r="AM43" s="168"/>
      <c r="AN43" s="168"/>
      <c r="AO43" s="202"/>
      <c r="AP43" s="142"/>
      <c r="AQ43" s="168"/>
      <c r="AR43" s="168"/>
      <c r="AT43" s="203"/>
    </row>
    <row r="44" ht="15.0" customHeight="1">
      <c r="A44" s="108" t="s">
        <v>191</v>
      </c>
      <c r="B44" s="211">
        <f>G10</f>
        <v>16</v>
      </c>
      <c r="C44" s="198"/>
      <c r="F44" s="787" t="s">
        <v>556</v>
      </c>
      <c r="G44" s="790">
        <f>(G42*  SWITCH(G35, "fp32", 4, "bf16", 2, "fp8", 1, "fp4", 0.5)/1024^3 + G43*G10) + (G10-1) * SUM(P549, P568) * (C6-3)/1024</f>
        <v>802.202909</v>
      </c>
      <c r="P44" s="147"/>
      <c r="AG44" s="38"/>
      <c r="AH44" s="38"/>
      <c r="AI44" s="38"/>
      <c r="AJ44" s="38"/>
      <c r="AK44" s="38"/>
      <c r="AL44" s="38"/>
      <c r="AM44" s="168"/>
      <c r="AN44" s="168"/>
      <c r="AO44" s="202"/>
      <c r="AP44" s="142"/>
      <c r="AQ44" s="168"/>
      <c r="AR44" s="168"/>
      <c r="AT44" s="203"/>
    </row>
    <row r="45" ht="15.0" customHeight="1">
      <c r="A45" s="108" t="s">
        <v>87</v>
      </c>
      <c r="B45" s="212">
        <f>$G$73/1000 * $C$6</f>
        <v>0.03790314041</v>
      </c>
      <c r="C45" s="172"/>
      <c r="F45" s="362" t="s">
        <v>557</v>
      </c>
      <c r="G45" s="789">
        <f>G44/G10</f>
        <v>50.13768181</v>
      </c>
      <c r="P45" s="147"/>
      <c r="AG45" s="38"/>
      <c r="AH45" s="38"/>
      <c r="AI45" s="38"/>
      <c r="AJ45" s="38"/>
      <c r="AK45" s="38"/>
      <c r="AL45" s="38"/>
      <c r="AM45" s="168"/>
      <c r="AN45" s="168"/>
      <c r="AO45" s="202"/>
      <c r="AP45" s="142"/>
      <c r="AQ45" s="168"/>
      <c r="AR45" s="168"/>
      <c r="AT45" s="203"/>
    </row>
    <row r="46" ht="15.0" customHeight="1">
      <c r="A46" s="108" t="s">
        <v>88</v>
      </c>
      <c r="B46" s="193">
        <f>$B$43/$B$45</f>
        <v>54032.46216</v>
      </c>
      <c r="C46" s="116"/>
      <c r="F46" s="787" t="s">
        <v>558</v>
      </c>
      <c r="G46" s="792">
        <v>0.9</v>
      </c>
      <c r="P46" s="147"/>
      <c r="AG46" s="38"/>
      <c r="AH46" s="38"/>
      <c r="AI46" s="38"/>
      <c r="AJ46" s="38"/>
      <c r="AK46" s="38"/>
      <c r="AL46" s="38"/>
      <c r="AM46" s="168"/>
      <c r="AN46" s="168"/>
      <c r="AO46" s="202"/>
      <c r="AP46" s="142"/>
      <c r="AQ46" s="168"/>
      <c r="AR46" s="168"/>
      <c r="AT46" s="203"/>
    </row>
    <row r="47" ht="15.0" customHeight="1">
      <c r="A47" s="108" t="s">
        <v>89</v>
      </c>
      <c r="B47" s="116">
        <f>B43/(B45*(1+C28))*C29</f>
        <v>54032.46216</v>
      </c>
      <c r="C47" s="116"/>
      <c r="F47" s="362" t="s">
        <v>559</v>
      </c>
      <c r="G47" s="789">
        <f>(((H28 * G46 - G45)*1024^3) * G9) / (PARAMS(B27) * PAD_128(C10+C12) * SWITCH(PARAMS("kv_dtype"), "fp32", 4, "bf16", 2, "fp8", 1, "fp4", 0.5)*PARAMS(B6))</f>
        <v>1731.502575</v>
      </c>
      <c r="P47" s="147"/>
      <c r="AG47" s="38"/>
      <c r="AH47" s="38"/>
      <c r="AI47" s="38"/>
      <c r="AJ47" s="38"/>
      <c r="AK47" s="38"/>
      <c r="AL47" s="38"/>
      <c r="AM47" s="168"/>
      <c r="AN47" s="168"/>
      <c r="AO47" s="202"/>
      <c r="AP47" s="142"/>
      <c r="AQ47" s="168"/>
      <c r="AR47" s="168"/>
      <c r="AT47" s="203"/>
    </row>
    <row r="48" ht="15.0" customHeight="1">
      <c r="A48" s="108" t="s">
        <v>90</v>
      </c>
      <c r="B48" s="116">
        <f>B47/$G$11</f>
        <v>6754.05777</v>
      </c>
      <c r="C48" s="193">
        <v>6366.0</v>
      </c>
      <c r="P48" s="147"/>
      <c r="AG48" s="38"/>
      <c r="AH48" s="38"/>
      <c r="AI48" s="38"/>
      <c r="AJ48" s="38"/>
      <c r="AK48" s="38"/>
      <c r="AL48" s="38"/>
      <c r="AM48" s="168"/>
      <c r="AN48" s="168"/>
      <c r="AO48" s="202"/>
      <c r="AP48" s="142"/>
      <c r="AQ48" s="168"/>
      <c r="AR48" s="168"/>
      <c r="AT48" s="203"/>
    </row>
    <row r="49" ht="15.0" customHeight="1">
      <c r="A49" s="793" t="s">
        <v>560</v>
      </c>
      <c r="B49" s="794">
        <f t="shared" ref="B49:C49" si="3">B48/$C$48</f>
        <v>1.060957865</v>
      </c>
      <c r="C49" s="794">
        <f t="shared" si="3"/>
        <v>1</v>
      </c>
      <c r="P49" s="147"/>
      <c r="AG49" s="38"/>
      <c r="AH49" s="38"/>
      <c r="AI49" s="38"/>
      <c r="AJ49" s="38"/>
      <c r="AK49" s="38"/>
      <c r="AL49" s="38"/>
      <c r="AM49" s="168"/>
      <c r="AN49" s="168"/>
      <c r="AO49" s="202"/>
      <c r="AP49" s="142"/>
      <c r="AQ49" s="168"/>
      <c r="AR49" s="168"/>
      <c r="AT49" s="203"/>
    </row>
    <row r="50" ht="15.0" customHeight="1">
      <c r="P50" s="147"/>
      <c r="AG50" s="38"/>
      <c r="AH50" s="38"/>
      <c r="AI50" s="38"/>
      <c r="AJ50" s="38"/>
      <c r="AK50" s="38"/>
      <c r="AL50" s="38"/>
      <c r="AM50" s="168"/>
      <c r="AN50" s="168"/>
      <c r="AO50" s="202"/>
      <c r="AP50" s="142"/>
      <c r="AQ50" s="168"/>
      <c r="AR50" s="168"/>
      <c r="AT50" s="203"/>
    </row>
    <row r="51">
      <c r="A51" s="204"/>
      <c r="B51" s="204"/>
      <c r="D51" s="2"/>
      <c r="E51" s="2"/>
      <c r="F51" s="2"/>
      <c r="G51" s="2"/>
      <c r="AM51" s="142"/>
      <c r="AN51" s="138"/>
      <c r="AO51" s="138"/>
      <c r="AP51" s="138"/>
      <c r="AQ51" s="138"/>
      <c r="AR51" s="142"/>
      <c r="AT51" s="203"/>
    </row>
    <row r="52">
      <c r="A52" s="204" t="s">
        <v>192</v>
      </c>
      <c r="B52" s="204"/>
      <c r="D52" s="2"/>
      <c r="E52" s="2"/>
      <c r="F52" s="2"/>
      <c r="G52" s="2"/>
      <c r="AM52" s="142"/>
      <c r="AN52" s="138"/>
      <c r="AO52" s="138"/>
      <c r="AP52" s="138"/>
      <c r="AQ52" s="138"/>
      <c r="AR52" s="142"/>
      <c r="AT52" s="203"/>
    </row>
    <row r="53">
      <c r="A53" s="214" t="s">
        <v>193</v>
      </c>
      <c r="B53" s="214" t="s">
        <v>194</v>
      </c>
      <c r="C53" s="214" t="s">
        <v>195</v>
      </c>
      <c r="D53" s="214" t="s">
        <v>196</v>
      </c>
      <c r="E53" s="214" t="s">
        <v>197</v>
      </c>
      <c r="F53" s="214" t="s">
        <v>198</v>
      </c>
      <c r="G53" s="214" t="s">
        <v>199</v>
      </c>
      <c r="H53" s="214" t="s">
        <v>200</v>
      </c>
      <c r="I53" s="215"/>
      <c r="J53" s="214" t="s">
        <v>201</v>
      </c>
      <c r="K53" s="214" t="s">
        <v>202</v>
      </c>
      <c r="AG53" s="164"/>
      <c r="AH53" s="164"/>
      <c r="AI53" s="38"/>
      <c r="AJ53" s="38"/>
      <c r="AK53" s="38"/>
      <c r="AL53" s="38"/>
      <c r="AM53" s="168"/>
      <c r="AN53" s="202"/>
      <c r="AO53" s="202"/>
      <c r="AP53" s="216"/>
      <c r="AQ53" s="202"/>
      <c r="AR53" s="168"/>
      <c r="AS53" s="148"/>
      <c r="AT53" s="203"/>
    </row>
    <row r="54">
      <c r="A54" s="217" t="s">
        <v>203</v>
      </c>
      <c r="B54" s="218" t="s">
        <v>204</v>
      </c>
      <c r="C54" s="219">
        <f>$H$138</f>
        <v>0.003921602657</v>
      </c>
      <c r="D54" s="219">
        <f>$H$136</f>
        <v>0.001420637034</v>
      </c>
      <c r="E54" s="220">
        <f>$H$133</f>
        <v>0</v>
      </c>
      <c r="F54" s="219">
        <f>H131</f>
        <v>0</v>
      </c>
      <c r="G54" s="219">
        <f t="shared" ref="G54:G58" si="4">IF(K54,max(C54:F54),
max(C54:D54)+max(E54:F54))</f>
        <v>0.003921602657</v>
      </c>
      <c r="H54" s="221" t="str">
        <f t="shared" ref="H54:H70" si="5">LET(maxtime, MAX(C54:F54),
 IFS(maxtime=0, "", C54=maxtime, "HBM", D54=maxtime, "Compute", E54=maxtime, "ICI Lt", F54=maxtime, "ICI BW"))</f>
        <v>HBM</v>
      </c>
      <c r="I54" s="222"/>
      <c r="J54" s="223">
        <f t="shared" ref="J54:J60" si="6">G54/$G$71</f>
        <v>0.006311291347</v>
      </c>
      <c r="K54" s="224" t="b">
        <v>1</v>
      </c>
      <c r="M54" s="213">
        <f>sum(G54:G57)+G64+G66</f>
        <v>0.07363956266</v>
      </c>
      <c r="P54" s="225"/>
      <c r="AG54" s="38"/>
      <c r="AH54" s="38"/>
      <c r="AI54" s="164"/>
      <c r="AJ54" s="38"/>
      <c r="AK54" s="38"/>
      <c r="AL54" s="38"/>
      <c r="AM54" s="168"/>
      <c r="AN54" s="138"/>
      <c r="AO54" s="138"/>
      <c r="AP54" s="138"/>
      <c r="AQ54" s="138"/>
      <c r="AR54" s="168"/>
      <c r="AT54" s="203"/>
    </row>
    <row r="55">
      <c r="A55" s="217" t="s">
        <v>203</v>
      </c>
      <c r="B55" s="218" t="s">
        <v>205</v>
      </c>
      <c r="C55" s="219">
        <f>$H$165</f>
        <v>0.01408022231</v>
      </c>
      <c r="D55" s="219">
        <f>$H$163</f>
        <v>0.004870755545</v>
      </c>
      <c r="E55" s="221"/>
      <c r="F55" s="219">
        <f>H160</f>
        <v>0</v>
      </c>
      <c r="G55" s="219">
        <f t="shared" si="4"/>
        <v>0.01408022231</v>
      </c>
      <c r="H55" s="221" t="str">
        <f t="shared" si="5"/>
        <v>HBM</v>
      </c>
      <c r="I55" s="222"/>
      <c r="J55" s="223">
        <f t="shared" si="6"/>
        <v>0.02266022159</v>
      </c>
      <c r="K55" s="224" t="b">
        <v>1</v>
      </c>
      <c r="P55" s="147"/>
      <c r="AG55" s="38"/>
      <c r="AH55" s="38"/>
      <c r="AI55" s="38"/>
      <c r="AJ55" s="38"/>
      <c r="AK55" s="38"/>
      <c r="AL55" s="38"/>
      <c r="AM55" s="168"/>
      <c r="AN55" s="168"/>
      <c r="AO55" s="202"/>
      <c r="AP55" s="142"/>
      <c r="AQ55" s="168"/>
      <c r="AR55" s="168"/>
      <c r="AT55" s="203"/>
    </row>
    <row r="56">
      <c r="A56" s="217" t="s">
        <v>203</v>
      </c>
      <c r="B56" s="218" t="s">
        <v>206</v>
      </c>
      <c r="C56" s="219">
        <f>$H$184</f>
        <v>0.008677588859</v>
      </c>
      <c r="D56" s="219">
        <f>$H$182</f>
        <v>0.002164780242</v>
      </c>
      <c r="E56" s="221"/>
      <c r="F56" s="219"/>
      <c r="G56" s="219">
        <f t="shared" si="4"/>
        <v>0.008677588859</v>
      </c>
      <c r="H56" s="221" t="str">
        <f t="shared" si="5"/>
        <v>HBM</v>
      </c>
      <c r="I56" s="222"/>
      <c r="J56" s="223">
        <f t="shared" si="6"/>
        <v>0.01396541064</v>
      </c>
      <c r="K56" s="224"/>
      <c r="P56" s="147"/>
      <c r="AG56" s="38"/>
      <c r="AH56" s="38"/>
      <c r="AI56" s="38"/>
      <c r="AJ56" s="38"/>
      <c r="AK56" s="38"/>
      <c r="AL56" s="38"/>
      <c r="AM56" s="168"/>
      <c r="AN56" s="138"/>
      <c r="AO56" s="138"/>
      <c r="AP56" s="138"/>
      <c r="AQ56" s="138"/>
      <c r="AR56" s="168"/>
      <c r="AT56" s="203"/>
    </row>
    <row r="57">
      <c r="A57" s="217" t="s">
        <v>203</v>
      </c>
      <c r="B57" s="218" t="s">
        <v>207</v>
      </c>
      <c r="C57" s="219">
        <f>$H$203</f>
        <v>0.001653122397</v>
      </c>
      <c r="D57" s="219">
        <f>$H$201</f>
        <v>0.0005327388877</v>
      </c>
      <c r="E57" s="221"/>
      <c r="F57" s="219"/>
      <c r="G57" s="219">
        <f t="shared" si="4"/>
        <v>0.001653122397</v>
      </c>
      <c r="H57" s="221" t="str">
        <f t="shared" si="5"/>
        <v>HBM</v>
      </c>
      <c r="I57" s="222"/>
      <c r="J57" s="223">
        <f t="shared" si="6"/>
        <v>0.002660477868</v>
      </c>
      <c r="K57" s="224"/>
      <c r="P57" s="147"/>
      <c r="AM57" s="142"/>
      <c r="AO57" s="142"/>
      <c r="AP57" s="142"/>
      <c r="AQ57" s="142"/>
      <c r="AR57" s="168"/>
      <c r="AS57" s="148"/>
      <c r="AT57" s="203"/>
    </row>
    <row r="58">
      <c r="A58" s="217" t="s">
        <v>203</v>
      </c>
      <c r="B58" s="218" t="s">
        <v>208</v>
      </c>
      <c r="C58" s="219"/>
      <c r="D58" s="219"/>
      <c r="E58" s="221"/>
      <c r="F58" s="219">
        <f>$H$233</f>
        <v>0</v>
      </c>
      <c r="G58" s="219">
        <f t="shared" si="4"/>
        <v>0</v>
      </c>
      <c r="H58" s="221" t="str">
        <f t="shared" si="5"/>
        <v/>
      </c>
      <c r="I58" s="222"/>
      <c r="J58" s="223">
        <f t="shared" si="6"/>
        <v>0</v>
      </c>
      <c r="K58" s="224"/>
      <c r="P58" s="147"/>
      <c r="R58" s="226"/>
      <c r="S58" s="226"/>
      <c r="T58" s="226"/>
      <c r="U58" s="226"/>
      <c r="V58" s="226"/>
      <c r="W58" s="38"/>
      <c r="AM58" s="142"/>
      <c r="AO58" s="138"/>
      <c r="AP58" s="138"/>
      <c r="AQ58" s="138"/>
      <c r="AR58" s="168"/>
      <c r="AT58" s="203"/>
    </row>
    <row r="59">
      <c r="A59" s="217" t="s">
        <v>203</v>
      </c>
      <c r="B59" s="227" t="s">
        <v>209</v>
      </c>
      <c r="C59" s="219">
        <f t="shared" ref="C59:D59" si="7">SUM(C61:C63)</f>
        <v>0.2246160501</v>
      </c>
      <c r="D59" s="219">
        <f t="shared" si="7"/>
        <v>0.2727623105</v>
      </c>
      <c r="E59" s="221"/>
      <c r="F59" s="219"/>
      <c r="G59" s="219">
        <f>IF(PARAMS("flash_attn"),MAX(C59:F59),0)</f>
        <v>0.2727623105</v>
      </c>
      <c r="H59" s="221" t="str">
        <f t="shared" si="5"/>
        <v>Compute</v>
      </c>
      <c r="I59" s="222"/>
      <c r="J59" s="223">
        <f t="shared" si="6"/>
        <v>0.4389742053</v>
      </c>
      <c r="K59" s="224"/>
      <c r="P59" s="147"/>
      <c r="R59" s="226"/>
      <c r="S59" s="226"/>
      <c r="T59" s="226"/>
      <c r="U59" s="226"/>
      <c r="V59" s="226"/>
      <c r="W59" s="38"/>
      <c r="AM59" s="142"/>
      <c r="AO59" s="138"/>
      <c r="AP59" s="138"/>
      <c r="AQ59" s="138"/>
      <c r="AR59" s="168"/>
      <c r="AT59" s="203"/>
    </row>
    <row r="60">
      <c r="A60" s="217" t="s">
        <v>203</v>
      </c>
      <c r="B60" s="227" t="s">
        <v>210</v>
      </c>
      <c r="C60" s="219"/>
      <c r="D60" s="219"/>
      <c r="E60" s="221"/>
      <c r="F60" s="219"/>
      <c r="G60" s="219">
        <f>IF(PARAMS("flash_attn"),0,SUM(G61:G63))</f>
        <v>0</v>
      </c>
      <c r="H60" s="221" t="str">
        <f t="shared" si="5"/>
        <v/>
      </c>
      <c r="I60" s="222"/>
      <c r="J60" s="223">
        <f t="shared" si="6"/>
        <v>0</v>
      </c>
      <c r="K60" s="224"/>
      <c r="P60" s="147"/>
      <c r="R60" s="226"/>
      <c r="S60" s="226"/>
      <c r="T60" s="226"/>
      <c r="U60" s="226"/>
      <c r="V60" s="226"/>
      <c r="W60" s="38"/>
      <c r="AM60" s="142"/>
      <c r="AO60" s="138"/>
      <c r="AP60" s="138"/>
      <c r="AQ60" s="138"/>
      <c r="AR60" s="168"/>
      <c r="AT60" s="203"/>
    </row>
    <row r="61">
      <c r="A61" s="217" t="s">
        <v>203</v>
      </c>
      <c r="B61" s="218" t="s">
        <v>665</v>
      </c>
      <c r="C61" s="219">
        <f>$H$252</f>
        <v>0.1949119959</v>
      </c>
      <c r="D61" s="219">
        <f>$H$250</f>
        <v>0.07793208872</v>
      </c>
      <c r="E61" s="221"/>
      <c r="F61" s="219"/>
      <c r="G61" s="219">
        <f t="shared" ref="G61:G63" si="8">max(C61:F61)</f>
        <v>0.1949119959</v>
      </c>
      <c r="H61" s="221" t="str">
        <f t="shared" si="5"/>
        <v>HBM</v>
      </c>
      <c r="I61" s="222"/>
      <c r="J61" s="223"/>
      <c r="K61" s="224"/>
      <c r="P61" s="147"/>
      <c r="R61" s="226"/>
      <c r="S61" s="226"/>
      <c r="T61" s="226"/>
      <c r="U61" s="226"/>
      <c r="V61" s="226"/>
      <c r="W61" s="38"/>
      <c r="AM61" s="142"/>
      <c r="AO61" s="138"/>
      <c r="AP61" s="138"/>
      <c r="AQ61" s="138"/>
      <c r="AR61" s="168"/>
      <c r="AT61" s="203"/>
    </row>
    <row r="62">
      <c r="A62" s="217" t="s">
        <v>203</v>
      </c>
      <c r="B62" s="218" t="s">
        <v>666</v>
      </c>
      <c r="C62" s="219">
        <f>$H$271</f>
        <v>0.02436399949</v>
      </c>
      <c r="D62" s="219">
        <f>$H$269</f>
        <v>0.03896604436</v>
      </c>
      <c r="E62" s="221"/>
      <c r="F62" s="219"/>
      <c r="G62" s="219">
        <f t="shared" si="8"/>
        <v>0.03896604436</v>
      </c>
      <c r="H62" s="221" t="str">
        <f t="shared" si="5"/>
        <v>Compute</v>
      </c>
      <c r="I62" s="222"/>
      <c r="J62" s="223"/>
      <c r="K62" s="224"/>
      <c r="P62" s="147"/>
      <c r="R62" s="228"/>
      <c r="S62" s="228"/>
      <c r="T62" s="228"/>
      <c r="U62" s="228"/>
      <c r="V62" s="228"/>
      <c r="W62" s="38"/>
      <c r="AM62" s="142"/>
      <c r="AN62" s="138"/>
      <c r="AO62" s="142"/>
      <c r="AP62" s="142"/>
      <c r="AQ62" s="138"/>
      <c r="AR62" s="168"/>
      <c r="AT62" s="203"/>
    </row>
    <row r="63">
      <c r="A63" s="217" t="s">
        <v>203</v>
      </c>
      <c r="B63" s="218" t="s">
        <v>667</v>
      </c>
      <c r="C63" s="219">
        <f>$H$290</f>
        <v>0.005340054682</v>
      </c>
      <c r="D63" s="219">
        <f>$H$288</f>
        <v>0.1558641774</v>
      </c>
      <c r="E63" s="221"/>
      <c r="F63" s="219"/>
      <c r="G63" s="219">
        <f t="shared" si="8"/>
        <v>0.1558641774</v>
      </c>
      <c r="H63" s="221" t="str">
        <f t="shared" si="5"/>
        <v>Compute</v>
      </c>
      <c r="I63" s="222"/>
      <c r="J63" s="223"/>
      <c r="K63" s="224"/>
      <c r="P63" s="147"/>
      <c r="R63" s="228"/>
      <c r="S63" s="228"/>
      <c r="T63" s="228"/>
      <c r="U63" s="228"/>
      <c r="V63" s="228"/>
      <c r="W63" s="38"/>
      <c r="AM63" s="142"/>
      <c r="AN63" s="138"/>
      <c r="AO63" s="138"/>
      <c r="AP63" s="138"/>
      <c r="AQ63" s="138"/>
      <c r="AR63" s="168"/>
      <c r="AT63" s="203"/>
    </row>
    <row r="64">
      <c r="A64" s="217" t="s">
        <v>203</v>
      </c>
      <c r="B64" s="218" t="s">
        <v>214</v>
      </c>
      <c r="C64" s="219">
        <f>H309</f>
        <v>0.006675068353</v>
      </c>
      <c r="D64" s="219">
        <f>H307</f>
        <v>0.001082390121</v>
      </c>
      <c r="E64" s="221"/>
      <c r="F64" s="219"/>
      <c r="G64" s="219">
        <f t="shared" ref="G64:G70" si="9">IF(K64,max(C64:F64),
max(C64:D64)+max(E64:F64))</f>
        <v>0.006675068353</v>
      </c>
      <c r="H64" s="221" t="str">
        <f t="shared" si="5"/>
        <v>HBM</v>
      </c>
      <c r="I64" s="222"/>
      <c r="J64" s="223">
        <f t="shared" ref="J64:J71" si="10">G64/$G$71</f>
        <v>0.01074262357</v>
      </c>
      <c r="K64" s="224" t="b">
        <v>1</v>
      </c>
      <c r="P64" s="147"/>
      <c r="R64" s="228"/>
      <c r="S64" s="228"/>
      <c r="T64" s="228"/>
      <c r="U64" s="228"/>
      <c r="V64" s="228"/>
      <c r="W64" s="229"/>
      <c r="AK64" s="203"/>
      <c r="AM64" s="142"/>
      <c r="AN64" s="138"/>
      <c r="AO64" s="138"/>
      <c r="AP64" s="138"/>
      <c r="AQ64" s="138"/>
      <c r="AR64" s="168"/>
      <c r="AT64" s="203"/>
    </row>
    <row r="65">
      <c r="A65" s="217" t="s">
        <v>203</v>
      </c>
      <c r="B65" s="227" t="s">
        <v>215</v>
      </c>
      <c r="C65" s="219"/>
      <c r="D65" s="219"/>
      <c r="E65" s="221"/>
      <c r="F65" s="219">
        <f>$G$324</f>
        <v>0</v>
      </c>
      <c r="G65" s="219">
        <f t="shared" si="9"/>
        <v>0</v>
      </c>
      <c r="H65" s="221" t="str">
        <f t="shared" si="5"/>
        <v/>
      </c>
      <c r="I65" s="222"/>
      <c r="J65" s="223">
        <f t="shared" si="10"/>
        <v>0</v>
      </c>
      <c r="K65" s="224"/>
      <c r="P65" s="147"/>
      <c r="R65" s="228"/>
      <c r="S65" s="228"/>
      <c r="T65" s="228"/>
      <c r="U65" s="230"/>
      <c r="V65" s="230"/>
      <c r="W65" s="38"/>
      <c r="AK65" s="231"/>
      <c r="AL65" s="232"/>
      <c r="AM65" s="168"/>
      <c r="AN65" s="138"/>
      <c r="AO65" s="138"/>
      <c r="AP65" s="138"/>
      <c r="AQ65" s="138"/>
      <c r="AR65" s="168"/>
      <c r="AT65" s="203"/>
    </row>
    <row r="66">
      <c r="A66" s="217" t="s">
        <v>203</v>
      </c>
      <c r="B66" s="218" t="s">
        <v>216</v>
      </c>
      <c r="C66" s="219">
        <f>H351</f>
        <v>0.03863195809</v>
      </c>
      <c r="D66" s="219">
        <f>H349</f>
        <v>0.01515346169</v>
      </c>
      <c r="E66" s="221"/>
      <c r="F66" s="219">
        <f>$H$346</f>
        <v>0</v>
      </c>
      <c r="G66" s="219">
        <f t="shared" si="9"/>
        <v>0.03863195809</v>
      </c>
      <c r="H66" s="221" t="str">
        <f t="shared" si="5"/>
        <v>HBM</v>
      </c>
      <c r="I66" s="222"/>
      <c r="J66" s="223">
        <f t="shared" si="10"/>
        <v>0.06217293391</v>
      </c>
      <c r="K66" s="224" t="b">
        <v>1</v>
      </c>
      <c r="P66" s="147"/>
      <c r="R66" s="228"/>
      <c r="S66" s="228"/>
      <c r="T66" s="228"/>
      <c r="U66" s="230"/>
      <c r="V66" s="230"/>
      <c r="W66" s="38"/>
      <c r="AK66" s="231"/>
      <c r="AL66" s="232"/>
      <c r="AM66" s="168"/>
      <c r="AN66" s="138"/>
      <c r="AO66" s="138"/>
      <c r="AP66" s="138"/>
      <c r="AQ66" s="138"/>
      <c r="AR66" s="168"/>
      <c r="AT66" s="203"/>
    </row>
    <row r="67">
      <c r="A67" s="217" t="s">
        <v>217</v>
      </c>
      <c r="B67" s="233" t="s">
        <v>218</v>
      </c>
      <c r="C67" s="219"/>
      <c r="D67" s="219"/>
      <c r="E67" s="220">
        <f>$H$401</f>
        <v>0.0039</v>
      </c>
      <c r="F67" s="219">
        <f>$H$399</f>
        <v>0.05126953125</v>
      </c>
      <c r="G67" s="219">
        <f t="shared" si="9"/>
        <v>0.05126953125</v>
      </c>
      <c r="H67" s="221" t="str">
        <f t="shared" si="5"/>
        <v>ICI BW</v>
      </c>
      <c r="I67" s="222"/>
      <c r="J67" s="223">
        <f t="shared" si="10"/>
        <v>0.08251140598</v>
      </c>
      <c r="K67" s="224"/>
      <c r="P67" s="147"/>
      <c r="R67" s="38"/>
      <c r="S67" s="38"/>
      <c r="T67" s="38"/>
      <c r="U67" s="38"/>
      <c r="V67" s="38"/>
      <c r="W67" s="38"/>
      <c r="AM67" s="142"/>
      <c r="AN67" s="138"/>
      <c r="AO67" s="142"/>
      <c r="AP67" s="142"/>
      <c r="AQ67" s="194"/>
      <c r="AR67" s="142"/>
    </row>
    <row r="68">
      <c r="A68" s="217" t="s">
        <v>217</v>
      </c>
      <c r="B68" s="233" t="s">
        <v>219</v>
      </c>
      <c r="C68" s="219">
        <f>$H$449</f>
        <v>0.07843205314</v>
      </c>
      <c r="D68" s="219">
        <f>$H$447</f>
        <v>0.03030692339</v>
      </c>
      <c r="E68" s="221"/>
      <c r="F68" s="219">
        <f>$H$439</f>
        <v>0</v>
      </c>
      <c r="G68" s="219">
        <f t="shared" si="9"/>
        <v>0.07843205314</v>
      </c>
      <c r="H68" s="221" t="str">
        <f t="shared" si="5"/>
        <v>HBM</v>
      </c>
      <c r="I68" s="222"/>
      <c r="J68" s="223">
        <f t="shared" si="10"/>
        <v>0.1262258269</v>
      </c>
      <c r="K68" s="224" t="b">
        <v>1</v>
      </c>
      <c r="P68" s="147"/>
      <c r="R68" s="38"/>
      <c r="S68" s="38"/>
      <c r="T68" s="38"/>
      <c r="U68" s="38"/>
      <c r="V68" s="38"/>
      <c r="W68" s="234"/>
      <c r="AM68" s="142"/>
      <c r="AN68" s="138"/>
      <c r="AO68" s="138"/>
      <c r="AP68" s="138"/>
      <c r="AQ68" s="138"/>
      <c r="AR68" s="142"/>
      <c r="AT68" s="149"/>
    </row>
    <row r="69">
      <c r="A69" s="217" t="s">
        <v>217</v>
      </c>
      <c r="B69" s="233" t="s">
        <v>220</v>
      </c>
      <c r="C69" s="219">
        <f>$H$485</f>
        <v>0.04272043746</v>
      </c>
      <c r="D69" s="219">
        <f>$H$483</f>
        <v>0.01515346169</v>
      </c>
      <c r="E69" s="221"/>
      <c r="F69" s="219">
        <f>$H$474</f>
        <v>0</v>
      </c>
      <c r="G69" s="219">
        <f t="shared" si="9"/>
        <v>0.04272043746</v>
      </c>
      <c r="H69" s="221" t="str">
        <f t="shared" si="5"/>
        <v>HBM</v>
      </c>
      <c r="I69" s="222"/>
      <c r="J69" s="223">
        <f t="shared" si="10"/>
        <v>0.06875279084</v>
      </c>
      <c r="K69" s="224" t="b">
        <v>1</v>
      </c>
      <c r="P69" s="147"/>
      <c r="R69" s="38"/>
      <c r="S69" s="38"/>
      <c r="T69" s="38"/>
      <c r="U69" s="38"/>
      <c r="V69" s="38"/>
      <c r="W69" s="234"/>
      <c r="AM69" s="142"/>
      <c r="AN69" s="138"/>
      <c r="AO69" s="138"/>
      <c r="AP69" s="142"/>
      <c r="AQ69" s="142"/>
      <c r="AR69" s="142"/>
    </row>
    <row r="70">
      <c r="A70" s="217" t="s">
        <v>217</v>
      </c>
      <c r="B70" s="233" t="s">
        <v>221</v>
      </c>
      <c r="C70" s="219"/>
      <c r="D70" s="219"/>
      <c r="E70" s="220">
        <f>$H$538</f>
        <v>0.0039</v>
      </c>
      <c r="F70" s="219">
        <f>$H$536</f>
        <v>0.1025390625</v>
      </c>
      <c r="G70" s="219">
        <f t="shared" si="9"/>
        <v>0.1025390625</v>
      </c>
      <c r="H70" s="221" t="str">
        <f t="shared" si="5"/>
        <v>ICI BW</v>
      </c>
      <c r="I70" s="222"/>
      <c r="J70" s="223">
        <f t="shared" si="10"/>
        <v>0.165022812</v>
      </c>
      <c r="K70" s="224"/>
      <c r="P70" s="147"/>
      <c r="AM70" s="142"/>
      <c r="AN70" s="138"/>
      <c r="AO70" s="138"/>
      <c r="AP70" s="138"/>
      <c r="AQ70" s="138"/>
      <c r="AR70" s="142"/>
      <c r="AT70" s="203"/>
    </row>
    <row r="71">
      <c r="A71" s="235"/>
      <c r="B71" s="236"/>
      <c r="C71" s="236"/>
      <c r="D71" s="236"/>
      <c r="E71" s="235" t="s">
        <v>222</v>
      </c>
      <c r="F71" s="237" t="s">
        <v>59</v>
      </c>
      <c r="G71" s="238">
        <f>SUM(G54:G60,G64:G70)</f>
        <v>0.6213629575</v>
      </c>
      <c r="H71" s="236"/>
      <c r="I71" s="239"/>
      <c r="J71" s="240">
        <f t="shared" si="10"/>
        <v>1</v>
      </c>
      <c r="K71" s="222"/>
      <c r="P71" s="147"/>
      <c r="AG71" s="164"/>
      <c r="AH71" s="164"/>
      <c r="AI71" s="38"/>
      <c r="AJ71" s="38"/>
      <c r="AK71" s="38"/>
      <c r="AL71" s="38"/>
      <c r="AM71" s="168"/>
      <c r="AN71" s="202"/>
      <c r="AO71" s="202"/>
      <c r="AP71" s="216"/>
      <c r="AQ71" s="202"/>
      <c r="AR71" s="168"/>
      <c r="AT71" s="203"/>
    </row>
    <row r="72">
      <c r="A72" s="241"/>
      <c r="B72" s="236"/>
      <c r="C72" s="236"/>
      <c r="D72" s="236"/>
      <c r="E72" s="241"/>
      <c r="F72" s="237" t="s">
        <v>223</v>
      </c>
      <c r="G72" s="242">
        <f>SUM(G54:G60,G64:G66)+MAX(G67:G68)+MAX(G69:G70)</f>
        <v>0.5273729888</v>
      </c>
      <c r="H72" s="236"/>
      <c r="I72" s="239"/>
      <c r="J72" s="240"/>
      <c r="K72" s="222"/>
      <c r="P72" s="147"/>
      <c r="AG72" s="164"/>
      <c r="AH72" s="164"/>
      <c r="AI72" s="38"/>
      <c r="AJ72" s="38"/>
      <c r="AK72" s="38"/>
      <c r="AL72" s="38"/>
      <c r="AM72" s="168"/>
      <c r="AN72" s="202"/>
      <c r="AO72" s="202"/>
      <c r="AP72" s="216"/>
      <c r="AQ72" s="202"/>
      <c r="AR72" s="168"/>
      <c r="AT72" s="203"/>
    </row>
    <row r="73">
      <c r="A73" s="243" t="s">
        <v>224</v>
      </c>
      <c r="B73" s="244"/>
      <c r="C73" s="244"/>
      <c r="D73" s="244"/>
      <c r="E73" s="243" t="s">
        <v>225</v>
      </c>
      <c r="F73" s="245" t="s">
        <v>59</v>
      </c>
      <c r="G73" s="246">
        <f>IF(F73=F71,G71,G72)</f>
        <v>0.6213629575</v>
      </c>
      <c r="H73" s="244"/>
      <c r="I73" s="247"/>
      <c r="J73" s="247"/>
      <c r="K73" s="247"/>
      <c r="P73" s="147"/>
      <c r="AG73" s="38"/>
      <c r="AH73" s="38"/>
      <c r="AI73" s="38"/>
      <c r="AJ73" s="38"/>
      <c r="AK73" s="38"/>
      <c r="AL73" s="38"/>
      <c r="AM73" s="168"/>
      <c r="AN73" s="168"/>
      <c r="AO73" s="202"/>
      <c r="AP73" s="142"/>
      <c r="AQ73" s="168"/>
      <c r="AR73" s="168"/>
      <c r="AT73" s="203"/>
    </row>
    <row r="74" ht="15.0" customHeight="1">
      <c r="P74" s="147"/>
      <c r="AG74" s="38"/>
      <c r="AH74" s="38"/>
      <c r="AI74" s="38"/>
      <c r="AJ74" s="38"/>
      <c r="AK74" s="38"/>
      <c r="AL74" s="38"/>
      <c r="AM74" s="168"/>
      <c r="AN74" s="168"/>
      <c r="AO74" s="202"/>
      <c r="AP74" s="142"/>
      <c r="AQ74" s="168"/>
      <c r="AR74" s="168"/>
      <c r="AT74" s="203"/>
    </row>
    <row r="75">
      <c r="P75" s="147"/>
      <c r="AG75" s="38"/>
      <c r="AH75" s="38"/>
      <c r="AI75" s="38"/>
      <c r="AJ75" s="38"/>
      <c r="AK75" s="38"/>
      <c r="AL75" s="38"/>
      <c r="AM75" s="168"/>
      <c r="AN75" s="168"/>
      <c r="AO75" s="202"/>
      <c r="AP75" s="142"/>
      <c r="AQ75" s="168"/>
      <c r="AR75" s="168"/>
      <c r="AT75" s="203"/>
    </row>
    <row r="76">
      <c r="A76" s="248" t="s">
        <v>226</v>
      </c>
      <c r="E76" s="204" t="s">
        <v>227</v>
      </c>
      <c r="P76" s="147"/>
      <c r="AG76" s="38"/>
      <c r="AH76" s="38"/>
      <c r="AI76" s="38"/>
      <c r="AJ76" s="38"/>
      <c r="AK76" s="38"/>
      <c r="AL76" s="38"/>
      <c r="AM76" s="168"/>
      <c r="AN76" s="138"/>
      <c r="AO76" s="138"/>
      <c r="AP76" s="138"/>
      <c r="AQ76" s="138"/>
      <c r="AR76" s="168"/>
      <c r="AT76" s="203"/>
    </row>
    <row r="77">
      <c r="A77" s="106" t="s">
        <v>228</v>
      </c>
      <c r="B77" s="106" t="s">
        <v>118</v>
      </c>
      <c r="C77" s="106" t="s">
        <v>121</v>
      </c>
      <c r="E77" s="249" t="s">
        <v>229</v>
      </c>
      <c r="F77" s="250" t="s">
        <v>230</v>
      </c>
      <c r="G77" s="251"/>
      <c r="H77" s="252"/>
      <c r="I77" s="250" t="s">
        <v>231</v>
      </c>
      <c r="J77" s="251"/>
      <c r="K77" s="251"/>
      <c r="L77" s="251"/>
      <c r="M77" s="251"/>
      <c r="N77" s="252"/>
      <c r="O77" s="253" t="s">
        <v>232</v>
      </c>
      <c r="P77" s="254" t="s">
        <v>233</v>
      </c>
      <c r="Q77" s="255" t="s">
        <v>234</v>
      </c>
      <c r="AM77" s="142"/>
      <c r="AO77" s="142"/>
      <c r="AP77" s="142"/>
      <c r="AQ77" s="142"/>
      <c r="AR77" s="168"/>
      <c r="AT77" s="203"/>
    </row>
    <row r="78">
      <c r="A78" s="108" t="s">
        <v>235</v>
      </c>
      <c r="B78" s="256">
        <f>SUM(P87,P144,P171,P190,P296,P330) * PARAMS("L") / 1024</f>
        <v>10.62957764</v>
      </c>
      <c r="C78" s="257"/>
      <c r="D78" s="38"/>
      <c r="E78" s="258" t="s">
        <v>236</v>
      </c>
      <c r="F78" s="259" t="s">
        <v>237</v>
      </c>
      <c r="G78" s="260"/>
      <c r="H78" s="261" t="s">
        <v>238</v>
      </c>
      <c r="I78" s="261" t="s">
        <v>239</v>
      </c>
      <c r="J78" s="261"/>
      <c r="K78" s="262" t="s">
        <v>40</v>
      </c>
      <c r="L78" s="262" t="s">
        <v>38</v>
      </c>
      <c r="M78" s="261" t="s">
        <v>125</v>
      </c>
      <c r="N78" s="261" t="s">
        <v>240</v>
      </c>
      <c r="O78" s="263" t="s">
        <v>63</v>
      </c>
      <c r="P78" s="264"/>
      <c r="Q78" s="262"/>
      <c r="AM78" s="142"/>
      <c r="AO78" s="138"/>
      <c r="AP78" s="138"/>
      <c r="AQ78" s="138"/>
      <c r="AR78" s="168"/>
      <c r="AT78" s="203"/>
    </row>
    <row r="79">
      <c r="A79" s="108" t="s">
        <v>241</v>
      </c>
      <c r="B79" s="265">
        <f>SUM($P$359,$P$455) * PARAMS("L") / 1024</f>
        <v>113.421875</v>
      </c>
      <c r="C79" s="172"/>
      <c r="D79" s="38"/>
      <c r="E79" s="266"/>
      <c r="F79" s="267"/>
      <c r="G79" s="268"/>
      <c r="H79" s="269" t="s">
        <v>242</v>
      </c>
      <c r="I79" s="270" t="s">
        <v>239</v>
      </c>
      <c r="J79" s="271"/>
      <c r="K79" s="270">
        <f t="shared" ref="K79:M79" si="11">PARAMS(K78)</f>
        <v>2048</v>
      </c>
      <c r="L79" s="270">
        <f t="shared" si="11"/>
        <v>1</v>
      </c>
      <c r="M79" s="270">
        <f t="shared" si="11"/>
        <v>7168</v>
      </c>
      <c r="N79" s="270" t="s">
        <v>240</v>
      </c>
      <c r="O79" s="272"/>
      <c r="P79" s="273">
        <f>SIZEOF_IN_MIB(J79:M79, $O78)</f>
        <v>14</v>
      </c>
      <c r="Q79" s="269"/>
      <c r="AM79" s="142"/>
      <c r="AN79" s="138"/>
      <c r="AO79" s="142"/>
      <c r="AP79" s="142"/>
      <c r="AQ79" s="138"/>
      <c r="AR79" s="168"/>
      <c r="AT79" s="203"/>
    </row>
    <row r="80">
      <c r="A80" s="198" t="s">
        <v>243</v>
      </c>
      <c r="B80" s="172"/>
      <c r="C80" s="172"/>
      <c r="D80" s="38"/>
      <c r="E80" s="266"/>
      <c r="F80" s="267"/>
      <c r="G80" s="268"/>
      <c r="H80" s="274" t="s">
        <v>244</v>
      </c>
      <c r="I80" s="274" t="s">
        <v>239</v>
      </c>
      <c r="J80" s="261"/>
      <c r="K80" s="262" t="s">
        <v>143</v>
      </c>
      <c r="L80" s="262"/>
      <c r="M80" s="262"/>
      <c r="N80" s="274" t="s">
        <v>240</v>
      </c>
      <c r="O80" s="275"/>
      <c r="P80" s="276"/>
      <c r="Q80" s="262"/>
      <c r="AM80" s="142"/>
      <c r="AN80" s="138"/>
      <c r="AO80" s="138"/>
      <c r="AP80" s="138"/>
      <c r="AQ80" s="138"/>
      <c r="AR80" s="168"/>
      <c r="AT80" s="203"/>
    </row>
    <row r="81">
      <c r="A81" s="108" t="s">
        <v>245</v>
      </c>
      <c r="B81" s="265">
        <f>SIZEOF_IN_MIB(PARAMS("B")*PARAMS("S")*PARAMS("L")*(PARAMS("c_kv")+PARAMS("h_rope")), PARAMS("kv_dtype"))/1024</f>
        <v>617.625</v>
      </c>
      <c r="C81" s="172"/>
      <c r="D81" s="38"/>
      <c r="E81" s="277"/>
      <c r="F81" s="278"/>
      <c r="G81" s="279"/>
      <c r="H81" s="269" t="s">
        <v>246</v>
      </c>
      <c r="I81" s="271" t="s">
        <v>239</v>
      </c>
      <c r="J81" s="270"/>
      <c r="K81" s="271">
        <f t="shared" ref="K81:M81" si="12">K79/SHARDING(K80)</f>
        <v>128</v>
      </c>
      <c r="L81" s="271">
        <f t="shared" si="12"/>
        <v>1</v>
      </c>
      <c r="M81" s="271">
        <f t="shared" si="12"/>
        <v>7168</v>
      </c>
      <c r="N81" s="271" t="s">
        <v>240</v>
      </c>
      <c r="O81" s="280"/>
      <c r="P81" s="273">
        <f>SIZEOF_IN_MIB(J81:M81, $O78)</f>
        <v>0.875</v>
      </c>
      <c r="Q81" s="269"/>
      <c r="AG81" s="2"/>
      <c r="AK81" s="203"/>
      <c r="AM81" s="142"/>
      <c r="AN81" s="138"/>
      <c r="AO81" s="138"/>
      <c r="AP81" s="138"/>
      <c r="AQ81" s="138"/>
      <c r="AR81" s="168"/>
      <c r="AT81" s="203"/>
    </row>
    <row r="82">
      <c r="A82" s="198" t="s">
        <v>247</v>
      </c>
      <c r="B82" s="281">
        <f>MAX(P87,P106,P136,P163,P182,P201,P250,P269,P288,P304,P365,P414,P505,P524)/1024</f>
        <v>0.01025390625</v>
      </c>
      <c r="C82" s="198"/>
      <c r="D82" s="38"/>
      <c r="E82" s="258" t="s">
        <v>248</v>
      </c>
      <c r="F82" s="282" t="s">
        <v>249</v>
      </c>
      <c r="G82" s="260"/>
      <c r="H82" s="261" t="s">
        <v>238</v>
      </c>
      <c r="I82" s="261" t="s">
        <v>239</v>
      </c>
      <c r="J82" s="261"/>
      <c r="K82" s="262" t="s">
        <v>40</v>
      </c>
      <c r="L82" s="262" t="s">
        <v>38</v>
      </c>
      <c r="M82" s="283" t="s">
        <v>125</v>
      </c>
      <c r="N82" s="261" t="s">
        <v>240</v>
      </c>
      <c r="O82" s="263" t="str">
        <f>EXTRACT_ACTIVATION_DTYPE(PARAMS("attn_proj_dtype"))</f>
        <v>fp8</v>
      </c>
      <c r="P82" s="264"/>
      <c r="Q82" s="263" t="b">
        <v>0</v>
      </c>
      <c r="AG82" s="2"/>
      <c r="AK82" s="231"/>
      <c r="AL82" s="232"/>
      <c r="AM82" s="168"/>
      <c r="AN82" s="138"/>
      <c r="AO82" s="138"/>
      <c r="AP82" s="138"/>
      <c r="AQ82" s="138"/>
      <c r="AR82" s="168"/>
      <c r="AT82" s="203"/>
    </row>
    <row r="83">
      <c r="A83" s="284" t="s">
        <v>250</v>
      </c>
      <c r="B83" s="285">
        <f>SUM(B78:B81)</f>
        <v>741.6764526</v>
      </c>
      <c r="C83" s="284" t="str">
        <f>"&lt;=" &amp; ($H$28 * PARAMS("num_devices")) &amp; " (Capacity)?"</f>
        <v>&lt;=1536 (Capacity)?</v>
      </c>
      <c r="D83" s="38"/>
      <c r="E83" s="266"/>
      <c r="F83" s="267"/>
      <c r="G83" s="268"/>
      <c r="H83" s="269" t="s">
        <v>242</v>
      </c>
      <c r="I83" s="270" t="s">
        <v>239</v>
      </c>
      <c r="J83" s="271"/>
      <c r="K83" s="270">
        <f t="shared" ref="K83:M83" si="13">PARAMS(K82)</f>
        <v>2048</v>
      </c>
      <c r="L83" s="270">
        <f t="shared" si="13"/>
        <v>1</v>
      </c>
      <c r="M83" s="270">
        <f t="shared" si="13"/>
        <v>7168</v>
      </c>
      <c r="N83" s="270" t="s">
        <v>240</v>
      </c>
      <c r="O83" s="272"/>
      <c r="P83" s="273">
        <f>SIZEOF_IN_MIB(J83:M83, $O82)</f>
        <v>14</v>
      </c>
      <c r="Q83" s="272"/>
      <c r="AG83" s="2"/>
      <c r="AM83" s="38"/>
      <c r="AR83" s="38"/>
    </row>
    <row r="84">
      <c r="A84" s="172"/>
      <c r="B84" s="172"/>
      <c r="C84" s="172"/>
      <c r="D84" s="87"/>
      <c r="E84" s="266"/>
      <c r="F84" s="267"/>
      <c r="G84" s="268"/>
      <c r="H84" s="274" t="s">
        <v>244</v>
      </c>
      <c r="I84" s="274" t="s">
        <v>239</v>
      </c>
      <c r="J84" s="261"/>
      <c r="K84" s="262" t="s">
        <v>143</v>
      </c>
      <c r="L84" s="262"/>
      <c r="M84" s="274"/>
      <c r="N84" s="274" t="s">
        <v>240</v>
      </c>
      <c r="O84" s="275"/>
      <c r="P84" s="276"/>
      <c r="Q84" s="275"/>
    </row>
    <row r="85">
      <c r="A85" s="108" t="s">
        <v>251</v>
      </c>
      <c r="B85" s="256">
        <f>SUM(P89,P146,P173,P192,P298,P332) * PARAMS("L") / 1024</f>
        <v>10.62957764</v>
      </c>
      <c r="C85" s="257"/>
      <c r="D85" s="87"/>
      <c r="E85" s="266"/>
      <c r="F85" s="278"/>
      <c r="G85" s="279"/>
      <c r="H85" s="269" t="s">
        <v>246</v>
      </c>
      <c r="I85" s="271" t="s">
        <v>239</v>
      </c>
      <c r="J85" s="270"/>
      <c r="K85" s="271">
        <f t="shared" ref="K85:M85" si="14">K83/SHARDING(K84)</f>
        <v>128</v>
      </c>
      <c r="L85" s="271">
        <f t="shared" si="14"/>
        <v>1</v>
      </c>
      <c r="M85" s="271">
        <f t="shared" si="14"/>
        <v>7168</v>
      </c>
      <c r="N85" s="271" t="s">
        <v>240</v>
      </c>
      <c r="O85" s="280"/>
      <c r="P85" s="273">
        <f>SIZEOF_IN_MIB(J85:M85, $O82)</f>
        <v>0.875</v>
      </c>
      <c r="Q85" s="280"/>
      <c r="AG85" s="2"/>
    </row>
    <row r="86">
      <c r="A86" s="108" t="s">
        <v>252</v>
      </c>
      <c r="B86" s="265">
        <f>SUM(P409,P457) * PARAMS("L") / 1024</f>
        <v>20.015625</v>
      </c>
      <c r="C86" s="257"/>
      <c r="D86" s="87"/>
      <c r="E86" s="266"/>
      <c r="F86" s="259" t="s">
        <v>253</v>
      </c>
      <c r="G86" s="260"/>
      <c r="H86" s="274" t="s">
        <v>238</v>
      </c>
      <c r="I86" s="274" t="s">
        <v>239</v>
      </c>
      <c r="J86" s="261"/>
      <c r="K86" s="261"/>
      <c r="L86" s="286" t="s">
        <v>125</v>
      </c>
      <c r="M86" s="262" t="s">
        <v>142</v>
      </c>
      <c r="N86" s="274" t="s">
        <v>240</v>
      </c>
      <c r="O86" s="263" t="str">
        <f>EXTRACT_WEIGHT_DTYPE(PARAMS("attn_proj_dtype"))</f>
        <v>fp8</v>
      </c>
      <c r="P86" s="276"/>
      <c r="Q86" s="263" t="b">
        <v>0</v>
      </c>
      <c r="AP86" s="138"/>
      <c r="AQ86" s="138"/>
      <c r="AT86" s="149"/>
    </row>
    <row r="87">
      <c r="A87" s="198" t="s">
        <v>243</v>
      </c>
      <c r="B87" s="172"/>
      <c r="C87" s="257"/>
      <c r="D87" s="87"/>
      <c r="E87" s="266"/>
      <c r="F87" s="267"/>
      <c r="G87" s="268"/>
      <c r="H87" s="269" t="s">
        <v>242</v>
      </c>
      <c r="I87" s="271" t="s">
        <v>239</v>
      </c>
      <c r="J87" s="270"/>
      <c r="K87" s="270"/>
      <c r="L87" s="271">
        <f t="shared" ref="L87:M87" si="15">PARAMS(L86)</f>
        <v>7168</v>
      </c>
      <c r="M87" s="271">
        <f t="shared" si="15"/>
        <v>1536</v>
      </c>
      <c r="N87" s="271" t="s">
        <v>240</v>
      </c>
      <c r="O87" s="272"/>
      <c r="P87" s="273">
        <f>SIZEOF_IN_MIB(J87:M87, $O86)</f>
        <v>10.5</v>
      </c>
      <c r="Q87" s="272"/>
      <c r="AP87" s="142"/>
    </row>
    <row r="88">
      <c r="A88" s="108" t="s">
        <v>254</v>
      </c>
      <c r="B88" s="265">
        <f>B81/PARAMS("num_devices")</f>
        <v>38.6015625</v>
      </c>
      <c r="C88" s="257"/>
      <c r="D88" s="87"/>
      <c r="E88" s="266"/>
      <c r="F88" s="267"/>
      <c r="G88" s="268"/>
      <c r="H88" s="274" t="s">
        <v>244</v>
      </c>
      <c r="I88" s="274" t="s">
        <v>239</v>
      </c>
      <c r="J88" s="261"/>
      <c r="K88" s="261"/>
      <c r="L88" s="274"/>
      <c r="M88" s="274"/>
      <c r="N88" s="274" t="s">
        <v>240</v>
      </c>
      <c r="O88" s="275"/>
      <c r="P88" s="276"/>
      <c r="Q88" s="275"/>
      <c r="AP88" s="138"/>
      <c r="AQ88" s="138"/>
      <c r="AT88" s="149"/>
    </row>
    <row r="89">
      <c r="A89" s="108" t="s">
        <v>255</v>
      </c>
      <c r="B89" s="265">
        <f>MAX(P89,P108,P138,P165,P184,P203,P252,P271,P290,P306,P367,P416,P507,P526)/1024</f>
        <v>0.01025390625</v>
      </c>
      <c r="C89" s="257"/>
      <c r="D89" s="87"/>
      <c r="E89" s="266"/>
      <c r="F89" s="278"/>
      <c r="G89" s="279"/>
      <c r="H89" s="271" t="s">
        <v>246</v>
      </c>
      <c r="I89" s="271" t="s">
        <v>239</v>
      </c>
      <c r="J89" s="270"/>
      <c r="K89" s="270"/>
      <c r="L89" s="271">
        <f t="shared" ref="L89:M89" si="16">L87/SHARDING(L88)</f>
        <v>7168</v>
      </c>
      <c r="M89" s="271">
        <f t="shared" si="16"/>
        <v>1536</v>
      </c>
      <c r="N89" s="271" t="s">
        <v>240</v>
      </c>
      <c r="O89" s="280"/>
      <c r="P89" s="273">
        <f>SIZEOF_IN_MIB(J89:M89, $O86)</f>
        <v>10.5</v>
      </c>
      <c r="Q89" s="280"/>
    </row>
    <row r="90">
      <c r="A90" s="122" t="s">
        <v>256</v>
      </c>
      <c r="B90" s="287">
        <f>SUM(B85:B88)</f>
        <v>69.24676514</v>
      </c>
      <c r="C90" s="288" t="str">
        <f>"&lt;=" &amp; ($H$28) &amp; " (Capacity)?"</f>
        <v>&lt;=96 (Capacity)?</v>
      </c>
      <c r="D90" s="87"/>
      <c r="E90" s="266"/>
      <c r="F90" s="259" t="s">
        <v>257</v>
      </c>
      <c r="G90" s="260"/>
      <c r="H90" s="289" t="s">
        <v>238</v>
      </c>
      <c r="I90" s="289" t="s">
        <v>239</v>
      </c>
      <c r="J90" s="290"/>
      <c r="K90" s="195" t="s">
        <v>40</v>
      </c>
      <c r="L90" s="195" t="s">
        <v>38</v>
      </c>
      <c r="M90" s="195" t="s">
        <v>142</v>
      </c>
      <c r="N90" s="289" t="s">
        <v>240</v>
      </c>
      <c r="O90" s="291" t="s">
        <v>82</v>
      </c>
      <c r="P90" s="292"/>
      <c r="Q90" s="291" t="b">
        <v>0</v>
      </c>
    </row>
    <row r="91">
      <c r="A91" s="87"/>
      <c r="B91" s="87"/>
      <c r="C91" s="87"/>
      <c r="D91" s="87"/>
      <c r="E91" s="266"/>
      <c r="F91" s="267"/>
      <c r="G91" s="268"/>
      <c r="H91" s="195" t="s">
        <v>242</v>
      </c>
      <c r="I91" s="289" t="s">
        <v>239</v>
      </c>
      <c r="J91" s="290"/>
      <c r="K91" s="289">
        <f t="shared" ref="K91:M91" si="17">PARAMS(K90)</f>
        <v>2048</v>
      </c>
      <c r="L91" s="290">
        <f t="shared" si="17"/>
        <v>1</v>
      </c>
      <c r="M91" s="289">
        <f t="shared" si="17"/>
        <v>1536</v>
      </c>
      <c r="N91" s="289" t="s">
        <v>240</v>
      </c>
      <c r="O91" s="266"/>
      <c r="P91" s="292">
        <f>SIZEOF_IN_MIB(K91:M91, $O90)</f>
        <v>6</v>
      </c>
      <c r="Q91" s="266"/>
    </row>
    <row r="92">
      <c r="A92" s="87"/>
      <c r="B92" s="87"/>
      <c r="C92" s="87"/>
      <c r="D92" s="87"/>
      <c r="E92" s="266"/>
      <c r="F92" s="267"/>
      <c r="G92" s="268"/>
      <c r="H92" s="289" t="s">
        <v>244</v>
      </c>
      <c r="I92" s="289" t="s">
        <v>239</v>
      </c>
      <c r="J92" s="290"/>
      <c r="K92" s="195" t="s">
        <v>143</v>
      </c>
      <c r="L92" s="195"/>
      <c r="M92" s="289"/>
      <c r="N92" s="289" t="s">
        <v>240</v>
      </c>
      <c r="O92" s="266"/>
      <c r="P92" s="292"/>
      <c r="Q92" s="266"/>
    </row>
    <row r="93">
      <c r="A93" s="87"/>
      <c r="B93" s="87"/>
      <c r="C93" s="87"/>
      <c r="D93" s="87"/>
      <c r="E93" s="266"/>
      <c r="F93" s="278"/>
      <c r="G93" s="279"/>
      <c r="H93" s="289" t="s">
        <v>246</v>
      </c>
      <c r="I93" s="289" t="s">
        <v>239</v>
      </c>
      <c r="J93" s="290"/>
      <c r="K93" s="289">
        <f t="shared" ref="K93:M93" si="18">K91/SHARDING(K92)</f>
        <v>128</v>
      </c>
      <c r="L93" s="289">
        <f t="shared" si="18"/>
        <v>1</v>
      </c>
      <c r="M93" s="289">
        <f t="shared" si="18"/>
        <v>1536</v>
      </c>
      <c r="N93" s="289" t="s">
        <v>240</v>
      </c>
      <c r="O93" s="277"/>
      <c r="P93" s="292">
        <f>SIZEOF_IN_MIB(K93:M93, $O90)</f>
        <v>0.375</v>
      </c>
      <c r="Q93" s="277"/>
    </row>
    <row r="94">
      <c r="A94" s="87"/>
      <c r="B94" s="87"/>
      <c r="C94" s="87"/>
      <c r="E94" s="266"/>
      <c r="F94" s="296" t="s">
        <v>258</v>
      </c>
      <c r="G94" s="297" t="s">
        <v>259</v>
      </c>
      <c r="H94" s="298" t="s">
        <v>238</v>
      </c>
      <c r="I94" s="290" t="s">
        <v>239</v>
      </c>
      <c r="J94" s="290" t="str">
        <f t="array" ref="J94:M97">J78:M81</f>
        <v/>
      </c>
      <c r="K94" s="195" t="s">
        <v>40</v>
      </c>
      <c r="L94" s="195" t="s">
        <v>38</v>
      </c>
      <c r="M94" s="299" t="s">
        <v>125</v>
      </c>
      <c r="N94" s="290" t="s">
        <v>240</v>
      </c>
      <c r="O94" s="291" t="str">
        <f>O82</f>
        <v>fp8</v>
      </c>
      <c r="P94" s="290"/>
      <c r="Q94" s="291"/>
    </row>
    <row r="95">
      <c r="A95" s="87"/>
      <c r="B95" s="87"/>
      <c r="C95" s="87"/>
      <c r="E95" s="266"/>
      <c r="F95" s="266"/>
      <c r="G95" s="266"/>
      <c r="H95" s="300" t="s">
        <v>242</v>
      </c>
      <c r="I95" s="290" t="s">
        <v>239</v>
      </c>
      <c r="J95" s="289"/>
      <c r="K95" s="290">
        <v>2048.0</v>
      </c>
      <c r="L95" s="290">
        <v>1.0</v>
      </c>
      <c r="M95" s="290">
        <v>7168.0</v>
      </c>
      <c r="N95" s="290" t="s">
        <v>240</v>
      </c>
      <c r="O95" s="266"/>
      <c r="P95" s="301">
        <f>SIZEOF_IN_MIB(J95:M95, O94)</f>
        <v>14</v>
      </c>
      <c r="Q95" s="266"/>
    </row>
    <row r="96">
      <c r="A96" s="87"/>
      <c r="B96" s="87"/>
      <c r="C96" s="87"/>
      <c r="E96" s="266"/>
      <c r="F96" s="266"/>
      <c r="G96" s="266"/>
      <c r="H96" s="300" t="s">
        <v>260</v>
      </c>
      <c r="I96" s="289" t="s">
        <v>239</v>
      </c>
      <c r="J96" s="290"/>
      <c r="K96" s="195" t="s">
        <v>143</v>
      </c>
      <c r="L96" s="195"/>
      <c r="M96" s="195"/>
      <c r="N96" s="289" t="s">
        <v>240</v>
      </c>
      <c r="O96" s="266"/>
      <c r="P96" s="301"/>
      <c r="Q96" s="266"/>
    </row>
    <row r="97">
      <c r="A97" s="87"/>
      <c r="B97" s="87"/>
      <c r="C97" s="87"/>
      <c r="E97" s="266"/>
      <c r="F97" s="266"/>
      <c r="G97" s="266"/>
      <c r="H97" s="302" t="s">
        <v>261</v>
      </c>
      <c r="I97" s="274" t="s">
        <v>239</v>
      </c>
      <c r="J97" s="261"/>
      <c r="K97" s="274">
        <v>128.0</v>
      </c>
      <c r="L97" s="274">
        <v>1.0</v>
      </c>
      <c r="M97" s="274">
        <v>7168.0</v>
      </c>
      <c r="N97" s="262" t="s">
        <v>240</v>
      </c>
      <c r="O97" s="275"/>
      <c r="P97" s="303">
        <f>SIZEOF_IN_MIB(J97:M97, O94)</f>
        <v>0.875</v>
      </c>
      <c r="Q97" s="275"/>
    </row>
    <row r="98">
      <c r="A98" s="87"/>
      <c r="B98" s="87"/>
      <c r="C98" s="87"/>
      <c r="E98" s="266"/>
      <c r="F98" s="266"/>
      <c r="G98" s="277"/>
      <c r="H98" s="304" t="s">
        <v>262</v>
      </c>
      <c r="I98" s="271" t="s">
        <v>239</v>
      </c>
      <c r="J98" s="270"/>
      <c r="K98" s="269"/>
      <c r="L98" s="269"/>
      <c r="M98" s="269"/>
      <c r="N98" s="271" t="s">
        <v>240</v>
      </c>
      <c r="O98" s="280"/>
      <c r="P98" s="305"/>
      <c r="Q98" s="280"/>
      <c r="R98" s="38"/>
      <c r="S98" s="38"/>
      <c r="AG98" s="38"/>
      <c r="AH98" s="38"/>
      <c r="AI98" s="38"/>
      <c r="AJ98" s="38"/>
      <c r="AK98" s="38"/>
      <c r="AL98" s="38"/>
      <c r="AM98" s="38"/>
      <c r="AN98" s="38"/>
      <c r="AO98" s="38"/>
      <c r="AP98" s="38"/>
      <c r="AQ98" s="38"/>
      <c r="AR98" s="38"/>
      <c r="AS98" s="38"/>
      <c r="AT98" s="38"/>
    </row>
    <row r="99">
      <c r="A99" s="87"/>
      <c r="B99" s="87"/>
      <c r="C99" s="87"/>
      <c r="E99" s="266"/>
      <c r="F99" s="266"/>
      <c r="G99" s="306" t="s">
        <v>263</v>
      </c>
      <c r="H99" s="307"/>
      <c r="I99" s="308"/>
      <c r="J99" s="308"/>
      <c r="K99" s="308"/>
      <c r="L99" s="309"/>
      <c r="M99" s="309"/>
      <c r="N99" s="309"/>
      <c r="O99" s="308"/>
      <c r="P99" s="310"/>
      <c r="Q99" s="308"/>
      <c r="R99" s="38"/>
      <c r="S99" s="38"/>
      <c r="AG99" s="38"/>
      <c r="AH99" s="38"/>
      <c r="AI99" s="38"/>
      <c r="AJ99" s="38"/>
      <c r="AK99" s="38"/>
      <c r="AL99" s="38"/>
      <c r="AM99" s="38"/>
      <c r="AN99" s="38"/>
      <c r="AO99" s="38"/>
      <c r="AP99" s="38"/>
      <c r="AQ99" s="38"/>
      <c r="AR99" s="38"/>
      <c r="AS99" s="38"/>
      <c r="AT99" s="38"/>
    </row>
    <row r="100">
      <c r="A100" s="87"/>
      <c r="B100" s="87"/>
      <c r="C100" s="87"/>
      <c r="E100" s="266"/>
      <c r="F100" s="266"/>
      <c r="G100" s="311" t="s">
        <v>264</v>
      </c>
      <c r="H100" s="312">
        <f>SHARDING(K96)*SHARDING(L96)*SHARDING(M96)</f>
        <v>16</v>
      </c>
      <c r="I100" s="313"/>
      <c r="J100" s="313"/>
      <c r="K100" s="313"/>
      <c r="L100" s="314"/>
      <c r="M100" s="314"/>
      <c r="N100" s="314"/>
      <c r="O100" s="313"/>
      <c r="P100" s="315"/>
      <c r="Q100" s="313"/>
      <c r="R100" s="38"/>
      <c r="S100" s="38"/>
      <c r="AG100" s="38"/>
      <c r="AH100" s="38"/>
      <c r="AI100" s="38"/>
      <c r="AJ100" s="38"/>
      <c r="AK100" s="38"/>
      <c r="AL100" s="38"/>
      <c r="AM100" s="38"/>
      <c r="AN100" s="38"/>
      <c r="AO100" s="38"/>
      <c r="AP100" s="38"/>
      <c r="AQ100" s="38"/>
      <c r="AR100" s="38"/>
      <c r="AS100" s="38"/>
      <c r="AT100" s="38"/>
    </row>
    <row r="101">
      <c r="A101" s="87"/>
      <c r="B101" s="87"/>
      <c r="C101" s="87"/>
      <c r="E101" s="266"/>
      <c r="F101" s="266"/>
      <c r="G101" s="311" t="s">
        <v>265</v>
      </c>
      <c r="H101" s="316">
        <f>P97 * (H100-1)</f>
        <v>13.125</v>
      </c>
      <c r="I101" s="222"/>
      <c r="J101" s="317"/>
      <c r="K101" s="317"/>
      <c r="L101" s="318"/>
      <c r="M101" s="318"/>
      <c r="N101" s="318"/>
      <c r="O101" s="317"/>
      <c r="P101" s="319"/>
      <c r="Q101" s="317"/>
      <c r="R101" s="38"/>
      <c r="S101" s="38"/>
      <c r="AG101" s="38"/>
      <c r="AH101" s="38"/>
      <c r="AI101" s="38"/>
      <c r="AJ101" s="38"/>
      <c r="AK101" s="38"/>
      <c r="AL101" s="38"/>
      <c r="AM101" s="38"/>
      <c r="AN101" s="38"/>
      <c r="AO101" s="38"/>
      <c r="AP101" s="38"/>
      <c r="AQ101" s="38"/>
      <c r="AR101" s="38"/>
      <c r="AS101" s="38"/>
      <c r="AT101" s="38"/>
    </row>
    <row r="102">
      <c r="A102" s="87"/>
      <c r="B102" s="87"/>
      <c r="C102" s="87"/>
      <c r="E102" s="266"/>
      <c r="F102" s="266"/>
      <c r="G102" s="320" t="s">
        <v>266</v>
      </c>
      <c r="H102" s="321">
        <f>H101*H100</f>
        <v>210</v>
      </c>
      <c r="I102" s="313"/>
      <c r="J102" s="305"/>
      <c r="K102" s="305"/>
      <c r="L102" s="314"/>
      <c r="M102" s="314"/>
      <c r="N102" s="314"/>
      <c r="O102" s="313"/>
      <c r="P102" s="315"/>
      <c r="Q102" s="313"/>
      <c r="R102" s="38"/>
      <c r="S102" s="38"/>
      <c r="AG102" s="38"/>
      <c r="AH102" s="38"/>
      <c r="AI102" s="38"/>
      <c r="AJ102" s="38"/>
      <c r="AK102" s="38"/>
      <c r="AL102" s="38"/>
      <c r="AM102" s="38"/>
      <c r="AN102" s="38"/>
      <c r="AO102" s="38"/>
      <c r="AP102" s="38"/>
      <c r="AQ102" s="38"/>
      <c r="AR102" s="38"/>
      <c r="AS102" s="38"/>
      <c r="AT102" s="38"/>
    </row>
    <row r="103">
      <c r="A103" s="87"/>
      <c r="B103" s="87"/>
      <c r="C103" s="87"/>
      <c r="E103" s="266"/>
      <c r="F103" s="266"/>
      <c r="G103" s="322" t="s">
        <v>267</v>
      </c>
      <c r="H103" s="323" t="str">
        <f>IFS(H100=8,12,
H100=4,4,
H100=2,1,
H100=1,0,
TRUE,NA())</f>
        <v>#N/A</v>
      </c>
      <c r="I103" s="317"/>
      <c r="J103" s="317"/>
      <c r="K103" s="317"/>
      <c r="L103" s="318"/>
      <c r="M103" s="318"/>
      <c r="N103" s="318"/>
      <c r="O103" s="317"/>
      <c r="P103" s="319"/>
      <c r="Q103" s="317"/>
      <c r="R103" s="38"/>
      <c r="S103" s="38"/>
      <c r="AG103" s="38"/>
      <c r="AH103" s="38"/>
      <c r="AI103" s="38"/>
      <c r="AJ103" s="38"/>
      <c r="AK103" s="38"/>
      <c r="AL103" s="38"/>
      <c r="AM103" s="38"/>
      <c r="AN103" s="38"/>
      <c r="AO103" s="38"/>
      <c r="AP103" s="38"/>
      <c r="AQ103" s="38"/>
      <c r="AR103" s="38"/>
      <c r="AS103" s="38"/>
      <c r="AT103" s="38"/>
    </row>
    <row r="104">
      <c r="A104" s="87"/>
      <c r="B104" s="87"/>
      <c r="C104" s="87"/>
      <c r="E104" s="266"/>
      <c r="F104" s="266"/>
      <c r="G104" s="198" t="s">
        <v>268</v>
      </c>
      <c r="H104" s="324">
        <v>1.0</v>
      </c>
      <c r="I104" s="325"/>
      <c r="J104" s="325"/>
      <c r="K104" s="325"/>
      <c r="L104" s="326"/>
      <c r="M104" s="326"/>
      <c r="N104" s="326"/>
      <c r="O104" s="325"/>
      <c r="P104" s="327"/>
      <c r="Q104" s="325"/>
      <c r="R104" s="38"/>
      <c r="S104" s="38"/>
      <c r="AG104" s="38"/>
      <c r="AH104" s="38"/>
      <c r="AI104" s="38"/>
      <c r="AJ104" s="38"/>
      <c r="AK104" s="38"/>
      <c r="AL104" s="38"/>
      <c r="AM104" s="38"/>
      <c r="AN104" s="38"/>
      <c r="AO104" s="38"/>
      <c r="AP104" s="38"/>
      <c r="AQ104" s="38"/>
      <c r="AR104" s="38"/>
      <c r="AS104" s="38"/>
      <c r="AT104" s="38"/>
    </row>
    <row r="105">
      <c r="A105" s="87"/>
      <c r="B105" s="87"/>
      <c r="C105" s="87"/>
      <c r="E105" s="266"/>
      <c r="F105" s="266"/>
      <c r="G105" s="328" t="s">
        <v>269</v>
      </c>
      <c r="H105" s="329" t="str">
        <f>ALL_GATHER_CHIP2CHIP_TIME_MS2(H102 * H104, H103)</f>
        <v>#N/A</v>
      </c>
      <c r="I105" s="330"/>
      <c r="J105" s="330"/>
      <c r="K105" s="330"/>
      <c r="L105" s="331"/>
      <c r="M105" s="331"/>
      <c r="N105" s="331"/>
      <c r="O105" s="330"/>
      <c r="P105" s="332"/>
      <c r="Q105" s="330"/>
      <c r="R105" s="38"/>
      <c r="S105" s="38"/>
      <c r="AG105" s="38"/>
      <c r="AH105" s="38"/>
      <c r="AI105" s="38"/>
      <c r="AJ105" s="38"/>
      <c r="AK105" s="38"/>
      <c r="AL105" s="38"/>
      <c r="AM105" s="38"/>
      <c r="AN105" s="38"/>
      <c r="AO105" s="38"/>
      <c r="AP105" s="38"/>
      <c r="AQ105" s="38"/>
      <c r="AR105" s="38"/>
      <c r="AS105" s="38"/>
      <c r="AT105" s="38"/>
    </row>
    <row r="106">
      <c r="A106" s="87"/>
      <c r="B106" s="87"/>
      <c r="C106" s="87"/>
      <c r="E106" s="266"/>
      <c r="F106" s="266"/>
      <c r="G106" s="320"/>
      <c r="H106" s="333"/>
      <c r="I106" s="325"/>
      <c r="J106" s="325"/>
      <c r="K106" s="325"/>
      <c r="L106" s="326"/>
      <c r="M106" s="326"/>
      <c r="N106" s="326"/>
      <c r="O106" s="325"/>
      <c r="P106" s="327"/>
      <c r="Q106" s="325"/>
      <c r="R106" s="38"/>
      <c r="S106" s="38"/>
      <c r="AG106" s="38"/>
      <c r="AH106" s="38"/>
      <c r="AI106" s="38"/>
      <c r="AJ106" s="38"/>
      <c r="AK106" s="38"/>
      <c r="AL106" s="38"/>
      <c r="AM106" s="38"/>
      <c r="AN106" s="38"/>
      <c r="AO106" s="38"/>
      <c r="AP106" s="38"/>
      <c r="AQ106" s="38"/>
      <c r="AR106" s="38"/>
      <c r="AS106" s="38"/>
      <c r="AT106" s="38"/>
    </row>
    <row r="107">
      <c r="A107" s="87"/>
      <c r="B107" s="87"/>
      <c r="C107" s="87"/>
      <c r="E107" s="266"/>
      <c r="F107" s="266"/>
      <c r="G107" s="306" t="s">
        <v>270</v>
      </c>
      <c r="H107" s="307"/>
      <c r="I107" s="308"/>
      <c r="J107" s="308"/>
      <c r="K107" s="308"/>
      <c r="L107" s="309"/>
      <c r="M107" s="309"/>
      <c r="N107" s="309"/>
      <c r="O107" s="308"/>
      <c r="P107" s="310"/>
      <c r="Q107" s="308"/>
      <c r="R107" s="38"/>
      <c r="S107" s="38"/>
      <c r="AG107" s="38"/>
      <c r="AH107" s="38"/>
      <c r="AI107" s="38"/>
      <c r="AJ107" s="38"/>
      <c r="AK107" s="38"/>
      <c r="AL107" s="38"/>
      <c r="AM107" s="38"/>
      <c r="AN107" s="38"/>
      <c r="AO107" s="38"/>
      <c r="AP107" s="38"/>
      <c r="AQ107" s="38"/>
      <c r="AR107" s="38"/>
      <c r="AS107" s="38"/>
      <c r="AT107" s="38"/>
    </row>
    <row r="108">
      <c r="A108" s="87"/>
      <c r="B108" s="87"/>
      <c r="C108" s="87"/>
      <c r="E108" s="266"/>
      <c r="F108" s="266"/>
      <c r="G108" s="334" t="s">
        <v>271</v>
      </c>
      <c r="H108" s="335" t="s">
        <v>264</v>
      </c>
      <c r="I108" s="305"/>
      <c r="J108" s="336">
        <f>SHARDING(K96)*SHARDING(L96)*SHARDING(M96)/HW_SPEC("# of TensorCore per Chip")</f>
        <v>8</v>
      </c>
      <c r="K108" s="325"/>
      <c r="L108" s="326"/>
      <c r="M108" s="326"/>
      <c r="N108" s="326"/>
      <c r="O108" s="325"/>
      <c r="P108" s="327"/>
      <c r="Q108" s="325"/>
      <c r="R108" s="38"/>
      <c r="S108" s="38"/>
      <c r="AG108" s="38"/>
      <c r="AH108" s="38"/>
      <c r="AI108" s="38"/>
      <c r="AJ108" s="38"/>
      <c r="AK108" s="38"/>
      <c r="AL108" s="38"/>
      <c r="AM108" s="38"/>
      <c r="AN108" s="38"/>
      <c r="AO108" s="38"/>
      <c r="AP108" s="38"/>
      <c r="AQ108" s="38"/>
      <c r="AR108" s="38"/>
      <c r="AS108" s="38"/>
      <c r="AT108" s="38"/>
    </row>
    <row r="109">
      <c r="A109" s="87"/>
      <c r="B109" s="87"/>
      <c r="C109" s="87"/>
      <c r="E109" s="266"/>
      <c r="F109" s="266"/>
      <c r="G109" s="266"/>
      <c r="H109" s="311" t="s">
        <v>265</v>
      </c>
      <c r="I109" s="172"/>
      <c r="J109" s="337">
        <f>P97 * HW_SPEC("# of TensorCore per Chip") * (J108-1)</f>
        <v>12.25</v>
      </c>
      <c r="K109" s="338"/>
      <c r="L109" s="339"/>
      <c r="M109" s="339"/>
      <c r="N109" s="339"/>
      <c r="O109" s="338"/>
      <c r="P109" s="340"/>
      <c r="Q109" s="338"/>
      <c r="R109" s="38"/>
      <c r="S109" s="38"/>
      <c r="AG109" s="38"/>
      <c r="AH109" s="38"/>
      <c r="AI109" s="38"/>
      <c r="AJ109" s="38"/>
      <c r="AK109" s="38"/>
      <c r="AL109" s="38"/>
      <c r="AM109" s="38"/>
      <c r="AN109" s="38"/>
      <c r="AO109" s="38"/>
      <c r="AP109" s="38"/>
      <c r="AQ109" s="38"/>
      <c r="AR109" s="38"/>
      <c r="AS109" s="38"/>
      <c r="AT109" s="38"/>
    </row>
    <row r="110">
      <c r="A110" s="87"/>
      <c r="B110" s="87"/>
      <c r="C110" s="87"/>
      <c r="E110" s="266"/>
      <c r="F110" s="266"/>
      <c r="G110" s="266"/>
      <c r="H110" s="320" t="s">
        <v>266</v>
      </c>
      <c r="I110" s="172"/>
      <c r="J110" s="337">
        <f>J109*J108</f>
        <v>98</v>
      </c>
      <c r="K110" s="338"/>
      <c r="L110" s="339"/>
      <c r="M110" s="339"/>
      <c r="N110" s="339"/>
      <c r="O110" s="338"/>
      <c r="P110" s="340"/>
      <c r="Q110" s="338"/>
      <c r="R110" s="38"/>
      <c r="S110" s="38"/>
      <c r="AG110" s="38"/>
      <c r="AH110" s="38"/>
      <c r="AI110" s="38"/>
      <c r="AJ110" s="38"/>
      <c r="AK110" s="38"/>
      <c r="AL110" s="38"/>
      <c r="AM110" s="38"/>
      <c r="AN110" s="38"/>
      <c r="AO110" s="38"/>
      <c r="AP110" s="38"/>
      <c r="AQ110" s="38"/>
      <c r="AR110" s="38"/>
      <c r="AS110" s="38"/>
      <c r="AT110" s="38"/>
    </row>
    <row r="111">
      <c r="A111" s="87"/>
      <c r="B111" s="87"/>
      <c r="C111" s="87"/>
      <c r="E111" s="266"/>
      <c r="F111" s="266"/>
      <c r="G111" s="266"/>
      <c r="H111" s="322" t="s">
        <v>267</v>
      </c>
      <c r="I111" s="172"/>
      <c r="J111" s="341">
        <f>IFS(J108=8,12,
J108=4,4,
J108=2,1,
J108=1,0,
TRUE,NA())</f>
        <v>12</v>
      </c>
      <c r="K111" s="338"/>
      <c r="L111" s="339"/>
      <c r="M111" s="339"/>
      <c r="N111" s="339"/>
      <c r="O111" s="338"/>
      <c r="P111" s="340"/>
      <c r="Q111" s="338"/>
      <c r="R111" s="38"/>
      <c r="S111" s="38"/>
      <c r="AG111" s="38"/>
      <c r="AH111" s="38"/>
      <c r="AI111" s="38"/>
      <c r="AJ111" s="38"/>
      <c r="AK111" s="38"/>
      <c r="AL111" s="38"/>
      <c r="AM111" s="38"/>
      <c r="AN111" s="38"/>
      <c r="AO111" s="38"/>
      <c r="AP111" s="38"/>
      <c r="AQ111" s="38"/>
      <c r="AR111" s="38"/>
      <c r="AS111" s="38"/>
      <c r="AT111" s="38"/>
    </row>
    <row r="112">
      <c r="A112" s="87"/>
      <c r="B112" s="87"/>
      <c r="C112" s="87"/>
      <c r="E112" s="266"/>
      <c r="F112" s="266"/>
      <c r="G112" s="266"/>
      <c r="H112" s="198" t="s">
        <v>268</v>
      </c>
      <c r="I112" s="172"/>
      <c r="J112" s="342">
        <v>2.0</v>
      </c>
      <c r="K112" s="338"/>
      <c r="L112" s="339"/>
      <c r="M112" s="339"/>
      <c r="N112" s="339"/>
      <c r="O112" s="338"/>
      <c r="P112" s="340"/>
      <c r="Q112" s="338"/>
      <c r="R112" s="38"/>
      <c r="S112" s="38"/>
      <c r="AG112" s="38"/>
      <c r="AH112" s="38"/>
      <c r="AI112" s="38"/>
      <c r="AJ112" s="38"/>
      <c r="AK112" s="38"/>
      <c r="AL112" s="38"/>
      <c r="AM112" s="38"/>
      <c r="AN112" s="38"/>
      <c r="AO112" s="38"/>
      <c r="AP112" s="38"/>
      <c r="AQ112" s="38"/>
      <c r="AR112" s="38"/>
      <c r="AS112" s="38"/>
      <c r="AT112" s="38"/>
    </row>
    <row r="113">
      <c r="A113" s="87"/>
      <c r="B113" s="87"/>
      <c r="C113" s="87"/>
      <c r="E113" s="266"/>
      <c r="F113" s="266"/>
      <c r="G113" s="277"/>
      <c r="H113" s="311" t="s">
        <v>269</v>
      </c>
      <c r="I113" s="172"/>
      <c r="J113" s="343">
        <f>ALL_GATHER_CHIP2CHIP_TIME_MS2(J110 * J112, J111)</f>
        <v>0.09969075521</v>
      </c>
      <c r="K113" s="338"/>
      <c r="L113" s="339"/>
      <c r="M113" s="339"/>
      <c r="N113" s="339"/>
      <c r="O113" s="338"/>
      <c r="P113" s="340"/>
      <c r="Q113" s="338"/>
      <c r="R113" s="38"/>
      <c r="S113" s="38"/>
      <c r="AG113" s="38"/>
      <c r="AH113" s="38"/>
      <c r="AI113" s="38"/>
      <c r="AJ113" s="38"/>
      <c r="AK113" s="38"/>
      <c r="AL113" s="38"/>
      <c r="AM113" s="38"/>
      <c r="AN113" s="38"/>
      <c r="AO113" s="38"/>
      <c r="AP113" s="38"/>
      <c r="AQ113" s="38"/>
      <c r="AR113" s="38"/>
      <c r="AS113" s="38"/>
      <c r="AT113" s="38"/>
    </row>
    <row r="114">
      <c r="A114" s="87"/>
      <c r="B114" s="87"/>
      <c r="C114" s="87"/>
      <c r="E114" s="266"/>
      <c r="F114" s="266"/>
      <c r="G114" s="334" t="s">
        <v>272</v>
      </c>
      <c r="H114" s="322" t="s">
        <v>264</v>
      </c>
      <c r="I114" s="344"/>
      <c r="J114" s="345">
        <f>HW_SPEC("# of TensorCore per Chip")</f>
        <v>2</v>
      </c>
      <c r="K114" s="338"/>
      <c r="L114" s="339"/>
      <c r="M114" s="339"/>
      <c r="N114" s="339"/>
      <c r="O114" s="338"/>
      <c r="P114" s="340"/>
      <c r="Q114" s="338"/>
      <c r="R114" s="38"/>
      <c r="S114" s="38"/>
      <c r="AG114" s="38"/>
      <c r="AH114" s="38"/>
      <c r="AI114" s="38"/>
      <c r="AJ114" s="38"/>
      <c r="AK114" s="38"/>
      <c r="AL114" s="38"/>
      <c r="AM114" s="38"/>
      <c r="AN114" s="38"/>
      <c r="AO114" s="38"/>
      <c r="AP114" s="38"/>
      <c r="AQ114" s="38"/>
      <c r="AR114" s="38"/>
      <c r="AS114" s="38"/>
      <c r="AT114" s="38"/>
    </row>
    <row r="115">
      <c r="A115" s="87"/>
      <c r="B115" s="87"/>
      <c r="C115" s="87"/>
      <c r="E115" s="266"/>
      <c r="F115" s="266"/>
      <c r="G115" s="266"/>
      <c r="H115" s="322" t="s">
        <v>265</v>
      </c>
      <c r="I115" s="344"/>
      <c r="J115" s="337">
        <f>P81 / J114 * (J114-1)</f>
        <v>0.4375</v>
      </c>
      <c r="K115" s="338"/>
      <c r="L115" s="339"/>
      <c r="M115" s="339"/>
      <c r="N115" s="339"/>
      <c r="O115" s="338"/>
      <c r="P115" s="340"/>
      <c r="Q115" s="338"/>
      <c r="R115" s="38"/>
      <c r="S115" s="38"/>
      <c r="AG115" s="38"/>
      <c r="AH115" s="38"/>
      <c r="AI115" s="38"/>
      <c r="AJ115" s="38"/>
      <c r="AK115" s="38"/>
      <c r="AL115" s="38"/>
      <c r="AM115" s="38"/>
      <c r="AN115" s="38"/>
      <c r="AO115" s="38"/>
      <c r="AP115" s="38"/>
      <c r="AQ115" s="38"/>
      <c r="AR115" s="38"/>
      <c r="AS115" s="38"/>
      <c r="AT115" s="38"/>
    </row>
    <row r="116">
      <c r="A116" s="87"/>
      <c r="B116" s="87"/>
      <c r="C116" s="87"/>
      <c r="E116" s="266"/>
      <c r="F116" s="266"/>
      <c r="G116" s="266"/>
      <c r="H116" s="322" t="s">
        <v>266</v>
      </c>
      <c r="I116" s="344"/>
      <c r="J116" s="337">
        <f>J115*J114</f>
        <v>0.875</v>
      </c>
      <c r="K116" s="338"/>
      <c r="L116" s="339"/>
      <c r="M116" s="339"/>
      <c r="N116" s="339"/>
      <c r="O116" s="338"/>
      <c r="P116" s="340"/>
      <c r="Q116" s="338"/>
      <c r="R116" s="346"/>
      <c r="S116" s="346"/>
      <c r="AG116" s="38"/>
      <c r="AH116" s="38"/>
      <c r="AI116" s="38"/>
      <c r="AJ116" s="38"/>
      <c r="AK116" s="38"/>
      <c r="AL116" s="38"/>
      <c r="AM116" s="38"/>
      <c r="AN116" s="38"/>
      <c r="AO116" s="38"/>
      <c r="AP116" s="38"/>
      <c r="AQ116" s="38"/>
      <c r="AR116" s="38"/>
      <c r="AS116" s="38"/>
      <c r="AT116" s="38"/>
    </row>
    <row r="117">
      <c r="A117" s="87"/>
      <c r="B117" s="87"/>
      <c r="C117" s="87"/>
      <c r="E117" s="266"/>
      <c r="F117" s="266"/>
      <c r="G117" s="266"/>
      <c r="H117" s="322" t="s">
        <v>269</v>
      </c>
      <c r="I117" s="344"/>
      <c r="J117" s="347">
        <f>ALL_GATHER_CORE2CORE_TIME_MS(J116)</f>
        <v>0.0007120768229</v>
      </c>
      <c r="K117" s="338"/>
      <c r="L117" s="339"/>
      <c r="M117" s="339"/>
      <c r="N117" s="339"/>
      <c r="O117" s="338"/>
      <c r="P117" s="340"/>
      <c r="Q117" s="338"/>
      <c r="R117" s="346"/>
      <c r="S117" s="346"/>
      <c r="AG117" s="38"/>
      <c r="AH117" s="38"/>
      <c r="AI117" s="38"/>
      <c r="AJ117" s="38"/>
      <c r="AK117" s="38"/>
      <c r="AL117" s="38"/>
      <c r="AM117" s="38"/>
      <c r="AN117" s="38"/>
      <c r="AO117" s="38"/>
      <c r="AP117" s="38"/>
      <c r="AQ117" s="38"/>
      <c r="AR117" s="38"/>
      <c r="AS117" s="38"/>
      <c r="AT117" s="38"/>
    </row>
    <row r="118">
      <c r="A118" s="87"/>
      <c r="B118" s="87"/>
      <c r="C118" s="87"/>
      <c r="E118" s="266"/>
      <c r="F118" s="266"/>
      <c r="G118" s="277"/>
      <c r="H118" s="320" t="s">
        <v>273</v>
      </c>
      <c r="I118" s="172"/>
      <c r="J118" s="347">
        <f>J117/J108</f>
        <v>0.00008900960286</v>
      </c>
      <c r="K118" s="338"/>
      <c r="L118" s="339"/>
      <c r="M118" s="339"/>
      <c r="N118" s="339"/>
      <c r="O118" s="338"/>
      <c r="P118" s="340"/>
      <c r="Q118" s="338"/>
      <c r="R118" s="346"/>
      <c r="S118" s="346"/>
      <c r="AG118" s="38"/>
      <c r="AH118" s="38"/>
      <c r="AI118" s="38"/>
      <c r="AJ118" s="38"/>
      <c r="AK118" s="38"/>
      <c r="AL118" s="38"/>
      <c r="AM118" s="38"/>
      <c r="AN118" s="38"/>
      <c r="AO118" s="38"/>
      <c r="AP118" s="38"/>
      <c r="AQ118" s="38"/>
      <c r="AR118" s="38"/>
      <c r="AS118" s="38"/>
      <c r="AT118" s="38"/>
    </row>
    <row r="119">
      <c r="A119" s="87"/>
      <c r="B119" s="87"/>
      <c r="C119" s="87"/>
      <c r="E119" s="266"/>
      <c r="F119" s="266"/>
      <c r="G119" s="328" t="s">
        <v>274</v>
      </c>
      <c r="H119" s="348">
        <f>J113+J118</f>
        <v>0.09977976481</v>
      </c>
      <c r="I119" s="172"/>
      <c r="J119" s="343"/>
      <c r="K119" s="338"/>
      <c r="L119" s="339"/>
      <c r="M119" s="339"/>
      <c r="N119" s="339"/>
      <c r="O119" s="338"/>
      <c r="P119" s="340"/>
      <c r="Q119" s="338"/>
      <c r="R119" s="346"/>
      <c r="S119" s="346"/>
      <c r="AG119" s="38"/>
      <c r="AH119" s="38"/>
      <c r="AI119" s="38"/>
      <c r="AJ119" s="38"/>
      <c r="AK119" s="38"/>
      <c r="AL119" s="38"/>
      <c r="AM119" s="38"/>
      <c r="AN119" s="38"/>
      <c r="AO119" s="38"/>
      <c r="AP119" s="38"/>
      <c r="AQ119" s="38"/>
      <c r="AR119" s="38"/>
      <c r="AS119" s="38"/>
      <c r="AT119" s="38"/>
    </row>
    <row r="120">
      <c r="A120" s="87"/>
      <c r="B120" s="87"/>
      <c r="C120" s="87"/>
      <c r="E120" s="266"/>
      <c r="F120" s="266"/>
      <c r="G120" s="320"/>
      <c r="H120" s="348"/>
      <c r="I120" s="172"/>
      <c r="J120" s="343"/>
      <c r="K120" s="338"/>
      <c r="L120" s="339"/>
      <c r="M120" s="339"/>
      <c r="N120" s="339"/>
      <c r="O120" s="338"/>
      <c r="P120" s="340"/>
      <c r="Q120" s="338"/>
      <c r="R120" s="346"/>
      <c r="S120" s="346"/>
      <c r="AG120" s="38"/>
      <c r="AH120" s="38"/>
      <c r="AI120" s="38"/>
      <c r="AJ120" s="38"/>
      <c r="AK120" s="38"/>
      <c r="AL120" s="38"/>
      <c r="AM120" s="38"/>
      <c r="AN120" s="38"/>
      <c r="AO120" s="38"/>
      <c r="AP120" s="38"/>
      <c r="AQ120" s="38"/>
      <c r="AR120" s="38"/>
      <c r="AS120" s="38"/>
      <c r="AT120" s="38"/>
    </row>
    <row r="121">
      <c r="A121" s="87"/>
      <c r="B121" s="87"/>
      <c r="C121" s="87"/>
      <c r="E121" s="266"/>
      <c r="F121" s="266"/>
      <c r="G121" s="349" t="s">
        <v>275</v>
      </c>
      <c r="H121" s="350"/>
      <c r="I121" s="308"/>
      <c r="J121" s="351" t="s">
        <v>276</v>
      </c>
      <c r="K121" s="308"/>
      <c r="L121" s="309"/>
      <c r="M121" s="309"/>
      <c r="N121" s="309"/>
      <c r="O121" s="308"/>
      <c r="P121" s="310"/>
      <c r="Q121" s="308"/>
      <c r="R121" s="346"/>
      <c r="S121" s="346"/>
      <c r="AG121" s="38"/>
      <c r="AH121" s="38"/>
      <c r="AI121" s="38"/>
      <c r="AJ121" s="38"/>
      <c r="AK121" s="38"/>
      <c r="AL121" s="38"/>
      <c r="AM121" s="38"/>
      <c r="AN121" s="38"/>
      <c r="AO121" s="38"/>
      <c r="AP121" s="38"/>
      <c r="AQ121" s="38"/>
      <c r="AR121" s="38"/>
      <c r="AS121" s="38"/>
      <c r="AT121" s="38"/>
    </row>
    <row r="122">
      <c r="A122" s="87"/>
      <c r="B122" s="87"/>
      <c r="C122" s="87"/>
      <c r="E122" s="266"/>
      <c r="F122" s="266"/>
      <c r="G122" s="352" t="s">
        <v>277</v>
      </c>
      <c r="H122" s="353" t="s">
        <v>33</v>
      </c>
      <c r="I122" s="354"/>
      <c r="J122" s="355"/>
      <c r="K122" s="354"/>
      <c r="L122" s="356"/>
      <c r="M122" s="356"/>
      <c r="N122" s="356"/>
      <c r="O122" s="354"/>
      <c r="P122" s="357"/>
      <c r="Q122" s="354"/>
      <c r="R122" s="346"/>
      <c r="S122" s="346"/>
      <c r="AG122" s="38"/>
      <c r="AH122" s="38"/>
      <c r="AI122" s="38"/>
      <c r="AJ122" s="38"/>
      <c r="AK122" s="38"/>
      <c r="AL122" s="38"/>
      <c r="AM122" s="38"/>
      <c r="AN122" s="38"/>
      <c r="AO122" s="38"/>
      <c r="AP122" s="38"/>
      <c r="AQ122" s="38"/>
      <c r="AR122" s="38"/>
      <c r="AS122" s="38"/>
      <c r="AT122" s="38"/>
    </row>
    <row r="123">
      <c r="A123" s="87"/>
      <c r="B123" s="87"/>
      <c r="C123" s="87"/>
      <c r="E123" s="266"/>
      <c r="F123" s="266"/>
      <c r="G123" s="358" t="s">
        <v>278</v>
      </c>
      <c r="H123" s="359" t="s">
        <v>279</v>
      </c>
      <c r="I123" s="360"/>
      <c r="J123" s="361">
        <f>SHARDING(H122)</f>
        <v>16</v>
      </c>
      <c r="K123" s="360"/>
      <c r="L123" s="362"/>
      <c r="M123" s="362"/>
      <c r="N123" s="362"/>
      <c r="O123" s="360"/>
      <c r="P123" s="363"/>
      <c r="Q123" s="360"/>
      <c r="R123" s="346"/>
      <c r="S123" s="346"/>
      <c r="AG123" s="38"/>
      <c r="AH123" s="38"/>
      <c r="AI123" s="38"/>
      <c r="AJ123" s="38"/>
      <c r="AK123" s="38"/>
      <c r="AL123" s="38"/>
      <c r="AM123" s="38"/>
      <c r="AN123" s="38"/>
      <c r="AO123" s="38"/>
      <c r="AP123" s="38"/>
      <c r="AQ123" s="38"/>
      <c r="AR123" s="38"/>
      <c r="AS123" s="38"/>
      <c r="AT123" s="38"/>
    </row>
    <row r="124">
      <c r="A124" s="87"/>
      <c r="B124" s="87"/>
      <c r="C124" s="87"/>
      <c r="E124" s="266"/>
      <c r="F124" s="266"/>
      <c r="G124" s="266"/>
      <c r="H124" s="364" t="s">
        <v>265</v>
      </c>
      <c r="I124" s="354"/>
      <c r="J124" s="365">
        <f>P97 * (J123-1)</f>
        <v>13.125</v>
      </c>
      <c r="K124" s="354"/>
      <c r="L124" s="356"/>
      <c r="M124" s="356"/>
      <c r="N124" s="356"/>
      <c r="O124" s="354"/>
      <c r="P124" s="357"/>
      <c r="Q124" s="354"/>
      <c r="R124" s="346"/>
      <c r="S124" s="346"/>
      <c r="AG124" s="38"/>
      <c r="AH124" s="38"/>
      <c r="AI124" s="38"/>
      <c r="AJ124" s="38"/>
      <c r="AK124" s="38"/>
      <c r="AL124" s="38"/>
      <c r="AM124" s="38"/>
      <c r="AN124" s="38"/>
      <c r="AO124" s="38"/>
      <c r="AP124" s="38"/>
      <c r="AQ124" s="38"/>
      <c r="AR124" s="38"/>
      <c r="AS124" s="38"/>
      <c r="AT124" s="38"/>
    </row>
    <row r="125">
      <c r="A125" s="87"/>
      <c r="B125" s="87"/>
      <c r="C125" s="87"/>
      <c r="E125" s="266"/>
      <c r="F125" s="266"/>
      <c r="G125" s="266"/>
      <c r="H125" s="366" t="s">
        <v>266</v>
      </c>
      <c r="I125" s="360"/>
      <c r="J125" s="367">
        <f>J124*J123</f>
        <v>210</v>
      </c>
      <c r="K125" s="360"/>
      <c r="L125" s="362"/>
      <c r="M125" s="362"/>
      <c r="N125" s="362"/>
      <c r="O125" s="360"/>
      <c r="P125" s="363"/>
      <c r="Q125" s="360"/>
      <c r="R125" s="346"/>
      <c r="S125" s="346"/>
      <c r="AG125" s="38"/>
      <c r="AH125" s="38"/>
      <c r="AI125" s="38"/>
      <c r="AJ125" s="38"/>
      <c r="AK125" s="38"/>
      <c r="AL125" s="38"/>
      <c r="AM125" s="38"/>
      <c r="AN125" s="38"/>
      <c r="AO125" s="38"/>
      <c r="AP125" s="38"/>
      <c r="AQ125" s="38"/>
      <c r="AR125" s="38"/>
      <c r="AS125" s="38"/>
      <c r="AT125" s="38"/>
    </row>
    <row r="126">
      <c r="A126" s="87"/>
      <c r="B126" s="87"/>
      <c r="C126" s="87"/>
      <c r="E126" s="266"/>
      <c r="F126" s="266"/>
      <c r="G126" s="277"/>
      <c r="H126" s="364" t="s">
        <v>269</v>
      </c>
      <c r="I126" s="354"/>
      <c r="J126" s="368">
        <f>ALL_GATHER_CORE2CORE_TIME_MS(J125)</f>
        <v>0.1708984375</v>
      </c>
      <c r="K126" s="354"/>
      <c r="L126" s="356"/>
      <c r="M126" s="356"/>
      <c r="N126" s="356"/>
      <c r="O126" s="354"/>
      <c r="P126" s="357"/>
      <c r="Q126" s="354"/>
      <c r="R126" s="346"/>
      <c r="S126" s="346"/>
      <c r="AG126" s="38"/>
      <c r="AH126" s="38"/>
      <c r="AI126" s="38"/>
      <c r="AJ126" s="38"/>
      <c r="AK126" s="38"/>
      <c r="AL126" s="38"/>
      <c r="AM126" s="38"/>
      <c r="AN126" s="38"/>
      <c r="AO126" s="38"/>
      <c r="AP126" s="38"/>
      <c r="AQ126" s="38"/>
      <c r="AR126" s="38"/>
      <c r="AS126" s="38"/>
      <c r="AT126" s="38"/>
    </row>
    <row r="127">
      <c r="A127" s="87"/>
      <c r="B127" s="87"/>
      <c r="C127" s="87"/>
      <c r="E127" s="266"/>
      <c r="F127" s="266"/>
      <c r="G127" s="320"/>
      <c r="H127" s="348"/>
      <c r="I127" s="172"/>
      <c r="J127" s="343"/>
      <c r="K127" s="338"/>
      <c r="L127" s="339"/>
      <c r="M127" s="339"/>
      <c r="N127" s="339"/>
      <c r="O127" s="338"/>
      <c r="P127" s="340"/>
      <c r="Q127" s="338"/>
      <c r="R127" s="346"/>
      <c r="S127" s="346"/>
      <c r="AG127" s="38"/>
      <c r="AH127" s="38"/>
      <c r="AI127" s="38"/>
      <c r="AJ127" s="38"/>
      <c r="AK127" s="38"/>
      <c r="AL127" s="38"/>
      <c r="AM127" s="38"/>
      <c r="AN127" s="38"/>
      <c r="AO127" s="38"/>
      <c r="AP127" s="38"/>
      <c r="AQ127" s="38"/>
      <c r="AR127" s="38"/>
      <c r="AS127" s="38"/>
      <c r="AT127" s="38"/>
    </row>
    <row r="128">
      <c r="A128" s="87"/>
      <c r="B128" s="87"/>
      <c r="C128" s="87"/>
      <c r="E128" s="266"/>
      <c r="F128" s="266"/>
      <c r="G128" s="320"/>
      <c r="H128" s="348"/>
      <c r="I128" s="172"/>
      <c r="J128" s="343"/>
      <c r="K128" s="338"/>
      <c r="L128" s="339"/>
      <c r="M128" s="339"/>
      <c r="N128" s="339"/>
      <c r="O128" s="338"/>
      <c r="P128" s="340"/>
      <c r="Q128" s="338"/>
      <c r="R128" s="346"/>
      <c r="S128" s="346"/>
      <c r="AG128" s="38"/>
      <c r="AH128" s="38"/>
      <c r="AI128" s="38"/>
      <c r="AJ128" s="38"/>
      <c r="AK128" s="38"/>
      <c r="AL128" s="38"/>
      <c r="AM128" s="38"/>
      <c r="AN128" s="38"/>
      <c r="AO128" s="38"/>
      <c r="AP128" s="38"/>
      <c r="AQ128" s="38"/>
      <c r="AR128" s="38"/>
      <c r="AS128" s="38"/>
      <c r="AT128" s="38"/>
    </row>
    <row r="129">
      <c r="A129" s="87"/>
      <c r="B129" s="87"/>
      <c r="C129" s="87"/>
      <c r="E129" s="266"/>
      <c r="F129" s="266"/>
      <c r="G129" s="320"/>
      <c r="H129" s="348"/>
      <c r="I129" s="172"/>
      <c r="J129" s="343"/>
      <c r="K129" s="338"/>
      <c r="L129" s="339"/>
      <c r="M129" s="339"/>
      <c r="N129" s="339"/>
      <c r="O129" s="338"/>
      <c r="P129" s="340"/>
      <c r="Q129" s="338"/>
      <c r="R129" s="346"/>
      <c r="S129" s="346"/>
      <c r="AG129" s="38"/>
      <c r="AH129" s="38"/>
      <c r="AI129" s="38"/>
      <c r="AJ129" s="38"/>
      <c r="AK129" s="38"/>
      <c r="AL129" s="38"/>
      <c r="AM129" s="38"/>
      <c r="AN129" s="38"/>
      <c r="AO129" s="38"/>
      <c r="AP129" s="38"/>
      <c r="AQ129" s="38"/>
      <c r="AR129" s="38"/>
      <c r="AS129" s="38"/>
      <c r="AT129" s="38"/>
    </row>
    <row r="130">
      <c r="A130" s="87"/>
      <c r="B130" s="87"/>
      <c r="C130" s="87"/>
      <c r="E130" s="266"/>
      <c r="F130" s="266"/>
      <c r="G130" s="369" t="s">
        <v>280</v>
      </c>
      <c r="H130" s="370" t="s">
        <v>281</v>
      </c>
      <c r="I130" s="371"/>
      <c r="J130" s="371"/>
      <c r="K130" s="308"/>
      <c r="L130" s="309"/>
      <c r="M130" s="309"/>
      <c r="N130" s="309"/>
      <c r="O130" s="308"/>
      <c r="P130" s="310"/>
      <c r="Q130" s="308"/>
      <c r="R130" s="346"/>
      <c r="S130" s="346"/>
      <c r="AG130" s="38"/>
      <c r="AH130" s="38"/>
      <c r="AI130" s="38"/>
      <c r="AJ130" s="38"/>
      <c r="AK130" s="38"/>
      <c r="AL130" s="38"/>
      <c r="AM130" s="38"/>
      <c r="AN130" s="38"/>
      <c r="AO130" s="38"/>
      <c r="AP130" s="38"/>
      <c r="AQ130" s="38"/>
      <c r="AR130" s="38"/>
      <c r="AS130" s="38"/>
      <c r="AT130" s="38"/>
    </row>
    <row r="131">
      <c r="A131" s="87"/>
      <c r="B131" s="87"/>
      <c r="C131" s="87"/>
      <c r="E131" s="266"/>
      <c r="F131" s="266"/>
      <c r="G131" s="372" t="s">
        <v>282</v>
      </c>
      <c r="H131" s="373">
        <f>IFS(H130=G99,H105,
H130=G107,H119 ,
H130=G121,J126,
TRUE,0)</f>
        <v>0</v>
      </c>
      <c r="I131" s="374"/>
      <c r="J131" s="374"/>
      <c r="K131" s="374"/>
      <c r="L131" s="375"/>
      <c r="M131" s="375"/>
      <c r="N131" s="375"/>
      <c r="O131" s="376"/>
      <c r="P131" s="377"/>
      <c r="Q131" s="376"/>
      <c r="AG131" s="38"/>
      <c r="AH131" s="38"/>
      <c r="AI131" s="38"/>
      <c r="AJ131" s="38"/>
      <c r="AK131" s="38"/>
      <c r="AL131" s="38"/>
      <c r="AM131" s="38"/>
      <c r="AN131" s="38"/>
      <c r="AO131" s="38"/>
      <c r="AP131" s="38"/>
      <c r="AQ131" s="38"/>
      <c r="AR131" s="38"/>
      <c r="AS131" s="38"/>
      <c r="AT131" s="38"/>
    </row>
    <row r="132">
      <c r="A132" s="87"/>
      <c r="B132" s="87"/>
      <c r="C132" s="87"/>
      <c r="E132" s="266"/>
      <c r="F132" s="266"/>
      <c r="G132" s="378" t="s">
        <v>283</v>
      </c>
      <c r="H132" s="379">
        <f>IFS(PARAMS("topo")="2x2x2", (2+2+2)/2,
PARAMS("topo")="2x2", (2+2)/2,
TRUE, NA())</f>
        <v>3</v>
      </c>
      <c r="I132" s="380"/>
      <c r="J132" s="380"/>
      <c r="K132" s="380"/>
      <c r="L132" s="381"/>
      <c r="M132" s="381"/>
      <c r="N132" s="381"/>
      <c r="O132" s="382"/>
      <c r="P132" s="383"/>
      <c r="Q132" s="382"/>
      <c r="AG132" s="38"/>
      <c r="AH132" s="38"/>
      <c r="AI132" s="38"/>
      <c r="AJ132" s="38"/>
      <c r="AK132" s="38"/>
      <c r="AL132" s="38"/>
      <c r="AM132" s="38"/>
      <c r="AN132" s="38"/>
      <c r="AO132" s="38"/>
      <c r="AP132" s="38"/>
      <c r="AQ132" s="38"/>
      <c r="AR132" s="38"/>
      <c r="AS132" s="38"/>
      <c r="AT132" s="38"/>
    </row>
    <row r="133">
      <c r="A133" s="87"/>
      <c r="B133" s="87"/>
      <c r="C133" s="87"/>
      <c r="E133" s="266"/>
      <c r="F133" s="277"/>
      <c r="G133" s="372" t="s">
        <v>284</v>
      </c>
      <c r="H133" s="373">
        <f>IF(H130="No Collectives", 0, H132 * HW_SPEC("Chip-to-Chip ICI Latency (ms)"))</f>
        <v>0</v>
      </c>
      <c r="I133" s="374"/>
      <c r="J133" s="374"/>
      <c r="K133" s="374"/>
      <c r="L133" s="375"/>
      <c r="M133" s="375"/>
      <c r="N133" s="375"/>
      <c r="O133" s="376"/>
      <c r="P133" s="377"/>
      <c r="Q133" s="376"/>
      <c r="AG133" s="38"/>
      <c r="AH133" s="38"/>
      <c r="AI133" s="38"/>
      <c r="AJ133" s="38"/>
      <c r="AK133" s="38"/>
      <c r="AL133" s="38"/>
      <c r="AM133" s="38"/>
      <c r="AN133" s="38"/>
      <c r="AO133" s="38"/>
      <c r="AP133" s="38"/>
      <c r="AQ133" s="38"/>
      <c r="AR133" s="38"/>
      <c r="AS133" s="38"/>
      <c r="AT133" s="38"/>
    </row>
    <row r="134">
      <c r="A134" s="87"/>
      <c r="B134" s="87"/>
      <c r="C134" s="87"/>
      <c r="E134" s="266"/>
      <c r="F134" s="384" t="s">
        <v>285</v>
      </c>
      <c r="G134" s="385" t="s">
        <v>286</v>
      </c>
      <c r="H134" s="381" t="str">
        <f>VLOOKUP(O82&amp;","&amp;O86,$T$3:$W$12,4, FALSE)</f>
        <v>fp8</v>
      </c>
      <c r="I134" s="386"/>
      <c r="J134" s="380"/>
      <c r="K134" s="380"/>
      <c r="L134" s="381"/>
      <c r="M134" s="381"/>
      <c r="N134" s="381"/>
      <c r="O134" s="380"/>
      <c r="P134" s="383"/>
      <c r="Q134" s="172"/>
      <c r="AG134" s="38"/>
      <c r="AH134" s="38"/>
      <c r="AI134" s="38"/>
      <c r="AJ134" s="38"/>
      <c r="AK134" s="38"/>
      <c r="AL134" s="38"/>
      <c r="AM134" s="38"/>
      <c r="AN134" s="38"/>
      <c r="AO134" s="38"/>
      <c r="AP134" s="38"/>
      <c r="AQ134" s="38"/>
      <c r="AR134" s="38"/>
      <c r="AS134" s="38"/>
      <c r="AT134" s="38"/>
    </row>
    <row r="135">
      <c r="A135" s="87"/>
      <c r="B135" s="87"/>
      <c r="C135" s="87"/>
      <c r="E135" s="266"/>
      <c r="F135" s="266"/>
      <c r="G135" s="385" t="s">
        <v>287</v>
      </c>
      <c r="H135" s="387">
        <f>CALCULATE_FLOPS(J85:M85,J89:M89,L89,1,H134)</f>
        <v>2818572288</v>
      </c>
      <c r="I135" s="386"/>
      <c r="J135" s="380"/>
      <c r="K135" s="380"/>
      <c r="L135" s="381"/>
      <c r="M135" s="381"/>
      <c r="N135" s="381"/>
      <c r="O135" s="380"/>
      <c r="P135" s="383"/>
      <c r="Q135" s="172"/>
      <c r="AG135" s="38"/>
      <c r="AH135" s="38"/>
      <c r="AI135" s="38"/>
      <c r="AJ135" s="38"/>
      <c r="AK135" s="38"/>
      <c r="AL135" s="38"/>
      <c r="AM135" s="38"/>
      <c r="AN135" s="38"/>
      <c r="AO135" s="38"/>
      <c r="AP135" s="38"/>
      <c r="AQ135" s="38"/>
      <c r="AR135" s="38"/>
      <c r="AS135" s="38"/>
      <c r="AT135" s="38"/>
    </row>
    <row r="136">
      <c r="A136" s="87"/>
      <c r="B136" s="87"/>
      <c r="C136" s="87"/>
      <c r="E136" s="266"/>
      <c r="F136" s="277"/>
      <c r="G136" s="388" t="s">
        <v>288</v>
      </c>
      <c r="H136" s="389">
        <f>COMPUTE_TIME_MS(H135, H134)</f>
        <v>0.001420637034</v>
      </c>
      <c r="I136" s="390"/>
      <c r="J136" s="391"/>
      <c r="K136" s="391"/>
      <c r="L136" s="392"/>
      <c r="M136" s="392"/>
      <c r="N136" s="392"/>
      <c r="O136" s="391"/>
      <c r="P136" s="393"/>
      <c r="Q136" s="172"/>
      <c r="AG136" s="38"/>
      <c r="AH136" s="38"/>
      <c r="AI136" s="38"/>
      <c r="AJ136" s="38"/>
      <c r="AK136" s="38"/>
      <c r="AL136" s="38"/>
      <c r="AM136" s="38"/>
      <c r="AN136" s="38"/>
      <c r="AO136" s="38"/>
      <c r="AP136" s="38"/>
      <c r="AQ136" s="38"/>
      <c r="AR136" s="38"/>
      <c r="AS136" s="38"/>
      <c r="AT136" s="38"/>
    </row>
    <row r="137">
      <c r="A137" s="87"/>
      <c r="B137" s="87"/>
      <c r="C137" s="87"/>
      <c r="E137" s="266"/>
      <c r="F137" s="384" t="s">
        <v>289</v>
      </c>
      <c r="G137" s="381" t="s">
        <v>290</v>
      </c>
      <c r="H137" s="394">
        <f>IF(Q82,0,P85)+IF(Q86,0,P89)+IF(Q90,0,P93)</f>
        <v>11.75</v>
      </c>
      <c r="I137" s="380"/>
      <c r="J137" s="380"/>
      <c r="K137" s="380"/>
      <c r="L137" s="381"/>
      <c r="M137" s="381"/>
      <c r="N137" s="381"/>
      <c r="O137" s="380"/>
      <c r="P137" s="383"/>
      <c r="Q137" s="172"/>
      <c r="AG137" s="38"/>
      <c r="AH137" s="38"/>
      <c r="AI137" s="38"/>
      <c r="AJ137" s="38"/>
      <c r="AK137" s="38"/>
      <c r="AL137" s="38"/>
      <c r="AM137" s="38"/>
      <c r="AN137" s="38"/>
      <c r="AO137" s="38"/>
      <c r="AP137" s="38"/>
      <c r="AQ137" s="38"/>
      <c r="AR137" s="38"/>
      <c r="AS137" s="38"/>
      <c r="AT137" s="38"/>
    </row>
    <row r="138">
      <c r="A138" s="87"/>
      <c r="B138" s="87"/>
      <c r="C138" s="87"/>
      <c r="E138" s="277"/>
      <c r="F138" s="277"/>
      <c r="G138" s="395" t="s">
        <v>291</v>
      </c>
      <c r="H138" s="396">
        <f>HBM_TIME_MS(H137)</f>
        <v>0.003921602657</v>
      </c>
      <c r="I138" s="391"/>
      <c r="J138" s="391"/>
      <c r="K138" s="391"/>
      <c r="L138" s="392"/>
      <c r="M138" s="392"/>
      <c r="N138" s="392"/>
      <c r="O138" s="391"/>
      <c r="P138" s="393"/>
      <c r="Q138" s="172"/>
      <c r="AH138" s="397"/>
      <c r="AI138" s="397"/>
      <c r="AJ138" s="397"/>
      <c r="AK138" s="38"/>
      <c r="AL138" s="38"/>
      <c r="AM138" s="38"/>
      <c r="AN138" s="38"/>
      <c r="AO138" s="38"/>
      <c r="AP138" s="38"/>
      <c r="AQ138" s="38"/>
      <c r="AR138" s="38"/>
      <c r="AS138" s="38"/>
      <c r="AT138" s="38"/>
    </row>
    <row r="139">
      <c r="E139" s="258" t="s">
        <v>292</v>
      </c>
      <c r="F139" s="282" t="s">
        <v>249</v>
      </c>
      <c r="G139" s="260"/>
      <c r="H139" s="290" t="s">
        <v>238</v>
      </c>
      <c r="I139" s="290" t="s">
        <v>239</v>
      </c>
      <c r="J139" s="290"/>
      <c r="K139" s="195" t="s">
        <v>40</v>
      </c>
      <c r="L139" s="195" t="s">
        <v>38</v>
      </c>
      <c r="M139" s="398" t="s">
        <v>142</v>
      </c>
      <c r="N139" s="290" t="s">
        <v>240</v>
      </c>
      <c r="O139" s="291" t="str">
        <f>EXTRACT_ACTIVATION_DTYPE(PARAMS("attn_proj_dtype"))</f>
        <v>fp8</v>
      </c>
      <c r="P139" s="292"/>
      <c r="Q139" s="291" t="b">
        <v>0</v>
      </c>
      <c r="R139" s="38"/>
      <c r="S139" s="38"/>
      <c r="AH139" s="397"/>
      <c r="AI139" s="397"/>
      <c r="AJ139" s="397"/>
      <c r="AK139" s="38"/>
      <c r="AL139" s="38"/>
      <c r="AM139" s="38"/>
      <c r="AN139" s="38"/>
      <c r="AO139" s="38"/>
      <c r="AP139" s="38"/>
      <c r="AQ139" s="38"/>
      <c r="AR139" s="38"/>
      <c r="AS139" s="38"/>
      <c r="AT139" s="38"/>
    </row>
    <row r="140">
      <c r="E140" s="266"/>
      <c r="F140" s="267"/>
      <c r="G140" s="268"/>
      <c r="H140" s="195" t="s">
        <v>242</v>
      </c>
      <c r="I140" s="290" t="s">
        <v>239</v>
      </c>
      <c r="J140" s="289"/>
      <c r="K140" s="289">
        <f t="shared" ref="K140:M140" si="19">PARAMS(K139)</f>
        <v>2048</v>
      </c>
      <c r="L140" s="290">
        <f t="shared" si="19"/>
        <v>1</v>
      </c>
      <c r="M140" s="290">
        <f t="shared" si="19"/>
        <v>1536</v>
      </c>
      <c r="N140" s="290" t="s">
        <v>240</v>
      </c>
      <c r="O140" s="266"/>
      <c r="P140" s="292">
        <f>SIZEOF_IN_MIB(J140:M140, $O139)</f>
        <v>3</v>
      </c>
      <c r="Q140" s="266"/>
      <c r="R140" s="38"/>
      <c r="S140" s="38"/>
      <c r="AH140" s="397"/>
      <c r="AI140" s="397"/>
      <c r="AJ140" s="397"/>
      <c r="AK140" s="38"/>
      <c r="AL140" s="38"/>
      <c r="AM140" s="38"/>
      <c r="AN140" s="38"/>
      <c r="AO140" s="38"/>
      <c r="AP140" s="38"/>
      <c r="AQ140" s="38"/>
      <c r="AR140" s="38"/>
      <c r="AS140" s="38"/>
      <c r="AT140" s="38"/>
    </row>
    <row r="141">
      <c r="E141" s="266"/>
      <c r="F141" s="267"/>
      <c r="G141" s="268"/>
      <c r="H141" s="289" t="s">
        <v>244</v>
      </c>
      <c r="I141" s="289" t="s">
        <v>239</v>
      </c>
      <c r="J141" s="290"/>
      <c r="K141" s="195" t="s">
        <v>143</v>
      </c>
      <c r="L141" s="195"/>
      <c r="M141" s="289"/>
      <c r="N141" s="289" t="s">
        <v>240</v>
      </c>
      <c r="O141" s="266"/>
      <c r="P141" s="292"/>
      <c r="Q141" s="266"/>
      <c r="R141" s="38"/>
      <c r="S141" s="38"/>
      <c r="AH141" s="397"/>
      <c r="AI141" s="397"/>
      <c r="AJ141" s="397"/>
      <c r="AK141" s="38"/>
      <c r="AL141" s="38"/>
      <c r="AM141" s="38"/>
      <c r="AN141" s="38"/>
      <c r="AO141" s="38"/>
      <c r="AP141" s="38"/>
      <c r="AQ141" s="38"/>
      <c r="AR141" s="38"/>
      <c r="AS141" s="38"/>
      <c r="AT141" s="38"/>
    </row>
    <row r="142">
      <c r="E142" s="266"/>
      <c r="F142" s="278"/>
      <c r="G142" s="279"/>
      <c r="H142" s="195" t="s">
        <v>246</v>
      </c>
      <c r="I142" s="289" t="s">
        <v>239</v>
      </c>
      <c r="J142" s="290"/>
      <c r="K142" s="289">
        <f t="shared" ref="K142:M142" si="20">K140/SHARDING(K141)</f>
        <v>128</v>
      </c>
      <c r="L142" s="289">
        <f t="shared" si="20"/>
        <v>1</v>
      </c>
      <c r="M142" s="289">
        <f t="shared" si="20"/>
        <v>1536</v>
      </c>
      <c r="N142" s="289" t="s">
        <v>240</v>
      </c>
      <c r="O142" s="277"/>
      <c r="P142" s="292">
        <f>SIZEOF_IN_MIB(J142:M142, $O139)</f>
        <v>0.1875</v>
      </c>
      <c r="Q142" s="277"/>
      <c r="R142" s="38"/>
      <c r="S142" s="38"/>
      <c r="AK142" s="38"/>
      <c r="AL142" s="38"/>
      <c r="AM142" s="38"/>
      <c r="AN142" s="38"/>
      <c r="AO142" s="38"/>
      <c r="AP142" s="38"/>
      <c r="AQ142" s="38"/>
      <c r="AR142" s="38"/>
      <c r="AS142" s="38"/>
      <c r="AT142" s="38"/>
    </row>
    <row r="143">
      <c r="E143" s="266"/>
      <c r="F143" s="259" t="s">
        <v>253</v>
      </c>
      <c r="G143" s="260"/>
      <c r="H143" s="289" t="s">
        <v>238</v>
      </c>
      <c r="I143" s="289" t="s">
        <v>239</v>
      </c>
      <c r="J143" s="290"/>
      <c r="K143" s="398" t="s">
        <v>142</v>
      </c>
      <c r="L143" s="195" t="s">
        <v>154</v>
      </c>
      <c r="M143" s="195" t="s">
        <v>156</v>
      </c>
      <c r="N143" s="289" t="s">
        <v>240</v>
      </c>
      <c r="O143" s="291" t="str">
        <f>EXTRACT_WEIGHT_DTYPE(PARAMS("attn_proj_dtype"))</f>
        <v>fp8</v>
      </c>
      <c r="P143" s="292"/>
      <c r="Q143" s="291" t="b">
        <v>0</v>
      </c>
      <c r="R143" s="38"/>
      <c r="S143" s="38"/>
      <c r="AK143" s="38"/>
      <c r="AL143" s="38"/>
      <c r="AM143" s="38"/>
      <c r="AN143" s="38"/>
      <c r="AO143" s="38"/>
      <c r="AP143" s="38"/>
      <c r="AQ143" s="38"/>
      <c r="AR143" s="38"/>
      <c r="AS143" s="38"/>
      <c r="AT143" s="38"/>
    </row>
    <row r="144">
      <c r="E144" s="266"/>
      <c r="F144" s="267"/>
      <c r="G144" s="268"/>
      <c r="H144" s="195" t="s">
        <v>242</v>
      </c>
      <c r="I144" s="289" t="s">
        <v>239</v>
      </c>
      <c r="J144" s="290"/>
      <c r="K144" s="289">
        <f t="shared" ref="K144:M144" si="21">PARAMS(K143)</f>
        <v>1536</v>
      </c>
      <c r="L144" s="289">
        <f t="shared" si="21"/>
        <v>128</v>
      </c>
      <c r="M144" s="289">
        <f t="shared" si="21"/>
        <v>192</v>
      </c>
      <c r="N144" s="289" t="s">
        <v>240</v>
      </c>
      <c r="O144" s="266"/>
      <c r="P144" s="292">
        <f>SIZEOF_IN_MIB(J144:M144, $O143)</f>
        <v>36</v>
      </c>
      <c r="Q144" s="266"/>
      <c r="R144" s="38"/>
      <c r="S144" s="38"/>
      <c r="AK144" s="38"/>
      <c r="AL144" s="38"/>
      <c r="AM144" s="38"/>
      <c r="AN144" s="38"/>
      <c r="AO144" s="38"/>
      <c r="AP144" s="38"/>
      <c r="AQ144" s="38"/>
      <c r="AR144" s="38"/>
      <c r="AS144" s="38"/>
      <c r="AT144" s="38"/>
    </row>
    <row r="145">
      <c r="E145" s="266"/>
      <c r="F145" s="267"/>
      <c r="G145" s="268"/>
      <c r="H145" s="289" t="s">
        <v>244</v>
      </c>
      <c r="I145" s="289" t="s">
        <v>239</v>
      </c>
      <c r="J145" s="290"/>
      <c r="K145" s="290"/>
      <c r="L145" s="289"/>
      <c r="M145" s="289"/>
      <c r="N145" s="289" t="s">
        <v>240</v>
      </c>
      <c r="O145" s="266"/>
      <c r="P145" s="292"/>
      <c r="Q145" s="266"/>
      <c r="R145" s="38"/>
      <c r="S145" s="38"/>
      <c r="AK145" s="38"/>
      <c r="AL145" s="38"/>
      <c r="AM145" s="38"/>
      <c r="AN145" s="38"/>
      <c r="AO145" s="38"/>
      <c r="AP145" s="38"/>
      <c r="AQ145" s="38"/>
      <c r="AR145" s="38"/>
      <c r="AS145" s="38"/>
      <c r="AT145" s="38"/>
    </row>
    <row r="146">
      <c r="E146" s="266"/>
      <c r="F146" s="278"/>
      <c r="G146" s="279"/>
      <c r="H146" s="274" t="s">
        <v>246</v>
      </c>
      <c r="I146" s="274" t="s">
        <v>239</v>
      </c>
      <c r="J146" s="261"/>
      <c r="K146" s="274">
        <f t="shared" ref="K146:M146" si="22">K144/SHARDING(K145)</f>
        <v>1536</v>
      </c>
      <c r="L146" s="274">
        <f t="shared" si="22"/>
        <v>128</v>
      </c>
      <c r="M146" s="274">
        <f t="shared" si="22"/>
        <v>192</v>
      </c>
      <c r="N146" s="274" t="s">
        <v>240</v>
      </c>
      <c r="O146" s="241"/>
      <c r="P146" s="276">
        <f>SIZEOF_IN_MIB(J146:M146, $O143)</f>
        <v>36</v>
      </c>
      <c r="Q146" s="241"/>
      <c r="R146" s="38"/>
      <c r="S146" s="38"/>
      <c r="AK146" s="38"/>
      <c r="AL146" s="38"/>
      <c r="AM146" s="38"/>
      <c r="AN146" s="38"/>
      <c r="AO146" s="38"/>
      <c r="AP146" s="38"/>
      <c r="AQ146" s="38"/>
      <c r="AR146" s="38"/>
      <c r="AS146" s="38"/>
      <c r="AT146" s="38"/>
    </row>
    <row r="147">
      <c r="E147" s="266"/>
      <c r="F147" s="259" t="s">
        <v>257</v>
      </c>
      <c r="G147" s="260"/>
      <c r="H147" s="271" t="s">
        <v>238</v>
      </c>
      <c r="I147" s="271" t="s">
        <v>239</v>
      </c>
      <c r="J147" s="269" t="s">
        <v>40</v>
      </c>
      <c r="K147" s="269" t="s">
        <v>38</v>
      </c>
      <c r="L147" s="269" t="s">
        <v>154</v>
      </c>
      <c r="M147" s="269" t="s">
        <v>156</v>
      </c>
      <c r="N147" s="271" t="s">
        <v>240</v>
      </c>
      <c r="O147" s="399" t="s">
        <v>82</v>
      </c>
      <c r="P147" s="273"/>
      <c r="Q147" s="399" t="b">
        <v>0</v>
      </c>
      <c r="R147" s="38"/>
      <c r="S147" s="38"/>
      <c r="AK147" s="38"/>
      <c r="AL147" s="38"/>
      <c r="AM147" s="38"/>
      <c r="AN147" s="38"/>
      <c r="AO147" s="38"/>
      <c r="AP147" s="38"/>
      <c r="AQ147" s="38"/>
      <c r="AR147" s="38"/>
      <c r="AS147" s="38"/>
      <c r="AT147" s="38"/>
    </row>
    <row r="148">
      <c r="E148" s="266"/>
      <c r="F148" s="267"/>
      <c r="G148" s="268"/>
      <c r="H148" s="262" t="s">
        <v>242</v>
      </c>
      <c r="I148" s="274" t="s">
        <v>239</v>
      </c>
      <c r="J148" s="274">
        <f t="shared" ref="J148:M148" si="23">PARAMS(J147)</f>
        <v>2048</v>
      </c>
      <c r="K148" s="274">
        <f t="shared" si="23"/>
        <v>1</v>
      </c>
      <c r="L148" s="274">
        <f t="shared" si="23"/>
        <v>128</v>
      </c>
      <c r="M148" s="274">
        <f t="shared" si="23"/>
        <v>192</v>
      </c>
      <c r="N148" s="274" t="s">
        <v>240</v>
      </c>
      <c r="O148" s="275"/>
      <c r="P148" s="276">
        <f>SIZEOF_IN_MIB(J148:M148, $O147)</f>
        <v>96</v>
      </c>
      <c r="Q148" s="275"/>
      <c r="R148" s="38"/>
      <c r="S148" s="38"/>
      <c r="AK148" s="38"/>
      <c r="AL148" s="38"/>
      <c r="AM148" s="38"/>
      <c r="AN148" s="38"/>
      <c r="AO148" s="38"/>
      <c r="AP148" s="38"/>
      <c r="AQ148" s="38"/>
      <c r="AR148" s="38"/>
      <c r="AS148" s="38"/>
      <c r="AT148" s="38"/>
    </row>
    <row r="149">
      <c r="E149" s="266"/>
      <c r="F149" s="267"/>
      <c r="G149" s="268"/>
      <c r="H149" s="271" t="s">
        <v>244</v>
      </c>
      <c r="I149" s="271" t="s">
        <v>239</v>
      </c>
      <c r="J149" s="269" t="s">
        <v>143</v>
      </c>
      <c r="K149" s="269"/>
      <c r="L149" s="269"/>
      <c r="M149" s="271"/>
      <c r="N149" s="271" t="s">
        <v>240</v>
      </c>
      <c r="O149" s="272"/>
      <c r="P149" s="273"/>
      <c r="Q149" s="272"/>
      <c r="R149" s="38"/>
      <c r="S149" s="38"/>
      <c r="AK149" s="38"/>
      <c r="AL149" s="38"/>
      <c r="AM149" s="38"/>
      <c r="AN149" s="38"/>
      <c r="AO149" s="38"/>
      <c r="AP149" s="38"/>
      <c r="AQ149" s="38"/>
      <c r="AR149" s="38"/>
      <c r="AS149" s="38"/>
      <c r="AT149" s="38"/>
    </row>
    <row r="150">
      <c r="E150" s="266"/>
      <c r="F150" s="278"/>
      <c r="G150" s="279"/>
      <c r="H150" s="274" t="s">
        <v>246</v>
      </c>
      <c r="I150" s="274" t="s">
        <v>239</v>
      </c>
      <c r="J150" s="274">
        <f t="shared" ref="J150:M150" si="24">J148/SHARDING(J149)</f>
        <v>128</v>
      </c>
      <c r="K150" s="274">
        <f t="shared" si="24"/>
        <v>1</v>
      </c>
      <c r="L150" s="274">
        <f t="shared" si="24"/>
        <v>128</v>
      </c>
      <c r="M150" s="274">
        <f t="shared" si="24"/>
        <v>192</v>
      </c>
      <c r="N150" s="274" t="s">
        <v>240</v>
      </c>
      <c r="O150" s="241"/>
      <c r="P150" s="276">
        <f>SIZEOF_IN_MIB(J150:M150, $O147)</f>
        <v>6</v>
      </c>
      <c r="Q150" s="241"/>
      <c r="R150" s="38"/>
      <c r="S150" s="38"/>
      <c r="AK150" s="38"/>
      <c r="AL150" s="38"/>
      <c r="AM150" s="38"/>
      <c r="AN150" s="38"/>
      <c r="AO150" s="38"/>
      <c r="AP150" s="38"/>
      <c r="AQ150" s="38"/>
      <c r="AR150" s="38"/>
      <c r="AS150" s="38"/>
      <c r="AT150" s="38"/>
    </row>
    <row r="151">
      <c r="E151" s="266"/>
      <c r="F151" s="400" t="s">
        <v>293</v>
      </c>
      <c r="G151" s="349" t="s">
        <v>294</v>
      </c>
      <c r="H151" s="401"/>
      <c r="I151" s="402" t="s">
        <v>295</v>
      </c>
      <c r="J151" s="403"/>
      <c r="K151" s="308"/>
      <c r="L151" s="309"/>
      <c r="M151" s="309"/>
      <c r="N151" s="309"/>
      <c r="O151" s="308"/>
      <c r="P151" s="310"/>
      <c r="Q151" s="308"/>
      <c r="R151" s="38"/>
      <c r="S151" s="38"/>
      <c r="AK151" s="38"/>
      <c r="AL151" s="38"/>
      <c r="AM151" s="38"/>
      <c r="AN151" s="38"/>
      <c r="AO151" s="38"/>
      <c r="AP151" s="38"/>
      <c r="AQ151" s="38"/>
      <c r="AR151" s="38"/>
      <c r="AS151" s="38"/>
      <c r="AT151" s="38"/>
    </row>
    <row r="152">
      <c r="E152" s="266"/>
      <c r="F152" s="266"/>
      <c r="G152" s="358" t="s">
        <v>296</v>
      </c>
      <c r="H152" s="404" t="str">
        <f>K145</f>
        <v/>
      </c>
      <c r="I152" s="405"/>
      <c r="J152" s="317"/>
      <c r="K152" s="330"/>
      <c r="L152" s="331"/>
      <c r="M152" s="331"/>
      <c r="N152" s="331"/>
      <c r="O152" s="330"/>
      <c r="P152" s="406"/>
      <c r="Q152" s="317"/>
      <c r="R152" s="38"/>
      <c r="S152" s="38"/>
      <c r="AK152" s="38"/>
      <c r="AL152" s="38"/>
      <c r="AM152" s="38"/>
      <c r="AN152" s="38"/>
      <c r="AO152" s="38"/>
      <c r="AP152" s="38"/>
      <c r="AQ152" s="38"/>
      <c r="AR152" s="38"/>
      <c r="AS152" s="38"/>
      <c r="AT152" s="38"/>
    </row>
    <row r="153">
      <c r="E153" s="266"/>
      <c r="F153" s="266"/>
      <c r="G153" s="358" t="s">
        <v>297</v>
      </c>
      <c r="H153" s="407" t="s">
        <v>264</v>
      </c>
      <c r="I153" s="408"/>
      <c r="J153" s="409">
        <v>2.0</v>
      </c>
      <c r="K153" s="325"/>
      <c r="L153" s="326"/>
      <c r="M153" s="326"/>
      <c r="N153" s="326"/>
      <c r="O153" s="325"/>
      <c r="P153" s="410"/>
      <c r="Q153" s="313"/>
      <c r="R153" s="38"/>
      <c r="S153" s="38"/>
      <c r="AK153" s="38"/>
      <c r="AL153" s="38"/>
      <c r="AM153" s="38"/>
      <c r="AN153" s="38"/>
      <c r="AO153" s="38"/>
      <c r="AP153" s="38"/>
      <c r="AQ153" s="38"/>
      <c r="AR153" s="38"/>
      <c r="AS153" s="38"/>
      <c r="AT153" s="38"/>
    </row>
    <row r="154">
      <c r="E154" s="266"/>
      <c r="F154" s="266"/>
      <c r="G154" s="266"/>
      <c r="H154" s="411" t="s">
        <v>265</v>
      </c>
      <c r="I154" s="405"/>
      <c r="J154" s="316">
        <f>P150/J153 * (J153-1)</f>
        <v>3</v>
      </c>
      <c r="K154" s="330"/>
      <c r="L154" s="331"/>
      <c r="M154" s="331"/>
      <c r="N154" s="331"/>
      <c r="O154" s="330"/>
      <c r="P154" s="406"/>
      <c r="Q154" s="317"/>
      <c r="R154" s="38"/>
      <c r="S154" s="38"/>
      <c r="AK154" s="38"/>
      <c r="AL154" s="38"/>
      <c r="AM154" s="38"/>
      <c r="AN154" s="38"/>
      <c r="AO154" s="38"/>
      <c r="AP154" s="38"/>
      <c r="AQ154" s="38"/>
      <c r="AR154" s="38"/>
      <c r="AS154" s="38"/>
      <c r="AT154" s="38"/>
    </row>
    <row r="155">
      <c r="E155" s="266"/>
      <c r="F155" s="266"/>
      <c r="G155" s="266"/>
      <c r="H155" s="407" t="s">
        <v>266</v>
      </c>
      <c r="I155" s="408"/>
      <c r="J155" s="321">
        <f>J154*J153</f>
        <v>6</v>
      </c>
      <c r="K155" s="325"/>
      <c r="L155" s="326"/>
      <c r="M155" s="326"/>
      <c r="N155" s="326"/>
      <c r="O155" s="325"/>
      <c r="P155" s="410"/>
      <c r="Q155" s="313"/>
      <c r="R155" s="38"/>
      <c r="S155" s="38"/>
      <c r="AK155" s="38"/>
      <c r="AL155" s="38"/>
      <c r="AM155" s="38"/>
      <c r="AN155" s="38"/>
      <c r="AO155" s="38"/>
      <c r="AP155" s="38"/>
      <c r="AQ155" s="38"/>
      <c r="AR155" s="38"/>
      <c r="AS155" s="38"/>
      <c r="AT155" s="38"/>
    </row>
    <row r="156">
      <c r="E156" s="266"/>
      <c r="F156" s="266"/>
      <c r="G156" s="277"/>
      <c r="H156" s="411" t="s">
        <v>269</v>
      </c>
      <c r="I156" s="405"/>
      <c r="J156" s="412">
        <f>ALL_GATHER_CORE2CORE_TIME_MS(J155)</f>
        <v>0.0048828125</v>
      </c>
      <c r="K156" s="330"/>
      <c r="L156" s="331"/>
      <c r="M156" s="331"/>
      <c r="N156" s="331"/>
      <c r="O156" s="330"/>
      <c r="P156" s="406"/>
      <c r="Q156" s="317"/>
      <c r="R156" s="38"/>
      <c r="S156" s="38"/>
      <c r="AK156" s="38"/>
      <c r="AL156" s="38"/>
      <c r="AM156" s="38"/>
      <c r="AN156" s="38"/>
      <c r="AO156" s="38"/>
      <c r="AP156" s="38"/>
      <c r="AQ156" s="38"/>
      <c r="AR156" s="38"/>
      <c r="AS156" s="38"/>
      <c r="AT156" s="38"/>
    </row>
    <row r="157">
      <c r="E157" s="266"/>
      <c r="F157" s="266"/>
      <c r="G157" s="413" t="s">
        <v>298</v>
      </c>
      <c r="H157" s="414">
        <f>J156</f>
        <v>0.0048828125</v>
      </c>
      <c r="I157" s="415"/>
      <c r="J157" s="325"/>
      <c r="K157" s="325"/>
      <c r="L157" s="326"/>
      <c r="M157" s="326"/>
      <c r="N157" s="326"/>
      <c r="O157" s="325"/>
      <c r="P157" s="410"/>
      <c r="Q157" s="313"/>
      <c r="R157" s="38"/>
      <c r="S157" s="38"/>
      <c r="AK157" s="38"/>
      <c r="AL157" s="38"/>
      <c r="AM157" s="38"/>
      <c r="AN157" s="38"/>
      <c r="AO157" s="38"/>
      <c r="AP157" s="38"/>
      <c r="AQ157" s="38"/>
      <c r="AR157" s="38"/>
      <c r="AS157" s="38"/>
      <c r="AT157" s="38"/>
    </row>
    <row r="158">
      <c r="E158" s="266"/>
      <c r="F158" s="266"/>
      <c r="G158" s="416"/>
      <c r="H158" s="417"/>
      <c r="I158" s="418"/>
      <c r="J158" s="261"/>
      <c r="K158" s="261"/>
      <c r="L158" s="274"/>
      <c r="M158" s="274"/>
      <c r="N158" s="274"/>
      <c r="O158" s="261"/>
      <c r="P158" s="276"/>
      <c r="Q158" s="222"/>
      <c r="R158" s="38"/>
      <c r="S158" s="38"/>
      <c r="AK158" s="38"/>
      <c r="AL158" s="38"/>
      <c r="AM158" s="38"/>
      <c r="AN158" s="38"/>
      <c r="AO158" s="38"/>
      <c r="AP158" s="38"/>
      <c r="AQ158" s="38"/>
      <c r="AR158" s="38"/>
      <c r="AS158" s="38"/>
      <c r="AT158" s="38"/>
    </row>
    <row r="159">
      <c r="E159" s="266"/>
      <c r="F159" s="266"/>
      <c r="G159" s="369" t="s">
        <v>280</v>
      </c>
      <c r="H159" s="370" t="s">
        <v>281</v>
      </c>
      <c r="I159" s="419"/>
      <c r="J159" s="270"/>
      <c r="K159" s="270"/>
      <c r="L159" s="271"/>
      <c r="M159" s="271"/>
      <c r="N159" s="271"/>
      <c r="O159" s="270"/>
      <c r="P159" s="273"/>
      <c r="Q159" s="305"/>
      <c r="R159" s="38"/>
      <c r="S159" s="38"/>
      <c r="AK159" s="38"/>
      <c r="AL159" s="38"/>
      <c r="AM159" s="38"/>
      <c r="AN159" s="38"/>
      <c r="AO159" s="38"/>
      <c r="AP159" s="38"/>
      <c r="AQ159" s="38"/>
      <c r="AR159" s="38"/>
      <c r="AS159" s="38"/>
      <c r="AT159" s="38"/>
    </row>
    <row r="160">
      <c r="E160" s="266"/>
      <c r="F160" s="277"/>
      <c r="G160" s="372" t="s">
        <v>282</v>
      </c>
      <c r="H160" s="373">
        <f>IF(H159=G151,H157,0)</f>
        <v>0</v>
      </c>
      <c r="I160" s="418"/>
      <c r="J160" s="261"/>
      <c r="K160" s="261"/>
      <c r="L160" s="274"/>
      <c r="M160" s="274"/>
      <c r="N160" s="274"/>
      <c r="O160" s="261"/>
      <c r="P160" s="276"/>
      <c r="Q160" s="222"/>
      <c r="R160" s="38"/>
      <c r="S160" s="38"/>
      <c r="AK160" s="38"/>
      <c r="AL160" s="38"/>
      <c r="AM160" s="38"/>
      <c r="AN160" s="38"/>
      <c r="AO160" s="38"/>
      <c r="AP160" s="38"/>
      <c r="AQ160" s="38"/>
      <c r="AR160" s="38"/>
      <c r="AS160" s="38"/>
      <c r="AT160" s="38"/>
    </row>
    <row r="161">
      <c r="E161" s="266"/>
      <c r="F161" s="384" t="s">
        <v>285</v>
      </c>
      <c r="G161" s="385" t="s">
        <v>286</v>
      </c>
      <c r="H161" s="271" t="str">
        <f>VLOOKUP(O139&amp;","&amp;O143,$T$3:$W$12,4, FALSE)</f>
        <v>fp8</v>
      </c>
      <c r="I161" s="419"/>
      <c r="J161" s="270"/>
      <c r="K161" s="270"/>
      <c r="L161" s="271"/>
      <c r="M161" s="271"/>
      <c r="N161" s="271"/>
      <c r="O161" s="270"/>
      <c r="P161" s="273"/>
      <c r="Q161" s="305"/>
      <c r="R161" s="38"/>
      <c r="S161" s="38"/>
      <c r="AK161" s="38"/>
      <c r="AL161" s="38"/>
      <c r="AM161" s="38"/>
      <c r="AN161" s="38"/>
      <c r="AO161" s="38"/>
      <c r="AP161" s="38"/>
      <c r="AQ161" s="38"/>
      <c r="AR161" s="38"/>
      <c r="AS161" s="38"/>
      <c r="AT161" s="38"/>
    </row>
    <row r="162">
      <c r="E162" s="266"/>
      <c r="F162" s="266"/>
      <c r="G162" s="381" t="s">
        <v>299</v>
      </c>
      <c r="H162" s="420">
        <f>CALCULATE_FLOPS(K142:M142,K146:M146,K146,1,H161)</f>
        <v>9663676416</v>
      </c>
      <c r="I162" s="418"/>
      <c r="J162" s="261"/>
      <c r="K162" s="261"/>
      <c r="L162" s="274"/>
      <c r="M162" s="274"/>
      <c r="N162" s="274"/>
      <c r="O162" s="261"/>
      <c r="P162" s="276"/>
      <c r="Q162" s="222"/>
      <c r="R162" s="38"/>
      <c r="S162" s="38"/>
      <c r="AK162" s="38"/>
      <c r="AL162" s="38"/>
      <c r="AM162" s="38"/>
      <c r="AN162" s="38"/>
      <c r="AO162" s="38"/>
      <c r="AP162" s="38"/>
      <c r="AQ162" s="38"/>
      <c r="AR162" s="38"/>
      <c r="AS162" s="38"/>
      <c r="AT162" s="38"/>
    </row>
    <row r="163">
      <c r="A163" s="164"/>
      <c r="B163" s="38"/>
      <c r="C163" s="38"/>
      <c r="D163" s="38"/>
      <c r="E163" s="266"/>
      <c r="F163" s="277"/>
      <c r="G163" s="388" t="s">
        <v>288</v>
      </c>
      <c r="H163" s="421">
        <f>COMPUTE_TIME_MS(H162, H161)</f>
        <v>0.004870755545</v>
      </c>
      <c r="I163" s="390"/>
      <c r="J163" s="391"/>
      <c r="K163" s="391"/>
      <c r="L163" s="392"/>
      <c r="M163" s="392"/>
      <c r="N163" s="392"/>
      <c r="O163" s="391"/>
      <c r="P163" s="393"/>
      <c r="Q163" s="305"/>
      <c r="R163" s="38"/>
      <c r="S163" s="38"/>
      <c r="AK163" s="38"/>
      <c r="AL163" s="38"/>
      <c r="AM163" s="38"/>
      <c r="AN163" s="38"/>
      <c r="AO163" s="38"/>
      <c r="AP163" s="38"/>
      <c r="AQ163" s="38"/>
      <c r="AR163" s="38"/>
      <c r="AS163" s="38"/>
      <c r="AT163" s="38"/>
    </row>
    <row r="164">
      <c r="A164" s="164"/>
      <c r="B164" s="38"/>
      <c r="C164" s="38"/>
      <c r="D164" s="38"/>
      <c r="E164" s="266"/>
      <c r="F164" s="384" t="s">
        <v>289</v>
      </c>
      <c r="G164" s="381" t="s">
        <v>290</v>
      </c>
      <c r="H164" s="303">
        <f>IF(Q139,0,P142)+IF(Q143,0,P146)+IF(Q147,0,P150)</f>
        <v>42.1875</v>
      </c>
      <c r="I164" s="261"/>
      <c r="J164" s="261"/>
      <c r="K164" s="261"/>
      <c r="L164" s="274"/>
      <c r="M164" s="274"/>
      <c r="N164" s="274"/>
      <c r="O164" s="261"/>
      <c r="P164" s="276"/>
      <c r="Q164" s="222"/>
      <c r="R164" s="38"/>
      <c r="S164" s="38"/>
      <c r="AK164" s="38"/>
      <c r="AL164" s="38"/>
      <c r="AM164" s="38"/>
      <c r="AN164" s="38"/>
      <c r="AO164" s="38"/>
      <c r="AP164" s="38"/>
      <c r="AQ164" s="38"/>
      <c r="AR164" s="38"/>
      <c r="AS164" s="38"/>
      <c r="AT164" s="38"/>
    </row>
    <row r="165">
      <c r="A165" s="38"/>
      <c r="B165" s="38"/>
      <c r="C165" s="38"/>
      <c r="D165" s="38"/>
      <c r="E165" s="277"/>
      <c r="F165" s="277"/>
      <c r="G165" s="395" t="s">
        <v>291</v>
      </c>
      <c r="H165" s="422">
        <f>HBM_TIME_MS(H164)</f>
        <v>0.01408022231</v>
      </c>
      <c r="I165" s="391"/>
      <c r="J165" s="391"/>
      <c r="K165" s="391"/>
      <c r="L165" s="392"/>
      <c r="M165" s="392"/>
      <c r="N165" s="392"/>
      <c r="O165" s="391"/>
      <c r="P165" s="393"/>
      <c r="Q165" s="305"/>
      <c r="R165" s="38"/>
      <c r="S165" s="38"/>
      <c r="AK165" s="38"/>
      <c r="AL165" s="38"/>
      <c r="AM165" s="38"/>
      <c r="AN165" s="38"/>
      <c r="AO165" s="38"/>
      <c r="AP165" s="38"/>
      <c r="AQ165" s="38"/>
      <c r="AR165" s="38"/>
      <c r="AS165" s="38"/>
      <c r="AT165" s="38"/>
    </row>
    <row r="166">
      <c r="A166" s="87"/>
      <c r="B166" s="87"/>
      <c r="C166" s="87"/>
      <c r="D166" s="87"/>
      <c r="E166" s="258" t="s">
        <v>300</v>
      </c>
      <c r="F166" s="282" t="s">
        <v>249</v>
      </c>
      <c r="G166" s="260"/>
      <c r="H166" s="290" t="s">
        <v>238</v>
      </c>
      <c r="I166" s="290" t="s">
        <v>239</v>
      </c>
      <c r="J166" s="195" t="s">
        <v>40</v>
      </c>
      <c r="K166" s="195" t="s">
        <v>38</v>
      </c>
      <c r="L166" s="195" t="s">
        <v>154</v>
      </c>
      <c r="M166" s="398" t="s">
        <v>148</v>
      </c>
      <c r="N166" s="290" t="s">
        <v>240</v>
      </c>
      <c r="O166" s="291" t="str">
        <f>EXTRACT_ACTIVATION_DTYPE(PARAMS("attn_proj_dtype"))</f>
        <v>fp8</v>
      </c>
      <c r="P166" s="292"/>
      <c r="Q166" s="291" t="b">
        <v>0</v>
      </c>
      <c r="R166" s="38"/>
      <c r="S166" s="38"/>
      <c r="AK166" s="38"/>
      <c r="AL166" s="38"/>
      <c r="AM166" s="38"/>
      <c r="AN166" s="38"/>
      <c r="AO166" s="38"/>
      <c r="AP166" s="38"/>
      <c r="AQ166" s="38"/>
      <c r="AR166" s="38"/>
      <c r="AS166" s="38"/>
      <c r="AT166" s="38"/>
    </row>
    <row r="167">
      <c r="A167" s="87"/>
      <c r="B167" s="87"/>
      <c r="C167" s="87"/>
      <c r="D167" s="87"/>
      <c r="E167" s="266"/>
      <c r="F167" s="267"/>
      <c r="G167" s="268"/>
      <c r="H167" s="195" t="s">
        <v>242</v>
      </c>
      <c r="I167" s="290" t="s">
        <v>239</v>
      </c>
      <c r="J167" s="289">
        <f t="shared" ref="J167:M167" si="25">PARAMS(J166)</f>
        <v>2048</v>
      </c>
      <c r="K167" s="290">
        <f t="shared" si="25"/>
        <v>1</v>
      </c>
      <c r="L167" s="290">
        <f t="shared" si="25"/>
        <v>128</v>
      </c>
      <c r="M167" s="290">
        <f t="shared" si="25"/>
        <v>128</v>
      </c>
      <c r="N167" s="290" t="s">
        <v>240</v>
      </c>
      <c r="O167" s="266"/>
      <c r="P167" s="292">
        <f>SIZEOF_IN_MIB(J167:M167, $O166)</f>
        <v>32</v>
      </c>
      <c r="Q167" s="266"/>
      <c r="R167" s="38"/>
      <c r="S167" s="38"/>
      <c r="AK167" s="38"/>
      <c r="AL167" s="38"/>
      <c r="AM167" s="38"/>
      <c r="AN167" s="38"/>
      <c r="AO167" s="38"/>
      <c r="AP167" s="38"/>
      <c r="AQ167" s="38"/>
      <c r="AR167" s="38"/>
      <c r="AS167" s="38"/>
      <c r="AT167" s="38"/>
    </row>
    <row r="168">
      <c r="A168" s="87"/>
      <c r="B168" s="87"/>
      <c r="C168" s="87"/>
      <c r="D168" s="87"/>
      <c r="E168" s="266"/>
      <c r="F168" s="267"/>
      <c r="G168" s="268"/>
      <c r="H168" s="289" t="s">
        <v>244</v>
      </c>
      <c r="I168" s="289" t="s">
        <v>239</v>
      </c>
      <c r="J168" s="195" t="s">
        <v>143</v>
      </c>
      <c r="K168" s="195"/>
      <c r="L168" s="195"/>
      <c r="M168" s="289"/>
      <c r="N168" s="289" t="s">
        <v>240</v>
      </c>
      <c r="O168" s="266"/>
      <c r="P168" s="292"/>
      <c r="Q168" s="266"/>
      <c r="R168" s="38"/>
      <c r="S168" s="38"/>
      <c r="AG168" s="38"/>
      <c r="AH168" s="38"/>
      <c r="AI168" s="38"/>
      <c r="AJ168" s="38"/>
      <c r="AK168" s="38"/>
      <c r="AL168" s="38"/>
      <c r="AM168" s="38"/>
      <c r="AN168" s="38"/>
      <c r="AO168" s="38"/>
      <c r="AP168" s="38"/>
      <c r="AQ168" s="38"/>
      <c r="AR168" s="38"/>
      <c r="AS168" s="38"/>
      <c r="AT168" s="38"/>
    </row>
    <row r="169">
      <c r="A169" s="87"/>
      <c r="B169" s="87"/>
      <c r="C169" s="87"/>
      <c r="D169" s="87"/>
      <c r="E169" s="266"/>
      <c r="F169" s="278"/>
      <c r="G169" s="279"/>
      <c r="H169" s="195" t="s">
        <v>246</v>
      </c>
      <c r="I169" s="289" t="s">
        <v>239</v>
      </c>
      <c r="J169" s="289">
        <f t="shared" ref="J169:M169" si="26">J167/SHARDING(J168)</f>
        <v>128</v>
      </c>
      <c r="K169" s="289">
        <f t="shared" si="26"/>
        <v>1</v>
      </c>
      <c r="L169" s="289">
        <f t="shared" si="26"/>
        <v>128</v>
      </c>
      <c r="M169" s="289">
        <f t="shared" si="26"/>
        <v>128</v>
      </c>
      <c r="N169" s="289" t="s">
        <v>240</v>
      </c>
      <c r="O169" s="277"/>
      <c r="P169" s="292">
        <f>SIZEOF_IN_MIB(J169:M169, $O166)</f>
        <v>2</v>
      </c>
      <c r="Q169" s="277"/>
      <c r="R169" s="38"/>
      <c r="S169" s="38"/>
      <c r="AG169" s="38"/>
      <c r="AH169" s="38"/>
      <c r="AI169" s="38"/>
      <c r="AJ169" s="38"/>
      <c r="AK169" s="38"/>
      <c r="AL169" s="38"/>
      <c r="AM169" s="38"/>
      <c r="AN169" s="38"/>
      <c r="AO169" s="38"/>
      <c r="AP169" s="38"/>
      <c r="AQ169" s="38"/>
      <c r="AR169" s="38"/>
      <c r="AS169" s="38"/>
      <c r="AT169" s="38"/>
    </row>
    <row r="170">
      <c r="A170" s="87"/>
      <c r="B170" s="87"/>
      <c r="C170" s="87"/>
      <c r="D170" s="87"/>
      <c r="E170" s="266"/>
      <c r="F170" s="259" t="s">
        <v>253</v>
      </c>
      <c r="G170" s="260"/>
      <c r="H170" s="289" t="s">
        <v>238</v>
      </c>
      <c r="I170" s="289" t="s">
        <v>239</v>
      </c>
      <c r="J170" s="290"/>
      <c r="K170" s="195" t="s">
        <v>154</v>
      </c>
      <c r="L170" s="398" t="s">
        <v>148</v>
      </c>
      <c r="M170" s="195" t="s">
        <v>145</v>
      </c>
      <c r="N170" s="289" t="s">
        <v>240</v>
      </c>
      <c r="O170" s="291" t="str">
        <f>EXTRACT_WEIGHT_DTYPE(PARAMS("attn_proj_dtype"))</f>
        <v>fp8</v>
      </c>
      <c r="P170" s="292"/>
      <c r="Q170" s="291" t="b">
        <v>0</v>
      </c>
      <c r="R170" s="38"/>
      <c r="S170" s="38"/>
      <c r="AG170" s="38"/>
      <c r="AH170" s="38"/>
      <c r="AI170" s="38"/>
      <c r="AJ170" s="38"/>
      <c r="AK170" s="38"/>
      <c r="AL170" s="38"/>
      <c r="AM170" s="38"/>
      <c r="AN170" s="38"/>
      <c r="AO170" s="38"/>
      <c r="AP170" s="38"/>
      <c r="AQ170" s="38"/>
      <c r="AR170" s="38"/>
      <c r="AS170" s="38"/>
      <c r="AT170" s="38"/>
    </row>
    <row r="171">
      <c r="A171" s="87"/>
      <c r="B171" s="87"/>
      <c r="C171" s="87"/>
      <c r="D171" s="87"/>
      <c r="E171" s="266"/>
      <c r="F171" s="267"/>
      <c r="G171" s="268"/>
      <c r="H171" s="195" t="s">
        <v>242</v>
      </c>
      <c r="I171" s="289" t="s">
        <v>239</v>
      </c>
      <c r="J171" s="290"/>
      <c r="K171" s="289">
        <f t="shared" ref="K171:M171" si="27">PARAMS(K170)</f>
        <v>128</v>
      </c>
      <c r="L171" s="289">
        <f t="shared" si="27"/>
        <v>128</v>
      </c>
      <c r="M171" s="289">
        <f t="shared" si="27"/>
        <v>512</v>
      </c>
      <c r="N171" s="289" t="s">
        <v>240</v>
      </c>
      <c r="O171" s="266"/>
      <c r="P171" s="292">
        <f>SIZEOF_IN_MIB(J171:M171, $O170)</f>
        <v>8</v>
      </c>
      <c r="Q171" s="266"/>
      <c r="R171" s="38"/>
      <c r="S171" s="38"/>
      <c r="AG171" s="38"/>
      <c r="AH171" s="38"/>
      <c r="AI171" s="38"/>
      <c r="AJ171" s="38"/>
      <c r="AK171" s="38"/>
      <c r="AL171" s="38"/>
      <c r="AM171" s="38"/>
      <c r="AN171" s="38"/>
      <c r="AO171" s="38"/>
      <c r="AP171" s="38"/>
      <c r="AQ171" s="38"/>
      <c r="AR171" s="38"/>
      <c r="AS171" s="38"/>
      <c r="AT171" s="38"/>
    </row>
    <row r="172">
      <c r="A172" s="87"/>
      <c r="B172" s="87"/>
      <c r="C172" s="87"/>
      <c r="D172" s="87"/>
      <c r="E172" s="266"/>
      <c r="F172" s="267"/>
      <c r="G172" s="268"/>
      <c r="H172" s="289" t="s">
        <v>244</v>
      </c>
      <c r="I172" s="289" t="s">
        <v>239</v>
      </c>
      <c r="J172" s="290"/>
      <c r="K172" s="290"/>
      <c r="L172" s="289"/>
      <c r="M172" s="289"/>
      <c r="N172" s="289" t="s">
        <v>240</v>
      </c>
      <c r="O172" s="266"/>
      <c r="P172" s="292"/>
      <c r="Q172" s="266"/>
      <c r="R172" s="38"/>
      <c r="S172" s="38"/>
      <c r="AG172" s="38"/>
      <c r="AH172" s="38"/>
      <c r="AI172" s="38"/>
      <c r="AJ172" s="38"/>
      <c r="AK172" s="38"/>
      <c r="AL172" s="38"/>
      <c r="AM172" s="38"/>
      <c r="AN172" s="38"/>
      <c r="AO172" s="38"/>
      <c r="AP172" s="38"/>
      <c r="AQ172" s="38"/>
      <c r="AR172" s="38"/>
      <c r="AS172" s="38"/>
      <c r="AT172" s="38"/>
    </row>
    <row r="173">
      <c r="A173" s="87"/>
      <c r="B173" s="87"/>
      <c r="C173" s="87"/>
      <c r="D173" s="87"/>
      <c r="E173" s="266"/>
      <c r="F173" s="278"/>
      <c r="G173" s="279"/>
      <c r="H173" s="274" t="s">
        <v>246</v>
      </c>
      <c r="I173" s="274" t="s">
        <v>239</v>
      </c>
      <c r="J173" s="261"/>
      <c r="K173" s="274">
        <f t="shared" ref="K173:M173" si="28">K171/SHARDING(K172)</f>
        <v>128</v>
      </c>
      <c r="L173" s="274">
        <f t="shared" si="28"/>
        <v>128</v>
      </c>
      <c r="M173" s="274">
        <f t="shared" si="28"/>
        <v>512</v>
      </c>
      <c r="N173" s="274" t="s">
        <v>240</v>
      </c>
      <c r="O173" s="241"/>
      <c r="P173" s="276">
        <f>SIZEOF_IN_MIB(J173:M173, $O170)</f>
        <v>8</v>
      </c>
      <c r="Q173" s="241"/>
      <c r="R173" s="38"/>
      <c r="S173" s="38"/>
      <c r="T173" s="207"/>
      <c r="U173" s="207"/>
      <c r="V173" s="207"/>
      <c r="W173" s="207"/>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c r="AT173" s="38"/>
    </row>
    <row r="174">
      <c r="A174" s="87"/>
      <c r="B174" s="87"/>
      <c r="C174" s="87"/>
      <c r="D174" s="87"/>
      <c r="E174" s="266"/>
      <c r="F174" s="259" t="s">
        <v>257</v>
      </c>
      <c r="G174" s="260"/>
      <c r="H174" s="271" t="s">
        <v>238</v>
      </c>
      <c r="I174" s="271" t="s">
        <v>239</v>
      </c>
      <c r="J174" s="269" t="s">
        <v>40</v>
      </c>
      <c r="K174" s="269" t="s">
        <v>38</v>
      </c>
      <c r="L174" s="269" t="s">
        <v>154</v>
      </c>
      <c r="M174" s="269" t="s">
        <v>145</v>
      </c>
      <c r="N174" s="271" t="s">
        <v>240</v>
      </c>
      <c r="O174" s="399" t="s">
        <v>82</v>
      </c>
      <c r="P174" s="273"/>
      <c r="Q174" s="399" t="b">
        <v>0</v>
      </c>
      <c r="R174" s="38"/>
      <c r="S174" s="38"/>
      <c r="T174" s="207"/>
      <c r="U174" s="207"/>
      <c r="V174" s="207"/>
      <c r="W174" s="207"/>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8"/>
    </row>
    <row r="175">
      <c r="A175" s="87"/>
      <c r="B175" s="87"/>
      <c r="C175" s="87"/>
      <c r="D175" s="87"/>
      <c r="E175" s="266"/>
      <c r="F175" s="267"/>
      <c r="G175" s="268"/>
      <c r="H175" s="262" t="s">
        <v>242</v>
      </c>
      <c r="I175" s="274" t="s">
        <v>239</v>
      </c>
      <c r="J175" s="274">
        <f t="shared" ref="J175:M175" si="29">PARAMS(J174)</f>
        <v>2048</v>
      </c>
      <c r="K175" s="274">
        <f t="shared" si="29"/>
        <v>1</v>
      </c>
      <c r="L175" s="274">
        <f t="shared" si="29"/>
        <v>128</v>
      </c>
      <c r="M175" s="274">
        <f t="shared" si="29"/>
        <v>512</v>
      </c>
      <c r="N175" s="274" t="s">
        <v>240</v>
      </c>
      <c r="O175" s="275"/>
      <c r="P175" s="276">
        <f>SIZEOF_IN_MIB(J175:M175, $O174)</f>
        <v>256</v>
      </c>
      <c r="Q175" s="275"/>
      <c r="R175" s="38"/>
      <c r="S175" s="38"/>
      <c r="T175" s="207"/>
      <c r="U175" s="207"/>
      <c r="V175" s="207"/>
      <c r="W175" s="207"/>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c r="AT175" s="38"/>
    </row>
    <row r="176">
      <c r="A176" s="87"/>
      <c r="B176" s="87"/>
      <c r="C176" s="87"/>
      <c r="D176" s="87"/>
      <c r="E176" s="266"/>
      <c r="F176" s="267"/>
      <c r="G176" s="268"/>
      <c r="H176" s="271" t="s">
        <v>244</v>
      </c>
      <c r="I176" s="271" t="s">
        <v>239</v>
      </c>
      <c r="J176" s="269" t="s">
        <v>143</v>
      </c>
      <c r="K176" s="269"/>
      <c r="L176" s="269"/>
      <c r="M176" s="271"/>
      <c r="N176" s="271" t="s">
        <v>240</v>
      </c>
      <c r="O176" s="272"/>
      <c r="P176" s="273"/>
      <c r="Q176" s="272"/>
      <c r="R176" s="38"/>
      <c r="S176" s="38"/>
      <c r="T176" s="207"/>
      <c r="U176" s="207"/>
      <c r="V176" s="207"/>
      <c r="W176" s="207"/>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row>
    <row r="177">
      <c r="A177" s="87"/>
      <c r="B177" s="87"/>
      <c r="C177" s="87"/>
      <c r="D177" s="87"/>
      <c r="E177" s="266"/>
      <c r="F177" s="278"/>
      <c r="G177" s="279"/>
      <c r="H177" s="274" t="s">
        <v>246</v>
      </c>
      <c r="I177" s="274" t="s">
        <v>239</v>
      </c>
      <c r="J177" s="274">
        <f t="shared" ref="J177:M177" si="30">J175/SHARDING(J176)</f>
        <v>128</v>
      </c>
      <c r="K177" s="274">
        <f t="shared" si="30"/>
        <v>1</v>
      </c>
      <c r="L177" s="274">
        <f t="shared" si="30"/>
        <v>128</v>
      </c>
      <c r="M177" s="274">
        <f t="shared" si="30"/>
        <v>512</v>
      </c>
      <c r="N177" s="274" t="s">
        <v>240</v>
      </c>
      <c r="O177" s="241"/>
      <c r="P177" s="276">
        <f>SIZEOF_IN_MIB(J177:M177, $O174)</f>
        <v>16</v>
      </c>
      <c r="Q177" s="241"/>
      <c r="R177" s="38"/>
      <c r="S177" s="38"/>
      <c r="T177" s="207"/>
      <c r="U177" s="207"/>
      <c r="V177" s="207"/>
      <c r="W177" s="207"/>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38"/>
    </row>
    <row r="178">
      <c r="A178" s="87"/>
      <c r="B178" s="87"/>
      <c r="C178" s="87"/>
      <c r="D178" s="87"/>
      <c r="E178" s="266"/>
      <c r="F178" s="400" t="s">
        <v>293</v>
      </c>
      <c r="G178" s="385" t="s">
        <v>45</v>
      </c>
      <c r="H178" s="423"/>
      <c r="I178" s="424"/>
      <c r="J178" s="270"/>
      <c r="K178" s="270"/>
      <c r="L178" s="271"/>
      <c r="M178" s="271"/>
      <c r="N178" s="271"/>
      <c r="O178" s="270"/>
      <c r="P178" s="273"/>
      <c r="Q178" s="305"/>
      <c r="T178" s="3"/>
      <c r="U178" s="3"/>
      <c r="V178" s="3"/>
      <c r="W178" s="3"/>
    </row>
    <row r="179">
      <c r="A179" s="87"/>
      <c r="B179" s="38"/>
      <c r="C179" s="38"/>
      <c r="D179" s="38"/>
      <c r="E179" s="266"/>
      <c r="F179" s="277"/>
      <c r="G179" s="385"/>
      <c r="H179" s="274"/>
      <c r="I179" s="418"/>
      <c r="J179" s="261"/>
      <c r="K179" s="261"/>
      <c r="L179" s="274"/>
      <c r="M179" s="274"/>
      <c r="N179" s="274"/>
      <c r="O179" s="261"/>
      <c r="P179" s="276"/>
      <c r="Q179" s="222"/>
      <c r="T179" s="3"/>
      <c r="U179" s="3"/>
      <c r="V179" s="3"/>
      <c r="W179" s="3"/>
    </row>
    <row r="180">
      <c r="A180" s="38"/>
      <c r="B180" s="38"/>
      <c r="C180" s="38"/>
      <c r="D180" s="38"/>
      <c r="E180" s="266"/>
      <c r="F180" s="384" t="s">
        <v>285</v>
      </c>
      <c r="G180" s="385" t="s">
        <v>286</v>
      </c>
      <c r="H180" s="271" t="str">
        <f>VLOOKUP(O166&amp;","&amp;O170,$T$3:$W$12,4, FALSE)</f>
        <v>fp8</v>
      </c>
      <c r="I180" s="419"/>
      <c r="J180" s="270"/>
      <c r="K180" s="270"/>
      <c r="L180" s="271"/>
      <c r="M180" s="271"/>
      <c r="N180" s="271"/>
      <c r="O180" s="270"/>
      <c r="P180" s="273"/>
      <c r="Q180" s="305"/>
      <c r="T180" s="3"/>
      <c r="U180" s="3"/>
      <c r="V180" s="3"/>
      <c r="W180" s="3"/>
    </row>
    <row r="181">
      <c r="A181" s="87"/>
      <c r="B181" s="87"/>
      <c r="C181" s="87"/>
      <c r="D181" s="87"/>
      <c r="E181" s="266"/>
      <c r="F181" s="266"/>
      <c r="G181" s="381" t="s">
        <v>299</v>
      </c>
      <c r="H181" s="420">
        <f>CALCULATE_FLOPS(J169:M169,J173:M173,L173,K173,H180)</f>
        <v>4294967296</v>
      </c>
      <c r="I181" s="418"/>
      <c r="J181" s="261"/>
      <c r="K181" s="261"/>
      <c r="L181" s="274"/>
      <c r="M181" s="274"/>
      <c r="N181" s="274"/>
      <c r="O181" s="261"/>
      <c r="P181" s="276"/>
      <c r="Q181" s="222"/>
      <c r="T181" s="3"/>
      <c r="U181" s="3"/>
      <c r="V181" s="3"/>
      <c r="W181" s="3"/>
    </row>
    <row r="182">
      <c r="A182" s="87"/>
      <c r="B182" s="87"/>
      <c r="C182" s="87"/>
      <c r="D182" s="87"/>
      <c r="E182" s="266"/>
      <c r="F182" s="277"/>
      <c r="G182" s="388" t="s">
        <v>288</v>
      </c>
      <c r="H182" s="389">
        <f>COMPUTE_TIME_MS(H181, H180)</f>
        <v>0.002164780242</v>
      </c>
      <c r="I182" s="390"/>
      <c r="J182" s="391"/>
      <c r="K182" s="391"/>
      <c r="L182" s="392"/>
      <c r="M182" s="392"/>
      <c r="N182" s="392"/>
      <c r="O182" s="391"/>
      <c r="P182" s="393"/>
      <c r="Q182" s="305"/>
      <c r="T182" s="3"/>
      <c r="U182" s="3"/>
      <c r="V182" s="3"/>
      <c r="W182" s="3"/>
    </row>
    <row r="183">
      <c r="A183" s="87"/>
      <c r="B183" s="87"/>
      <c r="C183" s="87"/>
      <c r="D183" s="87"/>
      <c r="E183" s="266"/>
      <c r="F183" s="384" t="s">
        <v>289</v>
      </c>
      <c r="G183" s="381" t="s">
        <v>290</v>
      </c>
      <c r="H183" s="303">
        <f>IF(Q166,0,P169)+IF(Q170,0,P173)+IF(Q174,0,P177)</f>
        <v>26</v>
      </c>
      <c r="I183" s="261"/>
      <c r="J183" s="261"/>
      <c r="K183" s="261"/>
      <c r="L183" s="274"/>
      <c r="M183" s="274"/>
      <c r="N183" s="274"/>
      <c r="O183" s="261"/>
      <c r="P183" s="276"/>
      <c r="Q183" s="222"/>
      <c r="R183" s="38"/>
      <c r="S183" s="38"/>
      <c r="T183" s="207"/>
      <c r="U183" s="207"/>
      <c r="V183" s="207"/>
      <c r="W183" s="207"/>
      <c r="X183" s="38"/>
      <c r="Y183" s="38"/>
      <c r="Z183" s="38"/>
      <c r="AA183" s="38"/>
      <c r="AB183" s="38"/>
      <c r="AC183" s="38"/>
      <c r="AD183" s="38"/>
      <c r="AE183" s="38"/>
      <c r="AF183" s="38"/>
      <c r="AG183" s="38"/>
      <c r="AH183" s="38"/>
      <c r="AI183" s="38"/>
      <c r="AJ183" s="38"/>
      <c r="AK183" s="38"/>
      <c r="AL183" s="38"/>
      <c r="AM183" s="38"/>
      <c r="AN183" s="38"/>
      <c r="AO183" s="38"/>
      <c r="AP183" s="38"/>
      <c r="AQ183" s="38"/>
      <c r="AR183" s="38"/>
      <c r="AS183" s="38"/>
      <c r="AT183" s="38"/>
    </row>
    <row r="184">
      <c r="A184" s="87"/>
      <c r="B184" s="87"/>
      <c r="C184" s="87"/>
      <c r="D184" s="87"/>
      <c r="E184" s="277"/>
      <c r="F184" s="277"/>
      <c r="G184" s="395" t="s">
        <v>291</v>
      </c>
      <c r="H184" s="422">
        <f>HBM_TIME_MS(H183)</f>
        <v>0.008677588859</v>
      </c>
      <c r="I184" s="391"/>
      <c r="J184" s="391"/>
      <c r="K184" s="391"/>
      <c r="L184" s="392"/>
      <c r="M184" s="392"/>
      <c r="N184" s="392"/>
      <c r="O184" s="391"/>
      <c r="P184" s="393"/>
      <c r="Q184" s="305"/>
      <c r="R184" s="38"/>
      <c r="S184" s="38"/>
      <c r="T184" s="207"/>
      <c r="U184" s="207"/>
      <c r="V184" s="207"/>
      <c r="W184" s="207"/>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c r="AT184" s="38"/>
    </row>
    <row r="185">
      <c r="A185" s="87"/>
      <c r="B185" s="87"/>
      <c r="C185" s="87"/>
      <c r="D185" s="87"/>
      <c r="E185" s="258" t="s">
        <v>301</v>
      </c>
      <c r="F185" s="282" t="s">
        <v>249</v>
      </c>
      <c r="G185" s="260"/>
      <c r="H185" s="261" t="s">
        <v>238</v>
      </c>
      <c r="I185" s="261" t="s">
        <v>239</v>
      </c>
      <c r="J185" s="262"/>
      <c r="K185" s="262" t="s">
        <v>40</v>
      </c>
      <c r="L185" s="262" t="s">
        <v>38</v>
      </c>
      <c r="M185" s="425" t="s">
        <v>125</v>
      </c>
      <c r="N185" s="261" t="s">
        <v>240</v>
      </c>
      <c r="O185" s="263" t="str">
        <f>EXTRACT_ACTIVATION_DTYPE(PARAMS("attn_proj_dtype"))</f>
        <v>fp8</v>
      </c>
      <c r="P185" s="276"/>
      <c r="Q185" s="263" t="b">
        <v>0</v>
      </c>
      <c r="R185" s="38"/>
      <c r="S185" s="38"/>
      <c r="T185" s="38"/>
      <c r="U185" s="38"/>
      <c r="V185" s="38"/>
      <c r="W185" s="38"/>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c r="AT185" s="38"/>
    </row>
    <row r="186">
      <c r="A186" s="87"/>
      <c r="B186" s="87"/>
      <c r="C186" s="87"/>
      <c r="D186" s="87"/>
      <c r="E186" s="266"/>
      <c r="F186" s="267"/>
      <c r="G186" s="268"/>
      <c r="H186" s="195" t="s">
        <v>242</v>
      </c>
      <c r="I186" s="290" t="s">
        <v>239</v>
      </c>
      <c r="J186" s="289"/>
      <c r="K186" s="289">
        <f t="shared" ref="K186:M186" si="31">PARAMS(K185)</f>
        <v>2048</v>
      </c>
      <c r="L186" s="290">
        <f t="shared" si="31"/>
        <v>1</v>
      </c>
      <c r="M186" s="290">
        <f t="shared" si="31"/>
        <v>7168</v>
      </c>
      <c r="N186" s="290" t="s">
        <v>240</v>
      </c>
      <c r="O186" s="266"/>
      <c r="P186" s="292">
        <f>SIZEOF_IN_MIB(J186:M186, $O185)</f>
        <v>14</v>
      </c>
      <c r="Q186" s="266"/>
      <c r="R186" s="38"/>
      <c r="S186" s="38"/>
      <c r="T186" s="38"/>
      <c r="U186" s="38"/>
      <c r="V186" s="38"/>
      <c r="W186" s="38"/>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c r="AT186" s="38"/>
    </row>
    <row r="187">
      <c r="A187" s="87"/>
      <c r="B187" s="87"/>
      <c r="C187" s="87"/>
      <c r="D187" s="87"/>
      <c r="E187" s="266"/>
      <c r="F187" s="267"/>
      <c r="G187" s="268"/>
      <c r="H187" s="289" t="s">
        <v>244</v>
      </c>
      <c r="I187" s="289" t="s">
        <v>239</v>
      </c>
      <c r="J187" s="290"/>
      <c r="K187" s="195" t="s">
        <v>143</v>
      </c>
      <c r="L187" s="195"/>
      <c r="M187" s="289"/>
      <c r="N187" s="289" t="s">
        <v>240</v>
      </c>
      <c r="O187" s="266"/>
      <c r="P187" s="292"/>
      <c r="Q187" s="266"/>
      <c r="R187" s="38"/>
      <c r="S187" s="38"/>
      <c r="T187" s="38"/>
      <c r="U187" s="38"/>
      <c r="V187" s="38"/>
      <c r="W187" s="38"/>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c r="AT187" s="38"/>
    </row>
    <row r="188">
      <c r="A188" s="87"/>
      <c r="B188" s="87"/>
      <c r="C188" s="87"/>
      <c r="D188" s="87"/>
      <c r="E188" s="266"/>
      <c r="F188" s="278"/>
      <c r="G188" s="279"/>
      <c r="H188" s="195" t="s">
        <v>246</v>
      </c>
      <c r="I188" s="289" t="s">
        <v>239</v>
      </c>
      <c r="J188" s="290"/>
      <c r="K188" s="289">
        <f t="shared" ref="K188:M188" si="32">K186/SHARDING(K187)</f>
        <v>128</v>
      </c>
      <c r="L188" s="289">
        <f t="shared" si="32"/>
        <v>1</v>
      </c>
      <c r="M188" s="289">
        <f t="shared" si="32"/>
        <v>7168</v>
      </c>
      <c r="N188" s="289" t="s">
        <v>240</v>
      </c>
      <c r="O188" s="277"/>
      <c r="P188" s="292">
        <f>SIZEOF_IN_MIB(J188:M188, $O185)</f>
        <v>0.875</v>
      </c>
      <c r="Q188" s="277"/>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c r="AT188" s="38"/>
    </row>
    <row r="189">
      <c r="A189" s="87"/>
      <c r="B189" s="87"/>
      <c r="C189" s="87"/>
      <c r="D189" s="87"/>
      <c r="E189" s="266"/>
      <c r="F189" s="259" t="s">
        <v>253</v>
      </c>
      <c r="G189" s="260"/>
      <c r="H189" s="289" t="s">
        <v>238</v>
      </c>
      <c r="I189" s="289" t="s">
        <v>239</v>
      </c>
      <c r="J189" s="290"/>
      <c r="K189" s="195"/>
      <c r="L189" s="398" t="s">
        <v>125</v>
      </c>
      <c r="M189" s="195" t="s">
        <v>157</v>
      </c>
      <c r="N189" s="289" t="s">
        <v>240</v>
      </c>
      <c r="O189" s="291" t="str">
        <f>EXTRACT_WEIGHT_DTYPE(PARAMS("attn_proj_dtype"))</f>
        <v>fp8</v>
      </c>
      <c r="P189" s="292"/>
      <c r="Q189" s="291" t="b">
        <v>0</v>
      </c>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c r="AT189" s="38"/>
    </row>
    <row r="190">
      <c r="A190" s="87"/>
      <c r="B190" s="87"/>
      <c r="C190" s="87"/>
      <c r="D190" s="87"/>
      <c r="E190" s="266"/>
      <c r="F190" s="267"/>
      <c r="G190" s="268"/>
      <c r="H190" s="195" t="s">
        <v>242</v>
      </c>
      <c r="I190" s="289" t="s">
        <v>239</v>
      </c>
      <c r="J190" s="290"/>
      <c r="K190" s="289"/>
      <c r="L190" s="289">
        <f t="shared" ref="L190:M190" si="33">PARAMS(L189)</f>
        <v>7168</v>
      </c>
      <c r="M190" s="289">
        <f t="shared" si="33"/>
        <v>576</v>
      </c>
      <c r="N190" s="289" t="s">
        <v>240</v>
      </c>
      <c r="O190" s="266"/>
      <c r="P190" s="292">
        <f>SIZEOF_IN_MIB(J190:M190, $O189)</f>
        <v>3.9375</v>
      </c>
      <c r="Q190" s="266"/>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c r="AT190" s="38"/>
    </row>
    <row r="191">
      <c r="A191" s="87"/>
      <c r="B191" s="87"/>
      <c r="C191" s="87"/>
      <c r="D191" s="87"/>
      <c r="E191" s="266"/>
      <c r="F191" s="267"/>
      <c r="G191" s="268"/>
      <c r="H191" s="289" t="s">
        <v>244</v>
      </c>
      <c r="I191" s="289" t="s">
        <v>239</v>
      </c>
      <c r="J191" s="290"/>
      <c r="K191" s="290"/>
      <c r="L191" s="289"/>
      <c r="M191" s="289"/>
      <c r="N191" s="289" t="s">
        <v>240</v>
      </c>
      <c r="O191" s="266"/>
      <c r="P191" s="292"/>
      <c r="Q191" s="266"/>
    </row>
    <row r="192">
      <c r="A192" s="87"/>
      <c r="B192" s="87"/>
      <c r="C192" s="87"/>
      <c r="D192" s="87"/>
      <c r="E192" s="266"/>
      <c r="F192" s="278"/>
      <c r="G192" s="279"/>
      <c r="H192" s="274" t="s">
        <v>246</v>
      </c>
      <c r="I192" s="274" t="s">
        <v>239</v>
      </c>
      <c r="J192" s="261"/>
      <c r="K192" s="274"/>
      <c r="L192" s="274">
        <f t="shared" ref="L192:M192" si="34">L190/SHARDING(L191)</f>
        <v>7168</v>
      </c>
      <c r="M192" s="274">
        <f t="shared" si="34"/>
        <v>576</v>
      </c>
      <c r="N192" s="274" t="s">
        <v>240</v>
      </c>
      <c r="O192" s="241"/>
      <c r="P192" s="276">
        <f>SIZEOF_IN_MIB(J192:M192, $O189)</f>
        <v>3.9375</v>
      </c>
      <c r="Q192" s="241"/>
    </row>
    <row r="193">
      <c r="A193" s="87"/>
      <c r="B193" s="87"/>
      <c r="C193" s="87"/>
      <c r="D193" s="87"/>
      <c r="E193" s="266"/>
      <c r="F193" s="259" t="s">
        <v>257</v>
      </c>
      <c r="G193" s="260"/>
      <c r="H193" s="271" t="s">
        <v>238</v>
      </c>
      <c r="I193" s="271" t="s">
        <v>239</v>
      </c>
      <c r="J193" s="270"/>
      <c r="K193" s="269" t="s">
        <v>40</v>
      </c>
      <c r="L193" s="269" t="s">
        <v>38</v>
      </c>
      <c r="M193" s="269" t="s">
        <v>157</v>
      </c>
      <c r="N193" s="271" t="s">
        <v>240</v>
      </c>
      <c r="O193" s="399" t="s">
        <v>82</v>
      </c>
      <c r="P193" s="273"/>
      <c r="Q193" s="399" t="b">
        <v>0</v>
      </c>
    </row>
    <row r="194">
      <c r="A194" s="87"/>
      <c r="B194" s="38"/>
      <c r="C194" s="38"/>
      <c r="D194" s="38"/>
      <c r="E194" s="266"/>
      <c r="F194" s="267"/>
      <c r="G194" s="268"/>
      <c r="H194" s="262" t="s">
        <v>242</v>
      </c>
      <c r="I194" s="274" t="s">
        <v>239</v>
      </c>
      <c r="J194" s="261"/>
      <c r="K194" s="274">
        <f t="shared" ref="K194:M194" si="35">PARAMS(K193)</f>
        <v>2048</v>
      </c>
      <c r="L194" s="274">
        <f t="shared" si="35"/>
        <v>1</v>
      </c>
      <c r="M194" s="274">
        <f t="shared" si="35"/>
        <v>576</v>
      </c>
      <c r="N194" s="274" t="s">
        <v>240</v>
      </c>
      <c r="O194" s="275"/>
      <c r="P194" s="276">
        <f>SIZEOF_IN_MIB(K194:M194, $O193)</f>
        <v>2.25</v>
      </c>
      <c r="Q194" s="275"/>
    </row>
    <row r="195">
      <c r="A195" s="38"/>
      <c r="B195" s="38"/>
      <c r="C195" s="38"/>
      <c r="D195" s="38"/>
      <c r="E195" s="266"/>
      <c r="F195" s="267"/>
      <c r="G195" s="268"/>
      <c r="H195" s="271" t="s">
        <v>244</v>
      </c>
      <c r="I195" s="271" t="s">
        <v>239</v>
      </c>
      <c r="J195" s="270"/>
      <c r="K195" s="269" t="s">
        <v>143</v>
      </c>
      <c r="L195" s="269"/>
      <c r="M195" s="271"/>
      <c r="N195" s="271" t="s">
        <v>240</v>
      </c>
      <c r="O195" s="272"/>
      <c r="P195" s="273"/>
      <c r="Q195" s="272"/>
    </row>
    <row r="196">
      <c r="A196" s="87"/>
      <c r="B196" s="87"/>
      <c r="C196" s="87"/>
      <c r="D196" s="87"/>
      <c r="E196" s="266"/>
      <c r="F196" s="278"/>
      <c r="G196" s="279"/>
      <c r="H196" s="274" t="s">
        <v>246</v>
      </c>
      <c r="I196" s="274" t="s">
        <v>239</v>
      </c>
      <c r="J196" s="274"/>
      <c r="K196" s="274">
        <f t="shared" ref="K196:M196" si="36">K194/SHARDING(K195)</f>
        <v>128</v>
      </c>
      <c r="L196" s="274">
        <f t="shared" si="36"/>
        <v>1</v>
      </c>
      <c r="M196" s="274">
        <f t="shared" si="36"/>
        <v>576</v>
      </c>
      <c r="N196" s="274" t="s">
        <v>240</v>
      </c>
      <c r="O196" s="241"/>
      <c r="P196" s="276">
        <f>SIZEOF_IN_MIB(K196:M196, $O193)</f>
        <v>0.140625</v>
      </c>
      <c r="Q196" s="241"/>
    </row>
    <row r="197">
      <c r="A197" s="87"/>
      <c r="B197" s="87"/>
      <c r="C197" s="87"/>
      <c r="D197" s="87"/>
      <c r="E197" s="266"/>
      <c r="F197" s="400" t="s">
        <v>293</v>
      </c>
      <c r="G197" s="385" t="s">
        <v>45</v>
      </c>
      <c r="H197" s="423"/>
      <c r="I197" s="424"/>
      <c r="J197" s="270"/>
      <c r="K197" s="270"/>
      <c r="L197" s="271"/>
      <c r="M197" s="271"/>
      <c r="N197" s="271"/>
      <c r="O197" s="270"/>
      <c r="P197" s="273"/>
      <c r="Q197" s="305"/>
    </row>
    <row r="198">
      <c r="A198" s="87"/>
      <c r="B198" s="87"/>
      <c r="C198" s="87"/>
      <c r="D198" s="87"/>
      <c r="E198" s="266"/>
      <c r="F198" s="277"/>
      <c r="G198" s="385"/>
      <c r="H198" s="274"/>
      <c r="I198" s="418"/>
      <c r="J198" s="261"/>
      <c r="K198" s="261"/>
      <c r="L198" s="274"/>
      <c r="M198" s="274"/>
      <c r="N198" s="274"/>
      <c r="O198" s="261"/>
      <c r="P198" s="276"/>
      <c r="Q198" s="222"/>
    </row>
    <row r="199">
      <c r="A199" s="87"/>
      <c r="B199" s="87"/>
      <c r="C199" s="87"/>
      <c r="D199" s="87"/>
      <c r="E199" s="266"/>
      <c r="F199" s="384" t="s">
        <v>285</v>
      </c>
      <c r="G199" s="385" t="s">
        <v>286</v>
      </c>
      <c r="H199" s="271" t="str">
        <f>VLOOKUP(O185&amp;","&amp;O189,$T$3:$W$12,4, FALSE)</f>
        <v>fp8</v>
      </c>
      <c r="I199" s="419"/>
      <c r="J199" s="270"/>
      <c r="K199" s="270"/>
      <c r="L199" s="271"/>
      <c r="M199" s="271"/>
      <c r="N199" s="271"/>
      <c r="O199" s="270"/>
      <c r="P199" s="273"/>
      <c r="Q199" s="305"/>
    </row>
    <row r="200">
      <c r="A200" s="87"/>
      <c r="B200" s="87"/>
      <c r="C200" s="87"/>
      <c r="D200" s="87"/>
      <c r="E200" s="266"/>
      <c r="F200" s="266"/>
      <c r="G200" s="381" t="s">
        <v>299</v>
      </c>
      <c r="H200" s="420">
        <f>CALCULATE_FLOPS(J188:M188,J192:M192,L192,1,H199)</f>
        <v>1056964608</v>
      </c>
      <c r="I200" s="418"/>
      <c r="J200" s="261"/>
      <c r="K200" s="261"/>
      <c r="L200" s="274"/>
      <c r="M200" s="274"/>
      <c r="N200" s="274"/>
      <c r="O200" s="261"/>
      <c r="P200" s="276"/>
      <c r="Q200" s="222"/>
    </row>
    <row r="201">
      <c r="A201" s="87"/>
      <c r="B201" s="87"/>
      <c r="C201" s="87"/>
      <c r="D201" s="87"/>
      <c r="E201" s="266"/>
      <c r="F201" s="277"/>
      <c r="G201" s="388" t="s">
        <v>288</v>
      </c>
      <c r="H201" s="421">
        <f>COMPUTE_TIME_MS(H200, H199)</f>
        <v>0.0005327388877</v>
      </c>
      <c r="I201" s="390"/>
      <c r="J201" s="391"/>
      <c r="K201" s="391"/>
      <c r="L201" s="392"/>
      <c r="M201" s="392"/>
      <c r="N201" s="392"/>
      <c r="O201" s="391"/>
      <c r="P201" s="393"/>
      <c r="Q201" s="305"/>
    </row>
    <row r="202">
      <c r="A202" s="87"/>
      <c r="B202" s="87"/>
      <c r="C202" s="87"/>
      <c r="D202" s="87"/>
      <c r="E202" s="266"/>
      <c r="F202" s="384" t="s">
        <v>289</v>
      </c>
      <c r="G202" s="381" t="s">
        <v>290</v>
      </c>
      <c r="H202" s="303">
        <f>IF(Q185,0,P188)+IF(Q189,0,P192)+IF(Q193,0,P196)</f>
        <v>4.953125</v>
      </c>
      <c r="I202" s="261"/>
      <c r="J202" s="261"/>
      <c r="K202" s="261"/>
      <c r="L202" s="274"/>
      <c r="M202" s="274"/>
      <c r="N202" s="274"/>
      <c r="O202" s="261"/>
      <c r="P202" s="276"/>
      <c r="Q202" s="222"/>
    </row>
    <row r="203">
      <c r="A203" s="87"/>
      <c r="B203" s="87"/>
      <c r="C203" s="87"/>
      <c r="D203" s="87"/>
      <c r="E203" s="277"/>
      <c r="F203" s="277"/>
      <c r="G203" s="395" t="s">
        <v>291</v>
      </c>
      <c r="H203" s="430">
        <f>HBM_TIME_MS(H202)</f>
        <v>0.001653122397</v>
      </c>
      <c r="I203" s="391"/>
      <c r="J203" s="391"/>
      <c r="K203" s="391"/>
      <c r="L203" s="392"/>
      <c r="M203" s="392"/>
      <c r="N203" s="392"/>
      <c r="O203" s="391"/>
      <c r="P203" s="393"/>
      <c r="Q203" s="305"/>
    </row>
    <row r="204">
      <c r="A204" s="87"/>
      <c r="B204" s="87"/>
      <c r="C204" s="87"/>
      <c r="D204" s="87"/>
      <c r="E204" s="431" t="s">
        <v>302</v>
      </c>
      <c r="F204" s="400" t="s">
        <v>303</v>
      </c>
      <c r="G204" s="432" t="s">
        <v>259</v>
      </c>
      <c r="H204" s="433" t="s">
        <v>238</v>
      </c>
      <c r="I204" s="261" t="s">
        <v>239</v>
      </c>
      <c r="J204" s="434" t="str">
        <f t="array" ref="J204:M207">J193:M196</f>
        <v/>
      </c>
      <c r="K204" s="262" t="s">
        <v>40</v>
      </c>
      <c r="L204" s="262" t="s">
        <v>38</v>
      </c>
      <c r="M204" s="262" t="s">
        <v>157</v>
      </c>
      <c r="N204" s="274" t="s">
        <v>240</v>
      </c>
      <c r="O204" s="263" t="s">
        <v>63</v>
      </c>
      <c r="P204" s="435"/>
      <c r="Q204" s="436"/>
    </row>
    <row r="205">
      <c r="A205" s="87"/>
      <c r="B205" s="87"/>
      <c r="C205" s="87"/>
      <c r="D205" s="87"/>
      <c r="E205" s="266"/>
      <c r="F205" s="266"/>
      <c r="G205" s="266"/>
      <c r="H205" s="438" t="s">
        <v>242</v>
      </c>
      <c r="I205" s="270" t="s">
        <v>239</v>
      </c>
      <c r="J205" s="439"/>
      <c r="K205" s="270">
        <v>2048.0</v>
      </c>
      <c r="L205" s="271">
        <v>1.0</v>
      </c>
      <c r="M205" s="271">
        <v>576.0</v>
      </c>
      <c r="N205" s="271" t="s">
        <v>240</v>
      </c>
      <c r="O205" s="272"/>
      <c r="P205" s="440">
        <f>SIZEOF_IN_MIB(J205:M205, O204)</f>
        <v>1.125</v>
      </c>
      <c r="Q205" s="272"/>
    </row>
    <row r="206">
      <c r="A206" s="87"/>
      <c r="B206" s="87"/>
      <c r="C206" s="87"/>
      <c r="D206" s="87"/>
      <c r="E206" s="266"/>
      <c r="F206" s="266"/>
      <c r="G206" s="266"/>
      <c r="H206" s="433" t="s">
        <v>260</v>
      </c>
      <c r="I206" s="261" t="s">
        <v>239</v>
      </c>
      <c r="J206" s="434"/>
      <c r="K206" s="434" t="s">
        <v>143</v>
      </c>
      <c r="L206" s="274"/>
      <c r="M206" s="442"/>
      <c r="N206" s="274" t="s">
        <v>240</v>
      </c>
      <c r="O206" s="275"/>
      <c r="P206" s="443"/>
      <c r="Q206" s="275"/>
    </row>
    <row r="207">
      <c r="A207" s="87"/>
      <c r="B207" s="87"/>
      <c r="C207" s="87"/>
      <c r="D207" s="87"/>
      <c r="E207" s="266"/>
      <c r="F207" s="266"/>
      <c r="G207" s="266"/>
      <c r="H207" s="438" t="s">
        <v>261</v>
      </c>
      <c r="I207" s="270" t="s">
        <v>239</v>
      </c>
      <c r="J207" s="439"/>
      <c r="K207" s="271">
        <v>128.0</v>
      </c>
      <c r="L207" s="271">
        <v>1.0</v>
      </c>
      <c r="M207" s="271">
        <v>576.0</v>
      </c>
      <c r="N207" s="271" t="s">
        <v>240</v>
      </c>
      <c r="O207" s="272"/>
      <c r="P207" s="440">
        <f>SIZEOF_IN_MIB(J207:M207, O204)</f>
        <v>0.0703125</v>
      </c>
      <c r="Q207" s="272"/>
    </row>
    <row r="208">
      <c r="A208" s="87"/>
      <c r="B208" s="87"/>
      <c r="C208" s="87"/>
      <c r="D208" s="87"/>
      <c r="E208" s="266"/>
      <c r="F208" s="266"/>
      <c r="G208" s="266"/>
      <c r="H208" s="433" t="s">
        <v>262</v>
      </c>
      <c r="I208" s="261" t="s">
        <v>239</v>
      </c>
      <c r="J208" s="434"/>
      <c r="K208" s="434"/>
      <c r="L208" s="442"/>
      <c r="M208" s="442"/>
      <c r="N208" s="274" t="s">
        <v>240</v>
      </c>
      <c r="O208" s="275"/>
      <c r="P208" s="435"/>
      <c r="Q208" s="275"/>
    </row>
    <row r="209">
      <c r="A209" s="87"/>
      <c r="B209" s="87"/>
      <c r="C209" s="87"/>
      <c r="D209" s="87"/>
      <c r="E209" s="266"/>
      <c r="F209" s="266"/>
      <c r="G209" s="277"/>
      <c r="H209" s="438" t="s">
        <v>261</v>
      </c>
      <c r="I209" s="270" t="s">
        <v>239</v>
      </c>
      <c r="J209" s="439"/>
      <c r="K209" s="271">
        <f t="shared" ref="K209:M209" si="37">K205/SHARDING(K208)</f>
        <v>2048</v>
      </c>
      <c r="L209" s="271">
        <f t="shared" si="37"/>
        <v>1</v>
      </c>
      <c r="M209" s="271">
        <f t="shared" si="37"/>
        <v>576</v>
      </c>
      <c r="N209" s="271" t="s">
        <v>240</v>
      </c>
      <c r="O209" s="280"/>
      <c r="P209" s="440">
        <f>SIZEOF_IN_MIB(J209:M209, O204)</f>
        <v>1.125</v>
      </c>
      <c r="Q209" s="280"/>
    </row>
    <row r="210">
      <c r="A210" s="87"/>
      <c r="B210" s="87"/>
      <c r="C210" s="87"/>
      <c r="D210" s="87"/>
      <c r="E210" s="266"/>
      <c r="F210" s="266"/>
      <c r="G210" s="444" t="s">
        <v>263</v>
      </c>
      <c r="H210" s="445"/>
      <c r="I210" s="371"/>
      <c r="J210" s="371"/>
      <c r="K210" s="371"/>
      <c r="L210" s="446"/>
      <c r="M210" s="446"/>
      <c r="N210" s="446"/>
      <c r="O210" s="371"/>
      <c r="P210" s="447"/>
      <c r="Q210" s="371"/>
    </row>
    <row r="211">
      <c r="A211" s="87"/>
      <c r="B211" s="87"/>
      <c r="C211" s="87"/>
      <c r="D211" s="87"/>
      <c r="E211" s="266"/>
      <c r="F211" s="266"/>
      <c r="G211" s="448" t="s">
        <v>264</v>
      </c>
      <c r="H211" s="449">
        <f>SHARDING(K206)*SHARDING(L206)*SHARDING(M206)</f>
        <v>16</v>
      </c>
      <c r="I211" s="439"/>
      <c r="J211" s="439"/>
      <c r="K211" s="439"/>
      <c r="L211" s="450"/>
      <c r="M211" s="450"/>
      <c r="N211" s="450"/>
      <c r="O211" s="439"/>
      <c r="P211" s="451"/>
      <c r="Q211" s="439"/>
    </row>
    <row r="212">
      <c r="A212" s="87"/>
      <c r="B212" s="87"/>
      <c r="C212" s="87"/>
      <c r="D212" s="87"/>
      <c r="E212" s="266"/>
      <c r="F212" s="266"/>
      <c r="G212" s="448" t="s">
        <v>265</v>
      </c>
      <c r="H212" s="452">
        <f>P207 * (H211-1)</f>
        <v>1.0546875</v>
      </c>
      <c r="I212" s="434"/>
      <c r="J212" s="434"/>
      <c r="K212" s="434"/>
      <c r="L212" s="442"/>
      <c r="M212" s="442"/>
      <c r="N212" s="442"/>
      <c r="O212" s="434"/>
      <c r="P212" s="443"/>
      <c r="Q212" s="434"/>
    </row>
    <row r="213">
      <c r="A213" s="87"/>
      <c r="B213" s="87"/>
      <c r="C213" s="87"/>
      <c r="D213" s="87"/>
      <c r="E213" s="266"/>
      <c r="F213" s="266"/>
      <c r="G213" s="448" t="s">
        <v>266</v>
      </c>
      <c r="H213" s="453">
        <f>H212*H211</f>
        <v>16.875</v>
      </c>
      <c r="I213" s="439"/>
      <c r="J213" s="439"/>
      <c r="K213" s="439"/>
      <c r="L213" s="450"/>
      <c r="M213" s="450"/>
      <c r="N213" s="450"/>
      <c r="O213" s="439"/>
      <c r="P213" s="451"/>
      <c r="Q213" s="439"/>
    </row>
    <row r="214">
      <c r="A214" s="87"/>
      <c r="B214" s="87"/>
      <c r="C214" s="87"/>
      <c r="D214" s="87"/>
      <c r="E214" s="266"/>
      <c r="F214" s="266"/>
      <c r="G214" s="448" t="s">
        <v>267</v>
      </c>
      <c r="H214" s="433" t="str">
        <f>IFS(H211=8,12,
H211=4,4,
H211=2,1,
H211=1,0,
TRUE,NA())</f>
        <v>#N/A</v>
      </c>
      <c r="I214" s="434"/>
      <c r="J214" s="434"/>
      <c r="K214" s="434"/>
      <c r="L214" s="442"/>
      <c r="M214" s="442"/>
      <c r="N214" s="442"/>
      <c r="O214" s="434"/>
      <c r="P214" s="443"/>
      <c r="Q214" s="434"/>
    </row>
    <row r="215">
      <c r="A215" s="87"/>
      <c r="B215" s="87"/>
      <c r="C215" s="87"/>
      <c r="D215" s="87"/>
      <c r="E215" s="266"/>
      <c r="F215" s="266"/>
      <c r="G215" s="454" t="s">
        <v>268</v>
      </c>
      <c r="H215" s="455">
        <v>1.0</v>
      </c>
      <c r="I215" s="439"/>
      <c r="J215" s="439"/>
      <c r="K215" s="439"/>
      <c r="L215" s="450"/>
      <c r="M215" s="450"/>
      <c r="N215" s="450"/>
      <c r="O215" s="439"/>
      <c r="P215" s="451"/>
      <c r="Q215" s="439"/>
    </row>
    <row r="216">
      <c r="A216" s="87"/>
      <c r="B216" s="87"/>
      <c r="C216" s="87"/>
      <c r="D216" s="87"/>
      <c r="E216" s="266"/>
      <c r="F216" s="266"/>
      <c r="G216" s="456" t="s">
        <v>269</v>
      </c>
      <c r="H216" s="457" t="str">
        <f>ALL_GATHER_CHIP2CHIP_TIME_MS2(H213 * H215, H214)</f>
        <v>#N/A</v>
      </c>
      <c r="I216" s="434"/>
      <c r="J216" s="434"/>
      <c r="K216" s="434"/>
      <c r="L216" s="442"/>
      <c r="M216" s="442"/>
      <c r="N216" s="442"/>
      <c r="O216" s="434"/>
      <c r="P216" s="443"/>
      <c r="Q216" s="434"/>
    </row>
    <row r="217">
      <c r="A217" s="87"/>
      <c r="B217" s="87"/>
      <c r="C217" s="87"/>
      <c r="D217" s="87"/>
      <c r="E217" s="266"/>
      <c r="F217" s="266"/>
      <c r="G217" s="454"/>
      <c r="H217" s="458"/>
      <c r="I217" s="439"/>
      <c r="J217" s="439"/>
      <c r="K217" s="439"/>
      <c r="L217" s="450"/>
      <c r="M217" s="450"/>
      <c r="N217" s="450"/>
      <c r="O217" s="439"/>
      <c r="P217" s="451"/>
      <c r="Q217" s="439"/>
    </row>
    <row r="218">
      <c r="A218" s="87"/>
      <c r="B218" s="87"/>
      <c r="C218" s="87"/>
      <c r="D218" s="87"/>
      <c r="E218" s="266"/>
      <c r="F218" s="266"/>
      <c r="G218" s="444" t="s">
        <v>270</v>
      </c>
      <c r="H218" s="445"/>
      <c r="I218" s="371"/>
      <c r="J218" s="371"/>
      <c r="K218" s="371"/>
      <c r="L218" s="446"/>
      <c r="M218" s="446"/>
      <c r="N218" s="446"/>
      <c r="O218" s="371"/>
      <c r="P218" s="447"/>
      <c r="Q218" s="371"/>
    </row>
    <row r="219">
      <c r="A219" s="87"/>
      <c r="B219" s="87"/>
      <c r="C219" s="87"/>
      <c r="D219" s="87"/>
      <c r="E219" s="266"/>
      <c r="F219" s="266"/>
      <c r="G219" s="459" t="s">
        <v>271</v>
      </c>
      <c r="H219" s="460" t="s">
        <v>264</v>
      </c>
      <c r="I219" s="439"/>
      <c r="J219" s="461">
        <f>SHARDING(K206)*SHARDING(L206)*SHARDING(M206)/HW_SPEC("# of TensorCore per Chip")</f>
        <v>8</v>
      </c>
      <c r="K219" s="439"/>
      <c r="L219" s="450"/>
      <c r="M219" s="450"/>
      <c r="N219" s="450"/>
      <c r="O219" s="439"/>
      <c r="P219" s="451"/>
      <c r="Q219" s="439"/>
    </row>
    <row r="220">
      <c r="A220" s="87"/>
      <c r="B220" s="87"/>
      <c r="C220" s="87"/>
      <c r="D220" s="87"/>
      <c r="E220" s="266"/>
      <c r="F220" s="266"/>
      <c r="G220" s="266"/>
      <c r="H220" s="462" t="s">
        <v>265</v>
      </c>
      <c r="I220" s="434"/>
      <c r="J220" s="452">
        <f>P207 * HW_SPEC("# of TensorCore per Chip") * (J219-1)</f>
        <v>0.984375</v>
      </c>
      <c r="K220" s="434"/>
      <c r="L220" s="442"/>
      <c r="M220" s="442"/>
      <c r="N220" s="442"/>
      <c r="O220" s="434"/>
      <c r="P220" s="443"/>
      <c r="Q220" s="434"/>
    </row>
    <row r="221">
      <c r="A221" s="87"/>
      <c r="B221" s="87"/>
      <c r="C221" s="87"/>
      <c r="D221" s="87"/>
      <c r="E221" s="266"/>
      <c r="F221" s="266"/>
      <c r="G221" s="266"/>
      <c r="H221" s="460" t="s">
        <v>266</v>
      </c>
      <c r="I221" s="439"/>
      <c r="J221" s="453">
        <f>J220*J219</f>
        <v>7.875</v>
      </c>
      <c r="K221" s="439"/>
      <c r="L221" s="450"/>
      <c r="M221" s="450"/>
      <c r="N221" s="450"/>
      <c r="O221" s="439"/>
      <c r="P221" s="451"/>
      <c r="Q221" s="439"/>
    </row>
    <row r="222">
      <c r="A222" s="87"/>
      <c r="B222" s="87"/>
      <c r="C222" s="87"/>
      <c r="D222" s="87"/>
      <c r="E222" s="266"/>
      <c r="F222" s="266"/>
      <c r="G222" s="266"/>
      <c r="H222" s="462" t="s">
        <v>267</v>
      </c>
      <c r="I222" s="434"/>
      <c r="J222" s="463">
        <f>IFS(J219=8,12,
J219=4,4,
J219=2,1,
J219=1,0,
TRUE,NA())</f>
        <v>12</v>
      </c>
      <c r="K222" s="434"/>
      <c r="L222" s="442"/>
      <c r="M222" s="442"/>
      <c r="N222" s="442"/>
      <c r="O222" s="434"/>
      <c r="P222" s="443"/>
      <c r="Q222" s="434"/>
    </row>
    <row r="223">
      <c r="A223" s="87"/>
      <c r="B223" s="87"/>
      <c r="C223" s="87"/>
      <c r="D223" s="87"/>
      <c r="E223" s="266"/>
      <c r="F223" s="266"/>
      <c r="G223" s="266"/>
      <c r="H223" s="458" t="s">
        <v>268</v>
      </c>
      <c r="I223" s="439"/>
      <c r="J223" s="270">
        <v>2.0</v>
      </c>
      <c r="K223" s="439"/>
      <c r="L223" s="450"/>
      <c r="M223" s="450"/>
      <c r="N223" s="450"/>
      <c r="O223" s="439"/>
      <c r="P223" s="451"/>
      <c r="Q223" s="439"/>
    </row>
    <row r="224">
      <c r="A224" s="87"/>
      <c r="B224" s="87"/>
      <c r="C224" s="87"/>
      <c r="D224" s="87"/>
      <c r="E224" s="266"/>
      <c r="F224" s="266"/>
      <c r="G224" s="277"/>
      <c r="H224" s="462" t="s">
        <v>269</v>
      </c>
      <c r="I224" s="434"/>
      <c r="J224" s="464">
        <f>ALL_GATHER_CHIP2CHIP_TIME_MS2(J221 * J223, J222)</f>
        <v>0.008010864258</v>
      </c>
      <c r="K224" s="434"/>
      <c r="L224" s="442"/>
      <c r="M224" s="442"/>
      <c r="N224" s="442"/>
      <c r="O224" s="434"/>
      <c r="P224" s="443"/>
      <c r="Q224" s="434"/>
    </row>
    <row r="225">
      <c r="A225" s="87"/>
      <c r="B225" s="87"/>
      <c r="C225" s="87"/>
      <c r="D225" s="87"/>
      <c r="E225" s="266"/>
      <c r="F225" s="266"/>
      <c r="G225" s="459" t="s">
        <v>272</v>
      </c>
      <c r="H225" s="460" t="s">
        <v>264</v>
      </c>
      <c r="I225" s="439"/>
      <c r="J225" s="465">
        <f>HW_SPEC("# of TensorCore per Chip")</f>
        <v>2</v>
      </c>
      <c r="K225" s="439"/>
      <c r="L225" s="450"/>
      <c r="M225" s="450"/>
      <c r="N225" s="450"/>
      <c r="O225" s="439"/>
      <c r="P225" s="451"/>
      <c r="Q225" s="439"/>
    </row>
    <row r="226">
      <c r="A226" s="87"/>
      <c r="B226" s="87"/>
      <c r="C226" s="87"/>
      <c r="D226" s="87"/>
      <c r="E226" s="266"/>
      <c r="F226" s="266"/>
      <c r="G226" s="266"/>
      <c r="H226" s="462" t="s">
        <v>265</v>
      </c>
      <c r="I226" s="434"/>
      <c r="J226" s="452">
        <f>P207*J219 * (J225-1)</f>
        <v>0.5625</v>
      </c>
      <c r="K226" s="434"/>
      <c r="L226" s="442"/>
      <c r="M226" s="442"/>
      <c r="N226" s="442"/>
      <c r="O226" s="434"/>
      <c r="P226" s="443"/>
      <c r="Q226" s="434"/>
    </row>
    <row r="227">
      <c r="A227" s="87"/>
      <c r="B227" s="87"/>
      <c r="C227" s="87"/>
      <c r="D227" s="87"/>
      <c r="E227" s="266"/>
      <c r="F227" s="266"/>
      <c r="G227" s="266"/>
      <c r="H227" s="460" t="s">
        <v>266</v>
      </c>
      <c r="I227" s="439"/>
      <c r="J227" s="453">
        <f>J226*J225</f>
        <v>1.125</v>
      </c>
      <c r="K227" s="439"/>
      <c r="L227" s="450"/>
      <c r="M227" s="450"/>
      <c r="N227" s="450"/>
      <c r="O227" s="439"/>
      <c r="P227" s="451"/>
      <c r="Q227" s="439"/>
    </row>
    <row r="228">
      <c r="A228" s="87"/>
      <c r="B228" s="87"/>
      <c r="C228" s="87"/>
      <c r="D228" s="87"/>
      <c r="E228" s="266"/>
      <c r="F228" s="266"/>
      <c r="G228" s="266"/>
      <c r="H228" s="462" t="s">
        <v>269</v>
      </c>
      <c r="I228" s="434"/>
      <c r="J228" s="466">
        <f>ALL_GATHER_CORE2CORE_TIME_MS(J227)</f>
        <v>0.0009155273438</v>
      </c>
      <c r="K228" s="434"/>
      <c r="L228" s="442"/>
      <c r="M228" s="442"/>
      <c r="N228" s="442"/>
      <c r="O228" s="434"/>
      <c r="P228" s="443"/>
      <c r="Q228" s="434"/>
    </row>
    <row r="229">
      <c r="A229" s="87"/>
      <c r="B229" s="87"/>
      <c r="C229" s="87"/>
      <c r="D229" s="87"/>
      <c r="E229" s="266"/>
      <c r="F229" s="266"/>
      <c r="G229" s="277"/>
      <c r="H229" s="467" t="s">
        <v>304</v>
      </c>
      <c r="I229" s="439"/>
      <c r="J229" s="468">
        <f>J228/J219</f>
        <v>0.000114440918</v>
      </c>
      <c r="K229" s="439"/>
      <c r="L229" s="450"/>
      <c r="M229" s="450"/>
      <c r="N229" s="450"/>
      <c r="O229" s="439"/>
      <c r="P229" s="451"/>
      <c r="Q229" s="439"/>
    </row>
    <row r="230">
      <c r="A230" s="87"/>
      <c r="B230" s="87"/>
      <c r="C230" s="87"/>
      <c r="D230" s="87"/>
      <c r="E230" s="266"/>
      <c r="F230" s="266"/>
      <c r="G230" s="456" t="s">
        <v>274</v>
      </c>
      <c r="H230" s="469">
        <f>J224+J229</f>
        <v>0.008125305176</v>
      </c>
      <c r="I230" s="434"/>
      <c r="J230" s="470"/>
      <c r="K230" s="434"/>
      <c r="L230" s="442"/>
      <c r="M230" s="442"/>
      <c r="N230" s="442"/>
      <c r="O230" s="434"/>
      <c r="P230" s="443"/>
      <c r="Q230" s="434"/>
    </row>
    <row r="231">
      <c r="A231" s="87"/>
      <c r="B231" s="87"/>
      <c r="C231" s="87"/>
      <c r="D231" s="87"/>
      <c r="E231" s="266"/>
      <c r="F231" s="266"/>
      <c r="G231" s="454"/>
      <c r="H231" s="471"/>
      <c r="I231" s="439"/>
      <c r="J231" s="472"/>
      <c r="K231" s="439"/>
      <c r="L231" s="450"/>
      <c r="M231" s="450"/>
      <c r="N231" s="450"/>
      <c r="O231" s="439"/>
      <c r="P231" s="451"/>
      <c r="Q231" s="439"/>
    </row>
    <row r="232">
      <c r="A232" s="87"/>
      <c r="B232" s="87"/>
      <c r="C232" s="87"/>
      <c r="D232" s="87"/>
      <c r="E232" s="266"/>
      <c r="F232" s="266"/>
      <c r="G232" s="473" t="s">
        <v>280</v>
      </c>
      <c r="H232" s="370" t="s">
        <v>281</v>
      </c>
      <c r="I232" s="371"/>
      <c r="J232" s="371"/>
      <c r="K232" s="371"/>
      <c r="L232" s="446"/>
      <c r="M232" s="446"/>
      <c r="N232" s="446"/>
      <c r="O232" s="371"/>
      <c r="P232" s="447"/>
      <c r="Q232" s="371"/>
    </row>
    <row r="233">
      <c r="A233" s="87"/>
      <c r="B233" s="87"/>
      <c r="C233" s="87"/>
      <c r="D233" s="87"/>
      <c r="E233" s="266"/>
      <c r="F233" s="266"/>
      <c r="G233" s="473" t="s">
        <v>298</v>
      </c>
      <c r="H233" s="474">
        <f>IFS(H232=G210,H216,
H232=G218,H230 ,
TRUE,0)</f>
        <v>0</v>
      </c>
      <c r="I233" s="371"/>
      <c r="J233" s="371"/>
      <c r="K233" s="371"/>
      <c r="L233" s="446"/>
      <c r="M233" s="446"/>
      <c r="N233" s="446"/>
      <c r="O233" s="371"/>
      <c r="P233" s="475"/>
      <c r="Q233" s="371"/>
    </row>
    <row r="234">
      <c r="A234" s="87"/>
      <c r="B234" s="87"/>
      <c r="C234" s="87"/>
      <c r="D234" s="87"/>
      <c r="E234" s="258" t="s">
        <v>305</v>
      </c>
      <c r="F234" s="282" t="s">
        <v>249</v>
      </c>
      <c r="G234" s="260"/>
      <c r="H234" s="290" t="s">
        <v>238</v>
      </c>
      <c r="I234" s="290" t="s">
        <v>239</v>
      </c>
      <c r="J234" s="195" t="s">
        <v>40</v>
      </c>
      <c r="K234" s="195" t="s">
        <v>38</v>
      </c>
      <c r="L234" s="195" t="s">
        <v>154</v>
      </c>
      <c r="M234" s="398" t="s">
        <v>145</v>
      </c>
      <c r="N234" s="290" t="s">
        <v>240</v>
      </c>
      <c r="O234" s="291" t="str">
        <f>PARAMS("attn_kv_k_dtype")</f>
        <v>fp8</v>
      </c>
      <c r="P234" s="292"/>
      <c r="Q234" s="291" t="b">
        <v>0</v>
      </c>
    </row>
    <row r="235">
      <c r="A235" s="87"/>
      <c r="B235" s="87"/>
      <c r="C235" s="87"/>
      <c r="D235" s="87"/>
      <c r="E235" s="266"/>
      <c r="F235" s="267"/>
      <c r="G235" s="268"/>
      <c r="H235" s="195" t="s">
        <v>242</v>
      </c>
      <c r="I235" s="290" t="s">
        <v>239</v>
      </c>
      <c r="J235" s="289">
        <f t="shared" ref="J235:M235" si="38">PARAMS(J234)</f>
        <v>2048</v>
      </c>
      <c r="K235" s="290">
        <f t="shared" si="38"/>
        <v>1</v>
      </c>
      <c r="L235" s="290">
        <f t="shared" si="38"/>
        <v>128</v>
      </c>
      <c r="M235" s="290">
        <f t="shared" si="38"/>
        <v>512</v>
      </c>
      <c r="N235" s="290" t="s">
        <v>240</v>
      </c>
      <c r="O235" s="266"/>
      <c r="P235" s="292">
        <f>SIZEOF_IN_MIB(J235:M235, $O234)</f>
        <v>128</v>
      </c>
      <c r="Q235" s="266"/>
    </row>
    <row r="236">
      <c r="A236" s="87"/>
      <c r="B236" s="87"/>
      <c r="C236" s="87"/>
      <c r="D236" s="87"/>
      <c r="E236" s="266"/>
      <c r="F236" s="267"/>
      <c r="G236" s="268"/>
      <c r="H236" s="289" t="s">
        <v>244</v>
      </c>
      <c r="I236" s="289" t="s">
        <v>239</v>
      </c>
      <c r="J236" s="195" t="s">
        <v>143</v>
      </c>
      <c r="K236" s="195"/>
      <c r="L236" s="195"/>
      <c r="M236" s="289"/>
      <c r="N236" s="289" t="s">
        <v>240</v>
      </c>
      <c r="O236" s="266"/>
      <c r="P236" s="292"/>
      <c r="Q236" s="266"/>
    </row>
    <row r="237">
      <c r="A237" s="87"/>
      <c r="B237" s="87"/>
      <c r="C237" s="87"/>
      <c r="D237" s="87"/>
      <c r="E237" s="266"/>
      <c r="F237" s="278"/>
      <c r="G237" s="279"/>
      <c r="H237" s="195" t="s">
        <v>246</v>
      </c>
      <c r="I237" s="289" t="s">
        <v>239</v>
      </c>
      <c r="J237" s="289">
        <f t="shared" ref="J237:M237" si="39">J235/SHARDING(J236)</f>
        <v>128</v>
      </c>
      <c r="K237" s="289">
        <f t="shared" si="39"/>
        <v>1</v>
      </c>
      <c r="L237" s="289">
        <f t="shared" si="39"/>
        <v>128</v>
      </c>
      <c r="M237" s="289">
        <f t="shared" si="39"/>
        <v>512</v>
      </c>
      <c r="N237" s="289" t="s">
        <v>240</v>
      </c>
      <c r="O237" s="277"/>
      <c r="P237" s="292">
        <f>SIZEOF_IN_MIB(J237:M237, $O234)</f>
        <v>8</v>
      </c>
      <c r="Q237" s="277"/>
    </row>
    <row r="238">
      <c r="A238" s="87"/>
      <c r="B238" s="87"/>
      <c r="C238" s="87"/>
      <c r="D238" s="87"/>
      <c r="E238" s="266"/>
      <c r="F238" s="259" t="s">
        <v>253</v>
      </c>
      <c r="G238" s="260"/>
      <c r="H238" s="289" t="s">
        <v>238</v>
      </c>
      <c r="I238" s="289" t="s">
        <v>239</v>
      </c>
      <c r="J238" s="290"/>
      <c r="K238" s="195" t="s">
        <v>40</v>
      </c>
      <c r="L238" s="195" t="s">
        <v>42</v>
      </c>
      <c r="M238" s="398" t="s">
        <v>145</v>
      </c>
      <c r="N238" s="289" t="s">
        <v>240</v>
      </c>
      <c r="O238" s="291" t="str">
        <f>PARAMS("kv_dtype")</f>
        <v>fp8</v>
      </c>
      <c r="P238" s="292"/>
      <c r="Q238" s="291" t="b">
        <v>0</v>
      </c>
    </row>
    <row r="239">
      <c r="E239" s="266"/>
      <c r="F239" s="267"/>
      <c r="G239" s="268"/>
      <c r="H239" s="195" t="s">
        <v>242</v>
      </c>
      <c r="I239" s="289" t="s">
        <v>239</v>
      </c>
      <c r="J239" s="290"/>
      <c r="K239" s="289">
        <f t="shared" ref="K239:M239" si="40">PARAMS(K238)</f>
        <v>2048</v>
      </c>
      <c r="L239" s="289">
        <f t="shared" si="40"/>
        <v>9216</v>
      </c>
      <c r="M239" s="289">
        <f t="shared" si="40"/>
        <v>512</v>
      </c>
      <c r="N239" s="289" t="s">
        <v>240</v>
      </c>
      <c r="O239" s="266"/>
      <c r="P239" s="292">
        <f>SIZEOF_IN_MIB(J239:M239, $O238)</f>
        <v>9216</v>
      </c>
      <c r="Q239" s="266"/>
    </row>
    <row r="240">
      <c r="E240" s="266"/>
      <c r="F240" s="267"/>
      <c r="G240" s="268"/>
      <c r="H240" s="289" t="s">
        <v>244</v>
      </c>
      <c r="I240" s="289" t="s">
        <v>239</v>
      </c>
      <c r="J240" s="290"/>
      <c r="K240" s="195" t="s">
        <v>143</v>
      </c>
      <c r="L240" s="289"/>
      <c r="M240" s="289"/>
      <c r="N240" s="289" t="s">
        <v>240</v>
      </c>
      <c r="O240" s="266"/>
      <c r="P240" s="292"/>
      <c r="Q240" s="266"/>
    </row>
    <row r="241">
      <c r="E241" s="266"/>
      <c r="F241" s="278"/>
      <c r="G241" s="279"/>
      <c r="H241" s="274" t="s">
        <v>246</v>
      </c>
      <c r="I241" s="274" t="s">
        <v>239</v>
      </c>
      <c r="J241" s="261"/>
      <c r="K241" s="274">
        <f t="shared" ref="K241:M241" si="41">K239/SHARDING(K240)</f>
        <v>128</v>
      </c>
      <c r="L241" s="274">
        <f t="shared" si="41"/>
        <v>9216</v>
      </c>
      <c r="M241" s="274">
        <f t="shared" si="41"/>
        <v>512</v>
      </c>
      <c r="N241" s="274" t="s">
        <v>240</v>
      </c>
      <c r="O241" s="241"/>
      <c r="P241" s="276">
        <f>SIZEOF_IN_MIB(J241:M241, $O238)</f>
        <v>576</v>
      </c>
      <c r="Q241" s="241"/>
    </row>
    <row r="242">
      <c r="E242" s="266"/>
      <c r="F242" s="259" t="s">
        <v>257</v>
      </c>
      <c r="G242" s="260"/>
      <c r="H242" s="271" t="s">
        <v>238</v>
      </c>
      <c r="I242" s="271" t="s">
        <v>239</v>
      </c>
      <c r="J242" s="269" t="s">
        <v>40</v>
      </c>
      <c r="K242" s="269" t="s">
        <v>38</v>
      </c>
      <c r="L242" s="269" t="s">
        <v>42</v>
      </c>
      <c r="M242" s="269" t="s">
        <v>154</v>
      </c>
      <c r="N242" s="271" t="s">
        <v>240</v>
      </c>
      <c r="O242" s="399" t="s">
        <v>82</v>
      </c>
      <c r="P242" s="273"/>
      <c r="Q242" s="399" t="b">
        <v>1</v>
      </c>
    </row>
    <row r="243">
      <c r="E243" s="266"/>
      <c r="F243" s="267"/>
      <c r="G243" s="268"/>
      <c r="H243" s="262" t="s">
        <v>242</v>
      </c>
      <c r="I243" s="274" t="s">
        <v>239</v>
      </c>
      <c r="J243" s="274">
        <f t="shared" ref="J243:M243" si="42">PARAMS(J242)</f>
        <v>2048</v>
      </c>
      <c r="K243" s="274">
        <f t="shared" si="42"/>
        <v>1</v>
      </c>
      <c r="L243" s="274">
        <f t="shared" si="42"/>
        <v>9216</v>
      </c>
      <c r="M243" s="274">
        <f t="shared" si="42"/>
        <v>128</v>
      </c>
      <c r="N243" s="274" t="s">
        <v>240</v>
      </c>
      <c r="O243" s="275"/>
      <c r="P243" s="276">
        <f>SIZEOF_IN_MIB(J243:M243, $O242)</f>
        <v>4608</v>
      </c>
      <c r="Q243" s="275"/>
    </row>
    <row r="244">
      <c r="E244" s="266"/>
      <c r="F244" s="267"/>
      <c r="G244" s="268"/>
      <c r="H244" s="271" t="s">
        <v>244</v>
      </c>
      <c r="I244" s="271" t="s">
        <v>239</v>
      </c>
      <c r="J244" s="269" t="s">
        <v>143</v>
      </c>
      <c r="K244" s="269"/>
      <c r="L244" s="269"/>
      <c r="M244" s="271"/>
      <c r="N244" s="271" t="s">
        <v>240</v>
      </c>
      <c r="O244" s="272"/>
      <c r="P244" s="273"/>
      <c r="Q244" s="272"/>
    </row>
    <row r="245">
      <c r="E245" s="266"/>
      <c r="F245" s="278"/>
      <c r="G245" s="279"/>
      <c r="H245" s="274" t="s">
        <v>246</v>
      </c>
      <c r="I245" s="274" t="s">
        <v>239</v>
      </c>
      <c r="J245" s="274">
        <f t="shared" ref="J245:M245" si="43">J243/SHARDING(J244)</f>
        <v>128</v>
      </c>
      <c r="K245" s="274">
        <f t="shared" si="43"/>
        <v>1</v>
      </c>
      <c r="L245" s="274">
        <f t="shared" si="43"/>
        <v>9216</v>
      </c>
      <c r="M245" s="274">
        <f t="shared" si="43"/>
        <v>128</v>
      </c>
      <c r="N245" s="274" t="s">
        <v>240</v>
      </c>
      <c r="O245" s="241"/>
      <c r="P245" s="276">
        <f>SIZEOF_IN_MIB(J245:M245, $O242)</f>
        <v>288</v>
      </c>
      <c r="Q245" s="241"/>
    </row>
    <row r="246">
      <c r="E246" s="266"/>
      <c r="F246" s="400" t="s">
        <v>293</v>
      </c>
      <c r="G246" s="385" t="s">
        <v>45</v>
      </c>
      <c r="H246" s="476" t="s">
        <v>306</v>
      </c>
      <c r="I246" s="270"/>
      <c r="J246" s="270"/>
      <c r="K246" s="270"/>
      <c r="L246" s="271"/>
      <c r="M246" s="271"/>
      <c r="N246" s="271"/>
      <c r="O246" s="477"/>
      <c r="P246" s="273"/>
      <c r="Q246" s="477"/>
    </row>
    <row r="247">
      <c r="E247" s="266"/>
      <c r="F247" s="277"/>
      <c r="G247" s="385"/>
      <c r="H247" s="274"/>
      <c r="I247" s="418"/>
      <c r="J247" s="261"/>
      <c r="K247" s="261"/>
      <c r="L247" s="274"/>
      <c r="M247" s="274"/>
      <c r="N247" s="274"/>
      <c r="O247" s="261"/>
      <c r="P247" s="276"/>
      <c r="Q247" s="222"/>
    </row>
    <row r="248">
      <c r="E248" s="266"/>
      <c r="F248" s="384" t="s">
        <v>285</v>
      </c>
      <c r="G248" s="385" t="s">
        <v>286</v>
      </c>
      <c r="H248" s="271" t="str">
        <f>VLOOKUP(O234&amp;","&amp;O238,$T$3:$W$12,4, FALSE)</f>
        <v>fp8</v>
      </c>
      <c r="I248" s="419"/>
      <c r="J248" s="270"/>
      <c r="K248" s="270"/>
      <c r="L248" s="271"/>
      <c r="M248" s="271"/>
      <c r="N248" s="271"/>
      <c r="O248" s="270"/>
      <c r="P248" s="273"/>
      <c r="Q248" s="305"/>
    </row>
    <row r="249">
      <c r="E249" s="266"/>
      <c r="F249" s="266"/>
      <c r="G249" s="381" t="s">
        <v>299</v>
      </c>
      <c r="H249" s="420">
        <f>CALCULATE_FLOPS(J237:M237,J241:M241,M241,K241,H248)</f>
        <v>154618822656</v>
      </c>
      <c r="I249" s="418"/>
      <c r="J249" s="261"/>
      <c r="K249" s="261"/>
      <c r="L249" s="274"/>
      <c r="M249" s="274"/>
      <c r="N249" s="274"/>
      <c r="O249" s="261"/>
      <c r="P249" s="276"/>
      <c r="Q249" s="222"/>
    </row>
    <row r="250">
      <c r="E250" s="266"/>
      <c r="F250" s="277"/>
      <c r="G250" s="388" t="s">
        <v>288</v>
      </c>
      <c r="H250" s="389">
        <f>COMPUTE_TIME_MS(H249, H248)</f>
        <v>0.07793208872</v>
      </c>
      <c r="I250" s="390"/>
      <c r="J250" s="391"/>
      <c r="K250" s="391"/>
      <c r="L250" s="392"/>
      <c r="M250" s="392"/>
      <c r="N250" s="392"/>
      <c r="O250" s="391"/>
      <c r="P250" s="393"/>
      <c r="Q250" s="305"/>
    </row>
    <row r="251">
      <c r="E251" s="266"/>
      <c r="F251" s="384" t="s">
        <v>289</v>
      </c>
      <c r="G251" s="381" t="s">
        <v>290</v>
      </c>
      <c r="H251" s="303">
        <f>IF(Q234,0,P237)+IF(Q238,0,P241)+IF(Q242,0,P245)</f>
        <v>584</v>
      </c>
      <c r="I251" s="261"/>
      <c r="J251" s="261"/>
      <c r="K251" s="261"/>
      <c r="L251" s="274"/>
      <c r="M251" s="274"/>
      <c r="N251" s="274"/>
      <c r="O251" s="261"/>
      <c r="P251" s="276"/>
      <c r="Q251" s="222"/>
    </row>
    <row r="252">
      <c r="E252" s="277"/>
      <c r="F252" s="277"/>
      <c r="G252" s="395" t="s">
        <v>291</v>
      </c>
      <c r="H252" s="430">
        <f>HBM_TIME_MS(H251)</f>
        <v>0.1949119959</v>
      </c>
      <c r="I252" s="391"/>
      <c r="J252" s="391"/>
      <c r="K252" s="391"/>
      <c r="L252" s="392"/>
      <c r="M252" s="392"/>
      <c r="N252" s="392"/>
      <c r="O252" s="391"/>
      <c r="P252" s="393"/>
      <c r="Q252" s="305"/>
    </row>
    <row r="253">
      <c r="E253" s="258" t="s">
        <v>307</v>
      </c>
      <c r="F253" s="282" t="s">
        <v>249</v>
      </c>
      <c r="G253" s="260"/>
      <c r="H253" s="290" t="s">
        <v>238</v>
      </c>
      <c r="I253" s="290" t="s">
        <v>239</v>
      </c>
      <c r="J253" s="195" t="s">
        <v>40</v>
      </c>
      <c r="K253" s="195" t="s">
        <v>38</v>
      </c>
      <c r="L253" s="195" t="s">
        <v>154</v>
      </c>
      <c r="M253" s="398" t="s">
        <v>151</v>
      </c>
      <c r="N253" s="290" t="s">
        <v>240</v>
      </c>
      <c r="O253" s="291" t="str">
        <f>PARAMS("attn_kv_k_dtype")</f>
        <v>fp8</v>
      </c>
      <c r="P253" s="292"/>
      <c r="Q253" s="291" t="b">
        <v>0</v>
      </c>
    </row>
    <row r="254">
      <c r="E254" s="266"/>
      <c r="F254" s="267"/>
      <c r="G254" s="268"/>
      <c r="H254" s="195" t="s">
        <v>242</v>
      </c>
      <c r="I254" s="290" t="s">
        <v>239</v>
      </c>
      <c r="J254" s="289">
        <f t="shared" ref="J254:M254" si="44">PARAMS(J253)</f>
        <v>2048</v>
      </c>
      <c r="K254" s="290">
        <f t="shared" si="44"/>
        <v>1</v>
      </c>
      <c r="L254" s="290">
        <f t="shared" si="44"/>
        <v>128</v>
      </c>
      <c r="M254" s="290">
        <f t="shared" si="44"/>
        <v>64</v>
      </c>
      <c r="N254" s="290" t="s">
        <v>240</v>
      </c>
      <c r="O254" s="266"/>
      <c r="P254" s="292">
        <f>SIZEOF_IN_MIB(J254:M254, $O253)</f>
        <v>16</v>
      </c>
      <c r="Q254" s="266"/>
    </row>
    <row r="255">
      <c r="E255" s="266"/>
      <c r="F255" s="267"/>
      <c r="G255" s="268"/>
      <c r="H255" s="289" t="s">
        <v>244</v>
      </c>
      <c r="I255" s="289" t="s">
        <v>239</v>
      </c>
      <c r="J255" s="195" t="s">
        <v>143</v>
      </c>
      <c r="K255" s="195"/>
      <c r="L255" s="195"/>
      <c r="M255" s="289"/>
      <c r="N255" s="289" t="s">
        <v>240</v>
      </c>
      <c r="O255" s="266"/>
      <c r="P255" s="292"/>
      <c r="Q255" s="266"/>
    </row>
    <row r="256">
      <c r="E256" s="266"/>
      <c r="F256" s="278"/>
      <c r="G256" s="279"/>
      <c r="H256" s="195" t="s">
        <v>246</v>
      </c>
      <c r="I256" s="289" t="s">
        <v>239</v>
      </c>
      <c r="J256" s="289">
        <f t="shared" ref="J256:M256" si="45">J254/SHARDING(J255)</f>
        <v>128</v>
      </c>
      <c r="K256" s="289">
        <f t="shared" si="45"/>
        <v>1</v>
      </c>
      <c r="L256" s="289">
        <f t="shared" si="45"/>
        <v>128</v>
      </c>
      <c r="M256" s="289">
        <f t="shared" si="45"/>
        <v>64</v>
      </c>
      <c r="N256" s="289" t="s">
        <v>240</v>
      </c>
      <c r="O256" s="277"/>
      <c r="P256" s="292">
        <f>SIZEOF_IN_MIB(J256:M256, $O253)</f>
        <v>1</v>
      </c>
      <c r="Q256" s="277"/>
    </row>
    <row r="257">
      <c r="E257" s="266"/>
      <c r="F257" s="259" t="s">
        <v>253</v>
      </c>
      <c r="G257" s="260"/>
      <c r="H257" s="289" t="s">
        <v>238</v>
      </c>
      <c r="I257" s="289" t="s">
        <v>239</v>
      </c>
      <c r="J257" s="290"/>
      <c r="K257" s="195" t="s">
        <v>40</v>
      </c>
      <c r="L257" s="195" t="s">
        <v>42</v>
      </c>
      <c r="M257" s="398" t="s">
        <v>151</v>
      </c>
      <c r="N257" s="289" t="s">
        <v>240</v>
      </c>
      <c r="O257" s="291" t="str">
        <f>PARAMS("kv_dtype")</f>
        <v>fp8</v>
      </c>
      <c r="P257" s="292"/>
      <c r="Q257" s="291" t="b">
        <v>0</v>
      </c>
    </row>
    <row r="258">
      <c r="E258" s="266"/>
      <c r="F258" s="267"/>
      <c r="G258" s="268"/>
      <c r="H258" s="195" t="s">
        <v>242</v>
      </c>
      <c r="I258" s="289" t="s">
        <v>239</v>
      </c>
      <c r="J258" s="290"/>
      <c r="K258" s="289">
        <f t="shared" ref="K258:M258" si="46">PARAMS(K257)</f>
        <v>2048</v>
      </c>
      <c r="L258" s="289">
        <f t="shared" si="46"/>
        <v>9216</v>
      </c>
      <c r="M258" s="289">
        <f t="shared" si="46"/>
        <v>64</v>
      </c>
      <c r="N258" s="289" t="s">
        <v>240</v>
      </c>
      <c r="O258" s="266"/>
      <c r="P258" s="292">
        <f>SIZEOF_IN_MIB(J258:M258, $O257)</f>
        <v>1152</v>
      </c>
      <c r="Q258" s="266"/>
    </row>
    <row r="259">
      <c r="E259" s="266"/>
      <c r="F259" s="267"/>
      <c r="G259" s="268"/>
      <c r="H259" s="289" t="s">
        <v>244</v>
      </c>
      <c r="I259" s="289" t="s">
        <v>239</v>
      </c>
      <c r="J259" s="290"/>
      <c r="K259" s="195" t="s">
        <v>143</v>
      </c>
      <c r="L259" s="289"/>
      <c r="M259" s="289"/>
      <c r="N259" s="289" t="s">
        <v>240</v>
      </c>
      <c r="O259" s="266"/>
      <c r="P259" s="292"/>
      <c r="Q259" s="266"/>
    </row>
    <row r="260">
      <c r="E260" s="266"/>
      <c r="F260" s="278"/>
      <c r="G260" s="279"/>
      <c r="H260" s="274" t="s">
        <v>246</v>
      </c>
      <c r="I260" s="274" t="s">
        <v>239</v>
      </c>
      <c r="J260" s="261"/>
      <c r="K260" s="274">
        <f t="shared" ref="K260:M260" si="47">K258/SHARDING(K259)</f>
        <v>128</v>
      </c>
      <c r="L260" s="274">
        <f t="shared" si="47"/>
        <v>9216</v>
      </c>
      <c r="M260" s="274">
        <f t="shared" si="47"/>
        <v>64</v>
      </c>
      <c r="N260" s="274" t="s">
        <v>240</v>
      </c>
      <c r="O260" s="241"/>
      <c r="P260" s="276">
        <f>SIZEOF_IN_MIB(J260:M260, $O257)</f>
        <v>72</v>
      </c>
      <c r="Q260" s="241"/>
    </row>
    <row r="261">
      <c r="E261" s="266"/>
      <c r="F261" s="259" t="s">
        <v>257</v>
      </c>
      <c r="G261" s="260"/>
      <c r="H261" s="271" t="s">
        <v>238</v>
      </c>
      <c r="I261" s="271" t="s">
        <v>239</v>
      </c>
      <c r="J261" s="269" t="s">
        <v>40</v>
      </c>
      <c r="K261" s="269" t="s">
        <v>38</v>
      </c>
      <c r="L261" s="269" t="s">
        <v>42</v>
      </c>
      <c r="M261" s="269" t="s">
        <v>154</v>
      </c>
      <c r="N261" s="271" t="s">
        <v>240</v>
      </c>
      <c r="O261" s="478" t="s">
        <v>82</v>
      </c>
      <c r="P261" s="273"/>
      <c r="Q261" s="399" t="b">
        <v>1</v>
      </c>
    </row>
    <row r="262">
      <c r="E262" s="266"/>
      <c r="F262" s="267"/>
      <c r="G262" s="268"/>
      <c r="H262" s="262" t="s">
        <v>242</v>
      </c>
      <c r="I262" s="274" t="s">
        <v>239</v>
      </c>
      <c r="J262" s="274">
        <f t="shared" ref="J262:M262" si="48">PARAMS(J261)</f>
        <v>2048</v>
      </c>
      <c r="K262" s="274">
        <f t="shared" si="48"/>
        <v>1</v>
      </c>
      <c r="L262" s="274">
        <f t="shared" si="48"/>
        <v>9216</v>
      </c>
      <c r="M262" s="274">
        <f t="shared" si="48"/>
        <v>128</v>
      </c>
      <c r="N262" s="274" t="s">
        <v>240</v>
      </c>
      <c r="O262" s="275"/>
      <c r="P262" s="276">
        <f>SIZEOF_IN_MIB(J262:M262, $O261)</f>
        <v>4608</v>
      </c>
      <c r="Q262" s="275"/>
    </row>
    <row r="263">
      <c r="E263" s="266"/>
      <c r="F263" s="267"/>
      <c r="G263" s="268"/>
      <c r="H263" s="271" t="s">
        <v>244</v>
      </c>
      <c r="I263" s="271" t="s">
        <v>239</v>
      </c>
      <c r="J263" s="269" t="s">
        <v>143</v>
      </c>
      <c r="K263" s="269"/>
      <c r="L263" s="269"/>
      <c r="M263" s="271"/>
      <c r="N263" s="271" t="s">
        <v>240</v>
      </c>
      <c r="O263" s="272"/>
      <c r="P263" s="273"/>
      <c r="Q263" s="272"/>
    </row>
    <row r="264">
      <c r="E264" s="266"/>
      <c r="F264" s="278"/>
      <c r="G264" s="279"/>
      <c r="H264" s="274" t="s">
        <v>246</v>
      </c>
      <c r="I264" s="274" t="s">
        <v>239</v>
      </c>
      <c r="J264" s="274">
        <f t="shared" ref="J264:M264" si="49">J262/SHARDING(J263)</f>
        <v>128</v>
      </c>
      <c r="K264" s="274">
        <f t="shared" si="49"/>
        <v>1</v>
      </c>
      <c r="L264" s="274">
        <f t="shared" si="49"/>
        <v>9216</v>
      </c>
      <c r="M264" s="274">
        <f t="shared" si="49"/>
        <v>128</v>
      </c>
      <c r="N264" s="274" t="s">
        <v>240</v>
      </c>
      <c r="O264" s="241"/>
      <c r="P264" s="276">
        <f>SIZEOF_IN_MIB(J264:M264, $O261)</f>
        <v>288</v>
      </c>
      <c r="Q264" s="241"/>
    </row>
    <row r="265">
      <c r="E265" s="266"/>
      <c r="F265" s="400" t="s">
        <v>293</v>
      </c>
      <c r="G265" s="385" t="s">
        <v>45</v>
      </c>
      <c r="H265" s="423"/>
      <c r="I265" s="424"/>
      <c r="J265" s="270"/>
      <c r="K265" s="270"/>
      <c r="L265" s="271"/>
      <c r="M265" s="271"/>
      <c r="N265" s="271"/>
      <c r="O265" s="270"/>
      <c r="P265" s="273"/>
      <c r="Q265" s="305"/>
    </row>
    <row r="266">
      <c r="E266" s="266"/>
      <c r="F266" s="277"/>
      <c r="G266" s="385"/>
      <c r="H266" s="274"/>
      <c r="I266" s="418"/>
      <c r="J266" s="261"/>
      <c r="K266" s="261"/>
      <c r="L266" s="274"/>
      <c r="M266" s="274"/>
      <c r="N266" s="274"/>
      <c r="O266" s="261"/>
      <c r="P266" s="276"/>
      <c r="Q266" s="222"/>
    </row>
    <row r="267">
      <c r="E267" s="266"/>
      <c r="F267" s="384" t="s">
        <v>285</v>
      </c>
      <c r="G267" s="385" t="s">
        <v>286</v>
      </c>
      <c r="H267" s="271" t="str">
        <f>VLOOKUP(O253&amp;","&amp;O257,$T$3:$W$12,4, FALSE)</f>
        <v>fp8</v>
      </c>
      <c r="I267" s="419"/>
      <c r="J267" s="270"/>
      <c r="K267" s="270"/>
      <c r="L267" s="271"/>
      <c r="M267" s="271"/>
      <c r="N267" s="271"/>
      <c r="O267" s="270"/>
      <c r="P267" s="273"/>
      <c r="Q267" s="305"/>
    </row>
    <row r="268">
      <c r="E268" s="266"/>
      <c r="F268" s="266"/>
      <c r="G268" s="381" t="s">
        <v>299</v>
      </c>
      <c r="H268" s="420">
        <f>CALCULATE_FLOPS(J256:M256,J260:M260,M260,K260,H267)</f>
        <v>77309411328</v>
      </c>
      <c r="I268" s="418"/>
      <c r="J268" s="261"/>
      <c r="K268" s="261"/>
      <c r="L268" s="274"/>
      <c r="M268" s="274"/>
      <c r="N268" s="274"/>
      <c r="O268" s="261"/>
      <c r="P268" s="276"/>
      <c r="Q268" s="222"/>
    </row>
    <row r="269">
      <c r="E269" s="266"/>
      <c r="F269" s="277"/>
      <c r="G269" s="388" t="s">
        <v>288</v>
      </c>
      <c r="H269" s="421">
        <f>COMPUTE_TIME_MS(H268, H267)</f>
        <v>0.03896604436</v>
      </c>
      <c r="I269" s="390"/>
      <c r="J269" s="391"/>
      <c r="K269" s="391"/>
      <c r="L269" s="392"/>
      <c r="M269" s="392"/>
      <c r="N269" s="392"/>
      <c r="O269" s="391"/>
      <c r="P269" s="393"/>
      <c r="Q269" s="305"/>
    </row>
    <row r="270">
      <c r="E270" s="266"/>
      <c r="F270" s="384" t="s">
        <v>289</v>
      </c>
      <c r="G270" s="381" t="s">
        <v>290</v>
      </c>
      <c r="H270" s="303">
        <f>IF(Q253,0,P256)+IF(Q257,0,P260)+IF(Q261,0,P264)</f>
        <v>73</v>
      </c>
      <c r="I270" s="261"/>
      <c r="J270" s="261"/>
      <c r="K270" s="261"/>
      <c r="L270" s="274"/>
      <c r="M270" s="274"/>
      <c r="N270" s="274"/>
      <c r="O270" s="261"/>
      <c r="P270" s="276"/>
      <c r="Q270" s="222"/>
    </row>
    <row r="271">
      <c r="E271" s="277"/>
      <c r="F271" s="277"/>
      <c r="G271" s="395" t="s">
        <v>291</v>
      </c>
      <c r="H271" s="430">
        <f>HBM_TIME_MS(H270)</f>
        <v>0.02436399949</v>
      </c>
      <c r="I271" s="391"/>
      <c r="J271" s="391"/>
      <c r="K271" s="391"/>
      <c r="L271" s="392"/>
      <c r="M271" s="392"/>
      <c r="N271" s="392"/>
      <c r="O271" s="391"/>
      <c r="P271" s="393"/>
      <c r="Q271" s="305"/>
    </row>
    <row r="272">
      <c r="E272" s="258" t="s">
        <v>308</v>
      </c>
      <c r="F272" s="282" t="s">
        <v>249</v>
      </c>
      <c r="G272" s="260"/>
      <c r="H272" s="290" t="s">
        <v>238</v>
      </c>
      <c r="I272" s="290" t="s">
        <v>239</v>
      </c>
      <c r="J272" s="195" t="s">
        <v>40</v>
      </c>
      <c r="K272" s="195" t="s">
        <v>38</v>
      </c>
      <c r="L272" s="398" t="s">
        <v>42</v>
      </c>
      <c r="M272" s="195" t="s">
        <v>154</v>
      </c>
      <c r="N272" s="290" t="s">
        <v>240</v>
      </c>
      <c r="O272" s="291" t="str">
        <f>PARAMS("attn_av_a_dtype")</f>
        <v>bf16</v>
      </c>
      <c r="P272" s="292"/>
      <c r="Q272" s="291" t="b">
        <v>1</v>
      </c>
    </row>
    <row r="273">
      <c r="E273" s="266"/>
      <c r="F273" s="267"/>
      <c r="G273" s="268"/>
      <c r="H273" s="195" t="s">
        <v>242</v>
      </c>
      <c r="I273" s="290" t="s">
        <v>239</v>
      </c>
      <c r="J273" s="289">
        <f t="shared" ref="J273:M273" si="50">PARAMS(J272)</f>
        <v>2048</v>
      </c>
      <c r="K273" s="290">
        <f t="shared" si="50"/>
        <v>1</v>
      </c>
      <c r="L273" s="290">
        <f t="shared" si="50"/>
        <v>9216</v>
      </c>
      <c r="M273" s="290">
        <f t="shared" si="50"/>
        <v>128</v>
      </c>
      <c r="N273" s="290" t="s">
        <v>240</v>
      </c>
      <c r="O273" s="266"/>
      <c r="P273" s="292">
        <f>SIZEOF_IN_MIB(J273:M273, $O272)</f>
        <v>4608</v>
      </c>
      <c r="Q273" s="266"/>
    </row>
    <row r="274">
      <c r="E274" s="266"/>
      <c r="F274" s="267"/>
      <c r="G274" s="268"/>
      <c r="H274" s="289" t="s">
        <v>244</v>
      </c>
      <c r="I274" s="289" t="s">
        <v>239</v>
      </c>
      <c r="J274" s="195" t="s">
        <v>143</v>
      </c>
      <c r="K274" s="195"/>
      <c r="L274" s="195"/>
      <c r="M274" s="289"/>
      <c r="N274" s="289" t="s">
        <v>240</v>
      </c>
      <c r="O274" s="266"/>
      <c r="P274" s="292"/>
      <c r="Q274" s="266"/>
    </row>
    <row r="275">
      <c r="E275" s="266"/>
      <c r="F275" s="278"/>
      <c r="G275" s="279"/>
      <c r="H275" s="195" t="s">
        <v>246</v>
      </c>
      <c r="I275" s="289" t="s">
        <v>239</v>
      </c>
      <c r="J275" s="289">
        <f t="shared" ref="J275:M275" si="51">J273/SHARDING(J274)</f>
        <v>128</v>
      </c>
      <c r="K275" s="289">
        <f t="shared" si="51"/>
        <v>1</v>
      </c>
      <c r="L275" s="289">
        <f t="shared" si="51"/>
        <v>9216</v>
      </c>
      <c r="M275" s="289">
        <f t="shared" si="51"/>
        <v>128</v>
      </c>
      <c r="N275" s="289" t="s">
        <v>240</v>
      </c>
      <c r="O275" s="277"/>
      <c r="P275" s="292">
        <f>SIZEOF_IN_MIB(J275:M275, $O272)</f>
        <v>288</v>
      </c>
      <c r="Q275" s="277"/>
    </row>
    <row r="276">
      <c r="E276" s="266"/>
      <c r="F276" s="259" t="s">
        <v>253</v>
      </c>
      <c r="G276" s="260"/>
      <c r="H276" s="289" t="s">
        <v>238</v>
      </c>
      <c r="I276" s="289" t="s">
        <v>239</v>
      </c>
      <c r="J276" s="195" t="s">
        <v>40</v>
      </c>
      <c r="K276" s="195"/>
      <c r="L276" s="398" t="s">
        <v>42</v>
      </c>
      <c r="M276" s="195" t="s">
        <v>145</v>
      </c>
      <c r="N276" s="289" t="s">
        <v>240</v>
      </c>
      <c r="O276" s="291" t="str">
        <f>PARAMS("kv_dtype")</f>
        <v>fp8</v>
      </c>
      <c r="P276" s="292"/>
      <c r="Q276" s="291" t="b">
        <v>1</v>
      </c>
    </row>
    <row r="277">
      <c r="E277" s="266"/>
      <c r="F277" s="267"/>
      <c r="G277" s="268"/>
      <c r="H277" s="195" t="s">
        <v>242</v>
      </c>
      <c r="I277" s="289" t="s">
        <v>239</v>
      </c>
      <c r="J277" s="289">
        <f>PARAMS(J276)</f>
        <v>2048</v>
      </c>
      <c r="K277" s="289"/>
      <c r="L277" s="289">
        <f t="shared" ref="L277:M277" si="52">PARAMS(L276)</f>
        <v>9216</v>
      </c>
      <c r="M277" s="289">
        <f t="shared" si="52"/>
        <v>512</v>
      </c>
      <c r="N277" s="289" t="s">
        <v>240</v>
      </c>
      <c r="O277" s="266"/>
      <c r="P277" s="292">
        <f>SIZEOF_IN_MIB(J277:M277, $O276)</f>
        <v>9216</v>
      </c>
      <c r="Q277" s="266"/>
    </row>
    <row r="278">
      <c r="E278" s="266"/>
      <c r="F278" s="267"/>
      <c r="G278" s="268"/>
      <c r="H278" s="289" t="s">
        <v>244</v>
      </c>
      <c r="I278" s="289" t="s">
        <v>239</v>
      </c>
      <c r="J278" s="195" t="s">
        <v>143</v>
      </c>
      <c r="K278" s="290"/>
      <c r="L278" s="289"/>
      <c r="M278" s="289"/>
      <c r="N278" s="289" t="s">
        <v>240</v>
      </c>
      <c r="O278" s="266"/>
      <c r="P278" s="292"/>
      <c r="Q278" s="266"/>
    </row>
    <row r="279">
      <c r="E279" s="266"/>
      <c r="F279" s="278"/>
      <c r="G279" s="279"/>
      <c r="H279" s="274" t="s">
        <v>246</v>
      </c>
      <c r="I279" s="274" t="s">
        <v>239</v>
      </c>
      <c r="J279" s="274">
        <f>J277/SHARDING(J278)</f>
        <v>128</v>
      </c>
      <c r="K279" s="274"/>
      <c r="L279" s="274">
        <f t="shared" ref="L279:M279" si="53">L277/SHARDING(L278)</f>
        <v>9216</v>
      </c>
      <c r="M279" s="274">
        <f t="shared" si="53"/>
        <v>512</v>
      </c>
      <c r="N279" s="274" t="s">
        <v>240</v>
      </c>
      <c r="O279" s="241"/>
      <c r="P279" s="276">
        <f>SIZEOF_IN_MIB(J279:M279, $O276)</f>
        <v>576</v>
      </c>
      <c r="Q279" s="241"/>
    </row>
    <row r="280">
      <c r="E280" s="266"/>
      <c r="F280" s="259" t="s">
        <v>257</v>
      </c>
      <c r="G280" s="260"/>
      <c r="H280" s="271" t="s">
        <v>238</v>
      </c>
      <c r="I280" s="271" t="s">
        <v>239</v>
      </c>
      <c r="J280" s="269" t="s">
        <v>40</v>
      </c>
      <c r="K280" s="269" t="s">
        <v>38</v>
      </c>
      <c r="L280" s="269" t="s">
        <v>154</v>
      </c>
      <c r="M280" s="269" t="s">
        <v>145</v>
      </c>
      <c r="N280" s="271" t="s">
        <v>240</v>
      </c>
      <c r="O280" s="478" t="s">
        <v>82</v>
      </c>
      <c r="P280" s="273"/>
      <c r="Q280" s="399" t="b">
        <v>0</v>
      </c>
    </row>
    <row r="281">
      <c r="E281" s="266"/>
      <c r="F281" s="267"/>
      <c r="G281" s="268"/>
      <c r="H281" s="262" t="s">
        <v>242</v>
      </c>
      <c r="I281" s="274" t="s">
        <v>239</v>
      </c>
      <c r="J281" s="274">
        <f t="shared" ref="J281:M281" si="54">PARAMS(J280)</f>
        <v>2048</v>
      </c>
      <c r="K281" s="274">
        <f t="shared" si="54"/>
        <v>1</v>
      </c>
      <c r="L281" s="274">
        <f t="shared" si="54"/>
        <v>128</v>
      </c>
      <c r="M281" s="274">
        <f t="shared" si="54"/>
        <v>512</v>
      </c>
      <c r="N281" s="274" t="s">
        <v>240</v>
      </c>
      <c r="O281" s="275"/>
      <c r="P281" s="276">
        <f>SIZEOF_IN_MIB(J281:M281, $O280)</f>
        <v>256</v>
      </c>
      <c r="Q281" s="275"/>
    </row>
    <row r="282">
      <c r="E282" s="266"/>
      <c r="F282" s="267"/>
      <c r="G282" s="268"/>
      <c r="H282" s="271" t="s">
        <v>244</v>
      </c>
      <c r="I282" s="271" t="s">
        <v>239</v>
      </c>
      <c r="J282" s="269" t="s">
        <v>143</v>
      </c>
      <c r="K282" s="269"/>
      <c r="L282" s="269"/>
      <c r="M282" s="271"/>
      <c r="N282" s="271" t="s">
        <v>240</v>
      </c>
      <c r="O282" s="272"/>
      <c r="P282" s="273"/>
      <c r="Q282" s="272"/>
    </row>
    <row r="283">
      <c r="E283" s="266"/>
      <c r="F283" s="278"/>
      <c r="G283" s="279"/>
      <c r="H283" s="274" t="s">
        <v>246</v>
      </c>
      <c r="I283" s="274" t="s">
        <v>239</v>
      </c>
      <c r="J283" s="274">
        <f t="shared" ref="J283:M283" si="55">J281/SHARDING(J282)</f>
        <v>128</v>
      </c>
      <c r="K283" s="274">
        <f t="shared" si="55"/>
        <v>1</v>
      </c>
      <c r="L283" s="274">
        <f t="shared" si="55"/>
        <v>128</v>
      </c>
      <c r="M283" s="274">
        <f t="shared" si="55"/>
        <v>512</v>
      </c>
      <c r="N283" s="274" t="s">
        <v>240</v>
      </c>
      <c r="O283" s="241"/>
      <c r="P283" s="276">
        <f>SIZEOF_IN_MIB(J283:M283, $O280)</f>
        <v>16</v>
      </c>
      <c r="Q283" s="241"/>
    </row>
    <row r="284">
      <c r="E284" s="266"/>
      <c r="F284" s="400" t="s">
        <v>293</v>
      </c>
      <c r="G284" s="385" t="s">
        <v>45</v>
      </c>
      <c r="H284" s="423"/>
      <c r="I284" s="424"/>
      <c r="J284" s="270"/>
      <c r="K284" s="270"/>
      <c r="L284" s="271"/>
      <c r="M284" s="271"/>
      <c r="N284" s="271"/>
      <c r="O284" s="270"/>
      <c r="P284" s="273"/>
      <c r="Q284" s="305"/>
    </row>
    <row r="285">
      <c r="E285" s="266"/>
      <c r="F285" s="277"/>
      <c r="G285" s="385"/>
      <c r="H285" s="274"/>
      <c r="I285" s="418"/>
      <c r="J285" s="261"/>
      <c r="K285" s="261"/>
      <c r="L285" s="274"/>
      <c r="M285" s="274"/>
      <c r="N285" s="274"/>
      <c r="O285" s="261"/>
      <c r="P285" s="276"/>
      <c r="Q285" s="222"/>
    </row>
    <row r="286">
      <c r="E286" s="266"/>
      <c r="F286" s="384" t="s">
        <v>285</v>
      </c>
      <c r="G286" s="385" t="s">
        <v>286</v>
      </c>
      <c r="H286" s="271" t="str">
        <f>VLOOKUP(O272&amp;","&amp;O276,$T$3:$W$12,4, FALSE)</f>
        <v>bf16</v>
      </c>
      <c r="I286" s="419"/>
      <c r="J286" s="270"/>
      <c r="K286" s="270"/>
      <c r="L286" s="271"/>
      <c r="M286" s="271"/>
      <c r="N286" s="271"/>
      <c r="O286" s="270"/>
      <c r="P286" s="273"/>
      <c r="Q286" s="305"/>
    </row>
    <row r="287">
      <c r="E287" s="266"/>
      <c r="F287" s="266"/>
      <c r="G287" s="381" t="s">
        <v>299</v>
      </c>
      <c r="H287" s="420">
        <f>CALCULATE_FLOPS(J275:M275,J279:M279,L279,J279,H286)</f>
        <v>154618822656</v>
      </c>
      <c r="I287" s="418"/>
      <c r="J287" s="261"/>
      <c r="K287" s="261"/>
      <c r="L287" s="274"/>
      <c r="M287" s="274"/>
      <c r="N287" s="274"/>
      <c r="O287" s="261"/>
      <c r="P287" s="276"/>
      <c r="Q287" s="222"/>
    </row>
    <row r="288">
      <c r="E288" s="266"/>
      <c r="F288" s="277"/>
      <c r="G288" s="388" t="s">
        <v>288</v>
      </c>
      <c r="H288" s="421">
        <f>COMPUTE_TIME_MS(H287, H286)</f>
        <v>0.1558641774</v>
      </c>
      <c r="I288" s="390"/>
      <c r="J288" s="391"/>
      <c r="K288" s="391"/>
      <c r="L288" s="392"/>
      <c r="M288" s="392"/>
      <c r="N288" s="392"/>
      <c r="O288" s="391"/>
      <c r="P288" s="393"/>
      <c r="Q288" s="305"/>
    </row>
    <row r="289">
      <c r="E289" s="266"/>
      <c r="F289" s="384" t="s">
        <v>289</v>
      </c>
      <c r="G289" s="381" t="s">
        <v>290</v>
      </c>
      <c r="H289" s="303">
        <f>IF(Q272,0,P275)+IF(Q276,0,P279)+IF(Q280,0,P283)</f>
        <v>16</v>
      </c>
      <c r="I289" s="261"/>
      <c r="J289" s="261"/>
      <c r="K289" s="261"/>
      <c r="L289" s="274"/>
      <c r="M289" s="274"/>
      <c r="N289" s="274"/>
      <c r="O289" s="261"/>
      <c r="P289" s="276"/>
      <c r="Q289" s="222"/>
    </row>
    <row r="290">
      <c r="E290" s="277"/>
      <c r="F290" s="277"/>
      <c r="G290" s="395" t="s">
        <v>291</v>
      </c>
      <c r="H290" s="479">
        <f>HBM_TIME_MS(H289)</f>
        <v>0.005340054682</v>
      </c>
      <c r="I290" s="391"/>
      <c r="J290" s="391"/>
      <c r="K290" s="391"/>
      <c r="L290" s="392"/>
      <c r="M290" s="392"/>
      <c r="N290" s="392"/>
      <c r="O290" s="391"/>
      <c r="P290" s="393"/>
      <c r="Q290" s="305"/>
    </row>
    <row r="291">
      <c r="E291" s="258" t="s">
        <v>309</v>
      </c>
      <c r="F291" s="282" t="s">
        <v>249</v>
      </c>
      <c r="G291" s="260"/>
      <c r="H291" s="261" t="s">
        <v>238</v>
      </c>
      <c r="I291" s="261" t="s">
        <v>239</v>
      </c>
      <c r="J291" s="262" t="s">
        <v>40</v>
      </c>
      <c r="K291" s="262" t="s">
        <v>38</v>
      </c>
      <c r="L291" s="262" t="s">
        <v>154</v>
      </c>
      <c r="M291" s="425" t="s">
        <v>145</v>
      </c>
      <c r="N291" s="261" t="s">
        <v>240</v>
      </c>
      <c r="O291" s="263" t="str">
        <f>EXTRACT_ACTIVATION_DTYPE(PARAMS("attn_proj_dtype"))</f>
        <v>fp8</v>
      </c>
      <c r="P291" s="276"/>
      <c r="Q291" s="263" t="b">
        <v>0</v>
      </c>
    </row>
    <row r="292">
      <c r="E292" s="266"/>
      <c r="F292" s="267"/>
      <c r="G292" s="268"/>
      <c r="H292" s="269" t="s">
        <v>242</v>
      </c>
      <c r="I292" s="270" t="s">
        <v>239</v>
      </c>
      <c r="J292" s="271">
        <f t="shared" ref="J292:M292" si="56">PARAMS(J291)</f>
        <v>2048</v>
      </c>
      <c r="K292" s="270">
        <f t="shared" si="56"/>
        <v>1</v>
      </c>
      <c r="L292" s="270">
        <f t="shared" si="56"/>
        <v>128</v>
      </c>
      <c r="M292" s="270">
        <f t="shared" si="56"/>
        <v>512</v>
      </c>
      <c r="N292" s="270" t="s">
        <v>240</v>
      </c>
      <c r="O292" s="272"/>
      <c r="P292" s="273">
        <f>SIZEOF_IN_MIB(J292:M292, $O291)</f>
        <v>128</v>
      </c>
      <c r="Q292" s="272"/>
    </row>
    <row r="293">
      <c r="E293" s="266"/>
      <c r="F293" s="267"/>
      <c r="G293" s="268"/>
      <c r="H293" s="274" t="s">
        <v>244</v>
      </c>
      <c r="I293" s="274" t="s">
        <v>239</v>
      </c>
      <c r="J293" s="262" t="s">
        <v>143</v>
      </c>
      <c r="K293" s="262"/>
      <c r="L293" s="262"/>
      <c r="M293" s="274"/>
      <c r="N293" s="274" t="s">
        <v>240</v>
      </c>
      <c r="O293" s="275"/>
      <c r="P293" s="276"/>
      <c r="Q293" s="275"/>
    </row>
    <row r="294">
      <c r="E294" s="266"/>
      <c r="F294" s="278"/>
      <c r="G294" s="279"/>
      <c r="H294" s="269" t="s">
        <v>246</v>
      </c>
      <c r="I294" s="271" t="s">
        <v>239</v>
      </c>
      <c r="J294" s="271">
        <f t="shared" ref="J294:M294" si="57">J292/SHARDING(J293)</f>
        <v>128</v>
      </c>
      <c r="K294" s="271">
        <f t="shared" si="57"/>
        <v>1</v>
      </c>
      <c r="L294" s="271">
        <f t="shared" si="57"/>
        <v>128</v>
      </c>
      <c r="M294" s="271">
        <f t="shared" si="57"/>
        <v>512</v>
      </c>
      <c r="N294" s="271" t="s">
        <v>240</v>
      </c>
      <c r="O294" s="280"/>
      <c r="P294" s="273">
        <f>SIZEOF_IN_MIB(J294:M294, $O291)</f>
        <v>8</v>
      </c>
      <c r="Q294" s="280"/>
    </row>
    <row r="295">
      <c r="E295" s="266"/>
      <c r="F295" s="259" t="s">
        <v>253</v>
      </c>
      <c r="G295" s="260"/>
      <c r="H295" s="274" t="s">
        <v>238</v>
      </c>
      <c r="I295" s="274" t="s">
        <v>239</v>
      </c>
      <c r="J295" s="261"/>
      <c r="K295" s="262" t="s">
        <v>154</v>
      </c>
      <c r="L295" s="262" t="s">
        <v>148</v>
      </c>
      <c r="M295" s="425" t="s">
        <v>145</v>
      </c>
      <c r="N295" s="274" t="s">
        <v>240</v>
      </c>
      <c r="O295" s="263" t="str">
        <f>EXTRACT_WEIGHT_DTYPE(PARAMS("attn_proj_dtype"))</f>
        <v>fp8</v>
      </c>
      <c r="P295" s="276"/>
      <c r="Q295" s="263" t="b">
        <v>0</v>
      </c>
    </row>
    <row r="296">
      <c r="E296" s="266"/>
      <c r="F296" s="267"/>
      <c r="G296" s="268"/>
      <c r="H296" s="269" t="s">
        <v>242</v>
      </c>
      <c r="I296" s="271" t="s">
        <v>239</v>
      </c>
      <c r="J296" s="270"/>
      <c r="K296" s="271">
        <f t="shared" ref="K296:M296" si="58">PARAMS(K295)</f>
        <v>128</v>
      </c>
      <c r="L296" s="271">
        <f t="shared" si="58"/>
        <v>128</v>
      </c>
      <c r="M296" s="271">
        <f t="shared" si="58"/>
        <v>512</v>
      </c>
      <c r="N296" s="271" t="s">
        <v>240</v>
      </c>
      <c r="O296" s="272"/>
      <c r="P296" s="273">
        <f>SIZEOF_IN_MIB(J296:M296, $O295)</f>
        <v>8</v>
      </c>
      <c r="Q296" s="272"/>
    </row>
    <row r="297">
      <c r="E297" s="266"/>
      <c r="F297" s="267"/>
      <c r="G297" s="268"/>
      <c r="H297" s="274" t="s">
        <v>244</v>
      </c>
      <c r="I297" s="274" t="s">
        <v>239</v>
      </c>
      <c r="J297" s="261"/>
      <c r="K297" s="261"/>
      <c r="L297" s="274"/>
      <c r="M297" s="274"/>
      <c r="N297" s="274" t="s">
        <v>240</v>
      </c>
      <c r="O297" s="275"/>
      <c r="P297" s="276"/>
      <c r="Q297" s="275"/>
    </row>
    <row r="298">
      <c r="E298" s="266"/>
      <c r="F298" s="278"/>
      <c r="G298" s="279"/>
      <c r="H298" s="271" t="s">
        <v>246</v>
      </c>
      <c r="I298" s="271" t="s">
        <v>239</v>
      </c>
      <c r="J298" s="270"/>
      <c r="K298" s="271">
        <f t="shared" ref="K298:M298" si="59">K296/SHARDING(K297)</f>
        <v>128</v>
      </c>
      <c r="L298" s="271">
        <f t="shared" si="59"/>
        <v>128</v>
      </c>
      <c r="M298" s="271">
        <f t="shared" si="59"/>
        <v>512</v>
      </c>
      <c r="N298" s="271" t="s">
        <v>240</v>
      </c>
      <c r="O298" s="280"/>
      <c r="P298" s="273">
        <f>SIZEOF_IN_MIB(J298:M298, $O295)</f>
        <v>8</v>
      </c>
      <c r="Q298" s="280"/>
    </row>
    <row r="299">
      <c r="E299" s="266"/>
      <c r="F299" s="259" t="s">
        <v>257</v>
      </c>
      <c r="G299" s="260"/>
      <c r="H299" s="274" t="s">
        <v>238</v>
      </c>
      <c r="I299" s="274" t="s">
        <v>239</v>
      </c>
      <c r="J299" s="262" t="s">
        <v>40</v>
      </c>
      <c r="K299" s="262" t="s">
        <v>38</v>
      </c>
      <c r="L299" s="262" t="s">
        <v>154</v>
      </c>
      <c r="M299" s="262" t="s">
        <v>148</v>
      </c>
      <c r="N299" s="274" t="s">
        <v>240</v>
      </c>
      <c r="O299" s="263" t="s">
        <v>82</v>
      </c>
      <c r="P299" s="276"/>
      <c r="Q299" s="263" t="b">
        <v>0</v>
      </c>
    </row>
    <row r="300">
      <c r="E300" s="266"/>
      <c r="F300" s="267"/>
      <c r="G300" s="268"/>
      <c r="H300" s="269" t="s">
        <v>242</v>
      </c>
      <c r="I300" s="271" t="s">
        <v>239</v>
      </c>
      <c r="J300" s="271">
        <f t="shared" ref="J300:M300" si="60">PARAMS(J299)</f>
        <v>2048</v>
      </c>
      <c r="K300" s="271">
        <f t="shared" si="60"/>
        <v>1</v>
      </c>
      <c r="L300" s="271">
        <f t="shared" si="60"/>
        <v>128</v>
      </c>
      <c r="M300" s="271">
        <f t="shared" si="60"/>
        <v>128</v>
      </c>
      <c r="N300" s="271" t="s">
        <v>240</v>
      </c>
      <c r="O300" s="272"/>
      <c r="P300" s="273">
        <f>SIZEOF_IN_MIB(J300:M300, $O299)</f>
        <v>64</v>
      </c>
      <c r="Q300" s="272"/>
    </row>
    <row r="301">
      <c r="E301" s="266"/>
      <c r="F301" s="267"/>
      <c r="G301" s="268"/>
      <c r="H301" s="274" t="s">
        <v>244</v>
      </c>
      <c r="I301" s="274" t="s">
        <v>239</v>
      </c>
      <c r="J301" s="262" t="s">
        <v>143</v>
      </c>
      <c r="K301" s="262"/>
      <c r="L301" s="262"/>
      <c r="M301" s="274"/>
      <c r="N301" s="274" t="s">
        <v>240</v>
      </c>
      <c r="O301" s="275"/>
      <c r="P301" s="276"/>
      <c r="Q301" s="275"/>
    </row>
    <row r="302">
      <c r="E302" s="266"/>
      <c r="F302" s="278"/>
      <c r="G302" s="279"/>
      <c r="H302" s="271" t="s">
        <v>246</v>
      </c>
      <c r="I302" s="271" t="s">
        <v>239</v>
      </c>
      <c r="J302" s="271">
        <f t="shared" ref="J302:M302" si="61">J300/SHARDING(J301)</f>
        <v>128</v>
      </c>
      <c r="K302" s="271">
        <f t="shared" si="61"/>
        <v>1</v>
      </c>
      <c r="L302" s="271">
        <f t="shared" si="61"/>
        <v>128</v>
      </c>
      <c r="M302" s="271">
        <f t="shared" si="61"/>
        <v>128</v>
      </c>
      <c r="N302" s="271" t="s">
        <v>240</v>
      </c>
      <c r="O302" s="280"/>
      <c r="P302" s="273">
        <f>SIZEOF_IN_MIB(J302:M302, $O299)</f>
        <v>4</v>
      </c>
      <c r="Q302" s="280"/>
    </row>
    <row r="303">
      <c r="E303" s="266"/>
      <c r="F303" s="400" t="s">
        <v>293</v>
      </c>
      <c r="G303" s="385" t="s">
        <v>45</v>
      </c>
      <c r="H303" s="480"/>
      <c r="I303" s="481"/>
      <c r="J303" s="261"/>
      <c r="K303" s="261"/>
      <c r="L303" s="274"/>
      <c r="M303" s="274"/>
      <c r="N303" s="274"/>
      <c r="O303" s="261"/>
      <c r="P303" s="276"/>
      <c r="Q303" s="222"/>
    </row>
    <row r="304">
      <c r="E304" s="266"/>
      <c r="F304" s="277"/>
      <c r="G304" s="385"/>
      <c r="H304" s="271"/>
      <c r="I304" s="419"/>
      <c r="J304" s="270"/>
      <c r="K304" s="270"/>
      <c r="L304" s="271"/>
      <c r="M304" s="271"/>
      <c r="N304" s="271"/>
      <c r="O304" s="270"/>
      <c r="P304" s="273"/>
      <c r="Q304" s="305"/>
    </row>
    <row r="305">
      <c r="E305" s="266"/>
      <c r="F305" s="384" t="s">
        <v>285</v>
      </c>
      <c r="G305" s="385" t="s">
        <v>286</v>
      </c>
      <c r="H305" s="274" t="str">
        <f>VLOOKUP(O291&amp;","&amp;O295,$T$3:$W$12,4, FALSE)</f>
        <v>fp8</v>
      </c>
      <c r="I305" s="418"/>
      <c r="J305" s="261"/>
      <c r="K305" s="261"/>
      <c r="L305" s="274"/>
      <c r="M305" s="274"/>
      <c r="N305" s="274"/>
      <c r="O305" s="261"/>
      <c r="P305" s="276"/>
      <c r="Q305" s="222"/>
    </row>
    <row r="306">
      <c r="E306" s="266"/>
      <c r="F306" s="266"/>
      <c r="G306" s="381" t="s">
        <v>299</v>
      </c>
      <c r="H306" s="482">
        <f>CALCULATE_FLOPS(J294:M294,J298:M298,M298,K298,H305)</f>
        <v>2147483648</v>
      </c>
      <c r="I306" s="419"/>
      <c r="J306" s="270"/>
      <c r="K306" s="270"/>
      <c r="L306" s="271"/>
      <c r="M306" s="271"/>
      <c r="N306" s="271"/>
      <c r="O306" s="270"/>
      <c r="P306" s="273"/>
      <c r="Q306" s="305"/>
    </row>
    <row r="307">
      <c r="E307" s="266"/>
      <c r="F307" s="277"/>
      <c r="G307" s="388" t="s">
        <v>288</v>
      </c>
      <c r="H307" s="421">
        <f>COMPUTE_TIME_MS(H306, H305)</f>
        <v>0.001082390121</v>
      </c>
      <c r="I307" s="390"/>
      <c r="J307" s="391"/>
      <c r="K307" s="391"/>
      <c r="L307" s="392"/>
      <c r="M307" s="392"/>
      <c r="N307" s="392"/>
      <c r="O307" s="391"/>
      <c r="P307" s="393"/>
      <c r="Q307" s="222"/>
    </row>
    <row r="308">
      <c r="E308" s="266"/>
      <c r="F308" s="384" t="s">
        <v>289</v>
      </c>
      <c r="G308" s="381" t="s">
        <v>290</v>
      </c>
      <c r="H308" s="440">
        <f>IF(Q291,0,P294)+IF(Q295,0,P298)+IF(Q299,0,P302)</f>
        <v>20</v>
      </c>
      <c r="I308" s="270"/>
      <c r="J308" s="270"/>
      <c r="K308" s="270"/>
      <c r="L308" s="271"/>
      <c r="M308" s="271"/>
      <c r="N308" s="271"/>
      <c r="O308" s="270"/>
      <c r="P308" s="273"/>
      <c r="Q308" s="305"/>
    </row>
    <row r="309">
      <c r="E309" s="277"/>
      <c r="F309" s="277"/>
      <c r="G309" s="395" t="s">
        <v>291</v>
      </c>
      <c r="H309" s="430">
        <f>HBM_TIME_MS(H308)</f>
        <v>0.006675068353</v>
      </c>
      <c r="I309" s="391"/>
      <c r="J309" s="391"/>
      <c r="K309" s="391"/>
      <c r="L309" s="392"/>
      <c r="M309" s="392"/>
      <c r="N309" s="392"/>
      <c r="O309" s="391"/>
      <c r="P309" s="393"/>
      <c r="Q309" s="222"/>
    </row>
    <row r="310">
      <c r="E310" s="258" t="s">
        <v>310</v>
      </c>
      <c r="F310" s="483" t="s">
        <v>311</v>
      </c>
      <c r="G310" s="350"/>
      <c r="H310" s="484" t="s">
        <v>312</v>
      </c>
      <c r="I310" s="374"/>
      <c r="J310" s="485"/>
      <c r="K310" s="485"/>
      <c r="L310" s="485"/>
      <c r="M310" s="372"/>
      <c r="N310" s="374"/>
      <c r="O310" s="485"/>
      <c r="P310" s="377"/>
      <c r="Q310" s="485"/>
    </row>
    <row r="311">
      <c r="E311" s="266"/>
      <c r="F311" s="259" t="s">
        <v>259</v>
      </c>
      <c r="G311" s="260"/>
      <c r="H311" s="261" t="s">
        <v>238</v>
      </c>
      <c r="I311" s="261" t="s">
        <v>239</v>
      </c>
      <c r="J311" s="262" t="s">
        <v>40</v>
      </c>
      <c r="K311" s="262" t="s">
        <v>38</v>
      </c>
      <c r="L311" s="262" t="s">
        <v>154</v>
      </c>
      <c r="M311" s="425" t="s">
        <v>145</v>
      </c>
      <c r="N311" s="261" t="s">
        <v>240</v>
      </c>
      <c r="O311" s="263" t="str">
        <f>EXTRACT_ACTIVATION_DTYPE(PARAMS("attn_proj_dtype"))</f>
        <v>fp8</v>
      </c>
      <c r="P311" s="276"/>
      <c r="Q311" s="263"/>
    </row>
    <row r="312">
      <c r="E312" s="266"/>
      <c r="F312" s="267"/>
      <c r="G312" s="268"/>
      <c r="H312" s="269" t="s">
        <v>242</v>
      </c>
      <c r="I312" s="270" t="s">
        <v>239</v>
      </c>
      <c r="J312" s="271">
        <f t="shared" ref="J312:M312" si="62">PARAMS(J311)</f>
        <v>2048</v>
      </c>
      <c r="K312" s="270">
        <f t="shared" si="62"/>
        <v>1</v>
      </c>
      <c r="L312" s="270">
        <f t="shared" si="62"/>
        <v>128</v>
      </c>
      <c r="M312" s="270">
        <f t="shared" si="62"/>
        <v>512</v>
      </c>
      <c r="N312" s="270" t="s">
        <v>240</v>
      </c>
      <c r="O312" s="272"/>
      <c r="P312" s="273">
        <f>SIZEOF_IN_MIB(J312:M312, $O311)</f>
        <v>128</v>
      </c>
      <c r="Q312" s="272"/>
    </row>
    <row r="313">
      <c r="E313" s="266"/>
      <c r="F313" s="267"/>
      <c r="G313" s="268"/>
      <c r="H313" s="274" t="s">
        <v>244</v>
      </c>
      <c r="I313" s="274" t="s">
        <v>239</v>
      </c>
      <c r="J313" s="262" t="s">
        <v>143</v>
      </c>
      <c r="K313" s="262"/>
      <c r="L313" s="262"/>
      <c r="M313" s="274"/>
      <c r="N313" s="274" t="s">
        <v>240</v>
      </c>
      <c r="O313" s="275"/>
      <c r="P313" s="276"/>
      <c r="Q313" s="275"/>
    </row>
    <row r="314">
      <c r="E314" s="266"/>
      <c r="F314" s="267"/>
      <c r="G314" s="268"/>
      <c r="H314" s="269" t="s">
        <v>246</v>
      </c>
      <c r="I314" s="271" t="s">
        <v>239</v>
      </c>
      <c r="J314" s="271">
        <f t="shared" ref="J314:M314" si="63">J312/SHARDING(J313)</f>
        <v>128</v>
      </c>
      <c r="K314" s="271">
        <f t="shared" si="63"/>
        <v>1</v>
      </c>
      <c r="L314" s="271">
        <f t="shared" si="63"/>
        <v>128</v>
      </c>
      <c r="M314" s="271">
        <f t="shared" si="63"/>
        <v>512</v>
      </c>
      <c r="N314" s="271" t="s">
        <v>240</v>
      </c>
      <c r="O314" s="280"/>
      <c r="P314" s="273">
        <f>SIZEOF_IN_MIB(J314:M314, $O311)</f>
        <v>8</v>
      </c>
      <c r="Q314" s="280"/>
    </row>
    <row r="315">
      <c r="E315" s="266"/>
      <c r="F315" s="278"/>
      <c r="G315" s="279"/>
      <c r="H315" s="262" t="s">
        <v>262</v>
      </c>
      <c r="I315" s="274"/>
      <c r="J315" s="262" t="s">
        <v>32</v>
      </c>
      <c r="K315" s="262"/>
      <c r="L315" s="262"/>
      <c r="M315" s="425"/>
      <c r="N315" s="274"/>
      <c r="O315" s="262"/>
      <c r="P315" s="276"/>
      <c r="Q315" s="262"/>
    </row>
    <row r="316">
      <c r="E316" s="266"/>
      <c r="F316" s="352" t="s">
        <v>277</v>
      </c>
      <c r="G316" s="486" t="s">
        <v>33</v>
      </c>
      <c r="H316" s="314"/>
      <c r="I316" s="487"/>
      <c r="J316" s="270"/>
      <c r="K316" s="269"/>
      <c r="L316" s="269"/>
      <c r="M316" s="488"/>
      <c r="N316" s="271"/>
      <c r="O316" s="399"/>
      <c r="P316" s="273"/>
      <c r="Q316" s="399"/>
    </row>
    <row r="317">
      <c r="E317" s="266"/>
      <c r="F317" s="358" t="s">
        <v>278</v>
      </c>
      <c r="G317" s="489" t="s">
        <v>264</v>
      </c>
      <c r="H317" s="490">
        <f>HW_SPEC("# of TensorCore per Chip")</f>
        <v>2</v>
      </c>
      <c r="J317" s="261"/>
      <c r="K317" s="274"/>
      <c r="L317" s="274"/>
      <c r="M317" s="274"/>
      <c r="N317" s="274"/>
      <c r="O317" s="275"/>
      <c r="P317" s="276"/>
      <c r="Q317" s="275"/>
    </row>
    <row r="318">
      <c r="E318" s="266"/>
      <c r="F318" s="266"/>
      <c r="G318" s="491" t="s">
        <v>265</v>
      </c>
      <c r="H318" s="321">
        <f>P314*(H317-1)</f>
        <v>8</v>
      </c>
      <c r="J318" s="270"/>
      <c r="K318" s="270"/>
      <c r="L318" s="271"/>
      <c r="M318" s="271"/>
      <c r="N318" s="271"/>
      <c r="O318" s="272"/>
      <c r="P318" s="273"/>
      <c r="Q318" s="272"/>
    </row>
    <row r="319">
      <c r="E319" s="266"/>
      <c r="F319" s="266"/>
      <c r="G319" s="489" t="s">
        <v>266</v>
      </c>
      <c r="H319" s="316">
        <f>H318*H317</f>
        <v>16</v>
      </c>
      <c r="J319" s="261"/>
      <c r="K319" s="274"/>
      <c r="L319" s="274"/>
      <c r="M319" s="274"/>
      <c r="N319" s="274"/>
      <c r="O319" s="241"/>
      <c r="P319" s="276"/>
      <c r="Q319" s="241"/>
    </row>
    <row r="320">
      <c r="E320" s="266"/>
      <c r="F320" s="277"/>
      <c r="G320" s="491" t="s">
        <v>269</v>
      </c>
      <c r="H320" s="492">
        <f>ALL_GATHER_CORE2CORE_TIME_MS(H319)</f>
        <v>0.01302083333</v>
      </c>
      <c r="J320" s="269"/>
      <c r="K320" s="269"/>
      <c r="L320" s="269"/>
      <c r="M320" s="269"/>
      <c r="N320" s="271"/>
      <c r="O320" s="399"/>
      <c r="P320" s="273"/>
      <c r="Q320" s="399"/>
    </row>
    <row r="321">
      <c r="E321" s="266"/>
      <c r="F321" s="413" t="s">
        <v>298</v>
      </c>
      <c r="G321" s="493">
        <f>H320</f>
        <v>0.01302083333</v>
      </c>
      <c r="H321" s="494"/>
      <c r="I321" s="331"/>
      <c r="J321" s="274"/>
      <c r="K321" s="274"/>
      <c r="L321" s="274"/>
      <c r="M321" s="274"/>
      <c r="N321" s="274"/>
      <c r="O321" s="495"/>
      <c r="P321" s="276"/>
      <c r="Q321" s="241"/>
    </row>
    <row r="322">
      <c r="E322" s="266"/>
      <c r="F322" s="496"/>
      <c r="G322" s="497"/>
      <c r="H322" s="498"/>
      <c r="I322" s="391"/>
      <c r="J322" s="391"/>
      <c r="K322" s="391"/>
      <c r="L322" s="392"/>
      <c r="M322" s="392"/>
      <c r="N322" s="392"/>
      <c r="O322" s="499"/>
      <c r="P322" s="393"/>
      <c r="Q322" s="305"/>
    </row>
    <row r="323">
      <c r="E323" s="266"/>
      <c r="F323" s="500" t="s">
        <v>280</v>
      </c>
      <c r="G323" s="501" t="s">
        <v>281</v>
      </c>
      <c r="H323" s="502"/>
      <c r="I323" s="374"/>
      <c r="J323" s="374"/>
      <c r="K323" s="374"/>
      <c r="L323" s="375"/>
      <c r="M323" s="375"/>
      <c r="N323" s="375"/>
      <c r="O323" s="503"/>
      <c r="P323" s="377"/>
      <c r="Q323" s="504"/>
    </row>
    <row r="324">
      <c r="E324" s="277"/>
      <c r="F324" s="500" t="s">
        <v>298</v>
      </c>
      <c r="G324" s="505">
        <f>IF(G323=F310,G321,0)</f>
        <v>0</v>
      </c>
      <c r="H324" s="502"/>
      <c r="I324" s="374"/>
      <c r="J324" s="374"/>
      <c r="K324" s="374"/>
      <c r="L324" s="375"/>
      <c r="M324" s="375"/>
      <c r="N324" s="375"/>
      <c r="O324" s="374"/>
      <c r="P324" s="377"/>
      <c r="Q324" s="504"/>
    </row>
    <row r="325">
      <c r="E325" s="258" t="s">
        <v>313</v>
      </c>
      <c r="F325" s="282" t="s">
        <v>249</v>
      </c>
      <c r="G325" s="260"/>
      <c r="H325" s="261" t="s">
        <v>238</v>
      </c>
      <c r="I325" s="261" t="s">
        <v>239</v>
      </c>
      <c r="J325" s="262" t="s">
        <v>40</v>
      </c>
      <c r="K325" s="262" t="s">
        <v>38</v>
      </c>
      <c r="L325" s="425" t="s">
        <v>154</v>
      </c>
      <c r="M325" s="425" t="s">
        <v>148</v>
      </c>
      <c r="N325" s="261" t="s">
        <v>240</v>
      </c>
      <c r="O325" s="263" t="str">
        <f>EXTRACT_ACTIVATION_DTYPE(PARAMS("attn_proj_dtype"))</f>
        <v>fp8</v>
      </c>
      <c r="P325" s="276"/>
      <c r="Q325" s="263" t="b">
        <v>0</v>
      </c>
    </row>
    <row r="326">
      <c r="E326" s="266"/>
      <c r="F326" s="267"/>
      <c r="G326" s="268"/>
      <c r="H326" s="269" t="s">
        <v>242</v>
      </c>
      <c r="I326" s="270" t="s">
        <v>239</v>
      </c>
      <c r="J326" s="271">
        <f t="shared" ref="J326:M326" si="64">PARAMS(J325)</f>
        <v>2048</v>
      </c>
      <c r="K326" s="270">
        <f t="shared" si="64"/>
        <v>1</v>
      </c>
      <c r="L326" s="270">
        <f t="shared" si="64"/>
        <v>128</v>
      </c>
      <c r="M326" s="270">
        <f t="shared" si="64"/>
        <v>128</v>
      </c>
      <c r="N326" s="270" t="s">
        <v>240</v>
      </c>
      <c r="O326" s="272"/>
      <c r="P326" s="273">
        <f>SIZEOF_IN_MIB(J326:M326, $O325)</f>
        <v>32</v>
      </c>
      <c r="Q326" s="272"/>
    </row>
    <row r="327">
      <c r="E327" s="266"/>
      <c r="F327" s="267"/>
      <c r="G327" s="268"/>
      <c r="H327" s="274" t="s">
        <v>244</v>
      </c>
      <c r="I327" s="274" t="s">
        <v>239</v>
      </c>
      <c r="J327" s="262" t="s">
        <v>143</v>
      </c>
      <c r="K327" s="262"/>
      <c r="L327" s="262"/>
      <c r="M327" s="274"/>
      <c r="N327" s="274" t="s">
        <v>240</v>
      </c>
      <c r="O327" s="275"/>
      <c r="P327" s="276"/>
      <c r="Q327" s="275"/>
    </row>
    <row r="328">
      <c r="E328" s="266"/>
      <c r="F328" s="278"/>
      <c r="G328" s="279"/>
      <c r="H328" s="269" t="s">
        <v>246</v>
      </c>
      <c r="I328" s="271" t="s">
        <v>239</v>
      </c>
      <c r="J328" s="271">
        <f t="shared" ref="J328:M328" si="65">J326/SHARDING(J327)</f>
        <v>128</v>
      </c>
      <c r="K328" s="271">
        <f t="shared" si="65"/>
        <v>1</v>
      </c>
      <c r="L328" s="271">
        <f t="shared" si="65"/>
        <v>128</v>
      </c>
      <c r="M328" s="271">
        <f t="shared" si="65"/>
        <v>128</v>
      </c>
      <c r="N328" s="271" t="s">
        <v>240</v>
      </c>
      <c r="O328" s="280"/>
      <c r="P328" s="273">
        <f>SIZEOF_IN_MIB(J328:M328, $O325)</f>
        <v>2</v>
      </c>
      <c r="Q328" s="280"/>
    </row>
    <row r="329">
      <c r="E329" s="266"/>
      <c r="F329" s="259" t="s">
        <v>253</v>
      </c>
      <c r="G329" s="260"/>
      <c r="H329" s="274" t="s">
        <v>238</v>
      </c>
      <c r="I329" s="274" t="s">
        <v>239</v>
      </c>
      <c r="J329" s="261"/>
      <c r="K329" s="425" t="s">
        <v>154</v>
      </c>
      <c r="L329" s="425" t="s">
        <v>148</v>
      </c>
      <c r="M329" s="262" t="s">
        <v>125</v>
      </c>
      <c r="N329" s="274" t="s">
        <v>240</v>
      </c>
      <c r="O329" s="263" t="str">
        <f>EXTRACT_WEIGHT_DTYPE(PARAMS("attn_proj_dtype"))</f>
        <v>fp8</v>
      </c>
      <c r="P329" s="276"/>
      <c r="Q329" s="263" t="b">
        <v>0</v>
      </c>
    </row>
    <row r="330">
      <c r="E330" s="266"/>
      <c r="F330" s="267"/>
      <c r="G330" s="268"/>
      <c r="H330" s="269" t="s">
        <v>242</v>
      </c>
      <c r="I330" s="271" t="s">
        <v>239</v>
      </c>
      <c r="J330" s="270"/>
      <c r="K330" s="271">
        <f t="shared" ref="K330:M330" si="66">PARAMS(K329)</f>
        <v>128</v>
      </c>
      <c r="L330" s="271">
        <f t="shared" si="66"/>
        <v>128</v>
      </c>
      <c r="M330" s="271">
        <f t="shared" si="66"/>
        <v>7168</v>
      </c>
      <c r="N330" s="271" t="s">
        <v>240</v>
      </c>
      <c r="O330" s="272"/>
      <c r="P330" s="273">
        <f>SIZEOF_IN_MIB(J330:M330, $O329)</f>
        <v>112</v>
      </c>
      <c r="Q330" s="272"/>
    </row>
    <row r="331">
      <c r="E331" s="266"/>
      <c r="F331" s="267"/>
      <c r="G331" s="268"/>
      <c r="H331" s="274" t="s">
        <v>244</v>
      </c>
      <c r="I331" s="274" t="s">
        <v>239</v>
      </c>
      <c r="J331" s="261"/>
      <c r="K331" s="261"/>
      <c r="L331" s="274"/>
      <c r="M331" s="274"/>
      <c r="N331" s="274" t="s">
        <v>240</v>
      </c>
      <c r="O331" s="275"/>
      <c r="P331" s="276"/>
      <c r="Q331" s="275"/>
    </row>
    <row r="332">
      <c r="E332" s="266"/>
      <c r="F332" s="278"/>
      <c r="G332" s="279"/>
      <c r="H332" s="271" t="s">
        <v>246</v>
      </c>
      <c r="I332" s="271" t="s">
        <v>239</v>
      </c>
      <c r="J332" s="270"/>
      <c r="K332" s="271">
        <f t="shared" ref="K332:M332" si="67">K330/SHARDING(K331)</f>
        <v>128</v>
      </c>
      <c r="L332" s="271">
        <f t="shared" si="67"/>
        <v>128</v>
      </c>
      <c r="M332" s="271">
        <f t="shared" si="67"/>
        <v>7168</v>
      </c>
      <c r="N332" s="271" t="s">
        <v>240</v>
      </c>
      <c r="O332" s="280"/>
      <c r="P332" s="273">
        <f>SIZEOF_IN_MIB(J332:M332, $O329)</f>
        <v>112</v>
      </c>
      <c r="Q332" s="280"/>
    </row>
    <row r="333">
      <c r="E333" s="266"/>
      <c r="F333" s="259" t="s">
        <v>257</v>
      </c>
      <c r="G333" s="260"/>
      <c r="H333" s="274" t="s">
        <v>238</v>
      </c>
      <c r="I333" s="274" t="s">
        <v>239</v>
      </c>
      <c r="J333" s="261"/>
      <c r="K333" s="262" t="s">
        <v>40</v>
      </c>
      <c r="L333" s="262" t="s">
        <v>38</v>
      </c>
      <c r="M333" s="262" t="s">
        <v>125</v>
      </c>
      <c r="N333" s="274" t="s">
        <v>240</v>
      </c>
      <c r="O333" s="263" t="s">
        <v>82</v>
      </c>
      <c r="P333" s="276"/>
      <c r="Q333" s="263" t="b">
        <v>0</v>
      </c>
    </row>
    <row r="334">
      <c r="E334" s="266"/>
      <c r="F334" s="267"/>
      <c r="G334" s="268"/>
      <c r="H334" s="269" t="s">
        <v>242</v>
      </c>
      <c r="I334" s="271" t="s">
        <v>239</v>
      </c>
      <c r="J334" s="270"/>
      <c r="K334" s="271">
        <f t="shared" ref="K334:M334" si="68">PARAMS(K333)</f>
        <v>2048</v>
      </c>
      <c r="L334" s="271">
        <f t="shared" si="68"/>
        <v>1</v>
      </c>
      <c r="M334" s="271">
        <f t="shared" si="68"/>
        <v>7168</v>
      </c>
      <c r="N334" s="271" t="s">
        <v>240</v>
      </c>
      <c r="O334" s="272"/>
      <c r="P334" s="273">
        <f>SIZEOF_IN_MIB(K334:M334, $O333)</f>
        <v>28</v>
      </c>
      <c r="Q334" s="272"/>
    </row>
    <row r="335">
      <c r="E335" s="266"/>
      <c r="F335" s="267"/>
      <c r="G335" s="268"/>
      <c r="H335" s="274" t="s">
        <v>244</v>
      </c>
      <c r="I335" s="274" t="s">
        <v>239</v>
      </c>
      <c r="J335" s="261"/>
      <c r="K335" s="262" t="s">
        <v>143</v>
      </c>
      <c r="L335" s="262"/>
      <c r="M335" s="274"/>
      <c r="N335" s="274" t="s">
        <v>240</v>
      </c>
      <c r="O335" s="275"/>
      <c r="P335" s="276"/>
      <c r="Q335" s="275"/>
    </row>
    <row r="336">
      <c r="E336" s="266"/>
      <c r="F336" s="278"/>
      <c r="G336" s="279"/>
      <c r="H336" s="271" t="s">
        <v>246</v>
      </c>
      <c r="I336" s="271" t="s">
        <v>239</v>
      </c>
      <c r="J336" s="271"/>
      <c r="K336" s="271">
        <f t="shared" ref="K336:M336" si="69">K334/SHARDING(K335)</f>
        <v>128</v>
      </c>
      <c r="L336" s="271">
        <f t="shared" si="69"/>
        <v>1</v>
      </c>
      <c r="M336" s="271">
        <f t="shared" si="69"/>
        <v>7168</v>
      </c>
      <c r="N336" s="271" t="s">
        <v>240</v>
      </c>
      <c r="O336" s="280"/>
      <c r="P336" s="273">
        <f>SIZEOF_IN_MIB(K336:M336, $O333)</f>
        <v>1.75</v>
      </c>
      <c r="Q336" s="280"/>
    </row>
    <row r="337">
      <c r="E337" s="266"/>
      <c r="F337" s="400" t="s">
        <v>293</v>
      </c>
      <c r="G337" s="349" t="s">
        <v>314</v>
      </c>
      <c r="H337" s="350"/>
      <c r="I337" s="308"/>
      <c r="J337" s="506" t="s">
        <v>315</v>
      </c>
      <c r="K337" s="308"/>
      <c r="L337" s="309"/>
      <c r="M337" s="309"/>
      <c r="N337" s="309"/>
      <c r="O337" s="308"/>
      <c r="P337" s="310"/>
      <c r="Q337" s="308"/>
    </row>
    <row r="338">
      <c r="E338" s="266"/>
      <c r="F338" s="266"/>
      <c r="G338" s="352" t="s">
        <v>277</v>
      </c>
      <c r="H338" s="507" t="s">
        <v>33</v>
      </c>
      <c r="I338" s="408"/>
      <c r="J338" s="487"/>
      <c r="K338" s="313"/>
      <c r="L338" s="314"/>
      <c r="M338" s="314"/>
      <c r="N338" s="314"/>
      <c r="O338" s="313"/>
      <c r="P338" s="315"/>
      <c r="Q338" s="313"/>
    </row>
    <row r="339">
      <c r="E339" s="266"/>
      <c r="F339" s="266"/>
      <c r="G339" s="358" t="s">
        <v>278</v>
      </c>
      <c r="H339" s="508" t="s">
        <v>316</v>
      </c>
      <c r="I339" s="405"/>
      <c r="J339" s="490">
        <f>SHARDING(H338)</f>
        <v>16</v>
      </c>
      <c r="K339" s="317"/>
      <c r="L339" s="318"/>
      <c r="M339" s="318"/>
      <c r="N339" s="318"/>
      <c r="O339" s="317"/>
      <c r="P339" s="319"/>
      <c r="Q339" s="317"/>
    </row>
    <row r="340">
      <c r="E340" s="266"/>
      <c r="F340" s="266"/>
      <c r="G340" s="266"/>
      <c r="H340" s="407" t="s">
        <v>265</v>
      </c>
      <c r="I340" s="408"/>
      <c r="J340" s="321">
        <f>P328 * (J339-1)</f>
        <v>30</v>
      </c>
      <c r="K340" s="313"/>
      <c r="L340" s="314"/>
      <c r="M340" s="314"/>
      <c r="N340" s="314"/>
      <c r="O340" s="313"/>
      <c r="P340" s="315"/>
      <c r="Q340" s="313"/>
    </row>
    <row r="341">
      <c r="E341" s="266"/>
      <c r="F341" s="266"/>
      <c r="G341" s="266"/>
      <c r="H341" s="411" t="s">
        <v>266</v>
      </c>
      <c r="I341" s="405"/>
      <c r="J341" s="316">
        <f>J340*J339</f>
        <v>480</v>
      </c>
      <c r="K341" s="317"/>
      <c r="L341" s="318"/>
      <c r="M341" s="318"/>
      <c r="N341" s="318"/>
      <c r="O341" s="317"/>
      <c r="P341" s="319"/>
      <c r="Q341" s="317"/>
    </row>
    <row r="342">
      <c r="E342" s="266"/>
      <c r="F342" s="266"/>
      <c r="G342" s="277"/>
      <c r="H342" s="407" t="s">
        <v>269</v>
      </c>
      <c r="I342" s="408"/>
      <c r="J342" s="492">
        <f>ALL_GATHER_CORE2CORE_TIME_MS(J341)</f>
        <v>0.390625</v>
      </c>
      <c r="K342" s="313"/>
      <c r="L342" s="314"/>
      <c r="M342" s="314"/>
      <c r="N342" s="314"/>
      <c r="O342" s="313"/>
      <c r="P342" s="315"/>
      <c r="Q342" s="313"/>
    </row>
    <row r="343">
      <c r="E343" s="266"/>
      <c r="F343" s="266"/>
      <c r="G343" s="413" t="s">
        <v>298</v>
      </c>
      <c r="H343" s="509">
        <f>J342</f>
        <v>0.390625</v>
      </c>
      <c r="I343" s="494"/>
      <c r="J343" s="330"/>
      <c r="K343" s="330"/>
      <c r="L343" s="331"/>
      <c r="M343" s="331"/>
      <c r="N343" s="331"/>
      <c r="O343" s="330"/>
      <c r="P343" s="406"/>
      <c r="Q343" s="317"/>
    </row>
    <row r="344">
      <c r="E344" s="266"/>
      <c r="F344" s="266"/>
      <c r="G344" s="385"/>
      <c r="H344" s="271"/>
      <c r="I344" s="419"/>
      <c r="J344" s="270"/>
      <c r="K344" s="270"/>
      <c r="L344" s="271"/>
      <c r="M344" s="271"/>
      <c r="N344" s="271"/>
      <c r="O344" s="270"/>
      <c r="P344" s="510"/>
      <c r="Q344" s="305"/>
    </row>
    <row r="345">
      <c r="E345" s="266"/>
      <c r="F345" s="266"/>
      <c r="G345" s="511" t="s">
        <v>280</v>
      </c>
      <c r="H345" s="512" t="s">
        <v>281</v>
      </c>
      <c r="I345" s="513"/>
      <c r="J345" s="374"/>
      <c r="K345" s="374"/>
      <c r="L345" s="375"/>
      <c r="M345" s="375"/>
      <c r="N345" s="375"/>
      <c r="O345" s="374"/>
      <c r="P345" s="514"/>
      <c r="Q345" s="504"/>
    </row>
    <row r="346">
      <c r="E346" s="266"/>
      <c r="F346" s="277"/>
      <c r="G346" s="511" t="s">
        <v>298</v>
      </c>
      <c r="H346" s="515">
        <f>IF(G337=H345,H343,0)</f>
        <v>0</v>
      </c>
      <c r="I346" s="513"/>
      <c r="J346" s="374"/>
      <c r="K346" s="374"/>
      <c r="L346" s="375"/>
      <c r="M346" s="375"/>
      <c r="N346" s="375"/>
      <c r="O346" s="374"/>
      <c r="P346" s="514"/>
      <c r="Q346" s="504"/>
    </row>
    <row r="347">
      <c r="E347" s="266"/>
      <c r="F347" s="384" t="s">
        <v>285</v>
      </c>
      <c r="G347" s="385" t="s">
        <v>286</v>
      </c>
      <c r="H347" s="274" t="str">
        <f>VLOOKUP(O325&amp;","&amp;O329,$T$3:$W$12,4, FALSE)</f>
        <v>fp8</v>
      </c>
      <c r="I347" s="418"/>
      <c r="J347" s="261"/>
      <c r="K347" s="261"/>
      <c r="L347" s="274"/>
      <c r="M347" s="274"/>
      <c r="N347" s="274"/>
      <c r="O347" s="261"/>
      <c r="P347" s="264"/>
      <c r="Q347" s="222"/>
    </row>
    <row r="348">
      <c r="E348" s="266"/>
      <c r="F348" s="266"/>
      <c r="G348" s="381" t="s">
        <v>299</v>
      </c>
      <c r="H348" s="482">
        <f>CALCULATE_FLOPS(J328:M328,J332:M332,K332:L332,1,H347)</f>
        <v>30064771072</v>
      </c>
      <c r="I348" s="516" t="s">
        <v>317</v>
      </c>
      <c r="J348" s="270"/>
      <c r="K348" s="270"/>
      <c r="L348" s="271"/>
      <c r="M348" s="271"/>
      <c r="N348" s="271"/>
      <c r="O348" s="270"/>
      <c r="P348" s="510"/>
      <c r="Q348" s="305"/>
    </row>
    <row r="349">
      <c r="E349" s="266"/>
      <c r="F349" s="277"/>
      <c r="G349" s="388" t="s">
        <v>288</v>
      </c>
      <c r="H349" s="517">
        <f>COMPUTE_TIME_MS(H348, H347)</f>
        <v>0.01515346169</v>
      </c>
      <c r="I349" s="390"/>
      <c r="J349" s="391"/>
      <c r="K349" s="391"/>
      <c r="L349" s="392"/>
      <c r="M349" s="392"/>
      <c r="N349" s="392"/>
      <c r="O349" s="391"/>
      <c r="P349" s="518"/>
      <c r="Q349" s="222"/>
    </row>
    <row r="350">
      <c r="E350" s="266"/>
      <c r="F350" s="384" t="s">
        <v>289</v>
      </c>
      <c r="G350" s="381" t="s">
        <v>290</v>
      </c>
      <c r="H350" s="440">
        <f>IF(Q325,0,P328)+IF(Q329,0,P332)+IF(Q333,0,P336)</f>
        <v>115.75</v>
      </c>
      <c r="I350" s="270"/>
      <c r="J350" s="270"/>
      <c r="K350" s="270"/>
      <c r="L350" s="271"/>
      <c r="M350" s="271"/>
      <c r="N350" s="271"/>
      <c r="O350" s="270"/>
      <c r="P350" s="510"/>
      <c r="Q350" s="305"/>
    </row>
    <row r="351">
      <c r="E351" s="277"/>
      <c r="F351" s="277"/>
      <c r="G351" s="395" t="s">
        <v>291</v>
      </c>
      <c r="H351" s="479">
        <f>HBM_TIME_MS(H350)</f>
        <v>0.03863195809</v>
      </c>
      <c r="I351" s="391"/>
      <c r="J351" s="391"/>
      <c r="K351" s="391"/>
      <c r="L351" s="392"/>
      <c r="M351" s="392"/>
      <c r="N351" s="392"/>
      <c r="O351" s="391"/>
      <c r="P351" s="518"/>
      <c r="Q351" s="172"/>
    </row>
    <row r="355">
      <c r="E355" s="204" t="s">
        <v>318</v>
      </c>
    </row>
    <row r="356">
      <c r="E356" s="249" t="s">
        <v>229</v>
      </c>
      <c r="F356" s="519" t="s">
        <v>230</v>
      </c>
      <c r="G356" s="251"/>
      <c r="H356" s="520"/>
      <c r="I356" s="250" t="s">
        <v>231</v>
      </c>
      <c r="J356" s="521"/>
      <c r="K356" s="521"/>
      <c r="L356" s="521"/>
      <c r="M356" s="521"/>
      <c r="N356" s="520"/>
      <c r="O356" s="253" t="s">
        <v>232</v>
      </c>
      <c r="P356" s="253" t="s">
        <v>319</v>
      </c>
      <c r="Q356" s="255" t="s">
        <v>234</v>
      </c>
    </row>
    <row r="357">
      <c r="E357" s="258" t="s">
        <v>320</v>
      </c>
      <c r="F357" s="522" t="s">
        <v>293</v>
      </c>
      <c r="G357" s="523" t="s">
        <v>54</v>
      </c>
      <c r="H357" s="524" t="s">
        <v>321</v>
      </c>
      <c r="I357" s="374"/>
      <c r="J357" s="374"/>
      <c r="K357" s="485"/>
      <c r="L357" s="485"/>
      <c r="M357" s="525"/>
      <c r="N357" s="374"/>
      <c r="O357" s="485"/>
      <c r="P357" s="374"/>
      <c r="Q357" s="485"/>
    </row>
    <row r="358">
      <c r="E358" s="266"/>
      <c r="F358" s="266"/>
      <c r="G358" s="297" t="s">
        <v>259</v>
      </c>
      <c r="H358" s="463" t="s">
        <v>238</v>
      </c>
      <c r="I358" s="261" t="s">
        <v>239</v>
      </c>
      <c r="J358" s="261"/>
      <c r="K358" s="262" t="s">
        <v>40</v>
      </c>
      <c r="L358" s="262" t="s">
        <v>159</v>
      </c>
      <c r="M358" s="283" t="s">
        <v>125</v>
      </c>
      <c r="N358" s="261" t="s">
        <v>240</v>
      </c>
      <c r="O358" s="263" t="str">
        <f>PARAMS("expert_dispatch_dtype")</f>
        <v>fp8</v>
      </c>
      <c r="P358" s="261"/>
      <c r="Q358" s="263"/>
    </row>
    <row r="359">
      <c r="E359" s="266"/>
      <c r="F359" s="266"/>
      <c r="G359" s="266"/>
      <c r="H359" s="304" t="s">
        <v>242</v>
      </c>
      <c r="I359" s="270" t="s">
        <v>239</v>
      </c>
      <c r="J359" s="271"/>
      <c r="K359" s="270">
        <f t="shared" ref="K359:M359" si="70">PARAMS(K358)</f>
        <v>2048</v>
      </c>
      <c r="L359" s="270">
        <f t="shared" si="70"/>
        <v>8</v>
      </c>
      <c r="M359" s="270">
        <f t="shared" si="70"/>
        <v>7168</v>
      </c>
      <c r="N359" s="270" t="s">
        <v>240</v>
      </c>
      <c r="O359" s="272"/>
      <c r="P359" s="440">
        <f>SIZEOF_IN_MIB(J359:M359, O358)</f>
        <v>112</v>
      </c>
      <c r="Q359" s="272"/>
    </row>
    <row r="360">
      <c r="E360" s="266"/>
      <c r="F360" s="266"/>
      <c r="G360" s="266"/>
      <c r="H360" s="302" t="s">
        <v>260</v>
      </c>
      <c r="I360" s="274" t="s">
        <v>239</v>
      </c>
      <c r="J360" s="261"/>
      <c r="K360" s="262" t="s">
        <v>143</v>
      </c>
      <c r="L360" s="262"/>
      <c r="M360" s="262"/>
      <c r="N360" s="274" t="s">
        <v>240</v>
      </c>
      <c r="O360" s="275"/>
      <c r="P360" s="303"/>
      <c r="Q360" s="275"/>
    </row>
    <row r="361">
      <c r="E361" s="266"/>
      <c r="F361" s="266"/>
      <c r="G361" s="266"/>
      <c r="H361" s="304" t="s">
        <v>261</v>
      </c>
      <c r="I361" s="271" t="s">
        <v>239</v>
      </c>
      <c r="J361" s="270"/>
      <c r="K361" s="271">
        <f t="shared" ref="K361:M361" si="71">K359/SHARDING(K360)</f>
        <v>128</v>
      </c>
      <c r="L361" s="271">
        <f t="shared" si="71"/>
        <v>8</v>
      </c>
      <c r="M361" s="271">
        <f t="shared" si="71"/>
        <v>7168</v>
      </c>
      <c r="N361" s="269" t="s">
        <v>240</v>
      </c>
      <c r="O361" s="272"/>
      <c r="P361" s="440"/>
      <c r="Q361" s="272"/>
    </row>
    <row r="362">
      <c r="E362" s="266"/>
      <c r="F362" s="266"/>
      <c r="G362" s="277"/>
      <c r="H362" s="302" t="s">
        <v>262</v>
      </c>
      <c r="I362" s="274" t="s">
        <v>239</v>
      </c>
      <c r="J362" s="261"/>
      <c r="K362" s="262" t="s">
        <v>143</v>
      </c>
      <c r="L362" s="262"/>
      <c r="M362" s="262"/>
      <c r="N362" s="274" t="s">
        <v>240</v>
      </c>
      <c r="O362" s="241"/>
      <c r="P362" s="303">
        <f>SIZEOF_IN_MIB(J361:M361, O358)</f>
        <v>7</v>
      </c>
      <c r="Q362" s="241"/>
    </row>
    <row r="363">
      <c r="E363" s="266"/>
      <c r="F363" s="266"/>
      <c r="G363" s="526" t="s">
        <v>322</v>
      </c>
      <c r="H363" s="527">
        <f>vlookup(SHARDING(K360)*SHARDING(L360)/HW_SPEC("# of TensorCore per Chip"), DB!$A$26:$D$31, 3, FALSE)</f>
        <v>4</v>
      </c>
      <c r="I363" s="305"/>
      <c r="J363" s="305"/>
      <c r="K363" s="305"/>
      <c r="L363" s="305"/>
      <c r="M363" s="305"/>
      <c r="N363" s="305"/>
      <c r="O363" s="305"/>
      <c r="P363" s="528"/>
      <c r="Q363" s="305"/>
      <c r="R363" s="858"/>
      <c r="S363" s="858"/>
    </row>
    <row r="364">
      <c r="E364" s="266"/>
      <c r="F364" s="266"/>
      <c r="G364" s="531" t="s">
        <v>565</v>
      </c>
      <c r="H364" s="799">
        <f>ALL2ALL_CHIP2CHIP_TIME_MS(P359, H363)</f>
        <v>0.0917504</v>
      </c>
      <c r="I364" s="222"/>
      <c r="J364" s="222"/>
      <c r="K364" s="222"/>
      <c r="L364" s="222"/>
      <c r="M364" s="222"/>
      <c r="N364" s="222"/>
      <c r="O364" s="222"/>
      <c r="P364" s="530"/>
      <c r="Q364" s="222"/>
      <c r="R364" s="858"/>
      <c r="S364" s="858"/>
    </row>
    <row r="365">
      <c r="E365" s="266"/>
      <c r="F365" s="266"/>
      <c r="G365" s="533"/>
      <c r="H365" s="449"/>
      <c r="I365" s="271"/>
      <c r="J365" s="270"/>
      <c r="K365" s="269"/>
      <c r="L365" s="488"/>
      <c r="M365" s="269"/>
      <c r="N365" s="271"/>
      <c r="O365" s="269"/>
      <c r="P365" s="440"/>
      <c r="Q365" s="269"/>
    </row>
    <row r="366">
      <c r="E366" s="266"/>
      <c r="F366" s="266"/>
      <c r="G366" s="523" t="s">
        <v>325</v>
      </c>
      <c r="H366" s="535" t="s">
        <v>668</v>
      </c>
      <c r="I366" s="375"/>
      <c r="J366" s="374"/>
      <c r="K366" s="485"/>
      <c r="L366" s="372"/>
      <c r="M366" s="485"/>
      <c r="N366" s="375"/>
      <c r="O366" s="485"/>
      <c r="P366" s="536"/>
      <c r="Q366" s="485"/>
    </row>
    <row r="367">
      <c r="E367" s="266"/>
      <c r="F367" s="266"/>
      <c r="G367" s="297" t="s">
        <v>259</v>
      </c>
      <c r="H367" s="449" t="s">
        <v>238</v>
      </c>
      <c r="I367" s="271" t="s">
        <v>239</v>
      </c>
      <c r="J367" s="270"/>
      <c r="K367" s="269" t="s">
        <v>40</v>
      </c>
      <c r="L367" s="488" t="s">
        <v>38</v>
      </c>
      <c r="M367" s="269" t="s">
        <v>125</v>
      </c>
      <c r="N367" s="271" t="s">
        <v>240</v>
      </c>
      <c r="O367" s="399" t="str">
        <f>PARAMS("expert_dispatch_dtype")</f>
        <v>fp8</v>
      </c>
      <c r="P367" s="440"/>
      <c r="Q367" s="399"/>
    </row>
    <row r="368">
      <c r="E368" s="266"/>
      <c r="F368" s="266"/>
      <c r="G368" s="266"/>
      <c r="H368" s="302" t="s">
        <v>242</v>
      </c>
      <c r="I368" s="274" t="s">
        <v>239</v>
      </c>
      <c r="J368" s="261"/>
      <c r="K368" s="274">
        <f t="shared" ref="K368:M368" si="72">PARAMS(K367)</f>
        <v>2048</v>
      </c>
      <c r="L368" s="274">
        <f t="shared" si="72"/>
        <v>1</v>
      </c>
      <c r="M368" s="274">
        <f t="shared" si="72"/>
        <v>7168</v>
      </c>
      <c r="N368" s="274" t="s">
        <v>240</v>
      </c>
      <c r="O368" s="275"/>
      <c r="P368" s="303">
        <f>SIZEOF_IN_MIB(J368:M368, O367)</f>
        <v>14</v>
      </c>
      <c r="Q368" s="275"/>
    </row>
    <row r="369">
      <c r="E369" s="266"/>
      <c r="F369" s="266"/>
      <c r="G369" s="266"/>
      <c r="H369" s="304" t="s">
        <v>260</v>
      </c>
      <c r="I369" s="271" t="s">
        <v>239</v>
      </c>
      <c r="J369" s="270"/>
      <c r="K369" s="269" t="s">
        <v>143</v>
      </c>
      <c r="L369" s="269"/>
      <c r="M369" s="269"/>
      <c r="N369" s="271" t="s">
        <v>240</v>
      </c>
      <c r="O369" s="272"/>
      <c r="P369" s="440"/>
      <c r="Q369" s="272"/>
    </row>
    <row r="370">
      <c r="E370" s="266"/>
      <c r="F370" s="266"/>
      <c r="G370" s="266"/>
      <c r="H370" s="534" t="s">
        <v>246</v>
      </c>
      <c r="I370" s="274" t="s">
        <v>239</v>
      </c>
      <c r="J370" s="261"/>
      <c r="K370" s="274">
        <f t="shared" ref="K370:M370" si="73">K368/SHARDING(K369)</f>
        <v>128</v>
      </c>
      <c r="L370" s="274">
        <f t="shared" si="73"/>
        <v>1</v>
      </c>
      <c r="M370" s="274">
        <f t="shared" si="73"/>
        <v>7168</v>
      </c>
      <c r="N370" s="274" t="s">
        <v>240</v>
      </c>
      <c r="O370" s="275"/>
      <c r="P370" s="303">
        <f>SIZEOF_IN_MIB(J370:M370, O367)</f>
        <v>0.875</v>
      </c>
      <c r="Q370" s="241"/>
    </row>
    <row r="371">
      <c r="E371" s="266"/>
      <c r="F371" s="266"/>
      <c r="G371" s="277"/>
      <c r="H371" s="542" t="s">
        <v>262</v>
      </c>
      <c r="I371" s="271" t="s">
        <v>239</v>
      </c>
      <c r="J371" s="305"/>
      <c r="K371" s="305"/>
      <c r="L371" s="305"/>
      <c r="M371" s="269"/>
      <c r="N371" s="271" t="s">
        <v>240</v>
      </c>
      <c r="O371" s="280"/>
      <c r="P371" s="528"/>
      <c r="Q371" s="305"/>
    </row>
    <row r="372">
      <c r="E372" s="266"/>
      <c r="F372" s="266"/>
      <c r="G372" s="311" t="s">
        <v>264</v>
      </c>
      <c r="H372" s="800">
        <f>SHARDING(K369)*SHARDING(L369)</f>
        <v>16</v>
      </c>
      <c r="I372" s="222"/>
      <c r="J372" s="222"/>
      <c r="K372" s="222"/>
      <c r="L372" s="222"/>
      <c r="M372" s="222"/>
      <c r="N372" s="222"/>
      <c r="O372" s="222"/>
      <c r="P372" s="530"/>
      <c r="Q372" s="222"/>
    </row>
    <row r="373">
      <c r="E373" s="266"/>
      <c r="F373" s="266"/>
      <c r="G373" s="311" t="s">
        <v>265</v>
      </c>
      <c r="H373" s="321">
        <f>P370 * (H372-1)</f>
        <v>13.125</v>
      </c>
      <c r="I373" s="305"/>
      <c r="J373" s="305"/>
      <c r="K373" s="305"/>
      <c r="L373" s="305"/>
      <c r="M373" s="305"/>
      <c r="N373" s="305"/>
      <c r="O373" s="305"/>
      <c r="P373" s="528"/>
      <c r="Q373" s="305"/>
    </row>
    <row r="374">
      <c r="E374" s="266"/>
      <c r="F374" s="266"/>
      <c r="G374" s="320" t="s">
        <v>266</v>
      </c>
      <c r="H374" s="316">
        <f>H373*H372</f>
        <v>210</v>
      </c>
      <c r="I374" s="274"/>
      <c r="J374" s="261"/>
      <c r="K374" s="261"/>
      <c r="L374" s="262"/>
      <c r="M374" s="274"/>
      <c r="N374" s="274"/>
      <c r="O374" s="262"/>
      <c r="P374" s="303"/>
      <c r="Q374" s="262"/>
    </row>
    <row r="375">
      <c r="E375" s="266"/>
      <c r="F375" s="266"/>
      <c r="G375" s="322" t="s">
        <v>267</v>
      </c>
      <c r="H375" s="859" t="str">
        <f>IFS(H372=8,12,
H372=4,4,
H372=2,1,
H372=1,0,
TRUE,NA())</f>
        <v>#N/A</v>
      </c>
      <c r="I375" s="271"/>
      <c r="J375" s="270"/>
      <c r="K375" s="270"/>
      <c r="L375" s="269"/>
      <c r="M375" s="271"/>
      <c r="N375" s="271"/>
      <c r="O375" s="269"/>
      <c r="P375" s="440"/>
      <c r="Q375" s="269"/>
    </row>
    <row r="376">
      <c r="E376" s="266"/>
      <c r="F376" s="266"/>
      <c r="G376" s="198" t="s">
        <v>268</v>
      </c>
      <c r="H376" s="217">
        <v>1.0</v>
      </c>
      <c r="I376" s="274"/>
      <c r="J376" s="261"/>
      <c r="K376" s="261"/>
      <c r="L376" s="262"/>
      <c r="M376" s="274"/>
      <c r="N376" s="274"/>
      <c r="O376" s="262"/>
      <c r="P376" s="303"/>
      <c r="Q376" s="262"/>
    </row>
    <row r="377">
      <c r="E377" s="266"/>
      <c r="F377" s="266"/>
      <c r="G377" s="328" t="s">
        <v>269</v>
      </c>
      <c r="H377" s="540" t="str">
        <f>ALL_GATHER_CHIP2CHIP_TIME_MS2(H374 * H376, H375)</f>
        <v>#N/A</v>
      </c>
      <c r="I377" s="271"/>
      <c r="J377" s="270"/>
      <c r="K377" s="270"/>
      <c r="L377" s="269"/>
      <c r="M377" s="271"/>
      <c r="N377" s="271"/>
      <c r="O377" s="269"/>
      <c r="P377" s="440"/>
      <c r="Q377" s="269"/>
    </row>
    <row r="378">
      <c r="E378" s="266"/>
      <c r="F378" s="266"/>
      <c r="G378" s="533"/>
      <c r="H378" s="534"/>
      <c r="I378" s="274"/>
      <c r="J378" s="261"/>
      <c r="K378" s="262"/>
      <c r="L378" s="425"/>
      <c r="M378" s="262"/>
      <c r="N378" s="274"/>
      <c r="O378" s="262"/>
      <c r="P378" s="303"/>
      <c r="Q378" s="262"/>
    </row>
    <row r="379">
      <c r="E379" s="266"/>
      <c r="F379" s="266"/>
      <c r="G379" s="523" t="s">
        <v>53</v>
      </c>
      <c r="H379" s="524" t="s">
        <v>328</v>
      </c>
      <c r="I379" s="375"/>
      <c r="J379" s="374"/>
      <c r="K379" s="485"/>
      <c r="L379" s="372"/>
      <c r="M379" s="485"/>
      <c r="N379" s="375"/>
      <c r="O379" s="485"/>
      <c r="P379" s="536"/>
      <c r="Q379" s="485"/>
    </row>
    <row r="380">
      <c r="E380" s="266"/>
      <c r="F380" s="266"/>
      <c r="G380" s="541" t="s">
        <v>259</v>
      </c>
      <c r="H380" s="534" t="s">
        <v>238</v>
      </c>
      <c r="I380" s="274" t="s">
        <v>239</v>
      </c>
      <c r="J380" s="261"/>
      <c r="K380" s="262" t="s">
        <v>40</v>
      </c>
      <c r="L380" s="425" t="s">
        <v>38</v>
      </c>
      <c r="M380" s="262" t="s">
        <v>125</v>
      </c>
      <c r="N380" s="274" t="s">
        <v>240</v>
      </c>
      <c r="O380" s="263" t="str">
        <f>PARAMS("expert_dispatch_dtype")</f>
        <v>fp8</v>
      </c>
      <c r="P380" s="303"/>
      <c r="Q380" s="262"/>
    </row>
    <row r="381">
      <c r="E381" s="266"/>
      <c r="F381" s="266"/>
      <c r="G381" s="266"/>
      <c r="H381" s="304" t="s">
        <v>242</v>
      </c>
      <c r="I381" s="271" t="s">
        <v>239</v>
      </c>
      <c r="J381" s="270"/>
      <c r="K381" s="271">
        <f t="shared" ref="K381:M381" si="74">PARAMS(K380)</f>
        <v>2048</v>
      </c>
      <c r="L381" s="271">
        <f t="shared" si="74"/>
        <v>1</v>
      </c>
      <c r="M381" s="271">
        <f t="shared" si="74"/>
        <v>7168</v>
      </c>
      <c r="N381" s="271" t="s">
        <v>240</v>
      </c>
      <c r="O381" s="272"/>
      <c r="P381" s="440">
        <f>SIZEOF_IN_MIB(J381:M381, O380)</f>
        <v>14</v>
      </c>
      <c r="Q381" s="269"/>
    </row>
    <row r="382">
      <c r="E382" s="266"/>
      <c r="F382" s="266"/>
      <c r="G382" s="266"/>
      <c r="H382" s="302" t="s">
        <v>260</v>
      </c>
      <c r="I382" s="274" t="s">
        <v>239</v>
      </c>
      <c r="J382" s="261"/>
      <c r="K382" s="262" t="s">
        <v>143</v>
      </c>
      <c r="L382" s="262"/>
      <c r="M382" s="262"/>
      <c r="N382" s="274" t="s">
        <v>240</v>
      </c>
      <c r="O382" s="275"/>
      <c r="P382" s="303"/>
      <c r="Q382" s="262"/>
    </row>
    <row r="383">
      <c r="E383" s="266"/>
      <c r="F383" s="266"/>
      <c r="G383" s="266"/>
      <c r="H383" s="304" t="s">
        <v>261</v>
      </c>
      <c r="I383" s="271" t="s">
        <v>239</v>
      </c>
      <c r="J383" s="270"/>
      <c r="K383" s="271">
        <f t="shared" ref="K383:M383" si="75">K381/SHARDING(K382)</f>
        <v>128</v>
      </c>
      <c r="L383" s="271">
        <f t="shared" si="75"/>
        <v>1</v>
      </c>
      <c r="M383" s="271">
        <f t="shared" si="75"/>
        <v>7168</v>
      </c>
      <c r="N383" s="271" t="s">
        <v>240</v>
      </c>
      <c r="O383" s="272"/>
      <c r="P383" s="440">
        <f>SIZEOF_IN_MIB(J383:M383, O380)</f>
        <v>0.875</v>
      </c>
      <c r="Q383" s="269"/>
    </row>
    <row r="384">
      <c r="E384" s="266"/>
      <c r="F384" s="266"/>
      <c r="G384" s="277"/>
      <c r="H384" s="537" t="s">
        <v>262</v>
      </c>
      <c r="I384" s="274" t="s">
        <v>239</v>
      </c>
      <c r="J384" s="222"/>
      <c r="K384" s="222"/>
      <c r="L384" s="222"/>
      <c r="M384" s="262"/>
      <c r="N384" s="274" t="s">
        <v>240</v>
      </c>
      <c r="O384" s="241"/>
      <c r="P384" s="222"/>
      <c r="Q384" s="262"/>
    </row>
    <row r="385">
      <c r="E385" s="266"/>
      <c r="F385" s="266"/>
      <c r="G385" s="384" t="s">
        <v>329</v>
      </c>
      <c r="H385" s="542" t="s">
        <v>264</v>
      </c>
      <c r="I385" s="305"/>
      <c r="J385" s="336">
        <f>SHARDING(K382) * SHARDING(L382) / HW_SPEC("# of TensorCore per Chip")</f>
        <v>8</v>
      </c>
      <c r="K385" s="270"/>
      <c r="L385" s="269"/>
      <c r="M385" s="271"/>
      <c r="N385" s="271"/>
      <c r="O385" s="269"/>
      <c r="P385" s="440"/>
      <c r="Q385" s="269"/>
    </row>
    <row r="386">
      <c r="E386" s="266"/>
      <c r="F386" s="266"/>
      <c r="G386" s="266"/>
      <c r="H386" s="537" t="s">
        <v>265</v>
      </c>
      <c r="I386" s="222"/>
      <c r="J386" s="316">
        <f>P383 * (J385-1)</f>
        <v>6.125</v>
      </c>
      <c r="K386" s="261"/>
      <c r="L386" s="262"/>
      <c r="M386" s="274"/>
      <c r="N386" s="274"/>
      <c r="O386" s="262"/>
      <c r="P386" s="303"/>
      <c r="Q386" s="262"/>
    </row>
    <row r="387">
      <c r="E387" s="266"/>
      <c r="F387" s="266"/>
      <c r="G387" s="266"/>
      <c r="H387" s="336" t="s">
        <v>266</v>
      </c>
      <c r="I387" s="305"/>
      <c r="J387" s="321">
        <f>J386*J385</f>
        <v>49</v>
      </c>
      <c r="K387" s="270"/>
      <c r="L387" s="269"/>
      <c r="M387" s="271"/>
      <c r="N387" s="271"/>
      <c r="O387" s="269"/>
      <c r="P387" s="440"/>
      <c r="Q387" s="269"/>
    </row>
    <row r="388">
      <c r="E388" s="266"/>
      <c r="F388" s="266"/>
      <c r="G388" s="266"/>
      <c r="H388" s="404" t="s">
        <v>267</v>
      </c>
      <c r="I388" s="222"/>
      <c r="J388" s="323">
        <f>IFS(J385=8,12,
J385=4,4,
J385=2,1,
J385=1,0,
TRUE,NA())</f>
        <v>12</v>
      </c>
      <c r="K388" s="261"/>
      <c r="L388" s="262"/>
      <c r="M388" s="274"/>
      <c r="N388" s="274"/>
      <c r="O388" s="262"/>
      <c r="P388" s="303"/>
      <c r="Q388" s="262"/>
    </row>
    <row r="389">
      <c r="E389" s="266"/>
      <c r="F389" s="266"/>
      <c r="G389" s="266"/>
      <c r="H389" s="538" t="s">
        <v>268</v>
      </c>
      <c r="I389" s="305"/>
      <c r="J389" s="543">
        <f>HW_SPEC("# of TensorCore per Chip")</f>
        <v>2</v>
      </c>
      <c r="K389" s="270"/>
      <c r="L389" s="269"/>
      <c r="M389" s="271"/>
      <c r="N389" s="271"/>
      <c r="O389" s="269"/>
      <c r="P389" s="440"/>
      <c r="Q389" s="269"/>
    </row>
    <row r="390">
      <c r="E390" s="266"/>
      <c r="F390" s="266"/>
      <c r="G390" s="277"/>
      <c r="H390" s="544" t="s">
        <v>269</v>
      </c>
      <c r="I390" s="545"/>
      <c r="J390" s="329">
        <f>ALL_GATHER_CHIP2CHIP_TIME_MS2(J387 * J389, J388)</f>
        <v>0.0498453776</v>
      </c>
      <c r="K390" s="261"/>
      <c r="L390" s="262"/>
      <c r="M390" s="274"/>
      <c r="N390" s="274"/>
      <c r="O390" s="262"/>
      <c r="P390" s="303"/>
      <c r="Q390" s="262"/>
    </row>
    <row r="391">
      <c r="E391" s="266"/>
      <c r="F391" s="266"/>
      <c r="G391" s="384" t="s">
        <v>330</v>
      </c>
      <c r="H391" s="336" t="s">
        <v>264</v>
      </c>
      <c r="I391" s="313"/>
      <c r="J391" s="409">
        <f>HW_SPEC("# of TensorCore per Chip")</f>
        <v>2</v>
      </c>
      <c r="K391" s="270"/>
      <c r="L391" s="269"/>
      <c r="M391" s="271"/>
      <c r="N391" s="271"/>
      <c r="O391" s="269"/>
      <c r="P391" s="440"/>
      <c r="Q391" s="269"/>
    </row>
    <row r="392">
      <c r="E392" s="266"/>
      <c r="F392" s="266"/>
      <c r="G392" s="266"/>
      <c r="H392" s="404" t="s">
        <v>265</v>
      </c>
      <c r="I392" s="317"/>
      <c r="J392" s="316">
        <f> P381 / J391 * (J391-1)</f>
        <v>7</v>
      </c>
      <c r="K392" s="261"/>
      <c r="L392" s="262"/>
      <c r="M392" s="274"/>
      <c r="N392" s="274"/>
      <c r="O392" s="262"/>
      <c r="P392" s="303"/>
      <c r="Q392" s="262"/>
    </row>
    <row r="393">
      <c r="E393" s="266"/>
      <c r="F393" s="266"/>
      <c r="G393" s="266"/>
      <c r="H393" s="336" t="s">
        <v>266</v>
      </c>
      <c r="I393" s="313"/>
      <c r="J393" s="321">
        <f>J392*J391</f>
        <v>14</v>
      </c>
      <c r="K393" s="270"/>
      <c r="L393" s="269"/>
      <c r="M393" s="271"/>
      <c r="N393" s="271"/>
      <c r="O393" s="269"/>
      <c r="P393" s="440"/>
      <c r="Q393" s="269"/>
    </row>
    <row r="394">
      <c r="E394" s="266"/>
      <c r="F394" s="266"/>
      <c r="G394" s="266"/>
      <c r="H394" s="546" t="s">
        <v>269</v>
      </c>
      <c r="I394" s="547"/>
      <c r="J394" s="548">
        <f>ALL_GATHER_CORE2CORE_TIME_MS(J393)</f>
        <v>0.01139322917</v>
      </c>
      <c r="K394" s="261"/>
      <c r="L394" s="262"/>
      <c r="M394" s="274"/>
      <c r="N394" s="274"/>
      <c r="O394" s="262"/>
      <c r="P394" s="303"/>
      <c r="Q394" s="262"/>
    </row>
    <row r="395">
      <c r="E395" s="266"/>
      <c r="F395" s="266"/>
      <c r="G395" s="277"/>
      <c r="H395" s="549" t="s">
        <v>331</v>
      </c>
      <c r="I395" s="550"/>
      <c r="J395" s="551">
        <f>J394/J385</f>
        <v>0.001424153646</v>
      </c>
      <c r="K395" s="270"/>
      <c r="L395" s="269"/>
      <c r="M395" s="271"/>
      <c r="N395" s="271"/>
      <c r="O395" s="269"/>
      <c r="P395" s="440"/>
      <c r="Q395" s="269"/>
    </row>
    <row r="396">
      <c r="E396" s="266"/>
      <c r="F396" s="266"/>
      <c r="G396" s="328" t="s">
        <v>274</v>
      </c>
      <c r="H396" s="552">
        <f>J390+J395</f>
        <v>0.05126953125</v>
      </c>
      <c r="I396" s="222"/>
      <c r="J396" s="553"/>
      <c r="K396" s="261"/>
      <c r="L396" s="262"/>
      <c r="M396" s="274"/>
      <c r="N396" s="274"/>
      <c r="O396" s="262"/>
      <c r="P396" s="303"/>
      <c r="Q396" s="262"/>
    </row>
    <row r="397">
      <c r="E397" s="266"/>
      <c r="F397" s="266"/>
      <c r="G397" s="533"/>
      <c r="H397" s="554"/>
      <c r="I397" s="419"/>
      <c r="J397" s="270"/>
      <c r="K397" s="270"/>
      <c r="L397" s="271"/>
      <c r="M397" s="271"/>
      <c r="N397" s="271"/>
      <c r="O397" s="270"/>
      <c r="P397" s="440"/>
      <c r="Q397" s="305"/>
    </row>
    <row r="398">
      <c r="E398" s="266"/>
      <c r="F398" s="266"/>
      <c r="G398" s="555" t="s">
        <v>332</v>
      </c>
      <c r="H398" s="556" t="s">
        <v>53</v>
      </c>
      <c r="I398" s="513"/>
      <c r="J398" s="374"/>
      <c r="K398" s="374"/>
      <c r="L398" s="375"/>
      <c r="M398" s="375"/>
      <c r="N398" s="375"/>
      <c r="O398" s="374"/>
      <c r="P398" s="536"/>
      <c r="Q398" s="504"/>
    </row>
    <row r="399">
      <c r="E399" s="266"/>
      <c r="F399" s="266"/>
      <c r="G399" s="523" t="s">
        <v>298</v>
      </c>
      <c r="H399" s="557">
        <f>IFS(H398=G357,H364,H398=G366,H377,H398=G379,H396, TRUE,0)</f>
        <v>0.05126953125</v>
      </c>
      <c r="I399" s="513"/>
      <c r="J399" s="374"/>
      <c r="K399" s="374"/>
      <c r="L399" s="375"/>
      <c r="M399" s="375"/>
      <c r="N399" s="375"/>
      <c r="O399" s="374"/>
      <c r="P399" s="536"/>
      <c r="Q399" s="504"/>
    </row>
    <row r="400">
      <c r="E400" s="266"/>
      <c r="F400" s="266"/>
      <c r="G400" s="378" t="s">
        <v>283</v>
      </c>
      <c r="H400" s="558">
        <f>IFS(PARAMS("topo")="2x2x2", (2+2+2)/2,
PARAMS("topo")="2x2", (2+2)/2,
TRUE, NA())</f>
        <v>3</v>
      </c>
      <c r="I400" s="386"/>
      <c r="J400" s="380"/>
      <c r="K400" s="380"/>
      <c r="L400" s="381"/>
      <c r="M400" s="381"/>
      <c r="N400" s="381"/>
      <c r="O400" s="380"/>
      <c r="P400" s="394"/>
      <c r="Q400" s="172"/>
    </row>
    <row r="401">
      <c r="E401" s="277"/>
      <c r="F401" s="277"/>
      <c r="G401" s="372" t="s">
        <v>284</v>
      </c>
      <c r="H401" s="373">
        <f>IF(H398="No Collectives", 0, H400 * HW_SPEC("Chip-to-Chip ICI Latency (ms)"))</f>
        <v>0.0039</v>
      </c>
      <c r="I401" s="513"/>
      <c r="J401" s="374"/>
      <c r="K401" s="374"/>
      <c r="L401" s="375"/>
      <c r="M401" s="375"/>
      <c r="N401" s="375"/>
      <c r="O401" s="374"/>
      <c r="P401" s="536"/>
      <c r="Q401" s="504"/>
    </row>
    <row r="402">
      <c r="E402" s="258" t="s">
        <v>334</v>
      </c>
      <c r="F402" s="559" t="s">
        <v>249</v>
      </c>
      <c r="G402" s="260"/>
      <c r="H402" s="298" t="s">
        <v>238</v>
      </c>
      <c r="I402" s="290" t="s">
        <v>239</v>
      </c>
      <c r="J402" s="290"/>
      <c r="K402" s="195" t="s">
        <v>40</v>
      </c>
      <c r="L402" s="195" t="s">
        <v>159</v>
      </c>
      <c r="M402" s="398" t="s">
        <v>125</v>
      </c>
      <c r="N402" s="290" t="s">
        <v>240</v>
      </c>
      <c r="O402" s="560" t="str">
        <f>EXTRACT_ACTIVATION_DTYPE(PARAMS("moe_dtype"))</f>
        <v>fp8</v>
      </c>
      <c r="P402" s="301"/>
      <c r="Q402" s="291" t="b">
        <v>0</v>
      </c>
    </row>
    <row r="403">
      <c r="E403" s="266"/>
      <c r="F403" s="267"/>
      <c r="G403" s="268"/>
      <c r="H403" s="300" t="s">
        <v>242</v>
      </c>
      <c r="I403" s="290" t="s">
        <v>239</v>
      </c>
      <c r="J403" s="289"/>
      <c r="K403" s="290">
        <f t="shared" ref="K403:M403" si="76">PARAMS(K402)</f>
        <v>2048</v>
      </c>
      <c r="L403" s="290">
        <f t="shared" si="76"/>
        <v>8</v>
      </c>
      <c r="M403" s="290">
        <f t="shared" si="76"/>
        <v>7168</v>
      </c>
      <c r="N403" s="290" t="s">
        <v>240</v>
      </c>
      <c r="O403" s="266"/>
      <c r="P403" s="301">
        <f>SIZEOF_IN_MIB(J403:M403, O402)</f>
        <v>112</v>
      </c>
      <c r="Q403" s="266"/>
    </row>
    <row r="404">
      <c r="E404" s="266"/>
      <c r="F404" s="267"/>
      <c r="G404" s="268"/>
      <c r="H404" s="561" t="s">
        <v>244</v>
      </c>
      <c r="I404" s="289" t="s">
        <v>239</v>
      </c>
      <c r="J404" s="290"/>
      <c r="K404" s="195" t="s">
        <v>143</v>
      </c>
      <c r="L404" s="195"/>
      <c r="M404" s="195"/>
      <c r="N404" s="289" t="s">
        <v>240</v>
      </c>
      <c r="O404" s="266"/>
      <c r="P404" s="301"/>
      <c r="Q404" s="266"/>
    </row>
    <row r="405">
      <c r="E405" s="266"/>
      <c r="F405" s="278"/>
      <c r="G405" s="279"/>
      <c r="H405" s="302" t="s">
        <v>246</v>
      </c>
      <c r="I405" s="274" t="s">
        <v>239</v>
      </c>
      <c r="J405" s="261"/>
      <c r="K405" s="274">
        <f t="shared" ref="K405:M405" si="77">K403/SHARDING(K404)</f>
        <v>128</v>
      </c>
      <c r="L405" s="274">
        <f t="shared" si="77"/>
        <v>8</v>
      </c>
      <c r="M405" s="274">
        <f t="shared" si="77"/>
        <v>7168</v>
      </c>
      <c r="N405" s="274" t="s">
        <v>240</v>
      </c>
      <c r="O405" s="241"/>
      <c r="P405" s="303">
        <f>SIZEOF_IN_MIB(J405:M405, O402)</f>
        <v>7</v>
      </c>
      <c r="Q405" s="241"/>
    </row>
    <row r="406">
      <c r="E406" s="266"/>
      <c r="F406" s="562" t="s">
        <v>253</v>
      </c>
      <c r="G406" s="260"/>
      <c r="H406" s="449" t="s">
        <v>238</v>
      </c>
      <c r="I406" s="271" t="s">
        <v>239</v>
      </c>
      <c r="J406" s="269">
        <v>2.0</v>
      </c>
      <c r="K406" s="269" t="s">
        <v>131</v>
      </c>
      <c r="L406" s="488" t="s">
        <v>125</v>
      </c>
      <c r="M406" s="269" t="s">
        <v>129</v>
      </c>
      <c r="N406" s="271" t="s">
        <v>240</v>
      </c>
      <c r="O406" s="563" t="str">
        <f>EXTRACT_WEIGHT_DTYPE(PARAMS("moe_dtype"))</f>
        <v>fp4</v>
      </c>
      <c r="P406" s="440"/>
      <c r="Q406" s="399" t="b">
        <v>0</v>
      </c>
    </row>
    <row r="407">
      <c r="E407" s="266"/>
      <c r="F407" s="267"/>
      <c r="G407" s="268"/>
      <c r="H407" s="302" t="s">
        <v>242</v>
      </c>
      <c r="I407" s="274" t="s">
        <v>239</v>
      </c>
      <c r="J407" s="274">
        <f t="shared" ref="J407:M407" si="78">PARAMS(J406)</f>
        <v>2</v>
      </c>
      <c r="K407" s="274">
        <f t="shared" si="78"/>
        <v>256</v>
      </c>
      <c r="L407" s="274">
        <f t="shared" si="78"/>
        <v>7168</v>
      </c>
      <c r="M407" s="274">
        <f t="shared" si="78"/>
        <v>2048</v>
      </c>
      <c r="N407" s="274" t="s">
        <v>240</v>
      </c>
      <c r="O407" s="275"/>
      <c r="P407" s="303">
        <f>SIZEOF_IN_MIB(J407:M407, O406)</f>
        <v>3584</v>
      </c>
      <c r="Q407" s="275"/>
    </row>
    <row r="408">
      <c r="E408" s="266"/>
      <c r="F408" s="267"/>
      <c r="G408" s="268"/>
      <c r="H408" s="449" t="s">
        <v>244</v>
      </c>
      <c r="I408" s="271"/>
      <c r="J408" s="270"/>
      <c r="K408" s="269" t="s">
        <v>143</v>
      </c>
      <c r="L408" s="269"/>
      <c r="M408" s="269"/>
      <c r="N408" s="271" t="s">
        <v>240</v>
      </c>
      <c r="O408" s="272"/>
      <c r="P408" s="440"/>
      <c r="Q408" s="272"/>
    </row>
    <row r="409">
      <c r="E409" s="266"/>
      <c r="F409" s="278"/>
      <c r="G409" s="279"/>
      <c r="H409" s="534" t="s">
        <v>246</v>
      </c>
      <c r="I409" s="274" t="s">
        <v>239</v>
      </c>
      <c r="J409" s="274">
        <f t="shared" ref="J409:M409" si="79">J407/SHARDING(J408)</f>
        <v>2</v>
      </c>
      <c r="K409" s="274">
        <f t="shared" si="79"/>
        <v>16</v>
      </c>
      <c r="L409" s="274">
        <f t="shared" si="79"/>
        <v>7168</v>
      </c>
      <c r="M409" s="274">
        <f t="shared" si="79"/>
        <v>2048</v>
      </c>
      <c r="N409" s="274" t="s">
        <v>240</v>
      </c>
      <c r="O409" s="241"/>
      <c r="P409" s="303">
        <f>SIZEOF_IN_MIB(J409:M409, O406)</f>
        <v>224</v>
      </c>
      <c r="Q409" s="241"/>
    </row>
    <row r="410">
      <c r="E410" s="266"/>
      <c r="F410" s="562" t="s">
        <v>257</v>
      </c>
      <c r="G410" s="260"/>
      <c r="H410" s="449" t="s">
        <v>238</v>
      </c>
      <c r="I410" s="271" t="s">
        <v>239</v>
      </c>
      <c r="J410" s="269">
        <v>2.0</v>
      </c>
      <c r="K410" s="269" t="s">
        <v>40</v>
      </c>
      <c r="L410" s="269" t="s">
        <v>159</v>
      </c>
      <c r="M410" s="269" t="s">
        <v>129</v>
      </c>
      <c r="N410" s="271" t="s">
        <v>240</v>
      </c>
      <c r="O410" s="478" t="s">
        <v>82</v>
      </c>
      <c r="P410" s="440"/>
      <c r="Q410" s="399" t="b">
        <v>0</v>
      </c>
    </row>
    <row r="411">
      <c r="E411" s="266"/>
      <c r="F411" s="267"/>
      <c r="G411" s="268"/>
      <c r="H411" s="302" t="s">
        <v>242</v>
      </c>
      <c r="I411" s="274" t="s">
        <v>239</v>
      </c>
      <c r="J411" s="274">
        <f t="shared" ref="J411:M411" si="80">PARAMS(J410)</f>
        <v>2</v>
      </c>
      <c r="K411" s="274">
        <f t="shared" si="80"/>
        <v>2048</v>
      </c>
      <c r="L411" s="274">
        <f t="shared" si="80"/>
        <v>8</v>
      </c>
      <c r="M411" s="274">
        <f t="shared" si="80"/>
        <v>2048</v>
      </c>
      <c r="N411" s="274" t="s">
        <v>240</v>
      </c>
      <c r="O411" s="275"/>
      <c r="P411" s="303">
        <f>SIZEOF_IN_MIB(J411:M411, O410)</f>
        <v>128</v>
      </c>
      <c r="Q411" s="275"/>
    </row>
    <row r="412">
      <c r="E412" s="266"/>
      <c r="F412" s="267"/>
      <c r="G412" s="268"/>
      <c r="H412" s="449" t="s">
        <v>244</v>
      </c>
      <c r="I412" s="271" t="s">
        <v>239</v>
      </c>
      <c r="J412" s="270"/>
      <c r="K412" s="269" t="s">
        <v>143</v>
      </c>
      <c r="L412" s="269"/>
      <c r="M412" s="269"/>
      <c r="N412" s="271" t="s">
        <v>240</v>
      </c>
      <c r="O412" s="272"/>
      <c r="P412" s="440"/>
      <c r="Q412" s="272"/>
    </row>
    <row r="413">
      <c r="E413" s="266"/>
      <c r="F413" s="278"/>
      <c r="G413" s="279"/>
      <c r="H413" s="534" t="s">
        <v>246</v>
      </c>
      <c r="I413" s="274" t="s">
        <v>239</v>
      </c>
      <c r="J413" s="274">
        <f t="shared" ref="J413:M413" si="81">J411/SHARDING(J412)</f>
        <v>2</v>
      </c>
      <c r="K413" s="274">
        <f t="shared" si="81"/>
        <v>128</v>
      </c>
      <c r="L413" s="274">
        <f t="shared" si="81"/>
        <v>8</v>
      </c>
      <c r="M413" s="274">
        <f t="shared" si="81"/>
        <v>2048</v>
      </c>
      <c r="N413" s="274" t="s">
        <v>240</v>
      </c>
      <c r="O413" s="241"/>
      <c r="P413" s="303">
        <f>SIZEOF_IN_MIB(J413:M413, O410)</f>
        <v>8</v>
      </c>
      <c r="Q413" s="241"/>
    </row>
    <row r="414">
      <c r="E414" s="266"/>
      <c r="F414" s="296" t="s">
        <v>335</v>
      </c>
      <c r="G414" s="533" t="s">
        <v>669</v>
      </c>
      <c r="H414" s="424" t="str">
        <f>L408</f>
        <v/>
      </c>
      <c r="I414" s="564" t="s">
        <v>670</v>
      </c>
      <c r="J414" s="270"/>
      <c r="K414" s="270"/>
      <c r="L414" s="271"/>
      <c r="M414" s="271"/>
      <c r="N414" s="271"/>
      <c r="O414" s="270"/>
      <c r="P414" s="440"/>
      <c r="Q414" s="305"/>
    </row>
    <row r="415">
      <c r="E415" s="266"/>
      <c r="F415" s="266"/>
      <c r="G415" s="523" t="s">
        <v>338</v>
      </c>
      <c r="H415" s="565" t="s">
        <v>339</v>
      </c>
      <c r="I415" s="565"/>
      <c r="J415" s="374"/>
      <c r="K415" s="374"/>
      <c r="L415" s="375"/>
      <c r="M415" s="375"/>
      <c r="N415" s="375"/>
      <c r="O415" s="374"/>
      <c r="P415" s="536"/>
      <c r="Q415" s="504"/>
    </row>
    <row r="416">
      <c r="E416" s="266"/>
      <c r="F416" s="266"/>
      <c r="G416" s="526" t="s">
        <v>264</v>
      </c>
      <c r="H416" s="566">
        <f>SHARDING(H414)</f>
        <v>1</v>
      </c>
      <c r="I416" s="424"/>
      <c r="J416" s="270"/>
      <c r="K416" s="270"/>
      <c r="L416" s="271"/>
      <c r="M416" s="271"/>
      <c r="N416" s="271"/>
      <c r="O416" s="270"/>
      <c r="P416" s="440"/>
      <c r="Q416" s="305"/>
    </row>
    <row r="417">
      <c r="E417" s="266"/>
      <c r="F417" s="266"/>
      <c r="G417" s="526" t="s">
        <v>340</v>
      </c>
      <c r="H417" s="567">
        <f>P413/H416*(H416-1)</f>
        <v>0</v>
      </c>
      <c r="I417" s="481"/>
      <c r="J417" s="261"/>
      <c r="K417" s="261"/>
      <c r="L417" s="274"/>
      <c r="M417" s="274"/>
      <c r="N417" s="274"/>
      <c r="O417" s="261"/>
      <c r="P417" s="303"/>
      <c r="Q417" s="222"/>
    </row>
    <row r="418">
      <c r="E418" s="266"/>
      <c r="F418" s="266"/>
      <c r="G418" s="526" t="s">
        <v>341</v>
      </c>
      <c r="H418" s="568">
        <f>H417*H416</f>
        <v>0</v>
      </c>
      <c r="I418" s="424"/>
      <c r="J418" s="270"/>
      <c r="K418" s="270"/>
      <c r="L418" s="271"/>
      <c r="M418" s="271"/>
      <c r="N418" s="271"/>
      <c r="O418" s="270"/>
      <c r="P418" s="440"/>
      <c r="Q418" s="305"/>
    </row>
    <row r="419">
      <c r="E419" s="266"/>
      <c r="F419" s="266"/>
      <c r="G419" s="569" t="s">
        <v>342</v>
      </c>
      <c r="H419" s="570" t="s">
        <v>267</v>
      </c>
      <c r="I419" s="481"/>
      <c r="J419" s="571">
        <f>IFS(H416=8,12,
H416=4,4,
H416=2,1,
H416=1,0,
TRUE,NA())</f>
        <v>0</v>
      </c>
      <c r="K419" s="261"/>
      <c r="L419" s="274"/>
      <c r="M419" s="274"/>
      <c r="N419" s="274"/>
      <c r="O419" s="261"/>
      <c r="P419" s="303"/>
      <c r="Q419" s="222"/>
    </row>
    <row r="420">
      <c r="E420" s="266"/>
      <c r="F420" s="266"/>
      <c r="G420" s="266"/>
      <c r="H420" s="572" t="s">
        <v>343</v>
      </c>
      <c r="I420" s="305"/>
      <c r="J420" s="573">
        <f>HW_SPEC("# of TensorCore per Chip")</f>
        <v>2</v>
      </c>
      <c r="K420" s="270"/>
      <c r="L420" s="271"/>
      <c r="M420" s="271"/>
      <c r="N420" s="271"/>
      <c r="O420" s="270"/>
      <c r="P420" s="440"/>
      <c r="Q420" s="305"/>
    </row>
    <row r="421">
      <c r="E421" s="266"/>
      <c r="F421" s="266"/>
      <c r="G421" s="277"/>
      <c r="H421" s="574" t="s">
        <v>269</v>
      </c>
      <c r="I421" s="481"/>
      <c r="J421" s="575">
        <f>REDUCE_SCATTER_CHIP2CHIP_TIME_MS2(H418*J420,J419)</f>
        <v>0</v>
      </c>
      <c r="K421" s="261"/>
      <c r="L421" s="274"/>
      <c r="M421" s="274"/>
      <c r="N421" s="274"/>
      <c r="O421" s="261"/>
      <c r="P421" s="303"/>
      <c r="Q421" s="222"/>
    </row>
    <row r="422">
      <c r="E422" s="266"/>
      <c r="F422" s="266"/>
      <c r="G422" s="576" t="s">
        <v>344</v>
      </c>
      <c r="H422" s="577" t="s">
        <v>269</v>
      </c>
      <c r="I422" s="305"/>
      <c r="J422" s="578">
        <f>REDUCE_SCATTER_CORE2CORE_TIME_MS(H418)</f>
        <v>0</v>
      </c>
      <c r="K422" s="270"/>
      <c r="L422" s="271"/>
      <c r="M422" s="271"/>
      <c r="N422" s="271"/>
      <c r="O422" s="270"/>
      <c r="P422" s="440"/>
      <c r="Q422" s="305"/>
    </row>
    <row r="423">
      <c r="E423" s="266"/>
      <c r="F423" s="266"/>
      <c r="G423" s="172"/>
      <c r="H423" s="222"/>
      <c r="I423" s="481"/>
      <c r="J423" s="261"/>
      <c r="K423" s="261"/>
      <c r="L423" s="274"/>
      <c r="M423" s="274"/>
      <c r="N423" s="274"/>
      <c r="O423" s="261"/>
      <c r="P423" s="303"/>
      <c r="Q423" s="222"/>
    </row>
    <row r="424">
      <c r="E424" s="266"/>
      <c r="F424" s="266"/>
      <c r="G424" s="523" t="s">
        <v>345</v>
      </c>
      <c r="H424" s="579" t="s">
        <v>346</v>
      </c>
      <c r="I424" s="580"/>
      <c r="J424" s="374"/>
      <c r="K424" s="374"/>
      <c r="L424" s="375"/>
      <c r="M424" s="375"/>
      <c r="N424" s="375"/>
      <c r="O424" s="374"/>
      <c r="P424" s="536"/>
      <c r="Q424" s="504"/>
    </row>
    <row r="425">
      <c r="E425" s="266"/>
      <c r="F425" s="266"/>
      <c r="G425" s="533" t="s">
        <v>347</v>
      </c>
      <c r="H425" s="581">
        <f>P413/2</f>
        <v>4</v>
      </c>
      <c r="I425" s="582"/>
      <c r="J425" s="380"/>
      <c r="K425" s="380"/>
      <c r="L425" s="381"/>
      <c r="M425" s="381"/>
      <c r="N425" s="381"/>
      <c r="O425" s="380"/>
      <c r="P425" s="394"/>
      <c r="Q425" s="172"/>
    </row>
    <row r="426">
      <c r="E426" s="266"/>
      <c r="F426" s="266"/>
      <c r="G426" s="172"/>
      <c r="H426" s="172"/>
      <c r="I426" s="582"/>
      <c r="J426" s="380"/>
      <c r="K426" s="380"/>
      <c r="L426" s="381"/>
      <c r="M426" s="381"/>
      <c r="N426" s="381"/>
      <c r="O426" s="380"/>
      <c r="P426" s="394"/>
      <c r="Q426" s="172"/>
    </row>
    <row r="427">
      <c r="E427" s="266"/>
      <c r="F427" s="266"/>
      <c r="G427" s="523" t="s">
        <v>215</v>
      </c>
      <c r="H427" s="579" t="s">
        <v>348</v>
      </c>
      <c r="I427" s="580"/>
      <c r="J427" s="374"/>
      <c r="K427" s="374"/>
      <c r="L427" s="375"/>
      <c r="M427" s="375"/>
      <c r="N427" s="375"/>
      <c r="O427" s="374"/>
      <c r="P427" s="536"/>
      <c r="Q427" s="504"/>
    </row>
    <row r="428">
      <c r="E428" s="266"/>
      <c r="F428" s="266"/>
      <c r="G428" s="526" t="s">
        <v>264</v>
      </c>
      <c r="H428" s="583">
        <f>H416</f>
        <v>1</v>
      </c>
      <c r="I428" s="582"/>
      <c r="J428" s="380"/>
      <c r="K428" s="380"/>
      <c r="L428" s="381"/>
      <c r="M428" s="381"/>
      <c r="N428" s="381"/>
      <c r="O428" s="380"/>
      <c r="P428" s="394"/>
      <c r="Q428" s="172"/>
    </row>
    <row r="429">
      <c r="E429" s="266"/>
      <c r="F429" s="266"/>
      <c r="G429" s="526" t="s">
        <v>349</v>
      </c>
      <c r="H429" s="584">
        <f>H425/H428 * (H428-1)</f>
        <v>0</v>
      </c>
      <c r="I429" s="582"/>
      <c r="J429" s="380"/>
      <c r="K429" s="380"/>
      <c r="L429" s="381"/>
      <c r="M429" s="381"/>
      <c r="N429" s="381"/>
      <c r="O429" s="380"/>
      <c r="P429" s="394"/>
      <c r="Q429" s="172"/>
    </row>
    <row r="430">
      <c r="E430" s="266"/>
      <c r="F430" s="266"/>
      <c r="G430" s="526" t="s">
        <v>266</v>
      </c>
      <c r="H430" s="584">
        <f>H429*H428</f>
        <v>0</v>
      </c>
      <c r="I430" s="582"/>
      <c r="J430" s="380"/>
      <c r="K430" s="380"/>
      <c r="L430" s="381"/>
      <c r="M430" s="381"/>
      <c r="N430" s="381"/>
      <c r="O430" s="380"/>
      <c r="P430" s="394"/>
      <c r="Q430" s="172"/>
    </row>
    <row r="431">
      <c r="E431" s="266"/>
      <c r="F431" s="266"/>
      <c r="G431" s="585" t="s">
        <v>342</v>
      </c>
      <c r="H431" s="311" t="s">
        <v>267</v>
      </c>
      <c r="I431" s="172"/>
      <c r="J431" s="586" t="str">
        <f>IFS(H428=8,12,
H428=4,4,
H428=2,1,
TRUE,NA())</f>
        <v>#N/A</v>
      </c>
      <c r="K431" s="380"/>
      <c r="L431" s="381"/>
      <c r="M431" s="381"/>
      <c r="N431" s="381"/>
      <c r="O431" s="380"/>
      <c r="P431" s="394"/>
      <c r="Q431" s="172"/>
      <c r="S431" s="587"/>
    </row>
    <row r="432">
      <c r="E432" s="266"/>
      <c r="F432" s="266"/>
      <c r="G432" s="266"/>
      <c r="H432" s="311" t="s">
        <v>343</v>
      </c>
      <c r="I432" s="172"/>
      <c r="J432" s="588">
        <f>HW_SPEC("# of TensorCore per Chip")</f>
        <v>2</v>
      </c>
      <c r="K432" s="380"/>
      <c r="L432" s="381"/>
      <c r="M432" s="381"/>
      <c r="N432" s="381"/>
      <c r="O432" s="380"/>
      <c r="P432" s="394"/>
      <c r="Q432" s="172"/>
    </row>
    <row r="433">
      <c r="E433" s="266"/>
      <c r="F433" s="266"/>
      <c r="G433" s="277"/>
      <c r="H433" s="328" t="s">
        <v>269</v>
      </c>
      <c r="I433" s="582"/>
      <c r="J433" s="589">
        <f>REDUCE_SCATTER_CHIP2CHIP_TIME_MS2(H430*J432,J431)</f>
        <v>0</v>
      </c>
      <c r="K433" s="380"/>
      <c r="L433" s="381"/>
      <c r="M433" s="381"/>
      <c r="N433" s="381"/>
      <c r="O433" s="380"/>
      <c r="P433" s="394"/>
      <c r="Q433" s="172"/>
    </row>
    <row r="434">
      <c r="E434" s="266"/>
      <c r="F434" s="266"/>
      <c r="G434" s="590" t="s">
        <v>344</v>
      </c>
      <c r="H434" s="328" t="s">
        <v>269</v>
      </c>
      <c r="I434" s="582"/>
      <c r="J434" s="589">
        <f>REDUCE_SCATTER_CORE2CORE_TIME_MS(H430)</f>
        <v>0</v>
      </c>
      <c r="K434" s="380"/>
      <c r="L434" s="381"/>
      <c r="M434" s="381"/>
      <c r="N434" s="381"/>
      <c r="O434" s="380"/>
      <c r="P434" s="394"/>
      <c r="Q434" s="172"/>
    </row>
    <row r="435">
      <c r="E435" s="266"/>
      <c r="F435" s="266"/>
      <c r="G435" s="526"/>
      <c r="H435" s="591"/>
      <c r="I435" s="582"/>
      <c r="J435" s="380"/>
      <c r="K435" s="380"/>
      <c r="L435" s="381"/>
      <c r="M435" s="381"/>
      <c r="N435" s="381"/>
      <c r="O435" s="380"/>
      <c r="P435" s="394"/>
      <c r="Q435" s="172"/>
    </row>
    <row r="436">
      <c r="E436" s="266"/>
      <c r="F436" s="266"/>
      <c r="G436" s="523" t="s">
        <v>350</v>
      </c>
      <c r="H436" s="592" t="s">
        <v>351</v>
      </c>
      <c r="I436" s="580"/>
      <c r="J436" s="374"/>
      <c r="K436" s="374"/>
      <c r="L436" s="375"/>
      <c r="M436" s="375"/>
      <c r="N436" s="375"/>
      <c r="O436" s="374"/>
      <c r="P436" s="536"/>
      <c r="Q436" s="504"/>
    </row>
    <row r="437">
      <c r="E437" s="266"/>
      <c r="F437" s="266"/>
      <c r="G437" s="593" t="s">
        <v>352</v>
      </c>
      <c r="H437" s="594">
        <f>IFS(H436=G419,J421,
H436=G422,J422 ,
TRUE,0)</f>
        <v>0</v>
      </c>
      <c r="I437" s="582"/>
      <c r="J437" s="380"/>
      <c r="K437" s="380"/>
      <c r="L437" s="381"/>
      <c r="M437" s="381"/>
      <c r="N437" s="381"/>
      <c r="O437" s="380"/>
      <c r="P437" s="394"/>
      <c r="Q437" s="172"/>
    </row>
    <row r="438">
      <c r="E438" s="266"/>
      <c r="F438" s="266"/>
      <c r="G438" s="593" t="s">
        <v>353</v>
      </c>
      <c r="H438" s="594">
        <f>IFS(H436=G431,J433,
H436=G434,J434 ,
TRUE,0)</f>
        <v>0</v>
      </c>
      <c r="I438" s="582"/>
      <c r="J438" s="380"/>
      <c r="K438" s="380"/>
      <c r="L438" s="381"/>
      <c r="M438" s="381"/>
      <c r="N438" s="381"/>
      <c r="O438" s="380"/>
      <c r="P438" s="394"/>
      <c r="Q438" s="172"/>
    </row>
    <row r="439">
      <c r="E439" s="266"/>
      <c r="F439" s="277"/>
      <c r="G439" s="523" t="s">
        <v>298</v>
      </c>
      <c r="H439" s="557">
        <f>SUM(H437:H438)</f>
        <v>0</v>
      </c>
      <c r="I439" s="513"/>
      <c r="J439" s="374"/>
      <c r="K439" s="374"/>
      <c r="L439" s="375"/>
      <c r="M439" s="375"/>
      <c r="N439" s="375"/>
      <c r="O439" s="374"/>
      <c r="P439" s="536"/>
      <c r="Q439" s="504"/>
    </row>
    <row r="440">
      <c r="E440" s="266"/>
      <c r="F440" s="541" t="s">
        <v>285</v>
      </c>
      <c r="G440" s="533" t="s">
        <v>286</v>
      </c>
      <c r="H440" s="595" t="str">
        <f>VLOOKUP(O402&amp;","&amp;O406,$T$3:$W$12,4, FALSE)</f>
        <v>fp8</v>
      </c>
      <c r="I440" s="386"/>
      <c r="J440" s="380"/>
      <c r="K440" s="380"/>
      <c r="L440" s="381"/>
      <c r="M440" s="381"/>
      <c r="N440" s="381"/>
      <c r="O440" s="380"/>
      <c r="P440" s="394"/>
      <c r="Q440" s="172"/>
    </row>
    <row r="441">
      <c r="E441" s="266"/>
      <c r="F441" s="266"/>
      <c r="G441" s="596" t="s">
        <v>354</v>
      </c>
      <c r="H441" s="596">
        <v>128.0</v>
      </c>
      <c r="I441" s="386"/>
      <c r="J441" s="380"/>
      <c r="K441" s="380"/>
      <c r="L441" s="381"/>
      <c r="M441" s="381"/>
      <c r="N441" s="381"/>
      <c r="O441" s="380"/>
      <c r="P441" s="394"/>
      <c r="Q441" s="172"/>
    </row>
    <row r="442">
      <c r="E442" s="266"/>
      <c r="F442" s="266"/>
      <c r="G442" s="596" t="s">
        <v>355</v>
      </c>
      <c r="H442" s="597">
        <f t="array" ref="H442">CALCULATE_FLOPS(HSTACK(H441,M405),J409:M409,L409,K409,H440)</f>
        <v>7516192768</v>
      </c>
      <c r="I442" s="386"/>
      <c r="J442" s="380"/>
      <c r="K442" s="380"/>
      <c r="L442" s="381"/>
      <c r="M442" s="381"/>
      <c r="N442" s="381"/>
      <c r="O442" s="380"/>
      <c r="P442" s="394"/>
      <c r="Q442" s="172"/>
    </row>
    <row r="443">
      <c r="E443" s="266"/>
      <c r="F443" s="266"/>
      <c r="G443" s="596" t="s">
        <v>356</v>
      </c>
      <c r="H443" s="596">
        <f>CEILING(PRODUCT(K405:L405)/H441,1)</f>
        <v>8</v>
      </c>
      <c r="I443" s="386"/>
      <c r="J443" s="380"/>
      <c r="K443" s="380"/>
      <c r="L443" s="381"/>
      <c r="M443" s="381"/>
      <c r="N443" s="381"/>
      <c r="O443" s="380"/>
      <c r="P443" s="394"/>
      <c r="Q443" s="172"/>
    </row>
    <row r="444">
      <c r="E444" s="266"/>
      <c r="F444" s="266"/>
      <c r="G444" s="596" t="s">
        <v>357</v>
      </c>
      <c r="H444" s="596">
        <f>PARAMS("E")/SHARDING(K408)</f>
        <v>16</v>
      </c>
      <c r="I444" s="386"/>
      <c r="J444" s="380"/>
      <c r="K444" s="380"/>
      <c r="L444" s="381"/>
      <c r="M444" s="381"/>
      <c r="N444" s="381"/>
      <c r="O444" s="380"/>
      <c r="P444" s="394"/>
      <c r="Q444" s="172"/>
    </row>
    <row r="445">
      <c r="E445" s="266"/>
      <c r="F445" s="266"/>
      <c r="G445" s="596" t="s">
        <v>358</v>
      </c>
      <c r="H445" s="595">
        <f>H443 + IF(PARAMS("enforce_perfect_expert_routing"),0,H444-1)</f>
        <v>8</v>
      </c>
      <c r="I445" s="598" t="s">
        <v>359</v>
      </c>
      <c r="J445" s="380"/>
      <c r="K445" s="380"/>
      <c r="L445" s="381"/>
      <c r="M445" s="381"/>
      <c r="N445" s="381"/>
      <c r="O445" s="380"/>
      <c r="P445" s="394"/>
      <c r="Q445" s="172"/>
    </row>
    <row r="446">
      <c r="E446" s="266"/>
      <c r="F446" s="266"/>
      <c r="G446" s="533" t="s">
        <v>360</v>
      </c>
      <c r="H446" s="599">
        <f>H445*H442</f>
        <v>60129542144</v>
      </c>
      <c r="I446" s="386"/>
      <c r="J446" s="380"/>
      <c r="K446" s="380"/>
      <c r="L446" s="381"/>
      <c r="M446" s="381"/>
      <c r="N446" s="381"/>
      <c r="O446" s="380"/>
      <c r="P446" s="394"/>
      <c r="Q446" s="172"/>
    </row>
    <row r="447">
      <c r="E447" s="266"/>
      <c r="F447" s="277"/>
      <c r="G447" s="600" t="s">
        <v>288</v>
      </c>
      <c r="H447" s="601">
        <f>COMPUTE_TIME_MS(H446, H440)</f>
        <v>0.03030692339</v>
      </c>
      <c r="I447" s="390"/>
      <c r="J447" s="391"/>
      <c r="K447" s="391"/>
      <c r="L447" s="392"/>
      <c r="M447" s="392"/>
      <c r="N447" s="392"/>
      <c r="O447" s="391"/>
      <c r="P447" s="602"/>
      <c r="Q447" s="172"/>
    </row>
    <row r="448">
      <c r="E448" s="266"/>
      <c r="F448" s="541" t="s">
        <v>289</v>
      </c>
      <c r="G448" s="595" t="s">
        <v>290</v>
      </c>
      <c r="H448" s="603">
        <f>IF(Q402,0,P405)+IF(Q406,0,P409)+IF(Q410,0,P413 / 2)</f>
        <v>235</v>
      </c>
      <c r="I448" s="380"/>
      <c r="J448" s="380"/>
      <c r="K448" s="380"/>
      <c r="L448" s="381"/>
      <c r="M448" s="381"/>
      <c r="N448" s="381"/>
      <c r="O448" s="380"/>
      <c r="P448" s="394"/>
      <c r="Q448" s="172"/>
    </row>
    <row r="449">
      <c r="E449" s="277"/>
      <c r="F449" s="277"/>
      <c r="G449" s="604" t="s">
        <v>291</v>
      </c>
      <c r="H449" s="601">
        <f>HBM_TIME_MS(H448)</f>
        <v>0.07843205314</v>
      </c>
      <c r="I449" s="391"/>
      <c r="J449" s="391"/>
      <c r="K449" s="391"/>
      <c r="L449" s="392"/>
      <c r="M449" s="392"/>
      <c r="N449" s="392"/>
      <c r="O449" s="391"/>
      <c r="P449" s="602"/>
      <c r="Q449" s="172"/>
    </row>
    <row r="450">
      <c r="E450" s="258" t="s">
        <v>361</v>
      </c>
      <c r="F450" s="559" t="s">
        <v>249</v>
      </c>
      <c r="G450" s="260"/>
      <c r="H450" s="298" t="s">
        <v>238</v>
      </c>
      <c r="I450" s="290" t="s">
        <v>239</v>
      </c>
      <c r="J450" s="195"/>
      <c r="K450" s="195" t="s">
        <v>40</v>
      </c>
      <c r="L450" s="195" t="s">
        <v>159</v>
      </c>
      <c r="M450" s="398" t="s">
        <v>129</v>
      </c>
      <c r="N450" s="290" t="s">
        <v>240</v>
      </c>
      <c r="O450" s="560" t="str">
        <f>EXTRACT_ACTIVATION_DTYPE(PARAMS("moe_dtype"))</f>
        <v>fp8</v>
      </c>
      <c r="P450" s="301"/>
      <c r="Q450" s="291" t="b">
        <v>0</v>
      </c>
    </row>
    <row r="451">
      <c r="E451" s="266"/>
      <c r="F451" s="267"/>
      <c r="G451" s="268"/>
      <c r="H451" s="300" t="s">
        <v>242</v>
      </c>
      <c r="I451" s="290" t="s">
        <v>239</v>
      </c>
      <c r="J451" s="289"/>
      <c r="K451" s="290">
        <f t="shared" ref="K451:M451" si="82">PARAMS(K450)</f>
        <v>2048</v>
      </c>
      <c r="L451" s="290">
        <f t="shared" si="82"/>
        <v>8</v>
      </c>
      <c r="M451" s="290">
        <f t="shared" si="82"/>
        <v>2048</v>
      </c>
      <c r="N451" s="290" t="s">
        <v>240</v>
      </c>
      <c r="O451" s="266"/>
      <c r="P451" s="301">
        <f>SIZEOF_IN_MIB(J451:M451, O450)</f>
        <v>32</v>
      </c>
      <c r="Q451" s="266"/>
    </row>
    <row r="452">
      <c r="E452" s="266"/>
      <c r="F452" s="267"/>
      <c r="G452" s="268"/>
      <c r="H452" s="561" t="s">
        <v>244</v>
      </c>
      <c r="I452" s="289" t="s">
        <v>239</v>
      </c>
      <c r="J452" s="290"/>
      <c r="K452" s="195" t="s">
        <v>143</v>
      </c>
      <c r="L452" s="195"/>
      <c r="M452" s="195"/>
      <c r="N452" s="289" t="s">
        <v>240</v>
      </c>
      <c r="O452" s="266"/>
      <c r="P452" s="301"/>
      <c r="Q452" s="266"/>
    </row>
    <row r="453">
      <c r="E453" s="266"/>
      <c r="F453" s="278"/>
      <c r="G453" s="279"/>
      <c r="H453" s="300" t="s">
        <v>246</v>
      </c>
      <c r="I453" s="289" t="s">
        <v>239</v>
      </c>
      <c r="J453" s="290"/>
      <c r="K453" s="289">
        <f t="shared" ref="K453:M453" si="83">K451/SHARDING(K452)</f>
        <v>128</v>
      </c>
      <c r="L453" s="289">
        <f t="shared" si="83"/>
        <v>8</v>
      </c>
      <c r="M453" s="289">
        <f t="shared" si="83"/>
        <v>2048</v>
      </c>
      <c r="N453" s="289" t="s">
        <v>240</v>
      </c>
      <c r="O453" s="241"/>
      <c r="P453" s="301">
        <f>SIZEOF_IN_MIB(J453:M453, O450)</f>
        <v>2</v>
      </c>
      <c r="Q453" s="277"/>
    </row>
    <row r="454">
      <c r="E454" s="266"/>
      <c r="F454" s="562" t="s">
        <v>253</v>
      </c>
      <c r="G454" s="260"/>
      <c r="H454" s="561" t="s">
        <v>238</v>
      </c>
      <c r="I454" s="289" t="s">
        <v>239</v>
      </c>
      <c r="J454" s="290"/>
      <c r="K454" s="195" t="s">
        <v>131</v>
      </c>
      <c r="L454" s="398" t="s">
        <v>129</v>
      </c>
      <c r="M454" s="195" t="s">
        <v>125</v>
      </c>
      <c r="N454" s="289" t="s">
        <v>240</v>
      </c>
      <c r="O454" s="563" t="str">
        <f>EXTRACT_WEIGHT_DTYPE(PARAMS("moe_dtype"))</f>
        <v>fp4</v>
      </c>
      <c r="P454" s="301"/>
      <c r="Q454" s="291" t="b">
        <v>0</v>
      </c>
    </row>
    <row r="455">
      <c r="E455" s="266"/>
      <c r="F455" s="267"/>
      <c r="G455" s="268"/>
      <c r="H455" s="300" t="s">
        <v>242</v>
      </c>
      <c r="I455" s="289" t="s">
        <v>239</v>
      </c>
      <c r="J455" s="290"/>
      <c r="K455" s="289">
        <f t="shared" ref="K455:M455" si="84">PARAMS(K454)</f>
        <v>256</v>
      </c>
      <c r="L455" s="289">
        <f t="shared" si="84"/>
        <v>2048</v>
      </c>
      <c r="M455" s="289">
        <f t="shared" si="84"/>
        <v>7168</v>
      </c>
      <c r="N455" s="289" t="s">
        <v>240</v>
      </c>
      <c r="O455" s="275"/>
      <c r="P455" s="301">
        <f>SIZEOF_IN_MIB(J455:M455, O454)</f>
        <v>1792</v>
      </c>
      <c r="Q455" s="266"/>
    </row>
    <row r="456">
      <c r="E456" s="266"/>
      <c r="F456" s="267"/>
      <c r="G456" s="268"/>
      <c r="H456" s="561" t="s">
        <v>244</v>
      </c>
      <c r="I456" s="289" t="s">
        <v>239</v>
      </c>
      <c r="J456" s="290"/>
      <c r="K456" s="195" t="s">
        <v>143</v>
      </c>
      <c r="L456" s="195"/>
      <c r="M456" s="195"/>
      <c r="N456" s="289" t="s">
        <v>240</v>
      </c>
      <c r="O456" s="272"/>
      <c r="P456" s="301"/>
      <c r="Q456" s="266"/>
    </row>
    <row r="457">
      <c r="E457" s="266"/>
      <c r="F457" s="278"/>
      <c r="G457" s="279"/>
      <c r="H457" s="561" t="s">
        <v>246</v>
      </c>
      <c r="I457" s="289" t="s">
        <v>239</v>
      </c>
      <c r="J457" s="290"/>
      <c r="K457" s="289">
        <f t="shared" ref="K457:M457" si="85">K455/SHARDING(K456)</f>
        <v>16</v>
      </c>
      <c r="L457" s="289">
        <f t="shared" si="85"/>
        <v>2048</v>
      </c>
      <c r="M457" s="289">
        <f t="shared" si="85"/>
        <v>7168</v>
      </c>
      <c r="N457" s="289" t="s">
        <v>240</v>
      </c>
      <c r="O457" s="241"/>
      <c r="P457" s="301">
        <f>SIZEOF_IN_MIB(J457:M457, O454)</f>
        <v>112</v>
      </c>
      <c r="Q457" s="277"/>
    </row>
    <row r="458">
      <c r="E458" s="266"/>
      <c r="F458" s="562" t="s">
        <v>257</v>
      </c>
      <c r="G458" s="260"/>
      <c r="H458" s="561" t="s">
        <v>238</v>
      </c>
      <c r="I458" s="289" t="s">
        <v>239</v>
      </c>
      <c r="J458" s="290"/>
      <c r="K458" s="195" t="s">
        <v>40</v>
      </c>
      <c r="L458" s="195" t="s">
        <v>159</v>
      </c>
      <c r="M458" s="195" t="s">
        <v>125</v>
      </c>
      <c r="N458" s="289" t="s">
        <v>240</v>
      </c>
      <c r="O458" s="605" t="s">
        <v>82</v>
      </c>
      <c r="P458" s="301"/>
      <c r="Q458" s="291" t="b">
        <v>0</v>
      </c>
    </row>
    <row r="459">
      <c r="E459" s="266"/>
      <c r="F459" s="267"/>
      <c r="G459" s="268"/>
      <c r="H459" s="300" t="s">
        <v>242</v>
      </c>
      <c r="I459" s="289" t="s">
        <v>239</v>
      </c>
      <c r="J459" s="290"/>
      <c r="K459" s="289">
        <f t="shared" ref="K459:M459" si="86">PARAMS(K458)</f>
        <v>2048</v>
      </c>
      <c r="L459" s="289">
        <f t="shared" si="86"/>
        <v>8</v>
      </c>
      <c r="M459" s="289">
        <f t="shared" si="86"/>
        <v>7168</v>
      </c>
      <c r="N459" s="289" t="s">
        <v>240</v>
      </c>
      <c r="O459" s="266"/>
      <c r="P459" s="301">
        <f>SIZEOF_IN_MIB(J459:M459, O458)</f>
        <v>224</v>
      </c>
      <c r="Q459" s="266"/>
    </row>
    <row r="460">
      <c r="E460" s="266"/>
      <c r="F460" s="267"/>
      <c r="G460" s="268"/>
      <c r="H460" s="561" t="s">
        <v>244</v>
      </c>
      <c r="I460" s="289" t="s">
        <v>239</v>
      </c>
      <c r="J460" s="290"/>
      <c r="K460" s="195" t="s">
        <v>143</v>
      </c>
      <c r="L460" s="195"/>
      <c r="M460" s="195"/>
      <c r="N460" s="289" t="s">
        <v>240</v>
      </c>
      <c r="O460" s="266"/>
      <c r="P460" s="301"/>
      <c r="Q460" s="266"/>
    </row>
    <row r="461">
      <c r="E461" s="266"/>
      <c r="F461" s="278"/>
      <c r="G461" s="279"/>
      <c r="H461" s="561" t="s">
        <v>246</v>
      </c>
      <c r="I461" s="289" t="s">
        <v>239</v>
      </c>
      <c r="J461" s="289"/>
      <c r="K461" s="289">
        <f t="shared" ref="K461:M461" si="87">K459/SHARDING(K460)</f>
        <v>128</v>
      </c>
      <c r="L461" s="289">
        <f t="shared" si="87"/>
        <v>8</v>
      </c>
      <c r="M461" s="289">
        <f t="shared" si="87"/>
        <v>7168</v>
      </c>
      <c r="N461" s="289" t="s">
        <v>240</v>
      </c>
      <c r="O461" s="277"/>
      <c r="P461" s="301">
        <f>SIZEOF_IN_MIB(J461:M461, O458)</f>
        <v>14</v>
      </c>
      <c r="Q461" s="277"/>
    </row>
    <row r="462">
      <c r="E462" s="266"/>
      <c r="F462" s="296" t="s">
        <v>335</v>
      </c>
      <c r="G462" s="606" t="s">
        <v>671</v>
      </c>
      <c r="H462" s="607" t="str">
        <f>L456</f>
        <v/>
      </c>
      <c r="I462" s="290"/>
      <c r="J462" s="172"/>
      <c r="K462" s="290"/>
      <c r="L462" s="289"/>
      <c r="M462" s="289"/>
      <c r="N462" s="289"/>
      <c r="O462" s="290"/>
      <c r="P462" s="301"/>
      <c r="Q462" s="608"/>
    </row>
    <row r="463">
      <c r="E463" s="266"/>
      <c r="F463" s="266"/>
      <c r="G463" s="609" t="s">
        <v>363</v>
      </c>
      <c r="H463" s="610" t="s">
        <v>672</v>
      </c>
      <c r="I463" s="374"/>
      <c r="J463" s="374"/>
      <c r="K463" s="374"/>
      <c r="L463" s="375"/>
      <c r="M463" s="375"/>
      <c r="N463" s="375"/>
      <c r="O463" s="374"/>
      <c r="P463" s="536"/>
      <c r="Q463" s="376"/>
    </row>
    <row r="464">
      <c r="E464" s="266"/>
      <c r="F464" s="266"/>
      <c r="G464" s="611" t="s">
        <v>264</v>
      </c>
      <c r="H464" s="300">
        <f>SHARDING(H462)</f>
        <v>1</v>
      </c>
      <c r="I464" s="290"/>
      <c r="J464" s="290"/>
      <c r="K464" s="290"/>
      <c r="L464" s="289"/>
      <c r="M464" s="289"/>
      <c r="N464" s="289"/>
      <c r="O464" s="290"/>
      <c r="P464" s="301"/>
      <c r="Q464" s="608"/>
    </row>
    <row r="465">
      <c r="E465" s="266"/>
      <c r="F465" s="266"/>
      <c r="G465" s="611" t="s">
        <v>349</v>
      </c>
      <c r="H465" s="612">
        <f>P461 / H464 * (H464-1)</f>
        <v>0</v>
      </c>
      <c r="I465" s="290"/>
      <c r="J465" s="290"/>
      <c r="K465" s="290"/>
      <c r="L465" s="289"/>
      <c r="M465" s="289"/>
      <c r="N465" s="289"/>
      <c r="O465" s="290"/>
      <c r="P465" s="301"/>
      <c r="Q465" s="608"/>
    </row>
    <row r="466">
      <c r="E466" s="266"/>
      <c r="F466" s="266"/>
      <c r="G466" s="611" t="s">
        <v>266</v>
      </c>
      <c r="H466" s="612">
        <f>H465*H464</f>
        <v>0</v>
      </c>
      <c r="I466" s="290"/>
      <c r="J466" s="290"/>
      <c r="K466" s="290"/>
      <c r="L466" s="289"/>
      <c r="M466" s="289"/>
      <c r="N466" s="289"/>
      <c r="O466" s="290"/>
      <c r="P466" s="301"/>
      <c r="Q466" s="608"/>
    </row>
    <row r="467">
      <c r="E467" s="266"/>
      <c r="F467" s="266"/>
      <c r="G467" s="311" t="s">
        <v>267</v>
      </c>
      <c r="H467" s="586" t="str">
        <f>IFS(H464=8,12,
H464=4,4,
H464=2,1,
TRUE,NA())</f>
        <v>#N/A</v>
      </c>
      <c r="I467" s="172"/>
      <c r="J467" s="290"/>
      <c r="K467" s="290"/>
      <c r="L467" s="289"/>
      <c r="M467" s="289"/>
      <c r="N467" s="289"/>
      <c r="O467" s="290"/>
      <c r="P467" s="301"/>
      <c r="Q467" s="608"/>
    </row>
    <row r="468">
      <c r="E468" s="266"/>
      <c r="F468" s="266"/>
      <c r="G468" s="613" t="s">
        <v>298</v>
      </c>
      <c r="H468" s="614">
        <f>ALL_REDUCE_CHIP2CHIP_TIME_MS(H466,H467)</f>
        <v>0</v>
      </c>
      <c r="I468" s="290"/>
      <c r="J468" s="290"/>
      <c r="K468" s="290"/>
      <c r="L468" s="289"/>
      <c r="M468" s="289"/>
      <c r="N468" s="289"/>
      <c r="O468" s="290"/>
      <c r="P468" s="301"/>
      <c r="Q468" s="608"/>
    </row>
    <row r="469">
      <c r="E469" s="266"/>
      <c r="F469" s="266"/>
      <c r="G469" s="613"/>
      <c r="H469" s="614"/>
      <c r="I469" s="290"/>
      <c r="J469" s="290"/>
      <c r="K469" s="290"/>
      <c r="L469" s="289"/>
      <c r="M469" s="289"/>
      <c r="N469" s="289"/>
      <c r="O469" s="290"/>
      <c r="P469" s="301"/>
      <c r="Q469" s="608"/>
    </row>
    <row r="470">
      <c r="E470" s="266"/>
      <c r="F470" s="266"/>
      <c r="G470" s="609" t="s">
        <v>365</v>
      </c>
      <c r="H470" s="615" t="s">
        <v>366</v>
      </c>
      <c r="I470" s="374"/>
      <c r="J470" s="374"/>
      <c r="K470" s="374"/>
      <c r="L470" s="375"/>
      <c r="M470" s="375"/>
      <c r="N470" s="375"/>
      <c r="O470" s="374"/>
      <c r="P470" s="536"/>
      <c r="Q470" s="376"/>
    </row>
    <row r="471">
      <c r="E471" s="266"/>
      <c r="F471" s="266"/>
      <c r="G471" s="284" t="s">
        <v>298</v>
      </c>
      <c r="H471" s="601">
        <f>0</f>
        <v>0</v>
      </c>
      <c r="I471" s="290"/>
      <c r="J471" s="290"/>
      <c r="K471" s="290"/>
      <c r="L471" s="289"/>
      <c r="M471" s="289"/>
      <c r="N471" s="289"/>
      <c r="O471" s="290"/>
      <c r="P471" s="301"/>
      <c r="Q471" s="608"/>
    </row>
    <row r="472">
      <c r="E472" s="266"/>
      <c r="F472" s="266"/>
      <c r="G472" s="284"/>
      <c r="H472" s="601"/>
      <c r="I472" s="290"/>
      <c r="J472" s="290"/>
      <c r="K472" s="290"/>
      <c r="L472" s="289"/>
      <c r="M472" s="289"/>
      <c r="N472" s="289"/>
      <c r="O472" s="290"/>
      <c r="P472" s="301"/>
      <c r="Q472" s="608"/>
    </row>
    <row r="473">
      <c r="E473" s="266"/>
      <c r="F473" s="266"/>
      <c r="G473" s="523" t="s">
        <v>350</v>
      </c>
      <c r="H473" s="616" t="s">
        <v>367</v>
      </c>
      <c r="I473" s="374"/>
      <c r="J473" s="374"/>
      <c r="K473" s="374"/>
      <c r="L473" s="375"/>
      <c r="M473" s="375"/>
      <c r="N473" s="375"/>
      <c r="O473" s="374"/>
      <c r="P473" s="536"/>
      <c r="Q473" s="376"/>
    </row>
    <row r="474">
      <c r="E474" s="266"/>
      <c r="F474" s="277"/>
      <c r="G474" s="600" t="s">
        <v>298</v>
      </c>
      <c r="H474" s="601">
        <f>IFS(H473=G463,H468,H473=G470,H471,TRUE,0)</f>
        <v>0</v>
      </c>
      <c r="I474" s="617"/>
      <c r="J474" s="290"/>
      <c r="K474" s="290"/>
      <c r="L474" s="289"/>
      <c r="M474" s="289"/>
      <c r="N474" s="289"/>
      <c r="O474" s="290"/>
      <c r="P474" s="301"/>
      <c r="Q474" s="608"/>
    </row>
    <row r="475">
      <c r="E475" s="266"/>
      <c r="F475" s="541" t="s">
        <v>285</v>
      </c>
      <c r="G475" s="533" t="s">
        <v>286</v>
      </c>
      <c r="H475" s="595" t="str">
        <f>VLOOKUP(O450&amp;","&amp;O454,$T$3:$W$12,4, FALSE)</f>
        <v>fp8</v>
      </c>
      <c r="I475" s="386"/>
      <c r="J475" s="380"/>
      <c r="K475" s="380"/>
      <c r="L475" s="381"/>
      <c r="M475" s="381"/>
      <c r="N475" s="381"/>
      <c r="O475" s="380"/>
      <c r="P475" s="394"/>
      <c r="Q475" s="172"/>
    </row>
    <row r="476">
      <c r="E476" s="266"/>
      <c r="F476" s="266"/>
      <c r="G476" s="533" t="s">
        <v>354</v>
      </c>
      <c r="H476" s="533">
        <v>128.0</v>
      </c>
      <c r="I476" s="386"/>
      <c r="J476" s="380"/>
      <c r="K476" s="380"/>
      <c r="L476" s="381"/>
      <c r="M476" s="381"/>
      <c r="N476" s="381"/>
      <c r="O476" s="380"/>
      <c r="P476" s="394"/>
      <c r="Q476" s="172"/>
    </row>
    <row r="477">
      <c r="E477" s="266"/>
      <c r="F477" s="266"/>
      <c r="G477" s="533" t="s">
        <v>355</v>
      </c>
      <c r="H477" s="599">
        <f t="array" ref="H477">CALCULATE_FLOPS(HSTACK(H476,M453),J457:M457,L457,K457,H475)</f>
        <v>3758096384</v>
      </c>
      <c r="I477" s="386"/>
      <c r="J477" s="380"/>
      <c r="K477" s="380"/>
      <c r="L477" s="381"/>
      <c r="M477" s="381"/>
      <c r="N477" s="381"/>
      <c r="O477" s="380"/>
      <c r="P477" s="394"/>
      <c r="Q477" s="172"/>
    </row>
    <row r="478">
      <c r="E478" s="266"/>
      <c r="F478" s="266"/>
      <c r="G478" s="533" t="s">
        <v>356</v>
      </c>
      <c r="H478" s="533">
        <f>CEILING(PRODUCT(K453:L453)/H476,1)</f>
        <v>8</v>
      </c>
      <c r="I478" s="386"/>
      <c r="J478" s="380"/>
      <c r="K478" s="380"/>
      <c r="L478" s="381"/>
      <c r="M478" s="381"/>
      <c r="N478" s="381"/>
      <c r="O478" s="380"/>
      <c r="P478" s="394"/>
      <c r="Q478" s="172"/>
    </row>
    <row r="479">
      <c r="E479" s="266"/>
      <c r="F479" s="266"/>
      <c r="G479" s="533" t="s">
        <v>357</v>
      </c>
      <c r="H479" s="533">
        <f>PARAMS("E")/SHARDING(K456)</f>
        <v>16</v>
      </c>
      <c r="I479" s="386"/>
      <c r="J479" s="380"/>
      <c r="K479" s="380"/>
      <c r="L479" s="381"/>
      <c r="M479" s="381"/>
      <c r="N479" s="381"/>
      <c r="O479" s="380"/>
      <c r="P479" s="394"/>
      <c r="Q479" s="172"/>
    </row>
    <row r="480">
      <c r="E480" s="266"/>
      <c r="F480" s="266"/>
      <c r="G480" s="533" t="s">
        <v>368</v>
      </c>
      <c r="H480" s="595">
        <f>H478 + IF(PARAMS("enforce_perfect_expert_routing"),0,H479-1)</f>
        <v>8</v>
      </c>
      <c r="I480" s="598" t="s">
        <v>359</v>
      </c>
      <c r="J480" s="380"/>
      <c r="K480" s="380"/>
      <c r="L480" s="381"/>
      <c r="M480" s="381"/>
      <c r="N480" s="381"/>
      <c r="O480" s="380"/>
      <c r="P480" s="394"/>
      <c r="Q480" s="172"/>
    </row>
    <row r="481">
      <c r="E481" s="266"/>
      <c r="F481" s="266"/>
      <c r="G481" s="533" t="s">
        <v>299</v>
      </c>
      <c r="H481" s="599">
        <f>H477*H480</f>
        <v>30064771072</v>
      </c>
      <c r="I481" s="386"/>
      <c r="J481" s="380"/>
      <c r="K481" s="380"/>
      <c r="L481" s="381"/>
      <c r="M481" s="381"/>
      <c r="N481" s="381"/>
      <c r="O481" s="380"/>
      <c r="P481" s="394"/>
      <c r="Q481" s="172"/>
    </row>
    <row r="482">
      <c r="E482" s="266"/>
      <c r="F482" s="266"/>
      <c r="G482" s="595" t="s">
        <v>299</v>
      </c>
      <c r="H482" s="618">
        <f>H477*H480</f>
        <v>30064771072</v>
      </c>
      <c r="I482" s="418"/>
      <c r="J482" s="261"/>
      <c r="K482" s="261"/>
      <c r="L482" s="274"/>
      <c r="M482" s="274"/>
      <c r="N482" s="274"/>
      <c r="O482" s="261"/>
      <c r="P482" s="303"/>
      <c r="Q482" s="222"/>
    </row>
    <row r="483">
      <c r="E483" s="266"/>
      <c r="F483" s="277"/>
      <c r="G483" s="600" t="s">
        <v>288</v>
      </c>
      <c r="H483" s="619">
        <f>COMPUTE_TIME_MS(H482, H475)</f>
        <v>0.01515346169</v>
      </c>
      <c r="I483" s="390"/>
      <c r="J483" s="391"/>
      <c r="K483" s="391"/>
      <c r="L483" s="392"/>
      <c r="M483" s="392"/>
      <c r="N483" s="392"/>
      <c r="O483" s="391"/>
      <c r="P483" s="602"/>
      <c r="Q483" s="305"/>
    </row>
    <row r="484">
      <c r="E484" s="266"/>
      <c r="F484" s="541" t="s">
        <v>289</v>
      </c>
      <c r="G484" s="595" t="s">
        <v>290</v>
      </c>
      <c r="H484" s="620">
        <f>IF(Q450,0,P453)+IF(Q454,0,P457)+IF(Q458,0,P461)</f>
        <v>128</v>
      </c>
      <c r="I484" s="261"/>
      <c r="J484" s="261"/>
      <c r="K484" s="261"/>
      <c r="L484" s="274"/>
      <c r="M484" s="274"/>
      <c r="N484" s="274"/>
      <c r="O484" s="261"/>
      <c r="P484" s="303"/>
      <c r="Q484" s="222"/>
    </row>
    <row r="485">
      <c r="E485" s="277"/>
      <c r="F485" s="277"/>
      <c r="G485" s="604" t="s">
        <v>291</v>
      </c>
      <c r="H485" s="621">
        <f>HBM_TIME_MS(H484)</f>
        <v>0.04272043746</v>
      </c>
      <c r="I485" s="391"/>
      <c r="J485" s="391"/>
      <c r="K485" s="391"/>
      <c r="L485" s="392"/>
      <c r="M485" s="392"/>
      <c r="N485" s="392"/>
      <c r="O485" s="391"/>
      <c r="P485" s="602"/>
      <c r="Q485" s="305"/>
    </row>
    <row r="486">
      <c r="E486" s="258" t="s">
        <v>369</v>
      </c>
      <c r="F486" s="622" t="s">
        <v>57</v>
      </c>
      <c r="G486" s="297" t="s">
        <v>259</v>
      </c>
      <c r="H486" s="463" t="s">
        <v>238</v>
      </c>
      <c r="I486" s="261" t="s">
        <v>239</v>
      </c>
      <c r="J486" s="262"/>
      <c r="K486" s="262" t="s">
        <v>40</v>
      </c>
      <c r="L486" s="262" t="s">
        <v>159</v>
      </c>
      <c r="M486" s="425" t="s">
        <v>125</v>
      </c>
      <c r="N486" s="261" t="s">
        <v>240</v>
      </c>
      <c r="O486" s="263" t="str">
        <f>PARAMS("expert_collect_dtype")</f>
        <v>bf16</v>
      </c>
      <c r="P486" s="303"/>
      <c r="Q486" s="262"/>
    </row>
    <row r="487">
      <c r="E487" s="266"/>
      <c r="F487" s="266"/>
      <c r="G487" s="266"/>
      <c r="H487" s="304" t="s">
        <v>242</v>
      </c>
      <c r="I487" s="270" t="s">
        <v>239</v>
      </c>
      <c r="J487" s="271"/>
      <c r="K487" s="270">
        <f t="shared" ref="K487:M487" si="88">PARAMS(K486)</f>
        <v>2048</v>
      </c>
      <c r="L487" s="270">
        <f t="shared" si="88"/>
        <v>8</v>
      </c>
      <c r="M487" s="270">
        <f t="shared" si="88"/>
        <v>7168</v>
      </c>
      <c r="N487" s="270" t="s">
        <v>240</v>
      </c>
      <c r="O487" s="272"/>
      <c r="P487" s="440">
        <f>SIZEOF_IN_MIB(J487:M487, O486)</f>
        <v>224</v>
      </c>
      <c r="Q487" s="269"/>
    </row>
    <row r="488">
      <c r="E488" s="266"/>
      <c r="F488" s="266"/>
      <c r="G488" s="266"/>
      <c r="H488" s="302" t="s">
        <v>244</v>
      </c>
      <c r="I488" s="274" t="s">
        <v>239</v>
      </c>
      <c r="J488" s="261"/>
      <c r="K488" s="262" t="s">
        <v>143</v>
      </c>
      <c r="L488" s="262"/>
      <c r="M488" s="262"/>
      <c r="N488" s="274" t="s">
        <v>240</v>
      </c>
      <c r="O488" s="275"/>
      <c r="P488" s="303"/>
      <c r="Q488" s="262"/>
    </row>
    <row r="489">
      <c r="E489" s="266"/>
      <c r="F489" s="266"/>
      <c r="G489" s="266"/>
      <c r="H489" s="304" t="s">
        <v>246</v>
      </c>
      <c r="I489" s="271" t="s">
        <v>239</v>
      </c>
      <c r="J489" s="270"/>
      <c r="K489" s="271">
        <f t="shared" ref="K489:M489" si="89">K487/SHARDING(K488)</f>
        <v>128</v>
      </c>
      <c r="L489" s="271">
        <f t="shared" si="89"/>
        <v>8</v>
      </c>
      <c r="M489" s="271">
        <f t="shared" si="89"/>
        <v>7168</v>
      </c>
      <c r="N489" s="271" t="s">
        <v>240</v>
      </c>
      <c r="O489" s="280"/>
      <c r="P489" s="440">
        <f>SIZEOF_IN_MIB(J489:M489, O486)</f>
        <v>14</v>
      </c>
      <c r="Q489" s="269"/>
    </row>
    <row r="490">
      <c r="E490" s="266"/>
      <c r="F490" s="266"/>
      <c r="G490" s="277"/>
      <c r="H490" s="302" t="s">
        <v>262</v>
      </c>
      <c r="I490" s="274"/>
      <c r="J490" s="261"/>
      <c r="K490" s="262" t="s">
        <v>143</v>
      </c>
      <c r="L490" s="274"/>
      <c r="M490" s="274"/>
      <c r="N490" s="274"/>
      <c r="O490" s="262"/>
      <c r="P490" s="303"/>
      <c r="Q490" s="262"/>
    </row>
    <row r="491">
      <c r="E491" s="266"/>
      <c r="F491" s="266"/>
      <c r="G491" s="623" t="s">
        <v>370</v>
      </c>
      <c r="H491" s="624" t="s">
        <v>371</v>
      </c>
      <c r="I491" s="428"/>
      <c r="J491" s="566">
        <v>8.0</v>
      </c>
      <c r="K491" s="271"/>
      <c r="L491" s="271"/>
      <c r="M491" s="271"/>
      <c r="N491" s="271"/>
      <c r="O491" s="269"/>
      <c r="P491" s="440"/>
      <c r="Q491" s="269"/>
    </row>
    <row r="492">
      <c r="E492" s="266"/>
      <c r="F492" s="266"/>
      <c r="H492" s="625" t="s">
        <v>571</v>
      </c>
      <c r="I492" s="429"/>
      <c r="J492" s="801">
        <f>P489 * HW_SPEC("# of TensorCore per Chip") /J491</f>
        <v>3.5</v>
      </c>
      <c r="K492" s="274"/>
      <c r="L492" s="274"/>
      <c r="M492" s="274"/>
      <c r="N492" s="274"/>
      <c r="O492" s="262"/>
      <c r="P492" s="303"/>
      <c r="Q492" s="262"/>
    </row>
    <row r="493">
      <c r="E493" s="266"/>
      <c r="F493" s="266"/>
      <c r="H493" s="624" t="s">
        <v>572</v>
      </c>
      <c r="I493" s="428"/>
      <c r="J493" s="802">
        <f>IFS(J491=1,0,
J491=2, 1,
J491=4, 2,
J491=8, 3)</f>
        <v>3</v>
      </c>
      <c r="K493" s="271"/>
      <c r="L493" s="271"/>
      <c r="M493" s="271"/>
      <c r="N493" s="271"/>
      <c r="O493" s="269"/>
      <c r="P493" s="440"/>
      <c r="Q493" s="269"/>
    </row>
    <row r="494">
      <c r="E494" s="266"/>
      <c r="F494" s="266"/>
      <c r="H494" s="625" t="s">
        <v>573</v>
      </c>
      <c r="I494" s="429"/>
      <c r="J494" s="626">
        <f>IFS(J491=1,0,
J491=2, 0,
J491=4, 1,
J491=8, 3)</f>
        <v>3</v>
      </c>
      <c r="K494" s="274"/>
      <c r="L494" s="274"/>
      <c r="M494" s="274"/>
      <c r="N494" s="274"/>
      <c r="O494" s="262"/>
      <c r="P494" s="303"/>
      <c r="Q494" s="262"/>
    </row>
    <row r="495">
      <c r="E495" s="266"/>
      <c r="F495" s="266"/>
      <c r="H495" s="624" t="s">
        <v>574</v>
      </c>
      <c r="I495" s="428"/>
      <c r="J495" s="802">
        <f>IFS(J491=1,0,
J491=2, 0,
J491=4, 0,
J491=8, 1)</f>
        <v>1</v>
      </c>
      <c r="K495" s="271"/>
      <c r="L495" s="271"/>
      <c r="M495" s="271"/>
      <c r="N495" s="271"/>
      <c r="O495" s="269"/>
      <c r="P495" s="440"/>
      <c r="Q495" s="269"/>
    </row>
    <row r="496">
      <c r="E496" s="266"/>
      <c r="F496" s="266"/>
      <c r="H496" s="625" t="s">
        <v>575</v>
      </c>
      <c r="I496" s="429"/>
      <c r="J496" s="626">
        <f>IFS(J491=1,0,
J491=2, 1,
J491=4, 4,
J491=8, 12)</f>
        <v>12</v>
      </c>
      <c r="K496" s="274"/>
      <c r="L496" s="274"/>
      <c r="M496" s="274"/>
      <c r="N496" s="274"/>
      <c r="O496" s="262"/>
      <c r="P496" s="303"/>
      <c r="Q496" s="262"/>
    </row>
    <row r="497">
      <c r="E497" s="266"/>
      <c r="F497" s="266"/>
      <c r="H497" s="624" t="s">
        <v>322</v>
      </c>
      <c r="I497" s="428"/>
      <c r="J497" s="802">
        <f>vlookup(SHARDING(K488)*SHARDING(L488)/HW_SPEC("# of TensorCore per Chip"), DB!$A$26:$D$31, 3, FALSE)</f>
        <v>4</v>
      </c>
      <c r="K497" s="271"/>
      <c r="L497" s="271"/>
      <c r="M497" s="271"/>
      <c r="N497" s="271"/>
      <c r="O497" s="269"/>
      <c r="P497" s="440"/>
      <c r="Q497" s="269"/>
      <c r="R497" s="858"/>
    </row>
    <row r="498">
      <c r="E498" s="266"/>
      <c r="F498" s="266"/>
      <c r="H498" s="625" t="s">
        <v>576</v>
      </c>
      <c r="I498" s="429"/>
      <c r="J498" s="801">
        <f>J492*(1*J493+2*J494+3*J495)</f>
        <v>42</v>
      </c>
      <c r="K498" s="274"/>
      <c r="L498" s="274"/>
      <c r="M498" s="274"/>
      <c r="N498" s="274"/>
      <c r="O498" s="262"/>
      <c r="P498" s="303"/>
      <c r="Q498" s="262"/>
    </row>
    <row r="499">
      <c r="E499" s="266"/>
      <c r="F499" s="266"/>
      <c r="H499" s="624" t="s">
        <v>577</v>
      </c>
      <c r="I499" s="428"/>
      <c r="J499" s="803">
        <f>J498*J491</f>
        <v>336</v>
      </c>
      <c r="K499" s="271"/>
      <c r="L499" s="271"/>
      <c r="M499" s="271"/>
      <c r="N499" s="271"/>
      <c r="O499" s="269"/>
      <c r="P499" s="440"/>
      <c r="Q499" s="269"/>
    </row>
    <row r="500">
      <c r="E500" s="266"/>
      <c r="F500" s="266"/>
      <c r="H500" s="804" t="s">
        <v>269</v>
      </c>
      <c r="I500" s="429"/>
      <c r="J500" s="575">
        <f>ALL2ALL_CHIP2CHIP_TIME_MS(P487,J497)</f>
        <v>0.1835008</v>
      </c>
      <c r="K500" s="274"/>
      <c r="L500" s="274"/>
      <c r="M500" s="274"/>
      <c r="N500" s="274"/>
      <c r="O500" s="262"/>
      <c r="P500" s="303"/>
      <c r="Q500" s="262"/>
      <c r="R500" s="858"/>
    </row>
    <row r="501">
      <c r="E501" s="266"/>
      <c r="F501" s="266"/>
      <c r="G501" s="151" t="s">
        <v>372</v>
      </c>
      <c r="H501" s="627" t="s">
        <v>264</v>
      </c>
      <c r="I501" s="428"/>
      <c r="J501" s="860">
        <f>HW_SPEC("# of TensorCore per Chip")</f>
        <v>2</v>
      </c>
      <c r="K501" s="271"/>
      <c r="L501" s="271"/>
      <c r="M501" s="271"/>
      <c r="N501" s="271"/>
      <c r="O501" s="269"/>
      <c r="P501" s="440"/>
      <c r="Q501" s="269"/>
    </row>
    <row r="502">
      <c r="E502" s="266"/>
      <c r="F502" s="266"/>
      <c r="H502" s="804" t="s">
        <v>373</v>
      </c>
      <c r="I502" s="429"/>
      <c r="J502" s="807">
        <f>P489 /J491 * (J501-1)</f>
        <v>1.75</v>
      </c>
      <c r="K502" s="274"/>
      <c r="L502" s="274"/>
      <c r="M502" s="274"/>
      <c r="N502" s="274"/>
      <c r="O502" s="262"/>
      <c r="P502" s="303"/>
      <c r="Q502" s="262"/>
    </row>
    <row r="503">
      <c r="E503" s="266"/>
      <c r="F503" s="266"/>
      <c r="H503" s="627" t="s">
        <v>341</v>
      </c>
      <c r="I503" s="428"/>
      <c r="J503" s="806">
        <f>J502*J501</f>
        <v>3.5</v>
      </c>
      <c r="K503" s="271"/>
      <c r="L503" s="271"/>
      <c r="M503" s="271"/>
      <c r="N503" s="271"/>
      <c r="O503" s="269"/>
      <c r="P503" s="440"/>
      <c r="Q503" s="269"/>
    </row>
    <row r="504">
      <c r="E504" s="266"/>
      <c r="F504" s="266"/>
      <c r="H504" s="804" t="s">
        <v>269</v>
      </c>
      <c r="I504" s="429"/>
      <c r="J504" s="429">
        <f>ALL2ALL_CORE2CORE_TIME_MS(J503)</f>
        <v>0.002848307292</v>
      </c>
      <c r="K504" s="274"/>
      <c r="L504" s="274"/>
      <c r="M504" s="274"/>
      <c r="N504" s="274"/>
      <c r="O504" s="262"/>
      <c r="P504" s="303"/>
      <c r="Q504" s="262"/>
    </row>
    <row r="505">
      <c r="E505" s="266"/>
      <c r="F505" s="277"/>
      <c r="G505" s="526" t="s">
        <v>269</v>
      </c>
      <c r="H505" s="578">
        <f>J500+J504</f>
        <v>0.1863491073</v>
      </c>
      <c r="I505" s="271"/>
      <c r="J505" s="270"/>
      <c r="K505" s="271"/>
      <c r="L505" s="271"/>
      <c r="M505" s="271"/>
      <c r="N505" s="271"/>
      <c r="O505" s="269"/>
      <c r="P505" s="440"/>
      <c r="Q505" s="269"/>
    </row>
    <row r="506">
      <c r="E506" s="266"/>
      <c r="F506" s="632" t="s">
        <v>374</v>
      </c>
      <c r="G506" s="593" t="s">
        <v>116</v>
      </c>
      <c r="H506" s="633" t="s">
        <v>673</v>
      </c>
      <c r="I506" s="261"/>
      <c r="J506" s="262"/>
      <c r="K506" s="262"/>
      <c r="L506" s="262"/>
      <c r="M506" s="262"/>
      <c r="N506" s="274"/>
      <c r="O506" s="262"/>
      <c r="P506" s="303"/>
      <c r="Q506" s="262"/>
    </row>
    <row r="507">
      <c r="E507" s="266"/>
      <c r="F507" s="266"/>
      <c r="G507" s="297" t="s">
        <v>259</v>
      </c>
      <c r="H507" s="461" t="s">
        <v>238</v>
      </c>
      <c r="I507" s="270" t="s">
        <v>239</v>
      </c>
      <c r="J507" s="269"/>
      <c r="K507" s="269" t="s">
        <v>40</v>
      </c>
      <c r="L507" s="269" t="s">
        <v>38</v>
      </c>
      <c r="M507" s="269" t="s">
        <v>125</v>
      </c>
      <c r="N507" s="271"/>
      <c r="O507" s="399" t="str">
        <f>PARAMS("expert_collect_dtype")</f>
        <v>bf16</v>
      </c>
      <c r="P507" s="440"/>
      <c r="Q507" s="269"/>
    </row>
    <row r="508">
      <c r="E508" s="266"/>
      <c r="F508" s="266"/>
      <c r="G508" s="266"/>
      <c r="H508" s="302" t="s">
        <v>242</v>
      </c>
      <c r="I508" s="261" t="s">
        <v>239</v>
      </c>
      <c r="J508" s="274"/>
      <c r="K508" s="261">
        <f t="shared" ref="K508:M508" si="90">PARAMS(K507)</f>
        <v>2048</v>
      </c>
      <c r="L508" s="261">
        <f t="shared" si="90"/>
        <v>1</v>
      </c>
      <c r="M508" s="261">
        <f t="shared" si="90"/>
        <v>7168</v>
      </c>
      <c r="N508" s="274"/>
      <c r="O508" s="275"/>
      <c r="P508" s="303">
        <f>SIZEOF_IN_MIB(J508:M508, O507)</f>
        <v>28</v>
      </c>
      <c r="Q508" s="262"/>
    </row>
    <row r="509">
      <c r="E509" s="266"/>
      <c r="F509" s="266"/>
      <c r="G509" s="266"/>
      <c r="H509" s="449" t="s">
        <v>244</v>
      </c>
      <c r="I509" s="271" t="s">
        <v>239</v>
      </c>
      <c r="J509" s="270"/>
      <c r="K509" s="269"/>
      <c r="L509" s="269"/>
      <c r="M509" s="269" t="s">
        <v>33</v>
      </c>
      <c r="N509" s="271"/>
      <c r="O509" s="272"/>
      <c r="P509" s="440"/>
      <c r="Q509" s="269"/>
    </row>
    <row r="510">
      <c r="E510" s="266"/>
      <c r="F510" s="266"/>
      <c r="G510" s="266"/>
      <c r="H510" s="300" t="s">
        <v>246</v>
      </c>
      <c r="I510" s="289" t="s">
        <v>239</v>
      </c>
      <c r="J510" s="290"/>
      <c r="K510" s="289">
        <f t="shared" ref="K510:M510" si="91">K508/SHARDING(K509)</f>
        <v>2048</v>
      </c>
      <c r="L510" s="289">
        <f t="shared" si="91"/>
        <v>1</v>
      </c>
      <c r="M510" s="289">
        <f t="shared" si="91"/>
        <v>448</v>
      </c>
      <c r="N510" s="289"/>
      <c r="O510" s="277"/>
      <c r="P510" s="301">
        <f>SIZEOF_IN_MIB(J510:M510, O507)</f>
        <v>1.75</v>
      </c>
      <c r="Q510" s="195"/>
    </row>
    <row r="511">
      <c r="E511" s="266"/>
      <c r="F511" s="266"/>
      <c r="G511" s="277"/>
      <c r="H511" s="634" t="s">
        <v>376</v>
      </c>
      <c r="I511" s="635"/>
      <c r="J511" s="195" t="s">
        <v>143</v>
      </c>
      <c r="K511" s="289"/>
      <c r="L511" s="289"/>
      <c r="M511" s="289"/>
      <c r="N511" s="289"/>
      <c r="O511" s="195"/>
      <c r="P511" s="636"/>
      <c r="Q511" s="195"/>
    </row>
    <row r="512">
      <c r="E512" s="266"/>
      <c r="F512" s="266"/>
      <c r="G512" s="311" t="s">
        <v>264</v>
      </c>
      <c r="H512" s="637">
        <f>SHARDING(J511) * SHARDING(H462)</f>
        <v>16</v>
      </c>
      <c r="I512" s="289"/>
      <c r="J512" s="290"/>
      <c r="K512" s="289"/>
      <c r="L512" s="289"/>
      <c r="M512" s="289"/>
      <c r="N512" s="289"/>
      <c r="O512" s="195"/>
      <c r="P512" s="636"/>
      <c r="Q512" s="195"/>
    </row>
    <row r="513">
      <c r="E513" s="266"/>
      <c r="F513" s="266"/>
      <c r="G513" s="526" t="s">
        <v>340</v>
      </c>
      <c r="H513" s="584">
        <f>P510 / H512 * (H512-1)</f>
        <v>1.640625</v>
      </c>
      <c r="I513" s="289"/>
      <c r="J513" s="290"/>
      <c r="K513" s="289"/>
      <c r="L513" s="289"/>
      <c r="M513" s="289"/>
      <c r="N513" s="289"/>
      <c r="O513" s="195"/>
      <c r="P513" s="636"/>
      <c r="Q513" s="195"/>
    </row>
    <row r="514">
      <c r="E514" s="266"/>
      <c r="F514" s="266"/>
      <c r="G514" s="526" t="s">
        <v>341</v>
      </c>
      <c r="H514" s="638">
        <f>H513*H512</f>
        <v>26.25</v>
      </c>
      <c r="I514" s="533"/>
      <c r="J514" s="290"/>
      <c r="K514" s="289"/>
      <c r="L514" s="289"/>
      <c r="M514" s="289"/>
      <c r="N514" s="289"/>
      <c r="O514" s="195"/>
      <c r="P514" s="636"/>
      <c r="Q514" s="195"/>
    </row>
    <row r="515">
      <c r="E515" s="266"/>
      <c r="F515" s="266"/>
      <c r="G515" s="526" t="s">
        <v>377</v>
      </c>
      <c r="H515" s="639">
        <f>HW_SPEC("# of TensorCore per Chip")</f>
        <v>2</v>
      </c>
      <c r="I515" s="633" t="s">
        <v>378</v>
      </c>
      <c r="J515" s="261"/>
      <c r="K515" s="274"/>
      <c r="L515" s="274"/>
      <c r="M515" s="274"/>
      <c r="N515" s="274"/>
      <c r="O515" s="262"/>
      <c r="P515" s="640"/>
      <c r="Q515" s="262"/>
    </row>
    <row r="516">
      <c r="E516" s="266"/>
      <c r="F516" s="266"/>
      <c r="G516" s="311" t="s">
        <v>267</v>
      </c>
      <c r="H516" s="336" t="str">
        <f>IFS(H512=8,12,
H512=4,4,
H512=2,1,
TRUE,NA())</f>
        <v>#N/A</v>
      </c>
      <c r="I516" s="641"/>
      <c r="J516" s="270"/>
      <c r="K516" s="271"/>
      <c r="L516" s="271"/>
      <c r="M516" s="271"/>
      <c r="N516" s="271"/>
      <c r="O516" s="269"/>
      <c r="P516" s="642"/>
      <c r="Q516" s="269"/>
    </row>
    <row r="517">
      <c r="E517" s="266"/>
      <c r="F517" s="277"/>
      <c r="G517" s="526" t="s">
        <v>380</v>
      </c>
      <c r="H517" s="575" t="str">
        <f>REDUCE_SCATTER_CHIP2CHIP_TIME_MS2(H514*H515,H516)</f>
        <v>#N/A</v>
      </c>
      <c r="I517" s="534"/>
      <c r="J517" s="261"/>
      <c r="K517" s="274"/>
      <c r="L517" s="274"/>
      <c r="M517" s="274"/>
      <c r="N517" s="274"/>
      <c r="O517" s="262"/>
      <c r="P517" s="640"/>
      <c r="Q517" s="262"/>
    </row>
    <row r="518">
      <c r="E518" s="266"/>
      <c r="F518" s="632" t="s">
        <v>56</v>
      </c>
      <c r="G518" s="643" t="s">
        <v>116</v>
      </c>
      <c r="H518" s="324" t="s">
        <v>674</v>
      </c>
      <c r="I518" s="269"/>
      <c r="J518" s="270"/>
      <c r="K518" s="269"/>
      <c r="L518" s="488"/>
      <c r="M518" s="269"/>
      <c r="N518" s="271"/>
      <c r="O518" s="269"/>
      <c r="P518" s="440"/>
      <c r="Q518" s="269"/>
    </row>
    <row r="519">
      <c r="E519" s="266"/>
      <c r="F519" s="266"/>
      <c r="G519" s="541" t="s">
        <v>259</v>
      </c>
      <c r="H519" s="534" t="s">
        <v>238</v>
      </c>
      <c r="I519" s="534"/>
      <c r="J519" s="261"/>
      <c r="K519" s="262" t="s">
        <v>40</v>
      </c>
      <c r="L519" s="425" t="s">
        <v>38</v>
      </c>
      <c r="M519" s="262" t="s">
        <v>125</v>
      </c>
      <c r="N519" s="274"/>
      <c r="O519" s="263" t="str">
        <f>PARAMS("expert_collect_dtype")</f>
        <v>bf16</v>
      </c>
      <c r="P519" s="303"/>
      <c r="Q519" s="262"/>
    </row>
    <row r="520">
      <c r="E520" s="266"/>
      <c r="F520" s="266"/>
      <c r="G520" s="266"/>
      <c r="H520" s="304" t="s">
        <v>242</v>
      </c>
      <c r="I520" s="304"/>
      <c r="J520" s="270"/>
      <c r="K520" s="271">
        <f t="shared" ref="K520:M520" si="92">PARAMS(K519)</f>
        <v>2048</v>
      </c>
      <c r="L520" s="271">
        <f t="shared" si="92"/>
        <v>1</v>
      </c>
      <c r="M520" s="271">
        <f t="shared" si="92"/>
        <v>7168</v>
      </c>
      <c r="N520" s="271"/>
      <c r="O520" s="272"/>
      <c r="P520" s="440">
        <f>SIZEOF_IN_MIB(J520:M520, O519)</f>
        <v>28</v>
      </c>
      <c r="Q520" s="269"/>
    </row>
    <row r="521">
      <c r="E521" s="266"/>
      <c r="F521" s="266"/>
      <c r="G521" s="266"/>
      <c r="H521" s="534" t="s">
        <v>244</v>
      </c>
      <c r="I521" s="534"/>
      <c r="J521" s="261"/>
      <c r="K521" s="262"/>
      <c r="L521" s="262"/>
      <c r="M521" s="262"/>
      <c r="N521" s="274"/>
      <c r="O521" s="275"/>
      <c r="P521" s="303"/>
      <c r="Q521" s="262"/>
    </row>
    <row r="522">
      <c r="E522" s="266"/>
      <c r="F522" s="266"/>
      <c r="G522" s="266"/>
      <c r="H522" s="449" t="s">
        <v>246</v>
      </c>
      <c r="I522" s="449"/>
      <c r="J522" s="270"/>
      <c r="K522" s="271">
        <f t="shared" ref="K522:M522" si="93">K520/SHARDING(K521)</f>
        <v>2048</v>
      </c>
      <c r="L522" s="271">
        <f t="shared" si="93"/>
        <v>1</v>
      </c>
      <c r="M522" s="271">
        <f t="shared" si="93"/>
        <v>7168</v>
      </c>
      <c r="N522" s="271"/>
      <c r="O522" s="280"/>
      <c r="P522" s="440">
        <f>SIZEOF_IN_MIB(J522:M522, O519)</f>
        <v>28</v>
      </c>
      <c r="Q522" s="269"/>
    </row>
    <row r="523">
      <c r="E523" s="266"/>
      <c r="F523" s="266"/>
      <c r="G523" s="277"/>
      <c r="H523" s="571" t="s">
        <v>376</v>
      </c>
      <c r="I523" s="302"/>
      <c r="J523" s="571" t="s">
        <v>143</v>
      </c>
      <c r="K523" s="261"/>
      <c r="L523" s="262"/>
      <c r="M523" s="274"/>
      <c r="N523" s="274"/>
      <c r="O523" s="262"/>
      <c r="P523" s="303"/>
      <c r="Q523" s="262"/>
    </row>
    <row r="524">
      <c r="E524" s="266"/>
      <c r="F524" s="266"/>
      <c r="G524" s="384" t="s">
        <v>382</v>
      </c>
      <c r="H524" s="538" t="s">
        <v>264</v>
      </c>
      <c r="I524" s="305"/>
      <c r="J524" s="527">
        <f>SHARDING(J523)*SHARDING(H462)/HW_SPEC("# of TensorCore per Chip")</f>
        <v>8</v>
      </c>
      <c r="K524" s="270"/>
      <c r="L524" s="269"/>
      <c r="M524" s="271"/>
      <c r="N524" s="271"/>
      <c r="O524" s="269"/>
      <c r="P524" s="440"/>
      <c r="Q524" s="269"/>
    </row>
    <row r="525">
      <c r="E525" s="266"/>
      <c r="F525" s="266"/>
      <c r="G525" s="266"/>
      <c r="H525" s="571" t="s">
        <v>383</v>
      </c>
      <c r="I525" s="222"/>
      <c r="J525" s="646">
        <f>P522 / J524 * (J524-1)</f>
        <v>24.5</v>
      </c>
      <c r="K525" s="261"/>
      <c r="L525" s="262"/>
      <c r="M525" s="274"/>
      <c r="N525" s="274"/>
      <c r="O525" s="262"/>
      <c r="P525" s="303"/>
      <c r="Q525" s="262"/>
    </row>
    <row r="526">
      <c r="E526" s="266"/>
      <c r="F526" s="266"/>
      <c r="G526" s="266"/>
      <c r="H526" s="566" t="s">
        <v>341</v>
      </c>
      <c r="I526" s="305"/>
      <c r="J526" s="645">
        <f>J525*J524</f>
        <v>196</v>
      </c>
      <c r="K526" s="270"/>
      <c r="L526" s="269"/>
      <c r="M526" s="271"/>
      <c r="N526" s="271"/>
      <c r="O526" s="269"/>
      <c r="P526" s="440"/>
      <c r="Q526" s="269"/>
    </row>
    <row r="527">
      <c r="E527" s="266"/>
      <c r="F527" s="266"/>
      <c r="G527" s="266"/>
      <c r="H527" s="571" t="s">
        <v>267</v>
      </c>
      <c r="I527" s="222"/>
      <c r="J527" s="644">
        <f>IFS(J524=8,12,
J524=4,4,
J524=2,1,
TRUE,NA())</f>
        <v>12</v>
      </c>
      <c r="K527" s="261"/>
      <c r="L527" s="262"/>
      <c r="M527" s="274"/>
      <c r="N527" s="274"/>
      <c r="O527" s="262"/>
      <c r="P527" s="303"/>
      <c r="Q527" s="262"/>
    </row>
    <row r="528">
      <c r="E528" s="266"/>
      <c r="F528" s="266"/>
      <c r="G528" s="277"/>
      <c r="H528" s="566" t="s">
        <v>269</v>
      </c>
      <c r="I528" s="305"/>
      <c r="J528" s="808">
        <f>IF(J526=0,0, REDUCE_SCATTER_CHIP2CHIP_TIME_MS2(J526,J527))</f>
        <v>0.09969075521</v>
      </c>
      <c r="K528" s="270"/>
      <c r="L528" s="269"/>
      <c r="M528" s="271"/>
      <c r="N528" s="271"/>
      <c r="O528" s="269"/>
      <c r="P528" s="440"/>
      <c r="Q528" s="269"/>
    </row>
    <row r="529">
      <c r="E529" s="266"/>
      <c r="F529" s="266"/>
      <c r="G529" s="541" t="s">
        <v>384</v>
      </c>
      <c r="H529" s="342" t="s">
        <v>264</v>
      </c>
      <c r="I529" s="533"/>
      <c r="J529" s="647">
        <f>HW_SPEC("# of TensorCore per Chip")</f>
        <v>2</v>
      </c>
      <c r="K529" s="290"/>
      <c r="L529" s="195"/>
      <c r="M529" s="289"/>
      <c r="N529" s="289"/>
      <c r="O529" s="195"/>
      <c r="P529" s="301"/>
      <c r="Q529" s="195"/>
    </row>
    <row r="530">
      <c r="E530" s="266"/>
      <c r="F530" s="266"/>
      <c r="G530" s="266"/>
      <c r="H530" s="634" t="s">
        <v>373</v>
      </c>
      <c r="I530" s="172"/>
      <c r="J530" s="648">
        <f>P522 * (J529-1)/J529</f>
        <v>14</v>
      </c>
      <c r="K530" s="290"/>
      <c r="L530" s="195"/>
      <c r="M530" s="289"/>
      <c r="N530" s="289"/>
      <c r="O530" s="195"/>
      <c r="P530" s="301"/>
      <c r="Q530" s="195"/>
    </row>
    <row r="531">
      <c r="E531" s="266"/>
      <c r="F531" s="266"/>
      <c r="G531" s="266"/>
      <c r="H531" s="634" t="s">
        <v>341</v>
      </c>
      <c r="I531" s="172"/>
      <c r="J531" s="648">
        <f>J530*J529</f>
        <v>28</v>
      </c>
      <c r="K531" s="290"/>
      <c r="L531" s="195"/>
      <c r="M531" s="289"/>
      <c r="N531" s="289"/>
      <c r="O531" s="195"/>
      <c r="P531" s="301"/>
      <c r="Q531" s="195"/>
    </row>
    <row r="532">
      <c r="E532" s="266"/>
      <c r="F532" s="266"/>
      <c r="G532" s="266"/>
      <c r="H532" s="634" t="s">
        <v>269</v>
      </c>
      <c r="I532" s="172"/>
      <c r="J532" s="649">
        <f>REDUCE_SCATTER_CORE2CORE_TIME_MS(J531)</f>
        <v>0.02278645833</v>
      </c>
      <c r="K532" s="290"/>
      <c r="L532" s="195"/>
      <c r="M532" s="289"/>
      <c r="N532" s="289"/>
      <c r="O532" s="195"/>
      <c r="P532" s="301"/>
      <c r="Q532" s="195"/>
    </row>
    <row r="533">
      <c r="E533" s="266"/>
      <c r="F533" s="266"/>
      <c r="G533" s="277"/>
      <c r="H533" s="634" t="s">
        <v>385</v>
      </c>
      <c r="I533" s="172"/>
      <c r="J533" s="649">
        <f>J532/J524</f>
        <v>0.002848307292</v>
      </c>
      <c r="K533" s="290"/>
      <c r="L533" s="195"/>
      <c r="M533" s="289"/>
      <c r="N533" s="289"/>
      <c r="O533" s="195"/>
      <c r="P533" s="301"/>
      <c r="Q533" s="195"/>
    </row>
    <row r="534">
      <c r="E534" s="266"/>
      <c r="F534" s="277"/>
      <c r="G534" s="531" t="s">
        <v>386</v>
      </c>
      <c r="H534" s="809">
        <f>SUM(J528+J533)</f>
        <v>0.1025390625</v>
      </c>
      <c r="I534" s="649"/>
      <c r="J534" s="290"/>
      <c r="K534" s="290"/>
      <c r="L534" s="195"/>
      <c r="M534" s="289"/>
      <c r="N534" s="289"/>
      <c r="O534" s="195"/>
      <c r="P534" s="301"/>
      <c r="Q534" s="195"/>
    </row>
    <row r="535">
      <c r="E535" s="266"/>
      <c r="F535" s="296" t="s">
        <v>293</v>
      </c>
      <c r="G535" s="651" t="s">
        <v>280</v>
      </c>
      <c r="H535" s="652" t="s">
        <v>56</v>
      </c>
      <c r="I535" s="582"/>
      <c r="J535" s="380"/>
      <c r="K535" s="380"/>
      <c r="L535" s="381"/>
      <c r="M535" s="381"/>
      <c r="N535" s="381"/>
      <c r="O535" s="380"/>
      <c r="P535" s="653"/>
      <c r="Q535" s="172"/>
    </row>
    <row r="536">
      <c r="E536" s="266"/>
      <c r="F536" s="266"/>
      <c r="G536" s="523" t="s">
        <v>298</v>
      </c>
      <c r="H536" s="654">
        <f>IFS(H535=F486,H505,H535=F506,H517,F518=H535,H534, TRUE,0)</f>
        <v>0.1025390625</v>
      </c>
      <c r="I536" s="513"/>
      <c r="J536" s="374"/>
      <c r="K536" s="374"/>
      <c r="L536" s="375"/>
      <c r="M536" s="375"/>
      <c r="N536" s="375"/>
      <c r="O536" s="374"/>
      <c r="P536" s="655"/>
      <c r="Q536" s="376"/>
    </row>
    <row r="537">
      <c r="E537" s="266"/>
      <c r="F537" s="266"/>
      <c r="G537" s="378" t="s">
        <v>283</v>
      </c>
      <c r="H537" s="558">
        <f>IFS(PARAMS("topo")="2x2x2", (2+2+2)/2,
PARAMS("topo")="2x2", (2+2)/2,
TRUE, NA())</f>
        <v>3</v>
      </c>
      <c r="I537" s="582"/>
      <c r="J537" s="380"/>
      <c r="K537" s="380"/>
      <c r="L537" s="381"/>
      <c r="M537" s="381"/>
      <c r="N537" s="381"/>
      <c r="O537" s="380"/>
      <c r="P537" s="653"/>
      <c r="Q537" s="172"/>
    </row>
    <row r="538">
      <c r="E538" s="266"/>
      <c r="F538" s="277"/>
      <c r="G538" s="372" t="s">
        <v>284</v>
      </c>
      <c r="H538" s="373">
        <f>IF(H535="No Collectives", 0, H537 * HW_SPEC("Chip-to-Chip ICI Latency (ms)"))</f>
        <v>0.0039</v>
      </c>
      <c r="I538" s="580"/>
      <c r="J538" s="374"/>
      <c r="K538" s="374"/>
      <c r="L538" s="375"/>
      <c r="M538" s="375"/>
      <c r="N538" s="375"/>
      <c r="O538" s="374"/>
      <c r="P538" s="655"/>
      <c r="Q538" s="504"/>
    </row>
    <row r="539">
      <c r="E539" s="266"/>
      <c r="F539" s="541" t="s">
        <v>285</v>
      </c>
      <c r="G539" s="533" t="s">
        <v>45</v>
      </c>
      <c r="H539" s="810"/>
      <c r="I539" s="582"/>
      <c r="J539" s="380"/>
      <c r="K539" s="380"/>
      <c r="L539" s="381"/>
      <c r="M539" s="381"/>
      <c r="N539" s="381"/>
      <c r="O539" s="380"/>
      <c r="P539" s="653"/>
      <c r="Q539" s="172"/>
    </row>
    <row r="540">
      <c r="E540" s="266"/>
      <c r="F540" s="266"/>
      <c r="G540" s="533"/>
      <c r="H540" s="595"/>
      <c r="I540" s="386"/>
      <c r="J540" s="380"/>
      <c r="K540" s="380"/>
      <c r="L540" s="381"/>
      <c r="M540" s="381"/>
      <c r="N540" s="381"/>
      <c r="O540" s="380"/>
      <c r="P540" s="653"/>
      <c r="Q540" s="172"/>
    </row>
    <row r="541">
      <c r="E541" s="266"/>
      <c r="F541" s="277"/>
      <c r="G541" s="533"/>
      <c r="H541" s="595"/>
      <c r="I541" s="386"/>
      <c r="J541" s="380"/>
      <c r="K541" s="380"/>
      <c r="L541" s="381"/>
      <c r="M541" s="381"/>
      <c r="N541" s="381"/>
      <c r="O541" s="380"/>
      <c r="P541" s="653"/>
      <c r="Q541" s="172"/>
    </row>
    <row r="542">
      <c r="E542" s="266"/>
      <c r="F542" s="541" t="s">
        <v>289</v>
      </c>
      <c r="G542" s="533" t="s">
        <v>45</v>
      </c>
      <c r="H542" s="595"/>
      <c r="I542" s="386"/>
      <c r="J542" s="380"/>
      <c r="K542" s="380"/>
      <c r="L542" s="381"/>
      <c r="M542" s="381"/>
      <c r="N542" s="381"/>
      <c r="O542" s="380"/>
      <c r="P542" s="653"/>
      <c r="Q542" s="172"/>
    </row>
    <row r="543">
      <c r="E543" s="277"/>
      <c r="F543" s="277"/>
      <c r="G543" s="533"/>
      <c r="H543" s="595"/>
      <c r="I543" s="386"/>
      <c r="J543" s="380"/>
      <c r="K543" s="380"/>
      <c r="L543" s="381"/>
      <c r="M543" s="381"/>
      <c r="N543" s="381"/>
      <c r="O543" s="380"/>
      <c r="P543" s="653"/>
      <c r="Q543" s="172"/>
    </row>
    <row r="544">
      <c r="E544" s="258" t="s">
        <v>387</v>
      </c>
      <c r="F544" s="656" t="s">
        <v>249</v>
      </c>
      <c r="G544" s="260"/>
      <c r="H544" s="463" t="s">
        <v>238</v>
      </c>
      <c r="I544" s="261" t="s">
        <v>239</v>
      </c>
      <c r="J544" s="262"/>
      <c r="K544" s="262" t="s">
        <v>40</v>
      </c>
      <c r="L544" s="262" t="s">
        <v>38</v>
      </c>
      <c r="M544" s="425" t="s">
        <v>125</v>
      </c>
      <c r="N544" s="261" t="s">
        <v>240</v>
      </c>
      <c r="O544" s="263" t="s">
        <v>63</v>
      </c>
      <c r="P544" s="303"/>
      <c r="Q544" s="263" t="b">
        <v>0</v>
      </c>
    </row>
    <row r="545">
      <c r="E545" s="266"/>
      <c r="F545" s="267"/>
      <c r="G545" s="268"/>
      <c r="H545" s="304" t="s">
        <v>242</v>
      </c>
      <c r="I545" s="270" t="s">
        <v>239</v>
      </c>
      <c r="J545" s="271"/>
      <c r="K545" s="270">
        <f t="shared" ref="K545:M545" si="94">PARAMS(K544)</f>
        <v>2048</v>
      </c>
      <c r="L545" s="270">
        <f t="shared" si="94"/>
        <v>1</v>
      </c>
      <c r="M545" s="270">
        <f t="shared" si="94"/>
        <v>7168</v>
      </c>
      <c r="N545" s="270" t="s">
        <v>240</v>
      </c>
      <c r="O545" s="272"/>
      <c r="P545" s="440">
        <f>SIZEOF_IN_MIB(J545:M545, O544)</f>
        <v>14</v>
      </c>
      <c r="Q545" s="272"/>
    </row>
    <row r="546">
      <c r="E546" s="266"/>
      <c r="F546" s="267"/>
      <c r="G546" s="268"/>
      <c r="H546" s="534" t="s">
        <v>244</v>
      </c>
      <c r="I546" s="274" t="s">
        <v>239</v>
      </c>
      <c r="J546" s="261"/>
      <c r="K546" s="262" t="s">
        <v>143</v>
      </c>
      <c r="L546" s="262"/>
      <c r="M546" s="262"/>
      <c r="N546" s="274" t="s">
        <v>240</v>
      </c>
      <c r="O546" s="275"/>
      <c r="P546" s="303"/>
      <c r="Q546" s="275"/>
    </row>
    <row r="547">
      <c r="E547" s="266"/>
      <c r="F547" s="278"/>
      <c r="G547" s="279"/>
      <c r="H547" s="304" t="s">
        <v>246</v>
      </c>
      <c r="I547" s="271" t="s">
        <v>239</v>
      </c>
      <c r="J547" s="270"/>
      <c r="K547" s="271">
        <f t="shared" ref="K547:M547" si="95">K545/SHARDING(K546)</f>
        <v>128</v>
      </c>
      <c r="L547" s="271">
        <f t="shared" si="95"/>
        <v>1</v>
      </c>
      <c r="M547" s="271">
        <f t="shared" si="95"/>
        <v>7168</v>
      </c>
      <c r="N547" s="271" t="s">
        <v>240</v>
      </c>
      <c r="O547" s="280"/>
      <c r="P547" s="440">
        <f>SIZEOF_IN_MIB(J547:M547, O544)</f>
        <v>0.875</v>
      </c>
      <c r="Q547" s="280"/>
    </row>
    <row r="548">
      <c r="E548" s="266"/>
      <c r="F548" s="657" t="s">
        <v>253</v>
      </c>
      <c r="G548" s="260"/>
      <c r="H548" s="534" t="s">
        <v>238</v>
      </c>
      <c r="I548" s="274" t="s">
        <v>239</v>
      </c>
      <c r="J548" s="261"/>
      <c r="K548" s="425">
        <v>2.0</v>
      </c>
      <c r="L548" s="425" t="s">
        <v>125</v>
      </c>
      <c r="M548" s="262" t="s">
        <v>129</v>
      </c>
      <c r="N548" s="274" t="s">
        <v>240</v>
      </c>
      <c r="O548" s="263" t="s">
        <v>127</v>
      </c>
      <c r="P548" s="303"/>
      <c r="Q548" s="263" t="b">
        <v>0</v>
      </c>
    </row>
    <row r="549">
      <c r="E549" s="266"/>
      <c r="F549" s="267"/>
      <c r="G549" s="268"/>
      <c r="H549" s="304" t="s">
        <v>242</v>
      </c>
      <c r="I549" s="271" t="s">
        <v>239</v>
      </c>
      <c r="J549" s="270"/>
      <c r="K549" s="271">
        <f t="shared" ref="K549:M549" si="96">PARAMS(K548)</f>
        <v>2</v>
      </c>
      <c r="L549" s="271">
        <f t="shared" si="96"/>
        <v>7168</v>
      </c>
      <c r="M549" s="271">
        <f t="shared" si="96"/>
        <v>2048</v>
      </c>
      <c r="N549" s="271" t="s">
        <v>240</v>
      </c>
      <c r="O549" s="272"/>
      <c r="P549" s="440">
        <f>SIZEOF_IN_MIB(J549:M549, O548)</f>
        <v>14</v>
      </c>
      <c r="Q549" s="272"/>
    </row>
    <row r="550">
      <c r="E550" s="266"/>
      <c r="F550" s="267"/>
      <c r="G550" s="268"/>
      <c r="H550" s="534" t="s">
        <v>244</v>
      </c>
      <c r="I550" s="274" t="s">
        <v>239</v>
      </c>
      <c r="J550" s="261"/>
      <c r="K550" s="222"/>
      <c r="L550" s="262"/>
      <c r="M550" s="262"/>
      <c r="N550" s="274" t="s">
        <v>240</v>
      </c>
      <c r="O550" s="275"/>
      <c r="P550" s="303"/>
      <c r="Q550" s="275"/>
    </row>
    <row r="551">
      <c r="E551" s="266"/>
      <c r="F551" s="278"/>
      <c r="G551" s="279"/>
      <c r="H551" s="449" t="s">
        <v>246</v>
      </c>
      <c r="I551" s="271" t="s">
        <v>239</v>
      </c>
      <c r="J551" s="270"/>
      <c r="K551" s="271">
        <f t="shared" ref="K551:M551" si="97">K549/SHARDING(K550)</f>
        <v>2</v>
      </c>
      <c r="L551" s="271">
        <f t="shared" si="97"/>
        <v>7168</v>
      </c>
      <c r="M551" s="271">
        <f t="shared" si="97"/>
        <v>2048</v>
      </c>
      <c r="N551" s="271" t="s">
        <v>240</v>
      </c>
      <c r="O551" s="280"/>
      <c r="P551" s="440">
        <f>SIZEOF_IN_MIB(J551:M551, O548)</f>
        <v>14</v>
      </c>
      <c r="Q551" s="280"/>
    </row>
    <row r="552">
      <c r="E552" s="266"/>
      <c r="F552" s="657" t="s">
        <v>257</v>
      </c>
      <c r="G552" s="260"/>
      <c r="H552" s="534" t="s">
        <v>238</v>
      </c>
      <c r="I552" s="274" t="s">
        <v>239</v>
      </c>
      <c r="J552" s="262">
        <v>2.0</v>
      </c>
      <c r="K552" s="262" t="s">
        <v>40</v>
      </c>
      <c r="L552" s="262" t="s">
        <v>38</v>
      </c>
      <c r="M552" s="262" t="s">
        <v>129</v>
      </c>
      <c r="N552" s="274" t="s">
        <v>240</v>
      </c>
      <c r="O552" s="658" t="s">
        <v>82</v>
      </c>
      <c r="P552" s="303"/>
      <c r="Q552" s="263" t="b">
        <v>0</v>
      </c>
    </row>
    <row r="553">
      <c r="E553" s="266"/>
      <c r="F553" s="267"/>
      <c r="G553" s="268"/>
      <c r="H553" s="304" t="s">
        <v>242</v>
      </c>
      <c r="I553" s="271" t="s">
        <v>239</v>
      </c>
      <c r="J553" s="271">
        <f t="shared" ref="J553:M553" si="98">PARAMS(J552)</f>
        <v>2</v>
      </c>
      <c r="K553" s="271">
        <f t="shared" si="98"/>
        <v>2048</v>
      </c>
      <c r="L553" s="271">
        <f t="shared" si="98"/>
        <v>1</v>
      </c>
      <c r="M553" s="271">
        <f t="shared" si="98"/>
        <v>2048</v>
      </c>
      <c r="N553" s="271" t="s">
        <v>240</v>
      </c>
      <c r="O553" s="272"/>
      <c r="P553" s="440">
        <f>SIZEOF_IN_MIB(J553:M553, O552)</f>
        <v>16</v>
      </c>
      <c r="Q553" s="272"/>
    </row>
    <row r="554">
      <c r="E554" s="266"/>
      <c r="F554" s="267"/>
      <c r="G554" s="268"/>
      <c r="H554" s="534" t="s">
        <v>244</v>
      </c>
      <c r="I554" s="274" t="s">
        <v>239</v>
      </c>
      <c r="J554" s="261"/>
      <c r="K554" s="262" t="s">
        <v>143</v>
      </c>
      <c r="L554" s="262"/>
      <c r="M554" s="274"/>
      <c r="N554" s="274" t="s">
        <v>240</v>
      </c>
      <c r="O554" s="275"/>
      <c r="P554" s="303"/>
      <c r="Q554" s="275"/>
    </row>
    <row r="555">
      <c r="E555" s="266"/>
      <c r="F555" s="278"/>
      <c r="G555" s="279"/>
      <c r="H555" s="449" t="s">
        <v>246</v>
      </c>
      <c r="I555" s="271" t="s">
        <v>239</v>
      </c>
      <c r="J555" s="271">
        <f t="shared" ref="J555:M555" si="99">J553/SHARDING(J554)</f>
        <v>2</v>
      </c>
      <c r="K555" s="271">
        <f t="shared" si="99"/>
        <v>128</v>
      </c>
      <c r="L555" s="271">
        <f t="shared" si="99"/>
        <v>1</v>
      </c>
      <c r="M555" s="271">
        <f t="shared" si="99"/>
        <v>2048</v>
      </c>
      <c r="N555" s="271" t="s">
        <v>240</v>
      </c>
      <c r="O555" s="280"/>
      <c r="P555" s="440">
        <f>SIZEOF_IN_MIB(J555:M555, O552)</f>
        <v>1</v>
      </c>
      <c r="Q555" s="280"/>
    </row>
    <row r="556">
      <c r="E556" s="266"/>
      <c r="F556" s="297" t="s">
        <v>293</v>
      </c>
      <c r="G556" s="533"/>
      <c r="H556" s="659"/>
      <c r="I556" s="261"/>
      <c r="J556" s="261"/>
      <c r="K556" s="261"/>
      <c r="L556" s="274"/>
      <c r="M556" s="274"/>
      <c r="N556" s="274"/>
      <c r="O556" s="261"/>
      <c r="P556" s="303"/>
      <c r="Q556" s="660"/>
    </row>
    <row r="557">
      <c r="E557" s="266"/>
      <c r="F557" s="277"/>
      <c r="G557" s="600" t="s">
        <v>298</v>
      </c>
      <c r="H557" s="661"/>
      <c r="I557" s="419"/>
      <c r="J557" s="270"/>
      <c r="K557" s="270"/>
      <c r="L557" s="271"/>
      <c r="M557" s="271"/>
      <c r="N557" s="271"/>
      <c r="O557" s="270"/>
      <c r="P557" s="440"/>
      <c r="Q557" s="477"/>
      <c r="T557" s="148">
        <f>(H559*1000000000)/(H561*1000000)</f>
        <v>236730480882</v>
      </c>
    </row>
    <row r="558">
      <c r="E558" s="266"/>
      <c r="F558" s="662" t="s">
        <v>285</v>
      </c>
      <c r="G558" s="533" t="s">
        <v>286</v>
      </c>
      <c r="H558" s="595" t="str">
        <f>VLOOKUP(O544&amp;","&amp;O548,$T$3:$W$12,4, FALSE)</f>
        <v>fp8</v>
      </c>
      <c r="I558" s="386"/>
      <c r="J558" s="380"/>
      <c r="K558" s="380"/>
      <c r="L558" s="381"/>
      <c r="M558" s="381"/>
      <c r="N558" s="381"/>
      <c r="O558" s="380"/>
      <c r="P558" s="394"/>
      <c r="Q558" s="172"/>
    </row>
    <row r="559">
      <c r="E559" s="266"/>
      <c r="F559" s="266"/>
      <c r="G559" s="595" t="s">
        <v>299</v>
      </c>
      <c r="H559" s="599">
        <f>CALCULATE_FLOPS(J547:M547,J551:M551,L551,K551,H558)</f>
        <v>3758096384</v>
      </c>
      <c r="I559" s="386"/>
      <c r="J559" s="380"/>
      <c r="K559" s="380"/>
      <c r="L559" s="381"/>
      <c r="M559" s="381"/>
      <c r="N559" s="381"/>
      <c r="O559" s="380"/>
      <c r="P559" s="394"/>
      <c r="Q559" s="172"/>
    </row>
    <row r="560">
      <c r="E560" s="266"/>
      <c r="F560" s="277"/>
      <c r="G560" s="600" t="s">
        <v>288</v>
      </c>
      <c r="H560" s="663">
        <f>COMPUTE_TIME_MS(H559, H558)</f>
        <v>0.001894182712</v>
      </c>
      <c r="I560" s="390"/>
      <c r="J560" s="391"/>
      <c r="K560" s="391"/>
      <c r="L560" s="392"/>
      <c r="M560" s="392"/>
      <c r="N560" s="392"/>
      <c r="O560" s="391"/>
      <c r="P560" s="602"/>
      <c r="Q560" s="172"/>
    </row>
    <row r="561">
      <c r="E561" s="266"/>
      <c r="F561" s="662" t="s">
        <v>289</v>
      </c>
      <c r="G561" s="595" t="s">
        <v>290</v>
      </c>
      <c r="H561" s="603">
        <f>IF(Q544,0,P547)+IF(Q548,0,P551)+IF(Q552,0,P555)</f>
        <v>15.875</v>
      </c>
      <c r="I561" s="380"/>
      <c r="J561" s="380"/>
      <c r="K561" s="380"/>
      <c r="L561" s="381"/>
      <c r="M561" s="381"/>
      <c r="N561" s="381"/>
      <c r="O561" s="380"/>
      <c r="P561" s="394"/>
      <c r="Q561" s="172"/>
    </row>
    <row r="562">
      <c r="E562" s="277"/>
      <c r="F562" s="277"/>
      <c r="G562" s="604" t="s">
        <v>291</v>
      </c>
      <c r="H562" s="664">
        <f>HBM_TIME_MS(H561)</f>
        <v>0.005298335505</v>
      </c>
      <c r="I562" s="391"/>
      <c r="J562" s="391"/>
      <c r="K562" s="391"/>
      <c r="L562" s="392"/>
      <c r="M562" s="392"/>
      <c r="N562" s="392"/>
      <c r="O562" s="391"/>
      <c r="P562" s="602"/>
      <c r="Q562" s="172"/>
    </row>
    <row r="563">
      <c r="E563" s="258" t="s">
        <v>388</v>
      </c>
      <c r="F563" s="656" t="s">
        <v>249</v>
      </c>
      <c r="G563" s="260"/>
      <c r="H563" s="463" t="s">
        <v>238</v>
      </c>
      <c r="I563" s="261" t="s">
        <v>239</v>
      </c>
      <c r="J563" s="331"/>
      <c r="K563" s="665" t="s">
        <v>40</v>
      </c>
      <c r="L563" s="665" t="s">
        <v>38</v>
      </c>
      <c r="M563" s="666" t="s">
        <v>129</v>
      </c>
      <c r="N563" s="261" t="s">
        <v>240</v>
      </c>
      <c r="O563" s="263" t="s">
        <v>63</v>
      </c>
      <c r="P563" s="303"/>
      <c r="Q563" s="263" t="b">
        <v>0</v>
      </c>
    </row>
    <row r="564">
      <c r="E564" s="266"/>
      <c r="F564" s="267"/>
      <c r="G564" s="268"/>
      <c r="H564" s="304" t="s">
        <v>242</v>
      </c>
      <c r="I564" s="270" t="s">
        <v>239</v>
      </c>
      <c r="J564" s="326"/>
      <c r="K564" s="667">
        <f t="shared" ref="K564:M564" si="100">PARAMS(K563)</f>
        <v>2048</v>
      </c>
      <c r="L564" s="668">
        <f t="shared" si="100"/>
        <v>1</v>
      </c>
      <c r="M564" s="668">
        <f t="shared" si="100"/>
        <v>2048</v>
      </c>
      <c r="N564" s="270" t="s">
        <v>240</v>
      </c>
      <c r="O564" s="272"/>
      <c r="P564" s="440">
        <f>SIZEOF_IN_MIB(J564:M564, O563)</f>
        <v>4</v>
      </c>
      <c r="Q564" s="272"/>
    </row>
    <row r="565">
      <c r="E565" s="266"/>
      <c r="F565" s="267"/>
      <c r="G565" s="268"/>
      <c r="H565" s="534" t="s">
        <v>244</v>
      </c>
      <c r="I565" s="274" t="s">
        <v>239</v>
      </c>
      <c r="J565" s="330"/>
      <c r="K565" s="669" t="s">
        <v>143</v>
      </c>
      <c r="L565" s="331"/>
      <c r="M565" s="331"/>
      <c r="N565" s="274" t="s">
        <v>240</v>
      </c>
      <c r="O565" s="275"/>
      <c r="P565" s="303"/>
      <c r="Q565" s="275"/>
    </row>
    <row r="566">
      <c r="E566" s="266"/>
      <c r="F566" s="278"/>
      <c r="G566" s="279"/>
      <c r="H566" s="304" t="s">
        <v>246</v>
      </c>
      <c r="I566" s="271" t="s">
        <v>239</v>
      </c>
      <c r="J566" s="325"/>
      <c r="K566" s="670">
        <f t="shared" ref="K566:M566" si="101">K564/SHARDING(K565)</f>
        <v>128</v>
      </c>
      <c r="L566" s="670">
        <f t="shared" si="101"/>
        <v>1</v>
      </c>
      <c r="M566" s="670">
        <f t="shared" si="101"/>
        <v>2048</v>
      </c>
      <c r="N566" s="271" t="s">
        <v>240</v>
      </c>
      <c r="O566" s="280"/>
      <c r="P566" s="440">
        <f>SIZEOF_IN_MIB(J566:M566, O563)</f>
        <v>0.25</v>
      </c>
      <c r="Q566" s="280"/>
    </row>
    <row r="567">
      <c r="E567" s="266"/>
      <c r="F567" s="657" t="s">
        <v>253</v>
      </c>
      <c r="G567" s="260"/>
      <c r="H567" s="534" t="s">
        <v>238</v>
      </c>
      <c r="I567" s="274" t="s">
        <v>239</v>
      </c>
      <c r="J567" s="330"/>
      <c r="K567" s="317"/>
      <c r="L567" s="666" t="s">
        <v>129</v>
      </c>
      <c r="M567" s="665" t="s">
        <v>125</v>
      </c>
      <c r="N567" s="274" t="s">
        <v>240</v>
      </c>
      <c r="O567" s="263" t="s">
        <v>127</v>
      </c>
      <c r="P567" s="303"/>
      <c r="Q567" s="263" t="b">
        <v>0</v>
      </c>
    </row>
    <row r="568">
      <c r="E568" s="266"/>
      <c r="F568" s="267"/>
      <c r="G568" s="268"/>
      <c r="H568" s="304" t="s">
        <v>242</v>
      </c>
      <c r="I568" s="271" t="s">
        <v>239</v>
      </c>
      <c r="J568" s="325"/>
      <c r="K568" s="314"/>
      <c r="L568" s="670">
        <f t="shared" ref="L568:M568" si="102">PARAMS(L567)</f>
        <v>2048</v>
      </c>
      <c r="M568" s="670">
        <f t="shared" si="102"/>
        <v>7168</v>
      </c>
      <c r="N568" s="271" t="s">
        <v>240</v>
      </c>
      <c r="O568" s="272"/>
      <c r="P568" s="440">
        <f>SIZEOF_IN_MIB(J568:M568, O567)</f>
        <v>7</v>
      </c>
      <c r="Q568" s="272"/>
    </row>
    <row r="569">
      <c r="E569" s="266"/>
      <c r="F569" s="267"/>
      <c r="G569" s="268"/>
      <c r="H569" s="534" t="s">
        <v>244</v>
      </c>
      <c r="I569" s="274" t="s">
        <v>239</v>
      </c>
      <c r="J569" s="330"/>
      <c r="K569" s="317"/>
      <c r="L569" s="331"/>
      <c r="M569" s="331"/>
      <c r="N569" s="274" t="s">
        <v>240</v>
      </c>
      <c r="O569" s="275"/>
      <c r="P569" s="303"/>
      <c r="Q569" s="275"/>
    </row>
    <row r="570">
      <c r="E570" s="266"/>
      <c r="F570" s="278"/>
      <c r="G570" s="279"/>
      <c r="H570" s="449" t="s">
        <v>246</v>
      </c>
      <c r="I570" s="271" t="s">
        <v>239</v>
      </c>
      <c r="J570" s="325"/>
      <c r="K570" s="314"/>
      <c r="L570" s="670">
        <f t="shared" ref="L570:M570" si="103">L568/SHARDING(L569)</f>
        <v>2048</v>
      </c>
      <c r="M570" s="670">
        <f t="shared" si="103"/>
        <v>7168</v>
      </c>
      <c r="N570" s="271" t="s">
        <v>240</v>
      </c>
      <c r="O570" s="280"/>
      <c r="P570" s="440">
        <f>SIZEOF_IN_MIB(J570:M570, O567)</f>
        <v>7</v>
      </c>
      <c r="Q570" s="280"/>
    </row>
    <row r="571">
      <c r="E571" s="266"/>
      <c r="F571" s="657" t="s">
        <v>257</v>
      </c>
      <c r="G571" s="260"/>
      <c r="H571" s="534" t="s">
        <v>238</v>
      </c>
      <c r="I571" s="274" t="s">
        <v>239</v>
      </c>
      <c r="J571" s="330"/>
      <c r="K571" s="665" t="s">
        <v>40</v>
      </c>
      <c r="L571" s="665" t="s">
        <v>38</v>
      </c>
      <c r="M571" s="665" t="s">
        <v>125</v>
      </c>
      <c r="N571" s="274" t="s">
        <v>240</v>
      </c>
      <c r="O571" s="658" t="s">
        <v>82</v>
      </c>
      <c r="P571" s="303"/>
      <c r="Q571" s="263" t="b">
        <v>0</v>
      </c>
    </row>
    <row r="572">
      <c r="E572" s="266"/>
      <c r="F572" s="267"/>
      <c r="G572" s="268"/>
      <c r="H572" s="304" t="s">
        <v>242</v>
      </c>
      <c r="I572" s="271" t="s">
        <v>239</v>
      </c>
      <c r="J572" s="326"/>
      <c r="K572" s="667">
        <f t="shared" ref="K572:M572" si="104">PARAMS(K571)</f>
        <v>2048</v>
      </c>
      <c r="L572" s="670">
        <f t="shared" si="104"/>
        <v>1</v>
      </c>
      <c r="M572" s="670">
        <f t="shared" si="104"/>
        <v>7168</v>
      </c>
      <c r="N572" s="271" t="s">
        <v>240</v>
      </c>
      <c r="O572" s="272"/>
      <c r="P572" s="440">
        <f>SIZEOF_IN_MIB(J572:M572, O571)</f>
        <v>28</v>
      </c>
      <c r="Q572" s="272"/>
    </row>
    <row r="573">
      <c r="E573" s="266"/>
      <c r="F573" s="267"/>
      <c r="G573" s="268"/>
      <c r="H573" s="534" t="s">
        <v>244</v>
      </c>
      <c r="I573" s="274" t="s">
        <v>239</v>
      </c>
      <c r="J573" s="330"/>
      <c r="K573" s="669" t="s">
        <v>143</v>
      </c>
      <c r="L573" s="331"/>
      <c r="M573" s="331"/>
      <c r="N573" s="274" t="s">
        <v>240</v>
      </c>
      <c r="O573" s="275"/>
      <c r="P573" s="303"/>
      <c r="Q573" s="275"/>
    </row>
    <row r="574">
      <c r="E574" s="266"/>
      <c r="F574" s="278"/>
      <c r="G574" s="279"/>
      <c r="H574" s="449" t="s">
        <v>246</v>
      </c>
      <c r="I574" s="271" t="s">
        <v>239</v>
      </c>
      <c r="J574" s="326"/>
      <c r="K574" s="670">
        <f t="shared" ref="K574:M574" si="105">K572/SHARDING(K573)</f>
        <v>128</v>
      </c>
      <c r="L574" s="670">
        <f t="shared" si="105"/>
        <v>1</v>
      </c>
      <c r="M574" s="670">
        <f t="shared" si="105"/>
        <v>7168</v>
      </c>
      <c r="N574" s="271" t="s">
        <v>240</v>
      </c>
      <c r="O574" s="280"/>
      <c r="P574" s="440">
        <f>SIZEOF_IN_MIB(J574:M574, O571)</f>
        <v>1.75</v>
      </c>
      <c r="Q574" s="280"/>
    </row>
    <row r="575">
      <c r="E575" s="266"/>
      <c r="F575" s="297" t="s">
        <v>293</v>
      </c>
      <c r="G575" s="533"/>
      <c r="H575" s="659"/>
      <c r="I575" s="261"/>
      <c r="J575" s="261"/>
      <c r="K575" s="261"/>
      <c r="L575" s="274"/>
      <c r="M575" s="274"/>
      <c r="N575" s="274"/>
      <c r="O575" s="261"/>
      <c r="P575" s="303"/>
      <c r="Q575" s="660"/>
    </row>
    <row r="576">
      <c r="E576" s="266"/>
      <c r="F576" s="277"/>
      <c r="G576" s="600" t="s">
        <v>298</v>
      </c>
      <c r="H576" s="661"/>
      <c r="I576" s="419"/>
      <c r="J576" s="270"/>
      <c r="K576" s="270"/>
      <c r="L576" s="271"/>
      <c r="M576" s="271"/>
      <c r="N576" s="271"/>
      <c r="O576" s="270"/>
      <c r="P576" s="440"/>
      <c r="Q576" s="477"/>
    </row>
    <row r="577">
      <c r="E577" s="266"/>
      <c r="F577" s="662" t="s">
        <v>285</v>
      </c>
      <c r="G577" s="533" t="s">
        <v>286</v>
      </c>
      <c r="H577" s="595" t="str">
        <f>VLOOKUP(O563&amp;","&amp;O567,$T$3:$W$12,4, FALSE)</f>
        <v>fp8</v>
      </c>
      <c r="I577" s="386"/>
      <c r="J577" s="380"/>
      <c r="K577" s="380"/>
      <c r="L577" s="381"/>
      <c r="M577" s="381"/>
      <c r="N577" s="381"/>
      <c r="O577" s="380"/>
      <c r="P577" s="394"/>
      <c r="Q577" s="172"/>
    </row>
    <row r="578">
      <c r="E578" s="266"/>
      <c r="F578" s="266"/>
      <c r="G578" s="595" t="s">
        <v>299</v>
      </c>
      <c r="H578" s="599">
        <f>CALCULATE_FLOPS(J566:M566,J570:M570,L570,1,H577)</f>
        <v>3758096384</v>
      </c>
      <c r="I578" s="386"/>
      <c r="J578" s="380"/>
      <c r="K578" s="380"/>
      <c r="L578" s="381"/>
      <c r="M578" s="381"/>
      <c r="N578" s="381"/>
      <c r="O578" s="380"/>
      <c r="P578" s="394"/>
      <c r="Q578" s="172"/>
    </row>
    <row r="579">
      <c r="E579" s="266"/>
      <c r="F579" s="277"/>
      <c r="G579" s="600" t="s">
        <v>288</v>
      </c>
      <c r="H579" s="663">
        <f>COMPUTE_TIME_MS(H578, H577)</f>
        <v>0.001894182712</v>
      </c>
      <c r="I579" s="390"/>
      <c r="J579" s="391"/>
      <c r="K579" s="391"/>
      <c r="L579" s="392"/>
      <c r="M579" s="392"/>
      <c r="N579" s="392"/>
      <c r="O579" s="391"/>
      <c r="P579" s="602"/>
      <c r="Q579" s="172"/>
    </row>
    <row r="580">
      <c r="E580" s="266"/>
      <c r="F580" s="662" t="s">
        <v>289</v>
      </c>
      <c r="G580" s="595" t="s">
        <v>290</v>
      </c>
      <c r="H580" s="603">
        <f>IF(Q563,0,P566)+IF(Q567,0,P570)+IF(Q571,0,P574)</f>
        <v>9</v>
      </c>
      <c r="I580" s="380"/>
      <c r="J580" s="380"/>
      <c r="K580" s="380"/>
      <c r="L580" s="381"/>
      <c r="M580" s="381"/>
      <c r="N580" s="381"/>
      <c r="O580" s="380"/>
      <c r="P580" s="394"/>
      <c r="Q580" s="172"/>
    </row>
    <row r="581">
      <c r="E581" s="277"/>
      <c r="F581" s="277"/>
      <c r="G581" s="604" t="s">
        <v>291</v>
      </c>
      <c r="H581" s="664">
        <f>HBM_TIME_MS(H580)</f>
        <v>0.003003780759</v>
      </c>
      <c r="I581" s="391"/>
      <c r="J581" s="391"/>
      <c r="K581" s="391"/>
      <c r="L581" s="392"/>
      <c r="M581" s="392"/>
      <c r="N581" s="392"/>
      <c r="O581" s="391"/>
      <c r="P581" s="602"/>
      <c r="Q581" s="172"/>
    </row>
    <row r="582">
      <c r="P582" s="147"/>
    </row>
    <row r="583">
      <c r="P583" s="147"/>
    </row>
    <row r="584">
      <c r="P584" s="147"/>
    </row>
    <row r="585">
      <c r="P585" s="147"/>
    </row>
    <row r="586">
      <c r="P586" s="147"/>
    </row>
    <row r="587">
      <c r="P587" s="147"/>
    </row>
    <row r="588">
      <c r="P588" s="147"/>
    </row>
    <row r="589">
      <c r="P589" s="147"/>
    </row>
    <row r="590">
      <c r="P590" s="147"/>
    </row>
    <row r="591">
      <c r="P591" s="147"/>
    </row>
    <row r="592">
      <c r="P592" s="147"/>
    </row>
    <row r="593">
      <c r="P593" s="147"/>
    </row>
    <row r="594">
      <c r="P594" s="147"/>
    </row>
    <row r="595">
      <c r="P595" s="147"/>
    </row>
    <row r="596">
      <c r="P596" s="147"/>
    </row>
    <row r="597">
      <c r="P597" s="147"/>
    </row>
    <row r="598">
      <c r="P598" s="147"/>
    </row>
    <row r="599">
      <c r="P599" s="147"/>
    </row>
    <row r="600">
      <c r="P600" s="147"/>
    </row>
    <row r="601">
      <c r="P601" s="147"/>
    </row>
    <row r="602">
      <c r="P602" s="147"/>
    </row>
    <row r="603">
      <c r="P603" s="147"/>
    </row>
    <row r="604">
      <c r="P604" s="147"/>
    </row>
    <row r="605">
      <c r="P605" s="147"/>
    </row>
    <row r="606">
      <c r="P606" s="147"/>
    </row>
    <row r="607">
      <c r="P607" s="147"/>
    </row>
    <row r="608">
      <c r="P608" s="147"/>
    </row>
    <row r="609">
      <c r="P609" s="147"/>
    </row>
    <row r="610">
      <c r="P610" s="147"/>
    </row>
    <row r="611">
      <c r="P611" s="147"/>
    </row>
    <row r="612">
      <c r="P612" s="147"/>
    </row>
    <row r="613">
      <c r="P613" s="147"/>
    </row>
    <row r="614">
      <c r="P614" s="147"/>
    </row>
    <row r="615">
      <c r="P615" s="147"/>
    </row>
    <row r="616">
      <c r="P616" s="147"/>
    </row>
    <row r="617">
      <c r="P617" s="147"/>
    </row>
    <row r="618">
      <c r="P618" s="147"/>
    </row>
    <row r="619">
      <c r="P619" s="147"/>
    </row>
    <row r="620">
      <c r="P620" s="147"/>
    </row>
    <row r="621">
      <c r="P621" s="147"/>
    </row>
    <row r="622">
      <c r="P622" s="147"/>
    </row>
    <row r="623">
      <c r="P623" s="147"/>
    </row>
    <row r="624">
      <c r="P624" s="147"/>
    </row>
    <row r="625">
      <c r="P625" s="147"/>
    </row>
    <row r="626">
      <c r="P626" s="147"/>
    </row>
    <row r="627">
      <c r="P627" s="147"/>
    </row>
    <row r="628">
      <c r="P628" s="147"/>
    </row>
    <row r="629">
      <c r="P629" s="147"/>
    </row>
    <row r="630">
      <c r="P630" s="147"/>
    </row>
    <row r="631">
      <c r="P631" s="147"/>
    </row>
    <row r="632">
      <c r="P632" s="147"/>
    </row>
    <row r="633">
      <c r="P633" s="147"/>
    </row>
    <row r="634">
      <c r="P634" s="147"/>
    </row>
    <row r="635">
      <c r="P635" s="147"/>
    </row>
    <row r="636">
      <c r="P636" s="147"/>
    </row>
    <row r="637">
      <c r="P637" s="147"/>
    </row>
    <row r="638">
      <c r="P638" s="147"/>
    </row>
    <row r="639">
      <c r="P639" s="147"/>
    </row>
    <row r="640">
      <c r="P640" s="147"/>
    </row>
    <row r="641">
      <c r="P641" s="147"/>
    </row>
    <row r="642">
      <c r="P642" s="147"/>
    </row>
    <row r="643">
      <c r="P643" s="147"/>
    </row>
    <row r="644">
      <c r="P644" s="147"/>
    </row>
    <row r="645">
      <c r="P645" s="147"/>
    </row>
    <row r="646">
      <c r="P646" s="147"/>
    </row>
    <row r="647">
      <c r="P647" s="147"/>
    </row>
    <row r="648">
      <c r="P648" s="147"/>
    </row>
    <row r="649">
      <c r="P649" s="147"/>
    </row>
    <row r="650">
      <c r="P650" s="147"/>
    </row>
    <row r="651">
      <c r="P651" s="147"/>
    </row>
    <row r="652">
      <c r="P652" s="147"/>
    </row>
    <row r="653">
      <c r="P653" s="147"/>
    </row>
    <row r="654">
      <c r="P654" s="147"/>
    </row>
    <row r="655">
      <c r="P655" s="147"/>
    </row>
    <row r="656">
      <c r="P656" s="147"/>
    </row>
    <row r="657">
      <c r="P657" s="147"/>
    </row>
    <row r="658">
      <c r="P658" s="147"/>
    </row>
    <row r="659">
      <c r="P659" s="147"/>
    </row>
    <row r="660">
      <c r="P660" s="147"/>
    </row>
    <row r="661">
      <c r="P661" s="147"/>
    </row>
    <row r="662">
      <c r="P662" s="147"/>
    </row>
    <row r="663">
      <c r="P663" s="147"/>
    </row>
    <row r="664">
      <c r="P664" s="147"/>
    </row>
    <row r="665">
      <c r="P665" s="147"/>
    </row>
    <row r="666">
      <c r="P666" s="147"/>
    </row>
    <row r="667">
      <c r="P667" s="147"/>
    </row>
    <row r="668">
      <c r="P668" s="147"/>
    </row>
    <row r="669">
      <c r="P669" s="147"/>
    </row>
    <row r="670">
      <c r="P670" s="147"/>
    </row>
    <row r="671">
      <c r="P671" s="147"/>
    </row>
    <row r="672">
      <c r="P672" s="147"/>
    </row>
    <row r="673">
      <c r="P673" s="147"/>
    </row>
    <row r="674">
      <c r="P674" s="147"/>
    </row>
    <row r="675">
      <c r="P675" s="147"/>
    </row>
    <row r="676">
      <c r="P676" s="147"/>
    </row>
    <row r="677">
      <c r="P677" s="147"/>
    </row>
    <row r="678">
      <c r="P678" s="147"/>
    </row>
    <row r="679">
      <c r="P679" s="147"/>
    </row>
    <row r="680">
      <c r="P680" s="147"/>
    </row>
    <row r="681">
      <c r="P681" s="147"/>
    </row>
    <row r="682">
      <c r="P682" s="147"/>
    </row>
    <row r="683">
      <c r="P683" s="147"/>
    </row>
    <row r="684">
      <c r="P684" s="147"/>
    </row>
    <row r="685">
      <c r="P685" s="147"/>
    </row>
    <row r="686">
      <c r="P686" s="147"/>
    </row>
    <row r="687">
      <c r="P687" s="147"/>
    </row>
    <row r="688">
      <c r="P688" s="147"/>
    </row>
    <row r="689">
      <c r="P689" s="147"/>
    </row>
    <row r="690">
      <c r="P690" s="147"/>
    </row>
    <row r="691">
      <c r="P691" s="147"/>
    </row>
    <row r="692">
      <c r="P692" s="147"/>
    </row>
    <row r="693">
      <c r="P693" s="147"/>
    </row>
    <row r="694">
      <c r="P694" s="147"/>
    </row>
    <row r="695">
      <c r="P695" s="147"/>
    </row>
    <row r="696">
      <c r="P696" s="147"/>
    </row>
    <row r="697">
      <c r="P697" s="147"/>
    </row>
    <row r="698">
      <c r="P698" s="147"/>
    </row>
    <row r="699">
      <c r="P699" s="147"/>
    </row>
    <row r="700">
      <c r="P700" s="147"/>
    </row>
    <row r="701">
      <c r="P701" s="147"/>
    </row>
    <row r="702">
      <c r="P702" s="147"/>
    </row>
    <row r="703">
      <c r="P703" s="147"/>
    </row>
    <row r="704">
      <c r="P704" s="147"/>
    </row>
    <row r="705">
      <c r="P705" s="147"/>
    </row>
    <row r="706">
      <c r="P706" s="147"/>
    </row>
    <row r="707">
      <c r="P707" s="147"/>
    </row>
    <row r="708">
      <c r="P708" s="147"/>
    </row>
    <row r="709">
      <c r="P709" s="147"/>
    </row>
    <row r="710">
      <c r="P710" s="147"/>
    </row>
    <row r="711">
      <c r="P711" s="147"/>
    </row>
    <row r="712">
      <c r="P712" s="147"/>
    </row>
    <row r="713">
      <c r="P713" s="147"/>
    </row>
    <row r="714">
      <c r="P714" s="147"/>
    </row>
    <row r="715">
      <c r="P715" s="147"/>
    </row>
    <row r="716">
      <c r="P716" s="147"/>
    </row>
    <row r="717">
      <c r="P717" s="147"/>
    </row>
    <row r="718">
      <c r="P718" s="147"/>
    </row>
    <row r="719">
      <c r="P719" s="147"/>
    </row>
    <row r="720">
      <c r="P720" s="147"/>
    </row>
    <row r="721">
      <c r="P721" s="147"/>
    </row>
    <row r="722">
      <c r="P722" s="147"/>
    </row>
    <row r="723">
      <c r="P723" s="147"/>
    </row>
    <row r="724">
      <c r="P724" s="147"/>
    </row>
    <row r="725">
      <c r="P725" s="147"/>
    </row>
    <row r="726">
      <c r="P726" s="147"/>
    </row>
    <row r="727">
      <c r="P727" s="147"/>
    </row>
    <row r="728">
      <c r="P728" s="147"/>
    </row>
    <row r="729">
      <c r="P729" s="147"/>
    </row>
    <row r="730">
      <c r="P730" s="147"/>
    </row>
    <row r="731">
      <c r="P731" s="147"/>
    </row>
    <row r="732">
      <c r="P732" s="147"/>
    </row>
    <row r="733">
      <c r="P733" s="147"/>
    </row>
    <row r="734">
      <c r="P734" s="147"/>
    </row>
    <row r="735">
      <c r="P735" s="147"/>
    </row>
    <row r="736">
      <c r="P736" s="147"/>
    </row>
    <row r="737">
      <c r="P737" s="147"/>
    </row>
    <row r="738">
      <c r="P738" s="147"/>
    </row>
    <row r="739">
      <c r="P739" s="147"/>
    </row>
    <row r="740">
      <c r="P740" s="147"/>
    </row>
    <row r="741">
      <c r="P741" s="147"/>
    </row>
    <row r="742">
      <c r="P742" s="147"/>
    </row>
    <row r="743">
      <c r="P743" s="147"/>
    </row>
    <row r="744">
      <c r="P744" s="147"/>
    </row>
    <row r="745">
      <c r="P745" s="147"/>
    </row>
    <row r="746">
      <c r="P746" s="147"/>
    </row>
    <row r="747">
      <c r="P747" s="147"/>
    </row>
    <row r="748">
      <c r="P748" s="147"/>
    </row>
    <row r="749">
      <c r="P749" s="147"/>
    </row>
    <row r="750">
      <c r="P750" s="147"/>
    </row>
    <row r="751">
      <c r="P751" s="147"/>
    </row>
    <row r="752">
      <c r="P752" s="147"/>
    </row>
    <row r="753">
      <c r="P753" s="147"/>
    </row>
    <row r="754">
      <c r="P754" s="147"/>
    </row>
    <row r="755">
      <c r="P755" s="147"/>
    </row>
    <row r="756">
      <c r="P756" s="147"/>
    </row>
    <row r="757">
      <c r="P757" s="147"/>
    </row>
    <row r="758">
      <c r="P758" s="147"/>
    </row>
    <row r="759">
      <c r="P759" s="147"/>
    </row>
    <row r="760">
      <c r="P760" s="147"/>
    </row>
    <row r="761">
      <c r="P761" s="147"/>
    </row>
    <row r="762">
      <c r="P762" s="147"/>
    </row>
    <row r="763">
      <c r="P763" s="147"/>
    </row>
    <row r="764">
      <c r="P764" s="147"/>
    </row>
    <row r="765">
      <c r="P765" s="147"/>
    </row>
    <row r="766">
      <c r="P766" s="147"/>
    </row>
    <row r="767">
      <c r="P767" s="147"/>
    </row>
    <row r="768">
      <c r="P768" s="147"/>
    </row>
    <row r="769">
      <c r="P769" s="147"/>
    </row>
    <row r="770">
      <c r="P770" s="147"/>
    </row>
    <row r="771">
      <c r="P771" s="147"/>
    </row>
    <row r="772">
      <c r="P772" s="147"/>
    </row>
    <row r="773">
      <c r="P773" s="147"/>
    </row>
    <row r="774">
      <c r="P774" s="147"/>
    </row>
    <row r="775">
      <c r="P775" s="147"/>
    </row>
    <row r="776">
      <c r="P776" s="147"/>
    </row>
    <row r="777">
      <c r="P777" s="147"/>
    </row>
    <row r="778">
      <c r="P778" s="147"/>
    </row>
    <row r="779">
      <c r="P779" s="147"/>
    </row>
    <row r="780">
      <c r="P780" s="147"/>
    </row>
    <row r="781">
      <c r="P781" s="147"/>
    </row>
    <row r="782">
      <c r="P782" s="147"/>
    </row>
    <row r="783">
      <c r="P783" s="147"/>
    </row>
    <row r="784">
      <c r="P784" s="147"/>
    </row>
    <row r="785">
      <c r="P785" s="147"/>
    </row>
    <row r="786">
      <c r="P786" s="147"/>
    </row>
    <row r="787">
      <c r="P787" s="147"/>
    </row>
    <row r="788">
      <c r="P788" s="147"/>
    </row>
    <row r="789">
      <c r="P789" s="147"/>
    </row>
    <row r="790">
      <c r="P790" s="147"/>
    </row>
    <row r="791">
      <c r="P791" s="147"/>
    </row>
    <row r="792">
      <c r="P792" s="147"/>
    </row>
    <row r="793">
      <c r="P793" s="147"/>
    </row>
    <row r="794">
      <c r="P794" s="147"/>
    </row>
    <row r="795">
      <c r="P795" s="147"/>
    </row>
    <row r="796">
      <c r="P796" s="147"/>
    </row>
    <row r="797">
      <c r="P797" s="147"/>
    </row>
    <row r="798">
      <c r="P798" s="147"/>
    </row>
    <row r="799">
      <c r="P799" s="147"/>
    </row>
    <row r="800">
      <c r="P800" s="147"/>
    </row>
    <row r="801">
      <c r="P801" s="147"/>
    </row>
    <row r="802">
      <c r="P802" s="147"/>
    </row>
    <row r="803">
      <c r="P803" s="147"/>
    </row>
    <row r="804">
      <c r="P804" s="147"/>
    </row>
    <row r="805">
      <c r="P805" s="147"/>
    </row>
    <row r="806">
      <c r="P806" s="147"/>
    </row>
    <row r="807">
      <c r="P807" s="147"/>
    </row>
    <row r="808">
      <c r="P808" s="147"/>
    </row>
    <row r="809">
      <c r="P809" s="147"/>
    </row>
    <row r="810">
      <c r="P810" s="147"/>
    </row>
    <row r="811">
      <c r="P811" s="147"/>
    </row>
    <row r="812">
      <c r="P812" s="147"/>
    </row>
    <row r="813">
      <c r="P813" s="147"/>
    </row>
    <row r="814">
      <c r="P814" s="147"/>
    </row>
    <row r="815">
      <c r="P815" s="147"/>
    </row>
    <row r="816">
      <c r="P816" s="147"/>
    </row>
    <row r="817">
      <c r="P817" s="147"/>
    </row>
    <row r="818">
      <c r="P818" s="147"/>
    </row>
    <row r="819">
      <c r="P819" s="147"/>
    </row>
    <row r="820">
      <c r="P820" s="147"/>
    </row>
    <row r="821">
      <c r="P821" s="147"/>
    </row>
    <row r="822">
      <c r="P822" s="147"/>
    </row>
    <row r="823">
      <c r="P823" s="147"/>
    </row>
    <row r="824">
      <c r="P824" s="147"/>
    </row>
    <row r="825">
      <c r="P825" s="147"/>
    </row>
    <row r="826">
      <c r="P826" s="147"/>
    </row>
    <row r="827">
      <c r="P827" s="147"/>
    </row>
    <row r="828">
      <c r="P828" s="147"/>
    </row>
    <row r="829">
      <c r="P829" s="147"/>
    </row>
    <row r="830">
      <c r="P830" s="147"/>
    </row>
    <row r="831">
      <c r="P831" s="147"/>
    </row>
    <row r="832">
      <c r="P832" s="147"/>
    </row>
    <row r="833">
      <c r="P833" s="147"/>
    </row>
    <row r="834">
      <c r="P834" s="147"/>
    </row>
    <row r="835">
      <c r="P835" s="147"/>
    </row>
    <row r="836">
      <c r="P836" s="147"/>
    </row>
    <row r="837">
      <c r="P837" s="147"/>
    </row>
    <row r="838">
      <c r="P838" s="147"/>
    </row>
    <row r="839">
      <c r="P839" s="147"/>
    </row>
    <row r="840">
      <c r="P840" s="147"/>
    </row>
    <row r="841">
      <c r="P841" s="147"/>
    </row>
    <row r="842">
      <c r="P842" s="147"/>
    </row>
    <row r="843">
      <c r="P843" s="147"/>
    </row>
    <row r="844">
      <c r="P844" s="147"/>
    </row>
    <row r="845">
      <c r="P845" s="147"/>
    </row>
    <row r="846">
      <c r="P846" s="147"/>
    </row>
    <row r="847">
      <c r="P847" s="147"/>
    </row>
    <row r="848">
      <c r="P848" s="147"/>
    </row>
    <row r="849">
      <c r="P849" s="147"/>
    </row>
    <row r="850">
      <c r="P850" s="147"/>
    </row>
    <row r="851">
      <c r="P851" s="147"/>
    </row>
    <row r="852">
      <c r="P852" s="147"/>
    </row>
    <row r="853">
      <c r="P853" s="147"/>
    </row>
    <row r="854">
      <c r="P854" s="147"/>
    </row>
    <row r="855">
      <c r="P855" s="147"/>
    </row>
    <row r="856">
      <c r="P856" s="147"/>
    </row>
    <row r="857">
      <c r="P857" s="147"/>
    </row>
    <row r="858">
      <c r="P858" s="147"/>
    </row>
    <row r="859">
      <c r="P859" s="147"/>
    </row>
    <row r="860">
      <c r="P860" s="147"/>
    </row>
    <row r="861">
      <c r="P861" s="147"/>
    </row>
    <row r="862">
      <c r="P862" s="147"/>
    </row>
    <row r="863">
      <c r="P863" s="147"/>
    </row>
    <row r="864">
      <c r="P864" s="147"/>
    </row>
    <row r="865">
      <c r="P865" s="147"/>
    </row>
    <row r="866">
      <c r="P866" s="147"/>
    </row>
    <row r="867">
      <c r="P867" s="147"/>
    </row>
    <row r="868">
      <c r="P868" s="147"/>
    </row>
    <row r="869">
      <c r="P869" s="147"/>
    </row>
    <row r="870">
      <c r="P870" s="147"/>
    </row>
    <row r="871">
      <c r="P871" s="147"/>
    </row>
    <row r="872">
      <c r="P872" s="147"/>
    </row>
    <row r="873">
      <c r="P873" s="147"/>
    </row>
    <row r="874">
      <c r="P874" s="147"/>
    </row>
    <row r="875">
      <c r="P875" s="147"/>
    </row>
    <row r="876">
      <c r="P876" s="147"/>
    </row>
    <row r="877">
      <c r="P877" s="147"/>
    </row>
    <row r="878">
      <c r="P878" s="147"/>
    </row>
    <row r="879">
      <c r="P879" s="147"/>
    </row>
    <row r="880">
      <c r="P880" s="147"/>
    </row>
    <row r="881">
      <c r="P881" s="147"/>
    </row>
    <row r="882">
      <c r="P882" s="147"/>
    </row>
    <row r="883">
      <c r="P883" s="147"/>
    </row>
    <row r="884">
      <c r="P884" s="147"/>
    </row>
    <row r="885">
      <c r="P885" s="147"/>
    </row>
    <row r="886">
      <c r="P886" s="147"/>
    </row>
    <row r="887">
      <c r="P887" s="147"/>
    </row>
    <row r="888">
      <c r="P888" s="147"/>
    </row>
    <row r="889">
      <c r="P889" s="147"/>
    </row>
    <row r="890">
      <c r="P890" s="147"/>
    </row>
    <row r="891">
      <c r="P891" s="147"/>
    </row>
    <row r="892">
      <c r="P892" s="147"/>
    </row>
    <row r="893">
      <c r="P893" s="147"/>
    </row>
    <row r="894">
      <c r="P894" s="147"/>
    </row>
    <row r="895">
      <c r="P895" s="147"/>
    </row>
    <row r="896">
      <c r="P896" s="147"/>
    </row>
    <row r="897">
      <c r="P897" s="147"/>
    </row>
    <row r="898">
      <c r="P898" s="147"/>
    </row>
    <row r="899">
      <c r="P899" s="147"/>
    </row>
    <row r="900">
      <c r="P900" s="147"/>
    </row>
    <row r="901">
      <c r="P901" s="147"/>
    </row>
    <row r="902">
      <c r="P902" s="147"/>
    </row>
    <row r="903">
      <c r="P903" s="147"/>
    </row>
    <row r="904">
      <c r="P904" s="147"/>
    </row>
    <row r="905">
      <c r="P905" s="147"/>
    </row>
    <row r="906">
      <c r="P906" s="147"/>
    </row>
    <row r="907">
      <c r="P907" s="147"/>
    </row>
    <row r="908">
      <c r="P908" s="147"/>
    </row>
    <row r="909">
      <c r="P909" s="147"/>
    </row>
    <row r="910">
      <c r="P910" s="147"/>
    </row>
    <row r="911">
      <c r="P911" s="147"/>
    </row>
    <row r="912">
      <c r="P912" s="147"/>
    </row>
    <row r="913">
      <c r="P913" s="147"/>
    </row>
    <row r="914">
      <c r="P914" s="147"/>
    </row>
    <row r="915">
      <c r="P915" s="147"/>
    </row>
    <row r="916">
      <c r="P916" s="147"/>
    </row>
    <row r="917">
      <c r="P917" s="147"/>
    </row>
    <row r="918">
      <c r="P918" s="147"/>
    </row>
    <row r="919">
      <c r="P919" s="147"/>
    </row>
    <row r="920">
      <c r="P920" s="147"/>
    </row>
    <row r="921">
      <c r="P921" s="147"/>
    </row>
    <row r="922">
      <c r="P922" s="147"/>
    </row>
    <row r="923">
      <c r="P923" s="147"/>
    </row>
    <row r="924">
      <c r="P924" s="147"/>
    </row>
    <row r="925">
      <c r="P925" s="147"/>
    </row>
    <row r="926">
      <c r="P926" s="147"/>
    </row>
    <row r="927">
      <c r="P927" s="147"/>
    </row>
    <row r="928">
      <c r="P928" s="147"/>
    </row>
    <row r="929">
      <c r="P929" s="147"/>
    </row>
    <row r="930">
      <c r="P930" s="147"/>
    </row>
    <row r="931">
      <c r="P931" s="147"/>
    </row>
    <row r="932">
      <c r="P932" s="147"/>
    </row>
    <row r="933">
      <c r="P933" s="147"/>
    </row>
    <row r="934">
      <c r="P934" s="147"/>
    </row>
    <row r="935">
      <c r="P935" s="147"/>
    </row>
    <row r="936">
      <c r="P936" s="147"/>
    </row>
    <row r="937">
      <c r="P937" s="147"/>
    </row>
    <row r="938">
      <c r="P938" s="147"/>
    </row>
    <row r="939">
      <c r="P939" s="147"/>
    </row>
    <row r="940">
      <c r="P940" s="147"/>
    </row>
    <row r="941">
      <c r="P941" s="147"/>
    </row>
    <row r="942">
      <c r="P942" s="147"/>
    </row>
    <row r="943">
      <c r="P943" s="147"/>
    </row>
    <row r="944">
      <c r="P944" s="147"/>
    </row>
    <row r="945">
      <c r="P945" s="147"/>
    </row>
    <row r="946">
      <c r="P946" s="147"/>
    </row>
    <row r="947">
      <c r="P947" s="147"/>
    </row>
    <row r="948">
      <c r="P948" s="147"/>
    </row>
    <row r="949">
      <c r="P949" s="147"/>
    </row>
    <row r="950">
      <c r="P950" s="147"/>
    </row>
    <row r="951">
      <c r="P951" s="147"/>
    </row>
    <row r="952">
      <c r="P952" s="147"/>
    </row>
    <row r="953">
      <c r="P953" s="147"/>
    </row>
    <row r="954">
      <c r="P954" s="147"/>
    </row>
    <row r="955">
      <c r="P955" s="147"/>
    </row>
    <row r="956">
      <c r="P956" s="147"/>
    </row>
    <row r="957">
      <c r="P957" s="147"/>
    </row>
    <row r="958">
      <c r="P958" s="147"/>
    </row>
    <row r="959">
      <c r="P959" s="147"/>
    </row>
    <row r="960">
      <c r="P960" s="147"/>
    </row>
    <row r="961">
      <c r="P961" s="147"/>
    </row>
    <row r="962">
      <c r="P962" s="147"/>
    </row>
    <row r="963">
      <c r="P963" s="147"/>
    </row>
    <row r="964">
      <c r="P964" s="147"/>
    </row>
    <row r="965">
      <c r="P965" s="147"/>
    </row>
    <row r="966">
      <c r="P966" s="147"/>
    </row>
    <row r="967">
      <c r="P967" s="147"/>
    </row>
    <row r="968">
      <c r="P968" s="147"/>
    </row>
    <row r="969">
      <c r="P969" s="147"/>
    </row>
    <row r="970">
      <c r="P970" s="147"/>
    </row>
    <row r="971">
      <c r="P971" s="147"/>
    </row>
    <row r="972">
      <c r="P972" s="147"/>
    </row>
    <row r="973">
      <c r="P973" s="147"/>
    </row>
    <row r="974">
      <c r="P974" s="147"/>
    </row>
    <row r="975">
      <c r="P975" s="147"/>
    </row>
    <row r="976">
      <c r="P976" s="147"/>
    </row>
    <row r="977">
      <c r="P977" s="147"/>
    </row>
    <row r="978">
      <c r="P978" s="147"/>
    </row>
    <row r="979">
      <c r="P979" s="147"/>
    </row>
    <row r="980">
      <c r="P980" s="147"/>
    </row>
    <row r="981">
      <c r="P981" s="147"/>
    </row>
    <row r="982">
      <c r="P982" s="147"/>
    </row>
    <row r="983">
      <c r="P983" s="147"/>
    </row>
    <row r="984">
      <c r="P984" s="147"/>
    </row>
    <row r="985">
      <c r="P985" s="147"/>
    </row>
    <row r="986">
      <c r="P986" s="147"/>
    </row>
    <row r="987">
      <c r="P987" s="147"/>
    </row>
    <row r="988">
      <c r="P988" s="147"/>
    </row>
    <row r="989">
      <c r="P989" s="147"/>
    </row>
    <row r="990">
      <c r="P990" s="147"/>
    </row>
    <row r="991">
      <c r="P991" s="147"/>
    </row>
    <row r="992">
      <c r="P992" s="147"/>
    </row>
    <row r="993">
      <c r="P993" s="147"/>
    </row>
    <row r="994">
      <c r="P994" s="147"/>
    </row>
    <row r="995">
      <c r="P995" s="147"/>
    </row>
    <row r="996">
      <c r="P996" s="147"/>
    </row>
    <row r="997">
      <c r="P997" s="147"/>
    </row>
    <row r="998">
      <c r="P998" s="147"/>
    </row>
    <row r="999">
      <c r="P999" s="147"/>
    </row>
    <row r="1000">
      <c r="P1000" s="147"/>
    </row>
    <row r="1001">
      <c r="P1001" s="147"/>
    </row>
    <row r="1002">
      <c r="P1002" s="147"/>
    </row>
    <row r="1003">
      <c r="P1003" s="147"/>
    </row>
    <row r="1004">
      <c r="P1004" s="147"/>
    </row>
    <row r="1005">
      <c r="P1005" s="147"/>
    </row>
    <row r="1006">
      <c r="P1006" s="147"/>
    </row>
    <row r="1007">
      <c r="P1007" s="147"/>
    </row>
    <row r="1008">
      <c r="P1008" s="147"/>
    </row>
    <row r="1009">
      <c r="P1009" s="147"/>
    </row>
    <row r="1010">
      <c r="P1010" s="147"/>
    </row>
    <row r="1011">
      <c r="P1011" s="147"/>
    </row>
    <row r="1012">
      <c r="P1012" s="147"/>
    </row>
    <row r="1013">
      <c r="P1013" s="147"/>
    </row>
    <row r="1014">
      <c r="P1014" s="147"/>
    </row>
    <row r="1015">
      <c r="P1015" s="147"/>
    </row>
    <row r="1016">
      <c r="P1016" s="147"/>
    </row>
    <row r="1017">
      <c r="P1017" s="147"/>
    </row>
    <row r="1018">
      <c r="P1018" s="147"/>
    </row>
    <row r="1019">
      <c r="P1019" s="147"/>
    </row>
    <row r="1020">
      <c r="P1020" s="147"/>
    </row>
    <row r="1021">
      <c r="P1021" s="147"/>
    </row>
    <row r="1022">
      <c r="P1022" s="147"/>
    </row>
    <row r="1023">
      <c r="P1023" s="147"/>
    </row>
    <row r="1024">
      <c r="P1024" s="147"/>
    </row>
    <row r="1025">
      <c r="P1025" s="147"/>
    </row>
    <row r="1026">
      <c r="P1026" s="147"/>
    </row>
    <row r="1027">
      <c r="P1027" s="147"/>
    </row>
    <row r="1028">
      <c r="P1028" s="147"/>
    </row>
    <row r="1029">
      <c r="P1029" s="147"/>
    </row>
    <row r="1030">
      <c r="P1030" s="147"/>
    </row>
    <row r="1031">
      <c r="P1031" s="147"/>
    </row>
    <row r="1032">
      <c r="P1032" s="147"/>
    </row>
    <row r="1033">
      <c r="P1033" s="147"/>
    </row>
    <row r="1034">
      <c r="P1034" s="147"/>
    </row>
    <row r="1035">
      <c r="P1035" s="147"/>
    </row>
    <row r="1036">
      <c r="P1036" s="147"/>
    </row>
    <row r="1037">
      <c r="P1037" s="147"/>
    </row>
    <row r="1038">
      <c r="P1038" s="147"/>
    </row>
    <row r="1039">
      <c r="P1039" s="147"/>
    </row>
    <row r="1040">
      <c r="P1040" s="147"/>
    </row>
    <row r="1041">
      <c r="P1041" s="147"/>
    </row>
    <row r="1042">
      <c r="P1042" s="147"/>
    </row>
    <row r="1043">
      <c r="P1043" s="147"/>
    </row>
    <row r="1044">
      <c r="P1044" s="147"/>
    </row>
    <row r="1045">
      <c r="P1045" s="147"/>
    </row>
    <row r="1046">
      <c r="P1046" s="147"/>
    </row>
    <row r="1047">
      <c r="P1047" s="147"/>
    </row>
    <row r="1048">
      <c r="P1048" s="147"/>
    </row>
    <row r="1049">
      <c r="P1049" s="147"/>
    </row>
    <row r="1050">
      <c r="P1050" s="147"/>
    </row>
    <row r="1051">
      <c r="P1051" s="147"/>
    </row>
    <row r="1052">
      <c r="P1052" s="147"/>
    </row>
    <row r="1053">
      <c r="P1053" s="147"/>
    </row>
    <row r="1054">
      <c r="P1054" s="147"/>
    </row>
    <row r="1055">
      <c r="P1055" s="147"/>
    </row>
    <row r="1056">
      <c r="P1056" s="147"/>
    </row>
    <row r="1057">
      <c r="P1057" s="147"/>
    </row>
    <row r="1058">
      <c r="P1058" s="147"/>
    </row>
    <row r="1059">
      <c r="P1059" s="147"/>
    </row>
    <row r="1060">
      <c r="P1060" s="147"/>
    </row>
    <row r="1061">
      <c r="P1061" s="147"/>
    </row>
    <row r="1062">
      <c r="P1062" s="147"/>
    </row>
    <row r="1063">
      <c r="P1063" s="147"/>
    </row>
    <row r="1064">
      <c r="P1064" s="147"/>
    </row>
    <row r="1065">
      <c r="P1065" s="147"/>
    </row>
    <row r="1066">
      <c r="P1066" s="147"/>
    </row>
    <row r="1067">
      <c r="P1067" s="147"/>
    </row>
    <row r="1068">
      <c r="P1068" s="147"/>
    </row>
    <row r="1069">
      <c r="P1069" s="147"/>
    </row>
    <row r="1070">
      <c r="P1070" s="147"/>
    </row>
    <row r="1071">
      <c r="P1071" s="147"/>
    </row>
    <row r="1072">
      <c r="P1072" s="147"/>
    </row>
    <row r="1073">
      <c r="P1073" s="147"/>
    </row>
    <row r="1074">
      <c r="P1074" s="147"/>
    </row>
    <row r="1075">
      <c r="P1075" s="147"/>
    </row>
    <row r="1076">
      <c r="P1076" s="147"/>
    </row>
    <row r="1077">
      <c r="P1077" s="147"/>
    </row>
    <row r="1078">
      <c r="P1078" s="147"/>
    </row>
    <row r="1079">
      <c r="P1079" s="147"/>
    </row>
    <row r="1080">
      <c r="P1080" s="147"/>
    </row>
    <row r="1081">
      <c r="P1081" s="147"/>
    </row>
    <row r="1082">
      <c r="P1082" s="147"/>
    </row>
    <row r="1083">
      <c r="P1083" s="147"/>
    </row>
    <row r="1084">
      <c r="P1084" s="147"/>
    </row>
    <row r="1085">
      <c r="P1085" s="147"/>
    </row>
    <row r="1086">
      <c r="P1086" s="147"/>
    </row>
    <row r="1087">
      <c r="P1087" s="147"/>
    </row>
    <row r="1088">
      <c r="P1088" s="147"/>
    </row>
    <row r="1089">
      <c r="P1089" s="147"/>
    </row>
    <row r="1090">
      <c r="P1090" s="147"/>
    </row>
    <row r="1091">
      <c r="P1091" s="147"/>
    </row>
    <row r="1092">
      <c r="P1092" s="147"/>
    </row>
    <row r="1093">
      <c r="P1093" s="147"/>
    </row>
    <row r="1094">
      <c r="P1094" s="147"/>
    </row>
    <row r="1095">
      <c r="P1095" s="147"/>
    </row>
    <row r="1096">
      <c r="P1096" s="147"/>
    </row>
    <row r="1097">
      <c r="P1097" s="147"/>
    </row>
    <row r="1098">
      <c r="P1098" s="147"/>
    </row>
    <row r="1099">
      <c r="P1099" s="147"/>
    </row>
    <row r="1100">
      <c r="P1100" s="147"/>
    </row>
    <row r="1101">
      <c r="P1101" s="147"/>
    </row>
    <row r="1102">
      <c r="P1102" s="147"/>
    </row>
    <row r="1103">
      <c r="P1103" s="147"/>
    </row>
    <row r="1104">
      <c r="P1104" s="147"/>
    </row>
    <row r="1105">
      <c r="P1105" s="147"/>
    </row>
    <row r="1106">
      <c r="P1106" s="147"/>
    </row>
    <row r="1107">
      <c r="P1107" s="147"/>
    </row>
    <row r="1108">
      <c r="P1108" s="147"/>
    </row>
    <row r="1109">
      <c r="P1109" s="147"/>
    </row>
    <row r="1110">
      <c r="P1110" s="147"/>
    </row>
    <row r="1111">
      <c r="P1111" s="147"/>
    </row>
    <row r="1112">
      <c r="P1112" s="147"/>
    </row>
    <row r="1113">
      <c r="P1113" s="147"/>
    </row>
    <row r="1114">
      <c r="P1114" s="147"/>
    </row>
    <row r="1115">
      <c r="P1115" s="147"/>
    </row>
    <row r="1116">
      <c r="P1116" s="147"/>
    </row>
    <row r="1117">
      <c r="P1117" s="147"/>
    </row>
    <row r="1118">
      <c r="P1118" s="147"/>
    </row>
    <row r="1119">
      <c r="P1119" s="147"/>
    </row>
    <row r="1120">
      <c r="P1120" s="147"/>
    </row>
    <row r="1121">
      <c r="P1121" s="147"/>
    </row>
    <row r="1122">
      <c r="P1122" s="147"/>
    </row>
    <row r="1123">
      <c r="P1123" s="147"/>
    </row>
    <row r="1124">
      <c r="P1124" s="147"/>
    </row>
    <row r="1125">
      <c r="P1125" s="147"/>
    </row>
    <row r="1126">
      <c r="P1126" s="147"/>
    </row>
    <row r="1127">
      <c r="P1127" s="147"/>
    </row>
    <row r="1128">
      <c r="P1128" s="147"/>
    </row>
    <row r="1129">
      <c r="P1129" s="147"/>
    </row>
    <row r="1130">
      <c r="P1130" s="147"/>
    </row>
    <row r="1131">
      <c r="P1131" s="147"/>
    </row>
    <row r="1132">
      <c r="P1132" s="147"/>
    </row>
    <row r="1133">
      <c r="P1133" s="147"/>
    </row>
    <row r="1134">
      <c r="P1134" s="147"/>
    </row>
    <row r="1135">
      <c r="P1135" s="147"/>
    </row>
    <row r="1136">
      <c r="P1136" s="147"/>
    </row>
    <row r="1137">
      <c r="P1137" s="147"/>
    </row>
    <row r="1138">
      <c r="P1138" s="147"/>
    </row>
    <row r="1139">
      <c r="P1139" s="147"/>
    </row>
    <row r="1140">
      <c r="P1140" s="147"/>
    </row>
    <row r="1141">
      <c r="P1141" s="147"/>
    </row>
    <row r="1142">
      <c r="P1142" s="147"/>
    </row>
    <row r="1143">
      <c r="P1143" s="147"/>
    </row>
    <row r="1144">
      <c r="P1144" s="147"/>
    </row>
    <row r="1145">
      <c r="P1145" s="147"/>
    </row>
    <row r="1146">
      <c r="P1146" s="147"/>
    </row>
    <row r="1147">
      <c r="P1147" s="147"/>
    </row>
    <row r="1148">
      <c r="P1148" s="147"/>
    </row>
    <row r="1149">
      <c r="P1149" s="147"/>
    </row>
    <row r="1150">
      <c r="P1150" s="147"/>
    </row>
    <row r="1151">
      <c r="P1151" s="147"/>
    </row>
    <row r="1152">
      <c r="P1152" s="147"/>
    </row>
    <row r="1153">
      <c r="P1153" s="147"/>
    </row>
    <row r="1154">
      <c r="P1154" s="147"/>
    </row>
    <row r="1155">
      <c r="P1155" s="147"/>
    </row>
    <row r="1156">
      <c r="P1156" s="147"/>
    </row>
    <row r="1157">
      <c r="P1157" s="147"/>
    </row>
    <row r="1158">
      <c r="P1158" s="147"/>
    </row>
    <row r="1159">
      <c r="P1159" s="147"/>
    </row>
    <row r="1160">
      <c r="P1160" s="147"/>
    </row>
    <row r="1161">
      <c r="P1161" s="147"/>
    </row>
    <row r="1162">
      <c r="P1162" s="147"/>
    </row>
    <row r="1163">
      <c r="P1163" s="147"/>
    </row>
    <row r="1164">
      <c r="P1164" s="147"/>
    </row>
    <row r="1165">
      <c r="P1165" s="147"/>
    </row>
    <row r="1166">
      <c r="P1166" s="147"/>
    </row>
    <row r="1167">
      <c r="P1167" s="147"/>
    </row>
    <row r="1168">
      <c r="P1168" s="147"/>
    </row>
    <row r="1169">
      <c r="P1169" s="147"/>
    </row>
    <row r="1170">
      <c r="P1170" s="147"/>
    </row>
    <row r="1171">
      <c r="P1171" s="147"/>
    </row>
    <row r="1172">
      <c r="P1172" s="147"/>
    </row>
    <row r="1173">
      <c r="P1173" s="147"/>
    </row>
    <row r="1174">
      <c r="P1174" s="147"/>
    </row>
    <row r="1175">
      <c r="P1175" s="147"/>
    </row>
    <row r="1176">
      <c r="P1176" s="147"/>
    </row>
    <row r="1177">
      <c r="P1177" s="147"/>
    </row>
    <row r="1178">
      <c r="P1178" s="147"/>
    </row>
    <row r="1179">
      <c r="P1179" s="147"/>
    </row>
    <row r="1180">
      <c r="P1180" s="147"/>
    </row>
    <row r="1181">
      <c r="P1181" s="147"/>
    </row>
    <row r="1182">
      <c r="P1182" s="147"/>
    </row>
    <row r="1183">
      <c r="P1183" s="147"/>
    </row>
    <row r="1184">
      <c r="P1184" s="147"/>
    </row>
    <row r="1185">
      <c r="P1185" s="147"/>
    </row>
    <row r="1186">
      <c r="P1186" s="147"/>
    </row>
    <row r="1187">
      <c r="P1187" s="147"/>
    </row>
    <row r="1188">
      <c r="P1188" s="147"/>
    </row>
    <row r="1189">
      <c r="P1189" s="147"/>
    </row>
    <row r="1190">
      <c r="P1190" s="147"/>
    </row>
    <row r="1191">
      <c r="P1191" s="147"/>
    </row>
    <row r="1192">
      <c r="P1192" s="147"/>
    </row>
    <row r="1193">
      <c r="P1193" s="147"/>
    </row>
    <row r="1194">
      <c r="P1194" s="147"/>
    </row>
    <row r="1195">
      <c r="P1195" s="147"/>
    </row>
    <row r="1196">
      <c r="P1196" s="147"/>
    </row>
    <row r="1197">
      <c r="P1197" s="147"/>
    </row>
    <row r="1198">
      <c r="P1198" s="147"/>
    </row>
    <row r="1199">
      <c r="P1199" s="147"/>
    </row>
    <row r="1200">
      <c r="P1200" s="147"/>
    </row>
    <row r="1201">
      <c r="P1201" s="147"/>
    </row>
    <row r="1202">
      <c r="P1202" s="147"/>
    </row>
    <row r="1203">
      <c r="P1203" s="147"/>
    </row>
    <row r="1204">
      <c r="P1204" s="147"/>
    </row>
    <row r="1205">
      <c r="P1205" s="147"/>
    </row>
    <row r="1206">
      <c r="P1206" s="147"/>
    </row>
    <row r="1207">
      <c r="P1207" s="147"/>
    </row>
    <row r="1208">
      <c r="P1208" s="147"/>
    </row>
    <row r="1209">
      <c r="P1209" s="147"/>
    </row>
    <row r="1210">
      <c r="P1210" s="147"/>
    </row>
    <row r="1211">
      <c r="P1211" s="147"/>
    </row>
    <row r="1212">
      <c r="P1212" s="147"/>
    </row>
    <row r="1213">
      <c r="P1213" s="147"/>
    </row>
    <row r="1214">
      <c r="P1214" s="147"/>
    </row>
    <row r="1215">
      <c r="P1215" s="147"/>
    </row>
    <row r="1216">
      <c r="P1216" s="147"/>
    </row>
    <row r="1217">
      <c r="P1217" s="147"/>
    </row>
    <row r="1218">
      <c r="P1218" s="147"/>
    </row>
    <row r="1219">
      <c r="P1219" s="147"/>
    </row>
    <row r="1220">
      <c r="P1220" s="147"/>
    </row>
    <row r="1221">
      <c r="P1221" s="147"/>
    </row>
    <row r="1222">
      <c r="P1222" s="147"/>
    </row>
    <row r="1223">
      <c r="P1223" s="147"/>
    </row>
    <row r="1224">
      <c r="P1224" s="147"/>
    </row>
    <row r="1225">
      <c r="P1225" s="147"/>
    </row>
    <row r="1226">
      <c r="P1226" s="147"/>
    </row>
    <row r="1227">
      <c r="P1227" s="147"/>
    </row>
    <row r="1228">
      <c r="P1228" s="147"/>
    </row>
    <row r="1229">
      <c r="P1229" s="147"/>
    </row>
    <row r="1230">
      <c r="P1230" s="147"/>
    </row>
    <row r="1231">
      <c r="P1231" s="147"/>
    </row>
    <row r="1232">
      <c r="P1232" s="147"/>
    </row>
    <row r="1233">
      <c r="P1233" s="147"/>
    </row>
    <row r="1234">
      <c r="P1234" s="147"/>
    </row>
    <row r="1235">
      <c r="P1235" s="147"/>
    </row>
    <row r="1236">
      <c r="P1236" s="147"/>
    </row>
    <row r="1237">
      <c r="P1237" s="147"/>
    </row>
    <row r="1238">
      <c r="P1238" s="147"/>
    </row>
    <row r="1239">
      <c r="P1239" s="147"/>
    </row>
    <row r="1240">
      <c r="P1240" s="147"/>
    </row>
    <row r="1241">
      <c r="P1241" s="147"/>
    </row>
    <row r="1242">
      <c r="P1242" s="147"/>
    </row>
    <row r="1243">
      <c r="P1243" s="147"/>
    </row>
    <row r="1244">
      <c r="P1244" s="147"/>
    </row>
    <row r="1245">
      <c r="P1245" s="147"/>
    </row>
    <row r="1246">
      <c r="P1246" s="147"/>
    </row>
    <row r="1247">
      <c r="P1247" s="147"/>
    </row>
    <row r="1248">
      <c r="P1248" s="147"/>
    </row>
    <row r="1249">
      <c r="P1249" s="147"/>
    </row>
    <row r="1250">
      <c r="P1250" s="147"/>
    </row>
    <row r="1251">
      <c r="P1251" s="147"/>
    </row>
    <row r="1252">
      <c r="P1252" s="147"/>
    </row>
    <row r="1253">
      <c r="P1253" s="147"/>
    </row>
    <row r="1254">
      <c r="P1254" s="147"/>
    </row>
    <row r="1255">
      <c r="P1255" s="147"/>
    </row>
    <row r="1256">
      <c r="P1256" s="147"/>
    </row>
    <row r="1257">
      <c r="P1257" s="147"/>
    </row>
    <row r="1258">
      <c r="P1258" s="147"/>
    </row>
    <row r="1259">
      <c r="P1259" s="147"/>
    </row>
    <row r="1260">
      <c r="P1260" s="147"/>
    </row>
    <row r="1261">
      <c r="P1261" s="147"/>
    </row>
    <row r="1262">
      <c r="P1262" s="147"/>
    </row>
    <row r="1263">
      <c r="P1263" s="147"/>
    </row>
    <row r="1264">
      <c r="P1264" s="147"/>
    </row>
    <row r="1265">
      <c r="P1265" s="147"/>
    </row>
    <row r="1266">
      <c r="P1266" s="147"/>
    </row>
    <row r="1267">
      <c r="P1267" s="147"/>
    </row>
    <row r="1268">
      <c r="P1268" s="147"/>
    </row>
    <row r="1269">
      <c r="P1269" s="147"/>
    </row>
    <row r="1270">
      <c r="P1270" s="147"/>
    </row>
    <row r="1271">
      <c r="P1271" s="147"/>
    </row>
    <row r="1272">
      <c r="P1272" s="147"/>
    </row>
    <row r="1273">
      <c r="P1273" s="147"/>
    </row>
    <row r="1274">
      <c r="P1274" s="147"/>
    </row>
    <row r="1275">
      <c r="P1275" s="147"/>
    </row>
    <row r="1276">
      <c r="P1276" s="147"/>
    </row>
    <row r="1277">
      <c r="P1277" s="147"/>
    </row>
    <row r="1278">
      <c r="P1278" s="147"/>
    </row>
    <row r="1279">
      <c r="P1279" s="147"/>
    </row>
    <row r="1280">
      <c r="P1280" s="147"/>
    </row>
    <row r="1281">
      <c r="P1281" s="147"/>
    </row>
    <row r="1282">
      <c r="P1282" s="147"/>
    </row>
    <row r="1283">
      <c r="P1283" s="147"/>
    </row>
    <row r="1284">
      <c r="P1284" s="147"/>
    </row>
    <row r="1285">
      <c r="P1285" s="147"/>
    </row>
    <row r="1286">
      <c r="P1286" s="147"/>
    </row>
    <row r="1287">
      <c r="P1287" s="147"/>
    </row>
    <row r="1288">
      <c r="P1288" s="147"/>
    </row>
    <row r="1289">
      <c r="P1289" s="147"/>
    </row>
    <row r="1290">
      <c r="P1290" s="147"/>
    </row>
    <row r="1291">
      <c r="P1291" s="147"/>
    </row>
    <row r="1292">
      <c r="P1292" s="147"/>
    </row>
    <row r="1293">
      <c r="P1293" s="147"/>
    </row>
    <row r="1294">
      <c r="P1294" s="147"/>
    </row>
    <row r="1295">
      <c r="P1295" s="147"/>
    </row>
    <row r="1296">
      <c r="P1296" s="147"/>
    </row>
    <row r="1297">
      <c r="P1297" s="147"/>
    </row>
    <row r="1298">
      <c r="P1298" s="147"/>
    </row>
    <row r="1299">
      <c r="P1299" s="147"/>
    </row>
    <row r="1300">
      <c r="P1300" s="147"/>
    </row>
    <row r="1301">
      <c r="P1301" s="147"/>
    </row>
    <row r="1302">
      <c r="P1302" s="147"/>
    </row>
    <row r="1303">
      <c r="P1303" s="147"/>
    </row>
    <row r="1304">
      <c r="P1304" s="147"/>
    </row>
    <row r="1305">
      <c r="P1305" s="147"/>
    </row>
    <row r="1306">
      <c r="P1306" s="147"/>
    </row>
    <row r="1307">
      <c r="P1307" s="147"/>
    </row>
    <row r="1308">
      <c r="P1308" s="147"/>
    </row>
    <row r="1309">
      <c r="P1309" s="147"/>
    </row>
    <row r="1310">
      <c r="P1310" s="147"/>
    </row>
    <row r="1311">
      <c r="P1311" s="147"/>
    </row>
    <row r="1312">
      <c r="P1312" s="147"/>
    </row>
    <row r="1313">
      <c r="P1313" s="147"/>
    </row>
    <row r="1314">
      <c r="P1314" s="147"/>
    </row>
    <row r="1315">
      <c r="P1315" s="147"/>
    </row>
    <row r="1316">
      <c r="P1316" s="147"/>
    </row>
    <row r="1317">
      <c r="P1317" s="147"/>
    </row>
    <row r="1318">
      <c r="P1318" s="147"/>
    </row>
    <row r="1319">
      <c r="P1319" s="147"/>
    </row>
    <row r="1320">
      <c r="P1320" s="147"/>
    </row>
    <row r="1321">
      <c r="P1321" s="147"/>
    </row>
    <row r="1322">
      <c r="P1322" s="147"/>
    </row>
    <row r="1323">
      <c r="P1323" s="147"/>
    </row>
    <row r="1324">
      <c r="P1324" s="147"/>
    </row>
    <row r="1325">
      <c r="P1325" s="147"/>
    </row>
    <row r="1326">
      <c r="P1326" s="147"/>
    </row>
    <row r="1327">
      <c r="P1327" s="147"/>
    </row>
    <row r="1328">
      <c r="P1328" s="147"/>
    </row>
    <row r="1329">
      <c r="P1329" s="147"/>
    </row>
    <row r="1330">
      <c r="P1330" s="147"/>
    </row>
    <row r="1331">
      <c r="P1331" s="147"/>
    </row>
    <row r="1332">
      <c r="P1332" s="147"/>
    </row>
    <row r="1333">
      <c r="P1333" s="147"/>
    </row>
    <row r="1334">
      <c r="P1334" s="147"/>
    </row>
    <row r="1335">
      <c r="P1335" s="147"/>
    </row>
    <row r="1336">
      <c r="P1336" s="147"/>
    </row>
    <row r="1337">
      <c r="P1337" s="147"/>
    </row>
  </sheetData>
  <mergeCells count="232">
    <mergeCell ref="G385:G390"/>
    <mergeCell ref="G391:G395"/>
    <mergeCell ref="F337:F346"/>
    <mergeCell ref="F347:F349"/>
    <mergeCell ref="F350:F351"/>
    <mergeCell ref="F357:F401"/>
    <mergeCell ref="G358:G362"/>
    <mergeCell ref="G367:G371"/>
    <mergeCell ref="G380:G384"/>
    <mergeCell ref="E544:E562"/>
    <mergeCell ref="E563:E581"/>
    <mergeCell ref="F563:G566"/>
    <mergeCell ref="F567:G570"/>
    <mergeCell ref="F571:G574"/>
    <mergeCell ref="F575:F576"/>
    <mergeCell ref="F577:F579"/>
    <mergeCell ref="F580:F581"/>
    <mergeCell ref="E486:E543"/>
    <mergeCell ref="F544:G547"/>
    <mergeCell ref="F548:G551"/>
    <mergeCell ref="F552:G555"/>
    <mergeCell ref="F556:F557"/>
    <mergeCell ref="F558:F560"/>
    <mergeCell ref="F561:F562"/>
    <mergeCell ref="G225:G229"/>
    <mergeCell ref="F234:G237"/>
    <mergeCell ref="F238:G241"/>
    <mergeCell ref="F242:G245"/>
    <mergeCell ref="F251:F252"/>
    <mergeCell ref="F253:G256"/>
    <mergeCell ref="F257:G260"/>
    <mergeCell ref="F261:G264"/>
    <mergeCell ref="F272:G275"/>
    <mergeCell ref="F276:G279"/>
    <mergeCell ref="F280:G283"/>
    <mergeCell ref="E139:E165"/>
    <mergeCell ref="E166:E184"/>
    <mergeCell ref="E185:E203"/>
    <mergeCell ref="E204:E233"/>
    <mergeCell ref="F204:F233"/>
    <mergeCell ref="G219:G224"/>
    <mergeCell ref="E234:E252"/>
    <mergeCell ref="F246:F247"/>
    <mergeCell ref="F248:F250"/>
    <mergeCell ref="E253:E271"/>
    <mergeCell ref="F265:F266"/>
    <mergeCell ref="F267:F269"/>
    <mergeCell ref="F270:F271"/>
    <mergeCell ref="F289:F290"/>
    <mergeCell ref="F402:G405"/>
    <mergeCell ref="F406:G409"/>
    <mergeCell ref="F410:G413"/>
    <mergeCell ref="F414:F439"/>
    <mergeCell ref="G419:G421"/>
    <mergeCell ref="G431:G433"/>
    <mergeCell ref="F440:F447"/>
    <mergeCell ref="E272:E290"/>
    <mergeCell ref="E291:E309"/>
    <mergeCell ref="E310:E324"/>
    <mergeCell ref="E325:E351"/>
    <mergeCell ref="E357:E401"/>
    <mergeCell ref="E402:E449"/>
    <mergeCell ref="E450:E485"/>
    <mergeCell ref="F143:G146"/>
    <mergeCell ref="F147:G150"/>
    <mergeCell ref="G153:G156"/>
    <mergeCell ref="F166:G169"/>
    <mergeCell ref="F170:G173"/>
    <mergeCell ref="O174:O177"/>
    <mergeCell ref="Q174:Q177"/>
    <mergeCell ref="F174:G177"/>
    <mergeCell ref="F178:F179"/>
    <mergeCell ref="F180:F182"/>
    <mergeCell ref="F183:F184"/>
    <mergeCell ref="F185:G188"/>
    <mergeCell ref="Q185:Q188"/>
    <mergeCell ref="F189:G192"/>
    <mergeCell ref="Q189:Q192"/>
    <mergeCell ref="F78:G81"/>
    <mergeCell ref="F82:G85"/>
    <mergeCell ref="Q82:Q85"/>
    <mergeCell ref="Q86:Q89"/>
    <mergeCell ref="Q90:Q93"/>
    <mergeCell ref="O94:O98"/>
    <mergeCell ref="Q94:Q98"/>
    <mergeCell ref="E78:E81"/>
    <mergeCell ref="F86:G89"/>
    <mergeCell ref="A71:A72"/>
    <mergeCell ref="E71:E72"/>
    <mergeCell ref="I77:N77"/>
    <mergeCell ref="O78:O81"/>
    <mergeCell ref="O82:O85"/>
    <mergeCell ref="O86:O89"/>
    <mergeCell ref="O90:O93"/>
    <mergeCell ref="F77:H77"/>
    <mergeCell ref="F90:G93"/>
    <mergeCell ref="G94:G98"/>
    <mergeCell ref="G108:G113"/>
    <mergeCell ref="G114:G118"/>
    <mergeCell ref="G123:G126"/>
    <mergeCell ref="F139:G142"/>
    <mergeCell ref="E82:E138"/>
    <mergeCell ref="F94:F133"/>
    <mergeCell ref="F134:F136"/>
    <mergeCell ref="F137:F138"/>
    <mergeCell ref="F151:F160"/>
    <mergeCell ref="F161:F163"/>
    <mergeCell ref="F164:F165"/>
    <mergeCell ref="F202:F203"/>
    <mergeCell ref="G204:G209"/>
    <mergeCell ref="O204:O209"/>
    <mergeCell ref="Q204:Q209"/>
    <mergeCell ref="O185:O188"/>
    <mergeCell ref="O189:O192"/>
    <mergeCell ref="F193:G196"/>
    <mergeCell ref="O193:O196"/>
    <mergeCell ref="Q193:Q196"/>
    <mergeCell ref="F197:F198"/>
    <mergeCell ref="F199:F201"/>
    <mergeCell ref="F284:F285"/>
    <mergeCell ref="F286:F288"/>
    <mergeCell ref="F291:G294"/>
    <mergeCell ref="F295:G298"/>
    <mergeCell ref="F299:G302"/>
    <mergeCell ref="F303:F304"/>
    <mergeCell ref="F305:F307"/>
    <mergeCell ref="F356:H356"/>
    <mergeCell ref="I356:N356"/>
    <mergeCell ref="F308:F309"/>
    <mergeCell ref="F311:G315"/>
    <mergeCell ref="F317:F320"/>
    <mergeCell ref="F325:G328"/>
    <mergeCell ref="F329:G332"/>
    <mergeCell ref="F333:G336"/>
    <mergeCell ref="G339:G342"/>
    <mergeCell ref="O291:O294"/>
    <mergeCell ref="O295:O298"/>
    <mergeCell ref="O299:O302"/>
    <mergeCell ref="O311:O314"/>
    <mergeCell ref="O316:O319"/>
    <mergeCell ref="O325:O328"/>
    <mergeCell ref="O329:O332"/>
    <mergeCell ref="O333:O336"/>
    <mergeCell ref="O358:O362"/>
    <mergeCell ref="O367:O371"/>
    <mergeCell ref="O380:O384"/>
    <mergeCell ref="O402:O405"/>
    <mergeCell ref="O406:O409"/>
    <mergeCell ref="O410:O413"/>
    <mergeCell ref="O567:O570"/>
    <mergeCell ref="O571:O574"/>
    <mergeCell ref="O486:O489"/>
    <mergeCell ref="O507:O510"/>
    <mergeCell ref="O519:O522"/>
    <mergeCell ref="O544:O547"/>
    <mergeCell ref="O548:O551"/>
    <mergeCell ref="O552:O555"/>
    <mergeCell ref="O563:O566"/>
    <mergeCell ref="O139:O142"/>
    <mergeCell ref="Q139:Q142"/>
    <mergeCell ref="O143:O146"/>
    <mergeCell ref="Q143:Q146"/>
    <mergeCell ref="O147:O150"/>
    <mergeCell ref="Q147:Q150"/>
    <mergeCell ref="Q166:Q169"/>
    <mergeCell ref="Q170:Q173"/>
    <mergeCell ref="O166:O169"/>
    <mergeCell ref="O170:O173"/>
    <mergeCell ref="O234:O237"/>
    <mergeCell ref="Q234:Q237"/>
    <mergeCell ref="O238:O241"/>
    <mergeCell ref="Q238:Q241"/>
    <mergeCell ref="Q242:Q245"/>
    <mergeCell ref="O242:O245"/>
    <mergeCell ref="O253:O256"/>
    <mergeCell ref="Q253:Q256"/>
    <mergeCell ref="O257:O260"/>
    <mergeCell ref="Q257:Q260"/>
    <mergeCell ref="O261:O264"/>
    <mergeCell ref="Q261:Q264"/>
    <mergeCell ref="O272:O275"/>
    <mergeCell ref="Q272:Q275"/>
    <mergeCell ref="O276:O279"/>
    <mergeCell ref="Q276:Q279"/>
    <mergeCell ref="O280:O283"/>
    <mergeCell ref="Q280:Q283"/>
    <mergeCell ref="Q291:Q294"/>
    <mergeCell ref="Q295:Q298"/>
    <mergeCell ref="Q299:Q302"/>
    <mergeCell ref="Q311:Q314"/>
    <mergeCell ref="Q316:Q319"/>
    <mergeCell ref="Q320:Q321"/>
    <mergeCell ref="Q325:Q328"/>
    <mergeCell ref="Q329:Q332"/>
    <mergeCell ref="O450:O453"/>
    <mergeCell ref="O454:O457"/>
    <mergeCell ref="O458:O461"/>
    <mergeCell ref="Q454:Q457"/>
    <mergeCell ref="Q458:Q461"/>
    <mergeCell ref="Q544:Q547"/>
    <mergeCell ref="Q548:Q551"/>
    <mergeCell ref="Q552:Q555"/>
    <mergeCell ref="Q563:Q566"/>
    <mergeCell ref="Q567:Q570"/>
    <mergeCell ref="Q571:Q574"/>
    <mergeCell ref="Q333:Q336"/>
    <mergeCell ref="Q358:Q362"/>
    <mergeCell ref="Q367:Q370"/>
    <mergeCell ref="Q402:Q405"/>
    <mergeCell ref="Q406:Q409"/>
    <mergeCell ref="Q410:Q413"/>
    <mergeCell ref="Q450:Q453"/>
    <mergeCell ref="F484:F485"/>
    <mergeCell ref="G486:G490"/>
    <mergeCell ref="G491:G500"/>
    <mergeCell ref="G501:G504"/>
    <mergeCell ref="F448:F449"/>
    <mergeCell ref="F450:G453"/>
    <mergeCell ref="F454:G457"/>
    <mergeCell ref="F458:G461"/>
    <mergeCell ref="F462:F474"/>
    <mergeCell ref="F475:F483"/>
    <mergeCell ref="F486:F505"/>
    <mergeCell ref="F539:F541"/>
    <mergeCell ref="F542:F543"/>
    <mergeCell ref="F506:F517"/>
    <mergeCell ref="G507:G511"/>
    <mergeCell ref="F518:F534"/>
    <mergeCell ref="G519:G523"/>
    <mergeCell ref="G524:G528"/>
    <mergeCell ref="G529:G533"/>
    <mergeCell ref="F535:F538"/>
  </mergeCells>
  <conditionalFormatting sqref="G210:Q216">
    <cfRule type="expression" dxfId="19" priority="1">
      <formula>NE($H$232,$G$210)</formula>
    </cfRule>
  </conditionalFormatting>
  <conditionalFormatting sqref="G218:Q230">
    <cfRule type="expression" dxfId="19" priority="2">
      <formula>NE($H$232,$G$218)</formula>
    </cfRule>
  </conditionalFormatting>
  <conditionalFormatting sqref="G419:Q421">
    <cfRule type="expression" dxfId="20" priority="3">
      <formula>NE($H$436,$G$419)</formula>
    </cfRule>
  </conditionalFormatting>
  <conditionalFormatting sqref="G422:Q422">
    <cfRule type="expression" dxfId="20" priority="4">
      <formula>NE($H$436,$G$422)</formula>
    </cfRule>
  </conditionalFormatting>
  <conditionalFormatting sqref="G431:Q433 G516:H516">
    <cfRule type="expression" dxfId="20" priority="5">
      <formula>NE($H$436,$G$431)</formula>
    </cfRule>
  </conditionalFormatting>
  <conditionalFormatting sqref="G434:Q434">
    <cfRule type="expression" dxfId="20" priority="6">
      <formula>NE($H$436,$G$434)</formula>
    </cfRule>
  </conditionalFormatting>
  <conditionalFormatting sqref="F518:Q534">
    <cfRule type="expression" dxfId="19" priority="7">
      <formula>NE($F$518,$H$535)</formula>
    </cfRule>
  </conditionalFormatting>
  <conditionalFormatting sqref="F486:Q505">
    <cfRule type="expression" dxfId="19" priority="8">
      <formula>NE($F$486,$H$535)</formula>
    </cfRule>
  </conditionalFormatting>
  <conditionalFormatting sqref="F506:Q517">
    <cfRule type="expression" dxfId="19" priority="9">
      <formula>NE($F$506,$H$535)</formula>
    </cfRule>
  </conditionalFormatting>
  <conditionalFormatting sqref="G463:Q468">
    <cfRule type="expression" dxfId="19" priority="10">
      <formula>NE($G$463,$H$473)</formula>
    </cfRule>
  </conditionalFormatting>
  <conditionalFormatting sqref="G470:Q471">
    <cfRule type="expression" dxfId="19" priority="11">
      <formula>NE($G$470,$H$473)</formula>
    </cfRule>
  </conditionalFormatting>
  <conditionalFormatting sqref="G99:Q105">
    <cfRule type="expression" dxfId="19" priority="12">
      <formula>NE($H$130,$G$99)</formula>
    </cfRule>
  </conditionalFormatting>
  <conditionalFormatting sqref="G107:Q119">
    <cfRule type="expression" dxfId="19" priority="13">
      <formula>NE($H$130,$G$107)</formula>
    </cfRule>
  </conditionalFormatting>
  <conditionalFormatting sqref="G357:Q364">
    <cfRule type="expression" dxfId="19" priority="14">
      <formula>NE($H$398,$G$357)</formula>
    </cfRule>
  </conditionalFormatting>
  <conditionalFormatting sqref="G366:Q377">
    <cfRule type="expression" dxfId="19" priority="15">
      <formula>NE($H$398,$G$366)</formula>
    </cfRule>
  </conditionalFormatting>
  <conditionalFormatting sqref="G379:Q396">
    <cfRule type="expression" dxfId="19" priority="16">
      <formula>NE($H$398,$G$379)</formula>
    </cfRule>
  </conditionalFormatting>
  <conditionalFormatting sqref="A77:A90 B77:B78 B81:B85 B87:B90">
    <cfRule type="notContainsBlanks" dxfId="21" priority="17">
      <formula>LEN(TRIM(A77))&gt;0</formula>
    </cfRule>
  </conditionalFormatting>
  <conditionalFormatting sqref="C54:F54">
    <cfRule type="colorScale" priority="18">
      <colorScale>
        <cfvo type="formula" val="0"/>
        <cfvo type="max"/>
        <color rgb="FFFFFFFF"/>
        <color rgb="FFE67C73"/>
      </colorScale>
    </cfRule>
  </conditionalFormatting>
  <conditionalFormatting sqref="C55:F55">
    <cfRule type="colorScale" priority="19">
      <colorScale>
        <cfvo type="formula" val="0"/>
        <cfvo type="max"/>
        <color rgb="FFFFFFFF"/>
        <color rgb="FFE67C73"/>
      </colorScale>
    </cfRule>
  </conditionalFormatting>
  <conditionalFormatting sqref="C56:F56">
    <cfRule type="colorScale" priority="20">
      <colorScale>
        <cfvo type="formula" val="0"/>
        <cfvo type="max"/>
        <color rgb="FFFFFFFF"/>
        <color rgb="FFE67C73"/>
      </colorScale>
    </cfRule>
  </conditionalFormatting>
  <conditionalFormatting sqref="C62:F62">
    <cfRule type="colorScale" priority="21">
      <colorScale>
        <cfvo type="formula" val="0"/>
        <cfvo type="max"/>
        <color rgb="FFFFFFFF"/>
        <color rgb="FFE67C73"/>
      </colorScale>
    </cfRule>
  </conditionalFormatting>
  <conditionalFormatting sqref="C63:F63">
    <cfRule type="colorScale" priority="22">
      <colorScale>
        <cfvo type="formula" val="0"/>
        <cfvo type="max"/>
        <color rgb="FFFFFFFF"/>
        <color rgb="FFE67C73"/>
      </colorScale>
    </cfRule>
  </conditionalFormatting>
  <conditionalFormatting sqref="C66:F66">
    <cfRule type="colorScale" priority="23">
      <colorScale>
        <cfvo type="formula" val="0"/>
        <cfvo type="max"/>
        <color rgb="FFFFFFFF"/>
        <color rgb="FFE67C73"/>
      </colorScale>
    </cfRule>
  </conditionalFormatting>
  <conditionalFormatting sqref="C67:F67">
    <cfRule type="colorScale" priority="24">
      <colorScale>
        <cfvo type="formula" val="0"/>
        <cfvo type="max"/>
        <color rgb="FFFFFFFF"/>
        <color rgb="FFE67C73"/>
      </colorScale>
    </cfRule>
  </conditionalFormatting>
  <conditionalFormatting sqref="C68:F68">
    <cfRule type="colorScale" priority="25">
      <colorScale>
        <cfvo type="formula" val="0"/>
        <cfvo type="max"/>
        <color rgb="FFFFFFFF"/>
        <color rgb="FFE67C73"/>
      </colorScale>
    </cfRule>
  </conditionalFormatting>
  <conditionalFormatting sqref="C69:F69">
    <cfRule type="colorScale" priority="26">
      <colorScale>
        <cfvo type="formula" val="0"/>
        <cfvo type="max"/>
        <color rgb="FFFFFFFF"/>
        <color rgb="FFE67C73"/>
      </colorScale>
    </cfRule>
  </conditionalFormatting>
  <conditionalFormatting sqref="C70:F70">
    <cfRule type="colorScale" priority="27">
      <colorScale>
        <cfvo type="formula" val="0"/>
        <cfvo type="max"/>
        <color rgb="FFFFFFFF"/>
        <color rgb="FFE67C73"/>
      </colorScale>
    </cfRule>
  </conditionalFormatting>
  <conditionalFormatting sqref="C64:F64">
    <cfRule type="colorScale" priority="28">
      <colorScale>
        <cfvo type="formula" val="0"/>
        <cfvo type="max"/>
        <color rgb="FFFFFFFF"/>
        <color rgb="FFE67C73"/>
      </colorScale>
    </cfRule>
  </conditionalFormatting>
  <conditionalFormatting sqref="C57:F57">
    <cfRule type="colorScale" priority="29">
      <colorScale>
        <cfvo type="formula" val="0"/>
        <cfvo type="max"/>
        <color rgb="FFFFFFFF"/>
        <color rgb="FFE67C73"/>
      </colorScale>
    </cfRule>
  </conditionalFormatting>
  <conditionalFormatting sqref="D51:D52 E52">
    <cfRule type="notContainsBlanks" dxfId="22" priority="30">
      <formula>LEN(TRIM(D51))&gt;0</formula>
    </cfRule>
  </conditionalFormatting>
  <conditionalFormatting sqref="C61:F61">
    <cfRule type="colorScale" priority="31">
      <colorScale>
        <cfvo type="formula" val="0"/>
        <cfvo type="max"/>
        <color rgb="FFFFFFFF"/>
        <color rgb="FFE67C73"/>
      </colorScale>
    </cfRule>
  </conditionalFormatting>
  <conditionalFormatting sqref="C59:F59">
    <cfRule type="colorScale" priority="32">
      <colorScale>
        <cfvo type="formula" val="0"/>
        <cfvo type="max"/>
        <color rgb="FFFFFFFF"/>
        <color rgb="FFE67C73"/>
      </colorScale>
    </cfRule>
  </conditionalFormatting>
  <conditionalFormatting sqref="O1:O354 O356:O1337">
    <cfRule type="cellIs" dxfId="23" priority="33" operator="equal">
      <formula>"fp8"</formula>
    </cfRule>
  </conditionalFormatting>
  <conditionalFormatting sqref="O1:O354 O356:O1337">
    <cfRule type="cellIs" dxfId="24" priority="34" operator="equal">
      <formula>"bf16"</formula>
    </cfRule>
  </conditionalFormatting>
  <conditionalFormatting sqref="O1:O354 O356:O1337">
    <cfRule type="cellIs" dxfId="25" priority="35" operator="equal">
      <formula>"fp4"</formula>
    </cfRule>
  </conditionalFormatting>
  <conditionalFormatting sqref="C58:F58">
    <cfRule type="colorScale" priority="36">
      <colorScale>
        <cfvo type="formula" val="0"/>
        <cfvo type="max"/>
        <color rgb="FFFFFFFF"/>
        <color rgb="FFE67C73"/>
      </colorScale>
    </cfRule>
  </conditionalFormatting>
  <conditionalFormatting sqref="C65:F65">
    <cfRule type="colorScale" priority="37">
      <colorScale>
        <cfvo type="formula" val="0"/>
        <cfvo type="max"/>
        <color rgb="FFFFFFFF"/>
        <color rgb="FFE67C73"/>
      </colorScale>
    </cfRule>
  </conditionalFormatting>
  <dataValidations>
    <dataValidation type="list" allowBlank="1" showErrorMessage="1" sqref="H436">
      <formula1>"Option 1 (Chip2Chip),Option 2 (Core2Core),No Collective needed"</formula1>
    </dataValidation>
    <dataValidation type="list" allowBlank="1" showErrorMessage="1" sqref="G37">
      <formula1>"Strategy A: All-Gather Tokens,Strategy B: Keep Batch Sharding"</formula1>
    </dataValidation>
    <dataValidation type="list" allowBlank="1" showErrorMessage="1" sqref="C24">
      <formula1>"Decode,Prefill"</formula1>
    </dataValidation>
    <dataValidation type="list" allowBlank="1" showErrorMessage="1" sqref="C34 C38">
      <formula1>"w4a4,w4a8,w8a8,w4a16,w8a16,w16a16"</formula1>
    </dataValidation>
    <dataValidation type="list" allowBlank="1" showErrorMessage="1" sqref="AS29:AS30 C33 G35 C35:C37 C39 AS53 AS57 O78 O90 O147 O174 O193 O204 O242 O261 O280 O299 O333 O410 O458 O544 O548 O552 O563 O567 O571">
      <formula1>"fp4,fp8,bf16"</formula1>
    </dataValidation>
    <dataValidation type="list" allowBlank="1" showErrorMessage="1" sqref="H398">
      <formula1>"Strategy A: All-To-All,Strategy B: All-Gather Tokens with no chiplet involved,Strategy C: Hirarachical All-Gather,No Collectives"</formula1>
    </dataValidation>
    <dataValidation type="list" allowBlank="1" showErrorMessage="1" sqref="H159">
      <formula1>"Strategy 1: Reduce Scatter D2D (for CM),No Collectives"</formula1>
    </dataValidation>
    <dataValidation type="list" allowBlank="1" showErrorMessage="1" sqref="H17">
      <formula1>DB!$C$1:$F$1</formula1>
    </dataValidation>
    <dataValidation type="list" allowBlank="1" showErrorMessage="1" sqref="F71:F73">
      <formula1>"OptionA. No Overlapping,OptionB. Overlapping Expert Collectives"</formula1>
    </dataValidation>
    <dataValidation type="list" allowBlank="1" showErrorMessage="1" sqref="H473">
      <formula1>"Option A: AllReduce,Option B: Do not resolve partial sum yet,Option C: No Collectives"</formula1>
    </dataValidation>
    <dataValidation type="list" allowBlank="1" showErrorMessage="1" sqref="F486 F518 H535">
      <formula1>"Option A: Transposed All-To-All,Option B: Reduce-Scatter,Option C: Hierachical RS"</formula1>
    </dataValidation>
    <dataValidation type="list" allowBlank="1" showErrorMessage="1" sqref="G323 H345">
      <formula1>"Strategy 1: All-Gather Die-to-Die (for CM),No Collectives"</formula1>
    </dataValidation>
    <dataValidation type="list" allowBlank="1" showErrorMessage="1" sqref="F506">
      <formula1>"Option A: All-To-All,Option B: Reduce-Scatter"</formula1>
    </dataValidation>
    <dataValidation type="list" allowBlank="1" showErrorMessage="1" sqref="H130 H232">
      <formula1>"Strategy A: All-Gather Tokens with no chiplet involved,Strategy B: Hierarchical All-Gather,No Collectives"</formula1>
    </dataValidation>
  </dataValidations>
  <hyperlinks>
    <hyperlink display="TODO LIST" location="'Shortcuts to SnapshotsTODO'!A1" ref="L12"/>
    <hyperlink r:id="rId4" location="gid=0&amp;range=D45:D63" ref="B54"/>
    <hyperlink r:id="rId5" location="gid=0&amp;range=D64:D82" ref="B55"/>
    <hyperlink r:id="rId6" location="gid=0&amp;range=D83:D101" ref="B56"/>
    <hyperlink r:id="rId7" location="gid=0&amp;range=D102:D120" ref="B57"/>
    <hyperlink r:id="rId8" location="gid=0&amp;range=E182:E211" ref="B58"/>
    <hyperlink r:id="rId9" location="gid=0&amp;range=D121:D139" ref="B61"/>
    <hyperlink r:id="rId10" location="gid=0&amp;range=D140:D158" ref="B62"/>
    <hyperlink r:id="rId11" location="gid=0&amp;range=D159:D177" ref="B63"/>
    <hyperlink r:id="rId12" location="gid=0&amp;range=D178:D196" ref="B64"/>
    <hyperlink r:id="rId13" location="gid=0&amp;range=D197:D215" ref="B66"/>
    <hyperlink r:id="rId14" location="gid=0&amp;range=S44:S58" ref="B67"/>
    <hyperlink r:id="rId15" location="gid=0&amp;range=S59:S77" ref="B68"/>
    <hyperlink r:id="rId16" location="gid=0&amp;range=S78:S96" ref="B69"/>
    <hyperlink r:id="rId17" location="gid=0&amp;range=S97:S115" ref="B70"/>
  </hyperlinks>
  <drawing r:id="rId18"/>
  <legacyDrawing r:id="rId19"/>
  <tableParts count="14">
    <tablePart r:id="rId34"/>
    <tablePart r:id="rId35"/>
    <tablePart r:id="rId36"/>
    <tablePart r:id="rId37"/>
    <tablePart r:id="rId38"/>
    <tablePart r:id="rId39"/>
    <tablePart r:id="rId40"/>
    <tablePart r:id="rId41"/>
    <tablePart r:id="rId42"/>
    <tablePart r:id="rId43"/>
    <tablePart r:id="rId44"/>
    <tablePart r:id="rId45"/>
    <tablePart r:id="rId46"/>
    <tablePart r:id="rId47"/>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outlinePr summaryBelow="0" summaryRight="0"/>
  </sheetPr>
  <sheetViews>
    <sheetView workbookViewId="0"/>
  </sheetViews>
  <sheetFormatPr customHeight="1" defaultColWidth="12.63" defaultRowHeight="15.75"/>
  <cols>
    <col customWidth="1" min="1" max="1" width="32.75"/>
    <col customWidth="1" min="2" max="2" width="17.88"/>
    <col customWidth="1" min="4" max="4" width="17.63"/>
    <col customWidth="1" min="5" max="5" width="18.25"/>
    <col customWidth="1" min="6" max="6" width="31.63"/>
    <col customWidth="1" min="7" max="7" width="19.5"/>
    <col customWidth="1" min="8" max="8" width="26.5"/>
    <col customWidth="1" min="9" max="9" width="2.5"/>
    <col customWidth="1" min="10" max="10" width="8.75"/>
    <col customWidth="1" min="11" max="12" width="9.25"/>
    <col customWidth="1" min="13" max="13" width="12.38"/>
    <col customWidth="1" min="14" max="14" width="2.38"/>
    <col customWidth="1" min="15" max="15" width="9.13"/>
    <col customWidth="1" min="16" max="16" width="10.88"/>
    <col customWidth="1" min="20" max="20" width="16.25"/>
    <col customWidth="1" min="21" max="21" width="23.13"/>
    <col customWidth="1" min="22" max="22" width="28.0"/>
    <col customWidth="1" min="23" max="23" width="21.0"/>
    <col customWidth="1" min="24" max="24" width="2.0"/>
    <col customWidth="1" min="25" max="28" width="5.63"/>
    <col customWidth="1" min="29" max="29" width="1.38"/>
  </cols>
  <sheetData>
    <row r="1">
      <c r="A1" s="769" t="s">
        <v>115</v>
      </c>
      <c r="B1" s="129"/>
      <c r="C1" s="129"/>
      <c r="D1" s="130"/>
      <c r="E1" s="131"/>
      <c r="F1" s="132"/>
      <c r="G1" s="132"/>
      <c r="H1" s="133"/>
      <c r="I1" s="131"/>
      <c r="J1" s="131"/>
      <c r="K1" s="131"/>
      <c r="L1" s="131"/>
      <c r="M1" s="131"/>
      <c r="N1" s="131"/>
      <c r="O1" s="131"/>
      <c r="P1" s="134"/>
      <c r="Q1" s="135"/>
      <c r="R1" s="131"/>
      <c r="S1" s="131"/>
      <c r="T1" s="135"/>
      <c r="U1" s="131"/>
      <c r="V1" s="131"/>
      <c r="W1" s="131"/>
      <c r="X1" s="131"/>
      <c r="Y1" s="131"/>
      <c r="Z1" s="131"/>
      <c r="AA1" s="131"/>
      <c r="AB1" s="131"/>
      <c r="AC1" s="131"/>
      <c r="AD1" s="131"/>
      <c r="AE1" s="131"/>
      <c r="AF1" s="131"/>
      <c r="AG1" s="131"/>
      <c r="AH1" s="131"/>
      <c r="AI1" s="131"/>
      <c r="AJ1" s="131"/>
      <c r="AK1" s="131"/>
      <c r="AL1" s="131"/>
      <c r="AM1" s="131"/>
      <c r="AN1" s="131"/>
      <c r="AO1" s="131"/>
      <c r="AP1" s="131"/>
      <c r="AQ1" s="131"/>
      <c r="AR1" s="131"/>
      <c r="AS1" s="131"/>
      <c r="AT1" s="131"/>
    </row>
    <row r="2">
      <c r="A2" s="136" t="s">
        <v>116</v>
      </c>
      <c r="B2" s="136" t="s">
        <v>117</v>
      </c>
      <c r="C2" s="136" t="s">
        <v>118</v>
      </c>
      <c r="D2" s="137"/>
      <c r="E2" s="138"/>
      <c r="F2" s="139" t="s">
        <v>119</v>
      </c>
      <c r="G2" s="139" t="s">
        <v>120</v>
      </c>
      <c r="H2" s="140" t="s">
        <v>121</v>
      </c>
      <c r="I2" s="138"/>
      <c r="J2" s="138"/>
      <c r="K2" s="138"/>
      <c r="L2" s="138"/>
      <c r="M2" s="138"/>
      <c r="N2" s="138"/>
      <c r="O2" s="138"/>
      <c r="P2" s="141"/>
      <c r="Q2" s="142" t="s">
        <v>122</v>
      </c>
      <c r="R2" s="138"/>
      <c r="S2" s="138"/>
      <c r="T2" s="142" t="s">
        <v>123</v>
      </c>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row>
    <row r="3">
      <c r="A3" s="143" t="s">
        <v>124</v>
      </c>
      <c r="B3" s="143" t="s">
        <v>125</v>
      </c>
      <c r="C3" s="143">
        <v>7168.0</v>
      </c>
      <c r="D3" s="144"/>
      <c r="F3" s="139" t="s">
        <v>126</v>
      </c>
      <c r="G3" s="145"/>
      <c r="H3" s="146"/>
      <c r="P3" s="147"/>
      <c r="Q3" s="2" t="s">
        <v>127</v>
      </c>
      <c r="R3" s="2">
        <v>0.5</v>
      </c>
      <c r="T3" s="148" t="str">
        <f t="shared" ref="T3:T7" si="1">U3&amp;","&amp;V3</f>
        <v>fp4,fp4</v>
      </c>
      <c r="U3" s="2" t="s">
        <v>127</v>
      </c>
      <c r="V3" s="2" t="s">
        <v>127</v>
      </c>
      <c r="W3" s="2" t="s">
        <v>127</v>
      </c>
      <c r="AR3" s="149"/>
      <c r="AS3" s="149"/>
      <c r="AT3" s="149"/>
    </row>
    <row r="4">
      <c r="A4" s="143" t="s">
        <v>128</v>
      </c>
      <c r="B4" s="143" t="s">
        <v>129</v>
      </c>
      <c r="C4" s="143">
        <v>2048.0</v>
      </c>
      <c r="D4" s="144"/>
      <c r="F4" s="150" t="s">
        <v>32</v>
      </c>
      <c r="G4" s="145">
        <v>1.0</v>
      </c>
      <c r="H4" s="146"/>
      <c r="P4" s="147"/>
      <c r="Q4" s="2" t="s">
        <v>63</v>
      </c>
      <c r="R4" s="2">
        <v>1.0</v>
      </c>
      <c r="T4" s="148" t="str">
        <f t="shared" si="1"/>
        <v>fp4,fp8</v>
      </c>
      <c r="U4" s="2" t="s">
        <v>127</v>
      </c>
      <c r="V4" s="2" t="s">
        <v>63</v>
      </c>
      <c r="W4" s="2" t="s">
        <v>63</v>
      </c>
    </row>
    <row r="5">
      <c r="A5" s="143" t="s">
        <v>130</v>
      </c>
      <c r="B5" s="143" t="s">
        <v>131</v>
      </c>
      <c r="C5" s="143">
        <v>256.0</v>
      </c>
      <c r="D5" s="144"/>
      <c r="F5" s="150" t="s">
        <v>33</v>
      </c>
      <c r="G5" s="145">
        <v>16.0</v>
      </c>
      <c r="H5" s="146" t="s">
        <v>132</v>
      </c>
      <c r="P5" s="147"/>
      <c r="Q5" s="2" t="s">
        <v>82</v>
      </c>
      <c r="R5" s="2">
        <v>2.0</v>
      </c>
      <c r="T5" s="148" t="str">
        <f t="shared" si="1"/>
        <v>fp4,bf16</v>
      </c>
      <c r="U5" s="2" t="s">
        <v>127</v>
      </c>
      <c r="V5" s="2" t="s">
        <v>82</v>
      </c>
      <c r="W5" s="2" t="s">
        <v>82</v>
      </c>
      <c r="AR5" s="149"/>
      <c r="AS5" s="149"/>
      <c r="AT5" s="149"/>
    </row>
    <row r="6">
      <c r="A6" s="143" t="s">
        <v>133</v>
      </c>
      <c r="B6" s="143" t="s">
        <v>134</v>
      </c>
      <c r="C6" s="143">
        <v>61.0</v>
      </c>
      <c r="D6" s="144"/>
      <c r="F6" s="150" t="s">
        <v>34</v>
      </c>
      <c r="G6" s="145">
        <v>1.0</v>
      </c>
      <c r="H6" s="146"/>
      <c r="P6" s="147"/>
      <c r="T6" s="148" t="str">
        <f t="shared" si="1"/>
        <v>fp8,fp4</v>
      </c>
      <c r="U6" s="2" t="s">
        <v>63</v>
      </c>
      <c r="V6" s="2" t="s">
        <v>127</v>
      </c>
      <c r="W6" s="2" t="s">
        <v>63</v>
      </c>
    </row>
    <row r="7">
      <c r="A7" s="151" t="s">
        <v>135</v>
      </c>
      <c r="B7" s="151" t="s">
        <v>136</v>
      </c>
      <c r="C7" s="151">
        <v>3.0</v>
      </c>
      <c r="D7" s="144"/>
      <c r="F7" s="150" t="s">
        <v>35</v>
      </c>
      <c r="G7" s="145">
        <v>1.0</v>
      </c>
      <c r="H7" s="146" t="s">
        <v>137</v>
      </c>
      <c r="P7" s="147"/>
      <c r="T7" s="148" t="str">
        <f t="shared" si="1"/>
        <v>fp8,fp8</v>
      </c>
      <c r="U7" s="2" t="s">
        <v>63</v>
      </c>
      <c r="V7" s="2" t="s">
        <v>63</v>
      </c>
      <c r="W7" s="2" t="s">
        <v>63</v>
      </c>
      <c r="AR7" s="87"/>
      <c r="AS7" s="87"/>
      <c r="AT7" s="87"/>
    </row>
    <row r="8">
      <c r="A8" s="143" t="s">
        <v>138</v>
      </c>
      <c r="B8" s="143" t="s">
        <v>139</v>
      </c>
      <c r="C8" s="143">
        <v>8.0</v>
      </c>
      <c r="D8" s="144"/>
      <c r="F8" s="139" t="s">
        <v>140</v>
      </c>
      <c r="P8" s="147"/>
      <c r="U8" s="2"/>
      <c r="V8" s="2"/>
      <c r="W8" s="2"/>
      <c r="AB8" s="2"/>
      <c r="AC8" s="2"/>
      <c r="AD8" s="2"/>
      <c r="AE8" s="2"/>
    </row>
    <row r="9">
      <c r="A9" s="152" t="s">
        <v>141</v>
      </c>
      <c r="B9" s="153" t="s">
        <v>142</v>
      </c>
      <c r="C9" s="143">
        <v>1536.0</v>
      </c>
      <c r="D9" s="144"/>
      <c r="F9" s="154" t="s">
        <v>143</v>
      </c>
      <c r="G9" s="155">
        <f>G5*G4</f>
        <v>16</v>
      </c>
      <c r="H9" s="156"/>
      <c r="P9" s="147"/>
      <c r="T9" s="148" t="str">
        <f t="shared" ref="T9:T11" si="2">U9&amp;","&amp;V9</f>
        <v>fp8,bf16</v>
      </c>
      <c r="U9" s="2" t="s">
        <v>63</v>
      </c>
      <c r="V9" s="2" t="s">
        <v>82</v>
      </c>
      <c r="W9" s="2" t="s">
        <v>82</v>
      </c>
      <c r="AB9" s="2"/>
      <c r="AC9" s="2"/>
      <c r="AD9" s="2"/>
      <c r="AE9" s="2"/>
    </row>
    <row r="10">
      <c r="A10" s="152" t="s">
        <v>144</v>
      </c>
      <c r="B10" s="153" t="s">
        <v>145</v>
      </c>
      <c r="C10" s="143">
        <v>512.0</v>
      </c>
      <c r="D10" s="144"/>
      <c r="F10" s="157" t="s">
        <v>146</v>
      </c>
      <c r="G10" s="158">
        <f>PRODUCT(G3:G6)</f>
        <v>16</v>
      </c>
      <c r="H10" s="159"/>
      <c r="P10" s="147"/>
      <c r="T10" s="148" t="str">
        <f t="shared" si="2"/>
        <v>bf16,fp4</v>
      </c>
      <c r="U10" s="2" t="s">
        <v>82</v>
      </c>
      <c r="V10" s="2" t="s">
        <v>127</v>
      </c>
      <c r="W10" s="2" t="s">
        <v>82</v>
      </c>
      <c r="AP10" s="138"/>
      <c r="AQ10" s="138"/>
      <c r="AT10" s="149"/>
    </row>
    <row r="11">
      <c r="A11" s="152" t="s">
        <v>147</v>
      </c>
      <c r="B11" s="153" t="s">
        <v>148</v>
      </c>
      <c r="C11" s="143">
        <v>128.0</v>
      </c>
      <c r="D11" s="144"/>
      <c r="F11" s="157" t="s">
        <v>149</v>
      </c>
      <c r="G11" s="158">
        <f>$G$10/$H$18</f>
        <v>8</v>
      </c>
      <c r="H11" s="159"/>
      <c r="P11" s="147"/>
      <c r="T11" s="148" t="str">
        <f t="shared" si="2"/>
        <v>bf16,fp8</v>
      </c>
      <c r="U11" s="2" t="s">
        <v>82</v>
      </c>
      <c r="V11" s="2" t="s">
        <v>63</v>
      </c>
      <c r="W11" s="2" t="s">
        <v>82</v>
      </c>
      <c r="AP11" s="142"/>
    </row>
    <row r="12">
      <c r="A12" s="152" t="s">
        <v>150</v>
      </c>
      <c r="B12" s="153" t="s">
        <v>151</v>
      </c>
      <c r="C12" s="143">
        <v>64.0</v>
      </c>
      <c r="D12" s="144"/>
      <c r="L12" s="772" t="s">
        <v>539</v>
      </c>
      <c r="P12" s="147"/>
      <c r="T12" s="148" t="s">
        <v>152</v>
      </c>
      <c r="U12" s="2" t="s">
        <v>82</v>
      </c>
      <c r="V12" s="2" t="s">
        <v>82</v>
      </c>
      <c r="W12" s="2" t="s">
        <v>82</v>
      </c>
      <c r="AP12" s="138"/>
      <c r="AQ12" s="138"/>
      <c r="AT12" s="149"/>
    </row>
    <row r="13">
      <c r="A13" s="143" t="s">
        <v>153</v>
      </c>
      <c r="B13" s="153" t="s">
        <v>154</v>
      </c>
      <c r="C13" s="143">
        <v>128.0</v>
      </c>
      <c r="D13" s="144"/>
    </row>
    <row r="14">
      <c r="A14" s="161" t="s">
        <v>155</v>
      </c>
      <c r="B14" s="162"/>
      <c r="C14" s="162"/>
      <c r="D14" s="163"/>
      <c r="AG14" s="164"/>
      <c r="AH14" s="164"/>
      <c r="AI14" s="87"/>
      <c r="AJ14" s="38"/>
      <c r="AK14" s="38"/>
      <c r="AL14" s="38"/>
      <c r="AM14" s="38"/>
      <c r="AN14" s="87"/>
      <c r="AO14" s="38"/>
      <c r="AP14" s="164"/>
      <c r="AQ14" s="38"/>
      <c r="AR14" s="38"/>
      <c r="AS14" s="87"/>
      <c r="AT14" s="87"/>
    </row>
    <row r="15">
      <c r="A15" s="165" t="s">
        <v>156</v>
      </c>
      <c r="B15" s="165" t="s">
        <v>156</v>
      </c>
      <c r="C15" s="166">
        <f>$C$11+$C$12</f>
        <v>192</v>
      </c>
      <c r="D15" s="167"/>
      <c r="AG15" s="38"/>
      <c r="AH15" s="38"/>
      <c r="AI15" s="87"/>
      <c r="AJ15" s="38"/>
      <c r="AK15" s="38"/>
      <c r="AL15" s="38"/>
      <c r="AM15" s="38"/>
      <c r="AN15" s="87"/>
      <c r="AO15" s="38"/>
      <c r="AP15" s="168"/>
      <c r="AQ15" s="168"/>
      <c r="AR15" s="38"/>
      <c r="AS15" s="87"/>
      <c r="AT15" s="169"/>
    </row>
    <row r="16">
      <c r="A16" s="165" t="s">
        <v>157</v>
      </c>
      <c r="B16" s="165" t="s">
        <v>157</v>
      </c>
      <c r="C16" s="170">
        <f>$C$10+$C$12</f>
        <v>576</v>
      </c>
      <c r="D16" s="144"/>
      <c r="AG16" s="38"/>
      <c r="AH16" s="38"/>
      <c r="AI16" s="87"/>
      <c r="AJ16" s="38"/>
      <c r="AK16" s="38"/>
      <c r="AL16" s="38"/>
      <c r="AM16" s="38"/>
      <c r="AN16" s="87"/>
      <c r="AO16" s="38"/>
      <c r="AP16" s="168"/>
      <c r="AQ16" s="168"/>
      <c r="AR16" s="38"/>
      <c r="AS16" s="87"/>
      <c r="AT16" s="169"/>
    </row>
    <row r="17">
      <c r="A17" s="170" t="s">
        <v>158</v>
      </c>
      <c r="B17" s="170" t="s">
        <v>159</v>
      </c>
      <c r="C17" s="166">
        <f>C8*$C$25</f>
        <v>4096</v>
      </c>
      <c r="D17" s="167"/>
      <c r="F17" s="171" t="s">
        <v>160</v>
      </c>
      <c r="G17" s="173" t="s">
        <v>540</v>
      </c>
      <c r="H17" s="173" t="s">
        <v>468</v>
      </c>
      <c r="AG17" s="38"/>
      <c r="AH17" s="38"/>
      <c r="AI17" s="87"/>
      <c r="AJ17" s="38"/>
      <c r="AK17" s="38"/>
      <c r="AL17" s="38"/>
      <c r="AM17" s="38"/>
      <c r="AN17" s="87"/>
      <c r="AO17" s="38"/>
      <c r="AP17" s="168"/>
      <c r="AQ17" s="168"/>
      <c r="AR17" s="38"/>
      <c r="AS17" s="87"/>
      <c r="AT17" s="169"/>
    </row>
    <row r="18">
      <c r="A18" s="174" t="s">
        <v>120</v>
      </c>
      <c r="B18" s="174" t="s">
        <v>161</v>
      </c>
      <c r="C18" s="175">
        <f>$G$10</f>
        <v>16</v>
      </c>
      <c r="D18" s="167"/>
      <c r="F18" s="108" t="str">
        <f t="array" ref="F18:F32">DB!A2:A16</f>
        <v># of TensorCore per Chip</v>
      </c>
      <c r="G18" s="773">
        <v>1.0</v>
      </c>
      <c r="H18" s="176">
        <f t="array" ref="H18:H32">xlookup($H$17,DB!1:1,DB!2:16) * G18:G32</f>
        <v>2</v>
      </c>
      <c r="AG18" s="38"/>
      <c r="AH18" s="38"/>
      <c r="AI18" s="87"/>
      <c r="AJ18" s="38"/>
      <c r="AK18" s="38"/>
      <c r="AL18" s="38"/>
      <c r="AM18" s="38"/>
      <c r="AN18" s="87"/>
      <c r="AO18" s="38"/>
      <c r="AP18" s="168"/>
      <c r="AQ18" s="38"/>
      <c r="AR18" s="38"/>
      <c r="AS18" s="87"/>
      <c r="AT18" s="87"/>
    </row>
    <row r="19">
      <c r="A19" s="174" t="s">
        <v>162</v>
      </c>
      <c r="B19" s="174" t="s">
        <v>163</v>
      </c>
      <c r="C19" s="175">
        <f>$G$11</f>
        <v>8</v>
      </c>
      <c r="D19" s="167"/>
      <c r="F19" s="108" t="s">
        <v>164</v>
      </c>
      <c r="G19" s="773">
        <v>0.8</v>
      </c>
      <c r="H19" s="176">
        <v>5852.0</v>
      </c>
      <c r="AG19" s="38"/>
      <c r="AH19" s="38"/>
      <c r="AI19" s="87"/>
      <c r="AJ19" s="38"/>
      <c r="AK19" s="38"/>
      <c r="AL19" s="38"/>
      <c r="AM19" s="38"/>
      <c r="AN19" s="87"/>
      <c r="AO19" s="38"/>
      <c r="AP19" s="168"/>
      <c r="AQ19" s="38"/>
      <c r="AR19" s="38"/>
      <c r="AS19" s="87"/>
      <c r="AT19" s="87"/>
    </row>
    <row r="20">
      <c r="A20" s="178" t="s">
        <v>541</v>
      </c>
      <c r="B20" s="178" t="s">
        <v>166</v>
      </c>
      <c r="C20" s="179" t="str">
        <f>IFS(C19=8,"2x2x2",C19=4,"2x2",TRUE,NA)</f>
        <v>2x2x2</v>
      </c>
      <c r="D20" s="180"/>
      <c r="F20" s="108" t="s">
        <v>167</v>
      </c>
      <c r="G20" s="773">
        <v>1.0</v>
      </c>
      <c r="H20" s="176">
        <v>3968.04</v>
      </c>
      <c r="AG20" s="38"/>
      <c r="AH20" s="38"/>
      <c r="AI20" s="87"/>
      <c r="AJ20" s="38"/>
      <c r="AK20" s="38"/>
      <c r="AL20" s="38"/>
      <c r="AM20" s="38"/>
      <c r="AN20" s="87"/>
      <c r="AO20" s="38"/>
      <c r="AP20" s="168"/>
      <c r="AQ20" s="38"/>
      <c r="AR20" s="38"/>
      <c r="AS20" s="87"/>
      <c r="AT20" s="87"/>
    </row>
    <row r="21">
      <c r="A21" s="182" t="s">
        <v>542</v>
      </c>
      <c r="B21" s="182" t="s">
        <v>169</v>
      </c>
      <c r="C21" s="774">
        <f>IFS(C20="2x2x2",12,C20="2x2",4,TRUE,NA())</f>
        <v>12</v>
      </c>
      <c r="D21" s="183"/>
      <c r="F21" s="108" t="s">
        <v>170</v>
      </c>
      <c r="G21" s="773">
        <v>1.0</v>
      </c>
      <c r="H21" s="176">
        <v>3968.04</v>
      </c>
      <c r="AG21" s="38"/>
      <c r="AH21" s="38"/>
      <c r="AI21" s="87"/>
      <c r="AJ21" s="38"/>
      <c r="AK21" s="38"/>
      <c r="AL21" s="38"/>
      <c r="AM21" s="38"/>
      <c r="AN21" s="87"/>
      <c r="AO21" s="38"/>
      <c r="AP21" s="168"/>
      <c r="AQ21" s="38"/>
      <c r="AR21" s="38"/>
      <c r="AS21" s="87"/>
      <c r="AT21" s="87"/>
    </row>
    <row r="22">
      <c r="A22" s="175"/>
      <c r="B22" s="175"/>
      <c r="C22" s="175"/>
      <c r="D22" s="167"/>
      <c r="F22" s="108" t="s">
        <v>171</v>
      </c>
      <c r="G22" s="773">
        <v>1.0</v>
      </c>
      <c r="H22" s="176">
        <v>1984.02</v>
      </c>
      <c r="AG22" s="38"/>
      <c r="AH22" s="38"/>
      <c r="AI22" s="87"/>
      <c r="AJ22" s="38"/>
      <c r="AK22" s="38"/>
      <c r="AL22" s="38"/>
      <c r="AM22" s="38"/>
      <c r="AN22" s="87"/>
      <c r="AO22" s="38"/>
      <c r="AP22" s="168"/>
      <c r="AQ22" s="168"/>
      <c r="AR22" s="38"/>
      <c r="AS22" s="87"/>
      <c r="AT22" s="169"/>
    </row>
    <row r="23">
      <c r="A23" s="184" t="s">
        <v>172</v>
      </c>
      <c r="B23" s="185"/>
      <c r="C23" s="186"/>
      <c r="D23" s="187"/>
      <c r="F23" s="108" t="s">
        <v>173</v>
      </c>
      <c r="G23" s="773">
        <v>1.0</v>
      </c>
      <c r="H23" s="188">
        <v>192.0</v>
      </c>
      <c r="AG23" s="38"/>
      <c r="AH23" s="38"/>
      <c r="AI23" s="87"/>
      <c r="AJ23" s="38"/>
      <c r="AK23" s="38"/>
      <c r="AL23" s="38"/>
      <c r="AM23" s="38"/>
      <c r="AN23" s="87"/>
      <c r="AO23" s="38"/>
      <c r="AP23" s="168"/>
      <c r="AQ23" s="168"/>
      <c r="AR23" s="38"/>
      <c r="AS23" s="87"/>
      <c r="AT23" s="169"/>
    </row>
    <row r="24">
      <c r="A24" s="170" t="s">
        <v>174</v>
      </c>
      <c r="B24" s="170" t="s">
        <v>175</v>
      </c>
      <c r="C24" s="170" t="s">
        <v>25</v>
      </c>
      <c r="D24" s="144"/>
      <c r="F24" s="108" t="s">
        <v>176</v>
      </c>
      <c r="G24" s="773">
        <v>0.8</v>
      </c>
      <c r="H24" s="188">
        <v>2926.0</v>
      </c>
      <c r="AG24" s="38"/>
      <c r="AH24" s="38"/>
      <c r="AI24" s="87"/>
      <c r="AJ24" s="38"/>
      <c r="AK24" s="38"/>
      <c r="AL24" s="38"/>
      <c r="AM24" s="38"/>
      <c r="AN24" s="87"/>
      <c r="AO24" s="38"/>
      <c r="AP24" s="168"/>
      <c r="AQ24" s="168"/>
      <c r="AR24" s="38"/>
      <c r="AS24" s="87"/>
      <c r="AT24" s="169"/>
    </row>
    <row r="25">
      <c r="A25" s="189" t="s">
        <v>37</v>
      </c>
      <c r="B25" s="189" t="s">
        <v>38</v>
      </c>
      <c r="C25" s="189">
        <v>512.0</v>
      </c>
      <c r="D25" s="192" t="s">
        <v>675</v>
      </c>
      <c r="F25" s="108" t="s">
        <v>177</v>
      </c>
      <c r="G25" s="773">
        <v>1.0</v>
      </c>
      <c r="H25" s="176">
        <v>1984.02</v>
      </c>
      <c r="AG25" s="38"/>
      <c r="AH25" s="38"/>
      <c r="AI25" s="87"/>
      <c r="AJ25" s="169"/>
      <c r="AK25" s="38"/>
      <c r="AL25" s="38"/>
      <c r="AM25" s="38"/>
    </row>
    <row r="26">
      <c r="A26" s="170" t="s">
        <v>39</v>
      </c>
      <c r="B26" s="170" t="s">
        <v>40</v>
      </c>
      <c r="C26" s="170">
        <v>16.0</v>
      </c>
      <c r="D26" s="190"/>
      <c r="F26" s="108" t="s">
        <v>178</v>
      </c>
      <c r="G26" s="773">
        <v>1.0</v>
      </c>
      <c r="H26" s="176">
        <v>1984.02</v>
      </c>
      <c r="AG26" s="164"/>
      <c r="AH26" s="164"/>
      <c r="AI26" s="164"/>
      <c r="AK26" s="38"/>
      <c r="AL26" s="38"/>
      <c r="AM26" s="38"/>
      <c r="AN26" s="87"/>
      <c r="AO26" s="38"/>
      <c r="AP26" s="38"/>
      <c r="AQ26" s="38"/>
      <c r="AR26" s="38"/>
      <c r="AS26" s="87"/>
      <c r="AT26" s="87"/>
    </row>
    <row r="27">
      <c r="A27" s="170" t="s">
        <v>41</v>
      </c>
      <c r="B27" s="174" t="s">
        <v>42</v>
      </c>
      <c r="C27" s="174">
        <v>1024.0</v>
      </c>
      <c r="D27" s="144"/>
      <c r="F27" s="108" t="s">
        <v>180</v>
      </c>
      <c r="G27" s="773">
        <v>1.0</v>
      </c>
      <c r="H27" s="176">
        <v>992.01</v>
      </c>
      <c r="AG27" s="164"/>
      <c r="AH27" s="164"/>
      <c r="AI27" s="164"/>
      <c r="AK27" s="38"/>
      <c r="AL27" s="38"/>
      <c r="AM27" s="38"/>
      <c r="AN27" s="87"/>
      <c r="AO27" s="38"/>
      <c r="AP27" s="38"/>
      <c r="AQ27" s="38"/>
      <c r="AR27" s="38"/>
      <c r="AS27" s="87"/>
      <c r="AT27" s="87"/>
    </row>
    <row r="28">
      <c r="A28" s="170" t="s">
        <v>46</v>
      </c>
      <c r="B28" s="175"/>
      <c r="C28" s="174">
        <v>0.0</v>
      </c>
      <c r="D28" s="144"/>
      <c r="F28" s="108" t="s">
        <v>181</v>
      </c>
      <c r="G28" s="773">
        <v>1.0</v>
      </c>
      <c r="H28" s="193">
        <v>96.0</v>
      </c>
      <c r="AG28" s="164"/>
      <c r="AH28" s="164"/>
      <c r="AI28" s="164"/>
      <c r="AL28" s="38"/>
      <c r="AM28" s="38"/>
      <c r="AN28" s="87"/>
      <c r="AO28" s="38"/>
      <c r="AP28" s="38"/>
      <c r="AQ28" s="38"/>
      <c r="AR28" s="38"/>
      <c r="AS28" s="87"/>
      <c r="AT28" s="87"/>
    </row>
    <row r="29">
      <c r="A29" s="170" t="s">
        <v>47</v>
      </c>
      <c r="B29" s="175"/>
      <c r="C29" s="174">
        <v>1.0</v>
      </c>
      <c r="D29" s="144"/>
      <c r="F29" s="108" t="s">
        <v>182</v>
      </c>
      <c r="G29" s="773">
        <v>0.375</v>
      </c>
      <c r="H29" s="176">
        <v>600.0</v>
      </c>
      <c r="AB29" s="2"/>
      <c r="AC29" s="2"/>
      <c r="AD29" s="2"/>
      <c r="AE29" s="2"/>
      <c r="AM29" s="142"/>
      <c r="AN29" s="138"/>
      <c r="AO29" s="142"/>
      <c r="AP29" s="142"/>
      <c r="AQ29" s="194"/>
      <c r="AR29" s="142"/>
      <c r="AS29" s="148"/>
    </row>
    <row r="30">
      <c r="A30" s="170" t="s">
        <v>48</v>
      </c>
      <c r="B30" s="174" t="s">
        <v>49</v>
      </c>
      <c r="C30" s="195" t="b">
        <v>1</v>
      </c>
      <c r="D30" s="196"/>
      <c r="F30" s="172" t="s">
        <v>183</v>
      </c>
      <c r="G30" s="778">
        <v>0.8</v>
      </c>
      <c r="H30" s="197">
        <v>80.0</v>
      </c>
      <c r="AB30" s="2"/>
      <c r="AC30" s="2"/>
      <c r="AD30" s="2"/>
      <c r="AE30" s="2"/>
      <c r="AM30" s="142"/>
      <c r="AN30" s="138"/>
      <c r="AO30" s="142"/>
      <c r="AP30" s="142"/>
      <c r="AQ30" s="194"/>
      <c r="AR30" s="142"/>
      <c r="AS30" s="148"/>
    </row>
    <row r="31">
      <c r="A31" s="198" t="s">
        <v>50</v>
      </c>
      <c r="B31" s="198" t="s">
        <v>51</v>
      </c>
      <c r="C31" s="195" t="b">
        <v>1</v>
      </c>
      <c r="D31" s="196"/>
      <c r="F31" s="105" t="s">
        <v>184</v>
      </c>
      <c r="G31" s="108">
        <v>1.0</v>
      </c>
      <c r="H31" s="105">
        <v>0.0013</v>
      </c>
      <c r="AM31" s="142"/>
      <c r="AN31" s="138"/>
      <c r="AO31" s="138"/>
      <c r="AP31" s="138"/>
      <c r="AQ31" s="138"/>
      <c r="AR31" s="142"/>
      <c r="AT31" s="149"/>
    </row>
    <row r="32">
      <c r="A32" s="184" t="s">
        <v>185</v>
      </c>
      <c r="B32" s="185"/>
      <c r="C32" s="186"/>
      <c r="D32" s="187"/>
      <c r="F32" s="105" t="s">
        <v>186</v>
      </c>
      <c r="G32" s="108">
        <v>1.0</v>
      </c>
      <c r="H32" s="105">
        <v>256.0</v>
      </c>
      <c r="AM32" s="142"/>
      <c r="AN32" s="138"/>
      <c r="AO32" s="138"/>
      <c r="AP32" s="138"/>
      <c r="AQ32" s="138"/>
      <c r="AR32" s="142"/>
      <c r="AT32" s="149"/>
    </row>
    <row r="33">
      <c r="A33" s="170" t="s">
        <v>61</v>
      </c>
      <c r="B33" s="174" t="s">
        <v>62</v>
      </c>
      <c r="C33" s="195" t="s">
        <v>63</v>
      </c>
      <c r="D33" s="199"/>
      <c r="AM33" s="142"/>
      <c r="AN33" s="138"/>
      <c r="AO33" s="138"/>
      <c r="AP33" s="142"/>
      <c r="AQ33" s="142"/>
      <c r="AR33" s="142"/>
    </row>
    <row r="34">
      <c r="A34" s="170" t="s">
        <v>64</v>
      </c>
      <c r="B34" s="165" t="s">
        <v>65</v>
      </c>
      <c r="C34" s="200" t="s">
        <v>66</v>
      </c>
      <c r="D34" s="199"/>
      <c r="F34" s="779" t="s">
        <v>545</v>
      </c>
      <c r="G34" s="780"/>
      <c r="AM34" s="142"/>
      <c r="AN34" s="138"/>
      <c r="AO34" s="138"/>
      <c r="AP34" s="142"/>
      <c r="AQ34" s="142"/>
      <c r="AR34" s="142"/>
    </row>
    <row r="35">
      <c r="A35" s="170" t="s">
        <v>71</v>
      </c>
      <c r="B35" s="165" t="s">
        <v>72</v>
      </c>
      <c r="C35" s="195" t="s">
        <v>63</v>
      </c>
      <c r="D35" s="199" t="s">
        <v>664</v>
      </c>
      <c r="F35" s="362" t="s">
        <v>547</v>
      </c>
      <c r="G35" s="781" t="s">
        <v>63</v>
      </c>
      <c r="AM35" s="142"/>
      <c r="AN35" s="138"/>
      <c r="AO35" s="138"/>
      <c r="AP35" s="142"/>
      <c r="AQ35" s="142"/>
      <c r="AR35" s="142"/>
    </row>
    <row r="36">
      <c r="A36" s="170" t="s">
        <v>73</v>
      </c>
      <c r="B36" s="165" t="s">
        <v>74</v>
      </c>
      <c r="C36" s="195" t="s">
        <v>82</v>
      </c>
      <c r="D36" s="199"/>
      <c r="F36" s="782" t="s">
        <v>548</v>
      </c>
      <c r="G36" s="781" t="str">
        <f>C33</f>
        <v>fp8</v>
      </c>
      <c r="AM36" s="142"/>
      <c r="AN36" s="138"/>
      <c r="AO36" s="138"/>
      <c r="AP36" s="142"/>
      <c r="AQ36" s="142"/>
      <c r="AR36" s="142"/>
    </row>
    <row r="37">
      <c r="A37" s="170" t="s">
        <v>75</v>
      </c>
      <c r="B37" s="165" t="s">
        <v>76</v>
      </c>
      <c r="C37" s="195" t="s">
        <v>63</v>
      </c>
      <c r="D37" s="199"/>
      <c r="F37" s="783" t="s">
        <v>549</v>
      </c>
      <c r="G37" s="784" t="s">
        <v>550</v>
      </c>
      <c r="AM37" s="142"/>
      <c r="AN37" s="138"/>
      <c r="AO37" s="138"/>
      <c r="AP37" s="142"/>
      <c r="AQ37" s="142"/>
      <c r="AR37" s="142"/>
    </row>
    <row r="38">
      <c r="A38" s="198" t="s">
        <v>77</v>
      </c>
      <c r="B38" s="165" t="s">
        <v>78</v>
      </c>
      <c r="C38" s="200" t="s">
        <v>79</v>
      </c>
      <c r="D38" s="199"/>
      <c r="F38" s="785"/>
      <c r="G38" s="786"/>
      <c r="AM38" s="142"/>
      <c r="AN38" s="138"/>
      <c r="AO38" s="138"/>
      <c r="AP38" s="142"/>
      <c r="AQ38" s="142"/>
      <c r="AR38" s="142"/>
    </row>
    <row r="39">
      <c r="A39" s="170" t="s">
        <v>80</v>
      </c>
      <c r="B39" s="165" t="s">
        <v>81</v>
      </c>
      <c r="C39" s="195" t="s">
        <v>82</v>
      </c>
      <c r="D39" s="199" t="s">
        <v>82</v>
      </c>
      <c r="F39" s="787" t="s">
        <v>551</v>
      </c>
      <c r="G39" s="857">
        <f>671*1000000000</f>
        <v>671000000000</v>
      </c>
      <c r="AM39" s="142"/>
      <c r="AN39" s="138"/>
      <c r="AO39" s="138"/>
      <c r="AP39" s="142"/>
      <c r="AQ39" s="142"/>
      <c r="AR39" s="142"/>
    </row>
    <row r="40">
      <c r="A40" s="2"/>
      <c r="B40" s="201"/>
      <c r="C40" s="201"/>
      <c r="D40" s="201"/>
      <c r="F40" s="362" t="s">
        <v>552</v>
      </c>
      <c r="G40" s="789">
        <f>SUM(PRODUCT(L87:M87), PRODUCT(K145:M145), PRODUCT(K172:M172), PRODUCT(L191:M191), PRODUCT(K297:M297), PRODUCT(K331:M331)) * PARAMS("L")</f>
        <v>11413422080</v>
      </c>
      <c r="AM40" s="142"/>
      <c r="AN40" s="138"/>
      <c r="AO40" s="138"/>
      <c r="AP40" s="142"/>
      <c r="AQ40" s="142"/>
      <c r="AR40" s="142"/>
    </row>
    <row r="41" ht="27.0" customHeight="1">
      <c r="A41" s="204" t="s">
        <v>188</v>
      </c>
      <c r="F41" s="787"/>
      <c r="G41" s="790"/>
      <c r="AG41" s="38"/>
      <c r="AH41" s="38"/>
      <c r="AI41" s="38"/>
      <c r="AJ41" s="38"/>
      <c r="AK41" s="38"/>
      <c r="AL41" s="38"/>
      <c r="AM41" s="168"/>
      <c r="AN41" s="168"/>
      <c r="AO41" s="202"/>
      <c r="AP41" s="142"/>
      <c r="AQ41" s="168"/>
      <c r="AR41" s="168"/>
      <c r="AT41" s="203"/>
    </row>
    <row r="42" ht="30.0" customHeight="1">
      <c r="A42" s="171" t="s">
        <v>189</v>
      </c>
      <c r="B42" s="171" t="str">
        <f> "Value (" &amp; H17 &amp; ")"</f>
        <v>Value (GhostFish (P3))</v>
      </c>
      <c r="C42" s="205" t="s">
        <v>553</v>
      </c>
      <c r="F42" s="787" t="s">
        <v>554</v>
      </c>
      <c r="G42" s="790">
        <f>G39-G40</f>
        <v>659586577920</v>
      </c>
      <c r="P42" s="147"/>
      <c r="AG42" s="38"/>
      <c r="AH42" s="38"/>
      <c r="AI42" s="38"/>
      <c r="AJ42" s="38"/>
      <c r="AK42" s="38"/>
      <c r="AL42" s="38"/>
      <c r="AM42" s="168"/>
      <c r="AN42" s="168"/>
      <c r="AO42" s="202"/>
      <c r="AP42" s="142"/>
      <c r="AQ42" s="168"/>
      <c r="AR42" s="168"/>
      <c r="AT42" s="203"/>
    </row>
    <row r="43" ht="15.0" customHeight="1">
      <c r="A43" s="108" t="s">
        <v>190</v>
      </c>
      <c r="B43" s="193">
        <f>$C26*$C25</f>
        <v>8192</v>
      </c>
      <c r="C43" s="105"/>
      <c r="F43" s="362" t="s">
        <v>555</v>
      </c>
      <c r="G43" s="789">
        <f>SUM(P87, P145, P172, P191, P297, P331) * PARAMS(B6) / 1024</f>
        <v>10.62957764</v>
      </c>
      <c r="P43" s="147"/>
      <c r="AG43" s="38"/>
      <c r="AH43" s="38"/>
      <c r="AI43" s="38"/>
      <c r="AJ43" s="38"/>
      <c r="AK43" s="38"/>
      <c r="AL43" s="38"/>
      <c r="AM43" s="168"/>
      <c r="AN43" s="168"/>
      <c r="AO43" s="202"/>
      <c r="AP43" s="142"/>
      <c r="AQ43" s="168"/>
      <c r="AR43" s="168"/>
      <c r="AT43" s="203"/>
    </row>
    <row r="44" ht="15.0" customHeight="1">
      <c r="A44" s="108" t="s">
        <v>191</v>
      </c>
      <c r="B44" s="211">
        <f>G10</f>
        <v>16</v>
      </c>
      <c r="C44" s="198"/>
      <c r="F44" s="787" t="s">
        <v>556</v>
      </c>
      <c r="G44" s="790">
        <f>(G42*  SWITCH(G35, "fp32", 4, "bf16", 2, "fp8", 1, "fp4", 0.5)/1024^3 + G43*G10) + (G10-1) * SUM(P549, P568) * (C6-3)/1024</f>
        <v>802.202909</v>
      </c>
      <c r="P44" s="147"/>
      <c r="AG44" s="38"/>
      <c r="AH44" s="38"/>
      <c r="AI44" s="38"/>
      <c r="AJ44" s="38"/>
      <c r="AK44" s="38"/>
      <c r="AL44" s="38"/>
      <c r="AM44" s="168"/>
      <c r="AN44" s="168"/>
      <c r="AO44" s="202"/>
      <c r="AP44" s="142"/>
      <c r="AQ44" s="168"/>
      <c r="AR44" s="168"/>
      <c r="AT44" s="203"/>
    </row>
    <row r="45" ht="15.0" customHeight="1">
      <c r="A45" s="108" t="s">
        <v>87</v>
      </c>
      <c r="B45" s="212">
        <f>$G$73/1000 * $C$6</f>
        <v>0.06621167144</v>
      </c>
      <c r="C45" s="172"/>
      <c r="F45" s="362" t="s">
        <v>557</v>
      </c>
      <c r="G45" s="789">
        <f>G44/G10</f>
        <v>50.13768181</v>
      </c>
      <c r="P45" s="147"/>
      <c r="AG45" s="38"/>
      <c r="AH45" s="38"/>
      <c r="AI45" s="38"/>
      <c r="AJ45" s="38"/>
      <c r="AK45" s="38"/>
      <c r="AL45" s="38"/>
      <c r="AM45" s="168"/>
      <c r="AN45" s="168"/>
      <c r="AO45" s="202"/>
      <c r="AP45" s="142"/>
      <c r="AQ45" s="168"/>
      <c r="AR45" s="168"/>
      <c r="AT45" s="203"/>
    </row>
    <row r="46" ht="15.0" customHeight="1">
      <c r="A46" s="108" t="s">
        <v>88</v>
      </c>
      <c r="B46" s="193">
        <f>$B$43/$B$45</f>
        <v>123724.4102</v>
      </c>
      <c r="C46" s="116"/>
      <c r="F46" s="787" t="s">
        <v>558</v>
      </c>
      <c r="G46" s="792">
        <v>0.9</v>
      </c>
      <c r="P46" s="147"/>
      <c r="AG46" s="38"/>
      <c r="AH46" s="38"/>
      <c r="AI46" s="38"/>
      <c r="AJ46" s="38"/>
      <c r="AK46" s="38"/>
      <c r="AL46" s="38"/>
      <c r="AM46" s="168"/>
      <c r="AN46" s="168"/>
      <c r="AO46" s="202"/>
      <c r="AP46" s="142"/>
      <c r="AQ46" s="168"/>
      <c r="AR46" s="168"/>
      <c r="AT46" s="203"/>
    </row>
    <row r="47" ht="15.0" customHeight="1">
      <c r="A47" s="108" t="s">
        <v>89</v>
      </c>
      <c r="B47" s="116">
        <f>B43/(B45*(1+C28))*C29</f>
        <v>123724.4102</v>
      </c>
      <c r="C47" s="116"/>
      <c r="F47" s="362" t="s">
        <v>559</v>
      </c>
      <c r="G47" s="789">
        <f>(((H28 * G46 - G45)*1024^3) * G9) / (PARAMS(B27) * PAD_128(C10+C12) * SWITCH(PARAMS("kv_dtype"), "fp32", 4, "bf16", 2, "fp8", 1, "fp4", 0.5)*PARAMS(B6))</f>
        <v>15583.52318</v>
      </c>
      <c r="P47" s="147"/>
      <c r="AG47" s="38"/>
      <c r="AH47" s="38"/>
      <c r="AI47" s="38"/>
      <c r="AJ47" s="38"/>
      <c r="AK47" s="38"/>
      <c r="AL47" s="38"/>
      <c r="AM47" s="168"/>
      <c r="AN47" s="168"/>
      <c r="AO47" s="202"/>
      <c r="AP47" s="142"/>
      <c r="AQ47" s="168"/>
      <c r="AR47" s="168"/>
      <c r="AT47" s="203"/>
    </row>
    <row r="48" ht="15.0" customHeight="1">
      <c r="A48" s="108" t="s">
        <v>90</v>
      </c>
      <c r="B48" s="116">
        <f>B47/$G$11</f>
        <v>15465.55128</v>
      </c>
      <c r="C48" s="116"/>
      <c r="P48" s="147"/>
      <c r="AG48" s="38"/>
      <c r="AH48" s="38"/>
      <c r="AI48" s="38"/>
      <c r="AJ48" s="38"/>
      <c r="AK48" s="38"/>
      <c r="AL48" s="38"/>
      <c r="AM48" s="168"/>
      <c r="AN48" s="168"/>
      <c r="AO48" s="202"/>
      <c r="AP48" s="142"/>
      <c r="AQ48" s="168"/>
      <c r="AR48" s="168"/>
      <c r="AT48" s="203"/>
    </row>
    <row r="49" ht="15.0" customHeight="1">
      <c r="A49" s="793" t="s">
        <v>560</v>
      </c>
      <c r="B49" s="794" t="str">
        <f t="shared" ref="B49:C49" si="3">B48/$C$48</f>
        <v>#DIV/0!</v>
      </c>
      <c r="C49" s="794" t="str">
        <f t="shared" si="3"/>
        <v>#DIV/0!</v>
      </c>
      <c r="P49" s="147"/>
      <c r="AG49" s="38"/>
      <c r="AH49" s="38"/>
      <c r="AI49" s="38"/>
      <c r="AJ49" s="38"/>
      <c r="AK49" s="38"/>
      <c r="AL49" s="38"/>
      <c r="AM49" s="168"/>
      <c r="AN49" s="168"/>
      <c r="AO49" s="202"/>
      <c r="AP49" s="142"/>
      <c r="AQ49" s="168"/>
      <c r="AR49" s="168"/>
      <c r="AT49" s="203"/>
    </row>
    <row r="50" ht="15.0" customHeight="1">
      <c r="P50" s="147"/>
      <c r="AG50" s="38"/>
      <c r="AH50" s="38"/>
      <c r="AI50" s="38"/>
      <c r="AJ50" s="38"/>
      <c r="AK50" s="38"/>
      <c r="AL50" s="38"/>
      <c r="AM50" s="168"/>
      <c r="AN50" s="168"/>
      <c r="AO50" s="202"/>
      <c r="AP50" s="142"/>
      <c r="AQ50" s="168"/>
      <c r="AR50" s="168"/>
      <c r="AT50" s="203"/>
    </row>
    <row r="51">
      <c r="A51" s="204"/>
      <c r="B51" s="204"/>
      <c r="D51" s="2"/>
      <c r="E51" s="2"/>
      <c r="F51" s="2"/>
      <c r="G51" s="2"/>
      <c r="AM51" s="142"/>
      <c r="AN51" s="138"/>
      <c r="AO51" s="138"/>
      <c r="AP51" s="138"/>
      <c r="AQ51" s="138"/>
      <c r="AR51" s="142"/>
      <c r="AT51" s="203"/>
    </row>
    <row r="52">
      <c r="A52" s="204" t="s">
        <v>192</v>
      </c>
      <c r="B52" s="204"/>
      <c r="D52" s="2"/>
      <c r="E52" s="2"/>
      <c r="F52" s="2"/>
      <c r="G52" s="2"/>
      <c r="AM52" s="142"/>
      <c r="AN52" s="138"/>
      <c r="AO52" s="138"/>
      <c r="AP52" s="138"/>
      <c r="AQ52" s="138"/>
      <c r="AR52" s="142"/>
      <c r="AT52" s="203"/>
    </row>
    <row r="53">
      <c r="A53" s="214" t="s">
        <v>193</v>
      </c>
      <c r="B53" s="214" t="s">
        <v>194</v>
      </c>
      <c r="C53" s="214" t="s">
        <v>195</v>
      </c>
      <c r="D53" s="214" t="s">
        <v>196</v>
      </c>
      <c r="E53" s="214" t="s">
        <v>197</v>
      </c>
      <c r="F53" s="214" t="s">
        <v>198</v>
      </c>
      <c r="G53" s="214" t="s">
        <v>199</v>
      </c>
      <c r="H53" s="214" t="s">
        <v>200</v>
      </c>
      <c r="I53" s="215"/>
      <c r="J53" s="214" t="s">
        <v>201</v>
      </c>
      <c r="K53" s="214" t="s">
        <v>202</v>
      </c>
      <c r="AG53" s="164"/>
      <c r="AH53" s="164"/>
      <c r="AI53" s="38"/>
      <c r="AJ53" s="38"/>
      <c r="AK53" s="38"/>
      <c r="AL53" s="38"/>
      <c r="AM53" s="168"/>
      <c r="AN53" s="202"/>
      <c r="AO53" s="202"/>
      <c r="AP53" s="216"/>
      <c r="AQ53" s="202"/>
      <c r="AR53" s="168"/>
      <c r="AS53" s="148"/>
      <c r="AT53" s="203"/>
    </row>
    <row r="54">
      <c r="A54" s="217" t="s">
        <v>203</v>
      </c>
      <c r="B54" s="218" t="s">
        <v>204</v>
      </c>
      <c r="C54" s="219">
        <f>$H$139</f>
        <v>0.005173177973</v>
      </c>
      <c r="D54" s="219">
        <f>$H$137</f>
        <v>0.005682548136</v>
      </c>
      <c r="E54" s="220">
        <f>$H$133</f>
        <v>0</v>
      </c>
      <c r="F54" s="219">
        <f>H131</f>
        <v>0</v>
      </c>
      <c r="G54" s="219">
        <f t="shared" ref="G54:G58" si="4">IF(K54,max(C54:F54),
max(C54:D54)+max(E54:F54))</f>
        <v>0.005682548136</v>
      </c>
      <c r="H54" s="221" t="str">
        <f t="shared" ref="H54:H70" si="5">LET(maxtime, MAX(C54:F54),
 IFS(maxtime=0, "", C54=maxtime, "HBM", D54=maxtime, "Compute", E54=maxtime, "ICI Lt", F54=maxtime, "ICI BW"))</f>
        <v>Compute</v>
      </c>
      <c r="I54" s="222"/>
      <c r="J54" s="223">
        <f t="shared" ref="J54:J60" si="6">G54/$G$71</f>
        <v>0.005235261831</v>
      </c>
      <c r="K54" s="224" t="b">
        <v>1</v>
      </c>
      <c r="P54" s="225"/>
      <c r="AG54" s="38"/>
      <c r="AH54" s="38"/>
      <c r="AI54" s="164"/>
      <c r="AJ54" s="38"/>
      <c r="AK54" s="38"/>
      <c r="AL54" s="38"/>
      <c r="AM54" s="168"/>
      <c r="AN54" s="138"/>
      <c r="AO54" s="138"/>
      <c r="AP54" s="138"/>
      <c r="AQ54" s="138"/>
      <c r="AR54" s="168"/>
      <c r="AT54" s="203"/>
    </row>
    <row r="55">
      <c r="A55" s="217" t="s">
        <v>203</v>
      </c>
      <c r="B55" s="218" t="s">
        <v>205</v>
      </c>
      <c r="C55" s="219">
        <f>$H$166</f>
        <v>0.02027552012</v>
      </c>
      <c r="D55" s="219">
        <f>$H$164</f>
        <v>0.01948302218</v>
      </c>
      <c r="E55" s="221"/>
      <c r="F55" s="219">
        <f>H161</f>
        <v>0</v>
      </c>
      <c r="G55" s="219">
        <f t="shared" si="4"/>
        <v>0.02027552012</v>
      </c>
      <c r="H55" s="221" t="str">
        <f t="shared" si="5"/>
        <v>HBM</v>
      </c>
      <c r="I55" s="222"/>
      <c r="J55" s="223">
        <f t="shared" si="6"/>
        <v>0.01867958776</v>
      </c>
      <c r="K55" s="224" t="b">
        <v>1</v>
      </c>
      <c r="P55" s="147"/>
      <c r="AG55" s="38"/>
      <c r="AH55" s="38"/>
      <c r="AI55" s="38"/>
      <c r="AJ55" s="38"/>
      <c r="AK55" s="38"/>
      <c r="AL55" s="38"/>
      <c r="AM55" s="168"/>
      <c r="AN55" s="168"/>
      <c r="AO55" s="202"/>
      <c r="AP55" s="142"/>
      <c r="AQ55" s="168"/>
      <c r="AR55" s="168"/>
      <c r="AT55" s="203"/>
    </row>
    <row r="56">
      <c r="A56" s="217" t="s">
        <v>203</v>
      </c>
      <c r="B56" s="218" t="s">
        <v>206</v>
      </c>
      <c r="C56" s="219">
        <f>$H$185</f>
        <v>0.02670027341</v>
      </c>
      <c r="D56" s="219">
        <f>$H$183</f>
        <v>0.008659120969</v>
      </c>
      <c r="E56" s="221"/>
      <c r="F56" s="219"/>
      <c r="G56" s="219">
        <f t="shared" si="4"/>
        <v>0.02670027341</v>
      </c>
      <c r="H56" s="221" t="str">
        <f t="shared" si="5"/>
        <v>HBM</v>
      </c>
      <c r="I56" s="222"/>
      <c r="J56" s="223">
        <f t="shared" si="6"/>
        <v>0.02459863409</v>
      </c>
      <c r="K56" s="224"/>
      <c r="P56" s="147"/>
      <c r="AG56" s="38"/>
      <c r="AH56" s="38"/>
      <c r="AI56" s="38"/>
      <c r="AJ56" s="38"/>
      <c r="AK56" s="38"/>
      <c r="AL56" s="38"/>
      <c r="AM56" s="168"/>
      <c r="AN56" s="138"/>
      <c r="AO56" s="138"/>
      <c r="AP56" s="138"/>
      <c r="AQ56" s="138"/>
      <c r="AR56" s="168"/>
      <c r="AT56" s="203"/>
    </row>
    <row r="57">
      <c r="A57" s="217" t="s">
        <v>203</v>
      </c>
      <c r="B57" s="218" t="s">
        <v>207</v>
      </c>
      <c r="C57" s="219">
        <f>$H$204</f>
        <v>0.002670027341</v>
      </c>
      <c r="D57" s="219">
        <f>$H$202</f>
        <v>0.002130955551</v>
      </c>
      <c r="E57" s="221"/>
      <c r="F57" s="219"/>
      <c r="G57" s="219">
        <f t="shared" si="4"/>
        <v>0.002670027341</v>
      </c>
      <c r="H57" s="221" t="str">
        <f t="shared" si="5"/>
        <v>HBM</v>
      </c>
      <c r="I57" s="222"/>
      <c r="J57" s="223">
        <f t="shared" si="6"/>
        <v>0.002459863409</v>
      </c>
      <c r="K57" s="224"/>
      <c r="P57" s="147"/>
      <c r="AM57" s="142"/>
      <c r="AO57" s="142"/>
      <c r="AP57" s="142"/>
      <c r="AQ57" s="142"/>
      <c r="AR57" s="168"/>
      <c r="AS57" s="148"/>
      <c r="AT57" s="203"/>
    </row>
    <row r="58">
      <c r="A58" s="217" t="s">
        <v>203</v>
      </c>
      <c r="B58" s="218" t="s">
        <v>208</v>
      </c>
      <c r="C58" s="219"/>
      <c r="D58" s="219"/>
      <c r="E58" s="221"/>
      <c r="F58" s="219">
        <f>$H$234</f>
        <v>0.0325012207</v>
      </c>
      <c r="G58" s="219">
        <f t="shared" si="4"/>
        <v>0.0325012207</v>
      </c>
      <c r="H58" s="221" t="str">
        <f t="shared" si="5"/>
        <v>ICI BW</v>
      </c>
      <c r="I58" s="222"/>
      <c r="J58" s="223">
        <f t="shared" si="6"/>
        <v>0.02994297561</v>
      </c>
      <c r="K58" s="224"/>
      <c r="P58" s="147"/>
      <c r="R58" s="226"/>
      <c r="S58" s="226"/>
      <c r="T58" s="226"/>
      <c r="U58" s="226"/>
      <c r="V58" s="226"/>
      <c r="W58" s="38"/>
      <c r="AM58" s="142"/>
      <c r="AO58" s="138"/>
      <c r="AP58" s="138"/>
      <c r="AQ58" s="138"/>
      <c r="AR58" s="168"/>
      <c r="AT58" s="203"/>
    </row>
    <row r="59">
      <c r="A59" s="217" t="s">
        <v>203</v>
      </c>
      <c r="B59" s="227" t="s">
        <v>209</v>
      </c>
      <c r="C59" s="219">
        <f t="shared" ref="C59:D59" si="7">SUM(C61:C63)</f>
        <v>0.03637912252</v>
      </c>
      <c r="D59" s="219">
        <f t="shared" si="7"/>
        <v>0.1212276936</v>
      </c>
      <c r="E59" s="221"/>
      <c r="F59" s="219"/>
      <c r="G59" s="219">
        <f>IF(PARAMS("flash_attn"),MAX(C59:F59),0)</f>
        <v>0.1212276936</v>
      </c>
      <c r="H59" s="221" t="str">
        <f t="shared" si="5"/>
        <v>Compute</v>
      </c>
      <c r="I59" s="222"/>
      <c r="J59" s="223">
        <f t="shared" si="6"/>
        <v>0.1116855857</v>
      </c>
      <c r="K59" s="224"/>
      <c r="P59" s="147"/>
      <c r="R59" s="226"/>
      <c r="S59" s="226"/>
      <c r="T59" s="226"/>
      <c r="U59" s="226"/>
      <c r="V59" s="226"/>
      <c r="W59" s="38"/>
      <c r="AM59" s="142"/>
      <c r="AO59" s="138"/>
      <c r="AP59" s="138"/>
      <c r="AQ59" s="138"/>
      <c r="AR59" s="168"/>
      <c r="AT59" s="203"/>
    </row>
    <row r="60">
      <c r="A60" s="217" t="s">
        <v>203</v>
      </c>
      <c r="B60" s="227" t="s">
        <v>210</v>
      </c>
      <c r="C60" s="219"/>
      <c r="D60" s="219"/>
      <c r="E60" s="221"/>
      <c r="F60" s="219"/>
      <c r="G60" s="219">
        <f>IF(PARAMS("flash_attn"),0,SUM(G61:G63))</f>
        <v>0</v>
      </c>
      <c r="H60" s="221" t="str">
        <f t="shared" si="5"/>
        <v/>
      </c>
      <c r="I60" s="222"/>
      <c r="J60" s="223">
        <f t="shared" si="6"/>
        <v>0</v>
      </c>
      <c r="K60" s="224"/>
      <c r="P60" s="147"/>
      <c r="R60" s="226"/>
      <c r="S60" s="226"/>
      <c r="T60" s="226"/>
      <c r="U60" s="226"/>
      <c r="V60" s="226"/>
      <c r="W60" s="38"/>
      <c r="AM60" s="142"/>
      <c r="AO60" s="138"/>
      <c r="AP60" s="138"/>
      <c r="AQ60" s="138"/>
      <c r="AR60" s="168"/>
      <c r="AT60" s="203"/>
    </row>
    <row r="61">
      <c r="A61" s="217" t="s">
        <v>203</v>
      </c>
      <c r="B61" s="218" t="s">
        <v>676</v>
      </c>
      <c r="C61" s="219">
        <f>$H$253</f>
        <v>0.01335013671</v>
      </c>
      <c r="D61" s="219">
        <f>$H$251</f>
        <v>0.03463648387</v>
      </c>
      <c r="E61" s="221"/>
      <c r="F61" s="219"/>
      <c r="G61" s="219">
        <f t="shared" ref="G61:G63" si="8">max(C61:F61)</f>
        <v>0.03463648387</v>
      </c>
      <c r="H61" s="221" t="str">
        <f t="shared" si="5"/>
        <v>Compute</v>
      </c>
      <c r="I61" s="222"/>
      <c r="J61" s="223"/>
      <c r="K61" s="224"/>
      <c r="P61" s="147"/>
      <c r="R61" s="226"/>
      <c r="S61" s="226"/>
      <c r="T61" s="226"/>
      <c r="U61" s="226"/>
      <c r="V61" s="226"/>
      <c r="W61" s="38"/>
      <c r="AM61" s="142"/>
      <c r="AO61" s="138"/>
      <c r="AP61" s="138"/>
      <c r="AQ61" s="138"/>
      <c r="AR61" s="168"/>
      <c r="AT61" s="203"/>
    </row>
    <row r="62">
      <c r="A62" s="217" t="s">
        <v>203</v>
      </c>
      <c r="B62" s="218" t="s">
        <v>677</v>
      </c>
      <c r="C62" s="219">
        <f>$H$272</f>
        <v>0.001668767088</v>
      </c>
      <c r="D62" s="219">
        <f>$H$270</f>
        <v>0.01731824194</v>
      </c>
      <c r="E62" s="221"/>
      <c r="F62" s="219"/>
      <c r="G62" s="219">
        <f t="shared" si="8"/>
        <v>0.01731824194</v>
      </c>
      <c r="H62" s="221" t="str">
        <f t="shared" si="5"/>
        <v>Compute</v>
      </c>
      <c r="I62" s="222"/>
      <c r="J62" s="223"/>
      <c r="K62" s="224"/>
      <c r="P62" s="147"/>
      <c r="R62" s="228"/>
      <c r="S62" s="228"/>
      <c r="T62" s="228"/>
      <c r="U62" s="228"/>
      <c r="V62" s="228"/>
      <c r="W62" s="38"/>
      <c r="AM62" s="142"/>
      <c r="AN62" s="138"/>
      <c r="AO62" s="142"/>
      <c r="AP62" s="142"/>
      <c r="AQ62" s="138"/>
      <c r="AR62" s="168"/>
      <c r="AT62" s="203"/>
    </row>
    <row r="63">
      <c r="A63" s="217" t="s">
        <v>203</v>
      </c>
      <c r="B63" s="218" t="s">
        <v>678</v>
      </c>
      <c r="C63" s="219">
        <f>$H$291</f>
        <v>0.02136021873</v>
      </c>
      <c r="D63" s="219">
        <f>$H$289</f>
        <v>0.06927296775</v>
      </c>
      <c r="E63" s="221"/>
      <c r="F63" s="219"/>
      <c r="G63" s="219">
        <f t="shared" si="8"/>
        <v>0.06927296775</v>
      </c>
      <c r="H63" s="221" t="str">
        <f t="shared" si="5"/>
        <v>Compute</v>
      </c>
      <c r="I63" s="222"/>
      <c r="J63" s="223"/>
      <c r="K63" s="224"/>
      <c r="P63" s="147"/>
      <c r="R63" s="228"/>
      <c r="S63" s="228"/>
      <c r="T63" s="228"/>
      <c r="U63" s="228"/>
      <c r="V63" s="228"/>
      <c r="W63" s="38"/>
      <c r="AM63" s="142"/>
      <c r="AN63" s="138"/>
      <c r="AO63" s="138"/>
      <c r="AP63" s="138"/>
      <c r="AQ63" s="138"/>
      <c r="AR63" s="168"/>
      <c r="AT63" s="203"/>
    </row>
    <row r="64">
      <c r="A64" s="217" t="s">
        <v>203</v>
      </c>
      <c r="B64" s="218" t="s">
        <v>214</v>
      </c>
      <c r="C64" s="219">
        <f>H310</f>
        <v>0.01869019139</v>
      </c>
      <c r="D64" s="219">
        <f>H308</f>
        <v>0.004329560484</v>
      </c>
      <c r="E64" s="221"/>
      <c r="F64" s="219"/>
      <c r="G64" s="219">
        <f t="shared" ref="G64:G70" si="9">IF(K64,max(C64:F64),
max(C64:D64)+max(E64:F64))</f>
        <v>0.01869019139</v>
      </c>
      <c r="H64" s="221" t="str">
        <f t="shared" si="5"/>
        <v>HBM</v>
      </c>
      <c r="I64" s="222"/>
      <c r="J64" s="223">
        <f t="shared" ref="J64:J71" si="10">G64/$G$71</f>
        <v>0.01721904386</v>
      </c>
      <c r="K64" s="224" t="b">
        <v>1</v>
      </c>
      <c r="P64" s="147"/>
      <c r="R64" s="228"/>
      <c r="S64" s="228"/>
      <c r="T64" s="228"/>
      <c r="U64" s="228"/>
      <c r="V64" s="228"/>
      <c r="W64" s="229"/>
      <c r="AK64" s="203"/>
      <c r="AM64" s="142"/>
      <c r="AN64" s="138"/>
      <c r="AO64" s="138"/>
      <c r="AP64" s="138"/>
      <c r="AQ64" s="138"/>
      <c r="AR64" s="168"/>
      <c r="AT64" s="203"/>
    </row>
    <row r="65">
      <c r="A65" s="217" t="s">
        <v>203</v>
      </c>
      <c r="B65" s="227" t="s">
        <v>215</v>
      </c>
      <c r="C65" s="219"/>
      <c r="D65" s="219"/>
      <c r="E65" s="221"/>
      <c r="F65" s="219">
        <f>$G$325</f>
        <v>0</v>
      </c>
      <c r="G65" s="219">
        <f t="shared" si="9"/>
        <v>0</v>
      </c>
      <c r="H65" s="221" t="str">
        <f t="shared" si="5"/>
        <v/>
      </c>
      <c r="I65" s="222"/>
      <c r="J65" s="223">
        <f t="shared" si="10"/>
        <v>0</v>
      </c>
      <c r="K65" s="224"/>
      <c r="P65" s="147"/>
      <c r="R65" s="228"/>
      <c r="S65" s="228"/>
      <c r="T65" s="228"/>
      <c r="U65" s="230"/>
      <c r="V65" s="230"/>
      <c r="W65" s="38"/>
      <c r="AK65" s="231"/>
      <c r="AL65" s="232"/>
      <c r="AM65" s="168"/>
      <c r="AN65" s="138"/>
      <c r="AO65" s="138"/>
      <c r="AP65" s="138"/>
      <c r="AQ65" s="138"/>
      <c r="AR65" s="168"/>
      <c r="AT65" s="203"/>
    </row>
    <row r="66">
      <c r="A66" s="217" t="s">
        <v>203</v>
      </c>
      <c r="B66" s="218" t="s">
        <v>216</v>
      </c>
      <c r="C66" s="219">
        <f>H352</f>
        <v>0.04238668404</v>
      </c>
      <c r="D66" s="219">
        <f>H350</f>
        <v>0.06061384678</v>
      </c>
      <c r="E66" s="221"/>
      <c r="F66" s="219">
        <f>$H$347</f>
        <v>0</v>
      </c>
      <c r="G66" s="219">
        <f t="shared" si="9"/>
        <v>0.06061384678</v>
      </c>
      <c r="H66" s="221" t="str">
        <f t="shared" si="5"/>
        <v>Compute</v>
      </c>
      <c r="I66" s="222"/>
      <c r="J66" s="223">
        <f t="shared" si="10"/>
        <v>0.05584279286</v>
      </c>
      <c r="K66" s="224" t="b">
        <v>1</v>
      </c>
      <c r="P66" s="147"/>
      <c r="R66" s="228"/>
      <c r="S66" s="228"/>
      <c r="T66" s="228"/>
      <c r="U66" s="230"/>
      <c r="V66" s="230"/>
      <c r="W66" s="38"/>
      <c r="AK66" s="231"/>
      <c r="AL66" s="232"/>
      <c r="AM66" s="168"/>
      <c r="AN66" s="138"/>
      <c r="AO66" s="138"/>
      <c r="AP66" s="138"/>
      <c r="AQ66" s="138"/>
      <c r="AR66" s="168"/>
      <c r="AT66" s="203"/>
    </row>
    <row r="67">
      <c r="A67" s="217" t="s">
        <v>217</v>
      </c>
      <c r="B67" s="233" t="s">
        <v>218</v>
      </c>
      <c r="C67" s="219"/>
      <c r="D67" s="219"/>
      <c r="E67" s="220">
        <f>$H$402</f>
        <v>0.0039</v>
      </c>
      <c r="F67" s="219">
        <f>$H$400</f>
        <v>0.205078125</v>
      </c>
      <c r="G67" s="219">
        <f t="shared" si="9"/>
        <v>0.205078125</v>
      </c>
      <c r="H67" s="221" t="str">
        <f t="shared" si="5"/>
        <v>ICI BW</v>
      </c>
      <c r="I67" s="222"/>
      <c r="J67" s="223">
        <f t="shared" si="10"/>
        <v>0.1889359588</v>
      </c>
      <c r="K67" s="224"/>
      <c r="P67" s="147"/>
      <c r="R67" s="38"/>
      <c r="S67" s="38"/>
      <c r="T67" s="38"/>
      <c r="U67" s="38"/>
      <c r="V67" s="38"/>
      <c r="W67" s="38"/>
      <c r="AM67" s="142"/>
      <c r="AN67" s="138"/>
      <c r="AO67" s="142"/>
      <c r="AP67" s="142"/>
      <c r="AQ67" s="194"/>
      <c r="AR67" s="142"/>
    </row>
    <row r="68">
      <c r="A68" s="217" t="s">
        <v>217</v>
      </c>
      <c r="B68" s="233" t="s">
        <v>219</v>
      </c>
      <c r="C68" s="219">
        <f>$H$450</f>
        <v>0.08944591593</v>
      </c>
      <c r="D68" s="219">
        <f>$H$448</f>
        <v>0.1212276936</v>
      </c>
      <c r="E68" s="221"/>
      <c r="F68" s="219">
        <f>$H$440</f>
        <v>0</v>
      </c>
      <c r="G68" s="219">
        <f t="shared" si="9"/>
        <v>0.1212276936</v>
      </c>
      <c r="H68" s="221" t="str">
        <f t="shared" si="5"/>
        <v>Compute</v>
      </c>
      <c r="I68" s="222"/>
      <c r="J68" s="223">
        <f t="shared" si="10"/>
        <v>0.1116855857</v>
      </c>
      <c r="K68" s="224" t="b">
        <v>1</v>
      </c>
      <c r="P68" s="147"/>
      <c r="R68" s="38"/>
      <c r="S68" s="38"/>
      <c r="T68" s="38"/>
      <c r="U68" s="38"/>
      <c r="V68" s="38"/>
      <c r="W68" s="234"/>
      <c r="AM68" s="142"/>
      <c r="AN68" s="138"/>
      <c r="AO68" s="138"/>
      <c r="AP68" s="138"/>
      <c r="AQ68" s="138"/>
      <c r="AR68" s="142"/>
      <c r="AT68" s="149"/>
    </row>
    <row r="69">
      <c r="A69" s="217" t="s">
        <v>217</v>
      </c>
      <c r="B69" s="233" t="s">
        <v>220</v>
      </c>
      <c r="C69" s="219">
        <f>$H$486</f>
        <v>0.0587406015</v>
      </c>
      <c r="D69" s="219">
        <f>$H$484</f>
        <v>0.06061384678</v>
      </c>
      <c r="E69" s="221"/>
      <c r="F69" s="219">
        <f>$H$475</f>
        <v>0</v>
      </c>
      <c r="G69" s="219">
        <f t="shared" si="9"/>
        <v>0.06061384678</v>
      </c>
      <c r="H69" s="221" t="str">
        <f t="shared" si="5"/>
        <v>Compute</v>
      </c>
      <c r="I69" s="222"/>
      <c r="J69" s="223">
        <f t="shared" si="10"/>
        <v>0.05584279286</v>
      </c>
      <c r="K69" s="224" t="b">
        <v>1</v>
      </c>
      <c r="P69" s="147"/>
      <c r="R69" s="38"/>
      <c r="S69" s="38"/>
      <c r="T69" s="38"/>
      <c r="U69" s="38"/>
      <c r="V69" s="38"/>
      <c r="W69" s="234"/>
      <c r="AM69" s="142"/>
      <c r="AN69" s="138"/>
      <c r="AO69" s="138"/>
      <c r="AP69" s="142"/>
      <c r="AQ69" s="142"/>
      <c r="AR69" s="142"/>
    </row>
    <row r="70">
      <c r="A70" s="217" t="s">
        <v>217</v>
      </c>
      <c r="B70" s="233" t="s">
        <v>221</v>
      </c>
      <c r="C70" s="219"/>
      <c r="D70" s="219"/>
      <c r="E70" s="220">
        <f>$H$538</f>
        <v>0.0039</v>
      </c>
      <c r="F70" s="219">
        <f>$H$536</f>
        <v>0.41015625</v>
      </c>
      <c r="G70" s="219">
        <f t="shared" si="9"/>
        <v>0.41015625</v>
      </c>
      <c r="H70" s="221" t="str">
        <f t="shared" si="5"/>
        <v>ICI BW</v>
      </c>
      <c r="I70" s="222"/>
      <c r="J70" s="223">
        <f t="shared" si="10"/>
        <v>0.3778719175</v>
      </c>
      <c r="K70" s="224"/>
      <c r="P70" s="147"/>
      <c r="AM70" s="142"/>
      <c r="AN70" s="138"/>
      <c r="AO70" s="138"/>
      <c r="AP70" s="138"/>
      <c r="AQ70" s="138"/>
      <c r="AR70" s="142"/>
      <c r="AT70" s="203"/>
    </row>
    <row r="71">
      <c r="A71" s="235"/>
      <c r="B71" s="236"/>
      <c r="C71" s="236"/>
      <c r="D71" s="236"/>
      <c r="E71" s="235" t="s">
        <v>222</v>
      </c>
      <c r="F71" s="237" t="s">
        <v>59</v>
      </c>
      <c r="G71" s="238">
        <f>SUM(G54:G60,G64:G70)</f>
        <v>1.085437237</v>
      </c>
      <c r="H71" s="236"/>
      <c r="I71" s="239"/>
      <c r="J71" s="240">
        <f t="shared" si="10"/>
        <v>1</v>
      </c>
      <c r="K71" s="222"/>
      <c r="P71" s="147"/>
      <c r="AG71" s="164"/>
      <c r="AH71" s="164"/>
      <c r="AI71" s="38"/>
      <c r="AJ71" s="38"/>
      <c r="AK71" s="38"/>
      <c r="AL71" s="38"/>
      <c r="AM71" s="168"/>
      <c r="AN71" s="202"/>
      <c r="AO71" s="202"/>
      <c r="AP71" s="216"/>
      <c r="AQ71" s="202"/>
      <c r="AR71" s="168"/>
      <c r="AT71" s="203"/>
    </row>
    <row r="72">
      <c r="A72" s="241"/>
      <c r="B72" s="236"/>
      <c r="C72" s="236"/>
      <c r="D72" s="236"/>
      <c r="E72" s="241"/>
      <c r="F72" s="237" t="s">
        <v>223</v>
      </c>
      <c r="G72" s="242">
        <f>SUM(G54:G60,G64:G66)+MAX(G67:G68)+MAX(G69:G70)</f>
        <v>0.9035956964</v>
      </c>
      <c r="H72" s="236"/>
      <c r="I72" s="239"/>
      <c r="J72" s="240"/>
      <c r="K72" s="222"/>
      <c r="P72" s="147"/>
      <c r="AG72" s="164"/>
      <c r="AH72" s="164"/>
      <c r="AI72" s="38"/>
      <c r="AJ72" s="38"/>
      <c r="AK72" s="38"/>
      <c r="AL72" s="38"/>
      <c r="AM72" s="168"/>
      <c r="AN72" s="202"/>
      <c r="AO72" s="202"/>
      <c r="AP72" s="216"/>
      <c r="AQ72" s="202"/>
      <c r="AR72" s="168"/>
      <c r="AT72" s="203"/>
    </row>
    <row r="73">
      <c r="A73" s="243" t="s">
        <v>224</v>
      </c>
      <c r="B73" s="244"/>
      <c r="C73" s="244"/>
      <c r="D73" s="244"/>
      <c r="E73" s="243" t="s">
        <v>225</v>
      </c>
      <c r="F73" s="245" t="s">
        <v>59</v>
      </c>
      <c r="G73" s="246">
        <f>IF(F73=F71,G71,G72)</f>
        <v>1.085437237</v>
      </c>
      <c r="H73" s="244"/>
      <c r="I73" s="247"/>
      <c r="J73" s="247"/>
      <c r="K73" s="247"/>
      <c r="P73" s="147"/>
      <c r="AG73" s="38"/>
      <c r="AH73" s="38"/>
      <c r="AI73" s="38"/>
      <c r="AJ73" s="38"/>
      <c r="AK73" s="38"/>
      <c r="AL73" s="38"/>
      <c r="AM73" s="168"/>
      <c r="AN73" s="168"/>
      <c r="AO73" s="202"/>
      <c r="AP73" s="142"/>
      <c r="AQ73" s="168"/>
      <c r="AR73" s="168"/>
      <c r="AT73" s="203"/>
    </row>
    <row r="74" ht="15.0" customHeight="1">
      <c r="P74" s="147"/>
      <c r="AG74" s="38"/>
      <c r="AH74" s="38"/>
      <c r="AI74" s="38"/>
      <c r="AJ74" s="38"/>
      <c r="AK74" s="38"/>
      <c r="AL74" s="38"/>
      <c r="AM74" s="168"/>
      <c r="AN74" s="168"/>
      <c r="AO74" s="202"/>
      <c r="AP74" s="142"/>
      <c r="AQ74" s="168"/>
      <c r="AR74" s="168"/>
      <c r="AT74" s="203"/>
    </row>
    <row r="75">
      <c r="P75" s="147"/>
      <c r="AG75" s="38"/>
      <c r="AH75" s="38"/>
      <c r="AI75" s="38"/>
      <c r="AJ75" s="38"/>
      <c r="AK75" s="38"/>
      <c r="AL75" s="38"/>
      <c r="AM75" s="168"/>
      <c r="AN75" s="168"/>
      <c r="AO75" s="202"/>
      <c r="AP75" s="142"/>
      <c r="AQ75" s="168"/>
      <c r="AR75" s="168"/>
      <c r="AT75" s="203"/>
    </row>
    <row r="76">
      <c r="A76" s="248" t="s">
        <v>226</v>
      </c>
      <c r="E76" s="204" t="s">
        <v>227</v>
      </c>
      <c r="P76" s="147"/>
      <c r="AG76" s="38"/>
      <c r="AH76" s="38"/>
      <c r="AI76" s="38"/>
      <c r="AJ76" s="38"/>
      <c r="AK76" s="38"/>
      <c r="AL76" s="38"/>
      <c r="AM76" s="168"/>
      <c r="AN76" s="138"/>
      <c r="AO76" s="138"/>
      <c r="AP76" s="138"/>
      <c r="AQ76" s="138"/>
      <c r="AR76" s="168"/>
      <c r="AT76" s="203"/>
    </row>
    <row r="77">
      <c r="A77" s="106" t="s">
        <v>228</v>
      </c>
      <c r="B77" s="106" t="s">
        <v>118</v>
      </c>
      <c r="C77" s="106" t="s">
        <v>121</v>
      </c>
      <c r="E77" s="249" t="s">
        <v>229</v>
      </c>
      <c r="F77" s="250" t="s">
        <v>230</v>
      </c>
      <c r="G77" s="251"/>
      <c r="H77" s="252"/>
      <c r="I77" s="250" t="s">
        <v>231</v>
      </c>
      <c r="J77" s="251"/>
      <c r="K77" s="251"/>
      <c r="L77" s="251"/>
      <c r="M77" s="251"/>
      <c r="N77" s="252"/>
      <c r="O77" s="253" t="s">
        <v>232</v>
      </c>
      <c r="P77" s="254" t="s">
        <v>233</v>
      </c>
      <c r="Q77" s="255" t="s">
        <v>234</v>
      </c>
      <c r="AM77" s="142"/>
      <c r="AO77" s="142"/>
      <c r="AP77" s="142"/>
      <c r="AQ77" s="142"/>
      <c r="AR77" s="168"/>
      <c r="AT77" s="203"/>
    </row>
    <row r="78">
      <c r="A78" s="108" t="s">
        <v>235</v>
      </c>
      <c r="B78" s="256">
        <f>SUM(P87,P145,P172,P191,P297,P331) * PARAMS("L") / 1024</f>
        <v>10.62957764</v>
      </c>
      <c r="C78" s="257"/>
      <c r="D78" s="38"/>
      <c r="E78" s="258" t="s">
        <v>236</v>
      </c>
      <c r="F78" s="259" t="s">
        <v>237</v>
      </c>
      <c r="G78" s="260"/>
      <c r="H78" s="261" t="s">
        <v>238</v>
      </c>
      <c r="I78" s="261" t="s">
        <v>239</v>
      </c>
      <c r="J78" s="261"/>
      <c r="K78" s="262" t="s">
        <v>40</v>
      </c>
      <c r="L78" s="262" t="s">
        <v>38</v>
      </c>
      <c r="M78" s="261" t="s">
        <v>125</v>
      </c>
      <c r="N78" s="261" t="s">
        <v>240</v>
      </c>
      <c r="O78" s="263" t="s">
        <v>63</v>
      </c>
      <c r="P78" s="264"/>
      <c r="Q78" s="262"/>
      <c r="AM78" s="142"/>
      <c r="AO78" s="138"/>
      <c r="AP78" s="138"/>
      <c r="AQ78" s="138"/>
      <c r="AR78" s="168"/>
      <c r="AT78" s="203"/>
    </row>
    <row r="79">
      <c r="A79" s="108" t="s">
        <v>241</v>
      </c>
      <c r="B79" s="265">
        <f>SUM($P$360,$P$456) * PARAMS("L") / 1024</f>
        <v>133.4375</v>
      </c>
      <c r="C79" s="172"/>
      <c r="D79" s="38"/>
      <c r="E79" s="266"/>
      <c r="F79" s="267"/>
      <c r="G79" s="268"/>
      <c r="H79" s="269" t="s">
        <v>242</v>
      </c>
      <c r="I79" s="270" t="s">
        <v>239</v>
      </c>
      <c r="J79" s="271"/>
      <c r="K79" s="270">
        <f t="shared" ref="K79:M79" si="11">PARAMS(K78)</f>
        <v>16</v>
      </c>
      <c r="L79" s="270">
        <f t="shared" si="11"/>
        <v>512</v>
      </c>
      <c r="M79" s="270">
        <f t="shared" si="11"/>
        <v>7168</v>
      </c>
      <c r="N79" s="270" t="s">
        <v>240</v>
      </c>
      <c r="O79" s="272"/>
      <c r="P79" s="273">
        <f>SIZEOF_IN_MIB(J79:M79, $O78)</f>
        <v>56</v>
      </c>
      <c r="Q79" s="269"/>
      <c r="AM79" s="142"/>
      <c r="AN79" s="138"/>
      <c r="AO79" s="142"/>
      <c r="AP79" s="142"/>
      <c r="AQ79" s="138"/>
      <c r="AR79" s="168"/>
      <c r="AT79" s="203"/>
    </row>
    <row r="80">
      <c r="A80" s="198" t="s">
        <v>243</v>
      </c>
      <c r="B80" s="172"/>
      <c r="C80" s="172"/>
      <c r="D80" s="38"/>
      <c r="E80" s="266"/>
      <c r="F80" s="267"/>
      <c r="G80" s="268"/>
      <c r="H80" s="274" t="s">
        <v>244</v>
      </c>
      <c r="I80" s="274" t="s">
        <v>239</v>
      </c>
      <c r="J80" s="261"/>
      <c r="K80" s="262"/>
      <c r="L80" s="262" t="s">
        <v>143</v>
      </c>
      <c r="M80" s="262"/>
      <c r="N80" s="274" t="s">
        <v>240</v>
      </c>
      <c r="O80" s="275"/>
      <c r="P80" s="276"/>
      <c r="Q80" s="262"/>
      <c r="AM80" s="142"/>
      <c r="AN80" s="138"/>
      <c r="AO80" s="138"/>
      <c r="AP80" s="138"/>
      <c r="AQ80" s="138"/>
      <c r="AR80" s="168"/>
      <c r="AT80" s="203"/>
    </row>
    <row r="81">
      <c r="A81" s="108" t="s">
        <v>245</v>
      </c>
      <c r="B81" s="265">
        <f>SIZEOF_IN_MIB(PARAMS("B")*PARAMS("S")*PARAMS("L")*(PARAMS("c_kv")+PARAMS("h_rope")), PARAMS("kv_dtype"))/1024</f>
        <v>0.5361328125</v>
      </c>
      <c r="C81" s="172"/>
      <c r="D81" s="38"/>
      <c r="E81" s="277"/>
      <c r="F81" s="278"/>
      <c r="G81" s="279"/>
      <c r="H81" s="269" t="s">
        <v>246</v>
      </c>
      <c r="I81" s="271" t="s">
        <v>239</v>
      </c>
      <c r="J81" s="270"/>
      <c r="K81" s="271">
        <f t="shared" ref="K81:M81" si="12">K79/SHARDING(K80)</f>
        <v>16</v>
      </c>
      <c r="L81" s="271">
        <f t="shared" si="12"/>
        <v>32</v>
      </c>
      <c r="M81" s="271">
        <f t="shared" si="12"/>
        <v>7168</v>
      </c>
      <c r="N81" s="271" t="s">
        <v>240</v>
      </c>
      <c r="O81" s="280"/>
      <c r="P81" s="273">
        <f>SIZEOF_IN_MIB(J81:M81, $O78)</f>
        <v>3.5</v>
      </c>
      <c r="Q81" s="269"/>
      <c r="AG81" s="2"/>
      <c r="AK81" s="203"/>
      <c r="AM81" s="142"/>
      <c r="AN81" s="138"/>
      <c r="AO81" s="138"/>
      <c r="AP81" s="138"/>
      <c r="AQ81" s="138"/>
      <c r="AR81" s="168"/>
      <c r="AT81" s="203"/>
    </row>
    <row r="82">
      <c r="A82" s="198" t="s">
        <v>247</v>
      </c>
      <c r="B82" s="281">
        <f>MAX(P87,P106,P137,P164,P183,P202,P251,P270,P289,P305,P366,P415,P505,P524)/1024</f>
        <v>0.01025390625</v>
      </c>
      <c r="C82" s="198"/>
      <c r="D82" s="38"/>
      <c r="E82" s="258" t="s">
        <v>248</v>
      </c>
      <c r="F82" s="282" t="s">
        <v>249</v>
      </c>
      <c r="G82" s="260"/>
      <c r="H82" s="261" t="s">
        <v>238</v>
      </c>
      <c r="I82" s="261" t="s">
        <v>239</v>
      </c>
      <c r="J82" s="261"/>
      <c r="K82" s="262" t="s">
        <v>40</v>
      </c>
      <c r="L82" s="262" t="s">
        <v>38</v>
      </c>
      <c r="M82" s="283" t="s">
        <v>125</v>
      </c>
      <c r="N82" s="261" t="s">
        <v>240</v>
      </c>
      <c r="O82" s="263" t="str">
        <f>EXTRACT_ACTIVATION_DTYPE(PARAMS("attn_proj_dtype"))</f>
        <v>fp8</v>
      </c>
      <c r="P82" s="264"/>
      <c r="Q82" s="263" t="b">
        <v>0</v>
      </c>
      <c r="AG82" s="2"/>
      <c r="AK82" s="231"/>
      <c r="AL82" s="232"/>
      <c r="AM82" s="168"/>
      <c r="AN82" s="138"/>
      <c r="AO82" s="138"/>
      <c r="AP82" s="138"/>
      <c r="AQ82" s="138"/>
      <c r="AR82" s="168"/>
      <c r="AT82" s="203"/>
    </row>
    <row r="83">
      <c r="A83" s="284" t="s">
        <v>250</v>
      </c>
      <c r="B83" s="285">
        <f>SUM(B78:B81)</f>
        <v>144.6032104</v>
      </c>
      <c r="C83" s="284" t="str">
        <f>"&lt;=" &amp; ($H$28 * PARAMS("num_devices")) &amp; " (Capacity)?"</f>
        <v>&lt;=1536 (Capacity)?</v>
      </c>
      <c r="D83" s="38"/>
      <c r="E83" s="266"/>
      <c r="F83" s="267"/>
      <c r="G83" s="268"/>
      <c r="H83" s="269" t="s">
        <v>242</v>
      </c>
      <c r="I83" s="270" t="s">
        <v>239</v>
      </c>
      <c r="J83" s="271"/>
      <c r="K83" s="270">
        <f t="shared" ref="K83:M83" si="13">PARAMS(K82)</f>
        <v>16</v>
      </c>
      <c r="L83" s="270">
        <f t="shared" si="13"/>
        <v>512</v>
      </c>
      <c r="M83" s="270">
        <f t="shared" si="13"/>
        <v>7168</v>
      </c>
      <c r="N83" s="270" t="s">
        <v>240</v>
      </c>
      <c r="O83" s="272"/>
      <c r="P83" s="273">
        <f>SIZEOF_IN_MIB(J83:M83, $O82)</f>
        <v>56</v>
      </c>
      <c r="Q83" s="272"/>
      <c r="AG83" s="2"/>
      <c r="AM83" s="38"/>
      <c r="AR83" s="38"/>
    </row>
    <row r="84">
      <c r="A84" s="172"/>
      <c r="B84" s="172"/>
      <c r="C84" s="172"/>
      <c r="D84" s="87"/>
      <c r="E84" s="266"/>
      <c r="F84" s="267"/>
      <c r="G84" s="268"/>
      <c r="H84" s="274" t="s">
        <v>244</v>
      </c>
      <c r="I84" s="274" t="s">
        <v>239</v>
      </c>
      <c r="J84" s="261"/>
      <c r="K84" s="262"/>
      <c r="L84" s="262" t="s">
        <v>143</v>
      </c>
      <c r="M84" s="274"/>
      <c r="N84" s="274" t="s">
        <v>240</v>
      </c>
      <c r="O84" s="275"/>
      <c r="P84" s="276"/>
      <c r="Q84" s="275"/>
    </row>
    <row r="85">
      <c r="A85" s="108" t="s">
        <v>251</v>
      </c>
      <c r="B85" s="256">
        <f>SUM(P89,P147,P174,P193,P299,P333) * PARAMS("L") / 1024</f>
        <v>10.62957764</v>
      </c>
      <c r="C85" s="257"/>
      <c r="D85" s="87"/>
      <c r="E85" s="266"/>
      <c r="F85" s="278"/>
      <c r="G85" s="279"/>
      <c r="H85" s="269" t="s">
        <v>246</v>
      </c>
      <c r="I85" s="271" t="s">
        <v>239</v>
      </c>
      <c r="J85" s="270"/>
      <c r="K85" s="271">
        <f t="shared" ref="K85:M85" si="14">K83/SHARDING(K84)</f>
        <v>16</v>
      </c>
      <c r="L85" s="271">
        <f t="shared" si="14"/>
        <v>32</v>
      </c>
      <c r="M85" s="271">
        <f t="shared" si="14"/>
        <v>7168</v>
      </c>
      <c r="N85" s="271" t="s">
        <v>240</v>
      </c>
      <c r="O85" s="280"/>
      <c r="P85" s="273">
        <f>SIZEOF_IN_MIB(J85:M85, $O82)</f>
        <v>3.5</v>
      </c>
      <c r="Q85" s="280"/>
      <c r="AG85" s="2"/>
    </row>
    <row r="86">
      <c r="A86" s="108" t="s">
        <v>252</v>
      </c>
      <c r="B86" s="265">
        <f>SUM(P410,P458) * PARAMS("L") / 1024</f>
        <v>20.015625</v>
      </c>
      <c r="C86" s="257"/>
      <c r="D86" s="87"/>
      <c r="E86" s="266"/>
      <c r="F86" s="259" t="s">
        <v>253</v>
      </c>
      <c r="G86" s="260"/>
      <c r="H86" s="274" t="s">
        <v>238</v>
      </c>
      <c r="I86" s="274" t="s">
        <v>239</v>
      </c>
      <c r="J86" s="261"/>
      <c r="K86" s="261"/>
      <c r="L86" s="286" t="s">
        <v>125</v>
      </c>
      <c r="M86" s="262" t="s">
        <v>142</v>
      </c>
      <c r="N86" s="274" t="s">
        <v>240</v>
      </c>
      <c r="O86" s="263" t="str">
        <f>EXTRACT_WEIGHT_DTYPE(PARAMS("attn_proj_dtype"))</f>
        <v>fp8</v>
      </c>
      <c r="P86" s="276"/>
      <c r="Q86" s="263" t="b">
        <v>0</v>
      </c>
      <c r="AP86" s="138"/>
      <c r="AQ86" s="138"/>
      <c r="AT86" s="149"/>
    </row>
    <row r="87">
      <c r="A87" s="198" t="s">
        <v>243</v>
      </c>
      <c r="B87" s="172"/>
      <c r="C87" s="257"/>
      <c r="D87" s="87"/>
      <c r="E87" s="266"/>
      <c r="F87" s="267"/>
      <c r="G87" s="268"/>
      <c r="H87" s="269" t="s">
        <v>242</v>
      </c>
      <c r="I87" s="271" t="s">
        <v>239</v>
      </c>
      <c r="J87" s="270"/>
      <c r="K87" s="270"/>
      <c r="L87" s="271">
        <f t="shared" ref="L87:M87" si="15">PARAMS(L86)</f>
        <v>7168</v>
      </c>
      <c r="M87" s="271">
        <f t="shared" si="15"/>
        <v>1536</v>
      </c>
      <c r="N87" s="271" t="s">
        <v>240</v>
      </c>
      <c r="O87" s="272"/>
      <c r="P87" s="273">
        <f>SIZEOF_IN_MIB(J87:M87, $O86)</f>
        <v>10.5</v>
      </c>
      <c r="Q87" s="272"/>
      <c r="AP87" s="142"/>
    </row>
    <row r="88">
      <c r="A88" s="108" t="s">
        <v>254</v>
      </c>
      <c r="B88" s="265">
        <f>B81/PARAMS("num_devices")</f>
        <v>0.03350830078</v>
      </c>
      <c r="C88" s="257"/>
      <c r="D88" s="87"/>
      <c r="E88" s="266"/>
      <c r="F88" s="267"/>
      <c r="G88" s="268"/>
      <c r="H88" s="274" t="s">
        <v>244</v>
      </c>
      <c r="I88" s="274" t="s">
        <v>239</v>
      </c>
      <c r="J88" s="261"/>
      <c r="K88" s="261"/>
      <c r="L88" s="274"/>
      <c r="M88" s="274"/>
      <c r="N88" s="274" t="s">
        <v>240</v>
      </c>
      <c r="O88" s="275"/>
      <c r="P88" s="276"/>
      <c r="Q88" s="275"/>
      <c r="AP88" s="138"/>
      <c r="AQ88" s="138"/>
      <c r="AT88" s="149"/>
    </row>
    <row r="89">
      <c r="A89" s="108" t="s">
        <v>255</v>
      </c>
      <c r="B89" s="265">
        <f>MAX(P89,P108,P139,P166,P185,P204,P253,P272,P291,P307,P368,P417,P507,P526)/1024</f>
        <v>0.01025390625</v>
      </c>
      <c r="C89" s="257"/>
      <c r="D89" s="87"/>
      <c r="E89" s="266"/>
      <c r="F89" s="278"/>
      <c r="G89" s="279"/>
      <c r="H89" s="271" t="s">
        <v>246</v>
      </c>
      <c r="I89" s="271" t="s">
        <v>239</v>
      </c>
      <c r="J89" s="270"/>
      <c r="K89" s="270"/>
      <c r="L89" s="271">
        <f t="shared" ref="L89:M89" si="16">L87/SHARDING(L88)</f>
        <v>7168</v>
      </c>
      <c r="M89" s="271">
        <f t="shared" si="16"/>
        <v>1536</v>
      </c>
      <c r="N89" s="271" t="s">
        <v>240</v>
      </c>
      <c r="O89" s="280"/>
      <c r="P89" s="273">
        <f>SIZEOF_IN_MIB(J89:M89, $O86)</f>
        <v>10.5</v>
      </c>
      <c r="Q89" s="280"/>
    </row>
    <row r="90">
      <c r="A90" s="122" t="s">
        <v>256</v>
      </c>
      <c r="B90" s="287">
        <f>SUM(B85:B88)</f>
        <v>30.67871094</v>
      </c>
      <c r="C90" s="288" t="str">
        <f>"&lt;=" &amp; ($H$28) &amp; " (Capacity)?"</f>
        <v>&lt;=96 (Capacity)?</v>
      </c>
      <c r="D90" s="87"/>
      <c r="E90" s="266"/>
      <c r="F90" s="259" t="s">
        <v>257</v>
      </c>
      <c r="G90" s="260"/>
      <c r="H90" s="289" t="s">
        <v>238</v>
      </c>
      <c r="I90" s="289" t="s">
        <v>239</v>
      </c>
      <c r="J90" s="290"/>
      <c r="K90" s="195" t="s">
        <v>40</v>
      </c>
      <c r="L90" s="195" t="s">
        <v>38</v>
      </c>
      <c r="M90" s="195" t="s">
        <v>142</v>
      </c>
      <c r="N90" s="289" t="s">
        <v>240</v>
      </c>
      <c r="O90" s="291" t="s">
        <v>82</v>
      </c>
      <c r="P90" s="292"/>
      <c r="Q90" s="291" t="b">
        <v>0</v>
      </c>
    </row>
    <row r="91">
      <c r="A91" s="87"/>
      <c r="B91" s="87"/>
      <c r="C91" s="87"/>
      <c r="D91" s="87"/>
      <c r="E91" s="266"/>
      <c r="F91" s="267"/>
      <c r="G91" s="268"/>
      <c r="H91" s="195" t="s">
        <v>242</v>
      </c>
      <c r="I91" s="289" t="s">
        <v>239</v>
      </c>
      <c r="J91" s="290"/>
      <c r="K91" s="289">
        <f t="shared" ref="K91:M91" si="17">PARAMS(K90)</f>
        <v>16</v>
      </c>
      <c r="L91" s="290">
        <f t="shared" si="17"/>
        <v>512</v>
      </c>
      <c r="M91" s="289">
        <f t="shared" si="17"/>
        <v>1536</v>
      </c>
      <c r="N91" s="289" t="s">
        <v>240</v>
      </c>
      <c r="O91" s="266"/>
      <c r="P91" s="292">
        <f>SIZEOF_IN_MIB(K91:M91, $O90)</f>
        <v>24</v>
      </c>
      <c r="Q91" s="266"/>
    </row>
    <row r="92">
      <c r="A92" s="87"/>
      <c r="B92" s="87"/>
      <c r="C92" s="87"/>
      <c r="D92" s="87"/>
      <c r="E92" s="266"/>
      <c r="F92" s="267"/>
      <c r="G92" s="268"/>
      <c r="H92" s="289" t="s">
        <v>244</v>
      </c>
      <c r="I92" s="289" t="s">
        <v>239</v>
      </c>
      <c r="J92" s="290"/>
      <c r="K92" s="195"/>
      <c r="L92" s="195" t="s">
        <v>143</v>
      </c>
      <c r="M92" s="289"/>
      <c r="N92" s="289" t="s">
        <v>240</v>
      </c>
      <c r="O92" s="266"/>
      <c r="P92" s="292"/>
      <c r="Q92" s="266"/>
    </row>
    <row r="93">
      <c r="A93" s="87"/>
      <c r="B93" s="87"/>
      <c r="C93" s="87"/>
      <c r="D93" s="87"/>
      <c r="E93" s="266"/>
      <c r="F93" s="278"/>
      <c r="G93" s="279"/>
      <c r="H93" s="289" t="s">
        <v>246</v>
      </c>
      <c r="I93" s="289" t="s">
        <v>239</v>
      </c>
      <c r="J93" s="290"/>
      <c r="K93" s="289">
        <f t="shared" ref="K93:M93" si="18">K91/SHARDING(K92)</f>
        <v>16</v>
      </c>
      <c r="L93" s="289">
        <f t="shared" si="18"/>
        <v>32</v>
      </c>
      <c r="M93" s="289">
        <f t="shared" si="18"/>
        <v>1536</v>
      </c>
      <c r="N93" s="289" t="s">
        <v>240</v>
      </c>
      <c r="O93" s="277"/>
      <c r="P93" s="292">
        <f>SIZEOF_IN_MIB(K93:M93, $O90)</f>
        <v>1.5</v>
      </c>
      <c r="Q93" s="277"/>
    </row>
    <row r="94">
      <c r="A94" s="87"/>
      <c r="B94" s="87"/>
      <c r="C94" s="87"/>
      <c r="E94" s="266"/>
      <c r="F94" s="296" t="s">
        <v>258</v>
      </c>
      <c r="G94" s="297" t="s">
        <v>259</v>
      </c>
      <c r="H94" s="298" t="s">
        <v>238</v>
      </c>
      <c r="I94" s="290" t="s">
        <v>239</v>
      </c>
      <c r="J94" s="290" t="str">
        <f t="array" ref="J94:M97">J78:M81</f>
        <v/>
      </c>
      <c r="K94" s="195" t="s">
        <v>40</v>
      </c>
      <c r="L94" s="195" t="s">
        <v>38</v>
      </c>
      <c r="M94" s="299" t="s">
        <v>125</v>
      </c>
      <c r="N94" s="290" t="s">
        <v>240</v>
      </c>
      <c r="O94" s="291" t="str">
        <f>O82</f>
        <v>fp8</v>
      </c>
      <c r="P94" s="290"/>
      <c r="Q94" s="291"/>
    </row>
    <row r="95">
      <c r="A95" s="87"/>
      <c r="B95" s="87"/>
      <c r="C95" s="87"/>
      <c r="E95" s="266"/>
      <c r="F95" s="266"/>
      <c r="G95" s="266"/>
      <c r="H95" s="300" t="s">
        <v>242</v>
      </c>
      <c r="I95" s="290" t="s">
        <v>239</v>
      </c>
      <c r="J95" s="289"/>
      <c r="K95" s="290">
        <v>16.0</v>
      </c>
      <c r="L95" s="290">
        <v>512.0</v>
      </c>
      <c r="M95" s="290">
        <v>7168.0</v>
      </c>
      <c r="N95" s="290" t="s">
        <v>240</v>
      </c>
      <c r="O95" s="266"/>
      <c r="P95" s="301">
        <f>SIZEOF_IN_MIB(J95:M95, O94)</f>
        <v>56</v>
      </c>
      <c r="Q95" s="266"/>
    </row>
    <row r="96">
      <c r="A96" s="87"/>
      <c r="B96" s="87"/>
      <c r="C96" s="87"/>
      <c r="E96" s="266"/>
      <c r="F96" s="266"/>
      <c r="G96" s="266"/>
      <c r="H96" s="300" t="s">
        <v>260</v>
      </c>
      <c r="I96" s="289" t="s">
        <v>239</v>
      </c>
      <c r="J96" s="290"/>
      <c r="K96" s="195"/>
      <c r="L96" s="195" t="s">
        <v>143</v>
      </c>
      <c r="M96" s="195"/>
      <c r="N96" s="289" t="s">
        <v>240</v>
      </c>
      <c r="O96" s="266"/>
      <c r="P96" s="301"/>
      <c r="Q96" s="266"/>
    </row>
    <row r="97">
      <c r="A97" s="87"/>
      <c r="B97" s="87"/>
      <c r="C97" s="87"/>
      <c r="E97" s="266"/>
      <c r="F97" s="266"/>
      <c r="G97" s="266"/>
      <c r="H97" s="302" t="s">
        <v>261</v>
      </c>
      <c r="I97" s="274" t="s">
        <v>239</v>
      </c>
      <c r="J97" s="261"/>
      <c r="K97" s="274">
        <v>16.0</v>
      </c>
      <c r="L97" s="274">
        <v>32.0</v>
      </c>
      <c r="M97" s="274">
        <v>7168.0</v>
      </c>
      <c r="N97" s="262" t="s">
        <v>240</v>
      </c>
      <c r="O97" s="275"/>
      <c r="P97" s="303">
        <f>SIZEOF_IN_MIB(J97:M97, O94)</f>
        <v>3.5</v>
      </c>
      <c r="Q97" s="275"/>
    </row>
    <row r="98">
      <c r="A98" s="87"/>
      <c r="B98" s="87"/>
      <c r="C98" s="87"/>
      <c r="E98" s="266"/>
      <c r="F98" s="266"/>
      <c r="G98" s="277"/>
      <c r="H98" s="304" t="s">
        <v>262</v>
      </c>
      <c r="I98" s="271" t="s">
        <v>239</v>
      </c>
      <c r="J98" s="270"/>
      <c r="K98" s="269"/>
      <c r="L98" s="269"/>
      <c r="M98" s="269"/>
      <c r="N98" s="271" t="s">
        <v>240</v>
      </c>
      <c r="O98" s="280"/>
      <c r="P98" s="305"/>
      <c r="Q98" s="280"/>
      <c r="R98" s="38"/>
      <c r="S98" s="38"/>
      <c r="AG98" s="38"/>
      <c r="AH98" s="38"/>
      <c r="AI98" s="38"/>
      <c r="AJ98" s="38"/>
      <c r="AK98" s="38"/>
      <c r="AL98" s="38"/>
      <c r="AM98" s="38"/>
      <c r="AN98" s="38"/>
      <c r="AO98" s="38"/>
      <c r="AP98" s="38"/>
      <c r="AQ98" s="38"/>
      <c r="AR98" s="38"/>
      <c r="AS98" s="38"/>
      <c r="AT98" s="38"/>
    </row>
    <row r="99">
      <c r="A99" s="87"/>
      <c r="B99" s="87"/>
      <c r="C99" s="87"/>
      <c r="E99" s="266"/>
      <c r="F99" s="266"/>
      <c r="G99" s="306" t="s">
        <v>263</v>
      </c>
      <c r="H99" s="307"/>
      <c r="I99" s="308"/>
      <c r="J99" s="308"/>
      <c r="K99" s="308"/>
      <c r="L99" s="309"/>
      <c r="M99" s="309"/>
      <c r="N99" s="309"/>
      <c r="O99" s="308"/>
      <c r="P99" s="310"/>
      <c r="Q99" s="308"/>
      <c r="R99" s="38"/>
      <c r="S99" s="38"/>
      <c r="AG99" s="38"/>
      <c r="AH99" s="38"/>
      <c r="AI99" s="38"/>
      <c r="AJ99" s="38"/>
      <c r="AK99" s="38"/>
      <c r="AL99" s="38"/>
      <c r="AM99" s="38"/>
      <c r="AN99" s="38"/>
      <c r="AO99" s="38"/>
      <c r="AP99" s="38"/>
      <c r="AQ99" s="38"/>
      <c r="AR99" s="38"/>
      <c r="AS99" s="38"/>
      <c r="AT99" s="38"/>
    </row>
    <row r="100">
      <c r="A100" s="87"/>
      <c r="B100" s="87"/>
      <c r="C100" s="87"/>
      <c r="E100" s="266"/>
      <c r="F100" s="266"/>
      <c r="G100" s="311" t="s">
        <v>264</v>
      </c>
      <c r="H100" s="312">
        <f>SHARDING(K96)*SHARDING(L96)*SHARDING(M96)</f>
        <v>16</v>
      </c>
      <c r="I100" s="313"/>
      <c r="J100" s="313"/>
      <c r="K100" s="313"/>
      <c r="L100" s="314"/>
      <c r="M100" s="314"/>
      <c r="N100" s="314"/>
      <c r="O100" s="313"/>
      <c r="P100" s="315"/>
      <c r="Q100" s="313"/>
      <c r="R100" s="38"/>
      <c r="S100" s="38"/>
      <c r="AG100" s="38"/>
      <c r="AH100" s="38"/>
      <c r="AI100" s="38"/>
      <c r="AJ100" s="38"/>
      <c r="AK100" s="38"/>
      <c r="AL100" s="38"/>
      <c r="AM100" s="38"/>
      <c r="AN100" s="38"/>
      <c r="AO100" s="38"/>
      <c r="AP100" s="38"/>
      <c r="AQ100" s="38"/>
      <c r="AR100" s="38"/>
      <c r="AS100" s="38"/>
      <c r="AT100" s="38"/>
    </row>
    <row r="101">
      <c r="A101" s="87"/>
      <c r="B101" s="87"/>
      <c r="C101" s="87"/>
      <c r="E101" s="266"/>
      <c r="F101" s="266"/>
      <c r="G101" s="311" t="s">
        <v>265</v>
      </c>
      <c r="H101" s="316">
        <f>P97 * (H100-1)</f>
        <v>52.5</v>
      </c>
      <c r="I101" s="222"/>
      <c r="J101" s="317"/>
      <c r="K101" s="317"/>
      <c r="L101" s="318"/>
      <c r="M101" s="318"/>
      <c r="N101" s="318"/>
      <c r="O101" s="317"/>
      <c r="P101" s="319"/>
      <c r="Q101" s="317"/>
      <c r="R101" s="38"/>
      <c r="S101" s="38"/>
      <c r="AG101" s="38"/>
      <c r="AH101" s="38"/>
      <c r="AI101" s="38"/>
      <c r="AJ101" s="38"/>
      <c r="AK101" s="38"/>
      <c r="AL101" s="38"/>
      <c r="AM101" s="38"/>
      <c r="AN101" s="38"/>
      <c r="AO101" s="38"/>
      <c r="AP101" s="38"/>
      <c r="AQ101" s="38"/>
      <c r="AR101" s="38"/>
      <c r="AS101" s="38"/>
      <c r="AT101" s="38"/>
    </row>
    <row r="102">
      <c r="A102" s="87"/>
      <c r="B102" s="87"/>
      <c r="C102" s="87"/>
      <c r="E102" s="266"/>
      <c r="F102" s="266"/>
      <c r="G102" s="320" t="s">
        <v>266</v>
      </c>
      <c r="H102" s="321">
        <f>H101*H100</f>
        <v>840</v>
      </c>
      <c r="I102" s="313"/>
      <c r="J102" s="305"/>
      <c r="K102" s="305"/>
      <c r="L102" s="314"/>
      <c r="M102" s="314"/>
      <c r="N102" s="314"/>
      <c r="O102" s="313"/>
      <c r="P102" s="315"/>
      <c r="Q102" s="313"/>
      <c r="R102" s="38"/>
      <c r="S102" s="38"/>
      <c r="AG102" s="38"/>
      <c r="AH102" s="38"/>
      <c r="AI102" s="38"/>
      <c r="AJ102" s="38"/>
      <c r="AK102" s="38"/>
      <c r="AL102" s="38"/>
      <c r="AM102" s="38"/>
      <c r="AN102" s="38"/>
      <c r="AO102" s="38"/>
      <c r="AP102" s="38"/>
      <c r="AQ102" s="38"/>
      <c r="AR102" s="38"/>
      <c r="AS102" s="38"/>
      <c r="AT102" s="38"/>
    </row>
    <row r="103">
      <c r="A103" s="87"/>
      <c r="B103" s="87"/>
      <c r="C103" s="87"/>
      <c r="E103" s="266"/>
      <c r="F103" s="266"/>
      <c r="G103" s="322" t="s">
        <v>267</v>
      </c>
      <c r="H103" s="323" t="str">
        <f>IFS(H100=8,12,
H100=4,4,
H100=2,1,
H100=1,0,
TRUE,NA())</f>
        <v>#N/A</v>
      </c>
      <c r="I103" s="317"/>
      <c r="J103" s="317"/>
      <c r="K103" s="317"/>
      <c r="L103" s="318"/>
      <c r="M103" s="318"/>
      <c r="N103" s="318"/>
      <c r="O103" s="317"/>
      <c r="P103" s="319"/>
      <c r="Q103" s="317"/>
      <c r="R103" s="38"/>
      <c r="S103" s="38"/>
      <c r="AG103" s="38"/>
      <c r="AH103" s="38"/>
      <c r="AI103" s="38"/>
      <c r="AJ103" s="38"/>
      <c r="AK103" s="38"/>
      <c r="AL103" s="38"/>
      <c r="AM103" s="38"/>
      <c r="AN103" s="38"/>
      <c r="AO103" s="38"/>
      <c r="AP103" s="38"/>
      <c r="AQ103" s="38"/>
      <c r="AR103" s="38"/>
      <c r="AS103" s="38"/>
      <c r="AT103" s="38"/>
    </row>
    <row r="104">
      <c r="A104" s="87"/>
      <c r="B104" s="87"/>
      <c r="C104" s="87"/>
      <c r="E104" s="266"/>
      <c r="F104" s="266"/>
      <c r="G104" s="198" t="s">
        <v>268</v>
      </c>
      <c r="H104" s="324">
        <v>1.0</v>
      </c>
      <c r="I104" s="325"/>
      <c r="J104" s="325"/>
      <c r="K104" s="325"/>
      <c r="L104" s="326"/>
      <c r="M104" s="326"/>
      <c r="N104" s="326"/>
      <c r="O104" s="325"/>
      <c r="P104" s="327"/>
      <c r="Q104" s="325"/>
      <c r="R104" s="38"/>
      <c r="S104" s="38"/>
      <c r="AG104" s="38"/>
      <c r="AH104" s="38"/>
      <c r="AI104" s="38"/>
      <c r="AJ104" s="38"/>
      <c r="AK104" s="38"/>
      <c r="AL104" s="38"/>
      <c r="AM104" s="38"/>
      <c r="AN104" s="38"/>
      <c r="AO104" s="38"/>
      <c r="AP104" s="38"/>
      <c r="AQ104" s="38"/>
      <c r="AR104" s="38"/>
      <c r="AS104" s="38"/>
      <c r="AT104" s="38"/>
    </row>
    <row r="105">
      <c r="A105" s="87"/>
      <c r="B105" s="87"/>
      <c r="C105" s="87"/>
      <c r="E105" s="266"/>
      <c r="F105" s="266"/>
      <c r="G105" s="328" t="s">
        <v>269</v>
      </c>
      <c r="H105" s="329" t="str">
        <f>ALL_GATHER_CHIP2CHIP_TIME_MS2(H102 * H104, H103)</f>
        <v>#N/A</v>
      </c>
      <c r="I105" s="330"/>
      <c r="J105" s="330"/>
      <c r="K105" s="330"/>
      <c r="L105" s="331"/>
      <c r="M105" s="331"/>
      <c r="N105" s="331"/>
      <c r="O105" s="330"/>
      <c r="P105" s="332"/>
      <c r="Q105" s="330"/>
      <c r="R105" s="38"/>
      <c r="S105" s="38"/>
      <c r="AG105" s="38"/>
      <c r="AH105" s="38"/>
      <c r="AI105" s="38"/>
      <c r="AJ105" s="38"/>
      <c r="AK105" s="38"/>
      <c r="AL105" s="38"/>
      <c r="AM105" s="38"/>
      <c r="AN105" s="38"/>
      <c r="AO105" s="38"/>
      <c r="AP105" s="38"/>
      <c r="AQ105" s="38"/>
      <c r="AR105" s="38"/>
      <c r="AS105" s="38"/>
      <c r="AT105" s="38"/>
    </row>
    <row r="106">
      <c r="A106" s="87"/>
      <c r="B106" s="87"/>
      <c r="C106" s="87"/>
      <c r="E106" s="266"/>
      <c r="F106" s="266"/>
      <c r="G106" s="320"/>
      <c r="H106" s="333"/>
      <c r="I106" s="325"/>
      <c r="J106" s="325"/>
      <c r="K106" s="325"/>
      <c r="L106" s="326"/>
      <c r="M106" s="326"/>
      <c r="N106" s="326"/>
      <c r="O106" s="325"/>
      <c r="P106" s="327"/>
      <c r="Q106" s="325"/>
      <c r="R106" s="38"/>
      <c r="S106" s="38"/>
      <c r="AG106" s="38"/>
      <c r="AH106" s="38"/>
      <c r="AI106" s="38"/>
      <c r="AJ106" s="38"/>
      <c r="AK106" s="38"/>
      <c r="AL106" s="38"/>
      <c r="AM106" s="38"/>
      <c r="AN106" s="38"/>
      <c r="AO106" s="38"/>
      <c r="AP106" s="38"/>
      <c r="AQ106" s="38"/>
      <c r="AR106" s="38"/>
      <c r="AS106" s="38"/>
      <c r="AT106" s="38"/>
    </row>
    <row r="107">
      <c r="A107" s="87"/>
      <c r="B107" s="87"/>
      <c r="C107" s="87"/>
      <c r="E107" s="266"/>
      <c r="F107" s="266"/>
      <c r="G107" s="306" t="s">
        <v>270</v>
      </c>
      <c r="H107" s="307"/>
      <c r="I107" s="308"/>
      <c r="J107" s="308"/>
      <c r="K107" s="308"/>
      <c r="L107" s="309"/>
      <c r="M107" s="309"/>
      <c r="N107" s="309"/>
      <c r="O107" s="308"/>
      <c r="P107" s="310"/>
      <c r="Q107" s="308"/>
      <c r="R107" s="38"/>
      <c r="S107" s="38"/>
      <c r="AG107" s="38"/>
      <c r="AH107" s="38"/>
      <c r="AI107" s="38"/>
      <c r="AJ107" s="38"/>
      <c r="AK107" s="38"/>
      <c r="AL107" s="38"/>
      <c r="AM107" s="38"/>
      <c r="AN107" s="38"/>
      <c r="AO107" s="38"/>
      <c r="AP107" s="38"/>
      <c r="AQ107" s="38"/>
      <c r="AR107" s="38"/>
      <c r="AS107" s="38"/>
      <c r="AT107" s="38"/>
    </row>
    <row r="108">
      <c r="A108" s="87"/>
      <c r="B108" s="87"/>
      <c r="C108" s="87"/>
      <c r="E108" s="266"/>
      <c r="F108" s="266"/>
      <c r="G108" s="334" t="s">
        <v>271</v>
      </c>
      <c r="H108" s="335" t="s">
        <v>264</v>
      </c>
      <c r="I108" s="305"/>
      <c r="J108" s="336">
        <f>SHARDING(K96)*SHARDING(L96)*SHARDING(M96)/HW_SPEC("# of TensorCore per Chip")</f>
        <v>8</v>
      </c>
      <c r="K108" s="325"/>
      <c r="L108" s="326"/>
      <c r="M108" s="326"/>
      <c r="N108" s="326"/>
      <c r="O108" s="325"/>
      <c r="P108" s="327"/>
      <c r="Q108" s="325"/>
      <c r="R108" s="38"/>
      <c r="S108" s="38"/>
      <c r="AG108" s="38"/>
      <c r="AH108" s="38"/>
      <c r="AI108" s="38"/>
      <c r="AJ108" s="38"/>
      <c r="AK108" s="38"/>
      <c r="AL108" s="38"/>
      <c r="AM108" s="38"/>
      <c r="AN108" s="38"/>
      <c r="AO108" s="38"/>
      <c r="AP108" s="38"/>
      <c r="AQ108" s="38"/>
      <c r="AR108" s="38"/>
      <c r="AS108" s="38"/>
      <c r="AT108" s="38"/>
    </row>
    <row r="109">
      <c r="A109" s="87"/>
      <c r="B109" s="87"/>
      <c r="C109" s="87"/>
      <c r="E109" s="266"/>
      <c r="F109" s="266"/>
      <c r="G109" s="266"/>
      <c r="H109" s="311" t="s">
        <v>265</v>
      </c>
      <c r="I109" s="172"/>
      <c r="J109" s="337">
        <f>P97 * HW_SPEC("# of TensorCore per Chip") * (J108-1)</f>
        <v>49</v>
      </c>
      <c r="K109" s="338"/>
      <c r="L109" s="339"/>
      <c r="M109" s="339"/>
      <c r="N109" s="339"/>
      <c r="O109" s="338"/>
      <c r="P109" s="340"/>
      <c r="Q109" s="338"/>
      <c r="R109" s="38"/>
      <c r="S109" s="38"/>
      <c r="AG109" s="38"/>
      <c r="AH109" s="38"/>
      <c r="AI109" s="38"/>
      <c r="AJ109" s="38"/>
      <c r="AK109" s="38"/>
      <c r="AL109" s="38"/>
      <c r="AM109" s="38"/>
      <c r="AN109" s="38"/>
      <c r="AO109" s="38"/>
      <c r="AP109" s="38"/>
      <c r="AQ109" s="38"/>
      <c r="AR109" s="38"/>
      <c r="AS109" s="38"/>
      <c r="AT109" s="38"/>
    </row>
    <row r="110">
      <c r="A110" s="87"/>
      <c r="B110" s="87"/>
      <c r="C110" s="87"/>
      <c r="E110" s="266"/>
      <c r="F110" s="266"/>
      <c r="G110" s="266"/>
      <c r="H110" s="320" t="s">
        <v>266</v>
      </c>
      <c r="I110" s="172"/>
      <c r="J110" s="337">
        <f>J109*J108</f>
        <v>392</v>
      </c>
      <c r="K110" s="338"/>
      <c r="L110" s="339"/>
      <c r="M110" s="339"/>
      <c r="N110" s="339"/>
      <c r="O110" s="338"/>
      <c r="P110" s="340"/>
      <c r="Q110" s="338"/>
      <c r="R110" s="38"/>
      <c r="S110" s="38"/>
      <c r="AG110" s="38"/>
      <c r="AH110" s="38"/>
      <c r="AI110" s="38"/>
      <c r="AJ110" s="38"/>
      <c r="AK110" s="38"/>
      <c r="AL110" s="38"/>
      <c r="AM110" s="38"/>
      <c r="AN110" s="38"/>
      <c r="AO110" s="38"/>
      <c r="AP110" s="38"/>
      <c r="AQ110" s="38"/>
      <c r="AR110" s="38"/>
      <c r="AS110" s="38"/>
      <c r="AT110" s="38"/>
    </row>
    <row r="111">
      <c r="A111" s="87"/>
      <c r="B111" s="87"/>
      <c r="C111" s="87"/>
      <c r="E111" s="266"/>
      <c r="F111" s="266"/>
      <c r="G111" s="266"/>
      <c r="H111" s="322" t="s">
        <v>267</v>
      </c>
      <c r="I111" s="172"/>
      <c r="J111" s="341">
        <f>IFS(J108=8,12,
J108=4,4,
J108=2,1,
J108=1,0,
TRUE,NA())</f>
        <v>12</v>
      </c>
      <c r="K111" s="338"/>
      <c r="L111" s="339"/>
      <c r="M111" s="339"/>
      <c r="N111" s="339"/>
      <c r="O111" s="338"/>
      <c r="P111" s="340"/>
      <c r="Q111" s="338"/>
      <c r="R111" s="38"/>
      <c r="S111" s="38"/>
      <c r="AG111" s="38"/>
      <c r="AH111" s="38"/>
      <c r="AI111" s="38"/>
      <c r="AJ111" s="38"/>
      <c r="AK111" s="38"/>
      <c r="AL111" s="38"/>
      <c r="AM111" s="38"/>
      <c r="AN111" s="38"/>
      <c r="AO111" s="38"/>
      <c r="AP111" s="38"/>
      <c r="AQ111" s="38"/>
      <c r="AR111" s="38"/>
      <c r="AS111" s="38"/>
      <c r="AT111" s="38"/>
    </row>
    <row r="112">
      <c r="A112" s="87"/>
      <c r="B112" s="87"/>
      <c r="C112" s="87"/>
      <c r="E112" s="266"/>
      <c r="F112" s="266"/>
      <c r="G112" s="266"/>
      <c r="H112" s="198" t="s">
        <v>268</v>
      </c>
      <c r="I112" s="172"/>
      <c r="J112" s="342">
        <v>2.0</v>
      </c>
      <c r="K112" s="338"/>
      <c r="L112" s="339"/>
      <c r="M112" s="339"/>
      <c r="N112" s="339"/>
      <c r="O112" s="338"/>
      <c r="P112" s="340"/>
      <c r="Q112" s="338"/>
      <c r="R112" s="38"/>
      <c r="S112" s="38"/>
      <c r="AG112" s="38"/>
      <c r="AH112" s="38"/>
      <c r="AI112" s="38"/>
      <c r="AJ112" s="38"/>
      <c r="AK112" s="38"/>
      <c r="AL112" s="38"/>
      <c r="AM112" s="38"/>
      <c r="AN112" s="38"/>
      <c r="AO112" s="38"/>
      <c r="AP112" s="38"/>
      <c r="AQ112" s="38"/>
      <c r="AR112" s="38"/>
      <c r="AS112" s="38"/>
      <c r="AT112" s="38"/>
    </row>
    <row r="113">
      <c r="A113" s="87"/>
      <c r="B113" s="87"/>
      <c r="C113" s="87"/>
      <c r="E113" s="266"/>
      <c r="F113" s="266"/>
      <c r="G113" s="277"/>
      <c r="H113" s="311" t="s">
        <v>269</v>
      </c>
      <c r="I113" s="172"/>
      <c r="J113" s="343">
        <f>ALL_GATHER_CHIP2CHIP_TIME_MS2(J110 * J112, J111)</f>
        <v>0.3987630208</v>
      </c>
      <c r="K113" s="338"/>
      <c r="L113" s="339"/>
      <c r="M113" s="339"/>
      <c r="N113" s="339"/>
      <c r="O113" s="338"/>
      <c r="P113" s="340"/>
      <c r="Q113" s="338"/>
      <c r="R113" s="38"/>
      <c r="S113" s="38"/>
      <c r="AG113" s="38"/>
      <c r="AH113" s="38"/>
      <c r="AI113" s="38"/>
      <c r="AJ113" s="38"/>
      <c r="AK113" s="38"/>
      <c r="AL113" s="38"/>
      <c r="AM113" s="38"/>
      <c r="AN113" s="38"/>
      <c r="AO113" s="38"/>
      <c r="AP113" s="38"/>
      <c r="AQ113" s="38"/>
      <c r="AR113" s="38"/>
      <c r="AS113" s="38"/>
      <c r="AT113" s="38"/>
    </row>
    <row r="114">
      <c r="A114" s="87"/>
      <c r="B114" s="87"/>
      <c r="C114" s="87"/>
      <c r="E114" s="266"/>
      <c r="F114" s="266"/>
      <c r="G114" s="334" t="s">
        <v>272</v>
      </c>
      <c r="H114" s="322" t="s">
        <v>264</v>
      </c>
      <c r="I114" s="344"/>
      <c r="J114" s="345">
        <f>HW_SPEC("# of TensorCore per Chip")</f>
        <v>2</v>
      </c>
      <c r="K114" s="338"/>
      <c r="L114" s="339"/>
      <c r="M114" s="339"/>
      <c r="N114" s="339"/>
      <c r="O114" s="338"/>
      <c r="P114" s="340"/>
      <c r="Q114" s="338"/>
      <c r="R114" s="38"/>
      <c r="S114" s="38"/>
      <c r="AG114" s="38"/>
      <c r="AH114" s="38"/>
      <c r="AI114" s="38"/>
      <c r="AJ114" s="38"/>
      <c r="AK114" s="38"/>
      <c r="AL114" s="38"/>
      <c r="AM114" s="38"/>
      <c r="AN114" s="38"/>
      <c r="AO114" s="38"/>
      <c r="AP114" s="38"/>
      <c r="AQ114" s="38"/>
      <c r="AR114" s="38"/>
      <c r="AS114" s="38"/>
      <c r="AT114" s="38"/>
    </row>
    <row r="115">
      <c r="A115" s="87"/>
      <c r="B115" s="87"/>
      <c r="C115" s="87"/>
      <c r="E115" s="266"/>
      <c r="F115" s="266"/>
      <c r="G115" s="266"/>
      <c r="H115" s="322" t="s">
        <v>265</v>
      </c>
      <c r="I115" s="344"/>
      <c r="J115" s="337">
        <f>P81 / J114 * (J114-1)</f>
        <v>1.75</v>
      </c>
      <c r="K115" s="338"/>
      <c r="L115" s="339"/>
      <c r="M115" s="339"/>
      <c r="N115" s="339"/>
      <c r="O115" s="338"/>
      <c r="P115" s="340"/>
      <c r="Q115" s="338"/>
      <c r="R115" s="38"/>
      <c r="S115" s="38"/>
      <c r="AG115" s="38"/>
      <c r="AH115" s="38"/>
      <c r="AI115" s="38"/>
      <c r="AJ115" s="38"/>
      <c r="AK115" s="38"/>
      <c r="AL115" s="38"/>
      <c r="AM115" s="38"/>
      <c r="AN115" s="38"/>
      <c r="AO115" s="38"/>
      <c r="AP115" s="38"/>
      <c r="AQ115" s="38"/>
      <c r="AR115" s="38"/>
      <c r="AS115" s="38"/>
      <c r="AT115" s="38"/>
    </row>
    <row r="116">
      <c r="A116" s="87"/>
      <c r="B116" s="87"/>
      <c r="C116" s="87"/>
      <c r="E116" s="266"/>
      <c r="F116" s="266"/>
      <c r="G116" s="266"/>
      <c r="H116" s="322" t="s">
        <v>266</v>
      </c>
      <c r="I116" s="344"/>
      <c r="J116" s="337">
        <f>J115*J114</f>
        <v>3.5</v>
      </c>
      <c r="K116" s="338"/>
      <c r="L116" s="339"/>
      <c r="M116" s="339"/>
      <c r="N116" s="339"/>
      <c r="O116" s="338"/>
      <c r="P116" s="340"/>
      <c r="Q116" s="338"/>
      <c r="R116" s="346"/>
      <c r="S116" s="346"/>
      <c r="AG116" s="38"/>
      <c r="AH116" s="38"/>
      <c r="AI116" s="38"/>
      <c r="AJ116" s="38"/>
      <c r="AK116" s="38"/>
      <c r="AL116" s="38"/>
      <c r="AM116" s="38"/>
      <c r="AN116" s="38"/>
      <c r="AO116" s="38"/>
      <c r="AP116" s="38"/>
      <c r="AQ116" s="38"/>
      <c r="AR116" s="38"/>
      <c r="AS116" s="38"/>
      <c r="AT116" s="38"/>
    </row>
    <row r="117">
      <c r="A117" s="87"/>
      <c r="B117" s="87"/>
      <c r="C117" s="87"/>
      <c r="E117" s="266"/>
      <c r="F117" s="266"/>
      <c r="G117" s="266"/>
      <c r="H117" s="322" t="s">
        <v>269</v>
      </c>
      <c r="I117" s="344"/>
      <c r="J117" s="347">
        <f>ALL_GATHER_CORE2CORE_TIME_MS(J116)</f>
        <v>0.002848307292</v>
      </c>
      <c r="K117" s="338"/>
      <c r="L117" s="339"/>
      <c r="M117" s="339"/>
      <c r="N117" s="339"/>
      <c r="O117" s="338"/>
      <c r="P117" s="340"/>
      <c r="Q117" s="338"/>
      <c r="R117" s="346"/>
      <c r="S117" s="346"/>
      <c r="AG117" s="38"/>
      <c r="AH117" s="38"/>
      <c r="AI117" s="38"/>
      <c r="AJ117" s="38"/>
      <c r="AK117" s="38"/>
      <c r="AL117" s="38"/>
      <c r="AM117" s="38"/>
      <c r="AN117" s="38"/>
      <c r="AO117" s="38"/>
      <c r="AP117" s="38"/>
      <c r="AQ117" s="38"/>
      <c r="AR117" s="38"/>
      <c r="AS117" s="38"/>
      <c r="AT117" s="38"/>
    </row>
    <row r="118">
      <c r="A118" s="87"/>
      <c r="B118" s="87"/>
      <c r="C118" s="87"/>
      <c r="E118" s="266"/>
      <c r="F118" s="266"/>
      <c r="G118" s="277"/>
      <c r="H118" s="320" t="s">
        <v>273</v>
      </c>
      <c r="I118" s="172"/>
      <c r="J118" s="347">
        <f>J117/J108</f>
        <v>0.0003560384115</v>
      </c>
      <c r="K118" s="338"/>
      <c r="L118" s="339"/>
      <c r="M118" s="339"/>
      <c r="N118" s="339"/>
      <c r="O118" s="338"/>
      <c r="P118" s="340"/>
      <c r="Q118" s="338"/>
      <c r="R118" s="346"/>
      <c r="S118" s="346"/>
      <c r="AG118" s="38"/>
      <c r="AH118" s="38"/>
      <c r="AI118" s="38"/>
      <c r="AJ118" s="38"/>
      <c r="AK118" s="38"/>
      <c r="AL118" s="38"/>
      <c r="AM118" s="38"/>
      <c r="AN118" s="38"/>
      <c r="AO118" s="38"/>
      <c r="AP118" s="38"/>
      <c r="AQ118" s="38"/>
      <c r="AR118" s="38"/>
      <c r="AS118" s="38"/>
      <c r="AT118" s="38"/>
    </row>
    <row r="119">
      <c r="A119" s="87"/>
      <c r="B119" s="87"/>
      <c r="C119" s="87"/>
      <c r="E119" s="266"/>
      <c r="F119" s="266"/>
      <c r="G119" s="328" t="s">
        <v>274</v>
      </c>
      <c r="H119" s="348">
        <f>J113+J118</f>
        <v>0.3991190592</v>
      </c>
      <c r="I119" s="172"/>
      <c r="J119" s="343"/>
      <c r="K119" s="338"/>
      <c r="L119" s="339"/>
      <c r="M119" s="339"/>
      <c r="N119" s="339"/>
      <c r="O119" s="338"/>
      <c r="P119" s="340"/>
      <c r="Q119" s="338"/>
      <c r="R119" s="346"/>
      <c r="S119" s="346"/>
      <c r="AG119" s="38"/>
      <c r="AH119" s="38"/>
      <c r="AI119" s="38"/>
      <c r="AJ119" s="38"/>
      <c r="AK119" s="38"/>
      <c r="AL119" s="38"/>
      <c r="AM119" s="38"/>
      <c r="AN119" s="38"/>
      <c r="AO119" s="38"/>
      <c r="AP119" s="38"/>
      <c r="AQ119" s="38"/>
      <c r="AR119" s="38"/>
      <c r="AS119" s="38"/>
      <c r="AT119" s="38"/>
    </row>
    <row r="120">
      <c r="A120" s="87"/>
      <c r="B120" s="87"/>
      <c r="C120" s="87"/>
      <c r="E120" s="266"/>
      <c r="F120" s="266"/>
      <c r="G120" s="320"/>
      <c r="H120" s="348"/>
      <c r="I120" s="172"/>
      <c r="J120" s="343"/>
      <c r="K120" s="338"/>
      <c r="L120" s="339"/>
      <c r="M120" s="339"/>
      <c r="N120" s="339"/>
      <c r="O120" s="338"/>
      <c r="P120" s="340"/>
      <c r="Q120" s="338"/>
      <c r="R120" s="346"/>
      <c r="S120" s="346"/>
      <c r="AG120" s="38"/>
      <c r="AH120" s="38"/>
      <c r="AI120" s="38"/>
      <c r="AJ120" s="38"/>
      <c r="AK120" s="38"/>
      <c r="AL120" s="38"/>
      <c r="AM120" s="38"/>
      <c r="AN120" s="38"/>
      <c r="AO120" s="38"/>
      <c r="AP120" s="38"/>
      <c r="AQ120" s="38"/>
      <c r="AR120" s="38"/>
      <c r="AS120" s="38"/>
      <c r="AT120" s="38"/>
    </row>
    <row r="121">
      <c r="A121" s="87"/>
      <c r="B121" s="87"/>
      <c r="C121" s="87"/>
      <c r="E121" s="266"/>
      <c r="F121" s="266"/>
      <c r="G121" s="349" t="s">
        <v>275</v>
      </c>
      <c r="H121" s="350"/>
      <c r="I121" s="308"/>
      <c r="J121" s="351" t="s">
        <v>276</v>
      </c>
      <c r="K121" s="308"/>
      <c r="L121" s="309"/>
      <c r="M121" s="309"/>
      <c r="N121" s="309"/>
      <c r="O121" s="308"/>
      <c r="P121" s="310"/>
      <c r="Q121" s="308"/>
      <c r="R121" s="346"/>
      <c r="S121" s="346"/>
      <c r="AG121" s="38"/>
      <c r="AH121" s="38"/>
      <c r="AI121" s="38"/>
      <c r="AJ121" s="38"/>
      <c r="AK121" s="38"/>
      <c r="AL121" s="38"/>
      <c r="AM121" s="38"/>
      <c r="AN121" s="38"/>
      <c r="AO121" s="38"/>
      <c r="AP121" s="38"/>
      <c r="AQ121" s="38"/>
      <c r="AR121" s="38"/>
      <c r="AS121" s="38"/>
      <c r="AT121" s="38"/>
    </row>
    <row r="122">
      <c r="A122" s="87"/>
      <c r="B122" s="87"/>
      <c r="C122" s="87"/>
      <c r="E122" s="266"/>
      <c r="F122" s="266"/>
      <c r="G122" s="352" t="s">
        <v>277</v>
      </c>
      <c r="H122" s="353" t="s">
        <v>33</v>
      </c>
      <c r="I122" s="354"/>
      <c r="J122" s="355"/>
      <c r="K122" s="354"/>
      <c r="L122" s="356"/>
      <c r="M122" s="356"/>
      <c r="N122" s="356"/>
      <c r="O122" s="354"/>
      <c r="P122" s="357"/>
      <c r="Q122" s="354"/>
      <c r="R122" s="346"/>
      <c r="S122" s="346"/>
      <c r="AG122" s="38"/>
      <c r="AH122" s="38"/>
      <c r="AI122" s="38"/>
      <c r="AJ122" s="38"/>
      <c r="AK122" s="38"/>
      <c r="AL122" s="38"/>
      <c r="AM122" s="38"/>
      <c r="AN122" s="38"/>
      <c r="AO122" s="38"/>
      <c r="AP122" s="38"/>
      <c r="AQ122" s="38"/>
      <c r="AR122" s="38"/>
      <c r="AS122" s="38"/>
      <c r="AT122" s="38"/>
    </row>
    <row r="123">
      <c r="A123" s="87"/>
      <c r="B123" s="87"/>
      <c r="C123" s="87"/>
      <c r="E123" s="266"/>
      <c r="F123" s="266"/>
      <c r="G123" s="358" t="s">
        <v>278</v>
      </c>
      <c r="H123" s="359" t="s">
        <v>279</v>
      </c>
      <c r="I123" s="360"/>
      <c r="J123" s="361">
        <f>SHARDING(H122)</f>
        <v>16</v>
      </c>
      <c r="K123" s="360"/>
      <c r="L123" s="362"/>
      <c r="M123" s="362"/>
      <c r="N123" s="362"/>
      <c r="O123" s="360"/>
      <c r="P123" s="363"/>
      <c r="Q123" s="360"/>
      <c r="R123" s="346"/>
      <c r="S123" s="346"/>
      <c r="AG123" s="38"/>
      <c r="AH123" s="38"/>
      <c r="AI123" s="38"/>
      <c r="AJ123" s="38"/>
      <c r="AK123" s="38"/>
      <c r="AL123" s="38"/>
      <c r="AM123" s="38"/>
      <c r="AN123" s="38"/>
      <c r="AO123" s="38"/>
      <c r="AP123" s="38"/>
      <c r="AQ123" s="38"/>
      <c r="AR123" s="38"/>
      <c r="AS123" s="38"/>
      <c r="AT123" s="38"/>
    </row>
    <row r="124">
      <c r="A124" s="87"/>
      <c r="B124" s="87"/>
      <c r="C124" s="87"/>
      <c r="E124" s="266"/>
      <c r="F124" s="266"/>
      <c r="G124" s="266"/>
      <c r="H124" s="364" t="s">
        <v>265</v>
      </c>
      <c r="I124" s="354"/>
      <c r="J124" s="365">
        <f>P97 * (J123-1)</f>
        <v>52.5</v>
      </c>
      <c r="K124" s="354"/>
      <c r="L124" s="356"/>
      <c r="M124" s="356"/>
      <c r="N124" s="356"/>
      <c r="O124" s="354"/>
      <c r="P124" s="357"/>
      <c r="Q124" s="354"/>
      <c r="R124" s="346"/>
      <c r="S124" s="346"/>
      <c r="AG124" s="38"/>
      <c r="AH124" s="38"/>
      <c r="AI124" s="38"/>
      <c r="AJ124" s="38"/>
      <c r="AK124" s="38"/>
      <c r="AL124" s="38"/>
      <c r="AM124" s="38"/>
      <c r="AN124" s="38"/>
      <c r="AO124" s="38"/>
      <c r="AP124" s="38"/>
      <c r="AQ124" s="38"/>
      <c r="AR124" s="38"/>
      <c r="AS124" s="38"/>
      <c r="AT124" s="38"/>
    </row>
    <row r="125">
      <c r="A125" s="87"/>
      <c r="B125" s="87"/>
      <c r="C125" s="87"/>
      <c r="E125" s="266"/>
      <c r="F125" s="266"/>
      <c r="G125" s="266"/>
      <c r="H125" s="366" t="s">
        <v>266</v>
      </c>
      <c r="I125" s="360"/>
      <c r="J125" s="367">
        <f>J124*J123</f>
        <v>840</v>
      </c>
      <c r="K125" s="360"/>
      <c r="L125" s="362"/>
      <c r="M125" s="362"/>
      <c r="N125" s="362"/>
      <c r="O125" s="360"/>
      <c r="P125" s="363"/>
      <c r="Q125" s="360"/>
      <c r="R125" s="346"/>
      <c r="S125" s="346"/>
      <c r="AG125" s="38"/>
      <c r="AH125" s="38"/>
      <c r="AI125" s="38"/>
      <c r="AJ125" s="38"/>
      <c r="AK125" s="38"/>
      <c r="AL125" s="38"/>
      <c r="AM125" s="38"/>
      <c r="AN125" s="38"/>
      <c r="AO125" s="38"/>
      <c r="AP125" s="38"/>
      <c r="AQ125" s="38"/>
      <c r="AR125" s="38"/>
      <c r="AS125" s="38"/>
      <c r="AT125" s="38"/>
    </row>
    <row r="126">
      <c r="A126" s="87"/>
      <c r="B126" s="87"/>
      <c r="C126" s="87"/>
      <c r="E126" s="266"/>
      <c r="F126" s="266"/>
      <c r="G126" s="277"/>
      <c r="H126" s="364" t="s">
        <v>269</v>
      </c>
      <c r="I126" s="354"/>
      <c r="J126" s="368">
        <f>ALL_GATHER_CORE2CORE_TIME_MS(J125)</f>
        <v>0.68359375</v>
      </c>
      <c r="K126" s="354"/>
      <c r="L126" s="356"/>
      <c r="M126" s="356"/>
      <c r="N126" s="356"/>
      <c r="O126" s="354"/>
      <c r="P126" s="357"/>
      <c r="Q126" s="354"/>
      <c r="R126" s="346"/>
      <c r="S126" s="346"/>
      <c r="AG126" s="38"/>
      <c r="AH126" s="38"/>
      <c r="AI126" s="38"/>
      <c r="AJ126" s="38"/>
      <c r="AK126" s="38"/>
      <c r="AL126" s="38"/>
      <c r="AM126" s="38"/>
      <c r="AN126" s="38"/>
      <c r="AO126" s="38"/>
      <c r="AP126" s="38"/>
      <c r="AQ126" s="38"/>
      <c r="AR126" s="38"/>
      <c r="AS126" s="38"/>
      <c r="AT126" s="38"/>
    </row>
    <row r="127">
      <c r="A127" s="87"/>
      <c r="B127" s="87"/>
      <c r="C127" s="87"/>
      <c r="E127" s="266"/>
      <c r="F127" s="266"/>
      <c r="G127" s="320"/>
      <c r="H127" s="348"/>
      <c r="I127" s="172"/>
      <c r="J127" s="343"/>
      <c r="K127" s="338"/>
      <c r="L127" s="339"/>
      <c r="M127" s="339"/>
      <c r="N127" s="339"/>
      <c r="O127" s="338"/>
      <c r="P127" s="340"/>
      <c r="Q127" s="338"/>
      <c r="R127" s="346"/>
      <c r="S127" s="346"/>
      <c r="AG127" s="38"/>
      <c r="AH127" s="38"/>
      <c r="AI127" s="38"/>
      <c r="AJ127" s="38"/>
      <c r="AK127" s="38"/>
      <c r="AL127" s="38"/>
      <c r="AM127" s="38"/>
      <c r="AN127" s="38"/>
      <c r="AO127" s="38"/>
      <c r="AP127" s="38"/>
      <c r="AQ127" s="38"/>
      <c r="AR127" s="38"/>
      <c r="AS127" s="38"/>
      <c r="AT127" s="38"/>
    </row>
    <row r="128">
      <c r="A128" s="87"/>
      <c r="B128" s="87"/>
      <c r="C128" s="87"/>
      <c r="E128" s="266"/>
      <c r="F128" s="266"/>
      <c r="G128" s="320"/>
      <c r="H128" s="348"/>
      <c r="I128" s="172"/>
      <c r="J128" s="343"/>
      <c r="K128" s="338"/>
      <c r="L128" s="339"/>
      <c r="M128" s="339"/>
      <c r="N128" s="339"/>
      <c r="O128" s="338"/>
      <c r="P128" s="340"/>
      <c r="Q128" s="338"/>
      <c r="R128" s="346"/>
      <c r="S128" s="346"/>
      <c r="AG128" s="38"/>
      <c r="AH128" s="38"/>
      <c r="AI128" s="38"/>
      <c r="AJ128" s="38"/>
      <c r="AK128" s="38"/>
      <c r="AL128" s="38"/>
      <c r="AM128" s="38"/>
      <c r="AN128" s="38"/>
      <c r="AO128" s="38"/>
      <c r="AP128" s="38"/>
      <c r="AQ128" s="38"/>
      <c r="AR128" s="38"/>
      <c r="AS128" s="38"/>
      <c r="AT128" s="38"/>
    </row>
    <row r="129">
      <c r="A129" s="87"/>
      <c r="B129" s="87"/>
      <c r="C129" s="87"/>
      <c r="E129" s="266"/>
      <c r="F129" s="266"/>
      <c r="G129" s="320"/>
      <c r="H129" s="348"/>
      <c r="I129" s="172"/>
      <c r="J129" s="343"/>
      <c r="K129" s="338"/>
      <c r="L129" s="339"/>
      <c r="M129" s="339"/>
      <c r="N129" s="339"/>
      <c r="O129" s="338"/>
      <c r="P129" s="340"/>
      <c r="Q129" s="338"/>
      <c r="R129" s="346"/>
      <c r="S129" s="346"/>
      <c r="AG129" s="38"/>
      <c r="AH129" s="38"/>
      <c r="AI129" s="38"/>
      <c r="AJ129" s="38"/>
      <c r="AK129" s="38"/>
      <c r="AL129" s="38"/>
      <c r="AM129" s="38"/>
      <c r="AN129" s="38"/>
      <c r="AO129" s="38"/>
      <c r="AP129" s="38"/>
      <c r="AQ129" s="38"/>
      <c r="AR129" s="38"/>
      <c r="AS129" s="38"/>
      <c r="AT129" s="38"/>
    </row>
    <row r="130">
      <c r="A130" s="87"/>
      <c r="B130" s="87"/>
      <c r="C130" s="87"/>
      <c r="E130" s="266"/>
      <c r="F130" s="266"/>
      <c r="G130" s="369" t="s">
        <v>280</v>
      </c>
      <c r="H130" s="370" t="s">
        <v>281</v>
      </c>
      <c r="I130" s="371"/>
      <c r="J130" s="371"/>
      <c r="K130" s="308"/>
      <c r="L130" s="309"/>
      <c r="M130" s="309"/>
      <c r="N130" s="309"/>
      <c r="O130" s="308"/>
      <c r="P130" s="310"/>
      <c r="Q130" s="308"/>
      <c r="R130" s="346"/>
      <c r="S130" s="346"/>
      <c r="AG130" s="38"/>
      <c r="AH130" s="38"/>
      <c r="AI130" s="38"/>
      <c r="AJ130" s="38"/>
      <c r="AK130" s="38"/>
      <c r="AL130" s="38"/>
      <c r="AM130" s="38"/>
      <c r="AN130" s="38"/>
      <c r="AO130" s="38"/>
      <c r="AP130" s="38"/>
      <c r="AQ130" s="38"/>
      <c r="AR130" s="38"/>
      <c r="AS130" s="38"/>
      <c r="AT130" s="38"/>
    </row>
    <row r="131">
      <c r="A131" s="87"/>
      <c r="B131" s="87"/>
      <c r="C131" s="87"/>
      <c r="E131" s="266"/>
      <c r="F131" s="266"/>
      <c r="G131" s="372" t="s">
        <v>282</v>
      </c>
      <c r="H131" s="373">
        <f>IFS(H130=G99,H105,
H130=G107,H119 ,
H130=G121,J126,
TRUE,0)</f>
        <v>0</v>
      </c>
      <c r="I131" s="374"/>
      <c r="J131" s="374"/>
      <c r="K131" s="374"/>
      <c r="L131" s="375"/>
      <c r="M131" s="375"/>
      <c r="N131" s="375"/>
      <c r="O131" s="376"/>
      <c r="P131" s="377"/>
      <c r="Q131" s="376"/>
      <c r="AG131" s="38"/>
      <c r="AH131" s="38"/>
      <c r="AI131" s="38"/>
      <c r="AJ131" s="38"/>
      <c r="AK131" s="38"/>
      <c r="AL131" s="38"/>
      <c r="AM131" s="38"/>
      <c r="AN131" s="38"/>
      <c r="AO131" s="38"/>
      <c r="AP131" s="38"/>
      <c r="AQ131" s="38"/>
      <c r="AR131" s="38"/>
      <c r="AS131" s="38"/>
      <c r="AT131" s="38"/>
    </row>
    <row r="132">
      <c r="A132" s="87"/>
      <c r="B132" s="87"/>
      <c r="C132" s="87"/>
      <c r="E132" s="266"/>
      <c r="F132" s="266"/>
      <c r="G132" s="378" t="s">
        <v>283</v>
      </c>
      <c r="H132" s="379">
        <f>IFS(PARAMS("topo")="2x2x2", (2+2+2)/2,
PARAMS("topo")="2x2", (2+2)/2,
TRUE, NA())</f>
        <v>3</v>
      </c>
      <c r="I132" s="380"/>
      <c r="J132" s="380"/>
      <c r="K132" s="380"/>
      <c r="L132" s="381"/>
      <c r="M132" s="381"/>
      <c r="N132" s="381"/>
      <c r="O132" s="382"/>
      <c r="P132" s="383"/>
      <c r="Q132" s="382"/>
      <c r="AG132" s="38"/>
      <c r="AH132" s="38"/>
      <c r="AI132" s="38"/>
      <c r="AJ132" s="38"/>
      <c r="AK132" s="38"/>
      <c r="AL132" s="38"/>
      <c r="AM132" s="38"/>
      <c r="AN132" s="38"/>
      <c r="AO132" s="38"/>
      <c r="AP132" s="38"/>
      <c r="AQ132" s="38"/>
      <c r="AR132" s="38"/>
      <c r="AS132" s="38"/>
      <c r="AT132" s="38"/>
    </row>
    <row r="133">
      <c r="A133" s="87"/>
      <c r="B133" s="87"/>
      <c r="C133" s="87"/>
      <c r="E133" s="266"/>
      <c r="F133" s="277"/>
      <c r="G133" s="372" t="s">
        <v>284</v>
      </c>
      <c r="H133" s="373">
        <f>IF(H130="No Collectives", 0, H132 * HW_SPEC("Chip-to-Chip ICI Latency (ms)"))</f>
        <v>0</v>
      </c>
      <c r="I133" s="374"/>
      <c r="J133" s="374"/>
      <c r="K133" s="374"/>
      <c r="L133" s="375"/>
      <c r="M133" s="375"/>
      <c r="N133" s="375"/>
      <c r="O133" s="376"/>
      <c r="P133" s="377"/>
      <c r="Q133" s="376"/>
      <c r="AG133" s="38"/>
      <c r="AH133" s="38"/>
      <c r="AI133" s="38"/>
      <c r="AJ133" s="38"/>
      <c r="AK133" s="38"/>
      <c r="AL133" s="38"/>
      <c r="AM133" s="38"/>
      <c r="AN133" s="38"/>
      <c r="AO133" s="38"/>
      <c r="AP133" s="38"/>
      <c r="AQ133" s="38"/>
      <c r="AR133" s="38"/>
      <c r="AS133" s="38"/>
      <c r="AT133" s="38"/>
    </row>
    <row r="134">
      <c r="A134" s="87"/>
      <c r="B134" s="87"/>
      <c r="C134" s="87"/>
      <c r="E134" s="266"/>
      <c r="F134" s="384" t="s">
        <v>285</v>
      </c>
      <c r="G134" s="385" t="s">
        <v>286</v>
      </c>
      <c r="H134" s="381" t="str">
        <f>VLOOKUP(O82&amp;","&amp;O86,$T$3:$W$12,4, FALSE)</f>
        <v>fp8</v>
      </c>
      <c r="I134" s="386"/>
      <c r="J134" s="380"/>
      <c r="K134" s="380"/>
      <c r="L134" s="381"/>
      <c r="M134" s="381"/>
      <c r="N134" s="381"/>
      <c r="O134" s="380"/>
      <c r="P134" s="383"/>
      <c r="Q134" s="172"/>
      <c r="AG134" s="38"/>
      <c r="AH134" s="38"/>
      <c r="AI134" s="38"/>
      <c r="AJ134" s="38"/>
      <c r="AK134" s="38"/>
      <c r="AL134" s="38"/>
      <c r="AM134" s="38"/>
      <c r="AN134" s="38"/>
      <c r="AO134" s="38"/>
      <c r="AP134" s="38"/>
      <c r="AQ134" s="38"/>
      <c r="AR134" s="38"/>
      <c r="AS134" s="38"/>
      <c r="AT134" s="38"/>
    </row>
    <row r="135">
      <c r="A135" s="87"/>
      <c r="B135" s="87"/>
      <c r="C135" s="87"/>
      <c r="E135" s="266"/>
      <c r="F135" s="266"/>
      <c r="G135" s="385" t="s">
        <v>287</v>
      </c>
      <c r="H135" s="387">
        <f>CALCULATE_FLOPS(J85:M85,J89:M89,L89,1,H134)</f>
        <v>11274289152</v>
      </c>
      <c r="I135" s="386"/>
      <c r="J135" s="380"/>
      <c r="K135" s="380"/>
      <c r="L135" s="381"/>
      <c r="M135" s="381"/>
      <c r="N135" s="381"/>
      <c r="O135" s="380"/>
      <c r="P135" s="383"/>
      <c r="Q135" s="172"/>
      <c r="AG135" s="38"/>
      <c r="AH135" s="38"/>
      <c r="AI135" s="38"/>
      <c r="AJ135" s="38"/>
      <c r="AK135" s="38"/>
      <c r="AL135" s="38"/>
      <c r="AM135" s="38"/>
      <c r="AN135" s="38"/>
      <c r="AO135" s="38"/>
      <c r="AP135" s="38"/>
      <c r="AQ135" s="38"/>
      <c r="AR135" s="38"/>
      <c r="AS135" s="38"/>
      <c r="AT135" s="38"/>
    </row>
    <row r="136">
      <c r="A136" s="87"/>
      <c r="B136" s="87"/>
      <c r="C136" s="87"/>
      <c r="E136" s="266"/>
      <c r="F136" s="266"/>
      <c r="G136" s="385"/>
      <c r="H136" s="387"/>
      <c r="I136" s="386"/>
      <c r="J136" s="380"/>
      <c r="K136" s="380"/>
      <c r="L136" s="381"/>
      <c r="M136" s="381"/>
      <c r="N136" s="381"/>
      <c r="O136" s="380"/>
      <c r="P136" s="383"/>
      <c r="Q136" s="172"/>
      <c r="AG136" s="38"/>
      <c r="AH136" s="38"/>
      <c r="AI136" s="38"/>
      <c r="AJ136" s="38"/>
      <c r="AK136" s="38"/>
      <c r="AL136" s="38"/>
      <c r="AM136" s="38"/>
      <c r="AN136" s="38"/>
      <c r="AO136" s="38"/>
      <c r="AP136" s="38"/>
      <c r="AQ136" s="38"/>
      <c r="AR136" s="38"/>
      <c r="AS136" s="38"/>
      <c r="AT136" s="38"/>
    </row>
    <row r="137">
      <c r="A137" s="87"/>
      <c r="B137" s="87"/>
      <c r="C137" s="87"/>
      <c r="E137" s="266"/>
      <c r="F137" s="277"/>
      <c r="G137" s="388" t="s">
        <v>288</v>
      </c>
      <c r="H137" s="389">
        <f>COMPUTE_TIME_MS(H135, H134)</f>
        <v>0.005682548136</v>
      </c>
      <c r="I137" s="390"/>
      <c r="J137" s="391"/>
      <c r="K137" s="391"/>
      <c r="L137" s="392"/>
      <c r="M137" s="392"/>
      <c r="N137" s="392"/>
      <c r="O137" s="391"/>
      <c r="P137" s="393"/>
      <c r="Q137" s="172"/>
      <c r="AG137" s="38"/>
      <c r="AH137" s="38"/>
      <c r="AI137" s="38"/>
      <c r="AJ137" s="38"/>
      <c r="AK137" s="38"/>
      <c r="AL137" s="38"/>
      <c r="AM137" s="38"/>
      <c r="AN137" s="38"/>
      <c r="AO137" s="38"/>
      <c r="AP137" s="38"/>
      <c r="AQ137" s="38"/>
      <c r="AR137" s="38"/>
      <c r="AS137" s="38"/>
      <c r="AT137" s="38"/>
    </row>
    <row r="138">
      <c r="A138" s="87"/>
      <c r="B138" s="87"/>
      <c r="C138" s="87"/>
      <c r="E138" s="266"/>
      <c r="F138" s="384" t="s">
        <v>289</v>
      </c>
      <c r="G138" s="381" t="s">
        <v>290</v>
      </c>
      <c r="H138" s="394">
        <f>IF(Q82,0,P85)+IF(Q86,0,P89)+IF(Q90,0,P93)</f>
        <v>15.5</v>
      </c>
      <c r="I138" s="380"/>
      <c r="J138" s="380"/>
      <c r="K138" s="380"/>
      <c r="L138" s="381"/>
      <c r="M138" s="381"/>
      <c r="N138" s="381"/>
      <c r="O138" s="380"/>
      <c r="P138" s="383"/>
      <c r="Q138" s="172"/>
      <c r="AG138" s="38"/>
      <c r="AH138" s="38"/>
      <c r="AI138" s="38"/>
      <c r="AJ138" s="38"/>
      <c r="AK138" s="38"/>
      <c r="AL138" s="38"/>
      <c r="AM138" s="38"/>
      <c r="AN138" s="38"/>
      <c r="AO138" s="38"/>
      <c r="AP138" s="38"/>
      <c r="AQ138" s="38"/>
      <c r="AR138" s="38"/>
      <c r="AS138" s="38"/>
      <c r="AT138" s="38"/>
    </row>
    <row r="139">
      <c r="A139" s="87"/>
      <c r="B139" s="87"/>
      <c r="C139" s="87"/>
      <c r="E139" s="277"/>
      <c r="F139" s="277"/>
      <c r="G139" s="395" t="s">
        <v>291</v>
      </c>
      <c r="H139" s="396">
        <f>HBM_TIME_MS(H138)</f>
        <v>0.005173177973</v>
      </c>
      <c r="I139" s="391"/>
      <c r="J139" s="391"/>
      <c r="K139" s="391"/>
      <c r="L139" s="392"/>
      <c r="M139" s="392"/>
      <c r="N139" s="392"/>
      <c r="O139" s="391"/>
      <c r="P139" s="393"/>
      <c r="Q139" s="172"/>
      <c r="AH139" s="397"/>
      <c r="AI139" s="397"/>
      <c r="AJ139" s="397"/>
      <c r="AK139" s="38"/>
      <c r="AL139" s="38"/>
      <c r="AM139" s="38"/>
      <c r="AN139" s="38"/>
      <c r="AO139" s="38"/>
      <c r="AP139" s="38"/>
      <c r="AQ139" s="38"/>
      <c r="AR139" s="38"/>
      <c r="AS139" s="38"/>
      <c r="AT139" s="38"/>
    </row>
    <row r="140">
      <c r="E140" s="258" t="s">
        <v>292</v>
      </c>
      <c r="F140" s="282" t="s">
        <v>249</v>
      </c>
      <c r="G140" s="260"/>
      <c r="H140" s="290" t="s">
        <v>238</v>
      </c>
      <c r="I140" s="290" t="s">
        <v>239</v>
      </c>
      <c r="J140" s="290"/>
      <c r="K140" s="195" t="s">
        <v>40</v>
      </c>
      <c r="L140" s="195" t="s">
        <v>38</v>
      </c>
      <c r="M140" s="398" t="s">
        <v>142</v>
      </c>
      <c r="N140" s="290" t="s">
        <v>240</v>
      </c>
      <c r="O140" s="291" t="str">
        <f>EXTRACT_ACTIVATION_DTYPE(PARAMS("attn_proj_dtype"))</f>
        <v>fp8</v>
      </c>
      <c r="P140" s="292"/>
      <c r="Q140" s="291" t="b">
        <v>0</v>
      </c>
      <c r="R140" s="38"/>
      <c r="S140" s="38"/>
      <c r="AH140" s="397"/>
      <c r="AI140" s="397"/>
      <c r="AJ140" s="397"/>
      <c r="AK140" s="38"/>
      <c r="AL140" s="38"/>
      <c r="AM140" s="38"/>
      <c r="AN140" s="38"/>
      <c r="AO140" s="38"/>
      <c r="AP140" s="38"/>
      <c r="AQ140" s="38"/>
      <c r="AR140" s="38"/>
      <c r="AS140" s="38"/>
      <c r="AT140" s="38"/>
    </row>
    <row r="141">
      <c r="E141" s="266"/>
      <c r="F141" s="267"/>
      <c r="G141" s="268"/>
      <c r="H141" s="195" t="s">
        <v>242</v>
      </c>
      <c r="I141" s="290" t="s">
        <v>239</v>
      </c>
      <c r="J141" s="289"/>
      <c r="K141" s="289">
        <f t="shared" ref="K141:M141" si="19">PARAMS(K140)</f>
        <v>16</v>
      </c>
      <c r="L141" s="290">
        <f t="shared" si="19"/>
        <v>512</v>
      </c>
      <c r="M141" s="290">
        <f t="shared" si="19"/>
        <v>1536</v>
      </c>
      <c r="N141" s="290" t="s">
        <v>240</v>
      </c>
      <c r="O141" s="266"/>
      <c r="P141" s="292">
        <f>SIZEOF_IN_MIB(J141:M141, $O140)</f>
        <v>12</v>
      </c>
      <c r="Q141" s="266"/>
      <c r="R141" s="38"/>
      <c r="S141" s="38"/>
      <c r="AH141" s="397"/>
      <c r="AI141" s="397"/>
      <c r="AJ141" s="397"/>
      <c r="AK141" s="38"/>
      <c r="AL141" s="38"/>
      <c r="AM141" s="38"/>
      <c r="AN141" s="38"/>
      <c r="AO141" s="38"/>
      <c r="AP141" s="38"/>
      <c r="AQ141" s="38"/>
      <c r="AR141" s="38"/>
      <c r="AS141" s="38"/>
      <c r="AT141" s="38"/>
    </row>
    <row r="142">
      <c r="E142" s="266"/>
      <c r="F142" s="267"/>
      <c r="G142" s="268"/>
      <c r="H142" s="289" t="s">
        <v>244</v>
      </c>
      <c r="I142" s="289" t="s">
        <v>239</v>
      </c>
      <c r="J142" s="290"/>
      <c r="K142" s="195"/>
      <c r="L142" s="195" t="s">
        <v>143</v>
      </c>
      <c r="M142" s="289"/>
      <c r="N142" s="289" t="s">
        <v>240</v>
      </c>
      <c r="O142" s="266"/>
      <c r="P142" s="292"/>
      <c r="Q142" s="266"/>
      <c r="R142" s="38"/>
      <c r="S142" s="38"/>
      <c r="AH142" s="397"/>
      <c r="AI142" s="397"/>
      <c r="AJ142" s="397"/>
      <c r="AK142" s="38"/>
      <c r="AL142" s="38"/>
      <c r="AM142" s="38"/>
      <c r="AN142" s="38"/>
      <c r="AO142" s="38"/>
      <c r="AP142" s="38"/>
      <c r="AQ142" s="38"/>
      <c r="AR142" s="38"/>
      <c r="AS142" s="38"/>
      <c r="AT142" s="38"/>
    </row>
    <row r="143">
      <c r="E143" s="266"/>
      <c r="F143" s="278"/>
      <c r="G143" s="279"/>
      <c r="H143" s="195" t="s">
        <v>246</v>
      </c>
      <c r="I143" s="289" t="s">
        <v>239</v>
      </c>
      <c r="J143" s="290"/>
      <c r="K143" s="289">
        <f t="shared" ref="K143:M143" si="20">K141/SHARDING(K142)</f>
        <v>16</v>
      </c>
      <c r="L143" s="289">
        <f t="shared" si="20"/>
        <v>32</v>
      </c>
      <c r="M143" s="289">
        <f t="shared" si="20"/>
        <v>1536</v>
      </c>
      <c r="N143" s="289" t="s">
        <v>240</v>
      </c>
      <c r="O143" s="277"/>
      <c r="P143" s="292">
        <f>SIZEOF_IN_MIB(J143:M143, $O140)</f>
        <v>0.75</v>
      </c>
      <c r="Q143" s="277"/>
      <c r="R143" s="38"/>
      <c r="S143" s="38"/>
      <c r="AK143" s="38"/>
      <c r="AL143" s="38"/>
      <c r="AM143" s="38"/>
      <c r="AN143" s="38"/>
      <c r="AO143" s="38"/>
      <c r="AP143" s="38"/>
      <c r="AQ143" s="38"/>
      <c r="AR143" s="38"/>
      <c r="AS143" s="38"/>
      <c r="AT143" s="38"/>
    </row>
    <row r="144">
      <c r="E144" s="266"/>
      <c r="F144" s="259" t="s">
        <v>253</v>
      </c>
      <c r="G144" s="260"/>
      <c r="H144" s="289" t="s">
        <v>238</v>
      </c>
      <c r="I144" s="289" t="s">
        <v>239</v>
      </c>
      <c r="J144" s="290"/>
      <c r="K144" s="398" t="s">
        <v>142</v>
      </c>
      <c r="L144" s="195" t="s">
        <v>154</v>
      </c>
      <c r="M144" s="195" t="s">
        <v>156</v>
      </c>
      <c r="N144" s="289" t="s">
        <v>240</v>
      </c>
      <c r="O144" s="291" t="str">
        <f>EXTRACT_WEIGHT_DTYPE(PARAMS("attn_proj_dtype"))</f>
        <v>fp8</v>
      </c>
      <c r="P144" s="292"/>
      <c r="Q144" s="291" t="b">
        <v>0</v>
      </c>
      <c r="R144" s="38"/>
      <c r="S144" s="38"/>
      <c r="AK144" s="38"/>
      <c r="AL144" s="38"/>
      <c r="AM144" s="38"/>
      <c r="AN144" s="38"/>
      <c r="AO144" s="38"/>
      <c r="AP144" s="38"/>
      <c r="AQ144" s="38"/>
      <c r="AR144" s="38"/>
      <c r="AS144" s="38"/>
      <c r="AT144" s="38"/>
    </row>
    <row r="145">
      <c r="E145" s="266"/>
      <c r="F145" s="267"/>
      <c r="G145" s="268"/>
      <c r="H145" s="195" t="s">
        <v>242</v>
      </c>
      <c r="I145" s="289" t="s">
        <v>239</v>
      </c>
      <c r="J145" s="290"/>
      <c r="K145" s="289">
        <f t="shared" ref="K145:M145" si="21">PARAMS(K144)</f>
        <v>1536</v>
      </c>
      <c r="L145" s="289">
        <f t="shared" si="21"/>
        <v>128</v>
      </c>
      <c r="M145" s="289">
        <f t="shared" si="21"/>
        <v>192</v>
      </c>
      <c r="N145" s="289" t="s">
        <v>240</v>
      </c>
      <c r="O145" s="266"/>
      <c r="P145" s="292">
        <f>SIZEOF_IN_MIB(J145:M145, $O144)</f>
        <v>36</v>
      </c>
      <c r="Q145" s="266"/>
      <c r="R145" s="38"/>
      <c r="S145" s="38"/>
      <c r="AK145" s="38"/>
      <c r="AL145" s="38"/>
      <c r="AM145" s="38"/>
      <c r="AN145" s="38"/>
      <c r="AO145" s="38"/>
      <c r="AP145" s="38"/>
      <c r="AQ145" s="38"/>
      <c r="AR145" s="38"/>
      <c r="AS145" s="38"/>
      <c r="AT145" s="38"/>
    </row>
    <row r="146">
      <c r="E146" s="266"/>
      <c r="F146" s="267"/>
      <c r="G146" s="268"/>
      <c r="H146" s="289" t="s">
        <v>244</v>
      </c>
      <c r="I146" s="289" t="s">
        <v>239</v>
      </c>
      <c r="J146" s="290"/>
      <c r="K146" s="290"/>
      <c r="L146" s="289"/>
      <c r="M146" s="289"/>
      <c r="N146" s="289" t="s">
        <v>240</v>
      </c>
      <c r="O146" s="266"/>
      <c r="P146" s="292"/>
      <c r="Q146" s="266"/>
      <c r="R146" s="38"/>
      <c r="S146" s="38"/>
      <c r="AK146" s="38"/>
      <c r="AL146" s="38"/>
      <c r="AM146" s="38"/>
      <c r="AN146" s="38"/>
      <c r="AO146" s="38"/>
      <c r="AP146" s="38"/>
      <c r="AQ146" s="38"/>
      <c r="AR146" s="38"/>
      <c r="AS146" s="38"/>
      <c r="AT146" s="38"/>
    </row>
    <row r="147">
      <c r="E147" s="266"/>
      <c r="F147" s="278"/>
      <c r="G147" s="279"/>
      <c r="H147" s="274" t="s">
        <v>246</v>
      </c>
      <c r="I147" s="274" t="s">
        <v>239</v>
      </c>
      <c r="J147" s="261"/>
      <c r="K147" s="274">
        <f t="shared" ref="K147:M147" si="22">K145/SHARDING(K146)</f>
        <v>1536</v>
      </c>
      <c r="L147" s="274">
        <f t="shared" si="22"/>
        <v>128</v>
      </c>
      <c r="M147" s="274">
        <f t="shared" si="22"/>
        <v>192</v>
      </c>
      <c r="N147" s="274" t="s">
        <v>240</v>
      </c>
      <c r="O147" s="241"/>
      <c r="P147" s="276">
        <f>SIZEOF_IN_MIB(J147:M147, $O144)</f>
        <v>36</v>
      </c>
      <c r="Q147" s="241"/>
      <c r="R147" s="38"/>
      <c r="S147" s="38"/>
      <c r="AK147" s="38"/>
      <c r="AL147" s="38"/>
      <c r="AM147" s="38"/>
      <c r="AN147" s="38"/>
      <c r="AO147" s="38"/>
      <c r="AP147" s="38"/>
      <c r="AQ147" s="38"/>
      <c r="AR147" s="38"/>
      <c r="AS147" s="38"/>
      <c r="AT147" s="38"/>
    </row>
    <row r="148">
      <c r="E148" s="266"/>
      <c r="F148" s="259" t="s">
        <v>257</v>
      </c>
      <c r="G148" s="260"/>
      <c r="H148" s="271" t="s">
        <v>238</v>
      </c>
      <c r="I148" s="271" t="s">
        <v>239</v>
      </c>
      <c r="J148" s="269" t="s">
        <v>40</v>
      </c>
      <c r="K148" s="269" t="s">
        <v>38</v>
      </c>
      <c r="L148" s="269" t="s">
        <v>154</v>
      </c>
      <c r="M148" s="269" t="s">
        <v>156</v>
      </c>
      <c r="N148" s="271" t="s">
        <v>240</v>
      </c>
      <c r="O148" s="399" t="s">
        <v>82</v>
      </c>
      <c r="P148" s="273"/>
      <c r="Q148" s="399" t="b">
        <v>0</v>
      </c>
      <c r="R148" s="38"/>
      <c r="S148" s="38"/>
      <c r="AK148" s="38"/>
      <c r="AL148" s="38"/>
      <c r="AM148" s="38"/>
      <c r="AN148" s="38"/>
      <c r="AO148" s="38"/>
      <c r="AP148" s="38"/>
      <c r="AQ148" s="38"/>
      <c r="AR148" s="38"/>
      <c r="AS148" s="38"/>
      <c r="AT148" s="38"/>
    </row>
    <row r="149">
      <c r="E149" s="266"/>
      <c r="F149" s="267"/>
      <c r="G149" s="268"/>
      <c r="H149" s="262" t="s">
        <v>242</v>
      </c>
      <c r="I149" s="274" t="s">
        <v>239</v>
      </c>
      <c r="J149" s="274">
        <f t="shared" ref="J149:M149" si="23">PARAMS(J148)</f>
        <v>16</v>
      </c>
      <c r="K149" s="274">
        <f t="shared" si="23"/>
        <v>512</v>
      </c>
      <c r="L149" s="274">
        <f t="shared" si="23"/>
        <v>128</v>
      </c>
      <c r="M149" s="274">
        <f t="shared" si="23"/>
        <v>192</v>
      </c>
      <c r="N149" s="274" t="s">
        <v>240</v>
      </c>
      <c r="O149" s="275"/>
      <c r="P149" s="276">
        <f>SIZEOF_IN_MIB(J149:M149, $O148)</f>
        <v>384</v>
      </c>
      <c r="Q149" s="275"/>
      <c r="R149" s="38"/>
      <c r="S149" s="38"/>
      <c r="AK149" s="38"/>
      <c r="AL149" s="38"/>
      <c r="AM149" s="38"/>
      <c r="AN149" s="38"/>
      <c r="AO149" s="38"/>
      <c r="AP149" s="38"/>
      <c r="AQ149" s="38"/>
      <c r="AR149" s="38"/>
      <c r="AS149" s="38"/>
      <c r="AT149" s="38"/>
    </row>
    <row r="150">
      <c r="E150" s="266"/>
      <c r="F150" s="267"/>
      <c r="G150" s="268"/>
      <c r="H150" s="271" t="s">
        <v>244</v>
      </c>
      <c r="I150" s="271" t="s">
        <v>239</v>
      </c>
      <c r="J150" s="269"/>
      <c r="K150" s="269" t="s">
        <v>143</v>
      </c>
      <c r="L150" s="269"/>
      <c r="M150" s="271"/>
      <c r="N150" s="271" t="s">
        <v>240</v>
      </c>
      <c r="O150" s="272"/>
      <c r="P150" s="273"/>
      <c r="Q150" s="272"/>
      <c r="R150" s="38"/>
      <c r="S150" s="38"/>
      <c r="AK150" s="38"/>
      <c r="AL150" s="38"/>
      <c r="AM150" s="38"/>
      <c r="AN150" s="38"/>
      <c r="AO150" s="38"/>
      <c r="AP150" s="38"/>
      <c r="AQ150" s="38"/>
      <c r="AR150" s="38"/>
      <c r="AS150" s="38"/>
      <c r="AT150" s="38"/>
    </row>
    <row r="151">
      <c r="E151" s="266"/>
      <c r="F151" s="278"/>
      <c r="G151" s="279"/>
      <c r="H151" s="274" t="s">
        <v>246</v>
      </c>
      <c r="I151" s="274" t="s">
        <v>239</v>
      </c>
      <c r="J151" s="274">
        <f t="shared" ref="J151:M151" si="24">J149/SHARDING(J150)</f>
        <v>16</v>
      </c>
      <c r="K151" s="274">
        <f t="shared" si="24"/>
        <v>32</v>
      </c>
      <c r="L151" s="274">
        <f t="shared" si="24"/>
        <v>128</v>
      </c>
      <c r="M151" s="274">
        <f t="shared" si="24"/>
        <v>192</v>
      </c>
      <c r="N151" s="274" t="s">
        <v>240</v>
      </c>
      <c r="O151" s="241"/>
      <c r="P151" s="276">
        <f>SIZEOF_IN_MIB(J151:M151, $O148)</f>
        <v>24</v>
      </c>
      <c r="Q151" s="241"/>
      <c r="R151" s="38"/>
      <c r="S151" s="38"/>
      <c r="AK151" s="38"/>
      <c r="AL151" s="38"/>
      <c r="AM151" s="38"/>
      <c r="AN151" s="38"/>
      <c r="AO151" s="38"/>
      <c r="AP151" s="38"/>
      <c r="AQ151" s="38"/>
      <c r="AR151" s="38"/>
      <c r="AS151" s="38"/>
      <c r="AT151" s="38"/>
    </row>
    <row r="152">
      <c r="E152" s="266"/>
      <c r="F152" s="400" t="s">
        <v>293</v>
      </c>
      <c r="G152" s="349" t="s">
        <v>294</v>
      </c>
      <c r="H152" s="401"/>
      <c r="I152" s="402" t="s">
        <v>295</v>
      </c>
      <c r="J152" s="403"/>
      <c r="K152" s="308"/>
      <c r="L152" s="309"/>
      <c r="M152" s="309"/>
      <c r="N152" s="309"/>
      <c r="O152" s="308"/>
      <c r="P152" s="310"/>
      <c r="Q152" s="308"/>
      <c r="R152" s="38"/>
      <c r="S152" s="38"/>
      <c r="AK152" s="38"/>
      <c r="AL152" s="38"/>
      <c r="AM152" s="38"/>
      <c r="AN152" s="38"/>
      <c r="AO152" s="38"/>
      <c r="AP152" s="38"/>
      <c r="AQ152" s="38"/>
      <c r="AR152" s="38"/>
      <c r="AS152" s="38"/>
      <c r="AT152" s="38"/>
    </row>
    <row r="153">
      <c r="E153" s="266"/>
      <c r="F153" s="266"/>
      <c r="G153" s="358" t="s">
        <v>296</v>
      </c>
      <c r="H153" s="404" t="str">
        <f>K146</f>
        <v/>
      </c>
      <c r="I153" s="405"/>
      <c r="J153" s="317"/>
      <c r="K153" s="330"/>
      <c r="L153" s="331"/>
      <c r="M153" s="331"/>
      <c r="N153" s="331"/>
      <c r="O153" s="330"/>
      <c r="P153" s="406"/>
      <c r="Q153" s="317"/>
      <c r="R153" s="38"/>
      <c r="S153" s="38"/>
      <c r="AK153" s="38"/>
      <c r="AL153" s="38"/>
      <c r="AM153" s="38"/>
      <c r="AN153" s="38"/>
      <c r="AO153" s="38"/>
      <c r="AP153" s="38"/>
      <c r="AQ153" s="38"/>
      <c r="AR153" s="38"/>
      <c r="AS153" s="38"/>
      <c r="AT153" s="38"/>
    </row>
    <row r="154">
      <c r="E154" s="266"/>
      <c r="F154" s="266"/>
      <c r="G154" s="358" t="s">
        <v>297</v>
      </c>
      <c r="H154" s="407" t="s">
        <v>264</v>
      </c>
      <c r="I154" s="408"/>
      <c r="J154" s="409">
        <v>2.0</v>
      </c>
      <c r="K154" s="325"/>
      <c r="L154" s="326"/>
      <c r="M154" s="326"/>
      <c r="N154" s="326"/>
      <c r="O154" s="325"/>
      <c r="P154" s="410"/>
      <c r="Q154" s="313"/>
      <c r="R154" s="38"/>
      <c r="S154" s="38"/>
      <c r="AK154" s="38"/>
      <c r="AL154" s="38"/>
      <c r="AM154" s="38"/>
      <c r="AN154" s="38"/>
      <c r="AO154" s="38"/>
      <c r="AP154" s="38"/>
      <c r="AQ154" s="38"/>
      <c r="AR154" s="38"/>
      <c r="AS154" s="38"/>
      <c r="AT154" s="38"/>
    </row>
    <row r="155">
      <c r="E155" s="266"/>
      <c r="F155" s="266"/>
      <c r="G155" s="266"/>
      <c r="H155" s="411" t="s">
        <v>265</v>
      </c>
      <c r="I155" s="405"/>
      <c r="J155" s="316">
        <f>P151/J154 * (J154-1)</f>
        <v>12</v>
      </c>
      <c r="K155" s="330"/>
      <c r="L155" s="331"/>
      <c r="M155" s="331"/>
      <c r="N155" s="331"/>
      <c r="O155" s="330"/>
      <c r="P155" s="406"/>
      <c r="Q155" s="317"/>
      <c r="R155" s="38"/>
      <c r="S155" s="38"/>
      <c r="AK155" s="38"/>
      <c r="AL155" s="38"/>
      <c r="AM155" s="38"/>
      <c r="AN155" s="38"/>
      <c r="AO155" s="38"/>
      <c r="AP155" s="38"/>
      <c r="AQ155" s="38"/>
      <c r="AR155" s="38"/>
      <c r="AS155" s="38"/>
      <c r="AT155" s="38"/>
    </row>
    <row r="156">
      <c r="E156" s="266"/>
      <c r="F156" s="266"/>
      <c r="G156" s="266"/>
      <c r="H156" s="407" t="s">
        <v>266</v>
      </c>
      <c r="I156" s="408"/>
      <c r="J156" s="321">
        <f>J155*J154</f>
        <v>24</v>
      </c>
      <c r="K156" s="325"/>
      <c r="L156" s="326"/>
      <c r="M156" s="326"/>
      <c r="N156" s="326"/>
      <c r="O156" s="325"/>
      <c r="P156" s="410"/>
      <c r="Q156" s="313"/>
      <c r="R156" s="38"/>
      <c r="S156" s="38"/>
      <c r="AK156" s="38"/>
      <c r="AL156" s="38"/>
      <c r="AM156" s="38"/>
      <c r="AN156" s="38"/>
      <c r="AO156" s="38"/>
      <c r="AP156" s="38"/>
      <c r="AQ156" s="38"/>
      <c r="AR156" s="38"/>
      <c r="AS156" s="38"/>
      <c r="AT156" s="38"/>
    </row>
    <row r="157">
      <c r="E157" s="266"/>
      <c r="F157" s="266"/>
      <c r="G157" s="277"/>
      <c r="H157" s="411" t="s">
        <v>269</v>
      </c>
      <c r="I157" s="405"/>
      <c r="J157" s="412">
        <f>ALL_GATHER_CORE2CORE_TIME_MS(J156)</f>
        <v>0.01953125</v>
      </c>
      <c r="K157" s="330"/>
      <c r="L157" s="331"/>
      <c r="M157" s="331"/>
      <c r="N157" s="331"/>
      <c r="O157" s="330"/>
      <c r="P157" s="406"/>
      <c r="Q157" s="317"/>
      <c r="R157" s="38"/>
      <c r="S157" s="38"/>
      <c r="AK157" s="38"/>
      <c r="AL157" s="38"/>
      <c r="AM157" s="38"/>
      <c r="AN157" s="38"/>
      <c r="AO157" s="38"/>
      <c r="AP157" s="38"/>
      <c r="AQ157" s="38"/>
      <c r="AR157" s="38"/>
      <c r="AS157" s="38"/>
      <c r="AT157" s="38"/>
    </row>
    <row r="158">
      <c r="E158" s="266"/>
      <c r="F158" s="266"/>
      <c r="G158" s="413" t="s">
        <v>298</v>
      </c>
      <c r="H158" s="414">
        <f>J157</f>
        <v>0.01953125</v>
      </c>
      <c r="I158" s="415"/>
      <c r="J158" s="325"/>
      <c r="K158" s="325"/>
      <c r="L158" s="326"/>
      <c r="M158" s="326"/>
      <c r="N158" s="326"/>
      <c r="O158" s="325"/>
      <c r="P158" s="410"/>
      <c r="Q158" s="313"/>
      <c r="R158" s="38"/>
      <c r="S158" s="38"/>
      <c r="AK158" s="38"/>
      <c r="AL158" s="38"/>
      <c r="AM158" s="38"/>
      <c r="AN158" s="38"/>
      <c r="AO158" s="38"/>
      <c r="AP158" s="38"/>
      <c r="AQ158" s="38"/>
      <c r="AR158" s="38"/>
      <c r="AS158" s="38"/>
      <c r="AT158" s="38"/>
    </row>
    <row r="159">
      <c r="E159" s="266"/>
      <c r="F159" s="266"/>
      <c r="G159" s="416"/>
      <c r="H159" s="417"/>
      <c r="I159" s="418"/>
      <c r="J159" s="261"/>
      <c r="K159" s="261"/>
      <c r="L159" s="274"/>
      <c r="M159" s="274"/>
      <c r="N159" s="274"/>
      <c r="O159" s="261"/>
      <c r="P159" s="276"/>
      <c r="Q159" s="222"/>
      <c r="R159" s="38"/>
      <c r="S159" s="38"/>
      <c r="AK159" s="38"/>
      <c r="AL159" s="38"/>
      <c r="AM159" s="38"/>
      <c r="AN159" s="38"/>
      <c r="AO159" s="38"/>
      <c r="AP159" s="38"/>
      <c r="AQ159" s="38"/>
      <c r="AR159" s="38"/>
      <c r="AS159" s="38"/>
      <c r="AT159" s="38"/>
    </row>
    <row r="160">
      <c r="E160" s="266"/>
      <c r="F160" s="266"/>
      <c r="G160" s="369" t="s">
        <v>280</v>
      </c>
      <c r="H160" s="370" t="s">
        <v>281</v>
      </c>
      <c r="I160" s="419"/>
      <c r="J160" s="270"/>
      <c r="K160" s="270"/>
      <c r="L160" s="271"/>
      <c r="M160" s="271"/>
      <c r="N160" s="271"/>
      <c r="O160" s="270"/>
      <c r="P160" s="273"/>
      <c r="Q160" s="305"/>
      <c r="R160" s="38"/>
      <c r="S160" s="38"/>
      <c r="AK160" s="38"/>
      <c r="AL160" s="38"/>
      <c r="AM160" s="38"/>
      <c r="AN160" s="38"/>
      <c r="AO160" s="38"/>
      <c r="AP160" s="38"/>
      <c r="AQ160" s="38"/>
      <c r="AR160" s="38"/>
      <c r="AS160" s="38"/>
      <c r="AT160" s="38"/>
    </row>
    <row r="161">
      <c r="E161" s="266"/>
      <c r="F161" s="277"/>
      <c r="G161" s="372" t="s">
        <v>282</v>
      </c>
      <c r="H161" s="373">
        <f>IF(H160=G152,H158,0)</f>
        <v>0</v>
      </c>
      <c r="I161" s="418"/>
      <c r="J161" s="261"/>
      <c r="K161" s="261"/>
      <c r="L161" s="274"/>
      <c r="M161" s="274"/>
      <c r="N161" s="274"/>
      <c r="O161" s="261"/>
      <c r="P161" s="276"/>
      <c r="Q161" s="222"/>
      <c r="R161" s="38"/>
      <c r="S161" s="38"/>
      <c r="AK161" s="38"/>
      <c r="AL161" s="38"/>
      <c r="AM161" s="38"/>
      <c r="AN161" s="38"/>
      <c r="AO161" s="38"/>
      <c r="AP161" s="38"/>
      <c r="AQ161" s="38"/>
      <c r="AR161" s="38"/>
      <c r="AS161" s="38"/>
      <c r="AT161" s="38"/>
    </row>
    <row r="162">
      <c r="E162" s="266"/>
      <c r="F162" s="384" t="s">
        <v>285</v>
      </c>
      <c r="G162" s="385" t="s">
        <v>286</v>
      </c>
      <c r="H162" s="271" t="str">
        <f>VLOOKUP(O140&amp;","&amp;O144,$T$3:$W$12,4, FALSE)</f>
        <v>fp8</v>
      </c>
      <c r="I162" s="419"/>
      <c r="J162" s="270"/>
      <c r="K162" s="270"/>
      <c r="L162" s="271"/>
      <c r="M162" s="271"/>
      <c r="N162" s="271"/>
      <c r="O162" s="270"/>
      <c r="P162" s="273"/>
      <c r="Q162" s="305"/>
      <c r="R162" s="38"/>
      <c r="S162" s="38"/>
      <c r="AK162" s="38"/>
      <c r="AL162" s="38"/>
      <c r="AM162" s="38"/>
      <c r="AN162" s="38"/>
      <c r="AO162" s="38"/>
      <c r="AP162" s="38"/>
      <c r="AQ162" s="38"/>
      <c r="AR162" s="38"/>
      <c r="AS162" s="38"/>
      <c r="AT162" s="38"/>
    </row>
    <row r="163">
      <c r="E163" s="266"/>
      <c r="F163" s="266"/>
      <c r="G163" s="381" t="s">
        <v>299</v>
      </c>
      <c r="H163" s="420">
        <f>CALCULATE_FLOPS(K143:M143,K147:M147,K147,1,H162)</f>
        <v>38654705664</v>
      </c>
      <c r="I163" s="418"/>
      <c r="J163" s="261"/>
      <c r="K163" s="261"/>
      <c r="L163" s="274"/>
      <c r="M163" s="274"/>
      <c r="N163" s="274"/>
      <c r="O163" s="261"/>
      <c r="P163" s="276"/>
      <c r="Q163" s="222"/>
      <c r="R163" s="38"/>
      <c r="S163" s="38"/>
      <c r="AK163" s="38"/>
      <c r="AL163" s="38"/>
      <c r="AM163" s="38"/>
      <c r="AN163" s="38"/>
      <c r="AO163" s="38"/>
      <c r="AP163" s="38"/>
      <c r="AQ163" s="38"/>
      <c r="AR163" s="38"/>
      <c r="AS163" s="38"/>
      <c r="AT163" s="38"/>
    </row>
    <row r="164">
      <c r="A164" s="164"/>
      <c r="B164" s="38"/>
      <c r="C164" s="38"/>
      <c r="D164" s="38"/>
      <c r="E164" s="266"/>
      <c r="F164" s="277"/>
      <c r="G164" s="388" t="s">
        <v>288</v>
      </c>
      <c r="H164" s="421">
        <f>COMPUTE_TIME_MS(H163, H162)</f>
        <v>0.01948302218</v>
      </c>
      <c r="I164" s="390"/>
      <c r="J164" s="391"/>
      <c r="K164" s="391"/>
      <c r="L164" s="392"/>
      <c r="M164" s="392"/>
      <c r="N164" s="392"/>
      <c r="O164" s="391"/>
      <c r="P164" s="393"/>
      <c r="Q164" s="305"/>
      <c r="R164" s="38"/>
      <c r="S164" s="38"/>
      <c r="AK164" s="38"/>
      <c r="AL164" s="38"/>
      <c r="AM164" s="38"/>
      <c r="AN164" s="38"/>
      <c r="AO164" s="38"/>
      <c r="AP164" s="38"/>
      <c r="AQ164" s="38"/>
      <c r="AR164" s="38"/>
      <c r="AS164" s="38"/>
      <c r="AT164" s="38"/>
    </row>
    <row r="165">
      <c r="A165" s="164"/>
      <c r="B165" s="38"/>
      <c r="C165" s="38"/>
      <c r="D165" s="38"/>
      <c r="E165" s="266"/>
      <c r="F165" s="384" t="s">
        <v>289</v>
      </c>
      <c r="G165" s="381" t="s">
        <v>290</v>
      </c>
      <c r="H165" s="303">
        <f>IF(Q140,0,P143)+IF(Q144,0,P147)+IF(Q148,0,P151)</f>
        <v>60.75</v>
      </c>
      <c r="I165" s="261"/>
      <c r="J165" s="261"/>
      <c r="K165" s="261"/>
      <c r="L165" s="274"/>
      <c r="M165" s="274"/>
      <c r="N165" s="274"/>
      <c r="O165" s="261"/>
      <c r="P165" s="276"/>
      <c r="Q165" s="222"/>
      <c r="R165" s="38"/>
      <c r="S165" s="38"/>
      <c r="AK165" s="38"/>
      <c r="AL165" s="38"/>
      <c r="AM165" s="38"/>
      <c r="AN165" s="38"/>
      <c r="AO165" s="38"/>
      <c r="AP165" s="38"/>
      <c r="AQ165" s="38"/>
      <c r="AR165" s="38"/>
      <c r="AS165" s="38"/>
      <c r="AT165" s="38"/>
    </row>
    <row r="166">
      <c r="A166" s="38"/>
      <c r="B166" s="38"/>
      <c r="C166" s="38"/>
      <c r="D166" s="38"/>
      <c r="E166" s="277"/>
      <c r="F166" s="277"/>
      <c r="G166" s="395" t="s">
        <v>291</v>
      </c>
      <c r="H166" s="422">
        <f>HBM_TIME_MS(H165)</f>
        <v>0.02027552012</v>
      </c>
      <c r="I166" s="391"/>
      <c r="J166" s="391"/>
      <c r="K166" s="391"/>
      <c r="L166" s="392"/>
      <c r="M166" s="392"/>
      <c r="N166" s="392"/>
      <c r="O166" s="391"/>
      <c r="P166" s="393"/>
      <c r="Q166" s="305"/>
      <c r="R166" s="38"/>
      <c r="S166" s="38"/>
      <c r="AK166" s="38"/>
      <c r="AL166" s="38"/>
      <c r="AM166" s="38"/>
      <c r="AN166" s="38"/>
      <c r="AO166" s="38"/>
      <c r="AP166" s="38"/>
      <c r="AQ166" s="38"/>
      <c r="AR166" s="38"/>
      <c r="AS166" s="38"/>
      <c r="AT166" s="38"/>
    </row>
    <row r="167">
      <c r="A167" s="87"/>
      <c r="B167" s="87"/>
      <c r="C167" s="87"/>
      <c r="D167" s="87"/>
      <c r="E167" s="258" t="s">
        <v>300</v>
      </c>
      <c r="F167" s="282" t="s">
        <v>249</v>
      </c>
      <c r="G167" s="260"/>
      <c r="H167" s="290" t="s">
        <v>238</v>
      </c>
      <c r="I167" s="290" t="s">
        <v>239</v>
      </c>
      <c r="J167" s="195" t="s">
        <v>40</v>
      </c>
      <c r="K167" s="195" t="s">
        <v>38</v>
      </c>
      <c r="L167" s="195" t="s">
        <v>154</v>
      </c>
      <c r="M167" s="398" t="s">
        <v>148</v>
      </c>
      <c r="N167" s="290" t="s">
        <v>240</v>
      </c>
      <c r="O167" s="291" t="str">
        <f>EXTRACT_ACTIVATION_DTYPE(PARAMS("attn_proj_dtype"))</f>
        <v>fp8</v>
      </c>
      <c r="P167" s="292"/>
      <c r="Q167" s="291" t="b">
        <v>0</v>
      </c>
      <c r="R167" s="38"/>
      <c r="S167" s="38"/>
      <c r="AK167" s="38"/>
      <c r="AL167" s="38"/>
      <c r="AM167" s="38"/>
      <c r="AN167" s="38"/>
      <c r="AO167" s="38"/>
      <c r="AP167" s="38"/>
      <c r="AQ167" s="38"/>
      <c r="AR167" s="38"/>
      <c r="AS167" s="38"/>
      <c r="AT167" s="38"/>
    </row>
    <row r="168">
      <c r="A168" s="87"/>
      <c r="B168" s="87"/>
      <c r="C168" s="87"/>
      <c r="D168" s="87"/>
      <c r="E168" s="266"/>
      <c r="F168" s="267"/>
      <c r="G168" s="268"/>
      <c r="H168" s="195" t="s">
        <v>242</v>
      </c>
      <c r="I168" s="290" t="s">
        <v>239</v>
      </c>
      <c r="J168" s="289">
        <f t="shared" ref="J168:M168" si="25">PARAMS(J167)</f>
        <v>16</v>
      </c>
      <c r="K168" s="290">
        <f t="shared" si="25"/>
        <v>512</v>
      </c>
      <c r="L168" s="290">
        <f t="shared" si="25"/>
        <v>128</v>
      </c>
      <c r="M168" s="290">
        <f t="shared" si="25"/>
        <v>128</v>
      </c>
      <c r="N168" s="290" t="s">
        <v>240</v>
      </c>
      <c r="O168" s="266"/>
      <c r="P168" s="292">
        <f>SIZEOF_IN_MIB(J168:M168, $O167)</f>
        <v>128</v>
      </c>
      <c r="Q168" s="266"/>
      <c r="R168" s="38"/>
      <c r="S168" s="38"/>
      <c r="AK168" s="38"/>
      <c r="AL168" s="38"/>
      <c r="AM168" s="38"/>
      <c r="AN168" s="38"/>
      <c r="AO168" s="38"/>
      <c r="AP168" s="38"/>
      <c r="AQ168" s="38"/>
      <c r="AR168" s="38"/>
      <c r="AS168" s="38"/>
      <c r="AT168" s="38"/>
    </row>
    <row r="169">
      <c r="A169" s="87"/>
      <c r="B169" s="87"/>
      <c r="C169" s="87"/>
      <c r="D169" s="87"/>
      <c r="E169" s="266"/>
      <c r="F169" s="267"/>
      <c r="G169" s="268"/>
      <c r="H169" s="289" t="s">
        <v>244</v>
      </c>
      <c r="I169" s="289" t="s">
        <v>239</v>
      </c>
      <c r="J169" s="195"/>
      <c r="K169" s="195" t="s">
        <v>143</v>
      </c>
      <c r="L169" s="195"/>
      <c r="M169" s="289"/>
      <c r="N169" s="289" t="s">
        <v>240</v>
      </c>
      <c r="O169" s="266"/>
      <c r="P169" s="292"/>
      <c r="Q169" s="266"/>
      <c r="R169" s="38"/>
      <c r="S169" s="38"/>
      <c r="AG169" s="38"/>
      <c r="AH169" s="38"/>
      <c r="AI169" s="38"/>
      <c r="AJ169" s="38"/>
      <c r="AK169" s="38"/>
      <c r="AL169" s="38"/>
      <c r="AM169" s="38"/>
      <c r="AN169" s="38"/>
      <c r="AO169" s="38"/>
      <c r="AP169" s="38"/>
      <c r="AQ169" s="38"/>
      <c r="AR169" s="38"/>
      <c r="AS169" s="38"/>
      <c r="AT169" s="38"/>
    </row>
    <row r="170">
      <c r="A170" s="87"/>
      <c r="B170" s="87"/>
      <c r="C170" s="87"/>
      <c r="D170" s="87"/>
      <c r="E170" s="266"/>
      <c r="F170" s="278"/>
      <c r="G170" s="279"/>
      <c r="H170" s="195" t="s">
        <v>246</v>
      </c>
      <c r="I170" s="289" t="s">
        <v>239</v>
      </c>
      <c r="J170" s="289">
        <f t="shared" ref="J170:M170" si="26">J168/SHARDING(J169)</f>
        <v>16</v>
      </c>
      <c r="K170" s="289">
        <f t="shared" si="26"/>
        <v>32</v>
      </c>
      <c r="L170" s="289">
        <f t="shared" si="26"/>
        <v>128</v>
      </c>
      <c r="M170" s="289">
        <f t="shared" si="26"/>
        <v>128</v>
      </c>
      <c r="N170" s="289" t="s">
        <v>240</v>
      </c>
      <c r="O170" s="277"/>
      <c r="P170" s="292">
        <f>SIZEOF_IN_MIB(J170:M170, $O167)</f>
        <v>8</v>
      </c>
      <c r="Q170" s="277"/>
      <c r="R170" s="38"/>
      <c r="S170" s="38"/>
      <c r="AG170" s="38"/>
      <c r="AH170" s="38"/>
      <c r="AI170" s="38"/>
      <c r="AJ170" s="38"/>
      <c r="AK170" s="38"/>
      <c r="AL170" s="38"/>
      <c r="AM170" s="38"/>
      <c r="AN170" s="38"/>
      <c r="AO170" s="38"/>
      <c r="AP170" s="38"/>
      <c r="AQ170" s="38"/>
      <c r="AR170" s="38"/>
      <c r="AS170" s="38"/>
      <c r="AT170" s="38"/>
    </row>
    <row r="171">
      <c r="A171" s="87"/>
      <c r="B171" s="87"/>
      <c r="C171" s="87"/>
      <c r="D171" s="87"/>
      <c r="E171" s="266"/>
      <c r="F171" s="259" t="s">
        <v>253</v>
      </c>
      <c r="G171" s="260"/>
      <c r="H171" s="289" t="s">
        <v>238</v>
      </c>
      <c r="I171" s="289" t="s">
        <v>239</v>
      </c>
      <c r="J171" s="290"/>
      <c r="K171" s="195" t="s">
        <v>154</v>
      </c>
      <c r="L171" s="398" t="s">
        <v>148</v>
      </c>
      <c r="M171" s="195" t="s">
        <v>145</v>
      </c>
      <c r="N171" s="289" t="s">
        <v>240</v>
      </c>
      <c r="O171" s="291" t="str">
        <f>EXTRACT_WEIGHT_DTYPE(PARAMS("attn_proj_dtype"))</f>
        <v>fp8</v>
      </c>
      <c r="P171" s="292"/>
      <c r="Q171" s="291" t="b">
        <v>0</v>
      </c>
      <c r="R171" s="38"/>
      <c r="S171" s="38"/>
      <c r="AG171" s="38"/>
      <c r="AH171" s="38"/>
      <c r="AI171" s="38"/>
      <c r="AJ171" s="38"/>
      <c r="AK171" s="38"/>
      <c r="AL171" s="38"/>
      <c r="AM171" s="38"/>
      <c r="AN171" s="38"/>
      <c r="AO171" s="38"/>
      <c r="AP171" s="38"/>
      <c r="AQ171" s="38"/>
      <c r="AR171" s="38"/>
      <c r="AS171" s="38"/>
      <c r="AT171" s="38"/>
    </row>
    <row r="172">
      <c r="A172" s="87"/>
      <c r="B172" s="87"/>
      <c r="C172" s="87"/>
      <c r="D172" s="87"/>
      <c r="E172" s="266"/>
      <c r="F172" s="267"/>
      <c r="G172" s="268"/>
      <c r="H172" s="195" t="s">
        <v>242</v>
      </c>
      <c r="I172" s="289" t="s">
        <v>239</v>
      </c>
      <c r="J172" s="290"/>
      <c r="K172" s="289">
        <f t="shared" ref="K172:M172" si="27">PARAMS(K171)</f>
        <v>128</v>
      </c>
      <c r="L172" s="289">
        <f t="shared" si="27"/>
        <v>128</v>
      </c>
      <c r="M172" s="289">
        <f t="shared" si="27"/>
        <v>512</v>
      </c>
      <c r="N172" s="289" t="s">
        <v>240</v>
      </c>
      <c r="O172" s="266"/>
      <c r="P172" s="292">
        <f>SIZEOF_IN_MIB(J172:M172, $O171)</f>
        <v>8</v>
      </c>
      <c r="Q172" s="266"/>
      <c r="R172" s="38"/>
      <c r="S172" s="38"/>
      <c r="AG172" s="38"/>
      <c r="AH172" s="38"/>
      <c r="AI172" s="38"/>
      <c r="AJ172" s="38"/>
      <c r="AK172" s="38"/>
      <c r="AL172" s="38"/>
      <c r="AM172" s="38"/>
      <c r="AN172" s="38"/>
      <c r="AO172" s="38"/>
      <c r="AP172" s="38"/>
      <c r="AQ172" s="38"/>
      <c r="AR172" s="38"/>
      <c r="AS172" s="38"/>
      <c r="AT172" s="38"/>
    </row>
    <row r="173">
      <c r="A173" s="87"/>
      <c r="B173" s="87"/>
      <c r="C173" s="87"/>
      <c r="D173" s="87"/>
      <c r="E173" s="266"/>
      <c r="F173" s="267"/>
      <c r="G173" s="268"/>
      <c r="H173" s="289" t="s">
        <v>244</v>
      </c>
      <c r="I173" s="289" t="s">
        <v>239</v>
      </c>
      <c r="J173" s="290"/>
      <c r="K173" s="290"/>
      <c r="L173" s="289"/>
      <c r="M173" s="289"/>
      <c r="N173" s="289" t="s">
        <v>240</v>
      </c>
      <c r="O173" s="266"/>
      <c r="P173" s="292"/>
      <c r="Q173" s="266"/>
      <c r="R173" s="38"/>
      <c r="S173" s="38"/>
      <c r="AG173" s="38"/>
      <c r="AH173" s="38"/>
      <c r="AI173" s="38"/>
      <c r="AJ173" s="38"/>
      <c r="AK173" s="38"/>
      <c r="AL173" s="38"/>
      <c r="AM173" s="38"/>
      <c r="AN173" s="38"/>
      <c r="AO173" s="38"/>
      <c r="AP173" s="38"/>
      <c r="AQ173" s="38"/>
      <c r="AR173" s="38"/>
      <c r="AS173" s="38"/>
      <c r="AT173" s="38"/>
    </row>
    <row r="174">
      <c r="A174" s="87"/>
      <c r="B174" s="87"/>
      <c r="C174" s="87"/>
      <c r="D174" s="87"/>
      <c r="E174" s="266"/>
      <c r="F174" s="278"/>
      <c r="G174" s="279"/>
      <c r="H174" s="274" t="s">
        <v>246</v>
      </c>
      <c r="I174" s="274" t="s">
        <v>239</v>
      </c>
      <c r="J174" s="261"/>
      <c r="K174" s="274">
        <f t="shared" ref="K174:M174" si="28">K172/SHARDING(K173)</f>
        <v>128</v>
      </c>
      <c r="L174" s="274">
        <f t="shared" si="28"/>
        <v>128</v>
      </c>
      <c r="M174" s="274">
        <f t="shared" si="28"/>
        <v>512</v>
      </c>
      <c r="N174" s="274" t="s">
        <v>240</v>
      </c>
      <c r="O174" s="241"/>
      <c r="P174" s="276">
        <f>SIZEOF_IN_MIB(J174:M174, $O171)</f>
        <v>8</v>
      </c>
      <c r="Q174" s="241"/>
      <c r="R174" s="38"/>
      <c r="S174" s="38"/>
      <c r="T174" s="207"/>
      <c r="U174" s="207"/>
      <c r="V174" s="207"/>
      <c r="W174" s="207"/>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8"/>
    </row>
    <row r="175">
      <c r="A175" s="87"/>
      <c r="B175" s="87"/>
      <c r="C175" s="87"/>
      <c r="D175" s="87"/>
      <c r="E175" s="266"/>
      <c r="F175" s="259" t="s">
        <v>257</v>
      </c>
      <c r="G175" s="260"/>
      <c r="H175" s="271" t="s">
        <v>238</v>
      </c>
      <c r="I175" s="271" t="s">
        <v>239</v>
      </c>
      <c r="J175" s="269" t="s">
        <v>40</v>
      </c>
      <c r="K175" s="269" t="s">
        <v>38</v>
      </c>
      <c r="L175" s="269" t="s">
        <v>154</v>
      </c>
      <c r="M175" s="269" t="s">
        <v>145</v>
      </c>
      <c r="N175" s="271" t="s">
        <v>240</v>
      </c>
      <c r="O175" s="399" t="s">
        <v>82</v>
      </c>
      <c r="P175" s="273"/>
      <c r="Q175" s="399" t="b">
        <v>0</v>
      </c>
      <c r="R175" s="38"/>
      <c r="S175" s="38"/>
      <c r="T175" s="207"/>
      <c r="U175" s="207"/>
      <c r="V175" s="207"/>
      <c r="W175" s="207"/>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c r="AT175" s="38"/>
    </row>
    <row r="176">
      <c r="A176" s="87"/>
      <c r="B176" s="87"/>
      <c r="C176" s="87"/>
      <c r="D176" s="87"/>
      <c r="E176" s="266"/>
      <c r="F176" s="267"/>
      <c r="G176" s="268"/>
      <c r="H176" s="262" t="s">
        <v>242</v>
      </c>
      <c r="I176" s="274" t="s">
        <v>239</v>
      </c>
      <c r="J176" s="274">
        <f t="shared" ref="J176:M176" si="29">PARAMS(J175)</f>
        <v>16</v>
      </c>
      <c r="K176" s="274">
        <f t="shared" si="29"/>
        <v>512</v>
      </c>
      <c r="L176" s="274">
        <f t="shared" si="29"/>
        <v>128</v>
      </c>
      <c r="M176" s="274">
        <f t="shared" si="29"/>
        <v>512</v>
      </c>
      <c r="N176" s="274" t="s">
        <v>240</v>
      </c>
      <c r="O176" s="275"/>
      <c r="P176" s="276">
        <f>SIZEOF_IN_MIB(J176:M176, $O175)</f>
        <v>1024</v>
      </c>
      <c r="Q176" s="275"/>
      <c r="R176" s="38"/>
      <c r="S176" s="38"/>
      <c r="T176" s="207"/>
      <c r="U176" s="207"/>
      <c r="V176" s="207"/>
      <c r="W176" s="207"/>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row>
    <row r="177">
      <c r="A177" s="87"/>
      <c r="B177" s="87"/>
      <c r="C177" s="87"/>
      <c r="D177" s="87"/>
      <c r="E177" s="266"/>
      <c r="F177" s="267"/>
      <c r="G177" s="268"/>
      <c r="H177" s="271" t="s">
        <v>244</v>
      </c>
      <c r="I177" s="271" t="s">
        <v>239</v>
      </c>
      <c r="J177" s="269"/>
      <c r="K177" s="269" t="s">
        <v>143</v>
      </c>
      <c r="L177" s="269"/>
      <c r="M177" s="271"/>
      <c r="N177" s="271" t="s">
        <v>240</v>
      </c>
      <c r="O177" s="272"/>
      <c r="P177" s="273"/>
      <c r="Q177" s="272"/>
      <c r="R177" s="38"/>
      <c r="S177" s="38"/>
      <c r="T177" s="207"/>
      <c r="U177" s="207"/>
      <c r="V177" s="207"/>
      <c r="W177" s="207"/>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38"/>
    </row>
    <row r="178">
      <c r="A178" s="87"/>
      <c r="B178" s="87"/>
      <c r="C178" s="87"/>
      <c r="D178" s="87"/>
      <c r="E178" s="266"/>
      <c r="F178" s="278"/>
      <c r="G178" s="279"/>
      <c r="H178" s="274" t="s">
        <v>246</v>
      </c>
      <c r="I178" s="274" t="s">
        <v>239</v>
      </c>
      <c r="J178" s="274">
        <f t="shared" ref="J178:M178" si="30">J176/SHARDING(J177)</f>
        <v>16</v>
      </c>
      <c r="K178" s="274">
        <f t="shared" si="30"/>
        <v>32</v>
      </c>
      <c r="L178" s="274">
        <f t="shared" si="30"/>
        <v>128</v>
      </c>
      <c r="M178" s="274">
        <f t="shared" si="30"/>
        <v>512</v>
      </c>
      <c r="N178" s="274" t="s">
        <v>240</v>
      </c>
      <c r="O178" s="241"/>
      <c r="P178" s="276">
        <f>SIZEOF_IN_MIB(J178:M178, $O175)</f>
        <v>64</v>
      </c>
      <c r="Q178" s="241"/>
      <c r="R178" s="38"/>
      <c r="S178" s="38"/>
      <c r="T178" s="207"/>
      <c r="U178" s="207"/>
      <c r="V178" s="207"/>
      <c r="W178" s="207"/>
      <c r="X178" s="38"/>
      <c r="Y178" s="38"/>
      <c r="Z178" s="38"/>
      <c r="AA178" s="38"/>
      <c r="AB178" s="38"/>
      <c r="AC178" s="38"/>
      <c r="AD178" s="38"/>
      <c r="AE178" s="38"/>
      <c r="AF178" s="38"/>
      <c r="AG178" s="38"/>
      <c r="AH178" s="38"/>
      <c r="AI178" s="38"/>
      <c r="AJ178" s="38"/>
      <c r="AK178" s="38"/>
      <c r="AL178" s="38"/>
      <c r="AM178" s="38"/>
      <c r="AN178" s="38"/>
      <c r="AO178" s="38"/>
      <c r="AP178" s="38"/>
      <c r="AQ178" s="38"/>
      <c r="AR178" s="38"/>
      <c r="AS178" s="38"/>
      <c r="AT178" s="38"/>
    </row>
    <row r="179">
      <c r="A179" s="87"/>
      <c r="B179" s="87"/>
      <c r="C179" s="87"/>
      <c r="D179" s="87"/>
      <c r="E179" s="266"/>
      <c r="F179" s="400" t="s">
        <v>293</v>
      </c>
      <c r="G179" s="385" t="s">
        <v>45</v>
      </c>
      <c r="H179" s="423"/>
      <c r="I179" s="424"/>
      <c r="J179" s="270"/>
      <c r="K179" s="270"/>
      <c r="L179" s="271"/>
      <c r="M179" s="271"/>
      <c r="N179" s="271"/>
      <c r="O179" s="270"/>
      <c r="P179" s="273"/>
      <c r="Q179" s="305"/>
      <c r="T179" s="3"/>
      <c r="U179" s="3"/>
      <c r="V179" s="3"/>
      <c r="W179" s="3"/>
    </row>
    <row r="180">
      <c r="A180" s="87"/>
      <c r="B180" s="38"/>
      <c r="C180" s="38"/>
      <c r="D180" s="38"/>
      <c r="E180" s="266"/>
      <c r="F180" s="277"/>
      <c r="G180" s="385"/>
      <c r="H180" s="274"/>
      <c r="I180" s="418"/>
      <c r="J180" s="261"/>
      <c r="K180" s="261"/>
      <c r="L180" s="274"/>
      <c r="M180" s="274"/>
      <c r="N180" s="274"/>
      <c r="O180" s="261"/>
      <c r="P180" s="276"/>
      <c r="Q180" s="222"/>
      <c r="T180" s="3"/>
      <c r="U180" s="3"/>
      <c r="V180" s="3"/>
      <c r="W180" s="3"/>
    </row>
    <row r="181">
      <c r="A181" s="38"/>
      <c r="B181" s="38"/>
      <c r="C181" s="38"/>
      <c r="D181" s="38"/>
      <c r="E181" s="266"/>
      <c r="F181" s="384" t="s">
        <v>285</v>
      </c>
      <c r="G181" s="385" t="s">
        <v>286</v>
      </c>
      <c r="H181" s="271" t="str">
        <f>VLOOKUP(O167&amp;","&amp;O171,$T$3:$W$12,4, FALSE)</f>
        <v>fp8</v>
      </c>
      <c r="I181" s="419"/>
      <c r="J181" s="270"/>
      <c r="K181" s="270"/>
      <c r="L181" s="271"/>
      <c r="M181" s="271"/>
      <c r="N181" s="271"/>
      <c r="O181" s="270"/>
      <c r="P181" s="273"/>
      <c r="Q181" s="305"/>
      <c r="T181" s="3"/>
      <c r="U181" s="3"/>
      <c r="V181" s="3"/>
      <c r="W181" s="3"/>
    </row>
    <row r="182">
      <c r="A182" s="87"/>
      <c r="B182" s="87"/>
      <c r="C182" s="87"/>
      <c r="D182" s="87"/>
      <c r="E182" s="266"/>
      <c r="F182" s="266"/>
      <c r="G182" s="381" t="s">
        <v>299</v>
      </c>
      <c r="H182" s="420">
        <f>CALCULATE_FLOPS(J170:M170,J174:M174,L174,K174,H181)</f>
        <v>17179869184</v>
      </c>
      <c r="I182" s="418"/>
      <c r="J182" s="261"/>
      <c r="K182" s="261"/>
      <c r="L182" s="274"/>
      <c r="M182" s="274"/>
      <c r="N182" s="274"/>
      <c r="O182" s="261"/>
      <c r="P182" s="276"/>
      <c r="Q182" s="222"/>
      <c r="T182" s="3"/>
      <c r="U182" s="3"/>
      <c r="V182" s="3"/>
      <c r="W182" s="3"/>
    </row>
    <row r="183">
      <c r="A183" s="87"/>
      <c r="B183" s="87"/>
      <c r="C183" s="87"/>
      <c r="D183" s="87"/>
      <c r="E183" s="266"/>
      <c r="F183" s="277"/>
      <c r="G183" s="388" t="s">
        <v>288</v>
      </c>
      <c r="H183" s="389">
        <f>COMPUTE_TIME_MS(H182, H181)</f>
        <v>0.008659120969</v>
      </c>
      <c r="I183" s="390"/>
      <c r="J183" s="391"/>
      <c r="K183" s="391"/>
      <c r="L183" s="392"/>
      <c r="M183" s="392"/>
      <c r="N183" s="392"/>
      <c r="O183" s="391"/>
      <c r="P183" s="393"/>
      <c r="Q183" s="305"/>
      <c r="T183" s="3"/>
      <c r="U183" s="3"/>
      <c r="V183" s="3"/>
      <c r="W183" s="3"/>
    </row>
    <row r="184">
      <c r="A184" s="87"/>
      <c r="B184" s="87"/>
      <c r="C184" s="87"/>
      <c r="D184" s="87"/>
      <c r="E184" s="266"/>
      <c r="F184" s="384" t="s">
        <v>289</v>
      </c>
      <c r="G184" s="381" t="s">
        <v>290</v>
      </c>
      <c r="H184" s="303">
        <f>IF(Q167,0,P170)+IF(Q171,0,P174)+IF(Q175,0,P178)</f>
        <v>80</v>
      </c>
      <c r="I184" s="261"/>
      <c r="J184" s="261"/>
      <c r="K184" s="261"/>
      <c r="L184" s="274"/>
      <c r="M184" s="274"/>
      <c r="N184" s="274"/>
      <c r="O184" s="261"/>
      <c r="P184" s="276"/>
      <c r="Q184" s="222"/>
      <c r="R184" s="38"/>
      <c r="S184" s="38"/>
      <c r="T184" s="207"/>
      <c r="U184" s="207"/>
      <c r="V184" s="207"/>
      <c r="W184" s="207"/>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c r="AT184" s="38"/>
    </row>
    <row r="185">
      <c r="A185" s="87"/>
      <c r="B185" s="87"/>
      <c r="C185" s="87"/>
      <c r="D185" s="87"/>
      <c r="E185" s="277"/>
      <c r="F185" s="277"/>
      <c r="G185" s="395" t="s">
        <v>291</v>
      </c>
      <c r="H185" s="422">
        <f>HBM_TIME_MS(H184)</f>
        <v>0.02670027341</v>
      </c>
      <c r="I185" s="391"/>
      <c r="J185" s="391"/>
      <c r="K185" s="391"/>
      <c r="L185" s="392"/>
      <c r="M185" s="392"/>
      <c r="N185" s="392"/>
      <c r="O185" s="391"/>
      <c r="P185" s="393"/>
      <c r="Q185" s="305"/>
      <c r="R185" s="38"/>
      <c r="S185" s="38"/>
      <c r="T185" s="207"/>
      <c r="U185" s="207"/>
      <c r="V185" s="207"/>
      <c r="W185" s="207"/>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c r="AT185" s="38"/>
    </row>
    <row r="186">
      <c r="A186" s="87"/>
      <c r="B186" s="87"/>
      <c r="C186" s="87"/>
      <c r="D186" s="87"/>
      <c r="E186" s="258" t="s">
        <v>301</v>
      </c>
      <c r="F186" s="282" t="s">
        <v>249</v>
      </c>
      <c r="G186" s="260"/>
      <c r="H186" s="261" t="s">
        <v>238</v>
      </c>
      <c r="I186" s="261" t="s">
        <v>239</v>
      </c>
      <c r="J186" s="262"/>
      <c r="K186" s="262" t="s">
        <v>40</v>
      </c>
      <c r="L186" s="262" t="s">
        <v>38</v>
      </c>
      <c r="M186" s="425" t="s">
        <v>125</v>
      </c>
      <c r="N186" s="261" t="s">
        <v>240</v>
      </c>
      <c r="O186" s="263" t="str">
        <f>EXTRACT_ACTIVATION_DTYPE(PARAMS("attn_proj_dtype"))</f>
        <v>fp8</v>
      </c>
      <c r="P186" s="276"/>
      <c r="Q186" s="263" t="b">
        <v>0</v>
      </c>
      <c r="R186" s="38"/>
      <c r="S186" s="38"/>
      <c r="T186" s="38"/>
      <c r="U186" s="38"/>
      <c r="V186" s="38"/>
      <c r="W186" s="38"/>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c r="AT186" s="38"/>
    </row>
    <row r="187">
      <c r="A187" s="87"/>
      <c r="B187" s="87"/>
      <c r="C187" s="87"/>
      <c r="D187" s="87"/>
      <c r="E187" s="266"/>
      <c r="F187" s="267"/>
      <c r="G187" s="268"/>
      <c r="H187" s="195" t="s">
        <v>242</v>
      </c>
      <c r="I187" s="290" t="s">
        <v>239</v>
      </c>
      <c r="J187" s="289"/>
      <c r="K187" s="289">
        <f t="shared" ref="K187:M187" si="31">PARAMS(K186)</f>
        <v>16</v>
      </c>
      <c r="L187" s="290">
        <f t="shared" si="31"/>
        <v>512</v>
      </c>
      <c r="M187" s="290">
        <f t="shared" si="31"/>
        <v>7168</v>
      </c>
      <c r="N187" s="290" t="s">
        <v>240</v>
      </c>
      <c r="O187" s="266"/>
      <c r="P187" s="292">
        <f>SIZEOF_IN_MIB(J187:M187, $O186)</f>
        <v>56</v>
      </c>
      <c r="Q187" s="266"/>
      <c r="R187" s="38"/>
      <c r="S187" s="38"/>
      <c r="T187" s="38"/>
      <c r="U187" s="38"/>
      <c r="V187" s="38"/>
      <c r="W187" s="38"/>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c r="AT187" s="38"/>
    </row>
    <row r="188">
      <c r="A188" s="87"/>
      <c r="B188" s="87"/>
      <c r="C188" s="87"/>
      <c r="D188" s="87"/>
      <c r="E188" s="266"/>
      <c r="F188" s="267"/>
      <c r="G188" s="268"/>
      <c r="H188" s="289" t="s">
        <v>244</v>
      </c>
      <c r="I188" s="289" t="s">
        <v>239</v>
      </c>
      <c r="J188" s="290"/>
      <c r="K188" s="195"/>
      <c r="L188" s="195" t="s">
        <v>143</v>
      </c>
      <c r="M188" s="289"/>
      <c r="N188" s="289" t="s">
        <v>240</v>
      </c>
      <c r="O188" s="266"/>
      <c r="P188" s="292"/>
      <c r="Q188" s="266"/>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c r="AT188" s="38"/>
    </row>
    <row r="189">
      <c r="A189" s="87"/>
      <c r="B189" s="87"/>
      <c r="C189" s="87"/>
      <c r="D189" s="87"/>
      <c r="E189" s="266"/>
      <c r="F189" s="278"/>
      <c r="G189" s="279"/>
      <c r="H189" s="195" t="s">
        <v>246</v>
      </c>
      <c r="I189" s="289" t="s">
        <v>239</v>
      </c>
      <c r="J189" s="290"/>
      <c r="K189" s="289">
        <f t="shared" ref="K189:M189" si="32">K187/SHARDING(K188)</f>
        <v>16</v>
      </c>
      <c r="L189" s="289">
        <f t="shared" si="32"/>
        <v>32</v>
      </c>
      <c r="M189" s="289">
        <f t="shared" si="32"/>
        <v>7168</v>
      </c>
      <c r="N189" s="289" t="s">
        <v>240</v>
      </c>
      <c r="O189" s="277"/>
      <c r="P189" s="292">
        <f>SIZEOF_IN_MIB(J189:M189, $O186)</f>
        <v>3.5</v>
      </c>
      <c r="Q189" s="277"/>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c r="AT189" s="38"/>
    </row>
    <row r="190">
      <c r="A190" s="87"/>
      <c r="B190" s="87"/>
      <c r="C190" s="87"/>
      <c r="D190" s="87"/>
      <c r="E190" s="266"/>
      <c r="F190" s="259" t="s">
        <v>253</v>
      </c>
      <c r="G190" s="260"/>
      <c r="H190" s="289" t="s">
        <v>238</v>
      </c>
      <c r="I190" s="289" t="s">
        <v>239</v>
      </c>
      <c r="J190" s="290"/>
      <c r="K190" s="195"/>
      <c r="L190" s="398" t="s">
        <v>125</v>
      </c>
      <c r="M190" s="195" t="s">
        <v>157</v>
      </c>
      <c r="N190" s="289" t="s">
        <v>240</v>
      </c>
      <c r="O190" s="291" t="str">
        <f>EXTRACT_WEIGHT_DTYPE(PARAMS("attn_proj_dtype"))</f>
        <v>fp8</v>
      </c>
      <c r="P190" s="292"/>
      <c r="Q190" s="291" t="b">
        <v>0</v>
      </c>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c r="AT190" s="38"/>
    </row>
    <row r="191">
      <c r="A191" s="87"/>
      <c r="B191" s="87"/>
      <c r="C191" s="87"/>
      <c r="D191" s="87"/>
      <c r="E191" s="266"/>
      <c r="F191" s="267"/>
      <c r="G191" s="268"/>
      <c r="H191" s="195" t="s">
        <v>242</v>
      </c>
      <c r="I191" s="289" t="s">
        <v>239</v>
      </c>
      <c r="J191" s="290"/>
      <c r="K191" s="289"/>
      <c r="L191" s="289">
        <f t="shared" ref="L191:M191" si="33">PARAMS(L190)</f>
        <v>7168</v>
      </c>
      <c r="M191" s="289">
        <f t="shared" si="33"/>
        <v>576</v>
      </c>
      <c r="N191" s="289" t="s">
        <v>240</v>
      </c>
      <c r="O191" s="266"/>
      <c r="P191" s="292">
        <f>SIZEOF_IN_MIB(J191:M191, $O190)</f>
        <v>3.9375</v>
      </c>
      <c r="Q191" s="266"/>
      <c r="R191" s="38"/>
      <c r="S191" s="38"/>
      <c r="T191" s="38"/>
      <c r="U191" s="38"/>
      <c r="V191" s="38"/>
      <c r="W191" s="38"/>
      <c r="X191" s="38"/>
      <c r="Y191" s="38"/>
      <c r="Z191" s="38"/>
      <c r="AA191" s="38"/>
      <c r="AB191" s="38"/>
      <c r="AC191" s="38"/>
      <c r="AD191" s="38"/>
      <c r="AE191" s="38"/>
      <c r="AF191" s="38"/>
      <c r="AG191" s="38"/>
      <c r="AH191" s="38"/>
      <c r="AI191" s="38"/>
      <c r="AJ191" s="38"/>
      <c r="AK191" s="38"/>
      <c r="AL191" s="38"/>
      <c r="AM191" s="38"/>
      <c r="AN191" s="38"/>
      <c r="AO191" s="38"/>
      <c r="AP191" s="38"/>
      <c r="AQ191" s="38"/>
      <c r="AR191" s="38"/>
      <c r="AS191" s="38"/>
      <c r="AT191" s="38"/>
    </row>
    <row r="192">
      <c r="A192" s="87"/>
      <c r="B192" s="87"/>
      <c r="C192" s="87"/>
      <c r="D192" s="87"/>
      <c r="E192" s="266"/>
      <c r="F192" s="267"/>
      <c r="G192" s="268"/>
      <c r="H192" s="289" t="s">
        <v>244</v>
      </c>
      <c r="I192" s="289" t="s">
        <v>239</v>
      </c>
      <c r="J192" s="290"/>
      <c r="K192" s="290"/>
      <c r="L192" s="289"/>
      <c r="M192" s="289"/>
      <c r="N192" s="289" t="s">
        <v>240</v>
      </c>
      <c r="O192" s="266"/>
      <c r="P192" s="292"/>
      <c r="Q192" s="266"/>
    </row>
    <row r="193">
      <c r="A193" s="87"/>
      <c r="B193" s="87"/>
      <c r="C193" s="87"/>
      <c r="D193" s="87"/>
      <c r="E193" s="266"/>
      <c r="F193" s="278"/>
      <c r="G193" s="279"/>
      <c r="H193" s="274" t="s">
        <v>246</v>
      </c>
      <c r="I193" s="274" t="s">
        <v>239</v>
      </c>
      <c r="J193" s="261"/>
      <c r="K193" s="274"/>
      <c r="L193" s="274">
        <f t="shared" ref="L193:M193" si="34">L191/SHARDING(L192)</f>
        <v>7168</v>
      </c>
      <c r="M193" s="274">
        <f t="shared" si="34"/>
        <v>576</v>
      </c>
      <c r="N193" s="274" t="s">
        <v>240</v>
      </c>
      <c r="O193" s="241"/>
      <c r="P193" s="276">
        <f>SIZEOF_IN_MIB(J193:M193, $O190)</f>
        <v>3.9375</v>
      </c>
      <c r="Q193" s="241"/>
    </row>
    <row r="194">
      <c r="A194" s="87"/>
      <c r="B194" s="87"/>
      <c r="C194" s="87"/>
      <c r="D194" s="87"/>
      <c r="E194" s="266"/>
      <c r="F194" s="259" t="s">
        <v>257</v>
      </c>
      <c r="G194" s="260"/>
      <c r="H194" s="271" t="s">
        <v>238</v>
      </c>
      <c r="I194" s="271" t="s">
        <v>239</v>
      </c>
      <c r="J194" s="270"/>
      <c r="K194" s="269" t="s">
        <v>40</v>
      </c>
      <c r="L194" s="269" t="s">
        <v>38</v>
      </c>
      <c r="M194" s="269" t="s">
        <v>157</v>
      </c>
      <c r="N194" s="271" t="s">
        <v>240</v>
      </c>
      <c r="O194" s="399" t="s">
        <v>82</v>
      </c>
      <c r="P194" s="273"/>
      <c r="Q194" s="399" t="b">
        <v>0</v>
      </c>
    </row>
    <row r="195">
      <c r="A195" s="87"/>
      <c r="B195" s="38"/>
      <c r="C195" s="38"/>
      <c r="D195" s="38"/>
      <c r="E195" s="266"/>
      <c r="F195" s="267"/>
      <c r="G195" s="268"/>
      <c r="H195" s="262" t="s">
        <v>242</v>
      </c>
      <c r="I195" s="274" t="s">
        <v>239</v>
      </c>
      <c r="J195" s="261"/>
      <c r="K195" s="274">
        <f t="shared" ref="K195:M195" si="35">PARAMS(K194)</f>
        <v>16</v>
      </c>
      <c r="L195" s="274">
        <f t="shared" si="35"/>
        <v>512</v>
      </c>
      <c r="M195" s="274">
        <f t="shared" si="35"/>
        <v>576</v>
      </c>
      <c r="N195" s="274" t="s">
        <v>240</v>
      </c>
      <c r="O195" s="275"/>
      <c r="P195" s="276">
        <f>SIZEOF_IN_MIB(K195:M195, $O194)</f>
        <v>9</v>
      </c>
      <c r="Q195" s="275"/>
    </row>
    <row r="196">
      <c r="A196" s="38"/>
      <c r="B196" s="38"/>
      <c r="C196" s="38"/>
      <c r="D196" s="38"/>
      <c r="E196" s="266"/>
      <c r="F196" s="267"/>
      <c r="G196" s="268"/>
      <c r="H196" s="271" t="s">
        <v>244</v>
      </c>
      <c r="I196" s="271" t="s">
        <v>239</v>
      </c>
      <c r="J196" s="270"/>
      <c r="K196" s="269"/>
      <c r="L196" s="269" t="s">
        <v>143</v>
      </c>
      <c r="M196" s="271"/>
      <c r="N196" s="271" t="s">
        <v>240</v>
      </c>
      <c r="O196" s="272"/>
      <c r="P196" s="273"/>
      <c r="Q196" s="272"/>
    </row>
    <row r="197">
      <c r="A197" s="87"/>
      <c r="B197" s="87"/>
      <c r="C197" s="87"/>
      <c r="D197" s="87"/>
      <c r="E197" s="266"/>
      <c r="F197" s="278"/>
      <c r="G197" s="279"/>
      <c r="H197" s="274" t="s">
        <v>246</v>
      </c>
      <c r="I197" s="274" t="s">
        <v>239</v>
      </c>
      <c r="J197" s="274"/>
      <c r="K197" s="274">
        <f t="shared" ref="K197:M197" si="36">K195/SHARDING(K196)</f>
        <v>16</v>
      </c>
      <c r="L197" s="274">
        <f t="shared" si="36"/>
        <v>32</v>
      </c>
      <c r="M197" s="274">
        <f t="shared" si="36"/>
        <v>576</v>
      </c>
      <c r="N197" s="274" t="s">
        <v>240</v>
      </c>
      <c r="O197" s="241"/>
      <c r="P197" s="276">
        <f>SIZEOF_IN_MIB(K197:M197, $O194)</f>
        <v>0.5625</v>
      </c>
      <c r="Q197" s="241"/>
    </row>
    <row r="198">
      <c r="A198" s="87"/>
      <c r="B198" s="87"/>
      <c r="C198" s="87"/>
      <c r="D198" s="87"/>
      <c r="E198" s="266"/>
      <c r="F198" s="400" t="s">
        <v>293</v>
      </c>
      <c r="G198" s="385" t="s">
        <v>45</v>
      </c>
      <c r="H198" s="423"/>
      <c r="I198" s="424"/>
      <c r="J198" s="270"/>
      <c r="K198" s="270"/>
      <c r="L198" s="271"/>
      <c r="M198" s="271"/>
      <c r="N198" s="271"/>
      <c r="O198" s="270"/>
      <c r="P198" s="273"/>
      <c r="Q198" s="305"/>
    </row>
    <row r="199">
      <c r="A199" s="87"/>
      <c r="B199" s="87"/>
      <c r="C199" s="87"/>
      <c r="D199" s="87"/>
      <c r="E199" s="266"/>
      <c r="F199" s="277"/>
      <c r="G199" s="385"/>
      <c r="H199" s="274"/>
      <c r="I199" s="418"/>
      <c r="J199" s="261"/>
      <c r="K199" s="261"/>
      <c r="L199" s="274"/>
      <c r="M199" s="274"/>
      <c r="N199" s="274"/>
      <c r="O199" s="261"/>
      <c r="P199" s="276"/>
      <c r="Q199" s="222"/>
    </row>
    <row r="200">
      <c r="A200" s="87"/>
      <c r="B200" s="87"/>
      <c r="C200" s="87"/>
      <c r="D200" s="87"/>
      <c r="E200" s="266"/>
      <c r="F200" s="384" t="s">
        <v>285</v>
      </c>
      <c r="G200" s="385" t="s">
        <v>286</v>
      </c>
      <c r="H200" s="271" t="str">
        <f>VLOOKUP(O186&amp;","&amp;O190,$T$3:$W$12,4, FALSE)</f>
        <v>fp8</v>
      </c>
      <c r="I200" s="419"/>
      <c r="J200" s="270"/>
      <c r="K200" s="270"/>
      <c r="L200" s="271"/>
      <c r="M200" s="271"/>
      <c r="N200" s="271"/>
      <c r="O200" s="270"/>
      <c r="P200" s="273"/>
      <c r="Q200" s="305"/>
    </row>
    <row r="201">
      <c r="A201" s="87"/>
      <c r="B201" s="87"/>
      <c r="C201" s="87"/>
      <c r="D201" s="87"/>
      <c r="E201" s="266"/>
      <c r="F201" s="266"/>
      <c r="G201" s="381" t="s">
        <v>299</v>
      </c>
      <c r="H201" s="420">
        <f>CALCULATE_FLOPS(J189:M189,J193:M193,L193,1,H200)</f>
        <v>4227858432</v>
      </c>
      <c r="I201" s="418"/>
      <c r="J201" s="261"/>
      <c r="K201" s="261"/>
      <c r="L201" s="274"/>
      <c r="M201" s="274"/>
      <c r="N201" s="274"/>
      <c r="O201" s="261"/>
      <c r="P201" s="276"/>
      <c r="Q201" s="222"/>
    </row>
    <row r="202">
      <c r="A202" s="87"/>
      <c r="B202" s="87"/>
      <c r="C202" s="87"/>
      <c r="D202" s="87"/>
      <c r="E202" s="266"/>
      <c r="F202" s="277"/>
      <c r="G202" s="388" t="s">
        <v>288</v>
      </c>
      <c r="H202" s="421">
        <f>COMPUTE_TIME_MS(H201, H200)</f>
        <v>0.002130955551</v>
      </c>
      <c r="I202" s="390"/>
      <c r="J202" s="391"/>
      <c r="K202" s="391"/>
      <c r="L202" s="392"/>
      <c r="M202" s="392"/>
      <c r="N202" s="392"/>
      <c r="O202" s="391"/>
      <c r="P202" s="393"/>
      <c r="Q202" s="305"/>
    </row>
    <row r="203">
      <c r="A203" s="87"/>
      <c r="B203" s="87"/>
      <c r="C203" s="87"/>
      <c r="D203" s="87"/>
      <c r="E203" s="266"/>
      <c r="F203" s="384" t="s">
        <v>289</v>
      </c>
      <c r="G203" s="381" t="s">
        <v>290</v>
      </c>
      <c r="H203" s="303">
        <f>IF(Q186,0,P189)+IF(Q190,0,P193)+IF(Q194,0,P197)</f>
        <v>8</v>
      </c>
      <c r="I203" s="261"/>
      <c r="J203" s="261"/>
      <c r="K203" s="261"/>
      <c r="L203" s="274"/>
      <c r="M203" s="274"/>
      <c r="N203" s="274"/>
      <c r="O203" s="261"/>
      <c r="P203" s="276"/>
      <c r="Q203" s="222"/>
    </row>
    <row r="204">
      <c r="A204" s="87"/>
      <c r="B204" s="87"/>
      <c r="C204" s="87"/>
      <c r="D204" s="87"/>
      <c r="E204" s="277"/>
      <c r="F204" s="277"/>
      <c r="G204" s="395" t="s">
        <v>291</v>
      </c>
      <c r="H204" s="430">
        <f>HBM_TIME_MS(H203)</f>
        <v>0.002670027341</v>
      </c>
      <c r="I204" s="391"/>
      <c r="J204" s="391"/>
      <c r="K204" s="391"/>
      <c r="L204" s="392"/>
      <c r="M204" s="392"/>
      <c r="N204" s="392"/>
      <c r="O204" s="391"/>
      <c r="P204" s="393"/>
      <c r="Q204" s="305"/>
    </row>
    <row r="205">
      <c r="A205" s="87"/>
      <c r="B205" s="87"/>
      <c r="C205" s="87"/>
      <c r="D205" s="87"/>
      <c r="E205" s="431" t="s">
        <v>302</v>
      </c>
      <c r="F205" s="400" t="s">
        <v>303</v>
      </c>
      <c r="G205" s="432" t="s">
        <v>259</v>
      </c>
      <c r="H205" s="433" t="s">
        <v>238</v>
      </c>
      <c r="I205" s="261" t="s">
        <v>239</v>
      </c>
      <c r="J205" s="434" t="str">
        <f t="array" ref="J205:M208">J194:M197</f>
        <v/>
      </c>
      <c r="K205" s="262" t="s">
        <v>40</v>
      </c>
      <c r="L205" s="262" t="s">
        <v>38</v>
      </c>
      <c r="M205" s="262" t="s">
        <v>157</v>
      </c>
      <c r="N205" s="274" t="s">
        <v>240</v>
      </c>
      <c r="O205" s="263" t="s">
        <v>63</v>
      </c>
      <c r="P205" s="435"/>
      <c r="Q205" s="436"/>
    </row>
    <row r="206">
      <c r="A206" s="87"/>
      <c r="B206" s="87"/>
      <c r="C206" s="87"/>
      <c r="D206" s="87"/>
      <c r="E206" s="266"/>
      <c r="F206" s="266"/>
      <c r="G206" s="266"/>
      <c r="H206" s="438" t="s">
        <v>242</v>
      </c>
      <c r="I206" s="270" t="s">
        <v>239</v>
      </c>
      <c r="J206" s="439"/>
      <c r="K206" s="270">
        <v>16.0</v>
      </c>
      <c r="L206" s="271">
        <v>512.0</v>
      </c>
      <c r="M206" s="271">
        <v>576.0</v>
      </c>
      <c r="N206" s="271" t="s">
        <v>240</v>
      </c>
      <c r="O206" s="272"/>
      <c r="P206" s="440">
        <f>SIZEOF_IN_MIB(J206:M206, O205)</f>
        <v>4.5</v>
      </c>
      <c r="Q206" s="272"/>
    </row>
    <row r="207">
      <c r="A207" s="87"/>
      <c r="B207" s="87"/>
      <c r="C207" s="87"/>
      <c r="D207" s="87"/>
      <c r="E207" s="266"/>
      <c r="F207" s="266"/>
      <c r="G207" s="266"/>
      <c r="H207" s="433" t="s">
        <v>260</v>
      </c>
      <c r="I207" s="261" t="s">
        <v>239</v>
      </c>
      <c r="J207" s="434"/>
      <c r="K207" s="434"/>
      <c r="L207" s="274" t="s">
        <v>143</v>
      </c>
      <c r="M207" s="442"/>
      <c r="N207" s="274" t="s">
        <v>240</v>
      </c>
      <c r="O207" s="275"/>
      <c r="P207" s="443"/>
      <c r="Q207" s="275"/>
    </row>
    <row r="208">
      <c r="A208" s="87"/>
      <c r="B208" s="87"/>
      <c r="C208" s="87"/>
      <c r="D208" s="87"/>
      <c r="E208" s="266"/>
      <c r="F208" s="266"/>
      <c r="G208" s="266"/>
      <c r="H208" s="438" t="s">
        <v>261</v>
      </c>
      <c r="I208" s="270" t="s">
        <v>239</v>
      </c>
      <c r="J208" s="439"/>
      <c r="K208" s="271">
        <v>16.0</v>
      </c>
      <c r="L208" s="271">
        <v>32.0</v>
      </c>
      <c r="M208" s="271">
        <v>576.0</v>
      </c>
      <c r="N208" s="271" t="s">
        <v>240</v>
      </c>
      <c r="O208" s="272"/>
      <c r="P208" s="440">
        <f>SIZEOF_IN_MIB(J208:M208, O205)</f>
        <v>0.28125</v>
      </c>
      <c r="Q208" s="272"/>
    </row>
    <row r="209">
      <c r="A209" s="87"/>
      <c r="B209" s="87"/>
      <c r="C209" s="87"/>
      <c r="D209" s="87"/>
      <c r="E209" s="266"/>
      <c r="F209" s="266"/>
      <c r="G209" s="266"/>
      <c r="H209" s="433" t="s">
        <v>262</v>
      </c>
      <c r="I209" s="261" t="s">
        <v>239</v>
      </c>
      <c r="J209" s="434"/>
      <c r="K209" s="434"/>
      <c r="L209" s="442"/>
      <c r="M209" s="442"/>
      <c r="N209" s="274" t="s">
        <v>240</v>
      </c>
      <c r="O209" s="275"/>
      <c r="P209" s="435"/>
      <c r="Q209" s="275"/>
    </row>
    <row r="210">
      <c r="A210" s="87"/>
      <c r="B210" s="87"/>
      <c r="C210" s="87"/>
      <c r="D210" s="87"/>
      <c r="E210" s="266"/>
      <c r="F210" s="266"/>
      <c r="G210" s="277"/>
      <c r="H210" s="438" t="s">
        <v>261</v>
      </c>
      <c r="I210" s="270" t="s">
        <v>239</v>
      </c>
      <c r="J210" s="439"/>
      <c r="K210" s="271">
        <f t="shared" ref="K210:M210" si="37">K206/SHARDING(K209)</f>
        <v>16</v>
      </c>
      <c r="L210" s="271">
        <f t="shared" si="37"/>
        <v>512</v>
      </c>
      <c r="M210" s="271">
        <f t="shared" si="37"/>
        <v>576</v>
      </c>
      <c r="N210" s="271" t="s">
        <v>240</v>
      </c>
      <c r="O210" s="280"/>
      <c r="P210" s="440">
        <f>SIZEOF_IN_MIB(J210:M210, O205)</f>
        <v>4.5</v>
      </c>
      <c r="Q210" s="280"/>
    </row>
    <row r="211">
      <c r="A211" s="87"/>
      <c r="B211" s="87"/>
      <c r="C211" s="87"/>
      <c r="D211" s="87"/>
      <c r="E211" s="266"/>
      <c r="F211" s="266"/>
      <c r="G211" s="444" t="s">
        <v>263</v>
      </c>
      <c r="H211" s="445"/>
      <c r="I211" s="371"/>
      <c r="J211" s="371"/>
      <c r="K211" s="371"/>
      <c r="L211" s="446"/>
      <c r="M211" s="446"/>
      <c r="N211" s="446"/>
      <c r="O211" s="371"/>
      <c r="P211" s="447"/>
      <c r="Q211" s="371"/>
    </row>
    <row r="212">
      <c r="A212" s="87"/>
      <c r="B212" s="87"/>
      <c r="C212" s="87"/>
      <c r="D212" s="87"/>
      <c r="E212" s="266"/>
      <c r="F212" s="266"/>
      <c r="G212" s="448" t="s">
        <v>264</v>
      </c>
      <c r="H212" s="449">
        <f>SHARDING(K207)*SHARDING(L207)*SHARDING(M207)</f>
        <v>16</v>
      </c>
      <c r="I212" s="439"/>
      <c r="J212" s="439"/>
      <c r="K212" s="439"/>
      <c r="L212" s="450"/>
      <c r="M212" s="450"/>
      <c r="N212" s="450"/>
      <c r="O212" s="439"/>
      <c r="P212" s="451"/>
      <c r="Q212" s="439"/>
    </row>
    <row r="213">
      <c r="A213" s="87"/>
      <c r="B213" s="87"/>
      <c r="C213" s="87"/>
      <c r="D213" s="87"/>
      <c r="E213" s="266"/>
      <c r="F213" s="266"/>
      <c r="G213" s="448" t="s">
        <v>265</v>
      </c>
      <c r="H213" s="452">
        <f>P208 * (H212-1)</f>
        <v>4.21875</v>
      </c>
      <c r="I213" s="434"/>
      <c r="J213" s="434"/>
      <c r="K213" s="434"/>
      <c r="L213" s="442"/>
      <c r="M213" s="442"/>
      <c r="N213" s="442"/>
      <c r="O213" s="434"/>
      <c r="P213" s="443"/>
      <c r="Q213" s="434"/>
    </row>
    <row r="214">
      <c r="A214" s="87"/>
      <c r="B214" s="87"/>
      <c r="C214" s="87"/>
      <c r="D214" s="87"/>
      <c r="E214" s="266"/>
      <c r="F214" s="266"/>
      <c r="G214" s="448" t="s">
        <v>266</v>
      </c>
      <c r="H214" s="453">
        <f>H213*H212</f>
        <v>67.5</v>
      </c>
      <c r="I214" s="439"/>
      <c r="J214" s="439"/>
      <c r="K214" s="439"/>
      <c r="L214" s="450"/>
      <c r="M214" s="450"/>
      <c r="N214" s="450"/>
      <c r="O214" s="439"/>
      <c r="P214" s="451"/>
      <c r="Q214" s="439"/>
    </row>
    <row r="215">
      <c r="A215" s="87"/>
      <c r="B215" s="87"/>
      <c r="C215" s="87"/>
      <c r="D215" s="87"/>
      <c r="E215" s="266"/>
      <c r="F215" s="266"/>
      <c r="G215" s="448" t="s">
        <v>267</v>
      </c>
      <c r="H215" s="433" t="str">
        <f>IFS(H212=8,12,
H212=4,4,
H212=2,1,
H212=1,0,
TRUE,NA())</f>
        <v>#N/A</v>
      </c>
      <c r="I215" s="434"/>
      <c r="J215" s="434"/>
      <c r="K215" s="434"/>
      <c r="L215" s="442"/>
      <c r="M215" s="442"/>
      <c r="N215" s="442"/>
      <c r="O215" s="434"/>
      <c r="P215" s="443"/>
      <c r="Q215" s="434"/>
    </row>
    <row r="216">
      <c r="A216" s="87"/>
      <c r="B216" s="87"/>
      <c r="C216" s="87"/>
      <c r="D216" s="87"/>
      <c r="E216" s="266"/>
      <c r="F216" s="266"/>
      <c r="G216" s="454" t="s">
        <v>268</v>
      </c>
      <c r="H216" s="455">
        <v>1.0</v>
      </c>
      <c r="I216" s="439"/>
      <c r="J216" s="439"/>
      <c r="K216" s="439"/>
      <c r="L216" s="450"/>
      <c r="M216" s="450"/>
      <c r="N216" s="450"/>
      <c r="O216" s="439"/>
      <c r="P216" s="451"/>
      <c r="Q216" s="439"/>
    </row>
    <row r="217">
      <c r="A217" s="87"/>
      <c r="B217" s="87"/>
      <c r="C217" s="87"/>
      <c r="D217" s="87"/>
      <c r="E217" s="266"/>
      <c r="F217" s="266"/>
      <c r="G217" s="456" t="s">
        <v>269</v>
      </c>
      <c r="H217" s="457" t="str">
        <f>ALL_GATHER_CHIP2CHIP_TIME_MS2(H214 * H216, H215)</f>
        <v>#N/A</v>
      </c>
      <c r="I217" s="434"/>
      <c r="J217" s="434"/>
      <c r="K217" s="434"/>
      <c r="L217" s="442"/>
      <c r="M217" s="442"/>
      <c r="N217" s="442"/>
      <c r="O217" s="434"/>
      <c r="P217" s="443"/>
      <c r="Q217" s="434"/>
    </row>
    <row r="218">
      <c r="A218" s="87"/>
      <c r="B218" s="87"/>
      <c r="C218" s="87"/>
      <c r="D218" s="87"/>
      <c r="E218" s="266"/>
      <c r="F218" s="266"/>
      <c r="G218" s="454"/>
      <c r="H218" s="458"/>
      <c r="I218" s="439"/>
      <c r="J218" s="439"/>
      <c r="K218" s="439"/>
      <c r="L218" s="450"/>
      <c r="M218" s="450"/>
      <c r="N218" s="450"/>
      <c r="O218" s="439"/>
      <c r="P218" s="451"/>
      <c r="Q218" s="439"/>
    </row>
    <row r="219">
      <c r="A219" s="87"/>
      <c r="B219" s="87"/>
      <c r="C219" s="87"/>
      <c r="D219" s="87"/>
      <c r="E219" s="266"/>
      <c r="F219" s="266"/>
      <c r="G219" s="444" t="s">
        <v>270</v>
      </c>
      <c r="H219" s="445"/>
      <c r="I219" s="371"/>
      <c r="J219" s="371"/>
      <c r="K219" s="371"/>
      <c r="L219" s="446"/>
      <c r="M219" s="446"/>
      <c r="N219" s="446"/>
      <c r="O219" s="371"/>
      <c r="P219" s="447"/>
      <c r="Q219" s="371"/>
    </row>
    <row r="220">
      <c r="A220" s="87"/>
      <c r="B220" s="87"/>
      <c r="C220" s="87"/>
      <c r="D220" s="87"/>
      <c r="E220" s="266"/>
      <c r="F220" s="266"/>
      <c r="G220" s="459" t="s">
        <v>271</v>
      </c>
      <c r="H220" s="460" t="s">
        <v>264</v>
      </c>
      <c r="I220" s="439"/>
      <c r="J220" s="461">
        <f>SHARDING(K207)*SHARDING(L207)*SHARDING(M207)/HW_SPEC("# of TensorCore per Chip")</f>
        <v>8</v>
      </c>
      <c r="K220" s="439"/>
      <c r="L220" s="450"/>
      <c r="M220" s="450"/>
      <c r="N220" s="450"/>
      <c r="O220" s="439"/>
      <c r="P220" s="451"/>
      <c r="Q220" s="439"/>
    </row>
    <row r="221">
      <c r="A221" s="87"/>
      <c r="B221" s="87"/>
      <c r="C221" s="87"/>
      <c r="D221" s="87"/>
      <c r="E221" s="266"/>
      <c r="F221" s="266"/>
      <c r="G221" s="266"/>
      <c r="H221" s="462" t="s">
        <v>265</v>
      </c>
      <c r="I221" s="434"/>
      <c r="J221" s="452">
        <f>P208 * HW_SPEC("# of TensorCore per Chip") * (J220-1)</f>
        <v>3.9375</v>
      </c>
      <c r="K221" s="434"/>
      <c r="L221" s="442"/>
      <c r="M221" s="442"/>
      <c r="N221" s="442"/>
      <c r="O221" s="434"/>
      <c r="P221" s="443"/>
      <c r="Q221" s="434"/>
    </row>
    <row r="222">
      <c r="A222" s="87"/>
      <c r="B222" s="87"/>
      <c r="C222" s="87"/>
      <c r="D222" s="87"/>
      <c r="E222" s="266"/>
      <c r="F222" s="266"/>
      <c r="G222" s="266"/>
      <c r="H222" s="460" t="s">
        <v>266</v>
      </c>
      <c r="I222" s="439"/>
      <c r="J222" s="453">
        <f>J221*J220</f>
        <v>31.5</v>
      </c>
      <c r="K222" s="439"/>
      <c r="L222" s="450"/>
      <c r="M222" s="450"/>
      <c r="N222" s="450"/>
      <c r="O222" s="439"/>
      <c r="P222" s="451"/>
      <c r="Q222" s="439"/>
    </row>
    <row r="223">
      <c r="A223" s="87"/>
      <c r="B223" s="87"/>
      <c r="C223" s="87"/>
      <c r="D223" s="87"/>
      <c r="E223" s="266"/>
      <c r="F223" s="266"/>
      <c r="G223" s="266"/>
      <c r="H223" s="462" t="s">
        <v>267</v>
      </c>
      <c r="I223" s="434"/>
      <c r="J223" s="463">
        <f>IFS(J220=8,12,
J220=4,4,
J220=2,1,
J220=1,0,
TRUE,NA())</f>
        <v>12</v>
      </c>
      <c r="K223" s="434"/>
      <c r="L223" s="442"/>
      <c r="M223" s="442"/>
      <c r="N223" s="442"/>
      <c r="O223" s="434"/>
      <c r="P223" s="443"/>
      <c r="Q223" s="434"/>
    </row>
    <row r="224">
      <c r="A224" s="87"/>
      <c r="B224" s="87"/>
      <c r="C224" s="87"/>
      <c r="D224" s="87"/>
      <c r="E224" s="266"/>
      <c r="F224" s="266"/>
      <c r="G224" s="266"/>
      <c r="H224" s="458" t="s">
        <v>268</v>
      </c>
      <c r="I224" s="439"/>
      <c r="J224" s="270">
        <v>2.0</v>
      </c>
      <c r="K224" s="439"/>
      <c r="L224" s="450"/>
      <c r="M224" s="450"/>
      <c r="N224" s="450"/>
      <c r="O224" s="439"/>
      <c r="P224" s="451"/>
      <c r="Q224" s="439"/>
    </row>
    <row r="225">
      <c r="A225" s="87"/>
      <c r="B225" s="87"/>
      <c r="C225" s="87"/>
      <c r="D225" s="87"/>
      <c r="E225" s="266"/>
      <c r="F225" s="266"/>
      <c r="G225" s="277"/>
      <c r="H225" s="462" t="s">
        <v>269</v>
      </c>
      <c r="I225" s="434"/>
      <c r="J225" s="464">
        <f>ALL_GATHER_CHIP2CHIP_TIME_MS2(J222 * J224, J223)</f>
        <v>0.03204345703</v>
      </c>
      <c r="K225" s="434"/>
      <c r="L225" s="442"/>
      <c r="M225" s="442"/>
      <c r="N225" s="442"/>
      <c r="O225" s="434"/>
      <c r="P225" s="443"/>
      <c r="Q225" s="434"/>
    </row>
    <row r="226">
      <c r="A226" s="87"/>
      <c r="B226" s="87"/>
      <c r="C226" s="87"/>
      <c r="D226" s="87"/>
      <c r="E226" s="266"/>
      <c r="F226" s="266"/>
      <c r="G226" s="459" t="s">
        <v>272</v>
      </c>
      <c r="H226" s="460" t="s">
        <v>264</v>
      </c>
      <c r="I226" s="439"/>
      <c r="J226" s="465">
        <f>HW_SPEC("# of TensorCore per Chip")</f>
        <v>2</v>
      </c>
      <c r="K226" s="439"/>
      <c r="L226" s="450"/>
      <c r="M226" s="450"/>
      <c r="N226" s="450"/>
      <c r="O226" s="439"/>
      <c r="P226" s="451"/>
      <c r="Q226" s="439"/>
    </row>
    <row r="227">
      <c r="A227" s="87"/>
      <c r="B227" s="87"/>
      <c r="C227" s="87"/>
      <c r="D227" s="87"/>
      <c r="E227" s="266"/>
      <c r="F227" s="266"/>
      <c r="G227" s="266"/>
      <c r="H227" s="462" t="s">
        <v>265</v>
      </c>
      <c r="I227" s="434"/>
      <c r="J227" s="452">
        <f>P208*J220 * (J226-1)</f>
        <v>2.25</v>
      </c>
      <c r="K227" s="434"/>
      <c r="L227" s="442"/>
      <c r="M227" s="442"/>
      <c r="N227" s="442"/>
      <c r="O227" s="434"/>
      <c r="P227" s="443"/>
      <c r="Q227" s="434"/>
    </row>
    <row r="228">
      <c r="A228" s="87"/>
      <c r="B228" s="87"/>
      <c r="C228" s="87"/>
      <c r="D228" s="87"/>
      <c r="E228" s="266"/>
      <c r="F228" s="266"/>
      <c r="G228" s="266"/>
      <c r="H228" s="460" t="s">
        <v>266</v>
      </c>
      <c r="I228" s="439"/>
      <c r="J228" s="453">
        <f>J227*J226</f>
        <v>4.5</v>
      </c>
      <c r="K228" s="439"/>
      <c r="L228" s="450"/>
      <c r="M228" s="450"/>
      <c r="N228" s="450"/>
      <c r="O228" s="439"/>
      <c r="P228" s="451"/>
      <c r="Q228" s="439"/>
    </row>
    <row r="229">
      <c r="A229" s="87"/>
      <c r="B229" s="87"/>
      <c r="C229" s="87"/>
      <c r="D229" s="87"/>
      <c r="E229" s="266"/>
      <c r="F229" s="266"/>
      <c r="G229" s="266"/>
      <c r="H229" s="462" t="s">
        <v>269</v>
      </c>
      <c r="I229" s="434"/>
      <c r="J229" s="466">
        <f>ALL_GATHER_CORE2CORE_TIME_MS(J228)</f>
        <v>0.003662109375</v>
      </c>
      <c r="K229" s="434"/>
      <c r="L229" s="442"/>
      <c r="M229" s="442"/>
      <c r="N229" s="442"/>
      <c r="O229" s="434"/>
      <c r="P229" s="443"/>
      <c r="Q229" s="434"/>
    </row>
    <row r="230">
      <c r="A230" s="87"/>
      <c r="B230" s="87"/>
      <c r="C230" s="87"/>
      <c r="D230" s="87"/>
      <c r="E230" s="266"/>
      <c r="F230" s="266"/>
      <c r="G230" s="277"/>
      <c r="H230" s="467" t="s">
        <v>304</v>
      </c>
      <c r="I230" s="439"/>
      <c r="J230" s="468">
        <f>J229/J220</f>
        <v>0.0004577636719</v>
      </c>
      <c r="K230" s="439"/>
      <c r="L230" s="450"/>
      <c r="M230" s="450"/>
      <c r="N230" s="450"/>
      <c r="O230" s="439"/>
      <c r="P230" s="451"/>
      <c r="Q230" s="439"/>
    </row>
    <row r="231">
      <c r="A231" s="87"/>
      <c r="B231" s="87"/>
      <c r="C231" s="87"/>
      <c r="D231" s="87"/>
      <c r="E231" s="266"/>
      <c r="F231" s="266"/>
      <c r="G231" s="456" t="s">
        <v>274</v>
      </c>
      <c r="H231" s="469">
        <f>J225+J230</f>
        <v>0.0325012207</v>
      </c>
      <c r="I231" s="434"/>
      <c r="J231" s="470"/>
      <c r="K231" s="434"/>
      <c r="L231" s="442"/>
      <c r="M231" s="442"/>
      <c r="N231" s="442"/>
      <c r="O231" s="434"/>
      <c r="P231" s="443"/>
      <c r="Q231" s="434"/>
    </row>
    <row r="232">
      <c r="A232" s="87"/>
      <c r="B232" s="87"/>
      <c r="C232" s="87"/>
      <c r="D232" s="87"/>
      <c r="E232" s="266"/>
      <c r="F232" s="266"/>
      <c r="G232" s="454"/>
      <c r="H232" s="471"/>
      <c r="I232" s="439"/>
      <c r="J232" s="472"/>
      <c r="K232" s="439"/>
      <c r="L232" s="450"/>
      <c r="M232" s="450"/>
      <c r="N232" s="450"/>
      <c r="O232" s="439"/>
      <c r="P232" s="451"/>
      <c r="Q232" s="439"/>
    </row>
    <row r="233">
      <c r="A233" s="87"/>
      <c r="B233" s="87"/>
      <c r="C233" s="87"/>
      <c r="D233" s="87"/>
      <c r="E233" s="266"/>
      <c r="F233" s="266"/>
      <c r="G233" s="473" t="s">
        <v>280</v>
      </c>
      <c r="H233" s="370" t="s">
        <v>270</v>
      </c>
      <c r="I233" s="371"/>
      <c r="J233" s="371"/>
      <c r="K233" s="371"/>
      <c r="L233" s="446"/>
      <c r="M233" s="446"/>
      <c r="N233" s="446"/>
      <c r="O233" s="371"/>
      <c r="P233" s="447"/>
      <c r="Q233" s="371"/>
    </row>
    <row r="234">
      <c r="A234" s="87"/>
      <c r="B234" s="87"/>
      <c r="C234" s="87"/>
      <c r="D234" s="87"/>
      <c r="E234" s="266"/>
      <c r="F234" s="266"/>
      <c r="G234" s="473" t="s">
        <v>298</v>
      </c>
      <c r="H234" s="474">
        <f>IFS(H233=G211,H217,
H233=G219,H231 ,
TRUE,0)</f>
        <v>0.0325012207</v>
      </c>
      <c r="I234" s="371"/>
      <c r="J234" s="371"/>
      <c r="K234" s="371"/>
      <c r="L234" s="446"/>
      <c r="M234" s="446"/>
      <c r="N234" s="446"/>
      <c r="O234" s="371"/>
      <c r="P234" s="475"/>
      <c r="Q234" s="371"/>
    </row>
    <row r="235">
      <c r="A235" s="87"/>
      <c r="B235" s="87"/>
      <c r="C235" s="87"/>
      <c r="D235" s="87"/>
      <c r="E235" s="258" t="s">
        <v>305</v>
      </c>
      <c r="F235" s="282" t="s">
        <v>249</v>
      </c>
      <c r="G235" s="260"/>
      <c r="H235" s="290" t="s">
        <v>238</v>
      </c>
      <c r="I235" s="290" t="s">
        <v>239</v>
      </c>
      <c r="J235" s="195" t="s">
        <v>40</v>
      </c>
      <c r="K235" s="195" t="s">
        <v>38</v>
      </c>
      <c r="L235" s="195" t="s">
        <v>154</v>
      </c>
      <c r="M235" s="398" t="s">
        <v>145</v>
      </c>
      <c r="N235" s="290" t="s">
        <v>240</v>
      </c>
      <c r="O235" s="291" t="str">
        <f>PARAMS("attn_kv_k_dtype")</f>
        <v>fp8</v>
      </c>
      <c r="P235" s="292"/>
      <c r="Q235" s="291" t="b">
        <v>0</v>
      </c>
    </row>
    <row r="236">
      <c r="A236" s="87"/>
      <c r="B236" s="87"/>
      <c r="C236" s="87"/>
      <c r="D236" s="87"/>
      <c r="E236" s="266"/>
      <c r="F236" s="267"/>
      <c r="G236" s="268"/>
      <c r="H236" s="195" t="s">
        <v>242</v>
      </c>
      <c r="I236" s="290" t="s">
        <v>239</v>
      </c>
      <c r="J236" s="289">
        <f t="shared" ref="J236:M236" si="38">PARAMS(J235)</f>
        <v>16</v>
      </c>
      <c r="K236" s="290">
        <f t="shared" si="38"/>
        <v>512</v>
      </c>
      <c r="L236" s="290">
        <f t="shared" si="38"/>
        <v>128</v>
      </c>
      <c r="M236" s="290">
        <f t="shared" si="38"/>
        <v>512</v>
      </c>
      <c r="N236" s="290" t="s">
        <v>240</v>
      </c>
      <c r="O236" s="266"/>
      <c r="P236" s="292">
        <f>SIZEOF_IN_MIB(J236:M236, $O235)</f>
        <v>512</v>
      </c>
      <c r="Q236" s="266"/>
    </row>
    <row r="237">
      <c r="A237" s="87"/>
      <c r="B237" s="87"/>
      <c r="C237" s="87"/>
      <c r="D237" s="87"/>
      <c r="E237" s="266"/>
      <c r="F237" s="267"/>
      <c r="G237" s="268"/>
      <c r="H237" s="289" t="s">
        <v>244</v>
      </c>
      <c r="I237" s="289" t="s">
        <v>239</v>
      </c>
      <c r="J237" s="195"/>
      <c r="K237" s="195" t="s">
        <v>143</v>
      </c>
      <c r="L237" s="195"/>
      <c r="M237" s="289"/>
      <c r="N237" s="289" t="s">
        <v>240</v>
      </c>
      <c r="O237" s="266"/>
      <c r="P237" s="292"/>
      <c r="Q237" s="266"/>
    </row>
    <row r="238">
      <c r="A238" s="87"/>
      <c r="B238" s="87"/>
      <c r="C238" s="87"/>
      <c r="D238" s="87"/>
      <c r="E238" s="266"/>
      <c r="F238" s="278"/>
      <c r="G238" s="279"/>
      <c r="H238" s="195" t="s">
        <v>246</v>
      </c>
      <c r="I238" s="289" t="s">
        <v>239</v>
      </c>
      <c r="J238" s="289">
        <f t="shared" ref="J238:M238" si="39">J236/SHARDING(J237)</f>
        <v>16</v>
      </c>
      <c r="K238" s="289">
        <f t="shared" si="39"/>
        <v>32</v>
      </c>
      <c r="L238" s="289">
        <f t="shared" si="39"/>
        <v>128</v>
      </c>
      <c r="M238" s="289">
        <f t="shared" si="39"/>
        <v>512</v>
      </c>
      <c r="N238" s="289" t="s">
        <v>240</v>
      </c>
      <c r="O238" s="277"/>
      <c r="P238" s="292">
        <f>SIZEOF_IN_MIB(J238:M238, $O235)</f>
        <v>32</v>
      </c>
      <c r="Q238" s="277"/>
    </row>
    <row r="239">
      <c r="A239" s="87"/>
      <c r="B239" s="87"/>
      <c r="C239" s="87"/>
      <c r="D239" s="87"/>
      <c r="E239" s="266"/>
      <c r="F239" s="259" t="s">
        <v>253</v>
      </c>
      <c r="G239" s="260"/>
      <c r="H239" s="289" t="s">
        <v>238</v>
      </c>
      <c r="I239" s="289" t="s">
        <v>239</v>
      </c>
      <c r="J239" s="290"/>
      <c r="K239" s="195" t="s">
        <v>40</v>
      </c>
      <c r="L239" s="195" t="s">
        <v>42</v>
      </c>
      <c r="M239" s="398" t="s">
        <v>145</v>
      </c>
      <c r="N239" s="289" t="s">
        <v>240</v>
      </c>
      <c r="O239" s="291" t="str">
        <f>PARAMS("kv_dtype")</f>
        <v>fp8</v>
      </c>
      <c r="P239" s="292"/>
      <c r="Q239" s="291" t="b">
        <v>0</v>
      </c>
    </row>
    <row r="240">
      <c r="E240" s="266"/>
      <c r="F240" s="267"/>
      <c r="G240" s="268"/>
      <c r="H240" s="195" t="s">
        <v>242</v>
      </c>
      <c r="I240" s="289" t="s">
        <v>239</v>
      </c>
      <c r="J240" s="290"/>
      <c r="K240" s="289">
        <f t="shared" ref="K240:M240" si="40">PARAMS(K239)</f>
        <v>16</v>
      </c>
      <c r="L240" s="289">
        <f t="shared" si="40"/>
        <v>1024</v>
      </c>
      <c r="M240" s="289">
        <f t="shared" si="40"/>
        <v>512</v>
      </c>
      <c r="N240" s="289" t="s">
        <v>240</v>
      </c>
      <c r="O240" s="266"/>
      <c r="P240" s="292">
        <f>SIZEOF_IN_MIB(J240:M240, $O239)</f>
        <v>8</v>
      </c>
      <c r="Q240" s="266"/>
    </row>
    <row r="241">
      <c r="E241" s="266"/>
      <c r="F241" s="267"/>
      <c r="G241" s="268"/>
      <c r="H241" s="289" t="s">
        <v>244</v>
      </c>
      <c r="I241" s="289" t="s">
        <v>239</v>
      </c>
      <c r="J241" s="290"/>
      <c r="K241" s="195"/>
      <c r="L241" s="195"/>
      <c r="M241" s="289"/>
      <c r="N241" s="289" t="s">
        <v>240</v>
      </c>
      <c r="O241" s="266"/>
      <c r="P241" s="292"/>
      <c r="Q241" s="266"/>
    </row>
    <row r="242">
      <c r="E242" s="266"/>
      <c r="F242" s="278"/>
      <c r="G242" s="279"/>
      <c r="H242" s="274" t="s">
        <v>246</v>
      </c>
      <c r="I242" s="274" t="s">
        <v>239</v>
      </c>
      <c r="J242" s="261"/>
      <c r="K242" s="274">
        <f t="shared" ref="K242:M242" si="41">K240/SHARDING(K241)</f>
        <v>16</v>
      </c>
      <c r="L242" s="274">
        <f t="shared" si="41"/>
        <v>1024</v>
      </c>
      <c r="M242" s="274">
        <f t="shared" si="41"/>
        <v>512</v>
      </c>
      <c r="N242" s="274" t="s">
        <v>240</v>
      </c>
      <c r="O242" s="241"/>
      <c r="P242" s="276">
        <f>SIZEOF_IN_MIB(J242:M242, $O239)</f>
        <v>8</v>
      </c>
      <c r="Q242" s="241"/>
    </row>
    <row r="243">
      <c r="E243" s="266"/>
      <c r="F243" s="259" t="s">
        <v>257</v>
      </c>
      <c r="G243" s="260"/>
      <c r="H243" s="271" t="s">
        <v>238</v>
      </c>
      <c r="I243" s="271" t="s">
        <v>239</v>
      </c>
      <c r="J243" s="269" t="s">
        <v>40</v>
      </c>
      <c r="K243" s="269" t="s">
        <v>38</v>
      </c>
      <c r="L243" s="269" t="s">
        <v>42</v>
      </c>
      <c r="M243" s="269" t="s">
        <v>154</v>
      </c>
      <c r="N243" s="271" t="s">
        <v>240</v>
      </c>
      <c r="O243" s="399" t="s">
        <v>82</v>
      </c>
      <c r="P243" s="273"/>
      <c r="Q243" s="399" t="b">
        <v>1</v>
      </c>
    </row>
    <row r="244">
      <c r="E244" s="266"/>
      <c r="F244" s="267"/>
      <c r="G244" s="268"/>
      <c r="H244" s="262" t="s">
        <v>242</v>
      </c>
      <c r="I244" s="274" t="s">
        <v>239</v>
      </c>
      <c r="J244" s="274">
        <f t="shared" ref="J244:M244" si="42">PARAMS(J243)</f>
        <v>16</v>
      </c>
      <c r="K244" s="274">
        <f t="shared" si="42"/>
        <v>512</v>
      </c>
      <c r="L244" s="274">
        <f t="shared" si="42"/>
        <v>1024</v>
      </c>
      <c r="M244" s="274">
        <f t="shared" si="42"/>
        <v>128</v>
      </c>
      <c r="N244" s="274" t="s">
        <v>240</v>
      </c>
      <c r="O244" s="275"/>
      <c r="P244" s="276">
        <f>SIZEOF_IN_MIB(J244:M244, $O243)</f>
        <v>2048</v>
      </c>
      <c r="Q244" s="275"/>
    </row>
    <row r="245">
      <c r="E245" s="266"/>
      <c r="F245" s="267"/>
      <c r="G245" s="268"/>
      <c r="H245" s="271" t="s">
        <v>244</v>
      </c>
      <c r="I245" s="271" t="s">
        <v>239</v>
      </c>
      <c r="J245" s="269"/>
      <c r="K245" s="269" t="s">
        <v>143</v>
      </c>
      <c r="L245" s="269"/>
      <c r="M245" s="271"/>
      <c r="N245" s="271" t="s">
        <v>240</v>
      </c>
      <c r="O245" s="272"/>
      <c r="P245" s="273"/>
      <c r="Q245" s="272"/>
    </row>
    <row r="246">
      <c r="E246" s="266"/>
      <c r="F246" s="278"/>
      <c r="G246" s="279"/>
      <c r="H246" s="274" t="s">
        <v>246</v>
      </c>
      <c r="I246" s="274" t="s">
        <v>239</v>
      </c>
      <c r="J246" s="274">
        <f t="shared" ref="J246:M246" si="43">J244/SHARDING(J245)</f>
        <v>16</v>
      </c>
      <c r="K246" s="274">
        <f t="shared" si="43"/>
        <v>32</v>
      </c>
      <c r="L246" s="274">
        <f t="shared" si="43"/>
        <v>1024</v>
      </c>
      <c r="M246" s="274">
        <f t="shared" si="43"/>
        <v>128</v>
      </c>
      <c r="N246" s="274" t="s">
        <v>240</v>
      </c>
      <c r="O246" s="241"/>
      <c r="P246" s="276">
        <f>SIZEOF_IN_MIB(J246:M246, $O243)</f>
        <v>128</v>
      </c>
      <c r="Q246" s="241"/>
    </row>
    <row r="247">
      <c r="E247" s="266"/>
      <c r="F247" s="400" t="s">
        <v>293</v>
      </c>
      <c r="G247" s="385" t="s">
        <v>45</v>
      </c>
      <c r="H247" s="476"/>
      <c r="I247" s="270"/>
      <c r="J247" s="270"/>
      <c r="K247" s="270"/>
      <c r="L247" s="271"/>
      <c r="M247" s="271"/>
      <c r="N247" s="271"/>
      <c r="O247" s="477"/>
      <c r="P247" s="273"/>
      <c r="Q247" s="477"/>
    </row>
    <row r="248">
      <c r="E248" s="266"/>
      <c r="F248" s="277"/>
      <c r="G248" s="385"/>
      <c r="H248" s="274"/>
      <c r="I248" s="418"/>
      <c r="J248" s="261"/>
      <c r="K248" s="261"/>
      <c r="L248" s="274"/>
      <c r="M248" s="274"/>
      <c r="N248" s="274"/>
      <c r="O248" s="261"/>
      <c r="P248" s="276"/>
      <c r="Q248" s="222"/>
    </row>
    <row r="249">
      <c r="E249" s="266"/>
      <c r="F249" s="384" t="s">
        <v>285</v>
      </c>
      <c r="G249" s="385" t="s">
        <v>286</v>
      </c>
      <c r="H249" s="271" t="str">
        <f>VLOOKUP(O235&amp;","&amp;O239,$T$3:$W$12,4, FALSE)</f>
        <v>fp8</v>
      </c>
      <c r="I249" s="419"/>
      <c r="J249" s="270"/>
      <c r="K249" s="270"/>
      <c r="L249" s="271"/>
      <c r="M249" s="271"/>
      <c r="N249" s="271"/>
      <c r="O249" s="270"/>
      <c r="P249" s="273"/>
      <c r="Q249" s="305"/>
    </row>
    <row r="250">
      <c r="E250" s="266"/>
      <c r="F250" s="266"/>
      <c r="G250" s="381" t="s">
        <v>299</v>
      </c>
      <c r="H250" s="420">
        <f>CALCULATE_FLOPS(J238:M238,J242:M242,M242,K242,H249)</f>
        <v>68719476736</v>
      </c>
      <c r="I250" s="418"/>
      <c r="J250" s="261"/>
      <c r="K250" s="261"/>
      <c r="L250" s="274"/>
      <c r="M250" s="274"/>
      <c r="N250" s="274"/>
      <c r="O250" s="261"/>
      <c r="P250" s="276"/>
      <c r="Q250" s="222"/>
    </row>
    <row r="251">
      <c r="E251" s="266"/>
      <c r="F251" s="277"/>
      <c r="G251" s="388" t="s">
        <v>288</v>
      </c>
      <c r="H251" s="389">
        <f>COMPUTE_TIME_MS(H250, H249)</f>
        <v>0.03463648387</v>
      </c>
      <c r="I251" s="390"/>
      <c r="J251" s="391"/>
      <c r="K251" s="391"/>
      <c r="L251" s="392"/>
      <c r="M251" s="392"/>
      <c r="N251" s="392"/>
      <c r="O251" s="391"/>
      <c r="P251" s="393"/>
      <c r="Q251" s="305"/>
    </row>
    <row r="252">
      <c r="E252" s="266"/>
      <c r="F252" s="384" t="s">
        <v>289</v>
      </c>
      <c r="G252" s="381" t="s">
        <v>290</v>
      </c>
      <c r="H252" s="303">
        <f>IF(Q235,0,P238)+IF(Q239,0,P242)+IF(Q243,0,P246)</f>
        <v>40</v>
      </c>
      <c r="I252" s="261"/>
      <c r="J252" s="261"/>
      <c r="K252" s="261"/>
      <c r="L252" s="274"/>
      <c r="M252" s="274"/>
      <c r="N252" s="274"/>
      <c r="O252" s="261"/>
      <c r="P252" s="276"/>
      <c r="Q252" s="222"/>
    </row>
    <row r="253">
      <c r="E253" s="277"/>
      <c r="F253" s="277"/>
      <c r="G253" s="395" t="s">
        <v>291</v>
      </c>
      <c r="H253" s="430">
        <f>HBM_TIME_MS(H252)</f>
        <v>0.01335013671</v>
      </c>
      <c r="I253" s="391"/>
      <c r="J253" s="391"/>
      <c r="K253" s="391"/>
      <c r="L253" s="392"/>
      <c r="M253" s="392"/>
      <c r="N253" s="392"/>
      <c r="O253" s="391"/>
      <c r="P253" s="393"/>
      <c r="Q253" s="305"/>
    </row>
    <row r="254">
      <c r="E254" s="258" t="s">
        <v>307</v>
      </c>
      <c r="F254" s="282" t="s">
        <v>249</v>
      </c>
      <c r="G254" s="260"/>
      <c r="H254" s="290" t="s">
        <v>238</v>
      </c>
      <c r="I254" s="290" t="s">
        <v>239</v>
      </c>
      <c r="J254" s="195" t="s">
        <v>40</v>
      </c>
      <c r="K254" s="195" t="s">
        <v>38</v>
      </c>
      <c r="L254" s="195" t="s">
        <v>154</v>
      </c>
      <c r="M254" s="398" t="s">
        <v>151</v>
      </c>
      <c r="N254" s="290" t="s">
        <v>240</v>
      </c>
      <c r="O254" s="291" t="str">
        <f>PARAMS("attn_kv_k_dtype")</f>
        <v>fp8</v>
      </c>
      <c r="P254" s="292"/>
      <c r="Q254" s="291" t="b">
        <v>0</v>
      </c>
    </row>
    <row r="255">
      <c r="E255" s="266"/>
      <c r="F255" s="267"/>
      <c r="G255" s="268"/>
      <c r="H255" s="195" t="s">
        <v>242</v>
      </c>
      <c r="I255" s="290" t="s">
        <v>239</v>
      </c>
      <c r="J255" s="289">
        <f t="shared" ref="J255:M255" si="44">PARAMS(J254)</f>
        <v>16</v>
      </c>
      <c r="K255" s="290">
        <f t="shared" si="44"/>
        <v>512</v>
      </c>
      <c r="L255" s="290">
        <f t="shared" si="44"/>
        <v>128</v>
      </c>
      <c r="M255" s="290">
        <f t="shared" si="44"/>
        <v>64</v>
      </c>
      <c r="N255" s="290" t="s">
        <v>240</v>
      </c>
      <c r="O255" s="266"/>
      <c r="P255" s="292">
        <f>SIZEOF_IN_MIB(J255:M255, $O254)</f>
        <v>64</v>
      </c>
      <c r="Q255" s="266"/>
    </row>
    <row r="256">
      <c r="E256" s="266"/>
      <c r="F256" s="267"/>
      <c r="G256" s="268"/>
      <c r="H256" s="289" t="s">
        <v>244</v>
      </c>
      <c r="I256" s="289" t="s">
        <v>239</v>
      </c>
      <c r="J256" s="195"/>
      <c r="K256" s="195" t="s">
        <v>143</v>
      </c>
      <c r="L256" s="195"/>
      <c r="M256" s="289"/>
      <c r="N256" s="289" t="s">
        <v>240</v>
      </c>
      <c r="O256" s="266"/>
      <c r="P256" s="292"/>
      <c r="Q256" s="266"/>
    </row>
    <row r="257">
      <c r="E257" s="266"/>
      <c r="F257" s="278"/>
      <c r="G257" s="279"/>
      <c r="H257" s="195" t="s">
        <v>246</v>
      </c>
      <c r="I257" s="289" t="s">
        <v>239</v>
      </c>
      <c r="J257" s="289">
        <f t="shared" ref="J257:M257" si="45">J255/SHARDING(J256)</f>
        <v>16</v>
      </c>
      <c r="K257" s="289">
        <f t="shared" si="45"/>
        <v>32</v>
      </c>
      <c r="L257" s="289">
        <f t="shared" si="45"/>
        <v>128</v>
      </c>
      <c r="M257" s="289">
        <f t="shared" si="45"/>
        <v>64</v>
      </c>
      <c r="N257" s="289" t="s">
        <v>240</v>
      </c>
      <c r="O257" s="277"/>
      <c r="P257" s="292">
        <f>SIZEOF_IN_MIB(J257:M257, $O254)</f>
        <v>4</v>
      </c>
      <c r="Q257" s="277"/>
    </row>
    <row r="258">
      <c r="E258" s="266"/>
      <c r="F258" s="259" t="s">
        <v>253</v>
      </c>
      <c r="G258" s="260"/>
      <c r="H258" s="289" t="s">
        <v>238</v>
      </c>
      <c r="I258" s="289" t="s">
        <v>239</v>
      </c>
      <c r="J258" s="290"/>
      <c r="K258" s="195" t="s">
        <v>40</v>
      </c>
      <c r="L258" s="195" t="s">
        <v>42</v>
      </c>
      <c r="M258" s="398" t="s">
        <v>151</v>
      </c>
      <c r="N258" s="289" t="s">
        <v>240</v>
      </c>
      <c r="O258" s="291" t="str">
        <f>PARAMS("kv_dtype")</f>
        <v>fp8</v>
      </c>
      <c r="P258" s="292"/>
      <c r="Q258" s="291" t="b">
        <v>0</v>
      </c>
    </row>
    <row r="259">
      <c r="E259" s="266"/>
      <c r="F259" s="267"/>
      <c r="G259" s="268"/>
      <c r="H259" s="195" t="s">
        <v>242</v>
      </c>
      <c r="I259" s="289" t="s">
        <v>239</v>
      </c>
      <c r="J259" s="290"/>
      <c r="K259" s="289">
        <f t="shared" ref="K259:M259" si="46">PARAMS(K258)</f>
        <v>16</v>
      </c>
      <c r="L259" s="289">
        <f t="shared" si="46"/>
        <v>1024</v>
      </c>
      <c r="M259" s="289">
        <f t="shared" si="46"/>
        <v>64</v>
      </c>
      <c r="N259" s="289" t="s">
        <v>240</v>
      </c>
      <c r="O259" s="266"/>
      <c r="P259" s="292">
        <f>SIZEOF_IN_MIB(J259:M259, $O258)</f>
        <v>1</v>
      </c>
      <c r="Q259" s="266"/>
    </row>
    <row r="260">
      <c r="E260" s="266"/>
      <c r="F260" s="267"/>
      <c r="G260" s="268"/>
      <c r="H260" s="289" t="s">
        <v>244</v>
      </c>
      <c r="I260" s="289" t="s">
        <v>239</v>
      </c>
      <c r="J260" s="290"/>
      <c r="K260" s="195"/>
      <c r="L260" s="195"/>
      <c r="M260" s="289"/>
      <c r="N260" s="289" t="s">
        <v>240</v>
      </c>
      <c r="O260" s="266"/>
      <c r="P260" s="292"/>
      <c r="Q260" s="266"/>
    </row>
    <row r="261">
      <c r="E261" s="266"/>
      <c r="F261" s="278"/>
      <c r="G261" s="279"/>
      <c r="H261" s="274" t="s">
        <v>246</v>
      </c>
      <c r="I261" s="274" t="s">
        <v>239</v>
      </c>
      <c r="J261" s="261"/>
      <c r="K261" s="274">
        <f t="shared" ref="K261:M261" si="47">K259/SHARDING(K260)</f>
        <v>16</v>
      </c>
      <c r="L261" s="274">
        <f t="shared" si="47"/>
        <v>1024</v>
      </c>
      <c r="M261" s="274">
        <f t="shared" si="47"/>
        <v>64</v>
      </c>
      <c r="N261" s="274" t="s">
        <v>240</v>
      </c>
      <c r="O261" s="241"/>
      <c r="P261" s="276">
        <f>SIZEOF_IN_MIB(J261:M261, $O258)</f>
        <v>1</v>
      </c>
      <c r="Q261" s="241"/>
    </row>
    <row r="262">
      <c r="E262" s="266"/>
      <c r="F262" s="259" t="s">
        <v>257</v>
      </c>
      <c r="G262" s="260"/>
      <c r="H262" s="271" t="s">
        <v>238</v>
      </c>
      <c r="I262" s="271" t="s">
        <v>239</v>
      </c>
      <c r="J262" s="269" t="s">
        <v>40</v>
      </c>
      <c r="K262" s="269" t="s">
        <v>38</v>
      </c>
      <c r="L262" s="269" t="s">
        <v>42</v>
      </c>
      <c r="M262" s="269" t="s">
        <v>154</v>
      </c>
      <c r="N262" s="271" t="s">
        <v>240</v>
      </c>
      <c r="O262" s="478" t="s">
        <v>82</v>
      </c>
      <c r="P262" s="273"/>
      <c r="Q262" s="399" t="b">
        <v>1</v>
      </c>
    </row>
    <row r="263">
      <c r="E263" s="266"/>
      <c r="F263" s="267"/>
      <c r="G263" s="268"/>
      <c r="H263" s="262" t="s">
        <v>242</v>
      </c>
      <c r="I263" s="274" t="s">
        <v>239</v>
      </c>
      <c r="J263" s="274">
        <f t="shared" ref="J263:M263" si="48">PARAMS(J262)</f>
        <v>16</v>
      </c>
      <c r="K263" s="274">
        <f t="shared" si="48"/>
        <v>512</v>
      </c>
      <c r="L263" s="274">
        <f t="shared" si="48"/>
        <v>1024</v>
      </c>
      <c r="M263" s="274">
        <f t="shared" si="48"/>
        <v>128</v>
      </c>
      <c r="N263" s="274" t="s">
        <v>240</v>
      </c>
      <c r="O263" s="275"/>
      <c r="P263" s="276">
        <f>SIZEOF_IN_MIB(J263:M263, $O262)</f>
        <v>2048</v>
      </c>
      <c r="Q263" s="275"/>
    </row>
    <row r="264">
      <c r="E264" s="266"/>
      <c r="F264" s="267"/>
      <c r="G264" s="268"/>
      <c r="H264" s="271" t="s">
        <v>244</v>
      </c>
      <c r="I264" s="271" t="s">
        <v>239</v>
      </c>
      <c r="J264" s="269"/>
      <c r="K264" s="269" t="s">
        <v>143</v>
      </c>
      <c r="L264" s="269"/>
      <c r="M264" s="271"/>
      <c r="N264" s="271" t="s">
        <v>240</v>
      </c>
      <c r="O264" s="272"/>
      <c r="P264" s="273"/>
      <c r="Q264" s="272"/>
    </row>
    <row r="265">
      <c r="E265" s="266"/>
      <c r="F265" s="278"/>
      <c r="G265" s="279"/>
      <c r="H265" s="274" t="s">
        <v>246</v>
      </c>
      <c r="I265" s="274" t="s">
        <v>239</v>
      </c>
      <c r="J265" s="274">
        <f t="shared" ref="J265:M265" si="49">J263/SHARDING(J264)</f>
        <v>16</v>
      </c>
      <c r="K265" s="274">
        <f t="shared" si="49"/>
        <v>32</v>
      </c>
      <c r="L265" s="274">
        <f t="shared" si="49"/>
        <v>1024</v>
      </c>
      <c r="M265" s="274">
        <f t="shared" si="49"/>
        <v>128</v>
      </c>
      <c r="N265" s="274" t="s">
        <v>240</v>
      </c>
      <c r="O265" s="241"/>
      <c r="P265" s="276">
        <f>SIZEOF_IN_MIB(J265:M265, $O262)</f>
        <v>128</v>
      </c>
      <c r="Q265" s="241"/>
    </row>
    <row r="266">
      <c r="E266" s="266"/>
      <c r="F266" s="400" t="s">
        <v>293</v>
      </c>
      <c r="G266" s="385" t="s">
        <v>45</v>
      </c>
      <c r="H266" s="423"/>
      <c r="I266" s="424"/>
      <c r="J266" s="270"/>
      <c r="K266" s="270"/>
      <c r="L266" s="271"/>
      <c r="M266" s="271"/>
      <c r="N266" s="271"/>
      <c r="O266" s="270"/>
      <c r="P266" s="273"/>
      <c r="Q266" s="305"/>
    </row>
    <row r="267">
      <c r="E267" s="266"/>
      <c r="F267" s="277"/>
      <c r="G267" s="385"/>
      <c r="H267" s="274"/>
      <c r="I267" s="418"/>
      <c r="J267" s="261"/>
      <c r="K267" s="261"/>
      <c r="L267" s="274"/>
      <c r="M267" s="274"/>
      <c r="N267" s="274"/>
      <c r="O267" s="261"/>
      <c r="P267" s="276"/>
      <c r="Q267" s="222"/>
    </row>
    <row r="268">
      <c r="E268" s="266"/>
      <c r="F268" s="384" t="s">
        <v>285</v>
      </c>
      <c r="G268" s="385" t="s">
        <v>286</v>
      </c>
      <c r="H268" s="271" t="str">
        <f>VLOOKUP(O254&amp;","&amp;O258,$T$3:$W$12,4, FALSE)</f>
        <v>fp8</v>
      </c>
      <c r="I268" s="419"/>
      <c r="J268" s="270"/>
      <c r="K268" s="270"/>
      <c r="L268" s="271"/>
      <c r="M268" s="271"/>
      <c r="N268" s="271"/>
      <c r="O268" s="270"/>
      <c r="P268" s="273"/>
      <c r="Q268" s="305"/>
    </row>
    <row r="269">
      <c r="E269" s="266"/>
      <c r="F269" s="266"/>
      <c r="G269" s="381" t="s">
        <v>299</v>
      </c>
      <c r="H269" s="420">
        <f>CALCULATE_FLOPS(J257:M257,J261:M261,M261,K261,H268)</f>
        <v>34359738368</v>
      </c>
      <c r="I269" s="418"/>
      <c r="J269" s="261"/>
      <c r="K269" s="261"/>
      <c r="L269" s="274"/>
      <c r="M269" s="274"/>
      <c r="N269" s="274"/>
      <c r="O269" s="261"/>
      <c r="P269" s="276"/>
      <c r="Q269" s="222"/>
    </row>
    <row r="270">
      <c r="E270" s="266"/>
      <c r="F270" s="277"/>
      <c r="G270" s="388" t="s">
        <v>288</v>
      </c>
      <c r="H270" s="421">
        <f>COMPUTE_TIME_MS(H269, H268)</f>
        <v>0.01731824194</v>
      </c>
      <c r="I270" s="390"/>
      <c r="J270" s="391"/>
      <c r="K270" s="391"/>
      <c r="L270" s="392"/>
      <c r="M270" s="392"/>
      <c r="N270" s="392"/>
      <c r="O270" s="391"/>
      <c r="P270" s="393"/>
      <c r="Q270" s="305"/>
    </row>
    <row r="271">
      <c r="E271" s="266"/>
      <c r="F271" s="384" t="s">
        <v>289</v>
      </c>
      <c r="G271" s="381" t="s">
        <v>290</v>
      </c>
      <c r="H271" s="303">
        <f>IF(Q254,0,P257)+IF(Q258,0,P261)+IF(Q262,0,P265)</f>
        <v>5</v>
      </c>
      <c r="I271" s="261"/>
      <c r="J271" s="261"/>
      <c r="K271" s="261"/>
      <c r="L271" s="274"/>
      <c r="M271" s="274"/>
      <c r="N271" s="274"/>
      <c r="O271" s="261"/>
      <c r="P271" s="276"/>
      <c r="Q271" s="222"/>
    </row>
    <row r="272">
      <c r="E272" s="277"/>
      <c r="F272" s="277"/>
      <c r="G272" s="395" t="s">
        <v>291</v>
      </c>
      <c r="H272" s="430">
        <f>HBM_TIME_MS(H271)</f>
        <v>0.001668767088</v>
      </c>
      <c r="I272" s="391"/>
      <c r="J272" s="391"/>
      <c r="K272" s="391"/>
      <c r="L272" s="392"/>
      <c r="M272" s="392"/>
      <c r="N272" s="392"/>
      <c r="O272" s="391"/>
      <c r="P272" s="393"/>
      <c r="Q272" s="305"/>
    </row>
    <row r="273">
      <c r="E273" s="258" t="s">
        <v>308</v>
      </c>
      <c r="F273" s="282" t="s">
        <v>249</v>
      </c>
      <c r="G273" s="260"/>
      <c r="H273" s="290" t="s">
        <v>238</v>
      </c>
      <c r="I273" s="290" t="s">
        <v>239</v>
      </c>
      <c r="J273" s="195" t="s">
        <v>40</v>
      </c>
      <c r="K273" s="195" t="s">
        <v>38</v>
      </c>
      <c r="L273" s="398" t="s">
        <v>42</v>
      </c>
      <c r="M273" s="195" t="s">
        <v>154</v>
      </c>
      <c r="N273" s="290" t="s">
        <v>240</v>
      </c>
      <c r="O273" s="291" t="str">
        <f>PARAMS("attn_av_a_dtype")</f>
        <v>bf16</v>
      </c>
      <c r="P273" s="292"/>
      <c r="Q273" s="291" t="b">
        <v>1</v>
      </c>
    </row>
    <row r="274">
      <c r="E274" s="266"/>
      <c r="F274" s="267"/>
      <c r="G274" s="268"/>
      <c r="H274" s="195" t="s">
        <v>242</v>
      </c>
      <c r="I274" s="290" t="s">
        <v>239</v>
      </c>
      <c r="J274" s="289">
        <f t="shared" ref="J274:M274" si="50">PARAMS(J273)</f>
        <v>16</v>
      </c>
      <c r="K274" s="290">
        <f t="shared" si="50"/>
        <v>512</v>
      </c>
      <c r="L274" s="290">
        <f t="shared" si="50"/>
        <v>1024</v>
      </c>
      <c r="M274" s="290">
        <f t="shared" si="50"/>
        <v>128</v>
      </c>
      <c r="N274" s="290" t="s">
        <v>240</v>
      </c>
      <c r="O274" s="266"/>
      <c r="P274" s="292">
        <f>SIZEOF_IN_MIB(J274:M274, $O273)</f>
        <v>2048</v>
      </c>
      <c r="Q274" s="266"/>
    </row>
    <row r="275">
      <c r="E275" s="266"/>
      <c r="F275" s="267"/>
      <c r="G275" s="268"/>
      <c r="H275" s="289" t="s">
        <v>244</v>
      </c>
      <c r="I275" s="289" t="s">
        <v>239</v>
      </c>
      <c r="J275" s="195"/>
      <c r="K275" s="195" t="s">
        <v>143</v>
      </c>
      <c r="L275" s="195"/>
      <c r="M275" s="289"/>
      <c r="N275" s="289" t="s">
        <v>240</v>
      </c>
      <c r="O275" s="266"/>
      <c r="P275" s="292"/>
      <c r="Q275" s="266"/>
    </row>
    <row r="276">
      <c r="E276" s="266"/>
      <c r="F276" s="278"/>
      <c r="G276" s="279"/>
      <c r="H276" s="195" t="s">
        <v>246</v>
      </c>
      <c r="I276" s="289" t="s">
        <v>239</v>
      </c>
      <c r="J276" s="289">
        <f t="shared" ref="J276:M276" si="51">J274/SHARDING(J275)</f>
        <v>16</v>
      </c>
      <c r="K276" s="289">
        <f t="shared" si="51"/>
        <v>32</v>
      </c>
      <c r="L276" s="289">
        <f t="shared" si="51"/>
        <v>1024</v>
      </c>
      <c r="M276" s="289">
        <f t="shared" si="51"/>
        <v>128</v>
      </c>
      <c r="N276" s="289" t="s">
        <v>240</v>
      </c>
      <c r="O276" s="277"/>
      <c r="P276" s="292">
        <f>SIZEOF_IN_MIB(J276:M276, $O273)</f>
        <v>128</v>
      </c>
      <c r="Q276" s="277"/>
    </row>
    <row r="277">
      <c r="E277" s="266"/>
      <c r="F277" s="259" t="s">
        <v>253</v>
      </c>
      <c r="G277" s="260"/>
      <c r="H277" s="289" t="s">
        <v>238</v>
      </c>
      <c r="I277" s="289" t="s">
        <v>239</v>
      </c>
      <c r="J277" s="195" t="s">
        <v>40</v>
      </c>
      <c r="K277" s="195"/>
      <c r="L277" s="398" t="s">
        <v>42</v>
      </c>
      <c r="M277" s="195" t="s">
        <v>145</v>
      </c>
      <c r="N277" s="289" t="s">
        <v>240</v>
      </c>
      <c r="O277" s="291" t="str">
        <f>PARAMS("kv_dtype")</f>
        <v>fp8</v>
      </c>
      <c r="P277" s="292"/>
      <c r="Q277" s="291" t="b">
        <v>1</v>
      </c>
    </row>
    <row r="278">
      <c r="E278" s="266"/>
      <c r="F278" s="267"/>
      <c r="G278" s="268"/>
      <c r="H278" s="195" t="s">
        <v>242</v>
      </c>
      <c r="I278" s="289" t="s">
        <v>239</v>
      </c>
      <c r="J278" s="289">
        <f>PARAMS(J277)</f>
        <v>16</v>
      </c>
      <c r="K278" s="289"/>
      <c r="L278" s="289">
        <f t="shared" ref="L278:M278" si="52">PARAMS(L277)</f>
        <v>1024</v>
      </c>
      <c r="M278" s="289">
        <f t="shared" si="52"/>
        <v>512</v>
      </c>
      <c r="N278" s="289" t="s">
        <v>240</v>
      </c>
      <c r="O278" s="266"/>
      <c r="P278" s="292">
        <f>SIZEOF_IN_MIB(J278:M278, $O277)</f>
        <v>8</v>
      </c>
      <c r="Q278" s="266"/>
    </row>
    <row r="279">
      <c r="E279" s="266"/>
      <c r="F279" s="267"/>
      <c r="G279" s="268"/>
      <c r="H279" s="289" t="s">
        <v>244</v>
      </c>
      <c r="I279" s="289" t="s">
        <v>239</v>
      </c>
      <c r="J279" s="195"/>
      <c r="K279" s="290"/>
      <c r="L279" s="289"/>
      <c r="M279" s="289"/>
      <c r="N279" s="289" t="s">
        <v>240</v>
      </c>
      <c r="O279" s="266"/>
      <c r="P279" s="292"/>
      <c r="Q279" s="266"/>
    </row>
    <row r="280">
      <c r="E280" s="266"/>
      <c r="F280" s="278"/>
      <c r="G280" s="279"/>
      <c r="H280" s="274" t="s">
        <v>246</v>
      </c>
      <c r="I280" s="274" t="s">
        <v>239</v>
      </c>
      <c r="J280" s="274">
        <f>J278/SHARDING(J279)</f>
        <v>16</v>
      </c>
      <c r="K280" s="274"/>
      <c r="L280" s="274">
        <f t="shared" ref="L280:M280" si="53">L278/SHARDING(L279)</f>
        <v>1024</v>
      </c>
      <c r="M280" s="274">
        <f t="shared" si="53"/>
        <v>512</v>
      </c>
      <c r="N280" s="274" t="s">
        <v>240</v>
      </c>
      <c r="O280" s="241"/>
      <c r="P280" s="276">
        <f>SIZEOF_IN_MIB(J280:M280, $O277)</f>
        <v>8</v>
      </c>
      <c r="Q280" s="241"/>
    </row>
    <row r="281">
      <c r="E281" s="266"/>
      <c r="F281" s="259" t="s">
        <v>257</v>
      </c>
      <c r="G281" s="260"/>
      <c r="H281" s="271" t="s">
        <v>238</v>
      </c>
      <c r="I281" s="271" t="s">
        <v>239</v>
      </c>
      <c r="J281" s="269" t="s">
        <v>40</v>
      </c>
      <c r="K281" s="269" t="s">
        <v>38</v>
      </c>
      <c r="L281" s="269" t="s">
        <v>154</v>
      </c>
      <c r="M281" s="269" t="s">
        <v>145</v>
      </c>
      <c r="N281" s="271" t="s">
        <v>240</v>
      </c>
      <c r="O281" s="478" t="s">
        <v>82</v>
      </c>
      <c r="P281" s="273"/>
      <c r="Q281" s="399" t="b">
        <v>0</v>
      </c>
    </row>
    <row r="282">
      <c r="E282" s="266"/>
      <c r="F282" s="267"/>
      <c r="G282" s="268"/>
      <c r="H282" s="262" t="s">
        <v>242</v>
      </c>
      <c r="I282" s="274" t="s">
        <v>239</v>
      </c>
      <c r="J282" s="274">
        <f t="shared" ref="J282:M282" si="54">PARAMS(J281)</f>
        <v>16</v>
      </c>
      <c r="K282" s="274">
        <f t="shared" si="54"/>
        <v>512</v>
      </c>
      <c r="L282" s="274">
        <f t="shared" si="54"/>
        <v>128</v>
      </c>
      <c r="M282" s="274">
        <f t="shared" si="54"/>
        <v>512</v>
      </c>
      <c r="N282" s="274" t="s">
        <v>240</v>
      </c>
      <c r="O282" s="275"/>
      <c r="P282" s="276">
        <f>SIZEOF_IN_MIB(J282:M282, $O281)</f>
        <v>1024</v>
      </c>
      <c r="Q282" s="275"/>
    </row>
    <row r="283">
      <c r="E283" s="266"/>
      <c r="F283" s="267"/>
      <c r="G283" s="268"/>
      <c r="H283" s="271" t="s">
        <v>244</v>
      </c>
      <c r="I283" s="271" t="s">
        <v>239</v>
      </c>
      <c r="J283" s="269"/>
      <c r="K283" s="269" t="s">
        <v>143</v>
      </c>
      <c r="L283" s="269"/>
      <c r="M283" s="271"/>
      <c r="N283" s="271" t="s">
        <v>240</v>
      </c>
      <c r="O283" s="272"/>
      <c r="P283" s="273"/>
      <c r="Q283" s="272"/>
    </row>
    <row r="284">
      <c r="E284" s="266"/>
      <c r="F284" s="278"/>
      <c r="G284" s="279"/>
      <c r="H284" s="274" t="s">
        <v>246</v>
      </c>
      <c r="I284" s="274" t="s">
        <v>239</v>
      </c>
      <c r="J284" s="274">
        <f t="shared" ref="J284:M284" si="55">J282/SHARDING(J283)</f>
        <v>16</v>
      </c>
      <c r="K284" s="274">
        <f t="shared" si="55"/>
        <v>32</v>
      </c>
      <c r="L284" s="274">
        <f t="shared" si="55"/>
        <v>128</v>
      </c>
      <c r="M284" s="274">
        <f t="shared" si="55"/>
        <v>512</v>
      </c>
      <c r="N284" s="274" t="s">
        <v>240</v>
      </c>
      <c r="O284" s="241"/>
      <c r="P284" s="276">
        <f>SIZEOF_IN_MIB(J284:M284, $O281)</f>
        <v>64</v>
      </c>
      <c r="Q284" s="241"/>
    </row>
    <row r="285">
      <c r="E285" s="266"/>
      <c r="F285" s="400" t="s">
        <v>293</v>
      </c>
      <c r="G285" s="385" t="s">
        <v>45</v>
      </c>
      <c r="H285" s="423"/>
      <c r="I285" s="424"/>
      <c r="J285" s="270"/>
      <c r="K285" s="270"/>
      <c r="L285" s="271"/>
      <c r="M285" s="271"/>
      <c r="N285" s="271"/>
      <c r="O285" s="270"/>
      <c r="P285" s="273"/>
      <c r="Q285" s="305"/>
    </row>
    <row r="286">
      <c r="E286" s="266"/>
      <c r="F286" s="277"/>
      <c r="G286" s="385"/>
      <c r="H286" s="274"/>
      <c r="I286" s="418"/>
      <c r="J286" s="261"/>
      <c r="K286" s="261"/>
      <c r="L286" s="274"/>
      <c r="M286" s="274"/>
      <c r="N286" s="274"/>
      <c r="O286" s="261"/>
      <c r="P286" s="276"/>
      <c r="Q286" s="222"/>
    </row>
    <row r="287">
      <c r="E287" s="266"/>
      <c r="F287" s="384" t="s">
        <v>285</v>
      </c>
      <c r="G287" s="385" t="s">
        <v>286</v>
      </c>
      <c r="H287" s="271" t="str">
        <f>VLOOKUP(O273&amp;","&amp;O277,$T$3:$W$12,4, FALSE)</f>
        <v>bf16</v>
      </c>
      <c r="I287" s="419"/>
      <c r="J287" s="270"/>
      <c r="K287" s="270"/>
      <c r="L287" s="271"/>
      <c r="M287" s="271"/>
      <c r="N287" s="271"/>
      <c r="O287" s="270"/>
      <c r="P287" s="273"/>
      <c r="Q287" s="305"/>
    </row>
    <row r="288">
      <c r="E288" s="266"/>
      <c r="F288" s="266"/>
      <c r="G288" s="381" t="s">
        <v>299</v>
      </c>
      <c r="H288" s="420">
        <f>CALCULATE_FLOPS(J276:M276,J280:M280,L280,J280,H287)</f>
        <v>68719476736</v>
      </c>
      <c r="I288" s="418"/>
      <c r="J288" s="261"/>
      <c r="K288" s="261"/>
      <c r="L288" s="274"/>
      <c r="M288" s="274"/>
      <c r="N288" s="274"/>
      <c r="O288" s="261"/>
      <c r="P288" s="276"/>
      <c r="Q288" s="222"/>
    </row>
    <row r="289">
      <c r="E289" s="266"/>
      <c r="F289" s="277"/>
      <c r="G289" s="388" t="s">
        <v>288</v>
      </c>
      <c r="H289" s="421">
        <f>COMPUTE_TIME_MS(H288, H287)</f>
        <v>0.06927296775</v>
      </c>
      <c r="I289" s="390"/>
      <c r="J289" s="391"/>
      <c r="K289" s="391"/>
      <c r="L289" s="392"/>
      <c r="M289" s="392"/>
      <c r="N289" s="392"/>
      <c r="O289" s="391"/>
      <c r="P289" s="393"/>
      <c r="Q289" s="305"/>
    </row>
    <row r="290">
      <c r="E290" s="266"/>
      <c r="F290" s="384" t="s">
        <v>289</v>
      </c>
      <c r="G290" s="381" t="s">
        <v>290</v>
      </c>
      <c r="H290" s="303">
        <f>IF(Q273,0,P276)+IF(Q277,0,P280)+IF(Q281,0,P284)</f>
        <v>64</v>
      </c>
      <c r="I290" s="261"/>
      <c r="J290" s="261"/>
      <c r="K290" s="261"/>
      <c r="L290" s="274"/>
      <c r="M290" s="274"/>
      <c r="N290" s="274"/>
      <c r="O290" s="261"/>
      <c r="P290" s="276"/>
      <c r="Q290" s="222"/>
    </row>
    <row r="291">
      <c r="E291" s="277"/>
      <c r="F291" s="277"/>
      <c r="G291" s="395" t="s">
        <v>291</v>
      </c>
      <c r="H291" s="479">
        <f>HBM_TIME_MS(H290)</f>
        <v>0.02136021873</v>
      </c>
      <c r="I291" s="391"/>
      <c r="J291" s="391"/>
      <c r="K291" s="391"/>
      <c r="L291" s="392"/>
      <c r="M291" s="392"/>
      <c r="N291" s="392"/>
      <c r="O291" s="391"/>
      <c r="P291" s="393"/>
      <c r="Q291" s="305"/>
    </row>
    <row r="292">
      <c r="E292" s="258" t="s">
        <v>309</v>
      </c>
      <c r="F292" s="282" t="s">
        <v>249</v>
      </c>
      <c r="G292" s="260"/>
      <c r="H292" s="261" t="s">
        <v>238</v>
      </c>
      <c r="I292" s="261" t="s">
        <v>239</v>
      </c>
      <c r="J292" s="262" t="s">
        <v>40</v>
      </c>
      <c r="K292" s="262" t="s">
        <v>38</v>
      </c>
      <c r="L292" s="262" t="s">
        <v>154</v>
      </c>
      <c r="M292" s="425" t="s">
        <v>145</v>
      </c>
      <c r="N292" s="261" t="s">
        <v>240</v>
      </c>
      <c r="O292" s="263" t="str">
        <f>EXTRACT_ACTIVATION_DTYPE(PARAMS("attn_proj_dtype"))</f>
        <v>fp8</v>
      </c>
      <c r="P292" s="276"/>
      <c r="Q292" s="263" t="b">
        <v>0</v>
      </c>
    </row>
    <row r="293">
      <c r="E293" s="266"/>
      <c r="F293" s="267"/>
      <c r="G293" s="268"/>
      <c r="H293" s="269" t="s">
        <v>242</v>
      </c>
      <c r="I293" s="270" t="s">
        <v>239</v>
      </c>
      <c r="J293" s="271">
        <f t="shared" ref="J293:M293" si="56">PARAMS(J292)</f>
        <v>16</v>
      </c>
      <c r="K293" s="270">
        <f t="shared" si="56"/>
        <v>512</v>
      </c>
      <c r="L293" s="270">
        <f t="shared" si="56"/>
        <v>128</v>
      </c>
      <c r="M293" s="270">
        <f t="shared" si="56"/>
        <v>512</v>
      </c>
      <c r="N293" s="270" t="s">
        <v>240</v>
      </c>
      <c r="O293" s="272"/>
      <c r="P293" s="273">
        <f>SIZEOF_IN_MIB(J293:M293, $O292)</f>
        <v>512</v>
      </c>
      <c r="Q293" s="272"/>
    </row>
    <row r="294">
      <c r="E294" s="266"/>
      <c r="F294" s="267"/>
      <c r="G294" s="268"/>
      <c r="H294" s="274" t="s">
        <v>244</v>
      </c>
      <c r="I294" s="274" t="s">
        <v>239</v>
      </c>
      <c r="J294" s="262"/>
      <c r="K294" s="262" t="s">
        <v>143</v>
      </c>
      <c r="L294" s="262"/>
      <c r="M294" s="274"/>
      <c r="N294" s="274" t="s">
        <v>240</v>
      </c>
      <c r="O294" s="275"/>
      <c r="P294" s="276"/>
      <c r="Q294" s="275"/>
    </row>
    <row r="295">
      <c r="E295" s="266"/>
      <c r="F295" s="278"/>
      <c r="G295" s="279"/>
      <c r="H295" s="269" t="s">
        <v>246</v>
      </c>
      <c r="I295" s="271" t="s">
        <v>239</v>
      </c>
      <c r="J295" s="271">
        <f t="shared" ref="J295:M295" si="57">J293/SHARDING(J294)</f>
        <v>16</v>
      </c>
      <c r="K295" s="271">
        <f t="shared" si="57"/>
        <v>32</v>
      </c>
      <c r="L295" s="271">
        <f t="shared" si="57"/>
        <v>128</v>
      </c>
      <c r="M295" s="271">
        <f t="shared" si="57"/>
        <v>512</v>
      </c>
      <c r="N295" s="271" t="s">
        <v>240</v>
      </c>
      <c r="O295" s="280"/>
      <c r="P295" s="273">
        <f>SIZEOF_IN_MIB(J295:M295, $O292)</f>
        <v>32</v>
      </c>
      <c r="Q295" s="280"/>
    </row>
    <row r="296">
      <c r="E296" s="266"/>
      <c r="F296" s="259" t="s">
        <v>253</v>
      </c>
      <c r="G296" s="260"/>
      <c r="H296" s="274" t="s">
        <v>238</v>
      </c>
      <c r="I296" s="274" t="s">
        <v>239</v>
      </c>
      <c r="J296" s="261"/>
      <c r="K296" s="262" t="s">
        <v>154</v>
      </c>
      <c r="L296" s="262" t="s">
        <v>148</v>
      </c>
      <c r="M296" s="425" t="s">
        <v>145</v>
      </c>
      <c r="N296" s="274" t="s">
        <v>240</v>
      </c>
      <c r="O296" s="263" t="str">
        <f>EXTRACT_WEIGHT_DTYPE(PARAMS("attn_proj_dtype"))</f>
        <v>fp8</v>
      </c>
      <c r="P296" s="276"/>
      <c r="Q296" s="263" t="b">
        <v>0</v>
      </c>
    </row>
    <row r="297">
      <c r="E297" s="266"/>
      <c r="F297" s="267"/>
      <c r="G297" s="268"/>
      <c r="H297" s="269" t="s">
        <v>242</v>
      </c>
      <c r="I297" s="271" t="s">
        <v>239</v>
      </c>
      <c r="J297" s="270"/>
      <c r="K297" s="271">
        <f t="shared" ref="K297:M297" si="58">PARAMS(K296)</f>
        <v>128</v>
      </c>
      <c r="L297" s="271">
        <f t="shared" si="58"/>
        <v>128</v>
      </c>
      <c r="M297" s="271">
        <f t="shared" si="58"/>
        <v>512</v>
      </c>
      <c r="N297" s="271" t="s">
        <v>240</v>
      </c>
      <c r="O297" s="272"/>
      <c r="P297" s="273">
        <f>SIZEOF_IN_MIB(J297:M297, $O296)</f>
        <v>8</v>
      </c>
      <c r="Q297" s="272"/>
    </row>
    <row r="298">
      <c r="E298" s="266"/>
      <c r="F298" s="267"/>
      <c r="G298" s="268"/>
      <c r="H298" s="274" t="s">
        <v>244</v>
      </c>
      <c r="I298" s="274" t="s">
        <v>239</v>
      </c>
      <c r="J298" s="261"/>
      <c r="K298" s="261"/>
      <c r="L298" s="274"/>
      <c r="M298" s="274"/>
      <c r="N298" s="274" t="s">
        <v>240</v>
      </c>
      <c r="O298" s="275"/>
      <c r="P298" s="276"/>
      <c r="Q298" s="275"/>
    </row>
    <row r="299">
      <c r="E299" s="266"/>
      <c r="F299" s="278"/>
      <c r="G299" s="279"/>
      <c r="H299" s="271" t="s">
        <v>246</v>
      </c>
      <c r="I299" s="271" t="s">
        <v>239</v>
      </c>
      <c r="J299" s="270"/>
      <c r="K299" s="271">
        <f t="shared" ref="K299:M299" si="59">K297/SHARDING(K298)</f>
        <v>128</v>
      </c>
      <c r="L299" s="271">
        <f t="shared" si="59"/>
        <v>128</v>
      </c>
      <c r="M299" s="271">
        <f t="shared" si="59"/>
        <v>512</v>
      </c>
      <c r="N299" s="271" t="s">
        <v>240</v>
      </c>
      <c r="O299" s="280"/>
      <c r="P299" s="273">
        <f>SIZEOF_IN_MIB(J299:M299, $O296)</f>
        <v>8</v>
      </c>
      <c r="Q299" s="280"/>
    </row>
    <row r="300">
      <c r="E300" s="266"/>
      <c r="F300" s="259" t="s">
        <v>257</v>
      </c>
      <c r="G300" s="260"/>
      <c r="H300" s="274" t="s">
        <v>238</v>
      </c>
      <c r="I300" s="274" t="s">
        <v>239</v>
      </c>
      <c r="J300" s="262" t="s">
        <v>40</v>
      </c>
      <c r="K300" s="262" t="s">
        <v>38</v>
      </c>
      <c r="L300" s="262" t="s">
        <v>154</v>
      </c>
      <c r="M300" s="262" t="s">
        <v>148</v>
      </c>
      <c r="N300" s="274" t="s">
        <v>240</v>
      </c>
      <c r="O300" s="263" t="s">
        <v>82</v>
      </c>
      <c r="P300" s="276"/>
      <c r="Q300" s="263" t="b">
        <v>0</v>
      </c>
    </row>
    <row r="301">
      <c r="E301" s="266"/>
      <c r="F301" s="267"/>
      <c r="G301" s="268"/>
      <c r="H301" s="269" t="s">
        <v>242</v>
      </c>
      <c r="I301" s="271" t="s">
        <v>239</v>
      </c>
      <c r="J301" s="271">
        <f t="shared" ref="J301:M301" si="60">PARAMS(J300)</f>
        <v>16</v>
      </c>
      <c r="K301" s="271">
        <f t="shared" si="60"/>
        <v>512</v>
      </c>
      <c r="L301" s="271">
        <f t="shared" si="60"/>
        <v>128</v>
      </c>
      <c r="M301" s="271">
        <f t="shared" si="60"/>
        <v>128</v>
      </c>
      <c r="N301" s="271" t="s">
        <v>240</v>
      </c>
      <c r="O301" s="272"/>
      <c r="P301" s="273">
        <f>SIZEOF_IN_MIB(J301:M301, $O300)</f>
        <v>256</v>
      </c>
      <c r="Q301" s="272"/>
    </row>
    <row r="302">
      <c r="E302" s="266"/>
      <c r="F302" s="267"/>
      <c r="G302" s="268"/>
      <c r="H302" s="274" t="s">
        <v>244</v>
      </c>
      <c r="I302" s="274" t="s">
        <v>239</v>
      </c>
      <c r="J302" s="262"/>
      <c r="K302" s="262" t="s">
        <v>143</v>
      </c>
      <c r="L302" s="262"/>
      <c r="M302" s="274"/>
      <c r="N302" s="274" t="s">
        <v>240</v>
      </c>
      <c r="O302" s="275"/>
      <c r="P302" s="276"/>
      <c r="Q302" s="275"/>
    </row>
    <row r="303">
      <c r="E303" s="266"/>
      <c r="F303" s="278"/>
      <c r="G303" s="279"/>
      <c r="H303" s="271" t="s">
        <v>246</v>
      </c>
      <c r="I303" s="271" t="s">
        <v>239</v>
      </c>
      <c r="J303" s="271">
        <f t="shared" ref="J303:M303" si="61">J301/SHARDING(J302)</f>
        <v>16</v>
      </c>
      <c r="K303" s="271">
        <f t="shared" si="61"/>
        <v>32</v>
      </c>
      <c r="L303" s="271">
        <f t="shared" si="61"/>
        <v>128</v>
      </c>
      <c r="M303" s="271">
        <f t="shared" si="61"/>
        <v>128</v>
      </c>
      <c r="N303" s="271" t="s">
        <v>240</v>
      </c>
      <c r="O303" s="280"/>
      <c r="P303" s="273">
        <f>SIZEOF_IN_MIB(J303:M303, $O300)</f>
        <v>16</v>
      </c>
      <c r="Q303" s="280"/>
    </row>
    <row r="304">
      <c r="E304" s="266"/>
      <c r="F304" s="400" t="s">
        <v>293</v>
      </c>
      <c r="G304" s="385" t="s">
        <v>45</v>
      </c>
      <c r="H304" s="480"/>
      <c r="I304" s="481"/>
      <c r="J304" s="261"/>
      <c r="K304" s="261"/>
      <c r="L304" s="274"/>
      <c r="M304" s="274"/>
      <c r="N304" s="274"/>
      <c r="O304" s="261"/>
      <c r="P304" s="276"/>
      <c r="Q304" s="222"/>
    </row>
    <row r="305">
      <c r="E305" s="266"/>
      <c r="F305" s="277"/>
      <c r="G305" s="385"/>
      <c r="H305" s="271"/>
      <c r="I305" s="419"/>
      <c r="J305" s="270"/>
      <c r="K305" s="270"/>
      <c r="L305" s="271"/>
      <c r="M305" s="271"/>
      <c r="N305" s="271"/>
      <c r="O305" s="270"/>
      <c r="P305" s="273"/>
      <c r="Q305" s="305"/>
    </row>
    <row r="306">
      <c r="E306" s="266"/>
      <c r="F306" s="384" t="s">
        <v>285</v>
      </c>
      <c r="G306" s="385" t="s">
        <v>286</v>
      </c>
      <c r="H306" s="274" t="str">
        <f>VLOOKUP(O292&amp;","&amp;O296,$T$3:$W$12,4, FALSE)</f>
        <v>fp8</v>
      </c>
      <c r="I306" s="418"/>
      <c r="J306" s="261"/>
      <c r="K306" s="261"/>
      <c r="L306" s="274"/>
      <c r="M306" s="274"/>
      <c r="N306" s="274"/>
      <c r="O306" s="261"/>
      <c r="P306" s="276"/>
      <c r="Q306" s="222"/>
    </row>
    <row r="307">
      <c r="E307" s="266"/>
      <c r="F307" s="266"/>
      <c r="G307" s="381" t="s">
        <v>299</v>
      </c>
      <c r="H307" s="482">
        <f>CALCULATE_FLOPS(J295:M295,J299:M299,M299,K299,H306)</f>
        <v>8589934592</v>
      </c>
      <c r="I307" s="419"/>
      <c r="J307" s="270"/>
      <c r="K307" s="270"/>
      <c r="L307" s="271"/>
      <c r="M307" s="271"/>
      <c r="N307" s="271"/>
      <c r="O307" s="270"/>
      <c r="P307" s="273"/>
      <c r="Q307" s="305"/>
    </row>
    <row r="308">
      <c r="E308" s="266"/>
      <c r="F308" s="277"/>
      <c r="G308" s="388" t="s">
        <v>288</v>
      </c>
      <c r="H308" s="421">
        <f>COMPUTE_TIME_MS(H307, H306)</f>
        <v>0.004329560484</v>
      </c>
      <c r="I308" s="390"/>
      <c r="J308" s="391"/>
      <c r="K308" s="391"/>
      <c r="L308" s="392"/>
      <c r="M308" s="392"/>
      <c r="N308" s="392"/>
      <c r="O308" s="391"/>
      <c r="P308" s="393"/>
      <c r="Q308" s="222"/>
    </row>
    <row r="309">
      <c r="E309" s="266"/>
      <c r="F309" s="384" t="s">
        <v>289</v>
      </c>
      <c r="G309" s="381" t="s">
        <v>290</v>
      </c>
      <c r="H309" s="440">
        <f>IF(Q292,0,P295)+IF(Q296,0,P299)+IF(Q300,0,P303)</f>
        <v>56</v>
      </c>
      <c r="I309" s="270"/>
      <c r="J309" s="270"/>
      <c r="K309" s="270"/>
      <c r="L309" s="271"/>
      <c r="M309" s="271"/>
      <c r="N309" s="271"/>
      <c r="O309" s="270"/>
      <c r="P309" s="273"/>
      <c r="Q309" s="305"/>
    </row>
    <row r="310">
      <c r="E310" s="277"/>
      <c r="F310" s="277"/>
      <c r="G310" s="395" t="s">
        <v>291</v>
      </c>
      <c r="H310" s="430">
        <f>HBM_TIME_MS(H309)</f>
        <v>0.01869019139</v>
      </c>
      <c r="I310" s="391"/>
      <c r="J310" s="391"/>
      <c r="K310" s="391"/>
      <c r="L310" s="392"/>
      <c r="M310" s="392"/>
      <c r="N310" s="392"/>
      <c r="O310" s="391"/>
      <c r="P310" s="393"/>
      <c r="Q310" s="222"/>
    </row>
    <row r="311">
      <c r="E311" s="258" t="s">
        <v>310</v>
      </c>
      <c r="F311" s="483" t="s">
        <v>311</v>
      </c>
      <c r="G311" s="350"/>
      <c r="H311" s="484" t="s">
        <v>312</v>
      </c>
      <c r="I311" s="374"/>
      <c r="J311" s="485"/>
      <c r="K311" s="485"/>
      <c r="L311" s="485"/>
      <c r="M311" s="372"/>
      <c r="N311" s="374"/>
      <c r="O311" s="485"/>
      <c r="P311" s="377"/>
      <c r="Q311" s="485"/>
    </row>
    <row r="312">
      <c r="E312" s="266"/>
      <c r="F312" s="259" t="s">
        <v>259</v>
      </c>
      <c r="G312" s="260"/>
      <c r="H312" s="261" t="s">
        <v>238</v>
      </c>
      <c r="I312" s="261" t="s">
        <v>239</v>
      </c>
      <c r="J312" s="262" t="s">
        <v>40</v>
      </c>
      <c r="K312" s="262" t="s">
        <v>38</v>
      </c>
      <c r="L312" s="262" t="s">
        <v>154</v>
      </c>
      <c r="M312" s="425" t="s">
        <v>145</v>
      </c>
      <c r="N312" s="261" t="s">
        <v>240</v>
      </c>
      <c r="O312" s="263" t="str">
        <f>EXTRACT_ACTIVATION_DTYPE(PARAMS("attn_proj_dtype"))</f>
        <v>fp8</v>
      </c>
      <c r="P312" s="276"/>
      <c r="Q312" s="263"/>
    </row>
    <row r="313">
      <c r="E313" s="266"/>
      <c r="F313" s="267"/>
      <c r="G313" s="268"/>
      <c r="H313" s="269" t="s">
        <v>242</v>
      </c>
      <c r="I313" s="270" t="s">
        <v>239</v>
      </c>
      <c r="J313" s="271">
        <f t="shared" ref="J313:M313" si="62">PARAMS(J312)</f>
        <v>16</v>
      </c>
      <c r="K313" s="270">
        <f t="shared" si="62"/>
        <v>512</v>
      </c>
      <c r="L313" s="270">
        <f t="shared" si="62"/>
        <v>128</v>
      </c>
      <c r="M313" s="270">
        <f t="shared" si="62"/>
        <v>512</v>
      </c>
      <c r="N313" s="270" t="s">
        <v>240</v>
      </c>
      <c r="O313" s="272"/>
      <c r="P313" s="273">
        <f>SIZEOF_IN_MIB(J313:M313, $O312)</f>
        <v>512</v>
      </c>
      <c r="Q313" s="272"/>
    </row>
    <row r="314">
      <c r="E314" s="266"/>
      <c r="F314" s="267"/>
      <c r="G314" s="268"/>
      <c r="H314" s="274" t="s">
        <v>244</v>
      </c>
      <c r="I314" s="274" t="s">
        <v>239</v>
      </c>
      <c r="J314" s="262"/>
      <c r="K314" s="262" t="s">
        <v>143</v>
      </c>
      <c r="L314" s="262"/>
      <c r="M314" s="274"/>
      <c r="N314" s="274" t="s">
        <v>240</v>
      </c>
      <c r="O314" s="275"/>
      <c r="P314" s="276"/>
      <c r="Q314" s="275"/>
    </row>
    <row r="315">
      <c r="E315" s="266"/>
      <c r="F315" s="267"/>
      <c r="G315" s="268"/>
      <c r="H315" s="269" t="s">
        <v>246</v>
      </c>
      <c r="I315" s="271" t="s">
        <v>239</v>
      </c>
      <c r="J315" s="271">
        <f t="shared" ref="J315:M315" si="63">J313/SHARDING(J314)</f>
        <v>16</v>
      </c>
      <c r="K315" s="271">
        <f t="shared" si="63"/>
        <v>32</v>
      </c>
      <c r="L315" s="271">
        <f t="shared" si="63"/>
        <v>128</v>
      </c>
      <c r="M315" s="271">
        <f t="shared" si="63"/>
        <v>512</v>
      </c>
      <c r="N315" s="271" t="s">
        <v>240</v>
      </c>
      <c r="O315" s="280"/>
      <c r="P315" s="273">
        <f>SIZEOF_IN_MIB(J315:M315, $O312)</f>
        <v>32</v>
      </c>
      <c r="Q315" s="280"/>
    </row>
    <row r="316">
      <c r="E316" s="266"/>
      <c r="F316" s="278"/>
      <c r="G316" s="279"/>
      <c r="H316" s="262" t="s">
        <v>262</v>
      </c>
      <c r="I316" s="274"/>
      <c r="J316" s="262" t="s">
        <v>32</v>
      </c>
      <c r="K316" s="262"/>
      <c r="L316" s="262"/>
      <c r="M316" s="425"/>
      <c r="N316" s="274"/>
      <c r="O316" s="262"/>
      <c r="P316" s="276"/>
      <c r="Q316" s="262"/>
    </row>
    <row r="317">
      <c r="E317" s="266"/>
      <c r="F317" s="352" t="s">
        <v>277</v>
      </c>
      <c r="G317" s="486" t="s">
        <v>33</v>
      </c>
      <c r="H317" s="314"/>
      <c r="I317" s="487"/>
      <c r="J317" s="270"/>
      <c r="K317" s="269"/>
      <c r="L317" s="269"/>
      <c r="M317" s="488"/>
      <c r="N317" s="271"/>
      <c r="O317" s="399"/>
      <c r="P317" s="273"/>
      <c r="Q317" s="399"/>
    </row>
    <row r="318">
      <c r="E318" s="266"/>
      <c r="F318" s="358" t="s">
        <v>278</v>
      </c>
      <c r="G318" s="489" t="s">
        <v>264</v>
      </c>
      <c r="H318" s="490">
        <f>HW_SPEC("# of TensorCore per Chip")</f>
        <v>2</v>
      </c>
      <c r="J318" s="261"/>
      <c r="K318" s="274"/>
      <c r="L318" s="274"/>
      <c r="M318" s="274"/>
      <c r="N318" s="274"/>
      <c r="O318" s="275"/>
      <c r="P318" s="276"/>
      <c r="Q318" s="275"/>
    </row>
    <row r="319">
      <c r="E319" s="266"/>
      <c r="F319" s="266"/>
      <c r="G319" s="491" t="s">
        <v>265</v>
      </c>
      <c r="H319" s="321">
        <f>P315*(H318-1)</f>
        <v>32</v>
      </c>
      <c r="J319" s="270"/>
      <c r="K319" s="270"/>
      <c r="L319" s="271"/>
      <c r="M319" s="271"/>
      <c r="N319" s="271"/>
      <c r="O319" s="272"/>
      <c r="P319" s="273"/>
      <c r="Q319" s="272"/>
    </row>
    <row r="320">
      <c r="E320" s="266"/>
      <c r="F320" s="266"/>
      <c r="G320" s="489" t="s">
        <v>266</v>
      </c>
      <c r="H320" s="316">
        <f>H319*H318</f>
        <v>64</v>
      </c>
      <c r="J320" s="261"/>
      <c r="K320" s="274"/>
      <c r="L320" s="274"/>
      <c r="M320" s="274"/>
      <c r="N320" s="274"/>
      <c r="O320" s="241"/>
      <c r="P320" s="276"/>
      <c r="Q320" s="241"/>
    </row>
    <row r="321">
      <c r="E321" s="266"/>
      <c r="F321" s="277"/>
      <c r="G321" s="491" t="s">
        <v>269</v>
      </c>
      <c r="H321" s="492">
        <f>ALL_GATHER_CORE2CORE_TIME_MS(H320)</f>
        <v>0.05208333333</v>
      </c>
      <c r="J321" s="269"/>
      <c r="K321" s="269"/>
      <c r="L321" s="269"/>
      <c r="M321" s="269"/>
      <c r="N321" s="271"/>
      <c r="O321" s="399"/>
      <c r="P321" s="273"/>
      <c r="Q321" s="399"/>
    </row>
    <row r="322">
      <c r="E322" s="266"/>
      <c r="F322" s="413" t="s">
        <v>298</v>
      </c>
      <c r="G322" s="493">
        <f>H321</f>
        <v>0.05208333333</v>
      </c>
      <c r="H322" s="494"/>
      <c r="I322" s="331"/>
      <c r="J322" s="274"/>
      <c r="K322" s="274"/>
      <c r="L322" s="274"/>
      <c r="M322" s="274"/>
      <c r="N322" s="274"/>
      <c r="O322" s="495"/>
      <c r="P322" s="276"/>
      <c r="Q322" s="241"/>
    </row>
    <row r="323">
      <c r="E323" s="266"/>
      <c r="F323" s="496"/>
      <c r="G323" s="497"/>
      <c r="H323" s="498"/>
      <c r="I323" s="391"/>
      <c r="J323" s="391"/>
      <c r="K323" s="391"/>
      <c r="L323" s="392"/>
      <c r="M323" s="392"/>
      <c r="N323" s="392"/>
      <c r="O323" s="499"/>
      <c r="P323" s="393"/>
      <c r="Q323" s="305"/>
    </row>
    <row r="324">
      <c r="E324" s="266"/>
      <c r="F324" s="500" t="s">
        <v>280</v>
      </c>
      <c r="G324" s="501" t="s">
        <v>281</v>
      </c>
      <c r="H324" s="502"/>
      <c r="I324" s="374"/>
      <c r="J324" s="374"/>
      <c r="K324" s="374"/>
      <c r="L324" s="375"/>
      <c r="M324" s="375"/>
      <c r="N324" s="375"/>
      <c r="O324" s="503"/>
      <c r="P324" s="377"/>
      <c r="Q324" s="504"/>
    </row>
    <row r="325">
      <c r="E325" s="277"/>
      <c r="F325" s="500" t="s">
        <v>298</v>
      </c>
      <c r="G325" s="505">
        <f>IF(G324=F311,G322,0)</f>
        <v>0</v>
      </c>
      <c r="H325" s="502"/>
      <c r="I325" s="374"/>
      <c r="J325" s="374"/>
      <c r="K325" s="374"/>
      <c r="L325" s="375"/>
      <c r="M325" s="375"/>
      <c r="N325" s="375"/>
      <c r="O325" s="374"/>
      <c r="P325" s="377"/>
      <c r="Q325" s="504"/>
    </row>
    <row r="326">
      <c r="E326" s="258" t="s">
        <v>313</v>
      </c>
      <c r="F326" s="282" t="s">
        <v>249</v>
      </c>
      <c r="G326" s="260"/>
      <c r="H326" s="261" t="s">
        <v>238</v>
      </c>
      <c r="I326" s="261" t="s">
        <v>239</v>
      </c>
      <c r="J326" s="262" t="s">
        <v>40</v>
      </c>
      <c r="K326" s="262" t="s">
        <v>38</v>
      </c>
      <c r="L326" s="425" t="s">
        <v>154</v>
      </c>
      <c r="M326" s="425" t="s">
        <v>148</v>
      </c>
      <c r="N326" s="261" t="s">
        <v>240</v>
      </c>
      <c r="O326" s="263" t="str">
        <f>EXTRACT_ACTIVATION_DTYPE(PARAMS("attn_proj_dtype"))</f>
        <v>fp8</v>
      </c>
      <c r="P326" s="276"/>
      <c r="Q326" s="263" t="b">
        <v>0</v>
      </c>
    </row>
    <row r="327">
      <c r="E327" s="266"/>
      <c r="F327" s="267"/>
      <c r="G327" s="268"/>
      <c r="H327" s="269" t="s">
        <v>242</v>
      </c>
      <c r="I327" s="270" t="s">
        <v>239</v>
      </c>
      <c r="J327" s="271">
        <f t="shared" ref="J327:M327" si="64">PARAMS(J326)</f>
        <v>16</v>
      </c>
      <c r="K327" s="270">
        <f t="shared" si="64"/>
        <v>512</v>
      </c>
      <c r="L327" s="270">
        <f t="shared" si="64"/>
        <v>128</v>
      </c>
      <c r="M327" s="270">
        <f t="shared" si="64"/>
        <v>128</v>
      </c>
      <c r="N327" s="270" t="s">
        <v>240</v>
      </c>
      <c r="O327" s="272"/>
      <c r="P327" s="273">
        <f>SIZEOF_IN_MIB(J327:M327, $O326)</f>
        <v>128</v>
      </c>
      <c r="Q327" s="272"/>
    </row>
    <row r="328">
      <c r="E328" s="266"/>
      <c r="F328" s="267"/>
      <c r="G328" s="268"/>
      <c r="H328" s="274" t="s">
        <v>244</v>
      </c>
      <c r="I328" s="274" t="s">
        <v>239</v>
      </c>
      <c r="J328" s="262"/>
      <c r="K328" s="262" t="s">
        <v>143</v>
      </c>
      <c r="L328" s="262"/>
      <c r="M328" s="274"/>
      <c r="N328" s="274" t="s">
        <v>240</v>
      </c>
      <c r="O328" s="275"/>
      <c r="P328" s="276"/>
      <c r="Q328" s="275"/>
    </row>
    <row r="329">
      <c r="E329" s="266"/>
      <c r="F329" s="278"/>
      <c r="G329" s="279"/>
      <c r="H329" s="269" t="s">
        <v>246</v>
      </c>
      <c r="I329" s="271" t="s">
        <v>239</v>
      </c>
      <c r="J329" s="271">
        <f t="shared" ref="J329:M329" si="65">J327/SHARDING(J328)</f>
        <v>16</v>
      </c>
      <c r="K329" s="271">
        <f t="shared" si="65"/>
        <v>32</v>
      </c>
      <c r="L329" s="271">
        <f t="shared" si="65"/>
        <v>128</v>
      </c>
      <c r="M329" s="271">
        <f t="shared" si="65"/>
        <v>128</v>
      </c>
      <c r="N329" s="271" t="s">
        <v>240</v>
      </c>
      <c r="O329" s="280"/>
      <c r="P329" s="273">
        <f>SIZEOF_IN_MIB(J329:M329, $O326)</f>
        <v>8</v>
      </c>
      <c r="Q329" s="280"/>
    </row>
    <row r="330">
      <c r="E330" s="266"/>
      <c r="F330" s="259" t="s">
        <v>253</v>
      </c>
      <c r="G330" s="260"/>
      <c r="H330" s="274" t="s">
        <v>238</v>
      </c>
      <c r="I330" s="274" t="s">
        <v>239</v>
      </c>
      <c r="J330" s="261"/>
      <c r="K330" s="425" t="s">
        <v>154</v>
      </c>
      <c r="L330" s="425" t="s">
        <v>148</v>
      </c>
      <c r="M330" s="262" t="s">
        <v>125</v>
      </c>
      <c r="N330" s="274" t="s">
        <v>240</v>
      </c>
      <c r="O330" s="263" t="str">
        <f>EXTRACT_WEIGHT_DTYPE(PARAMS("attn_proj_dtype"))</f>
        <v>fp8</v>
      </c>
      <c r="P330" s="276"/>
      <c r="Q330" s="263" t="b">
        <v>0</v>
      </c>
    </row>
    <row r="331">
      <c r="E331" s="266"/>
      <c r="F331" s="267"/>
      <c r="G331" s="268"/>
      <c r="H331" s="269" t="s">
        <v>242</v>
      </c>
      <c r="I331" s="271" t="s">
        <v>239</v>
      </c>
      <c r="J331" s="270"/>
      <c r="K331" s="271">
        <f t="shared" ref="K331:M331" si="66">PARAMS(K330)</f>
        <v>128</v>
      </c>
      <c r="L331" s="271">
        <f t="shared" si="66"/>
        <v>128</v>
      </c>
      <c r="M331" s="271">
        <f t="shared" si="66"/>
        <v>7168</v>
      </c>
      <c r="N331" s="271" t="s">
        <v>240</v>
      </c>
      <c r="O331" s="272"/>
      <c r="P331" s="273">
        <f>SIZEOF_IN_MIB(J331:M331, $O330)</f>
        <v>112</v>
      </c>
      <c r="Q331" s="272"/>
    </row>
    <row r="332">
      <c r="E332" s="266"/>
      <c r="F332" s="267"/>
      <c r="G332" s="268"/>
      <c r="H332" s="274" t="s">
        <v>244</v>
      </c>
      <c r="I332" s="274" t="s">
        <v>239</v>
      </c>
      <c r="J332" s="261"/>
      <c r="K332" s="261"/>
      <c r="L332" s="274"/>
      <c r="M332" s="274"/>
      <c r="N332" s="274" t="s">
        <v>240</v>
      </c>
      <c r="O332" s="275"/>
      <c r="P332" s="276"/>
      <c r="Q332" s="275"/>
    </row>
    <row r="333">
      <c r="E333" s="266"/>
      <c r="F333" s="278"/>
      <c r="G333" s="279"/>
      <c r="H333" s="271" t="s">
        <v>246</v>
      </c>
      <c r="I333" s="271" t="s">
        <v>239</v>
      </c>
      <c r="J333" s="270"/>
      <c r="K333" s="271">
        <f t="shared" ref="K333:M333" si="67">K331/SHARDING(K332)</f>
        <v>128</v>
      </c>
      <c r="L333" s="271">
        <f t="shared" si="67"/>
        <v>128</v>
      </c>
      <c r="M333" s="271">
        <f t="shared" si="67"/>
        <v>7168</v>
      </c>
      <c r="N333" s="271" t="s">
        <v>240</v>
      </c>
      <c r="O333" s="280"/>
      <c r="P333" s="273">
        <f>SIZEOF_IN_MIB(J333:M333, $O330)</f>
        <v>112</v>
      </c>
      <c r="Q333" s="280"/>
    </row>
    <row r="334">
      <c r="E334" s="266"/>
      <c r="F334" s="259" t="s">
        <v>257</v>
      </c>
      <c r="G334" s="260"/>
      <c r="H334" s="274" t="s">
        <v>238</v>
      </c>
      <c r="I334" s="274" t="s">
        <v>239</v>
      </c>
      <c r="J334" s="261"/>
      <c r="K334" s="262" t="s">
        <v>40</v>
      </c>
      <c r="L334" s="262" t="s">
        <v>38</v>
      </c>
      <c r="M334" s="262" t="s">
        <v>125</v>
      </c>
      <c r="N334" s="274" t="s">
        <v>240</v>
      </c>
      <c r="O334" s="263" t="s">
        <v>82</v>
      </c>
      <c r="P334" s="276"/>
      <c r="Q334" s="263" t="b">
        <v>0</v>
      </c>
    </row>
    <row r="335">
      <c r="E335" s="266"/>
      <c r="F335" s="267"/>
      <c r="G335" s="268"/>
      <c r="H335" s="269" t="s">
        <v>242</v>
      </c>
      <c r="I335" s="271" t="s">
        <v>239</v>
      </c>
      <c r="J335" s="270"/>
      <c r="K335" s="271">
        <f t="shared" ref="K335:M335" si="68">PARAMS(K334)</f>
        <v>16</v>
      </c>
      <c r="L335" s="271">
        <f t="shared" si="68"/>
        <v>512</v>
      </c>
      <c r="M335" s="271">
        <f t="shared" si="68"/>
        <v>7168</v>
      </c>
      <c r="N335" s="271" t="s">
        <v>240</v>
      </c>
      <c r="O335" s="272"/>
      <c r="P335" s="273">
        <f>SIZEOF_IN_MIB(K335:M335, $O334)</f>
        <v>112</v>
      </c>
      <c r="Q335" s="272"/>
    </row>
    <row r="336">
      <c r="E336" s="266"/>
      <c r="F336" s="267"/>
      <c r="G336" s="268"/>
      <c r="H336" s="274" t="s">
        <v>244</v>
      </c>
      <c r="I336" s="274" t="s">
        <v>239</v>
      </c>
      <c r="J336" s="261"/>
      <c r="K336" s="262"/>
      <c r="L336" s="262" t="s">
        <v>143</v>
      </c>
      <c r="M336" s="274"/>
      <c r="N336" s="274" t="s">
        <v>240</v>
      </c>
      <c r="O336" s="275"/>
      <c r="P336" s="276"/>
      <c r="Q336" s="275"/>
    </row>
    <row r="337">
      <c r="E337" s="266"/>
      <c r="F337" s="278"/>
      <c r="G337" s="279"/>
      <c r="H337" s="271" t="s">
        <v>246</v>
      </c>
      <c r="I337" s="271" t="s">
        <v>239</v>
      </c>
      <c r="J337" s="271"/>
      <c r="K337" s="271">
        <f t="shared" ref="K337:M337" si="69">K335/SHARDING(K336)</f>
        <v>16</v>
      </c>
      <c r="L337" s="271">
        <f t="shared" si="69"/>
        <v>32</v>
      </c>
      <c r="M337" s="271">
        <f t="shared" si="69"/>
        <v>7168</v>
      </c>
      <c r="N337" s="271" t="s">
        <v>240</v>
      </c>
      <c r="O337" s="280"/>
      <c r="P337" s="273">
        <f>SIZEOF_IN_MIB(K337:M337, $O334)</f>
        <v>7</v>
      </c>
      <c r="Q337" s="280"/>
    </row>
    <row r="338">
      <c r="E338" s="266"/>
      <c r="F338" s="400" t="s">
        <v>293</v>
      </c>
      <c r="G338" s="349" t="s">
        <v>314</v>
      </c>
      <c r="H338" s="350"/>
      <c r="I338" s="308"/>
      <c r="J338" s="506" t="s">
        <v>315</v>
      </c>
      <c r="K338" s="308"/>
      <c r="L338" s="309"/>
      <c r="M338" s="309"/>
      <c r="N338" s="309"/>
      <c r="O338" s="308"/>
      <c r="P338" s="310"/>
      <c r="Q338" s="308"/>
    </row>
    <row r="339">
      <c r="E339" s="266"/>
      <c r="F339" s="266"/>
      <c r="G339" s="352" t="s">
        <v>277</v>
      </c>
      <c r="H339" s="507" t="s">
        <v>33</v>
      </c>
      <c r="I339" s="408"/>
      <c r="J339" s="487"/>
      <c r="K339" s="313"/>
      <c r="L339" s="314"/>
      <c r="M339" s="314"/>
      <c r="N339" s="314"/>
      <c r="O339" s="313"/>
      <c r="P339" s="315"/>
      <c r="Q339" s="313"/>
    </row>
    <row r="340">
      <c r="E340" s="266"/>
      <c r="F340" s="266"/>
      <c r="G340" s="358" t="s">
        <v>278</v>
      </c>
      <c r="H340" s="508" t="s">
        <v>316</v>
      </c>
      <c r="I340" s="405"/>
      <c r="J340" s="490">
        <f>SHARDING(H339)</f>
        <v>16</v>
      </c>
      <c r="K340" s="317"/>
      <c r="L340" s="318"/>
      <c r="M340" s="318"/>
      <c r="N340" s="318"/>
      <c r="O340" s="317"/>
      <c r="P340" s="319"/>
      <c r="Q340" s="317"/>
    </row>
    <row r="341">
      <c r="E341" s="266"/>
      <c r="F341" s="266"/>
      <c r="G341" s="266"/>
      <c r="H341" s="407" t="s">
        <v>265</v>
      </c>
      <c r="I341" s="408"/>
      <c r="J341" s="321">
        <f>P329 * (J340-1)</f>
        <v>120</v>
      </c>
      <c r="K341" s="313"/>
      <c r="L341" s="314"/>
      <c r="M341" s="314"/>
      <c r="N341" s="314"/>
      <c r="O341" s="313"/>
      <c r="P341" s="315"/>
      <c r="Q341" s="313"/>
    </row>
    <row r="342">
      <c r="E342" s="266"/>
      <c r="F342" s="266"/>
      <c r="G342" s="266"/>
      <c r="H342" s="411" t="s">
        <v>266</v>
      </c>
      <c r="I342" s="405"/>
      <c r="J342" s="316">
        <f>J341*J340</f>
        <v>1920</v>
      </c>
      <c r="K342" s="317"/>
      <c r="L342" s="318"/>
      <c r="M342" s="318"/>
      <c r="N342" s="318"/>
      <c r="O342" s="317"/>
      <c r="P342" s="319"/>
      <c r="Q342" s="317"/>
    </row>
    <row r="343">
      <c r="E343" s="266"/>
      <c r="F343" s="266"/>
      <c r="G343" s="277"/>
      <c r="H343" s="407" t="s">
        <v>269</v>
      </c>
      <c r="I343" s="408"/>
      <c r="J343" s="492">
        <f>ALL_GATHER_CORE2CORE_TIME_MS(J342)</f>
        <v>1.5625</v>
      </c>
      <c r="K343" s="313"/>
      <c r="L343" s="314"/>
      <c r="M343" s="314"/>
      <c r="N343" s="314"/>
      <c r="O343" s="313"/>
      <c r="P343" s="315"/>
      <c r="Q343" s="313"/>
    </row>
    <row r="344">
      <c r="E344" s="266"/>
      <c r="F344" s="266"/>
      <c r="G344" s="413" t="s">
        <v>298</v>
      </c>
      <c r="H344" s="509">
        <f>J343</f>
        <v>1.5625</v>
      </c>
      <c r="I344" s="494"/>
      <c r="J344" s="330"/>
      <c r="K344" s="330"/>
      <c r="L344" s="331"/>
      <c r="M344" s="331"/>
      <c r="N344" s="331"/>
      <c r="O344" s="330"/>
      <c r="P344" s="406"/>
      <c r="Q344" s="317"/>
    </row>
    <row r="345">
      <c r="E345" s="266"/>
      <c r="F345" s="266"/>
      <c r="G345" s="385"/>
      <c r="H345" s="271"/>
      <c r="I345" s="419"/>
      <c r="J345" s="270"/>
      <c r="K345" s="270"/>
      <c r="L345" s="271"/>
      <c r="M345" s="271"/>
      <c r="N345" s="271"/>
      <c r="O345" s="270"/>
      <c r="P345" s="510"/>
      <c r="Q345" s="305"/>
    </row>
    <row r="346">
      <c r="E346" s="266"/>
      <c r="F346" s="266"/>
      <c r="G346" s="511" t="s">
        <v>280</v>
      </c>
      <c r="H346" s="512" t="s">
        <v>281</v>
      </c>
      <c r="I346" s="513"/>
      <c r="J346" s="374"/>
      <c r="K346" s="374"/>
      <c r="L346" s="375"/>
      <c r="M346" s="375"/>
      <c r="N346" s="375"/>
      <c r="O346" s="374"/>
      <c r="P346" s="514"/>
      <c r="Q346" s="504"/>
    </row>
    <row r="347">
      <c r="E347" s="266"/>
      <c r="F347" s="277"/>
      <c r="G347" s="511" t="s">
        <v>298</v>
      </c>
      <c r="H347" s="515">
        <f>IF(G338=H346,H344,0)</f>
        <v>0</v>
      </c>
      <c r="I347" s="513"/>
      <c r="J347" s="374"/>
      <c r="K347" s="374"/>
      <c r="L347" s="375"/>
      <c r="M347" s="375"/>
      <c r="N347" s="375"/>
      <c r="O347" s="374"/>
      <c r="P347" s="514"/>
      <c r="Q347" s="504"/>
    </row>
    <row r="348">
      <c r="E348" s="266"/>
      <c r="F348" s="384" t="s">
        <v>285</v>
      </c>
      <c r="G348" s="385" t="s">
        <v>286</v>
      </c>
      <c r="H348" s="274" t="str">
        <f>VLOOKUP(O326&amp;","&amp;O330,$T$3:$W$12,4, FALSE)</f>
        <v>fp8</v>
      </c>
      <c r="I348" s="418"/>
      <c r="J348" s="261"/>
      <c r="K348" s="261"/>
      <c r="L348" s="274"/>
      <c r="M348" s="274"/>
      <c r="N348" s="274"/>
      <c r="O348" s="261"/>
      <c r="P348" s="264"/>
      <c r="Q348" s="222"/>
    </row>
    <row r="349">
      <c r="E349" s="266"/>
      <c r="F349" s="266"/>
      <c r="G349" s="381" t="s">
        <v>299</v>
      </c>
      <c r="H349" s="482">
        <f>CALCULATE_FLOPS(J329:M329,J333:M333,K333:L333,1,H348)</f>
        <v>120259084288</v>
      </c>
      <c r="I349" s="516" t="s">
        <v>317</v>
      </c>
      <c r="J349" s="270"/>
      <c r="K349" s="270"/>
      <c r="L349" s="271"/>
      <c r="M349" s="271"/>
      <c r="N349" s="271"/>
      <c r="O349" s="270"/>
      <c r="P349" s="510"/>
      <c r="Q349" s="305"/>
    </row>
    <row r="350">
      <c r="E350" s="266"/>
      <c r="F350" s="277"/>
      <c r="G350" s="388" t="s">
        <v>288</v>
      </c>
      <c r="H350" s="517">
        <f>COMPUTE_TIME_MS(H349, H348)</f>
        <v>0.06061384678</v>
      </c>
      <c r="I350" s="390"/>
      <c r="J350" s="391"/>
      <c r="K350" s="391"/>
      <c r="L350" s="392"/>
      <c r="M350" s="392"/>
      <c r="N350" s="392"/>
      <c r="O350" s="391"/>
      <c r="P350" s="518"/>
      <c r="Q350" s="222"/>
    </row>
    <row r="351">
      <c r="E351" s="266"/>
      <c r="F351" s="384" t="s">
        <v>289</v>
      </c>
      <c r="G351" s="381" t="s">
        <v>290</v>
      </c>
      <c r="H351" s="440">
        <f>IF(Q326,0,P329)+IF(Q330,0,P333)+IF(Q334,0,P337)</f>
        <v>127</v>
      </c>
      <c r="I351" s="270"/>
      <c r="J351" s="270"/>
      <c r="K351" s="270"/>
      <c r="L351" s="271"/>
      <c r="M351" s="271"/>
      <c r="N351" s="271"/>
      <c r="O351" s="270"/>
      <c r="P351" s="510"/>
      <c r="Q351" s="305"/>
    </row>
    <row r="352">
      <c r="E352" s="277"/>
      <c r="F352" s="277"/>
      <c r="G352" s="395" t="s">
        <v>291</v>
      </c>
      <c r="H352" s="479">
        <f>HBM_TIME_MS(H351)</f>
        <v>0.04238668404</v>
      </c>
      <c r="I352" s="391"/>
      <c r="J352" s="391"/>
      <c r="K352" s="391"/>
      <c r="L352" s="392"/>
      <c r="M352" s="392"/>
      <c r="N352" s="392"/>
      <c r="O352" s="391"/>
      <c r="P352" s="518"/>
      <c r="Q352" s="172"/>
    </row>
    <row r="356">
      <c r="E356" s="204" t="s">
        <v>318</v>
      </c>
    </row>
    <row r="357">
      <c r="E357" s="249" t="s">
        <v>229</v>
      </c>
      <c r="F357" s="519" t="s">
        <v>230</v>
      </c>
      <c r="G357" s="251"/>
      <c r="H357" s="520"/>
      <c r="I357" s="250" t="s">
        <v>231</v>
      </c>
      <c r="J357" s="521"/>
      <c r="K357" s="521"/>
      <c r="L357" s="521"/>
      <c r="M357" s="521"/>
      <c r="N357" s="520"/>
      <c r="O357" s="253" t="s">
        <v>232</v>
      </c>
      <c r="P357" s="253" t="s">
        <v>319</v>
      </c>
      <c r="Q357" s="255" t="s">
        <v>234</v>
      </c>
    </row>
    <row r="358">
      <c r="E358" s="258" t="s">
        <v>320</v>
      </c>
      <c r="F358" s="522" t="s">
        <v>293</v>
      </c>
      <c r="G358" s="523" t="s">
        <v>54</v>
      </c>
      <c r="H358" s="524" t="s">
        <v>321</v>
      </c>
      <c r="I358" s="374"/>
      <c r="J358" s="374"/>
      <c r="K358" s="485"/>
      <c r="L358" s="485"/>
      <c r="M358" s="525"/>
      <c r="N358" s="374"/>
      <c r="O358" s="485"/>
      <c r="P358" s="374"/>
      <c r="Q358" s="485"/>
    </row>
    <row r="359">
      <c r="E359" s="266"/>
      <c r="F359" s="266"/>
      <c r="G359" s="297" t="s">
        <v>259</v>
      </c>
      <c r="H359" s="463" t="s">
        <v>238</v>
      </c>
      <c r="I359" s="261" t="s">
        <v>239</v>
      </c>
      <c r="J359" s="261"/>
      <c r="K359" s="262" t="s">
        <v>40</v>
      </c>
      <c r="L359" s="262" t="s">
        <v>159</v>
      </c>
      <c r="M359" s="283" t="s">
        <v>125</v>
      </c>
      <c r="N359" s="261" t="s">
        <v>240</v>
      </c>
      <c r="O359" s="263" t="str">
        <f>PARAMS("expert_dispatch_dtype")</f>
        <v>fp8</v>
      </c>
      <c r="P359" s="261"/>
      <c r="Q359" s="263"/>
    </row>
    <row r="360">
      <c r="E360" s="266"/>
      <c r="F360" s="266"/>
      <c r="G360" s="266"/>
      <c r="H360" s="304" t="s">
        <v>242</v>
      </c>
      <c r="I360" s="270" t="s">
        <v>239</v>
      </c>
      <c r="J360" s="271"/>
      <c r="K360" s="270">
        <f t="shared" ref="K360:M360" si="70">PARAMS(K359)</f>
        <v>16</v>
      </c>
      <c r="L360" s="270">
        <f t="shared" si="70"/>
        <v>4096</v>
      </c>
      <c r="M360" s="270">
        <f t="shared" si="70"/>
        <v>7168</v>
      </c>
      <c r="N360" s="270" t="s">
        <v>240</v>
      </c>
      <c r="O360" s="272"/>
      <c r="P360" s="440">
        <f>SIZEOF_IN_MIB(J360:M360, O359)</f>
        <v>448</v>
      </c>
      <c r="Q360" s="272"/>
    </row>
    <row r="361">
      <c r="E361" s="266"/>
      <c r="F361" s="266"/>
      <c r="G361" s="266"/>
      <c r="H361" s="302" t="s">
        <v>260</v>
      </c>
      <c r="I361" s="274" t="s">
        <v>239</v>
      </c>
      <c r="J361" s="261"/>
      <c r="K361" s="262" t="s">
        <v>143</v>
      </c>
      <c r="L361" s="262"/>
      <c r="M361" s="262"/>
      <c r="N361" s="274" t="s">
        <v>240</v>
      </c>
      <c r="O361" s="275"/>
      <c r="P361" s="303"/>
      <c r="Q361" s="275"/>
    </row>
    <row r="362">
      <c r="E362" s="266"/>
      <c r="F362" s="266"/>
      <c r="G362" s="266"/>
      <c r="H362" s="304" t="s">
        <v>261</v>
      </c>
      <c r="I362" s="271" t="s">
        <v>239</v>
      </c>
      <c r="J362" s="270"/>
      <c r="K362" s="271">
        <f t="shared" ref="K362:M362" si="71">K360/SHARDING(K361)</f>
        <v>1</v>
      </c>
      <c r="L362" s="271">
        <f t="shared" si="71"/>
        <v>4096</v>
      </c>
      <c r="M362" s="271">
        <f t="shared" si="71"/>
        <v>7168</v>
      </c>
      <c r="N362" s="269" t="s">
        <v>240</v>
      </c>
      <c r="O362" s="272"/>
      <c r="P362" s="440"/>
      <c r="Q362" s="272"/>
    </row>
    <row r="363">
      <c r="E363" s="266"/>
      <c r="F363" s="266"/>
      <c r="G363" s="277"/>
      <c r="H363" s="302" t="s">
        <v>262</v>
      </c>
      <c r="I363" s="274" t="s">
        <v>239</v>
      </c>
      <c r="J363" s="261"/>
      <c r="K363" s="262" t="s">
        <v>143</v>
      </c>
      <c r="L363" s="262"/>
      <c r="M363" s="262"/>
      <c r="N363" s="274" t="s">
        <v>240</v>
      </c>
      <c r="O363" s="241"/>
      <c r="P363" s="303">
        <f>SIZEOF_IN_MIB(J362:M362, O359)</f>
        <v>28</v>
      </c>
      <c r="Q363" s="241"/>
    </row>
    <row r="364">
      <c r="E364" s="266"/>
      <c r="F364" s="266"/>
      <c r="G364" s="526" t="s">
        <v>564</v>
      </c>
      <c r="H364" s="645">
        <f>P360</f>
        <v>448</v>
      </c>
      <c r="I364" s="305"/>
      <c r="J364" s="305"/>
      <c r="K364" s="305"/>
      <c r="L364" s="305"/>
      <c r="M364" s="305"/>
      <c r="N364" s="305"/>
      <c r="O364" s="305"/>
      <c r="P364" s="528"/>
      <c r="Q364" s="305"/>
    </row>
    <row r="365">
      <c r="E365" s="266"/>
      <c r="F365" s="266"/>
      <c r="G365" s="531" t="s">
        <v>565</v>
      </c>
      <c r="H365" s="799" t="str">
        <f>ALL2ALL_CHIP2CHIP_TIME_MS(H364)</f>
        <v>#N/A</v>
      </c>
      <c r="I365" s="222"/>
      <c r="J365" s="222"/>
      <c r="K365" s="222"/>
      <c r="L365" s="222"/>
      <c r="M365" s="222"/>
      <c r="N365" s="222"/>
      <c r="O365" s="222"/>
      <c r="P365" s="530"/>
      <c r="Q365" s="222"/>
    </row>
    <row r="366">
      <c r="E366" s="266"/>
      <c r="F366" s="266"/>
      <c r="G366" s="533"/>
      <c r="H366" s="449"/>
      <c r="I366" s="271"/>
      <c r="J366" s="270"/>
      <c r="K366" s="269"/>
      <c r="L366" s="488"/>
      <c r="M366" s="269"/>
      <c r="N366" s="271"/>
      <c r="O366" s="269"/>
      <c r="P366" s="440"/>
      <c r="Q366" s="269"/>
    </row>
    <row r="367">
      <c r="E367" s="266"/>
      <c r="F367" s="266"/>
      <c r="G367" s="523" t="s">
        <v>325</v>
      </c>
      <c r="H367" s="535" t="s">
        <v>679</v>
      </c>
      <c r="I367" s="375"/>
      <c r="J367" s="374"/>
      <c r="K367" s="485"/>
      <c r="L367" s="372"/>
      <c r="M367" s="485"/>
      <c r="N367" s="375"/>
      <c r="O367" s="485"/>
      <c r="P367" s="536"/>
      <c r="Q367" s="485"/>
    </row>
    <row r="368">
      <c r="E368" s="266"/>
      <c r="F368" s="266"/>
      <c r="G368" s="297" t="s">
        <v>259</v>
      </c>
      <c r="H368" s="449" t="s">
        <v>238</v>
      </c>
      <c r="I368" s="271" t="s">
        <v>239</v>
      </c>
      <c r="J368" s="270"/>
      <c r="K368" s="269" t="s">
        <v>40</v>
      </c>
      <c r="L368" s="488" t="s">
        <v>38</v>
      </c>
      <c r="M368" s="269" t="s">
        <v>125</v>
      </c>
      <c r="N368" s="271" t="s">
        <v>240</v>
      </c>
      <c r="O368" s="399" t="str">
        <f>PARAMS("expert_dispatch_dtype")</f>
        <v>fp8</v>
      </c>
      <c r="P368" s="440"/>
      <c r="Q368" s="399"/>
    </row>
    <row r="369">
      <c r="E369" s="266"/>
      <c r="F369" s="266"/>
      <c r="G369" s="266"/>
      <c r="H369" s="302" t="s">
        <v>242</v>
      </c>
      <c r="I369" s="274" t="s">
        <v>239</v>
      </c>
      <c r="J369" s="261"/>
      <c r="K369" s="274">
        <f t="shared" ref="K369:M369" si="72">PARAMS(K368)</f>
        <v>16</v>
      </c>
      <c r="L369" s="274">
        <f t="shared" si="72"/>
        <v>512</v>
      </c>
      <c r="M369" s="274">
        <f t="shared" si="72"/>
        <v>7168</v>
      </c>
      <c r="N369" s="274" t="s">
        <v>240</v>
      </c>
      <c r="O369" s="275"/>
      <c r="P369" s="303">
        <f>SIZEOF_IN_MIB(J369:M369, O368)</f>
        <v>56</v>
      </c>
      <c r="Q369" s="275"/>
    </row>
    <row r="370">
      <c r="E370" s="266"/>
      <c r="F370" s="266"/>
      <c r="G370" s="266"/>
      <c r="H370" s="304" t="s">
        <v>260</v>
      </c>
      <c r="I370" s="271" t="s">
        <v>239</v>
      </c>
      <c r="J370" s="270"/>
      <c r="K370" s="269" t="s">
        <v>143</v>
      </c>
      <c r="L370" s="269"/>
      <c r="M370" s="269"/>
      <c r="N370" s="271" t="s">
        <v>240</v>
      </c>
      <c r="O370" s="272"/>
      <c r="P370" s="440"/>
      <c r="Q370" s="272"/>
    </row>
    <row r="371">
      <c r="E371" s="266"/>
      <c r="F371" s="266"/>
      <c r="G371" s="266"/>
      <c r="H371" s="534" t="s">
        <v>246</v>
      </c>
      <c r="I371" s="274" t="s">
        <v>239</v>
      </c>
      <c r="J371" s="261"/>
      <c r="K371" s="274">
        <f t="shared" ref="K371:M371" si="73">K369/SHARDING(K370)</f>
        <v>1</v>
      </c>
      <c r="L371" s="274">
        <f t="shared" si="73"/>
        <v>512</v>
      </c>
      <c r="M371" s="274">
        <f t="shared" si="73"/>
        <v>7168</v>
      </c>
      <c r="N371" s="274" t="s">
        <v>240</v>
      </c>
      <c r="O371" s="275"/>
      <c r="P371" s="303">
        <f>SIZEOF_IN_MIB(J371:M371, O368)</f>
        <v>3.5</v>
      </c>
      <c r="Q371" s="241"/>
    </row>
    <row r="372">
      <c r="E372" s="266"/>
      <c r="F372" s="266"/>
      <c r="G372" s="277"/>
      <c r="H372" s="542" t="s">
        <v>262</v>
      </c>
      <c r="I372" s="271" t="s">
        <v>239</v>
      </c>
      <c r="J372" s="305"/>
      <c r="K372" s="305"/>
      <c r="L372" s="305"/>
      <c r="M372" s="269"/>
      <c r="N372" s="271" t="s">
        <v>240</v>
      </c>
      <c r="O372" s="280"/>
      <c r="P372" s="528"/>
      <c r="Q372" s="305"/>
    </row>
    <row r="373">
      <c r="E373" s="266"/>
      <c r="F373" s="266"/>
      <c r="G373" s="311" t="s">
        <v>264</v>
      </c>
      <c r="H373" s="800">
        <f>SHARDING(K370)*SHARDING(L370)</f>
        <v>16</v>
      </c>
      <c r="I373" s="222"/>
      <c r="J373" s="222"/>
      <c r="K373" s="222"/>
      <c r="L373" s="222"/>
      <c r="M373" s="222"/>
      <c r="N373" s="222"/>
      <c r="O373" s="222"/>
      <c r="P373" s="530"/>
      <c r="Q373" s="222"/>
    </row>
    <row r="374">
      <c r="E374" s="266"/>
      <c r="F374" s="266"/>
      <c r="G374" s="311" t="s">
        <v>265</v>
      </c>
      <c r="H374" s="321">
        <f>P371 * (H373-1)</f>
        <v>52.5</v>
      </c>
      <c r="I374" s="305"/>
      <c r="J374" s="305"/>
      <c r="K374" s="305"/>
      <c r="L374" s="305"/>
      <c r="M374" s="305"/>
      <c r="N374" s="305"/>
      <c r="O374" s="305"/>
      <c r="P374" s="528"/>
      <c r="Q374" s="305"/>
    </row>
    <row r="375">
      <c r="E375" s="266"/>
      <c r="F375" s="266"/>
      <c r="G375" s="320" t="s">
        <v>266</v>
      </c>
      <c r="H375" s="316">
        <f>H374*H373</f>
        <v>840</v>
      </c>
      <c r="I375" s="274"/>
      <c r="J375" s="261"/>
      <c r="K375" s="261"/>
      <c r="L375" s="262"/>
      <c r="M375" s="274"/>
      <c r="N375" s="274"/>
      <c r="O375" s="262"/>
      <c r="P375" s="303"/>
      <c r="Q375" s="262"/>
    </row>
    <row r="376">
      <c r="E376" s="266"/>
      <c r="F376" s="266"/>
      <c r="G376" s="322" t="s">
        <v>267</v>
      </c>
      <c r="H376" s="859" t="str">
        <f>IFS(H373=8,12,
H373=4,4,
H373=2,1,
H373=1,0,
TRUE,NA())</f>
        <v>#N/A</v>
      </c>
      <c r="I376" s="271"/>
      <c r="J376" s="270"/>
      <c r="K376" s="270"/>
      <c r="L376" s="269"/>
      <c r="M376" s="271"/>
      <c r="N376" s="271"/>
      <c r="O376" s="269"/>
      <c r="P376" s="440"/>
      <c r="Q376" s="269"/>
    </row>
    <row r="377">
      <c r="E377" s="266"/>
      <c r="F377" s="266"/>
      <c r="G377" s="198" t="s">
        <v>268</v>
      </c>
      <c r="H377" s="217">
        <v>1.0</v>
      </c>
      <c r="I377" s="274"/>
      <c r="J377" s="261"/>
      <c r="K377" s="261"/>
      <c r="L377" s="262"/>
      <c r="M377" s="274"/>
      <c r="N377" s="274"/>
      <c r="O377" s="262"/>
      <c r="P377" s="303"/>
      <c r="Q377" s="262"/>
    </row>
    <row r="378">
      <c r="E378" s="266"/>
      <c r="F378" s="266"/>
      <c r="G378" s="328" t="s">
        <v>269</v>
      </c>
      <c r="H378" s="540" t="str">
        <f>ALL_GATHER_CHIP2CHIP_TIME_MS2(H375 * H377, H376)</f>
        <v>#N/A</v>
      </c>
      <c r="I378" s="271"/>
      <c r="J378" s="270"/>
      <c r="K378" s="270"/>
      <c r="L378" s="269"/>
      <c r="M378" s="271"/>
      <c r="N378" s="271"/>
      <c r="O378" s="269"/>
      <c r="P378" s="440"/>
      <c r="Q378" s="269"/>
    </row>
    <row r="379">
      <c r="E379" s="266"/>
      <c r="F379" s="266"/>
      <c r="G379" s="533"/>
      <c r="H379" s="534"/>
      <c r="I379" s="274"/>
      <c r="J379" s="261"/>
      <c r="K379" s="262"/>
      <c r="L379" s="425"/>
      <c r="M379" s="262"/>
      <c r="N379" s="274"/>
      <c r="O379" s="262"/>
      <c r="P379" s="303"/>
      <c r="Q379" s="262"/>
    </row>
    <row r="380">
      <c r="E380" s="266"/>
      <c r="F380" s="266"/>
      <c r="G380" s="523" t="s">
        <v>53</v>
      </c>
      <c r="H380" s="524" t="s">
        <v>328</v>
      </c>
      <c r="I380" s="375"/>
      <c r="J380" s="374"/>
      <c r="K380" s="485"/>
      <c r="L380" s="372"/>
      <c r="M380" s="485"/>
      <c r="N380" s="375"/>
      <c r="O380" s="485"/>
      <c r="P380" s="536"/>
      <c r="Q380" s="485"/>
    </row>
    <row r="381">
      <c r="E381" s="266"/>
      <c r="F381" s="266"/>
      <c r="G381" s="541" t="s">
        <v>259</v>
      </c>
      <c r="H381" s="534" t="s">
        <v>238</v>
      </c>
      <c r="I381" s="274" t="s">
        <v>239</v>
      </c>
      <c r="J381" s="261"/>
      <c r="K381" s="262" t="s">
        <v>40</v>
      </c>
      <c r="L381" s="425" t="s">
        <v>38</v>
      </c>
      <c r="M381" s="262" t="s">
        <v>125</v>
      </c>
      <c r="N381" s="274" t="s">
        <v>240</v>
      </c>
      <c r="O381" s="263" t="str">
        <f>PARAMS("expert_dispatch_dtype")</f>
        <v>fp8</v>
      </c>
      <c r="P381" s="303"/>
      <c r="Q381" s="262"/>
    </row>
    <row r="382">
      <c r="E382" s="266"/>
      <c r="F382" s="266"/>
      <c r="G382" s="266"/>
      <c r="H382" s="304" t="s">
        <v>242</v>
      </c>
      <c r="I382" s="271" t="s">
        <v>239</v>
      </c>
      <c r="J382" s="270"/>
      <c r="K382" s="271">
        <f t="shared" ref="K382:M382" si="74">PARAMS(K381)</f>
        <v>16</v>
      </c>
      <c r="L382" s="271">
        <f t="shared" si="74"/>
        <v>512</v>
      </c>
      <c r="M382" s="271">
        <f t="shared" si="74"/>
        <v>7168</v>
      </c>
      <c r="N382" s="271" t="s">
        <v>240</v>
      </c>
      <c r="O382" s="272"/>
      <c r="P382" s="440">
        <f>SIZEOF_IN_MIB(J382:M382, O381)</f>
        <v>56</v>
      </c>
      <c r="Q382" s="269"/>
    </row>
    <row r="383">
      <c r="E383" s="266"/>
      <c r="F383" s="266"/>
      <c r="G383" s="266"/>
      <c r="H383" s="302" t="s">
        <v>260</v>
      </c>
      <c r="I383" s="274" t="s">
        <v>239</v>
      </c>
      <c r="J383" s="261"/>
      <c r="K383" s="262"/>
      <c r="L383" s="262" t="s">
        <v>143</v>
      </c>
      <c r="M383" s="262"/>
      <c r="N383" s="274" t="s">
        <v>240</v>
      </c>
      <c r="O383" s="275"/>
      <c r="P383" s="303"/>
      <c r="Q383" s="262"/>
    </row>
    <row r="384">
      <c r="E384" s="266"/>
      <c r="F384" s="266"/>
      <c r="G384" s="266"/>
      <c r="H384" s="304" t="s">
        <v>261</v>
      </c>
      <c r="I384" s="271" t="s">
        <v>239</v>
      </c>
      <c r="J384" s="270"/>
      <c r="K384" s="271">
        <f t="shared" ref="K384:M384" si="75">K382/SHARDING(K383)</f>
        <v>16</v>
      </c>
      <c r="L384" s="271">
        <f t="shared" si="75"/>
        <v>32</v>
      </c>
      <c r="M384" s="271">
        <f t="shared" si="75"/>
        <v>7168</v>
      </c>
      <c r="N384" s="271" t="s">
        <v>240</v>
      </c>
      <c r="O384" s="272"/>
      <c r="P384" s="440">
        <f>SIZEOF_IN_MIB(J384:M384, O381)</f>
        <v>3.5</v>
      </c>
      <c r="Q384" s="269"/>
    </row>
    <row r="385">
      <c r="E385" s="266"/>
      <c r="F385" s="266"/>
      <c r="G385" s="277"/>
      <c r="H385" s="537" t="s">
        <v>262</v>
      </c>
      <c r="I385" s="274" t="s">
        <v>239</v>
      </c>
      <c r="J385" s="222"/>
      <c r="K385" s="222"/>
      <c r="L385" s="222"/>
      <c r="M385" s="262"/>
      <c r="N385" s="274" t="s">
        <v>240</v>
      </c>
      <c r="O385" s="241"/>
      <c r="P385" s="222"/>
      <c r="Q385" s="262"/>
    </row>
    <row r="386">
      <c r="E386" s="266"/>
      <c r="F386" s="266"/>
      <c r="G386" s="384" t="s">
        <v>329</v>
      </c>
      <c r="H386" s="542" t="s">
        <v>264</v>
      </c>
      <c r="I386" s="305"/>
      <c r="J386" s="336">
        <f>SHARDING(K383) * SHARDING(L383) / HW_SPEC("# of TensorCore per Chip")</f>
        <v>8</v>
      </c>
      <c r="K386" s="270"/>
      <c r="L386" s="269"/>
      <c r="M386" s="271"/>
      <c r="N386" s="271"/>
      <c r="O386" s="269"/>
      <c r="P386" s="440"/>
      <c r="Q386" s="269"/>
    </row>
    <row r="387">
      <c r="E387" s="266"/>
      <c r="F387" s="266"/>
      <c r="G387" s="266"/>
      <c r="H387" s="537" t="s">
        <v>265</v>
      </c>
      <c r="I387" s="222"/>
      <c r="J387" s="316">
        <f>P384 * (J386-1)</f>
        <v>24.5</v>
      </c>
      <c r="K387" s="261"/>
      <c r="L387" s="262"/>
      <c r="M387" s="274"/>
      <c r="N387" s="274"/>
      <c r="O387" s="262"/>
      <c r="P387" s="303"/>
      <c r="Q387" s="262"/>
    </row>
    <row r="388">
      <c r="E388" s="266"/>
      <c r="F388" s="266"/>
      <c r="G388" s="266"/>
      <c r="H388" s="336" t="s">
        <v>266</v>
      </c>
      <c r="I388" s="305"/>
      <c r="J388" s="321">
        <f>J387*J386</f>
        <v>196</v>
      </c>
      <c r="K388" s="270"/>
      <c r="L388" s="269"/>
      <c r="M388" s="271"/>
      <c r="N388" s="271"/>
      <c r="O388" s="269"/>
      <c r="P388" s="440"/>
      <c r="Q388" s="269"/>
    </row>
    <row r="389">
      <c r="E389" s="266"/>
      <c r="F389" s="266"/>
      <c r="G389" s="266"/>
      <c r="H389" s="404" t="s">
        <v>267</v>
      </c>
      <c r="I389" s="222"/>
      <c r="J389" s="323">
        <f>IFS(J386=8,12,
J386=4,4,
J386=2,1,
J386=1,0,
TRUE,NA())</f>
        <v>12</v>
      </c>
      <c r="K389" s="261"/>
      <c r="L389" s="262"/>
      <c r="M389" s="274"/>
      <c r="N389" s="274"/>
      <c r="O389" s="262"/>
      <c r="P389" s="303"/>
      <c r="Q389" s="262"/>
    </row>
    <row r="390">
      <c r="E390" s="266"/>
      <c r="F390" s="266"/>
      <c r="G390" s="266"/>
      <c r="H390" s="538" t="s">
        <v>268</v>
      </c>
      <c r="I390" s="305"/>
      <c r="J390" s="543">
        <f>HW_SPEC("# of TensorCore per Chip")</f>
        <v>2</v>
      </c>
      <c r="K390" s="270"/>
      <c r="L390" s="269"/>
      <c r="M390" s="271"/>
      <c r="N390" s="271"/>
      <c r="O390" s="269"/>
      <c r="P390" s="440"/>
      <c r="Q390" s="269"/>
    </row>
    <row r="391">
      <c r="E391" s="266"/>
      <c r="F391" s="266"/>
      <c r="G391" s="277"/>
      <c r="H391" s="544" t="s">
        <v>269</v>
      </c>
      <c r="I391" s="545"/>
      <c r="J391" s="329">
        <f>ALL_GATHER_CHIP2CHIP_TIME_MS2(J388 * J390, J389)</f>
        <v>0.1993815104</v>
      </c>
      <c r="K391" s="261"/>
      <c r="L391" s="262"/>
      <c r="M391" s="274"/>
      <c r="N391" s="274"/>
      <c r="O391" s="262"/>
      <c r="P391" s="303"/>
      <c r="Q391" s="262"/>
    </row>
    <row r="392">
      <c r="E392" s="266"/>
      <c r="F392" s="266"/>
      <c r="G392" s="384" t="s">
        <v>330</v>
      </c>
      <c r="H392" s="336" t="s">
        <v>264</v>
      </c>
      <c r="I392" s="313"/>
      <c r="J392" s="409">
        <f>HW_SPEC("# of TensorCore per Chip")</f>
        <v>2</v>
      </c>
      <c r="K392" s="270"/>
      <c r="L392" s="269"/>
      <c r="M392" s="271"/>
      <c r="N392" s="271"/>
      <c r="O392" s="269"/>
      <c r="P392" s="440"/>
      <c r="Q392" s="269"/>
    </row>
    <row r="393">
      <c r="E393" s="266"/>
      <c r="F393" s="266"/>
      <c r="G393" s="266"/>
      <c r="H393" s="404" t="s">
        <v>265</v>
      </c>
      <c r="I393" s="317"/>
      <c r="J393" s="316">
        <f> P382 / J392 * (J392-1)</f>
        <v>28</v>
      </c>
      <c r="K393" s="261"/>
      <c r="L393" s="262"/>
      <c r="M393" s="274"/>
      <c r="N393" s="274"/>
      <c r="O393" s="262"/>
      <c r="P393" s="303"/>
      <c r="Q393" s="262"/>
    </row>
    <row r="394">
      <c r="E394" s="266"/>
      <c r="F394" s="266"/>
      <c r="G394" s="266"/>
      <c r="H394" s="336" t="s">
        <v>266</v>
      </c>
      <c r="I394" s="313"/>
      <c r="J394" s="321">
        <f>J393*J392</f>
        <v>56</v>
      </c>
      <c r="K394" s="270"/>
      <c r="L394" s="269"/>
      <c r="M394" s="271"/>
      <c r="N394" s="271"/>
      <c r="O394" s="269"/>
      <c r="P394" s="440"/>
      <c r="Q394" s="269"/>
    </row>
    <row r="395">
      <c r="E395" s="266"/>
      <c r="F395" s="266"/>
      <c r="G395" s="266"/>
      <c r="H395" s="546" t="s">
        <v>269</v>
      </c>
      <c r="I395" s="547"/>
      <c r="J395" s="548">
        <f>ALL_GATHER_CORE2CORE_TIME_MS(J394)</f>
        <v>0.04557291667</v>
      </c>
      <c r="K395" s="261"/>
      <c r="L395" s="262"/>
      <c r="M395" s="274"/>
      <c r="N395" s="274"/>
      <c r="O395" s="262"/>
      <c r="P395" s="303"/>
      <c r="Q395" s="262"/>
    </row>
    <row r="396">
      <c r="E396" s="266"/>
      <c r="F396" s="266"/>
      <c r="G396" s="277"/>
      <c r="H396" s="549" t="s">
        <v>331</v>
      </c>
      <c r="I396" s="550"/>
      <c r="J396" s="551">
        <f>J395/J386</f>
        <v>0.005696614583</v>
      </c>
      <c r="K396" s="270"/>
      <c r="L396" s="269"/>
      <c r="M396" s="271"/>
      <c r="N396" s="271"/>
      <c r="O396" s="269"/>
      <c r="P396" s="440"/>
      <c r="Q396" s="269"/>
    </row>
    <row r="397">
      <c r="E397" s="266"/>
      <c r="F397" s="266"/>
      <c r="G397" s="328" t="s">
        <v>274</v>
      </c>
      <c r="H397" s="552">
        <f>J391+J396</f>
        <v>0.205078125</v>
      </c>
      <c r="I397" s="222"/>
      <c r="J397" s="553"/>
      <c r="K397" s="261"/>
      <c r="L397" s="262"/>
      <c r="M397" s="274"/>
      <c r="N397" s="274"/>
      <c r="O397" s="262"/>
      <c r="P397" s="303"/>
      <c r="Q397" s="262"/>
    </row>
    <row r="398">
      <c r="E398" s="266"/>
      <c r="F398" s="266"/>
      <c r="G398" s="533"/>
      <c r="H398" s="554"/>
      <c r="I398" s="419"/>
      <c r="J398" s="270"/>
      <c r="K398" s="270"/>
      <c r="L398" s="271"/>
      <c r="M398" s="271"/>
      <c r="N398" s="271"/>
      <c r="O398" s="270"/>
      <c r="P398" s="440"/>
      <c r="Q398" s="305"/>
    </row>
    <row r="399">
      <c r="E399" s="266"/>
      <c r="F399" s="266"/>
      <c r="G399" s="555" t="s">
        <v>332</v>
      </c>
      <c r="H399" s="556" t="s">
        <v>53</v>
      </c>
      <c r="I399" s="513"/>
      <c r="J399" s="374"/>
      <c r="K399" s="374"/>
      <c r="L399" s="375"/>
      <c r="M399" s="375"/>
      <c r="N399" s="375"/>
      <c r="O399" s="374"/>
      <c r="P399" s="536"/>
      <c r="Q399" s="504"/>
    </row>
    <row r="400">
      <c r="E400" s="266"/>
      <c r="F400" s="266"/>
      <c r="G400" s="523" t="s">
        <v>298</v>
      </c>
      <c r="H400" s="557">
        <f>IFS(H399=G358,H365,H399=G367,H378,H399=G380,H397, TRUE,0)</f>
        <v>0.205078125</v>
      </c>
      <c r="I400" s="513"/>
      <c r="J400" s="374"/>
      <c r="K400" s="374"/>
      <c r="L400" s="375"/>
      <c r="M400" s="375"/>
      <c r="N400" s="375"/>
      <c r="O400" s="374"/>
      <c r="P400" s="536"/>
      <c r="Q400" s="504"/>
    </row>
    <row r="401">
      <c r="E401" s="266"/>
      <c r="F401" s="266"/>
      <c r="G401" s="378" t="s">
        <v>283</v>
      </c>
      <c r="H401" s="558">
        <f>IFS(PARAMS("topo")="2x2x2", (2+2+2)/2,
PARAMS("topo")="2x2", (2+2)/2,
TRUE, NA())</f>
        <v>3</v>
      </c>
      <c r="I401" s="386"/>
      <c r="J401" s="380"/>
      <c r="K401" s="380"/>
      <c r="L401" s="381"/>
      <c r="M401" s="381"/>
      <c r="N401" s="381"/>
      <c r="O401" s="380"/>
      <c r="P401" s="394"/>
      <c r="Q401" s="172"/>
    </row>
    <row r="402">
      <c r="E402" s="277"/>
      <c r="F402" s="277"/>
      <c r="G402" s="372" t="s">
        <v>284</v>
      </c>
      <c r="H402" s="373">
        <f>IF(H399="No Collectives", 0, H401 * HW_SPEC("Chip-to-Chip ICI Latency (ms)"))</f>
        <v>0.0039</v>
      </c>
      <c r="I402" s="513"/>
      <c r="J402" s="374"/>
      <c r="K402" s="374"/>
      <c r="L402" s="375"/>
      <c r="M402" s="375"/>
      <c r="N402" s="375"/>
      <c r="O402" s="374"/>
      <c r="P402" s="536"/>
      <c r="Q402" s="504"/>
    </row>
    <row r="403">
      <c r="E403" s="258" t="s">
        <v>334</v>
      </c>
      <c r="F403" s="559" t="s">
        <v>249</v>
      </c>
      <c r="G403" s="260"/>
      <c r="H403" s="298" t="s">
        <v>238</v>
      </c>
      <c r="I403" s="290" t="s">
        <v>239</v>
      </c>
      <c r="J403" s="290"/>
      <c r="K403" s="195" t="s">
        <v>40</v>
      </c>
      <c r="L403" s="195" t="s">
        <v>159</v>
      </c>
      <c r="M403" s="398" t="s">
        <v>125</v>
      </c>
      <c r="N403" s="290" t="s">
        <v>240</v>
      </c>
      <c r="O403" s="560" t="str">
        <f>EXTRACT_ACTIVATION_DTYPE(PARAMS("moe_dtype"))</f>
        <v>fp8</v>
      </c>
      <c r="P403" s="301"/>
      <c r="Q403" s="291" t="b">
        <v>0</v>
      </c>
    </row>
    <row r="404">
      <c r="E404" s="266"/>
      <c r="F404" s="267"/>
      <c r="G404" s="268"/>
      <c r="H404" s="300" t="s">
        <v>242</v>
      </c>
      <c r="I404" s="290" t="s">
        <v>239</v>
      </c>
      <c r="J404" s="289"/>
      <c r="K404" s="290">
        <f t="shared" ref="K404:M404" si="76">PARAMS(K403)</f>
        <v>16</v>
      </c>
      <c r="L404" s="290">
        <f t="shared" si="76"/>
        <v>4096</v>
      </c>
      <c r="M404" s="290">
        <f t="shared" si="76"/>
        <v>7168</v>
      </c>
      <c r="N404" s="290" t="s">
        <v>240</v>
      </c>
      <c r="O404" s="266"/>
      <c r="P404" s="301">
        <f>SIZEOF_IN_MIB(J404:M404, O403)</f>
        <v>448</v>
      </c>
      <c r="Q404" s="266"/>
    </row>
    <row r="405">
      <c r="E405" s="266"/>
      <c r="F405" s="267"/>
      <c r="G405" s="268"/>
      <c r="H405" s="561" t="s">
        <v>244</v>
      </c>
      <c r="I405" s="289" t="s">
        <v>239</v>
      </c>
      <c r="J405" s="290"/>
      <c r="K405" s="195"/>
      <c r="L405" s="195" t="s">
        <v>143</v>
      </c>
      <c r="M405" s="195"/>
      <c r="N405" s="289" t="s">
        <v>240</v>
      </c>
      <c r="O405" s="266"/>
      <c r="P405" s="301"/>
      <c r="Q405" s="266"/>
    </row>
    <row r="406">
      <c r="E406" s="266"/>
      <c r="F406" s="278"/>
      <c r="G406" s="279"/>
      <c r="H406" s="302" t="s">
        <v>246</v>
      </c>
      <c r="I406" s="274" t="s">
        <v>239</v>
      </c>
      <c r="J406" s="261"/>
      <c r="K406" s="274">
        <f t="shared" ref="K406:M406" si="77">K404/SHARDING(K405)</f>
        <v>16</v>
      </c>
      <c r="L406" s="274">
        <f t="shared" si="77"/>
        <v>256</v>
      </c>
      <c r="M406" s="274">
        <f t="shared" si="77"/>
        <v>7168</v>
      </c>
      <c r="N406" s="274" t="s">
        <v>240</v>
      </c>
      <c r="O406" s="241"/>
      <c r="P406" s="303">
        <f>SIZEOF_IN_MIB(J406:M406, O403)</f>
        <v>28</v>
      </c>
      <c r="Q406" s="241"/>
    </row>
    <row r="407">
      <c r="E407" s="266"/>
      <c r="F407" s="562" t="s">
        <v>253</v>
      </c>
      <c r="G407" s="260"/>
      <c r="H407" s="449" t="s">
        <v>238</v>
      </c>
      <c r="I407" s="271" t="s">
        <v>239</v>
      </c>
      <c r="J407" s="269">
        <v>2.0</v>
      </c>
      <c r="K407" s="269" t="s">
        <v>131</v>
      </c>
      <c r="L407" s="488" t="s">
        <v>125</v>
      </c>
      <c r="M407" s="269" t="s">
        <v>129</v>
      </c>
      <c r="N407" s="271" t="s">
        <v>240</v>
      </c>
      <c r="O407" s="563" t="str">
        <f>EXTRACT_WEIGHT_DTYPE(PARAMS("moe_dtype"))</f>
        <v>fp4</v>
      </c>
      <c r="P407" s="440"/>
      <c r="Q407" s="399" t="b">
        <v>0</v>
      </c>
    </row>
    <row r="408">
      <c r="E408" s="266"/>
      <c r="F408" s="267"/>
      <c r="G408" s="268"/>
      <c r="H408" s="302" t="s">
        <v>242</v>
      </c>
      <c r="I408" s="274" t="s">
        <v>239</v>
      </c>
      <c r="J408" s="274">
        <f t="shared" ref="J408:M408" si="78">PARAMS(J407)</f>
        <v>2</v>
      </c>
      <c r="K408" s="274">
        <f t="shared" si="78"/>
        <v>256</v>
      </c>
      <c r="L408" s="274">
        <f t="shared" si="78"/>
        <v>7168</v>
      </c>
      <c r="M408" s="274">
        <f t="shared" si="78"/>
        <v>2048</v>
      </c>
      <c r="N408" s="274" t="s">
        <v>240</v>
      </c>
      <c r="O408" s="275"/>
      <c r="P408" s="303">
        <f>SIZEOF_IN_MIB(J408:M408, O407)</f>
        <v>3584</v>
      </c>
      <c r="Q408" s="275"/>
    </row>
    <row r="409">
      <c r="E409" s="266"/>
      <c r="F409" s="267"/>
      <c r="G409" s="268"/>
      <c r="H409" s="449" t="s">
        <v>244</v>
      </c>
      <c r="I409" s="271"/>
      <c r="J409" s="270"/>
      <c r="K409" s="269" t="s">
        <v>143</v>
      </c>
      <c r="L409" s="269"/>
      <c r="M409" s="269"/>
      <c r="N409" s="271" t="s">
        <v>240</v>
      </c>
      <c r="O409" s="272"/>
      <c r="P409" s="440"/>
      <c r="Q409" s="272"/>
    </row>
    <row r="410">
      <c r="E410" s="266"/>
      <c r="F410" s="278"/>
      <c r="G410" s="279"/>
      <c r="H410" s="534" t="s">
        <v>246</v>
      </c>
      <c r="I410" s="274" t="s">
        <v>239</v>
      </c>
      <c r="J410" s="274">
        <f t="shared" ref="J410:M410" si="79">J408/SHARDING(J409)</f>
        <v>2</v>
      </c>
      <c r="K410" s="274">
        <f t="shared" si="79"/>
        <v>16</v>
      </c>
      <c r="L410" s="274">
        <f t="shared" si="79"/>
        <v>7168</v>
      </c>
      <c r="M410" s="274">
        <f t="shared" si="79"/>
        <v>2048</v>
      </c>
      <c r="N410" s="274" t="s">
        <v>240</v>
      </c>
      <c r="O410" s="241"/>
      <c r="P410" s="303">
        <f>SIZEOF_IN_MIB(J410:M410, O407)</f>
        <v>224</v>
      </c>
      <c r="Q410" s="241"/>
    </row>
    <row r="411">
      <c r="E411" s="266"/>
      <c r="F411" s="562" t="s">
        <v>257</v>
      </c>
      <c r="G411" s="260"/>
      <c r="H411" s="449" t="s">
        <v>238</v>
      </c>
      <c r="I411" s="271" t="s">
        <v>239</v>
      </c>
      <c r="J411" s="269">
        <v>2.0</v>
      </c>
      <c r="K411" s="269" t="s">
        <v>40</v>
      </c>
      <c r="L411" s="269" t="s">
        <v>159</v>
      </c>
      <c r="M411" s="269" t="s">
        <v>129</v>
      </c>
      <c r="N411" s="271" t="s">
        <v>240</v>
      </c>
      <c r="O411" s="478" t="s">
        <v>82</v>
      </c>
      <c r="P411" s="440"/>
      <c r="Q411" s="399" t="b">
        <v>0</v>
      </c>
    </row>
    <row r="412">
      <c r="E412" s="266"/>
      <c r="F412" s="267"/>
      <c r="G412" s="268"/>
      <c r="H412" s="302" t="s">
        <v>242</v>
      </c>
      <c r="I412" s="274" t="s">
        <v>239</v>
      </c>
      <c r="J412" s="274">
        <f t="shared" ref="J412:M412" si="80">PARAMS(J411)</f>
        <v>2</v>
      </c>
      <c r="K412" s="274">
        <f t="shared" si="80"/>
        <v>16</v>
      </c>
      <c r="L412" s="274">
        <f t="shared" si="80"/>
        <v>4096</v>
      </c>
      <c r="M412" s="274">
        <f t="shared" si="80"/>
        <v>2048</v>
      </c>
      <c r="N412" s="274" t="s">
        <v>240</v>
      </c>
      <c r="O412" s="275"/>
      <c r="P412" s="303">
        <f>SIZEOF_IN_MIB(J412:M412, O411)</f>
        <v>512</v>
      </c>
      <c r="Q412" s="275"/>
    </row>
    <row r="413">
      <c r="E413" s="266"/>
      <c r="F413" s="267"/>
      <c r="G413" s="268"/>
      <c r="H413" s="449" t="s">
        <v>244</v>
      </c>
      <c r="I413" s="271" t="s">
        <v>239</v>
      </c>
      <c r="J413" s="270"/>
      <c r="K413" s="269"/>
      <c r="L413" s="269" t="s">
        <v>143</v>
      </c>
      <c r="M413" s="269"/>
      <c r="N413" s="271" t="s">
        <v>240</v>
      </c>
      <c r="O413" s="272"/>
      <c r="P413" s="440"/>
      <c r="Q413" s="272"/>
    </row>
    <row r="414">
      <c r="E414" s="266"/>
      <c r="F414" s="278"/>
      <c r="G414" s="279"/>
      <c r="H414" s="534" t="s">
        <v>246</v>
      </c>
      <c r="I414" s="274" t="s">
        <v>239</v>
      </c>
      <c r="J414" s="274">
        <f t="shared" ref="J414:M414" si="81">J412/SHARDING(J413)</f>
        <v>2</v>
      </c>
      <c r="K414" s="274">
        <f t="shared" si="81"/>
        <v>16</v>
      </c>
      <c r="L414" s="274">
        <f t="shared" si="81"/>
        <v>256</v>
      </c>
      <c r="M414" s="274">
        <f t="shared" si="81"/>
        <v>2048</v>
      </c>
      <c r="N414" s="274" t="s">
        <v>240</v>
      </c>
      <c r="O414" s="241"/>
      <c r="P414" s="303">
        <f>SIZEOF_IN_MIB(J414:M414, O411)</f>
        <v>32</v>
      </c>
      <c r="Q414" s="241"/>
    </row>
    <row r="415">
      <c r="E415" s="266"/>
      <c r="F415" s="296" t="s">
        <v>335</v>
      </c>
      <c r="G415" s="533" t="s">
        <v>680</v>
      </c>
      <c r="H415" s="424" t="str">
        <f>L409</f>
        <v/>
      </c>
      <c r="I415" s="564" t="s">
        <v>681</v>
      </c>
      <c r="J415" s="270"/>
      <c r="K415" s="270"/>
      <c r="L415" s="271"/>
      <c r="M415" s="271"/>
      <c r="N415" s="271"/>
      <c r="O415" s="270"/>
      <c r="P415" s="440"/>
      <c r="Q415" s="305"/>
    </row>
    <row r="416">
      <c r="E416" s="266"/>
      <c r="F416" s="266"/>
      <c r="G416" s="523" t="s">
        <v>338</v>
      </c>
      <c r="H416" s="565" t="s">
        <v>339</v>
      </c>
      <c r="I416" s="565"/>
      <c r="J416" s="374"/>
      <c r="K416" s="374"/>
      <c r="L416" s="375"/>
      <c r="M416" s="375"/>
      <c r="N416" s="375"/>
      <c r="O416" s="374"/>
      <c r="P416" s="536"/>
      <c r="Q416" s="504"/>
    </row>
    <row r="417">
      <c r="E417" s="266"/>
      <c r="F417" s="266"/>
      <c r="G417" s="526" t="s">
        <v>264</v>
      </c>
      <c r="H417" s="566">
        <f>SHARDING(H415)</f>
        <v>1</v>
      </c>
      <c r="I417" s="424"/>
      <c r="J417" s="270"/>
      <c r="K417" s="270"/>
      <c r="L417" s="271"/>
      <c r="M417" s="271"/>
      <c r="N417" s="271"/>
      <c r="O417" s="270"/>
      <c r="P417" s="440"/>
      <c r="Q417" s="305"/>
    </row>
    <row r="418">
      <c r="E418" s="266"/>
      <c r="F418" s="266"/>
      <c r="G418" s="526" t="s">
        <v>340</v>
      </c>
      <c r="H418" s="567">
        <f>P414/H417*(H417-1)</f>
        <v>0</v>
      </c>
      <c r="I418" s="481"/>
      <c r="J418" s="261"/>
      <c r="K418" s="261"/>
      <c r="L418" s="274"/>
      <c r="M418" s="274"/>
      <c r="N418" s="274"/>
      <c r="O418" s="261"/>
      <c r="P418" s="303"/>
      <c r="Q418" s="222"/>
    </row>
    <row r="419">
      <c r="E419" s="266"/>
      <c r="F419" s="266"/>
      <c r="G419" s="526" t="s">
        <v>341</v>
      </c>
      <c r="H419" s="568">
        <f>H418*H417</f>
        <v>0</v>
      </c>
      <c r="I419" s="424"/>
      <c r="J419" s="270"/>
      <c r="K419" s="270"/>
      <c r="L419" s="271"/>
      <c r="M419" s="271"/>
      <c r="N419" s="271"/>
      <c r="O419" s="270"/>
      <c r="P419" s="440"/>
      <c r="Q419" s="305"/>
    </row>
    <row r="420">
      <c r="E420" s="266"/>
      <c r="F420" s="266"/>
      <c r="G420" s="569" t="s">
        <v>342</v>
      </c>
      <c r="H420" s="570" t="s">
        <v>267</v>
      </c>
      <c r="I420" s="481"/>
      <c r="J420" s="571">
        <f>IFS(H417=8,12,
H417=4,4,
H417=2,1,
H417=1,0,
TRUE,NA())</f>
        <v>0</v>
      </c>
      <c r="K420" s="261"/>
      <c r="L420" s="274"/>
      <c r="M420" s="274"/>
      <c r="N420" s="274"/>
      <c r="O420" s="261"/>
      <c r="P420" s="303"/>
      <c r="Q420" s="222"/>
    </row>
    <row r="421">
      <c r="E421" s="266"/>
      <c r="F421" s="266"/>
      <c r="G421" s="266"/>
      <c r="H421" s="572" t="s">
        <v>343</v>
      </c>
      <c r="I421" s="305"/>
      <c r="J421" s="573">
        <f>HW_SPEC("# of TensorCore per Chip")</f>
        <v>2</v>
      </c>
      <c r="K421" s="270"/>
      <c r="L421" s="271"/>
      <c r="M421" s="271"/>
      <c r="N421" s="271"/>
      <c r="O421" s="270"/>
      <c r="P421" s="440"/>
      <c r="Q421" s="305"/>
    </row>
    <row r="422">
      <c r="E422" s="266"/>
      <c r="F422" s="266"/>
      <c r="G422" s="277"/>
      <c r="H422" s="574" t="s">
        <v>269</v>
      </c>
      <c r="I422" s="481"/>
      <c r="J422" s="575">
        <f>REDUCE_SCATTER_CHIP2CHIP_TIME_MS2(H419*J421,J420)</f>
        <v>0</v>
      </c>
      <c r="K422" s="261"/>
      <c r="L422" s="274"/>
      <c r="M422" s="274"/>
      <c r="N422" s="274"/>
      <c r="O422" s="261"/>
      <c r="P422" s="303"/>
      <c r="Q422" s="222"/>
    </row>
    <row r="423">
      <c r="E423" s="266"/>
      <c r="F423" s="266"/>
      <c r="G423" s="576" t="s">
        <v>344</v>
      </c>
      <c r="H423" s="577" t="s">
        <v>269</v>
      </c>
      <c r="I423" s="305"/>
      <c r="J423" s="578">
        <f>REDUCE_SCATTER_CORE2CORE_TIME_MS(H419)</f>
        <v>0</v>
      </c>
      <c r="K423" s="270"/>
      <c r="L423" s="271"/>
      <c r="M423" s="271"/>
      <c r="N423" s="271"/>
      <c r="O423" s="270"/>
      <c r="P423" s="440"/>
      <c r="Q423" s="305"/>
    </row>
    <row r="424">
      <c r="E424" s="266"/>
      <c r="F424" s="266"/>
      <c r="G424" s="172"/>
      <c r="H424" s="222"/>
      <c r="I424" s="481"/>
      <c r="J424" s="261"/>
      <c r="K424" s="261"/>
      <c r="L424" s="274"/>
      <c r="M424" s="274"/>
      <c r="N424" s="274"/>
      <c r="O424" s="261"/>
      <c r="P424" s="303"/>
      <c r="Q424" s="222"/>
    </row>
    <row r="425">
      <c r="E425" s="266"/>
      <c r="F425" s="266"/>
      <c r="G425" s="523" t="s">
        <v>345</v>
      </c>
      <c r="H425" s="579" t="s">
        <v>346</v>
      </c>
      <c r="I425" s="580"/>
      <c r="J425" s="374"/>
      <c r="K425" s="374"/>
      <c r="L425" s="375"/>
      <c r="M425" s="375"/>
      <c r="N425" s="375"/>
      <c r="O425" s="374"/>
      <c r="P425" s="536"/>
      <c r="Q425" s="504"/>
    </row>
    <row r="426">
      <c r="E426" s="266"/>
      <c r="F426" s="266"/>
      <c r="G426" s="533" t="s">
        <v>347</v>
      </c>
      <c r="H426" s="581">
        <f>P414/2</f>
        <v>16</v>
      </c>
      <c r="I426" s="582"/>
      <c r="J426" s="380"/>
      <c r="K426" s="380"/>
      <c r="L426" s="381"/>
      <c r="M426" s="381"/>
      <c r="N426" s="381"/>
      <c r="O426" s="380"/>
      <c r="P426" s="394"/>
      <c r="Q426" s="172"/>
    </row>
    <row r="427">
      <c r="E427" s="266"/>
      <c r="F427" s="266"/>
      <c r="G427" s="172"/>
      <c r="H427" s="172"/>
      <c r="I427" s="582"/>
      <c r="J427" s="380"/>
      <c r="K427" s="380"/>
      <c r="L427" s="381"/>
      <c r="M427" s="381"/>
      <c r="N427" s="381"/>
      <c r="O427" s="380"/>
      <c r="P427" s="394"/>
      <c r="Q427" s="172"/>
    </row>
    <row r="428">
      <c r="E428" s="266"/>
      <c r="F428" s="266"/>
      <c r="G428" s="523" t="s">
        <v>215</v>
      </c>
      <c r="H428" s="579" t="s">
        <v>348</v>
      </c>
      <c r="I428" s="580"/>
      <c r="J428" s="374"/>
      <c r="K428" s="374"/>
      <c r="L428" s="375"/>
      <c r="M428" s="375"/>
      <c r="N428" s="375"/>
      <c r="O428" s="374"/>
      <c r="P428" s="536"/>
      <c r="Q428" s="504"/>
    </row>
    <row r="429">
      <c r="E429" s="266"/>
      <c r="F429" s="266"/>
      <c r="G429" s="526" t="s">
        <v>264</v>
      </c>
      <c r="H429" s="583">
        <f>H417</f>
        <v>1</v>
      </c>
      <c r="I429" s="582"/>
      <c r="J429" s="380"/>
      <c r="K429" s="380"/>
      <c r="L429" s="381"/>
      <c r="M429" s="381"/>
      <c r="N429" s="381"/>
      <c r="O429" s="380"/>
      <c r="P429" s="394"/>
      <c r="Q429" s="172"/>
    </row>
    <row r="430">
      <c r="E430" s="266"/>
      <c r="F430" s="266"/>
      <c r="G430" s="526" t="s">
        <v>349</v>
      </c>
      <c r="H430" s="584">
        <f>H426/H429 * (H429-1)</f>
        <v>0</v>
      </c>
      <c r="I430" s="582"/>
      <c r="J430" s="380"/>
      <c r="K430" s="380"/>
      <c r="L430" s="381"/>
      <c r="M430" s="381"/>
      <c r="N430" s="381"/>
      <c r="O430" s="380"/>
      <c r="P430" s="394"/>
      <c r="Q430" s="172"/>
    </row>
    <row r="431">
      <c r="E431" s="266"/>
      <c r="F431" s="266"/>
      <c r="G431" s="526" t="s">
        <v>266</v>
      </c>
      <c r="H431" s="584">
        <f>H430*H429</f>
        <v>0</v>
      </c>
      <c r="I431" s="582"/>
      <c r="J431" s="380"/>
      <c r="K431" s="380"/>
      <c r="L431" s="381"/>
      <c r="M431" s="381"/>
      <c r="N431" s="381"/>
      <c r="O431" s="380"/>
      <c r="P431" s="394"/>
      <c r="Q431" s="172"/>
    </row>
    <row r="432">
      <c r="E432" s="266"/>
      <c r="F432" s="266"/>
      <c r="G432" s="585" t="s">
        <v>342</v>
      </c>
      <c r="H432" s="311" t="s">
        <v>267</v>
      </c>
      <c r="I432" s="172"/>
      <c r="J432" s="586" t="str">
        <f>IFS(H429=8,12,
H429=4,4,
H429=2,1,
TRUE,NA())</f>
        <v>#N/A</v>
      </c>
      <c r="K432" s="380"/>
      <c r="L432" s="381"/>
      <c r="M432" s="381"/>
      <c r="N432" s="381"/>
      <c r="O432" s="380"/>
      <c r="P432" s="394"/>
      <c r="Q432" s="172"/>
      <c r="S432" s="587"/>
    </row>
    <row r="433">
      <c r="E433" s="266"/>
      <c r="F433" s="266"/>
      <c r="G433" s="266"/>
      <c r="H433" s="311" t="s">
        <v>343</v>
      </c>
      <c r="I433" s="172"/>
      <c r="J433" s="588">
        <f>HW_SPEC("# of TensorCore per Chip")</f>
        <v>2</v>
      </c>
      <c r="K433" s="380"/>
      <c r="L433" s="381"/>
      <c r="M433" s="381"/>
      <c r="N433" s="381"/>
      <c r="O433" s="380"/>
      <c r="P433" s="394"/>
      <c r="Q433" s="172"/>
    </row>
    <row r="434">
      <c r="E434" s="266"/>
      <c r="F434" s="266"/>
      <c r="G434" s="277"/>
      <c r="H434" s="328" t="s">
        <v>269</v>
      </c>
      <c r="I434" s="582"/>
      <c r="J434" s="589">
        <f>REDUCE_SCATTER_CHIP2CHIP_TIME_MS2(H431*J433,J432)</f>
        <v>0</v>
      </c>
      <c r="K434" s="380"/>
      <c r="L434" s="381"/>
      <c r="M434" s="381"/>
      <c r="N434" s="381"/>
      <c r="O434" s="380"/>
      <c r="P434" s="394"/>
      <c r="Q434" s="172"/>
    </row>
    <row r="435">
      <c r="E435" s="266"/>
      <c r="F435" s="266"/>
      <c r="G435" s="590" t="s">
        <v>344</v>
      </c>
      <c r="H435" s="328" t="s">
        <v>269</v>
      </c>
      <c r="I435" s="582"/>
      <c r="J435" s="589">
        <f>REDUCE_SCATTER_CORE2CORE_TIME_MS(H431)</f>
        <v>0</v>
      </c>
      <c r="K435" s="380"/>
      <c r="L435" s="381"/>
      <c r="M435" s="381"/>
      <c r="N435" s="381"/>
      <c r="O435" s="380"/>
      <c r="P435" s="394"/>
      <c r="Q435" s="172"/>
    </row>
    <row r="436">
      <c r="E436" s="266"/>
      <c r="F436" s="266"/>
      <c r="G436" s="526"/>
      <c r="H436" s="591"/>
      <c r="I436" s="582"/>
      <c r="J436" s="380"/>
      <c r="K436" s="380"/>
      <c r="L436" s="381"/>
      <c r="M436" s="381"/>
      <c r="N436" s="381"/>
      <c r="O436" s="380"/>
      <c r="P436" s="394"/>
      <c r="Q436" s="172"/>
    </row>
    <row r="437">
      <c r="E437" s="266"/>
      <c r="F437" s="266"/>
      <c r="G437" s="523" t="s">
        <v>350</v>
      </c>
      <c r="H437" s="592" t="s">
        <v>351</v>
      </c>
      <c r="I437" s="580"/>
      <c r="J437" s="374"/>
      <c r="K437" s="374"/>
      <c r="L437" s="375"/>
      <c r="M437" s="375"/>
      <c r="N437" s="375"/>
      <c r="O437" s="374"/>
      <c r="P437" s="536"/>
      <c r="Q437" s="504"/>
    </row>
    <row r="438">
      <c r="E438" s="266"/>
      <c r="F438" s="266"/>
      <c r="G438" s="593" t="s">
        <v>352</v>
      </c>
      <c r="H438" s="594">
        <f>IFS(H437=G420,J422,
H437=G423,J423 ,
TRUE,0)</f>
        <v>0</v>
      </c>
      <c r="I438" s="582"/>
      <c r="J438" s="380"/>
      <c r="K438" s="380"/>
      <c r="L438" s="381"/>
      <c r="M438" s="381"/>
      <c r="N438" s="381"/>
      <c r="O438" s="380"/>
      <c r="P438" s="394"/>
      <c r="Q438" s="172"/>
    </row>
    <row r="439">
      <c r="E439" s="266"/>
      <c r="F439" s="266"/>
      <c r="G439" s="593" t="s">
        <v>353</v>
      </c>
      <c r="H439" s="594">
        <f>IFS(H437=G432,J434,
H437=G435,J435 ,
TRUE,0)</f>
        <v>0</v>
      </c>
      <c r="I439" s="582"/>
      <c r="J439" s="380"/>
      <c r="K439" s="380"/>
      <c r="L439" s="381"/>
      <c r="M439" s="381"/>
      <c r="N439" s="381"/>
      <c r="O439" s="380"/>
      <c r="P439" s="394"/>
      <c r="Q439" s="172"/>
    </row>
    <row r="440">
      <c r="E440" s="266"/>
      <c r="F440" s="277"/>
      <c r="G440" s="523" t="s">
        <v>298</v>
      </c>
      <c r="H440" s="557">
        <f>SUM(H438:H439)</f>
        <v>0</v>
      </c>
      <c r="I440" s="513"/>
      <c r="J440" s="374"/>
      <c r="K440" s="374"/>
      <c r="L440" s="375"/>
      <c r="M440" s="375"/>
      <c r="N440" s="375"/>
      <c r="O440" s="374"/>
      <c r="P440" s="536"/>
      <c r="Q440" s="504"/>
    </row>
    <row r="441">
      <c r="E441" s="266"/>
      <c r="F441" s="541" t="s">
        <v>285</v>
      </c>
      <c r="G441" s="533" t="s">
        <v>286</v>
      </c>
      <c r="H441" s="595" t="str">
        <f>VLOOKUP(O403&amp;","&amp;O407,$T$3:$W$12,4, FALSE)</f>
        <v>fp8</v>
      </c>
      <c r="I441" s="386"/>
      <c r="J441" s="380"/>
      <c r="K441" s="380"/>
      <c r="L441" s="381"/>
      <c r="M441" s="381"/>
      <c r="N441" s="381"/>
      <c r="O441" s="380"/>
      <c r="P441" s="394"/>
      <c r="Q441" s="172"/>
    </row>
    <row r="442">
      <c r="E442" s="266"/>
      <c r="F442" s="266"/>
      <c r="G442" s="596" t="s">
        <v>354</v>
      </c>
      <c r="H442" s="596">
        <v>128.0</v>
      </c>
      <c r="I442" s="386"/>
      <c r="J442" s="380"/>
      <c r="K442" s="380"/>
      <c r="L442" s="381"/>
      <c r="M442" s="381"/>
      <c r="N442" s="381"/>
      <c r="O442" s="380"/>
      <c r="P442" s="394"/>
      <c r="Q442" s="172"/>
    </row>
    <row r="443">
      <c r="E443" s="266"/>
      <c r="F443" s="266"/>
      <c r="G443" s="596" t="s">
        <v>355</v>
      </c>
      <c r="H443" s="597">
        <f t="array" ref="H443">CALCULATE_FLOPS(HSTACK(H442,M406),J410:M410,L410,K410,H441)</f>
        <v>7516192768</v>
      </c>
      <c r="I443" s="386"/>
      <c r="J443" s="380"/>
      <c r="K443" s="380"/>
      <c r="L443" s="381"/>
      <c r="M443" s="381"/>
      <c r="N443" s="381"/>
      <c r="O443" s="380"/>
      <c r="P443" s="394"/>
      <c r="Q443" s="172"/>
    </row>
    <row r="444">
      <c r="E444" s="266"/>
      <c r="F444" s="266"/>
      <c r="G444" s="596" t="s">
        <v>356</v>
      </c>
      <c r="H444" s="596">
        <f>CEILING(PRODUCT(K406:L406)/H442,1)</f>
        <v>32</v>
      </c>
      <c r="I444" s="386"/>
      <c r="J444" s="380"/>
      <c r="K444" s="380"/>
      <c r="L444" s="381"/>
      <c r="M444" s="381"/>
      <c r="N444" s="381"/>
      <c r="O444" s="380"/>
      <c r="P444" s="394"/>
      <c r="Q444" s="172"/>
    </row>
    <row r="445">
      <c r="E445" s="266"/>
      <c r="F445" s="266"/>
      <c r="G445" s="596" t="s">
        <v>357</v>
      </c>
      <c r="H445" s="596">
        <f>PARAMS("E")/SHARDING(K409)</f>
        <v>16</v>
      </c>
      <c r="I445" s="386"/>
      <c r="J445" s="380"/>
      <c r="K445" s="380"/>
      <c r="L445" s="381"/>
      <c r="M445" s="381"/>
      <c r="N445" s="381"/>
      <c r="O445" s="380"/>
      <c r="P445" s="394"/>
      <c r="Q445" s="172"/>
    </row>
    <row r="446">
      <c r="E446" s="266"/>
      <c r="F446" s="266"/>
      <c r="G446" s="596" t="s">
        <v>358</v>
      </c>
      <c r="H446" s="595">
        <f>H444 + IF(PARAMS("enforce_perfect_expert_routing"),0,H445-1)</f>
        <v>32</v>
      </c>
      <c r="I446" s="598" t="s">
        <v>359</v>
      </c>
      <c r="J446" s="380"/>
      <c r="K446" s="380"/>
      <c r="L446" s="381"/>
      <c r="M446" s="381"/>
      <c r="N446" s="381"/>
      <c r="O446" s="380"/>
      <c r="P446" s="394"/>
      <c r="Q446" s="172"/>
    </row>
    <row r="447">
      <c r="E447" s="266"/>
      <c r="F447" s="266"/>
      <c r="G447" s="533" t="s">
        <v>360</v>
      </c>
      <c r="H447" s="599">
        <f>H446*H443</f>
        <v>240518168576</v>
      </c>
      <c r="I447" s="386"/>
      <c r="J447" s="380"/>
      <c r="K447" s="380"/>
      <c r="L447" s="381"/>
      <c r="M447" s="381"/>
      <c r="N447" s="381"/>
      <c r="O447" s="380"/>
      <c r="P447" s="394"/>
      <c r="Q447" s="172"/>
    </row>
    <row r="448">
      <c r="E448" s="266"/>
      <c r="F448" s="277"/>
      <c r="G448" s="600" t="s">
        <v>288</v>
      </c>
      <c r="H448" s="601">
        <f>COMPUTE_TIME_MS(H447, H441)</f>
        <v>0.1212276936</v>
      </c>
      <c r="I448" s="390"/>
      <c r="J448" s="391"/>
      <c r="K448" s="391"/>
      <c r="L448" s="392"/>
      <c r="M448" s="392"/>
      <c r="N448" s="392"/>
      <c r="O448" s="391"/>
      <c r="P448" s="602"/>
      <c r="Q448" s="172"/>
    </row>
    <row r="449">
      <c r="E449" s="266"/>
      <c r="F449" s="541" t="s">
        <v>289</v>
      </c>
      <c r="G449" s="595" t="s">
        <v>290</v>
      </c>
      <c r="H449" s="603">
        <f>IF(Q403,0,P406)+IF(Q407,0,P410)+IF(Q411,0,P414 / 2)</f>
        <v>268</v>
      </c>
      <c r="I449" s="380"/>
      <c r="J449" s="380"/>
      <c r="K449" s="380"/>
      <c r="L449" s="381"/>
      <c r="M449" s="381"/>
      <c r="N449" s="381"/>
      <c r="O449" s="380"/>
      <c r="P449" s="394"/>
      <c r="Q449" s="172"/>
    </row>
    <row r="450">
      <c r="E450" s="277"/>
      <c r="F450" s="277"/>
      <c r="G450" s="604" t="s">
        <v>291</v>
      </c>
      <c r="H450" s="601">
        <f>HBM_TIME_MS(H449)</f>
        <v>0.08944591593</v>
      </c>
      <c r="I450" s="391"/>
      <c r="J450" s="391"/>
      <c r="K450" s="391"/>
      <c r="L450" s="392"/>
      <c r="M450" s="392"/>
      <c r="N450" s="392"/>
      <c r="O450" s="391"/>
      <c r="P450" s="602"/>
      <c r="Q450" s="172"/>
    </row>
    <row r="451">
      <c r="E451" s="258" t="s">
        <v>361</v>
      </c>
      <c r="F451" s="559" t="s">
        <v>249</v>
      </c>
      <c r="G451" s="260"/>
      <c r="H451" s="298" t="s">
        <v>238</v>
      </c>
      <c r="I451" s="290" t="s">
        <v>239</v>
      </c>
      <c r="J451" s="195"/>
      <c r="K451" s="195" t="s">
        <v>40</v>
      </c>
      <c r="L451" s="195" t="s">
        <v>159</v>
      </c>
      <c r="M451" s="398" t="s">
        <v>129</v>
      </c>
      <c r="N451" s="290" t="s">
        <v>240</v>
      </c>
      <c r="O451" s="560" t="str">
        <f>EXTRACT_ACTIVATION_DTYPE(PARAMS("moe_dtype"))</f>
        <v>fp8</v>
      </c>
      <c r="P451" s="301"/>
      <c r="Q451" s="291" t="b">
        <v>0</v>
      </c>
    </row>
    <row r="452">
      <c r="E452" s="266"/>
      <c r="F452" s="267"/>
      <c r="G452" s="268"/>
      <c r="H452" s="300" t="s">
        <v>242</v>
      </c>
      <c r="I452" s="290" t="s">
        <v>239</v>
      </c>
      <c r="J452" s="289"/>
      <c r="K452" s="290">
        <f t="shared" ref="K452:M452" si="82">PARAMS(K451)</f>
        <v>16</v>
      </c>
      <c r="L452" s="290">
        <f t="shared" si="82"/>
        <v>4096</v>
      </c>
      <c r="M452" s="290">
        <f t="shared" si="82"/>
        <v>2048</v>
      </c>
      <c r="N452" s="290" t="s">
        <v>240</v>
      </c>
      <c r="O452" s="266"/>
      <c r="P452" s="301">
        <f>SIZEOF_IN_MIB(J452:M452, O451)</f>
        <v>128</v>
      </c>
      <c r="Q452" s="266"/>
    </row>
    <row r="453">
      <c r="E453" s="266"/>
      <c r="F453" s="267"/>
      <c r="G453" s="268"/>
      <c r="H453" s="561" t="s">
        <v>244</v>
      </c>
      <c r="I453" s="289" t="s">
        <v>239</v>
      </c>
      <c r="J453" s="290"/>
      <c r="K453" s="195"/>
      <c r="L453" s="195" t="s">
        <v>143</v>
      </c>
      <c r="M453" s="195"/>
      <c r="N453" s="289" t="s">
        <v>240</v>
      </c>
      <c r="O453" s="266"/>
      <c r="P453" s="301"/>
      <c r="Q453" s="266"/>
    </row>
    <row r="454">
      <c r="E454" s="266"/>
      <c r="F454" s="278"/>
      <c r="G454" s="279"/>
      <c r="H454" s="300" t="s">
        <v>246</v>
      </c>
      <c r="I454" s="289" t="s">
        <v>239</v>
      </c>
      <c r="J454" s="290"/>
      <c r="K454" s="289">
        <f t="shared" ref="K454:M454" si="83">K452/SHARDING(K453)</f>
        <v>16</v>
      </c>
      <c r="L454" s="289">
        <f t="shared" si="83"/>
        <v>256</v>
      </c>
      <c r="M454" s="289">
        <f t="shared" si="83"/>
        <v>2048</v>
      </c>
      <c r="N454" s="289" t="s">
        <v>240</v>
      </c>
      <c r="O454" s="241"/>
      <c r="P454" s="301">
        <f>SIZEOF_IN_MIB(J454:M454, O451)</f>
        <v>8</v>
      </c>
      <c r="Q454" s="277"/>
    </row>
    <row r="455">
      <c r="E455" s="266"/>
      <c r="F455" s="562" t="s">
        <v>253</v>
      </c>
      <c r="G455" s="260"/>
      <c r="H455" s="561" t="s">
        <v>238</v>
      </c>
      <c r="I455" s="289" t="s">
        <v>239</v>
      </c>
      <c r="J455" s="290"/>
      <c r="K455" s="195" t="s">
        <v>131</v>
      </c>
      <c r="L455" s="398" t="s">
        <v>129</v>
      </c>
      <c r="M455" s="195" t="s">
        <v>125</v>
      </c>
      <c r="N455" s="289" t="s">
        <v>240</v>
      </c>
      <c r="O455" s="563" t="str">
        <f>EXTRACT_WEIGHT_DTYPE(PARAMS("moe_dtype"))</f>
        <v>fp4</v>
      </c>
      <c r="P455" s="301"/>
      <c r="Q455" s="291" t="b">
        <v>0</v>
      </c>
    </row>
    <row r="456">
      <c r="E456" s="266"/>
      <c r="F456" s="267"/>
      <c r="G456" s="268"/>
      <c r="H456" s="300" t="s">
        <v>242</v>
      </c>
      <c r="I456" s="289" t="s">
        <v>239</v>
      </c>
      <c r="J456" s="290"/>
      <c r="K456" s="289">
        <f t="shared" ref="K456:M456" si="84">PARAMS(K455)</f>
        <v>256</v>
      </c>
      <c r="L456" s="289">
        <f t="shared" si="84"/>
        <v>2048</v>
      </c>
      <c r="M456" s="289">
        <f t="shared" si="84"/>
        <v>7168</v>
      </c>
      <c r="N456" s="289" t="s">
        <v>240</v>
      </c>
      <c r="O456" s="275"/>
      <c r="P456" s="301">
        <f>SIZEOF_IN_MIB(J456:M456, O455)</f>
        <v>1792</v>
      </c>
      <c r="Q456" s="266"/>
    </row>
    <row r="457">
      <c r="E457" s="266"/>
      <c r="F457" s="267"/>
      <c r="G457" s="268"/>
      <c r="H457" s="561" t="s">
        <v>244</v>
      </c>
      <c r="I457" s="289" t="s">
        <v>239</v>
      </c>
      <c r="J457" s="290"/>
      <c r="K457" s="195" t="s">
        <v>143</v>
      </c>
      <c r="L457" s="195"/>
      <c r="M457" s="195"/>
      <c r="N457" s="289" t="s">
        <v>240</v>
      </c>
      <c r="O457" s="272"/>
      <c r="P457" s="301"/>
      <c r="Q457" s="266"/>
    </row>
    <row r="458">
      <c r="E458" s="266"/>
      <c r="F458" s="278"/>
      <c r="G458" s="279"/>
      <c r="H458" s="561" t="s">
        <v>246</v>
      </c>
      <c r="I458" s="289" t="s">
        <v>239</v>
      </c>
      <c r="J458" s="290"/>
      <c r="K458" s="289">
        <f t="shared" ref="K458:M458" si="85">K456/SHARDING(K457)</f>
        <v>16</v>
      </c>
      <c r="L458" s="289">
        <f t="shared" si="85"/>
        <v>2048</v>
      </c>
      <c r="M458" s="289">
        <f t="shared" si="85"/>
        <v>7168</v>
      </c>
      <c r="N458" s="289" t="s">
        <v>240</v>
      </c>
      <c r="O458" s="241"/>
      <c r="P458" s="301">
        <f>SIZEOF_IN_MIB(J458:M458, O455)</f>
        <v>112</v>
      </c>
      <c r="Q458" s="277"/>
    </row>
    <row r="459">
      <c r="E459" s="266"/>
      <c r="F459" s="562" t="s">
        <v>257</v>
      </c>
      <c r="G459" s="260"/>
      <c r="H459" s="561" t="s">
        <v>238</v>
      </c>
      <c r="I459" s="289" t="s">
        <v>239</v>
      </c>
      <c r="J459" s="290"/>
      <c r="K459" s="195" t="s">
        <v>40</v>
      </c>
      <c r="L459" s="195" t="s">
        <v>159</v>
      </c>
      <c r="M459" s="195" t="s">
        <v>125</v>
      </c>
      <c r="N459" s="289" t="s">
        <v>240</v>
      </c>
      <c r="O459" s="605" t="s">
        <v>82</v>
      </c>
      <c r="P459" s="301"/>
      <c r="Q459" s="291" t="b">
        <v>0</v>
      </c>
    </row>
    <row r="460">
      <c r="E460" s="266"/>
      <c r="F460" s="267"/>
      <c r="G460" s="268"/>
      <c r="H460" s="300" t="s">
        <v>242</v>
      </c>
      <c r="I460" s="289" t="s">
        <v>239</v>
      </c>
      <c r="J460" s="290"/>
      <c r="K460" s="289">
        <f t="shared" ref="K460:M460" si="86">PARAMS(K459)</f>
        <v>16</v>
      </c>
      <c r="L460" s="289">
        <f t="shared" si="86"/>
        <v>4096</v>
      </c>
      <c r="M460" s="289">
        <f t="shared" si="86"/>
        <v>7168</v>
      </c>
      <c r="N460" s="289" t="s">
        <v>240</v>
      </c>
      <c r="O460" s="266"/>
      <c r="P460" s="301">
        <f>SIZEOF_IN_MIB(J460:M460, O459)</f>
        <v>896</v>
      </c>
      <c r="Q460" s="266"/>
    </row>
    <row r="461">
      <c r="E461" s="266"/>
      <c r="F461" s="267"/>
      <c r="G461" s="268"/>
      <c r="H461" s="561" t="s">
        <v>244</v>
      </c>
      <c r="I461" s="289" t="s">
        <v>239</v>
      </c>
      <c r="J461" s="290"/>
      <c r="K461" s="195"/>
      <c r="L461" s="195" t="s">
        <v>143</v>
      </c>
      <c r="M461" s="195"/>
      <c r="N461" s="289" t="s">
        <v>240</v>
      </c>
      <c r="O461" s="266"/>
      <c r="P461" s="301"/>
      <c r="Q461" s="266"/>
    </row>
    <row r="462">
      <c r="E462" s="266"/>
      <c r="F462" s="278"/>
      <c r="G462" s="279"/>
      <c r="H462" s="561" t="s">
        <v>246</v>
      </c>
      <c r="I462" s="289" t="s">
        <v>239</v>
      </c>
      <c r="J462" s="289"/>
      <c r="K462" s="289">
        <f t="shared" ref="K462:M462" si="87">K460/SHARDING(K461)</f>
        <v>16</v>
      </c>
      <c r="L462" s="289">
        <f t="shared" si="87"/>
        <v>256</v>
      </c>
      <c r="M462" s="289">
        <f t="shared" si="87"/>
        <v>7168</v>
      </c>
      <c r="N462" s="289" t="s">
        <v>240</v>
      </c>
      <c r="O462" s="277"/>
      <c r="P462" s="301">
        <f>SIZEOF_IN_MIB(J462:M462, O459)</f>
        <v>56</v>
      </c>
      <c r="Q462" s="277"/>
    </row>
    <row r="463">
      <c r="E463" s="266"/>
      <c r="F463" s="296" t="s">
        <v>335</v>
      </c>
      <c r="G463" s="606" t="s">
        <v>682</v>
      </c>
      <c r="H463" s="607" t="str">
        <f>L457</f>
        <v/>
      </c>
      <c r="I463" s="290"/>
      <c r="J463" s="172"/>
      <c r="K463" s="290"/>
      <c r="L463" s="289"/>
      <c r="M463" s="289"/>
      <c r="N463" s="289"/>
      <c r="O463" s="290"/>
      <c r="P463" s="301"/>
      <c r="Q463" s="608"/>
    </row>
    <row r="464">
      <c r="E464" s="266"/>
      <c r="F464" s="266"/>
      <c r="G464" s="609" t="s">
        <v>363</v>
      </c>
      <c r="H464" s="610" t="s">
        <v>683</v>
      </c>
      <c r="I464" s="374"/>
      <c r="J464" s="374"/>
      <c r="K464" s="374"/>
      <c r="L464" s="375"/>
      <c r="M464" s="375"/>
      <c r="N464" s="375"/>
      <c r="O464" s="374"/>
      <c r="P464" s="536"/>
      <c r="Q464" s="376"/>
    </row>
    <row r="465">
      <c r="E465" s="266"/>
      <c r="F465" s="266"/>
      <c r="G465" s="611" t="s">
        <v>264</v>
      </c>
      <c r="H465" s="300">
        <f>SHARDING(H463)</f>
        <v>1</v>
      </c>
      <c r="I465" s="290"/>
      <c r="J465" s="290"/>
      <c r="K465" s="290"/>
      <c r="L465" s="289"/>
      <c r="M465" s="289"/>
      <c r="N465" s="289"/>
      <c r="O465" s="290"/>
      <c r="P465" s="301"/>
      <c r="Q465" s="608"/>
    </row>
    <row r="466">
      <c r="E466" s="266"/>
      <c r="F466" s="266"/>
      <c r="G466" s="611" t="s">
        <v>349</v>
      </c>
      <c r="H466" s="612">
        <f>P462 / H465 * (H465-1)</f>
        <v>0</v>
      </c>
      <c r="I466" s="290"/>
      <c r="J466" s="290"/>
      <c r="K466" s="290"/>
      <c r="L466" s="289"/>
      <c r="M466" s="289"/>
      <c r="N466" s="289"/>
      <c r="O466" s="290"/>
      <c r="P466" s="301"/>
      <c r="Q466" s="608"/>
    </row>
    <row r="467">
      <c r="E467" s="266"/>
      <c r="F467" s="266"/>
      <c r="G467" s="611" t="s">
        <v>266</v>
      </c>
      <c r="H467" s="612">
        <f>H466*H465</f>
        <v>0</v>
      </c>
      <c r="I467" s="290"/>
      <c r="J467" s="290"/>
      <c r="K467" s="290"/>
      <c r="L467" s="289"/>
      <c r="M467" s="289"/>
      <c r="N467" s="289"/>
      <c r="O467" s="290"/>
      <c r="P467" s="301"/>
      <c r="Q467" s="608"/>
    </row>
    <row r="468">
      <c r="E468" s="266"/>
      <c r="F468" s="266"/>
      <c r="G468" s="311" t="s">
        <v>267</v>
      </c>
      <c r="H468" s="586" t="str">
        <f>IFS(H465=8,12,
H465=4,4,
H465=2,1,
TRUE,NA())</f>
        <v>#N/A</v>
      </c>
      <c r="I468" s="172"/>
      <c r="J468" s="290"/>
      <c r="K468" s="290"/>
      <c r="L468" s="289"/>
      <c r="M468" s="289"/>
      <c r="N468" s="289"/>
      <c r="O468" s="290"/>
      <c r="P468" s="301"/>
      <c r="Q468" s="608"/>
    </row>
    <row r="469">
      <c r="E469" s="266"/>
      <c r="F469" s="266"/>
      <c r="G469" s="613" t="s">
        <v>298</v>
      </c>
      <c r="H469" s="614">
        <f>ALL_REDUCE_CHIP2CHIP_TIME_MS(H467,H468)</f>
        <v>0</v>
      </c>
      <c r="I469" s="290"/>
      <c r="J469" s="290"/>
      <c r="K469" s="290"/>
      <c r="L469" s="289"/>
      <c r="M469" s="289"/>
      <c r="N469" s="289"/>
      <c r="O469" s="290"/>
      <c r="P469" s="301"/>
      <c r="Q469" s="608"/>
    </row>
    <row r="470">
      <c r="E470" s="266"/>
      <c r="F470" s="266"/>
      <c r="G470" s="613"/>
      <c r="H470" s="614"/>
      <c r="I470" s="290"/>
      <c r="J470" s="290"/>
      <c r="K470" s="290"/>
      <c r="L470" s="289"/>
      <c r="M470" s="289"/>
      <c r="N470" s="289"/>
      <c r="O470" s="290"/>
      <c r="P470" s="301"/>
      <c r="Q470" s="608"/>
    </row>
    <row r="471">
      <c r="E471" s="266"/>
      <c r="F471" s="266"/>
      <c r="G471" s="609" t="s">
        <v>365</v>
      </c>
      <c r="H471" s="615" t="s">
        <v>366</v>
      </c>
      <c r="I471" s="374"/>
      <c r="J471" s="374"/>
      <c r="K471" s="374"/>
      <c r="L471" s="375"/>
      <c r="M471" s="375"/>
      <c r="N471" s="375"/>
      <c r="O471" s="374"/>
      <c r="P471" s="536"/>
      <c r="Q471" s="376"/>
    </row>
    <row r="472">
      <c r="E472" s="266"/>
      <c r="F472" s="266"/>
      <c r="G472" s="284" t="s">
        <v>298</v>
      </c>
      <c r="H472" s="601">
        <f>0</f>
        <v>0</v>
      </c>
      <c r="I472" s="290"/>
      <c r="J472" s="290"/>
      <c r="K472" s="290"/>
      <c r="L472" s="289"/>
      <c r="M472" s="289"/>
      <c r="N472" s="289"/>
      <c r="O472" s="290"/>
      <c r="P472" s="301"/>
      <c r="Q472" s="608"/>
    </row>
    <row r="473">
      <c r="E473" s="266"/>
      <c r="F473" s="266"/>
      <c r="G473" s="284"/>
      <c r="H473" s="601"/>
      <c r="I473" s="290"/>
      <c r="J473" s="290"/>
      <c r="K473" s="290"/>
      <c r="L473" s="289"/>
      <c r="M473" s="289"/>
      <c r="N473" s="289"/>
      <c r="O473" s="290"/>
      <c r="P473" s="301"/>
      <c r="Q473" s="608"/>
    </row>
    <row r="474">
      <c r="E474" s="266"/>
      <c r="F474" s="266"/>
      <c r="G474" s="523" t="s">
        <v>350</v>
      </c>
      <c r="H474" s="616" t="s">
        <v>367</v>
      </c>
      <c r="I474" s="374"/>
      <c r="J474" s="374"/>
      <c r="K474" s="374"/>
      <c r="L474" s="375"/>
      <c r="M474" s="375"/>
      <c r="N474" s="375"/>
      <c r="O474" s="374"/>
      <c r="P474" s="536"/>
      <c r="Q474" s="376"/>
    </row>
    <row r="475">
      <c r="E475" s="266"/>
      <c r="F475" s="277"/>
      <c r="G475" s="600" t="s">
        <v>298</v>
      </c>
      <c r="H475" s="601">
        <f>IFS(H474=G464,H469,H474=G471,H472,TRUE,0)</f>
        <v>0</v>
      </c>
      <c r="I475" s="617"/>
      <c r="J475" s="290"/>
      <c r="K475" s="290"/>
      <c r="L475" s="289"/>
      <c r="M475" s="289"/>
      <c r="N475" s="289"/>
      <c r="O475" s="290"/>
      <c r="P475" s="301"/>
      <c r="Q475" s="608"/>
    </row>
    <row r="476">
      <c r="E476" s="266"/>
      <c r="F476" s="541" t="s">
        <v>285</v>
      </c>
      <c r="G476" s="533" t="s">
        <v>286</v>
      </c>
      <c r="H476" s="595" t="str">
        <f>VLOOKUP(O451&amp;","&amp;O455,$T$3:$W$12,4, FALSE)</f>
        <v>fp8</v>
      </c>
      <c r="I476" s="386"/>
      <c r="J476" s="380"/>
      <c r="K476" s="380"/>
      <c r="L476" s="381"/>
      <c r="M476" s="381"/>
      <c r="N476" s="381"/>
      <c r="O476" s="380"/>
      <c r="P476" s="394"/>
      <c r="Q476" s="172"/>
    </row>
    <row r="477">
      <c r="E477" s="266"/>
      <c r="F477" s="266"/>
      <c r="G477" s="533" t="s">
        <v>354</v>
      </c>
      <c r="H477" s="533">
        <v>128.0</v>
      </c>
      <c r="I477" s="386"/>
      <c r="J477" s="380"/>
      <c r="K477" s="380"/>
      <c r="L477" s="381"/>
      <c r="M477" s="381"/>
      <c r="N477" s="381"/>
      <c r="O477" s="380"/>
      <c r="P477" s="394"/>
      <c r="Q477" s="172"/>
    </row>
    <row r="478">
      <c r="E478" s="266"/>
      <c r="F478" s="266"/>
      <c r="G478" s="533" t="s">
        <v>355</v>
      </c>
      <c r="H478" s="599">
        <f t="array" ref="H478">CALCULATE_FLOPS(HSTACK(H477,M454),J458:M458,L458,K458,H476)</f>
        <v>3758096384</v>
      </c>
      <c r="I478" s="386"/>
      <c r="J478" s="380"/>
      <c r="K478" s="380"/>
      <c r="L478" s="381"/>
      <c r="M478" s="381"/>
      <c r="N478" s="381"/>
      <c r="O478" s="380"/>
      <c r="P478" s="394"/>
      <c r="Q478" s="172"/>
    </row>
    <row r="479">
      <c r="E479" s="266"/>
      <c r="F479" s="266"/>
      <c r="G479" s="533" t="s">
        <v>356</v>
      </c>
      <c r="H479" s="533">
        <f>CEILING(PRODUCT(K454:L454)/H477,1)</f>
        <v>32</v>
      </c>
      <c r="I479" s="386"/>
      <c r="J479" s="380"/>
      <c r="K479" s="380"/>
      <c r="L479" s="381"/>
      <c r="M479" s="381"/>
      <c r="N479" s="381"/>
      <c r="O479" s="380"/>
      <c r="P479" s="394"/>
      <c r="Q479" s="172"/>
    </row>
    <row r="480">
      <c r="E480" s="266"/>
      <c r="F480" s="266"/>
      <c r="G480" s="533" t="s">
        <v>357</v>
      </c>
      <c r="H480" s="533">
        <f>PARAMS("E")/SHARDING(K457)</f>
        <v>16</v>
      </c>
      <c r="I480" s="386"/>
      <c r="J480" s="380"/>
      <c r="K480" s="380"/>
      <c r="L480" s="381"/>
      <c r="M480" s="381"/>
      <c r="N480" s="381"/>
      <c r="O480" s="380"/>
      <c r="P480" s="394"/>
      <c r="Q480" s="172"/>
    </row>
    <row r="481">
      <c r="E481" s="266"/>
      <c r="F481" s="266"/>
      <c r="G481" s="533" t="s">
        <v>368</v>
      </c>
      <c r="H481" s="595">
        <f>H479 + IF(PARAMS("enforce_perfect_expert_routing"),0,H480-1)</f>
        <v>32</v>
      </c>
      <c r="I481" s="598" t="s">
        <v>359</v>
      </c>
      <c r="J481" s="380"/>
      <c r="K481" s="380"/>
      <c r="L481" s="381"/>
      <c r="M481" s="381"/>
      <c r="N481" s="381"/>
      <c r="O481" s="380"/>
      <c r="P481" s="394"/>
      <c r="Q481" s="172"/>
    </row>
    <row r="482">
      <c r="E482" s="266"/>
      <c r="F482" s="266"/>
      <c r="G482" s="533" t="s">
        <v>299</v>
      </c>
      <c r="H482" s="599">
        <f>H478*H481</f>
        <v>120259084288</v>
      </c>
      <c r="I482" s="386"/>
      <c r="J482" s="380"/>
      <c r="K482" s="380"/>
      <c r="L482" s="381"/>
      <c r="M482" s="381"/>
      <c r="N482" s="381"/>
      <c r="O482" s="380"/>
      <c r="P482" s="394"/>
      <c r="Q482" s="172"/>
    </row>
    <row r="483">
      <c r="E483" s="266"/>
      <c r="F483" s="266"/>
      <c r="G483" s="595" t="s">
        <v>299</v>
      </c>
      <c r="H483" s="618">
        <f>H478*H481</f>
        <v>120259084288</v>
      </c>
      <c r="I483" s="418"/>
      <c r="J483" s="261"/>
      <c r="K483" s="261"/>
      <c r="L483" s="274"/>
      <c r="M483" s="274"/>
      <c r="N483" s="274"/>
      <c r="O483" s="261"/>
      <c r="P483" s="303"/>
      <c r="Q483" s="222"/>
    </row>
    <row r="484">
      <c r="E484" s="266"/>
      <c r="F484" s="277"/>
      <c r="G484" s="600" t="s">
        <v>288</v>
      </c>
      <c r="H484" s="619">
        <f>COMPUTE_TIME_MS(H483, H476)</f>
        <v>0.06061384678</v>
      </c>
      <c r="I484" s="390"/>
      <c r="J484" s="391"/>
      <c r="K484" s="391"/>
      <c r="L484" s="392"/>
      <c r="M484" s="392"/>
      <c r="N484" s="392"/>
      <c r="O484" s="391"/>
      <c r="P484" s="602"/>
      <c r="Q484" s="305"/>
    </row>
    <row r="485">
      <c r="E485" s="266"/>
      <c r="F485" s="541" t="s">
        <v>289</v>
      </c>
      <c r="G485" s="595" t="s">
        <v>290</v>
      </c>
      <c r="H485" s="620">
        <f>IF(Q451,0,P454)+IF(Q455,0,P458)+IF(Q459,0,P462)</f>
        <v>176</v>
      </c>
      <c r="I485" s="261"/>
      <c r="J485" s="261"/>
      <c r="K485" s="261"/>
      <c r="L485" s="274"/>
      <c r="M485" s="274"/>
      <c r="N485" s="274"/>
      <c r="O485" s="261"/>
      <c r="P485" s="303"/>
      <c r="Q485" s="222"/>
    </row>
    <row r="486">
      <c r="E486" s="277"/>
      <c r="F486" s="277"/>
      <c r="G486" s="604" t="s">
        <v>291</v>
      </c>
      <c r="H486" s="621">
        <f>HBM_TIME_MS(H485)</f>
        <v>0.0587406015</v>
      </c>
      <c r="I486" s="391"/>
      <c r="J486" s="391"/>
      <c r="K486" s="391"/>
      <c r="L486" s="392"/>
      <c r="M486" s="392"/>
      <c r="N486" s="392"/>
      <c r="O486" s="391"/>
      <c r="P486" s="602"/>
      <c r="Q486" s="305"/>
    </row>
    <row r="487">
      <c r="E487" s="258" t="s">
        <v>369</v>
      </c>
      <c r="F487" s="622" t="s">
        <v>57</v>
      </c>
      <c r="G487" s="297" t="s">
        <v>259</v>
      </c>
      <c r="H487" s="463" t="s">
        <v>238</v>
      </c>
      <c r="I487" s="261" t="s">
        <v>239</v>
      </c>
      <c r="J487" s="262"/>
      <c r="K487" s="262" t="s">
        <v>40</v>
      </c>
      <c r="L487" s="262" t="s">
        <v>159</v>
      </c>
      <c r="M487" s="425" t="s">
        <v>125</v>
      </c>
      <c r="N487" s="261" t="s">
        <v>240</v>
      </c>
      <c r="O487" s="263" t="str">
        <f>PARAMS("expert_collect_dtype")</f>
        <v>bf16</v>
      </c>
      <c r="P487" s="303"/>
      <c r="Q487" s="262"/>
    </row>
    <row r="488">
      <c r="E488" s="266"/>
      <c r="F488" s="266"/>
      <c r="G488" s="266"/>
      <c r="H488" s="304" t="s">
        <v>242</v>
      </c>
      <c r="I488" s="270" t="s">
        <v>239</v>
      </c>
      <c r="J488" s="271"/>
      <c r="K488" s="270">
        <f t="shared" ref="K488:M488" si="88">PARAMS(K487)</f>
        <v>16</v>
      </c>
      <c r="L488" s="270">
        <f t="shared" si="88"/>
        <v>4096</v>
      </c>
      <c r="M488" s="270">
        <f t="shared" si="88"/>
        <v>7168</v>
      </c>
      <c r="N488" s="270" t="s">
        <v>240</v>
      </c>
      <c r="O488" s="272"/>
      <c r="P488" s="440">
        <f>SIZEOF_IN_MIB(J488:M488, O487)</f>
        <v>896</v>
      </c>
      <c r="Q488" s="269"/>
    </row>
    <row r="489">
      <c r="E489" s="266"/>
      <c r="F489" s="266"/>
      <c r="G489" s="266"/>
      <c r="H489" s="302" t="s">
        <v>244</v>
      </c>
      <c r="I489" s="274" t="s">
        <v>239</v>
      </c>
      <c r="J489" s="261"/>
      <c r="K489" s="262" t="s">
        <v>143</v>
      </c>
      <c r="L489" s="262"/>
      <c r="M489" s="262"/>
      <c r="N489" s="274" t="s">
        <v>240</v>
      </c>
      <c r="O489" s="275"/>
      <c r="P489" s="303"/>
      <c r="Q489" s="262"/>
    </row>
    <row r="490">
      <c r="E490" s="266"/>
      <c r="F490" s="266"/>
      <c r="G490" s="266"/>
      <c r="H490" s="304" t="s">
        <v>246</v>
      </c>
      <c r="I490" s="271" t="s">
        <v>239</v>
      </c>
      <c r="J490" s="270"/>
      <c r="K490" s="271">
        <f t="shared" ref="K490:M490" si="89">K488/SHARDING(K489)</f>
        <v>1</v>
      </c>
      <c r="L490" s="271">
        <f t="shared" si="89"/>
        <v>4096</v>
      </c>
      <c r="M490" s="271">
        <f t="shared" si="89"/>
        <v>7168</v>
      </c>
      <c r="N490" s="271" t="s">
        <v>240</v>
      </c>
      <c r="O490" s="280"/>
      <c r="P490" s="440">
        <f>SIZEOF_IN_MIB(J490:M490, O487)</f>
        <v>56</v>
      </c>
      <c r="Q490" s="269"/>
    </row>
    <row r="491">
      <c r="E491" s="266"/>
      <c r="F491" s="266"/>
      <c r="G491" s="277"/>
      <c r="H491" s="302" t="s">
        <v>262</v>
      </c>
      <c r="I491" s="274"/>
      <c r="J491" s="261"/>
      <c r="K491" s="262" t="s">
        <v>143</v>
      </c>
      <c r="L491" s="274"/>
      <c r="M491" s="274"/>
      <c r="N491" s="274"/>
      <c r="O491" s="262"/>
      <c r="P491" s="303"/>
      <c r="Q491" s="262"/>
    </row>
    <row r="492">
      <c r="E492" s="266"/>
      <c r="F492" s="266"/>
      <c r="G492" s="623" t="s">
        <v>370</v>
      </c>
      <c r="H492" s="624" t="s">
        <v>371</v>
      </c>
      <c r="I492" s="428"/>
      <c r="J492" s="566">
        <v>8.0</v>
      </c>
      <c r="K492" s="271"/>
      <c r="L492" s="271"/>
      <c r="M492" s="271"/>
      <c r="N492" s="271"/>
      <c r="O492" s="269"/>
      <c r="P492" s="440"/>
      <c r="Q492" s="269"/>
    </row>
    <row r="493">
      <c r="E493" s="266"/>
      <c r="F493" s="266"/>
      <c r="H493" s="625" t="s">
        <v>571</v>
      </c>
      <c r="I493" s="429"/>
      <c r="J493" s="801">
        <f>P490 * HW_SPEC("# of TensorCore per Chip") /J492</f>
        <v>14</v>
      </c>
      <c r="K493" s="274"/>
      <c r="L493" s="274"/>
      <c r="M493" s="274"/>
      <c r="N493" s="274"/>
      <c r="O493" s="262"/>
      <c r="P493" s="303"/>
      <c r="Q493" s="262"/>
    </row>
    <row r="494">
      <c r="E494" s="266"/>
      <c r="F494" s="266"/>
      <c r="H494" s="624" t="s">
        <v>572</v>
      </c>
      <c r="I494" s="428"/>
      <c r="J494" s="802">
        <f>IFS(J492=1,0,
J492=2, 1,
J492=4, 2,
J492=8, 3)</f>
        <v>3</v>
      </c>
      <c r="K494" s="271"/>
      <c r="L494" s="271"/>
      <c r="M494" s="271"/>
      <c r="N494" s="271"/>
      <c r="O494" s="269"/>
      <c r="P494" s="440"/>
      <c r="Q494" s="269"/>
    </row>
    <row r="495">
      <c r="E495" s="266"/>
      <c r="F495" s="266"/>
      <c r="H495" s="625" t="s">
        <v>573</v>
      </c>
      <c r="I495" s="429"/>
      <c r="J495" s="626">
        <f>IFS(J492=1,0,
J492=2, 0,
J492=4, 1,
J492=8, 3)</f>
        <v>3</v>
      </c>
      <c r="K495" s="274"/>
      <c r="L495" s="274"/>
      <c r="M495" s="274"/>
      <c r="N495" s="274"/>
      <c r="O495" s="262"/>
      <c r="P495" s="303"/>
      <c r="Q495" s="262"/>
    </row>
    <row r="496">
      <c r="E496" s="266"/>
      <c r="F496" s="266"/>
      <c r="H496" s="624" t="s">
        <v>574</v>
      </c>
      <c r="I496" s="428"/>
      <c r="J496" s="802">
        <f>IFS(J492=1,0,
J492=2, 0,
J492=4, 0,
J492=8, 1)</f>
        <v>1</v>
      </c>
      <c r="K496" s="271"/>
      <c r="L496" s="271"/>
      <c r="M496" s="271"/>
      <c r="N496" s="271"/>
      <c r="O496" s="269"/>
      <c r="P496" s="440"/>
      <c r="Q496" s="269"/>
    </row>
    <row r="497">
      <c r="E497" s="266"/>
      <c r="F497" s="266"/>
      <c r="H497" s="625" t="s">
        <v>575</v>
      </c>
      <c r="I497" s="429"/>
      <c r="J497" s="626">
        <f>IFS(J492=1,0,
J492=2, 1,
J492=4, 4,
J492=8, 12)</f>
        <v>12</v>
      </c>
      <c r="K497" s="274"/>
      <c r="L497" s="274"/>
      <c r="M497" s="274"/>
      <c r="N497" s="274"/>
      <c r="O497" s="262"/>
      <c r="P497" s="303"/>
      <c r="Q497" s="262"/>
    </row>
    <row r="498">
      <c r="E498" s="266"/>
      <c r="F498" s="266"/>
      <c r="H498" s="624" t="s">
        <v>576</v>
      </c>
      <c r="I498" s="428"/>
      <c r="J498" s="803">
        <f>J493*(1*J494+2*J495+3*J496)</f>
        <v>168</v>
      </c>
      <c r="K498" s="271"/>
      <c r="L498" s="271"/>
      <c r="M498" s="271"/>
      <c r="N498" s="271"/>
      <c r="O498" s="269"/>
      <c r="P498" s="440"/>
      <c r="Q498" s="269"/>
    </row>
    <row r="499">
      <c r="E499" s="266"/>
      <c r="F499" s="266"/>
      <c r="H499" s="625" t="s">
        <v>577</v>
      </c>
      <c r="I499" s="429"/>
      <c r="J499" s="801">
        <f>J498*J492</f>
        <v>1344</v>
      </c>
      <c r="K499" s="274"/>
      <c r="L499" s="274"/>
      <c r="M499" s="274"/>
      <c r="N499" s="274"/>
      <c r="O499" s="262"/>
      <c r="P499" s="303"/>
      <c r="Q499" s="262"/>
    </row>
    <row r="500">
      <c r="E500" s="266"/>
      <c r="F500" s="266"/>
      <c r="H500" s="627" t="s">
        <v>269</v>
      </c>
      <c r="I500" s="428"/>
      <c r="J500" s="578">
        <f>ALL2ALL_CHIP2CHIP_TIME_MS2(J499,J497)</f>
        <v>0.68359375</v>
      </c>
      <c r="K500" s="271"/>
      <c r="L500" s="271"/>
      <c r="M500" s="271"/>
      <c r="N500" s="271"/>
      <c r="O500" s="269"/>
      <c r="P500" s="440"/>
      <c r="Q500" s="269"/>
    </row>
    <row r="501">
      <c r="E501" s="266"/>
      <c r="F501" s="266"/>
      <c r="G501" s="151" t="s">
        <v>372</v>
      </c>
      <c r="H501" s="804" t="s">
        <v>264</v>
      </c>
      <c r="I501" s="429"/>
      <c r="J501" s="805">
        <f>HW_SPEC("# of TensorCore per Chip")</f>
        <v>2</v>
      </c>
      <c r="K501" s="274"/>
      <c r="L501" s="274"/>
      <c r="M501" s="274"/>
      <c r="N501" s="274"/>
      <c r="O501" s="262"/>
      <c r="P501" s="303"/>
      <c r="Q501" s="262"/>
    </row>
    <row r="502">
      <c r="E502" s="266"/>
      <c r="F502" s="266"/>
      <c r="H502" s="627" t="s">
        <v>373</v>
      </c>
      <c r="I502" s="428"/>
      <c r="J502" s="806">
        <f>P490 /J492 * (J501-1)</f>
        <v>7</v>
      </c>
      <c r="K502" s="271"/>
      <c r="L502" s="271"/>
      <c r="M502" s="271"/>
      <c r="N502" s="271"/>
      <c r="O502" s="269"/>
      <c r="P502" s="440"/>
      <c r="Q502" s="269"/>
    </row>
    <row r="503">
      <c r="E503" s="266"/>
      <c r="F503" s="266"/>
      <c r="H503" s="804" t="s">
        <v>341</v>
      </c>
      <c r="I503" s="429"/>
      <c r="J503" s="807">
        <f>J502*J501</f>
        <v>14</v>
      </c>
      <c r="K503" s="274"/>
      <c r="L503" s="274"/>
      <c r="M503" s="274"/>
      <c r="N503" s="274"/>
      <c r="O503" s="262"/>
      <c r="P503" s="303"/>
      <c r="Q503" s="262"/>
    </row>
    <row r="504">
      <c r="E504" s="266"/>
      <c r="F504" s="266"/>
      <c r="H504" s="627" t="s">
        <v>269</v>
      </c>
      <c r="I504" s="428"/>
      <c r="J504" s="428">
        <f>ALL2ALL_CORE2CORE_TIME_MS(J503)</f>
        <v>0.01139322917</v>
      </c>
      <c r="K504" s="271"/>
      <c r="L504" s="271"/>
      <c r="M504" s="271"/>
      <c r="N504" s="271"/>
      <c r="O504" s="269"/>
      <c r="P504" s="440"/>
      <c r="Q504" s="269"/>
    </row>
    <row r="505">
      <c r="E505" s="266"/>
      <c r="F505" s="277"/>
      <c r="G505" s="526" t="s">
        <v>269</v>
      </c>
      <c r="H505" s="575">
        <f>J500+J504</f>
        <v>0.6949869792</v>
      </c>
      <c r="I505" s="274"/>
      <c r="J505" s="261"/>
      <c r="K505" s="274"/>
      <c r="L505" s="274"/>
      <c r="M505" s="274"/>
      <c r="N505" s="274"/>
      <c r="O505" s="262"/>
      <c r="P505" s="303"/>
      <c r="Q505" s="262"/>
    </row>
    <row r="506">
      <c r="E506" s="266"/>
      <c r="F506" s="632" t="s">
        <v>374</v>
      </c>
      <c r="G506" s="593" t="s">
        <v>116</v>
      </c>
      <c r="H506" s="641" t="s">
        <v>684</v>
      </c>
      <c r="I506" s="270"/>
      <c r="J506" s="269"/>
      <c r="K506" s="269"/>
      <c r="L506" s="269"/>
      <c r="M506" s="269"/>
      <c r="N506" s="271"/>
      <c r="O506" s="269"/>
      <c r="P506" s="440"/>
      <c r="Q506" s="269"/>
    </row>
    <row r="507">
      <c r="E507" s="266"/>
      <c r="F507" s="266"/>
      <c r="G507" s="297" t="s">
        <v>259</v>
      </c>
      <c r="H507" s="463" t="s">
        <v>238</v>
      </c>
      <c r="I507" s="261" t="s">
        <v>239</v>
      </c>
      <c r="J507" s="262"/>
      <c r="K507" s="262" t="s">
        <v>40</v>
      </c>
      <c r="L507" s="262" t="s">
        <v>38</v>
      </c>
      <c r="M507" s="262" t="s">
        <v>125</v>
      </c>
      <c r="N507" s="274"/>
      <c r="O507" s="263" t="str">
        <f>PARAMS("expert_collect_dtype")</f>
        <v>bf16</v>
      </c>
      <c r="P507" s="303"/>
      <c r="Q507" s="262"/>
    </row>
    <row r="508">
      <c r="E508" s="266"/>
      <c r="F508" s="266"/>
      <c r="G508" s="266"/>
      <c r="H508" s="304" t="s">
        <v>242</v>
      </c>
      <c r="I508" s="270" t="s">
        <v>239</v>
      </c>
      <c r="J508" s="271"/>
      <c r="K508" s="270">
        <f t="shared" ref="K508:M508" si="90">PARAMS(K507)</f>
        <v>16</v>
      </c>
      <c r="L508" s="270">
        <f t="shared" si="90"/>
        <v>512</v>
      </c>
      <c r="M508" s="270">
        <f t="shared" si="90"/>
        <v>7168</v>
      </c>
      <c r="N508" s="271"/>
      <c r="O508" s="272"/>
      <c r="P508" s="440">
        <f>SIZEOF_IN_MIB(J508:M508, O507)</f>
        <v>112</v>
      </c>
      <c r="Q508" s="269"/>
    </row>
    <row r="509">
      <c r="E509" s="266"/>
      <c r="F509" s="266"/>
      <c r="G509" s="266"/>
      <c r="H509" s="534" t="s">
        <v>244</v>
      </c>
      <c r="I509" s="274" t="s">
        <v>239</v>
      </c>
      <c r="J509" s="261"/>
      <c r="K509" s="262"/>
      <c r="L509" s="262"/>
      <c r="M509" s="262" t="s">
        <v>33</v>
      </c>
      <c r="N509" s="274"/>
      <c r="O509" s="275"/>
      <c r="P509" s="303"/>
      <c r="Q509" s="262"/>
    </row>
    <row r="510">
      <c r="E510" s="266"/>
      <c r="F510" s="266"/>
      <c r="G510" s="266"/>
      <c r="H510" s="300" t="s">
        <v>246</v>
      </c>
      <c r="I510" s="289" t="s">
        <v>239</v>
      </c>
      <c r="J510" s="290"/>
      <c r="K510" s="289">
        <f t="shared" ref="K510:M510" si="91">K508/SHARDING(K509)</f>
        <v>16</v>
      </c>
      <c r="L510" s="289">
        <f t="shared" si="91"/>
        <v>512</v>
      </c>
      <c r="M510" s="289">
        <f t="shared" si="91"/>
        <v>448</v>
      </c>
      <c r="N510" s="289"/>
      <c r="O510" s="277"/>
      <c r="P510" s="301">
        <f>SIZEOF_IN_MIB(J510:M510, O507)</f>
        <v>7</v>
      </c>
      <c r="Q510" s="195"/>
    </row>
    <row r="511">
      <c r="E511" s="266"/>
      <c r="F511" s="266"/>
      <c r="G511" s="277"/>
      <c r="H511" s="634" t="s">
        <v>376</v>
      </c>
      <c r="I511" s="635"/>
      <c r="J511" s="195" t="s">
        <v>143</v>
      </c>
      <c r="K511" s="289"/>
      <c r="L511" s="289"/>
      <c r="M511" s="289"/>
      <c r="N511" s="289"/>
      <c r="O511" s="195"/>
      <c r="P511" s="636"/>
      <c r="Q511" s="195"/>
    </row>
    <row r="512">
      <c r="E512" s="266"/>
      <c r="F512" s="266"/>
      <c r="G512" s="311" t="s">
        <v>264</v>
      </c>
      <c r="H512" s="637">
        <f>SHARDING(J511) * SHARDING(H463)</f>
        <v>16</v>
      </c>
      <c r="I512" s="289"/>
      <c r="J512" s="290"/>
      <c r="K512" s="289"/>
      <c r="L512" s="289"/>
      <c r="M512" s="289"/>
      <c r="N512" s="289"/>
      <c r="O512" s="195"/>
      <c r="P512" s="636"/>
      <c r="Q512" s="195"/>
    </row>
    <row r="513">
      <c r="E513" s="266"/>
      <c r="F513" s="266"/>
      <c r="G513" s="526" t="s">
        <v>340</v>
      </c>
      <c r="H513" s="584">
        <f>P510 / H512 * (H512-1)</f>
        <v>6.5625</v>
      </c>
      <c r="I513" s="289"/>
      <c r="J513" s="290"/>
      <c r="K513" s="289"/>
      <c r="L513" s="289"/>
      <c r="M513" s="289"/>
      <c r="N513" s="289"/>
      <c r="O513" s="195"/>
      <c r="P513" s="636"/>
      <c r="Q513" s="195"/>
    </row>
    <row r="514">
      <c r="E514" s="266"/>
      <c r="F514" s="266"/>
      <c r="G514" s="526" t="s">
        <v>341</v>
      </c>
      <c r="H514" s="638">
        <f>H513*H512</f>
        <v>105</v>
      </c>
      <c r="I514" s="533"/>
      <c r="J514" s="290"/>
      <c r="K514" s="289"/>
      <c r="L514" s="289"/>
      <c r="M514" s="289"/>
      <c r="N514" s="289"/>
      <c r="O514" s="195"/>
      <c r="P514" s="636"/>
      <c r="Q514" s="195"/>
    </row>
    <row r="515">
      <c r="E515" s="266"/>
      <c r="F515" s="266"/>
      <c r="G515" s="526" t="s">
        <v>377</v>
      </c>
      <c r="H515" s="639">
        <f>HW_SPEC("# of TensorCore per Chip")</f>
        <v>2</v>
      </c>
      <c r="I515" s="633" t="s">
        <v>378</v>
      </c>
      <c r="J515" s="261"/>
      <c r="K515" s="274"/>
      <c r="L515" s="274"/>
      <c r="M515" s="274"/>
      <c r="N515" s="274"/>
      <c r="O515" s="262"/>
      <c r="P515" s="640"/>
      <c r="Q515" s="262"/>
    </row>
    <row r="516">
      <c r="E516" s="266"/>
      <c r="F516" s="266"/>
      <c r="G516" s="311" t="s">
        <v>267</v>
      </c>
      <c r="H516" s="336" t="str">
        <f>IFS(H512=8,12,
H512=4,4,
H512=2,1,
TRUE,NA())</f>
        <v>#N/A</v>
      </c>
      <c r="I516" s="641"/>
      <c r="J516" s="270"/>
      <c r="K516" s="271"/>
      <c r="L516" s="271"/>
      <c r="M516" s="271"/>
      <c r="N516" s="271"/>
      <c r="O516" s="269"/>
      <c r="P516" s="642"/>
      <c r="Q516" s="269"/>
    </row>
    <row r="517">
      <c r="E517" s="266"/>
      <c r="F517" s="277"/>
      <c r="G517" s="526" t="s">
        <v>380</v>
      </c>
      <c r="H517" s="575" t="str">
        <f>REDUCE_SCATTER_CHIP2CHIP_TIME_MS2(H514*H515,H516)</f>
        <v>#N/A</v>
      </c>
      <c r="I517" s="534"/>
      <c r="J517" s="261"/>
      <c r="K517" s="274"/>
      <c r="L517" s="274"/>
      <c r="M517" s="274"/>
      <c r="N517" s="274"/>
      <c r="O517" s="262"/>
      <c r="P517" s="640"/>
      <c r="Q517" s="262"/>
    </row>
    <row r="518">
      <c r="E518" s="266"/>
      <c r="F518" s="632" t="s">
        <v>56</v>
      </c>
      <c r="G518" s="643" t="s">
        <v>116</v>
      </c>
      <c r="H518" s="324" t="s">
        <v>685</v>
      </c>
      <c r="I518" s="269"/>
      <c r="J518" s="270"/>
      <c r="K518" s="269"/>
      <c r="L518" s="488"/>
      <c r="M518" s="269"/>
      <c r="N518" s="271"/>
      <c r="O518" s="269"/>
      <c r="P518" s="440"/>
      <c r="Q518" s="269"/>
    </row>
    <row r="519">
      <c r="E519" s="266"/>
      <c r="F519" s="266"/>
      <c r="G519" s="541" t="s">
        <v>259</v>
      </c>
      <c r="H519" s="534" t="s">
        <v>238</v>
      </c>
      <c r="I519" s="534"/>
      <c r="J519" s="261"/>
      <c r="K519" s="262" t="s">
        <v>40</v>
      </c>
      <c r="L519" s="425" t="s">
        <v>38</v>
      </c>
      <c r="M519" s="262" t="s">
        <v>125</v>
      </c>
      <c r="N519" s="274"/>
      <c r="O519" s="263" t="str">
        <f>PARAMS("expert_collect_dtype")</f>
        <v>bf16</v>
      </c>
      <c r="P519" s="303"/>
      <c r="Q519" s="262"/>
    </row>
    <row r="520">
      <c r="E520" s="266"/>
      <c r="F520" s="266"/>
      <c r="G520" s="266"/>
      <c r="H520" s="304" t="s">
        <v>242</v>
      </c>
      <c r="I520" s="304"/>
      <c r="J520" s="270"/>
      <c r="K520" s="271">
        <f t="shared" ref="K520:M520" si="92">PARAMS(K519)</f>
        <v>16</v>
      </c>
      <c r="L520" s="271">
        <f t="shared" si="92"/>
        <v>512</v>
      </c>
      <c r="M520" s="271">
        <f t="shared" si="92"/>
        <v>7168</v>
      </c>
      <c r="N520" s="271"/>
      <c r="O520" s="272"/>
      <c r="P520" s="440">
        <f>SIZEOF_IN_MIB(J520:M520, O519)</f>
        <v>112</v>
      </c>
      <c r="Q520" s="269"/>
    </row>
    <row r="521">
      <c r="E521" s="266"/>
      <c r="F521" s="266"/>
      <c r="G521" s="266"/>
      <c r="H521" s="534" t="s">
        <v>244</v>
      </c>
      <c r="I521" s="534"/>
      <c r="J521" s="261"/>
      <c r="K521" s="262"/>
      <c r="L521" s="262"/>
      <c r="M521" s="262"/>
      <c r="N521" s="274"/>
      <c r="O521" s="275"/>
      <c r="P521" s="303"/>
      <c r="Q521" s="262"/>
    </row>
    <row r="522">
      <c r="E522" s="266"/>
      <c r="F522" s="266"/>
      <c r="G522" s="266"/>
      <c r="H522" s="449" t="s">
        <v>246</v>
      </c>
      <c r="I522" s="449"/>
      <c r="J522" s="270"/>
      <c r="K522" s="271">
        <f t="shared" ref="K522:M522" si="93">K520/SHARDING(K521)</f>
        <v>16</v>
      </c>
      <c r="L522" s="271">
        <f t="shared" si="93"/>
        <v>512</v>
      </c>
      <c r="M522" s="271">
        <f t="shared" si="93"/>
        <v>7168</v>
      </c>
      <c r="N522" s="271"/>
      <c r="O522" s="280"/>
      <c r="P522" s="440">
        <f>SIZEOF_IN_MIB(J522:M522, O519)</f>
        <v>112</v>
      </c>
      <c r="Q522" s="269"/>
    </row>
    <row r="523">
      <c r="E523" s="266"/>
      <c r="F523" s="266"/>
      <c r="G523" s="277"/>
      <c r="H523" s="571" t="s">
        <v>376</v>
      </c>
      <c r="I523" s="302"/>
      <c r="J523" s="571" t="s">
        <v>143</v>
      </c>
      <c r="K523" s="261"/>
      <c r="L523" s="262"/>
      <c r="M523" s="274"/>
      <c r="N523" s="274"/>
      <c r="O523" s="262"/>
      <c r="P523" s="303"/>
      <c r="Q523" s="262"/>
    </row>
    <row r="524">
      <c r="E524" s="266"/>
      <c r="F524" s="266"/>
      <c r="G524" s="384" t="s">
        <v>382</v>
      </c>
      <c r="H524" s="538" t="s">
        <v>264</v>
      </c>
      <c r="I524" s="305"/>
      <c r="J524" s="527">
        <f>SHARDING(J523)*SHARDING(H463)/HW_SPEC("# of TensorCore per Chip")</f>
        <v>8</v>
      </c>
      <c r="K524" s="270"/>
      <c r="L524" s="269"/>
      <c r="M524" s="271"/>
      <c r="N524" s="271"/>
      <c r="O524" s="269"/>
      <c r="P524" s="440"/>
      <c r="Q524" s="269"/>
    </row>
    <row r="525">
      <c r="E525" s="266"/>
      <c r="F525" s="266"/>
      <c r="G525" s="266"/>
      <c r="H525" s="571" t="s">
        <v>383</v>
      </c>
      <c r="I525" s="222"/>
      <c r="J525" s="646">
        <f>P522 / J524 * (J524-1)</f>
        <v>98</v>
      </c>
      <c r="K525" s="261"/>
      <c r="L525" s="262"/>
      <c r="M525" s="274"/>
      <c r="N525" s="274"/>
      <c r="O525" s="262"/>
      <c r="P525" s="303"/>
      <c r="Q525" s="262"/>
    </row>
    <row r="526">
      <c r="E526" s="266"/>
      <c r="F526" s="266"/>
      <c r="G526" s="266"/>
      <c r="H526" s="566" t="s">
        <v>341</v>
      </c>
      <c r="I526" s="305"/>
      <c r="J526" s="645">
        <f>J525*J524</f>
        <v>784</v>
      </c>
      <c r="K526" s="270"/>
      <c r="L526" s="269"/>
      <c r="M526" s="271"/>
      <c r="N526" s="271"/>
      <c r="O526" s="269"/>
      <c r="P526" s="440"/>
      <c r="Q526" s="269"/>
    </row>
    <row r="527">
      <c r="E527" s="266"/>
      <c r="F527" s="266"/>
      <c r="G527" s="266"/>
      <c r="H527" s="571" t="s">
        <v>267</v>
      </c>
      <c r="I527" s="222"/>
      <c r="J527" s="644">
        <f>IFS(J524=8,12,
J524=4,4,
J524=2,1,
TRUE,NA())</f>
        <v>12</v>
      </c>
      <c r="K527" s="261"/>
      <c r="L527" s="262"/>
      <c r="M527" s="274"/>
      <c r="N527" s="274"/>
      <c r="O527" s="262"/>
      <c r="P527" s="303"/>
      <c r="Q527" s="262"/>
    </row>
    <row r="528">
      <c r="E528" s="266"/>
      <c r="F528" s="266"/>
      <c r="G528" s="277"/>
      <c r="H528" s="566" t="s">
        <v>269</v>
      </c>
      <c r="I528" s="305"/>
      <c r="J528" s="808">
        <f>IF(J526=0,0, REDUCE_SCATTER_CHIP2CHIP_TIME_MS2(J526,J527))</f>
        <v>0.3987630208</v>
      </c>
      <c r="K528" s="270"/>
      <c r="L528" s="269"/>
      <c r="M528" s="271"/>
      <c r="N528" s="271"/>
      <c r="O528" s="269"/>
      <c r="P528" s="440"/>
      <c r="Q528" s="269"/>
    </row>
    <row r="529">
      <c r="E529" s="266"/>
      <c r="F529" s="266"/>
      <c r="G529" s="541" t="s">
        <v>384</v>
      </c>
      <c r="H529" s="342" t="s">
        <v>264</v>
      </c>
      <c r="I529" s="533"/>
      <c r="J529" s="647">
        <f>HW_SPEC("# of TensorCore per Chip")</f>
        <v>2</v>
      </c>
      <c r="K529" s="290"/>
      <c r="L529" s="195"/>
      <c r="M529" s="289"/>
      <c r="N529" s="289"/>
      <c r="O529" s="195"/>
      <c r="P529" s="301"/>
      <c r="Q529" s="195"/>
    </row>
    <row r="530">
      <c r="E530" s="266"/>
      <c r="F530" s="266"/>
      <c r="G530" s="266"/>
      <c r="H530" s="634" t="s">
        <v>373</v>
      </c>
      <c r="I530" s="172"/>
      <c r="J530" s="648">
        <f>P522 * (J529-1)/J529</f>
        <v>56</v>
      </c>
      <c r="K530" s="290"/>
      <c r="L530" s="195"/>
      <c r="M530" s="289"/>
      <c r="N530" s="289"/>
      <c r="O530" s="195"/>
      <c r="P530" s="301"/>
      <c r="Q530" s="195"/>
    </row>
    <row r="531">
      <c r="E531" s="266"/>
      <c r="F531" s="266"/>
      <c r="G531" s="266"/>
      <c r="H531" s="634" t="s">
        <v>341</v>
      </c>
      <c r="I531" s="172"/>
      <c r="J531" s="648">
        <f>J530*J529</f>
        <v>112</v>
      </c>
      <c r="K531" s="290"/>
      <c r="L531" s="195"/>
      <c r="M531" s="289"/>
      <c r="N531" s="289"/>
      <c r="O531" s="195"/>
      <c r="P531" s="301"/>
      <c r="Q531" s="195"/>
    </row>
    <row r="532">
      <c r="E532" s="266"/>
      <c r="F532" s="266"/>
      <c r="G532" s="266"/>
      <c r="H532" s="634" t="s">
        <v>269</v>
      </c>
      <c r="I532" s="172"/>
      <c r="J532" s="649">
        <f>REDUCE_SCATTER_CORE2CORE_TIME_MS(J531)</f>
        <v>0.09114583333</v>
      </c>
      <c r="K532" s="290"/>
      <c r="L532" s="195"/>
      <c r="M532" s="289"/>
      <c r="N532" s="289"/>
      <c r="O532" s="195"/>
      <c r="P532" s="301"/>
      <c r="Q532" s="195"/>
    </row>
    <row r="533">
      <c r="E533" s="266"/>
      <c r="F533" s="266"/>
      <c r="G533" s="277"/>
      <c r="H533" s="634" t="s">
        <v>385</v>
      </c>
      <c r="I533" s="172"/>
      <c r="J533" s="649">
        <f>J532/J524</f>
        <v>0.01139322917</v>
      </c>
      <c r="K533" s="290"/>
      <c r="L533" s="195"/>
      <c r="M533" s="289"/>
      <c r="N533" s="289"/>
      <c r="O533" s="195"/>
      <c r="P533" s="301"/>
      <c r="Q533" s="195"/>
    </row>
    <row r="534">
      <c r="E534" s="266"/>
      <c r="F534" s="277"/>
      <c r="G534" s="531" t="s">
        <v>386</v>
      </c>
      <c r="H534" s="809">
        <f>SUM(J528+J533)</f>
        <v>0.41015625</v>
      </c>
      <c r="I534" s="649"/>
      <c r="J534" s="290"/>
      <c r="K534" s="290"/>
      <c r="L534" s="195"/>
      <c r="M534" s="289"/>
      <c r="N534" s="289"/>
      <c r="O534" s="195"/>
      <c r="P534" s="301"/>
      <c r="Q534" s="195"/>
    </row>
    <row r="535">
      <c r="E535" s="266"/>
      <c r="F535" s="296" t="s">
        <v>293</v>
      </c>
      <c r="G535" s="651" t="s">
        <v>280</v>
      </c>
      <c r="H535" s="652" t="s">
        <v>56</v>
      </c>
      <c r="I535" s="582"/>
      <c r="J535" s="380"/>
      <c r="K535" s="380"/>
      <c r="L535" s="381"/>
      <c r="M535" s="381"/>
      <c r="N535" s="381"/>
      <c r="O535" s="380"/>
      <c r="P535" s="653"/>
      <c r="Q535" s="172"/>
    </row>
    <row r="536">
      <c r="E536" s="266"/>
      <c r="F536" s="266"/>
      <c r="G536" s="523" t="s">
        <v>298</v>
      </c>
      <c r="H536" s="654">
        <f>IFS(H535=F487,H505,H535=F506,H517,F518=H535,H534, TRUE,0)</f>
        <v>0.41015625</v>
      </c>
      <c r="I536" s="513"/>
      <c r="J536" s="374"/>
      <c r="K536" s="374"/>
      <c r="L536" s="375"/>
      <c r="M536" s="375"/>
      <c r="N536" s="375"/>
      <c r="O536" s="374"/>
      <c r="P536" s="655"/>
      <c r="Q536" s="376"/>
    </row>
    <row r="537">
      <c r="E537" s="266"/>
      <c r="F537" s="266"/>
      <c r="G537" s="378" t="s">
        <v>283</v>
      </c>
      <c r="H537" s="558">
        <f>IFS(PARAMS("topo")="2x2x2", (2+2+2)/2,
PARAMS("topo")="2x2", (2+2)/2,
TRUE, NA())</f>
        <v>3</v>
      </c>
      <c r="I537" s="582"/>
      <c r="J537" s="380"/>
      <c r="K537" s="380"/>
      <c r="L537" s="381"/>
      <c r="M537" s="381"/>
      <c r="N537" s="381"/>
      <c r="O537" s="380"/>
      <c r="P537" s="653"/>
      <c r="Q537" s="172"/>
    </row>
    <row r="538">
      <c r="E538" s="266"/>
      <c r="F538" s="277"/>
      <c r="G538" s="372" t="s">
        <v>284</v>
      </c>
      <c r="H538" s="373">
        <f>IF(H535="No Collectives", 0, H537 * HW_SPEC("Chip-to-Chip ICI Latency (ms)"))</f>
        <v>0.0039</v>
      </c>
      <c r="I538" s="580"/>
      <c r="J538" s="374"/>
      <c r="K538" s="374"/>
      <c r="L538" s="375"/>
      <c r="M538" s="375"/>
      <c r="N538" s="375"/>
      <c r="O538" s="374"/>
      <c r="P538" s="655"/>
      <c r="Q538" s="504"/>
    </row>
    <row r="539">
      <c r="E539" s="266"/>
      <c r="F539" s="541" t="s">
        <v>285</v>
      </c>
      <c r="G539" s="533" t="s">
        <v>45</v>
      </c>
      <c r="H539" s="810"/>
      <c r="I539" s="582"/>
      <c r="J539" s="380"/>
      <c r="K539" s="380"/>
      <c r="L539" s="381"/>
      <c r="M539" s="381"/>
      <c r="N539" s="381"/>
      <c r="O539" s="380"/>
      <c r="P539" s="653"/>
      <c r="Q539" s="172"/>
    </row>
    <row r="540">
      <c r="E540" s="266"/>
      <c r="F540" s="266"/>
      <c r="G540" s="533"/>
      <c r="H540" s="595"/>
      <c r="I540" s="386"/>
      <c r="J540" s="380"/>
      <c r="K540" s="380"/>
      <c r="L540" s="381"/>
      <c r="M540" s="381"/>
      <c r="N540" s="381"/>
      <c r="O540" s="380"/>
      <c r="P540" s="653"/>
      <c r="Q540" s="172"/>
    </row>
    <row r="541">
      <c r="E541" s="266"/>
      <c r="F541" s="277"/>
      <c r="G541" s="533"/>
      <c r="H541" s="595"/>
      <c r="I541" s="386"/>
      <c r="J541" s="380"/>
      <c r="K541" s="380"/>
      <c r="L541" s="381"/>
      <c r="M541" s="381"/>
      <c r="N541" s="381"/>
      <c r="O541" s="380"/>
      <c r="P541" s="653"/>
      <c r="Q541" s="172"/>
    </row>
    <row r="542">
      <c r="E542" s="266"/>
      <c r="F542" s="541" t="s">
        <v>289</v>
      </c>
      <c r="G542" s="533" t="s">
        <v>45</v>
      </c>
      <c r="H542" s="595"/>
      <c r="I542" s="386"/>
      <c r="J542" s="380"/>
      <c r="K542" s="380"/>
      <c r="L542" s="381"/>
      <c r="M542" s="381"/>
      <c r="N542" s="381"/>
      <c r="O542" s="380"/>
      <c r="P542" s="653"/>
      <c r="Q542" s="172"/>
    </row>
    <row r="543">
      <c r="E543" s="277"/>
      <c r="F543" s="277"/>
      <c r="G543" s="533"/>
      <c r="H543" s="595"/>
      <c r="I543" s="386"/>
      <c r="J543" s="380"/>
      <c r="K543" s="380"/>
      <c r="L543" s="381"/>
      <c r="M543" s="381"/>
      <c r="N543" s="381"/>
      <c r="O543" s="380"/>
      <c r="P543" s="653"/>
      <c r="Q543" s="172"/>
    </row>
    <row r="544">
      <c r="E544" s="258" t="s">
        <v>387</v>
      </c>
      <c r="F544" s="656" t="s">
        <v>249</v>
      </c>
      <c r="G544" s="260"/>
      <c r="H544" s="463" t="s">
        <v>238</v>
      </c>
      <c r="I544" s="261" t="s">
        <v>239</v>
      </c>
      <c r="J544" s="262"/>
      <c r="K544" s="262" t="s">
        <v>40</v>
      </c>
      <c r="L544" s="262" t="s">
        <v>38</v>
      </c>
      <c r="M544" s="425" t="s">
        <v>125</v>
      </c>
      <c r="N544" s="261" t="s">
        <v>240</v>
      </c>
      <c r="O544" s="263" t="s">
        <v>63</v>
      </c>
      <c r="P544" s="303"/>
      <c r="Q544" s="263" t="b">
        <v>0</v>
      </c>
    </row>
    <row r="545">
      <c r="E545" s="266"/>
      <c r="F545" s="267"/>
      <c r="G545" s="268"/>
      <c r="H545" s="304" t="s">
        <v>242</v>
      </c>
      <c r="I545" s="270" t="s">
        <v>239</v>
      </c>
      <c r="J545" s="271"/>
      <c r="K545" s="270">
        <f t="shared" ref="K545:M545" si="94">PARAMS(K544)</f>
        <v>16</v>
      </c>
      <c r="L545" s="270">
        <f t="shared" si="94"/>
        <v>512</v>
      </c>
      <c r="M545" s="270">
        <f t="shared" si="94"/>
        <v>7168</v>
      </c>
      <c r="N545" s="270" t="s">
        <v>240</v>
      </c>
      <c r="O545" s="272"/>
      <c r="P545" s="440">
        <f>SIZEOF_IN_MIB(J545:M545, O544)</f>
        <v>56</v>
      </c>
      <c r="Q545" s="272"/>
    </row>
    <row r="546">
      <c r="E546" s="266"/>
      <c r="F546" s="267"/>
      <c r="G546" s="268"/>
      <c r="H546" s="534" t="s">
        <v>244</v>
      </c>
      <c r="I546" s="274" t="s">
        <v>239</v>
      </c>
      <c r="J546" s="261"/>
      <c r="K546" s="262" t="s">
        <v>33</v>
      </c>
      <c r="L546" s="262"/>
      <c r="M546" s="262"/>
      <c r="N546" s="274" t="s">
        <v>240</v>
      </c>
      <c r="O546" s="275"/>
      <c r="P546" s="303"/>
      <c r="Q546" s="275"/>
    </row>
    <row r="547">
      <c r="E547" s="266"/>
      <c r="F547" s="278"/>
      <c r="G547" s="279"/>
      <c r="H547" s="304" t="s">
        <v>246</v>
      </c>
      <c r="I547" s="271" t="s">
        <v>239</v>
      </c>
      <c r="J547" s="270"/>
      <c r="K547" s="271">
        <f t="shared" ref="K547:M547" si="95">K545/SHARDING(K546)</f>
        <v>1</v>
      </c>
      <c r="L547" s="271">
        <f t="shared" si="95"/>
        <v>512</v>
      </c>
      <c r="M547" s="271">
        <f t="shared" si="95"/>
        <v>7168</v>
      </c>
      <c r="N547" s="271" t="s">
        <v>240</v>
      </c>
      <c r="O547" s="280"/>
      <c r="P547" s="440">
        <f>SIZEOF_IN_MIB(J547:M547, O544)</f>
        <v>3.5</v>
      </c>
      <c r="Q547" s="280"/>
    </row>
    <row r="548">
      <c r="E548" s="266"/>
      <c r="F548" s="657" t="s">
        <v>253</v>
      </c>
      <c r="G548" s="260"/>
      <c r="H548" s="534" t="s">
        <v>238</v>
      </c>
      <c r="I548" s="274" t="s">
        <v>239</v>
      </c>
      <c r="J548" s="261"/>
      <c r="K548" s="222"/>
      <c r="L548" s="262" t="s">
        <v>125</v>
      </c>
      <c r="M548" s="425" t="s">
        <v>129</v>
      </c>
      <c r="N548" s="274" t="s">
        <v>240</v>
      </c>
      <c r="O548" s="263" t="s">
        <v>127</v>
      </c>
      <c r="P548" s="303"/>
      <c r="Q548" s="263" t="b">
        <v>0</v>
      </c>
    </row>
    <row r="549">
      <c r="E549" s="266"/>
      <c r="F549" s="267"/>
      <c r="G549" s="268"/>
      <c r="H549" s="304" t="s">
        <v>242</v>
      </c>
      <c r="I549" s="271" t="s">
        <v>239</v>
      </c>
      <c r="J549" s="270"/>
      <c r="K549" s="324">
        <v>2.0</v>
      </c>
      <c r="L549" s="271">
        <f t="shared" ref="L549:M549" si="96">PARAMS(L548)</f>
        <v>7168</v>
      </c>
      <c r="M549" s="271">
        <f t="shared" si="96"/>
        <v>2048</v>
      </c>
      <c r="N549" s="271" t="s">
        <v>240</v>
      </c>
      <c r="O549" s="272"/>
      <c r="P549" s="440">
        <f>SIZEOF_IN_MIB(J549:M549, O548)</f>
        <v>14</v>
      </c>
      <c r="Q549" s="272"/>
    </row>
    <row r="550">
      <c r="E550" s="266"/>
      <c r="F550" s="267"/>
      <c r="G550" s="268"/>
      <c r="H550" s="534" t="s">
        <v>244</v>
      </c>
      <c r="I550" s="274" t="s">
        <v>239</v>
      </c>
      <c r="J550" s="261"/>
      <c r="K550" s="222"/>
      <c r="L550" s="262"/>
      <c r="M550" s="262"/>
      <c r="N550" s="274" t="s">
        <v>240</v>
      </c>
      <c r="O550" s="275"/>
      <c r="P550" s="303"/>
      <c r="Q550" s="275"/>
    </row>
    <row r="551">
      <c r="E551" s="266"/>
      <c r="F551" s="278"/>
      <c r="G551" s="279"/>
      <c r="H551" s="449" t="s">
        <v>246</v>
      </c>
      <c r="I551" s="271" t="s">
        <v>239</v>
      </c>
      <c r="J551" s="270"/>
      <c r="K551" s="324">
        <v>2.0</v>
      </c>
      <c r="L551" s="271">
        <f t="shared" ref="L551:M551" si="97">L549/SHARDING(L550)</f>
        <v>7168</v>
      </c>
      <c r="M551" s="271">
        <f t="shared" si="97"/>
        <v>2048</v>
      </c>
      <c r="N551" s="271" t="s">
        <v>240</v>
      </c>
      <c r="O551" s="280"/>
      <c r="P551" s="440">
        <f>SIZEOF_IN_MIB(J551:M551, O548)</f>
        <v>14</v>
      </c>
      <c r="Q551" s="280"/>
    </row>
    <row r="552">
      <c r="E552" s="266"/>
      <c r="F552" s="657" t="s">
        <v>257</v>
      </c>
      <c r="G552" s="260"/>
      <c r="H552" s="534" t="s">
        <v>238</v>
      </c>
      <c r="I552" s="274" t="s">
        <v>239</v>
      </c>
      <c r="J552" s="261"/>
      <c r="K552" s="262" t="s">
        <v>40</v>
      </c>
      <c r="L552" s="262" t="s">
        <v>38</v>
      </c>
      <c r="M552" s="262" t="s">
        <v>129</v>
      </c>
      <c r="N552" s="274" t="s">
        <v>240</v>
      </c>
      <c r="O552" s="658" t="s">
        <v>82</v>
      </c>
      <c r="P552" s="303"/>
      <c r="Q552" s="263" t="b">
        <v>0</v>
      </c>
    </row>
    <row r="553">
      <c r="E553" s="266"/>
      <c r="F553" s="267"/>
      <c r="G553" s="268"/>
      <c r="H553" s="304" t="s">
        <v>242</v>
      </c>
      <c r="I553" s="271" t="s">
        <v>239</v>
      </c>
      <c r="J553" s="269">
        <v>2.0</v>
      </c>
      <c r="K553" s="271">
        <f t="shared" ref="K553:M553" si="98">PARAMS(K552)</f>
        <v>16</v>
      </c>
      <c r="L553" s="271">
        <f t="shared" si="98"/>
        <v>512</v>
      </c>
      <c r="M553" s="271">
        <f t="shared" si="98"/>
        <v>2048</v>
      </c>
      <c r="N553" s="271" t="s">
        <v>240</v>
      </c>
      <c r="O553" s="272"/>
      <c r="P553" s="440">
        <f>SIZEOF_IN_MIB(J553:M553, O552)</f>
        <v>64</v>
      </c>
      <c r="Q553" s="272"/>
    </row>
    <row r="554">
      <c r="E554" s="266"/>
      <c r="F554" s="267"/>
      <c r="G554" s="268"/>
      <c r="H554" s="534" t="s">
        <v>244</v>
      </c>
      <c r="I554" s="274" t="s">
        <v>239</v>
      </c>
      <c r="J554" s="261"/>
      <c r="K554" s="262" t="s">
        <v>33</v>
      </c>
      <c r="L554" s="262"/>
      <c r="M554" s="274"/>
      <c r="N554" s="274" t="s">
        <v>240</v>
      </c>
      <c r="O554" s="275"/>
      <c r="P554" s="303"/>
      <c r="Q554" s="275"/>
    </row>
    <row r="555">
      <c r="E555" s="266"/>
      <c r="F555" s="278"/>
      <c r="G555" s="279"/>
      <c r="H555" s="449" t="s">
        <v>246</v>
      </c>
      <c r="I555" s="271" t="s">
        <v>239</v>
      </c>
      <c r="J555" s="269">
        <v>2.0</v>
      </c>
      <c r="K555" s="271">
        <f t="shared" ref="K555:M555" si="99">K553/SHARDING(K554)</f>
        <v>1</v>
      </c>
      <c r="L555" s="271">
        <f t="shared" si="99"/>
        <v>512</v>
      </c>
      <c r="M555" s="271">
        <f t="shared" si="99"/>
        <v>2048</v>
      </c>
      <c r="N555" s="271" t="s">
        <v>240</v>
      </c>
      <c r="O555" s="280"/>
      <c r="P555" s="440">
        <f>SIZEOF_IN_MIB(J555:M555, O552)</f>
        <v>4</v>
      </c>
      <c r="Q555" s="280"/>
    </row>
    <row r="556">
      <c r="E556" s="266"/>
      <c r="F556" s="297" t="s">
        <v>293</v>
      </c>
      <c r="G556" s="533"/>
      <c r="H556" s="659"/>
      <c r="I556" s="261"/>
      <c r="J556" s="261"/>
      <c r="K556" s="261"/>
      <c r="L556" s="274"/>
      <c r="M556" s="274"/>
      <c r="N556" s="274"/>
      <c r="O556" s="261"/>
      <c r="P556" s="303"/>
      <c r="Q556" s="660"/>
    </row>
    <row r="557">
      <c r="E557" s="266"/>
      <c r="F557" s="277"/>
      <c r="G557" s="600" t="s">
        <v>298</v>
      </c>
      <c r="H557" s="661"/>
      <c r="I557" s="419"/>
      <c r="J557" s="270"/>
      <c r="K557" s="270"/>
      <c r="L557" s="271"/>
      <c r="M557" s="271"/>
      <c r="N557" s="271"/>
      <c r="O557" s="270"/>
      <c r="P557" s="440"/>
      <c r="Q557" s="477"/>
    </row>
    <row r="558">
      <c r="E558" s="266"/>
      <c r="F558" s="662" t="s">
        <v>285</v>
      </c>
      <c r="G558" s="533" t="s">
        <v>286</v>
      </c>
      <c r="H558" s="595" t="str">
        <f>VLOOKUP(O544&amp;","&amp;O548,$T$3:$W$12,4, FALSE)</f>
        <v>fp8</v>
      </c>
      <c r="I558" s="386"/>
      <c r="J558" s="380"/>
      <c r="K558" s="380"/>
      <c r="L558" s="381"/>
      <c r="M558" s="381"/>
      <c r="N558" s="381"/>
      <c r="O558" s="380"/>
      <c r="P558" s="394"/>
      <c r="Q558" s="172"/>
    </row>
    <row r="559">
      <c r="E559" s="266"/>
      <c r="F559" s="266"/>
      <c r="G559" s="595" t="s">
        <v>299</v>
      </c>
      <c r="H559" s="599">
        <f>CALCULATE_FLOPS(J547:M547,J551:M551,M551,L551,H558)</f>
        <v>14680064</v>
      </c>
      <c r="I559" s="386"/>
      <c r="J559" s="380"/>
      <c r="K559" s="380"/>
      <c r="L559" s="381"/>
      <c r="M559" s="381"/>
      <c r="N559" s="381"/>
      <c r="O559" s="380"/>
      <c r="P559" s="394"/>
      <c r="Q559" s="172"/>
    </row>
    <row r="560">
      <c r="E560" s="266"/>
      <c r="F560" s="277"/>
      <c r="G560" s="600" t="s">
        <v>288</v>
      </c>
      <c r="H560" s="663">
        <f>COMPUTE_TIME_MS(H559, H558)</f>
        <v>0.000007399151218</v>
      </c>
      <c r="I560" s="390"/>
      <c r="J560" s="391"/>
      <c r="K560" s="391"/>
      <c r="L560" s="392"/>
      <c r="M560" s="392"/>
      <c r="N560" s="392"/>
      <c r="O560" s="391"/>
      <c r="P560" s="602"/>
      <c r="Q560" s="172"/>
    </row>
    <row r="561">
      <c r="E561" s="266"/>
      <c r="F561" s="662" t="s">
        <v>289</v>
      </c>
      <c r="G561" s="595" t="s">
        <v>290</v>
      </c>
      <c r="H561" s="603">
        <f>IF(Q544,0,P547)+IF(Q548,0,P551)+IF(Q552,0,P555)</f>
        <v>21.5</v>
      </c>
      <c r="I561" s="380"/>
      <c r="J561" s="380"/>
      <c r="K561" s="380"/>
      <c r="L561" s="381"/>
      <c r="M561" s="381"/>
      <c r="N561" s="381"/>
      <c r="O561" s="380"/>
      <c r="P561" s="394"/>
      <c r="Q561" s="172"/>
    </row>
    <row r="562">
      <c r="E562" s="277"/>
      <c r="F562" s="277"/>
      <c r="G562" s="604" t="s">
        <v>291</v>
      </c>
      <c r="H562" s="664">
        <f>HBM_TIME_MS(H561)</f>
        <v>0.007175698479</v>
      </c>
      <c r="I562" s="391"/>
      <c r="J562" s="391"/>
      <c r="K562" s="391"/>
      <c r="L562" s="392"/>
      <c r="M562" s="392"/>
      <c r="N562" s="392"/>
      <c r="O562" s="391"/>
      <c r="P562" s="602"/>
      <c r="Q562" s="172"/>
    </row>
    <row r="563">
      <c r="E563" s="258" t="s">
        <v>388</v>
      </c>
      <c r="F563" s="656" t="s">
        <v>249</v>
      </c>
      <c r="G563" s="260"/>
      <c r="H563" s="463" t="s">
        <v>238</v>
      </c>
      <c r="I563" s="261" t="s">
        <v>239</v>
      </c>
      <c r="J563" s="331"/>
      <c r="K563" s="665" t="s">
        <v>40</v>
      </c>
      <c r="L563" s="665" t="s">
        <v>38</v>
      </c>
      <c r="M563" s="666" t="s">
        <v>129</v>
      </c>
      <c r="N563" s="261" t="s">
        <v>240</v>
      </c>
      <c r="O563" s="263" t="s">
        <v>63</v>
      </c>
      <c r="P563" s="303"/>
      <c r="Q563" s="263" t="b">
        <v>0</v>
      </c>
    </row>
    <row r="564">
      <c r="E564" s="266"/>
      <c r="F564" s="267"/>
      <c r="G564" s="268"/>
      <c r="H564" s="304" t="s">
        <v>242</v>
      </c>
      <c r="I564" s="270" t="s">
        <v>239</v>
      </c>
      <c r="J564" s="326"/>
      <c r="K564" s="667">
        <f t="shared" ref="K564:M564" si="100">PARAMS(K563)</f>
        <v>16</v>
      </c>
      <c r="L564" s="668">
        <f t="shared" si="100"/>
        <v>512</v>
      </c>
      <c r="M564" s="668">
        <f t="shared" si="100"/>
        <v>2048</v>
      </c>
      <c r="N564" s="270" t="s">
        <v>240</v>
      </c>
      <c r="O564" s="272"/>
      <c r="P564" s="440">
        <f>SIZEOF_IN_MIB(J564:M564, O563)</f>
        <v>16</v>
      </c>
      <c r="Q564" s="272"/>
    </row>
    <row r="565">
      <c r="E565" s="266"/>
      <c r="F565" s="267"/>
      <c r="G565" s="268"/>
      <c r="H565" s="534" t="s">
        <v>244</v>
      </c>
      <c r="I565" s="274" t="s">
        <v>239</v>
      </c>
      <c r="J565" s="330"/>
      <c r="K565" s="665" t="s">
        <v>33</v>
      </c>
      <c r="L565" s="331"/>
      <c r="M565" s="331"/>
      <c r="N565" s="274" t="s">
        <v>240</v>
      </c>
      <c r="O565" s="275"/>
      <c r="P565" s="303"/>
      <c r="Q565" s="275"/>
    </row>
    <row r="566">
      <c r="E566" s="266"/>
      <c r="F566" s="278"/>
      <c r="G566" s="279"/>
      <c r="H566" s="304" t="s">
        <v>246</v>
      </c>
      <c r="I566" s="271" t="s">
        <v>239</v>
      </c>
      <c r="J566" s="325"/>
      <c r="K566" s="670">
        <f t="shared" ref="K566:M566" si="101">K564/SHARDING(K565)</f>
        <v>1</v>
      </c>
      <c r="L566" s="670">
        <f t="shared" si="101"/>
        <v>512</v>
      </c>
      <c r="M566" s="670">
        <f t="shared" si="101"/>
        <v>2048</v>
      </c>
      <c r="N566" s="271" t="s">
        <v>240</v>
      </c>
      <c r="O566" s="280"/>
      <c r="P566" s="440">
        <f>SIZEOF_IN_MIB(J566:M566, O563)</f>
        <v>1</v>
      </c>
      <c r="Q566" s="280"/>
    </row>
    <row r="567">
      <c r="E567" s="266"/>
      <c r="F567" s="657" t="s">
        <v>253</v>
      </c>
      <c r="G567" s="260"/>
      <c r="H567" s="534" t="s">
        <v>238</v>
      </c>
      <c r="I567" s="274" t="s">
        <v>239</v>
      </c>
      <c r="J567" s="330"/>
      <c r="K567" s="317"/>
      <c r="L567" s="665" t="s">
        <v>129</v>
      </c>
      <c r="M567" s="666" t="s">
        <v>125</v>
      </c>
      <c r="N567" s="274" t="s">
        <v>240</v>
      </c>
      <c r="O567" s="263" t="s">
        <v>127</v>
      </c>
      <c r="P567" s="303"/>
      <c r="Q567" s="263" t="b">
        <v>0</v>
      </c>
    </row>
    <row r="568">
      <c r="E568" s="266"/>
      <c r="F568" s="267"/>
      <c r="G568" s="268"/>
      <c r="H568" s="304" t="s">
        <v>242</v>
      </c>
      <c r="I568" s="271" t="s">
        <v>239</v>
      </c>
      <c r="J568" s="325"/>
      <c r="K568" s="314"/>
      <c r="L568" s="670">
        <f t="shared" ref="L568:M568" si="102">PARAMS(L567)</f>
        <v>2048</v>
      </c>
      <c r="M568" s="670">
        <f t="shared" si="102"/>
        <v>7168</v>
      </c>
      <c r="N568" s="271" t="s">
        <v>240</v>
      </c>
      <c r="O568" s="272"/>
      <c r="P568" s="440">
        <f>SIZEOF_IN_MIB(J568:M568, O567)</f>
        <v>7</v>
      </c>
      <c r="Q568" s="272"/>
    </row>
    <row r="569">
      <c r="E569" s="266"/>
      <c r="F569" s="267"/>
      <c r="G569" s="268"/>
      <c r="H569" s="534" t="s">
        <v>244</v>
      </c>
      <c r="I569" s="274" t="s">
        <v>239</v>
      </c>
      <c r="J569" s="330"/>
      <c r="K569" s="317"/>
      <c r="L569" s="331"/>
      <c r="M569" s="331"/>
      <c r="N569" s="274" t="s">
        <v>240</v>
      </c>
      <c r="O569" s="275"/>
      <c r="P569" s="303"/>
      <c r="Q569" s="275"/>
    </row>
    <row r="570">
      <c r="E570" s="266"/>
      <c r="F570" s="278"/>
      <c r="G570" s="279"/>
      <c r="H570" s="449" t="s">
        <v>246</v>
      </c>
      <c r="I570" s="271" t="s">
        <v>239</v>
      </c>
      <c r="J570" s="325"/>
      <c r="K570" s="314"/>
      <c r="L570" s="670">
        <f t="shared" ref="L570:M570" si="103">L568/SHARDING(L569)</f>
        <v>2048</v>
      </c>
      <c r="M570" s="670">
        <f t="shared" si="103"/>
        <v>7168</v>
      </c>
      <c r="N570" s="271" t="s">
        <v>240</v>
      </c>
      <c r="O570" s="280"/>
      <c r="P570" s="440">
        <f>SIZEOF_IN_MIB(J570:M570, O567)</f>
        <v>7</v>
      </c>
      <c r="Q570" s="280"/>
    </row>
    <row r="571">
      <c r="E571" s="266"/>
      <c r="F571" s="657" t="s">
        <v>257</v>
      </c>
      <c r="G571" s="260"/>
      <c r="H571" s="534" t="s">
        <v>238</v>
      </c>
      <c r="I571" s="274" t="s">
        <v>239</v>
      </c>
      <c r="J571" s="330"/>
      <c r="K571" s="665" t="s">
        <v>40</v>
      </c>
      <c r="L571" s="665" t="s">
        <v>38</v>
      </c>
      <c r="M571" s="665" t="s">
        <v>125</v>
      </c>
      <c r="N571" s="274" t="s">
        <v>240</v>
      </c>
      <c r="O571" s="658" t="s">
        <v>82</v>
      </c>
      <c r="P571" s="303"/>
      <c r="Q571" s="263" t="b">
        <v>0</v>
      </c>
    </row>
    <row r="572">
      <c r="E572" s="266"/>
      <c r="F572" s="267"/>
      <c r="G572" s="268"/>
      <c r="H572" s="304" t="s">
        <v>242</v>
      </c>
      <c r="I572" s="271" t="s">
        <v>239</v>
      </c>
      <c r="J572" s="326"/>
      <c r="K572" s="667">
        <f t="shared" ref="K572:M572" si="104">PARAMS(K571)</f>
        <v>16</v>
      </c>
      <c r="L572" s="670">
        <f t="shared" si="104"/>
        <v>512</v>
      </c>
      <c r="M572" s="670">
        <f t="shared" si="104"/>
        <v>7168</v>
      </c>
      <c r="N572" s="271" t="s">
        <v>240</v>
      </c>
      <c r="O572" s="272"/>
      <c r="P572" s="440">
        <f>SIZEOF_IN_MIB(J572:M572, O571)</f>
        <v>112</v>
      </c>
      <c r="Q572" s="272"/>
    </row>
    <row r="573">
      <c r="E573" s="266"/>
      <c r="F573" s="267"/>
      <c r="G573" s="268"/>
      <c r="H573" s="534" t="s">
        <v>244</v>
      </c>
      <c r="I573" s="274" t="s">
        <v>239</v>
      </c>
      <c r="J573" s="330"/>
      <c r="K573" s="665" t="s">
        <v>33</v>
      </c>
      <c r="L573" s="331"/>
      <c r="M573" s="331"/>
      <c r="N573" s="274" t="s">
        <v>240</v>
      </c>
      <c r="O573" s="275"/>
      <c r="P573" s="303"/>
      <c r="Q573" s="275"/>
    </row>
    <row r="574">
      <c r="E574" s="266"/>
      <c r="F574" s="278"/>
      <c r="G574" s="279"/>
      <c r="H574" s="449" t="s">
        <v>246</v>
      </c>
      <c r="I574" s="271" t="s">
        <v>239</v>
      </c>
      <c r="J574" s="326"/>
      <c r="K574" s="670">
        <f t="shared" ref="K574:M574" si="105">K572/SHARDING(K573)</f>
        <v>1</v>
      </c>
      <c r="L574" s="670">
        <f t="shared" si="105"/>
        <v>512</v>
      </c>
      <c r="M574" s="670">
        <f t="shared" si="105"/>
        <v>7168</v>
      </c>
      <c r="N574" s="271" t="s">
        <v>240</v>
      </c>
      <c r="O574" s="280"/>
      <c r="P574" s="440">
        <f>SIZEOF_IN_MIB(J574:M574, O571)</f>
        <v>7</v>
      </c>
      <c r="Q574" s="280"/>
    </row>
    <row r="575">
      <c r="E575" s="266"/>
      <c r="F575" s="297" t="s">
        <v>293</v>
      </c>
      <c r="G575" s="533"/>
      <c r="H575" s="659"/>
      <c r="I575" s="261"/>
      <c r="J575" s="261"/>
      <c r="K575" s="261"/>
      <c r="L575" s="274"/>
      <c r="M575" s="274"/>
      <c r="N575" s="274"/>
      <c r="O575" s="261"/>
      <c r="P575" s="303"/>
      <c r="Q575" s="660"/>
    </row>
    <row r="576">
      <c r="E576" s="266"/>
      <c r="F576" s="277"/>
      <c r="G576" s="600" t="s">
        <v>298</v>
      </c>
      <c r="H576" s="661"/>
      <c r="I576" s="419"/>
      <c r="J576" s="270"/>
      <c r="K576" s="270"/>
      <c r="L576" s="271"/>
      <c r="M576" s="271"/>
      <c r="N576" s="271"/>
      <c r="O576" s="270"/>
      <c r="P576" s="440"/>
      <c r="Q576" s="477"/>
    </row>
    <row r="577">
      <c r="E577" s="266"/>
      <c r="F577" s="662" t="s">
        <v>285</v>
      </c>
      <c r="G577" s="533" t="s">
        <v>286</v>
      </c>
      <c r="H577" s="595" t="str">
        <f>VLOOKUP(O563&amp;","&amp;O567,$T$3:$W$12,4, FALSE)</f>
        <v>fp8</v>
      </c>
      <c r="I577" s="386"/>
      <c r="J577" s="380"/>
      <c r="K577" s="380"/>
      <c r="L577" s="381"/>
      <c r="M577" s="381"/>
      <c r="N577" s="381"/>
      <c r="O577" s="380"/>
      <c r="P577" s="394"/>
      <c r="Q577" s="172"/>
    </row>
    <row r="578">
      <c r="E578" s="266"/>
      <c r="F578" s="266"/>
      <c r="G578" s="595" t="s">
        <v>299</v>
      </c>
      <c r="H578" s="599">
        <f>CALCULATE_FLOPS(J566:M566,J570:M570,M570,L570,H577)</f>
        <v>2097152</v>
      </c>
      <c r="I578" s="386"/>
      <c r="J578" s="380"/>
      <c r="K578" s="380"/>
      <c r="L578" s="381"/>
      <c r="M578" s="381"/>
      <c r="N578" s="381"/>
      <c r="O578" s="380"/>
      <c r="P578" s="394"/>
      <c r="Q578" s="172"/>
    </row>
    <row r="579">
      <c r="E579" s="266"/>
      <c r="F579" s="277"/>
      <c r="G579" s="600" t="s">
        <v>288</v>
      </c>
      <c r="H579" s="663">
        <f>COMPUTE_TIME_MS(H578, H577)</f>
        <v>0.000001057021603</v>
      </c>
      <c r="I579" s="390"/>
      <c r="J579" s="391"/>
      <c r="K579" s="391"/>
      <c r="L579" s="392"/>
      <c r="M579" s="392"/>
      <c r="N579" s="392"/>
      <c r="O579" s="391"/>
      <c r="P579" s="602"/>
      <c r="Q579" s="172"/>
    </row>
    <row r="580">
      <c r="E580" s="266"/>
      <c r="F580" s="662" t="s">
        <v>289</v>
      </c>
      <c r="G580" s="595" t="s">
        <v>290</v>
      </c>
      <c r="H580" s="603">
        <f>IF(Q563,0,P566)+IF(Q567,0,P570)+IF(Q571,0,P574)</f>
        <v>15</v>
      </c>
      <c r="I580" s="380"/>
      <c r="J580" s="380"/>
      <c r="K580" s="380"/>
      <c r="L580" s="381"/>
      <c r="M580" s="381"/>
      <c r="N580" s="381"/>
      <c r="O580" s="380"/>
      <c r="P580" s="394"/>
      <c r="Q580" s="172"/>
    </row>
    <row r="581">
      <c r="E581" s="277"/>
      <c r="F581" s="277"/>
      <c r="G581" s="604" t="s">
        <v>291</v>
      </c>
      <c r="H581" s="664">
        <f>HBM_TIME_MS(H580)</f>
        <v>0.005006301265</v>
      </c>
      <c r="I581" s="391"/>
      <c r="J581" s="391"/>
      <c r="K581" s="391"/>
      <c r="L581" s="392"/>
      <c r="M581" s="392"/>
      <c r="N581" s="392"/>
      <c r="O581" s="391"/>
      <c r="P581" s="602"/>
      <c r="Q581" s="172"/>
    </row>
    <row r="582">
      <c r="P582" s="147"/>
    </row>
    <row r="583">
      <c r="P583" s="147"/>
    </row>
    <row r="584">
      <c r="P584" s="147"/>
    </row>
    <row r="585">
      <c r="P585" s="147"/>
    </row>
    <row r="586">
      <c r="P586" s="147"/>
    </row>
    <row r="587">
      <c r="P587" s="147"/>
    </row>
    <row r="588">
      <c r="P588" s="147"/>
    </row>
    <row r="589">
      <c r="P589" s="147"/>
    </row>
    <row r="590">
      <c r="P590" s="147"/>
    </row>
    <row r="591">
      <c r="P591" s="147"/>
    </row>
    <row r="592">
      <c r="P592" s="147"/>
    </row>
    <row r="593">
      <c r="P593" s="147"/>
    </row>
    <row r="594">
      <c r="P594" s="147"/>
    </row>
    <row r="595">
      <c r="P595" s="147"/>
    </row>
    <row r="596">
      <c r="P596" s="147"/>
    </row>
    <row r="597">
      <c r="P597" s="147"/>
    </row>
    <row r="598">
      <c r="P598" s="147"/>
    </row>
    <row r="599">
      <c r="P599" s="147"/>
    </row>
    <row r="600">
      <c r="P600" s="147"/>
    </row>
    <row r="601">
      <c r="P601" s="147"/>
    </row>
    <row r="602">
      <c r="P602" s="147"/>
    </row>
    <row r="603">
      <c r="P603" s="147"/>
    </row>
    <row r="604">
      <c r="P604" s="147"/>
    </row>
    <row r="605">
      <c r="P605" s="147"/>
    </row>
    <row r="606">
      <c r="P606" s="147"/>
    </row>
    <row r="607">
      <c r="P607" s="147"/>
    </row>
    <row r="608">
      <c r="P608" s="147"/>
    </row>
    <row r="609">
      <c r="P609" s="147"/>
    </row>
    <row r="610">
      <c r="P610" s="147"/>
    </row>
    <row r="611">
      <c r="P611" s="147"/>
    </row>
    <row r="612">
      <c r="P612" s="147"/>
    </row>
    <row r="613">
      <c r="P613" s="147"/>
    </row>
    <row r="614">
      <c r="P614" s="147"/>
    </row>
    <row r="615">
      <c r="P615" s="147"/>
    </row>
    <row r="616">
      <c r="P616" s="147"/>
    </row>
    <row r="617">
      <c r="P617" s="147"/>
    </row>
    <row r="618">
      <c r="P618" s="147"/>
    </row>
    <row r="619">
      <c r="P619" s="147"/>
    </row>
    <row r="620">
      <c r="P620" s="147"/>
    </row>
    <row r="621">
      <c r="P621" s="147"/>
    </row>
    <row r="622">
      <c r="P622" s="147"/>
    </row>
    <row r="623">
      <c r="P623" s="147"/>
    </row>
    <row r="624">
      <c r="P624" s="147"/>
    </row>
    <row r="625">
      <c r="P625" s="147"/>
    </row>
    <row r="626">
      <c r="P626" s="147"/>
    </row>
    <row r="627">
      <c r="P627" s="147"/>
    </row>
    <row r="628">
      <c r="P628" s="147"/>
    </row>
    <row r="629">
      <c r="P629" s="147"/>
    </row>
    <row r="630">
      <c r="P630" s="147"/>
    </row>
    <row r="631">
      <c r="P631" s="147"/>
    </row>
    <row r="632">
      <c r="P632" s="147"/>
    </row>
    <row r="633">
      <c r="P633" s="147"/>
    </row>
    <row r="634">
      <c r="P634" s="147"/>
    </row>
    <row r="635">
      <c r="P635" s="147"/>
    </row>
    <row r="636">
      <c r="P636" s="147"/>
    </row>
    <row r="637">
      <c r="P637" s="147"/>
    </row>
    <row r="638">
      <c r="P638" s="147"/>
    </row>
    <row r="639">
      <c r="P639" s="147"/>
    </row>
    <row r="640">
      <c r="P640" s="147"/>
    </row>
    <row r="641">
      <c r="P641" s="147"/>
    </row>
    <row r="642">
      <c r="P642" s="147"/>
    </row>
    <row r="643">
      <c r="P643" s="147"/>
    </row>
    <row r="644">
      <c r="P644" s="147"/>
    </row>
    <row r="645">
      <c r="P645" s="147"/>
    </row>
    <row r="646">
      <c r="P646" s="147"/>
    </row>
    <row r="647">
      <c r="P647" s="147"/>
    </row>
    <row r="648">
      <c r="P648" s="147"/>
    </row>
    <row r="649">
      <c r="P649" s="147"/>
    </row>
    <row r="650">
      <c r="P650" s="147"/>
    </row>
    <row r="651">
      <c r="P651" s="147"/>
    </row>
    <row r="652">
      <c r="P652" s="147"/>
    </row>
    <row r="653">
      <c r="P653" s="147"/>
    </row>
    <row r="654">
      <c r="P654" s="147"/>
    </row>
    <row r="655">
      <c r="P655" s="147"/>
    </row>
    <row r="656">
      <c r="P656" s="147"/>
    </row>
    <row r="657">
      <c r="P657" s="147"/>
    </row>
    <row r="658">
      <c r="P658" s="147"/>
    </row>
    <row r="659">
      <c r="P659" s="147"/>
    </row>
    <row r="660">
      <c r="P660" s="147"/>
    </row>
    <row r="661">
      <c r="P661" s="147"/>
    </row>
    <row r="662">
      <c r="P662" s="147"/>
    </row>
    <row r="663">
      <c r="P663" s="147"/>
    </row>
    <row r="664">
      <c r="P664" s="147"/>
    </row>
    <row r="665">
      <c r="P665" s="147"/>
    </row>
    <row r="666">
      <c r="P666" s="147"/>
    </row>
    <row r="667">
      <c r="P667" s="147"/>
    </row>
    <row r="668">
      <c r="P668" s="147"/>
    </row>
    <row r="669">
      <c r="P669" s="147"/>
    </row>
    <row r="670">
      <c r="P670" s="147"/>
    </row>
    <row r="671">
      <c r="P671" s="147"/>
    </row>
    <row r="672">
      <c r="P672" s="147"/>
    </row>
    <row r="673">
      <c r="P673" s="147"/>
    </row>
    <row r="674">
      <c r="P674" s="147"/>
    </row>
    <row r="675">
      <c r="P675" s="147"/>
    </row>
    <row r="676">
      <c r="P676" s="147"/>
    </row>
    <row r="677">
      <c r="P677" s="147"/>
    </row>
    <row r="678">
      <c r="P678" s="147"/>
    </row>
    <row r="679">
      <c r="P679" s="147"/>
    </row>
    <row r="680">
      <c r="P680" s="147"/>
    </row>
    <row r="681">
      <c r="P681" s="147"/>
    </row>
    <row r="682">
      <c r="P682" s="147"/>
    </row>
    <row r="683">
      <c r="P683" s="147"/>
    </row>
    <row r="684">
      <c r="P684" s="147"/>
    </row>
    <row r="685">
      <c r="P685" s="147"/>
    </row>
    <row r="686">
      <c r="P686" s="147"/>
    </row>
    <row r="687">
      <c r="P687" s="147"/>
    </row>
    <row r="688">
      <c r="P688" s="147"/>
    </row>
    <row r="689">
      <c r="P689" s="147"/>
    </row>
    <row r="690">
      <c r="P690" s="147"/>
    </row>
    <row r="691">
      <c r="P691" s="147"/>
    </row>
    <row r="692">
      <c r="P692" s="147"/>
    </row>
    <row r="693">
      <c r="P693" s="147"/>
    </row>
    <row r="694">
      <c r="P694" s="147"/>
    </row>
    <row r="695">
      <c r="P695" s="147"/>
    </row>
    <row r="696">
      <c r="P696" s="147"/>
    </row>
    <row r="697">
      <c r="P697" s="147"/>
    </row>
    <row r="698">
      <c r="P698" s="147"/>
    </row>
    <row r="699">
      <c r="P699" s="147"/>
    </row>
    <row r="700">
      <c r="P700" s="147"/>
    </row>
    <row r="701">
      <c r="P701" s="147"/>
    </row>
    <row r="702">
      <c r="P702" s="147"/>
    </row>
    <row r="703">
      <c r="P703" s="147"/>
    </row>
    <row r="704">
      <c r="P704" s="147"/>
    </row>
    <row r="705">
      <c r="P705" s="147"/>
    </row>
    <row r="706">
      <c r="P706" s="147"/>
    </row>
    <row r="707">
      <c r="P707" s="147"/>
    </row>
    <row r="708">
      <c r="P708" s="147"/>
    </row>
    <row r="709">
      <c r="P709" s="147"/>
    </row>
    <row r="710">
      <c r="P710" s="147"/>
    </row>
    <row r="711">
      <c r="P711" s="147"/>
    </row>
    <row r="712">
      <c r="P712" s="147"/>
    </row>
    <row r="713">
      <c r="P713" s="147"/>
    </row>
    <row r="714">
      <c r="P714" s="147"/>
    </row>
    <row r="715">
      <c r="P715" s="147"/>
    </row>
    <row r="716">
      <c r="P716" s="147"/>
    </row>
    <row r="717">
      <c r="P717" s="147"/>
    </row>
    <row r="718">
      <c r="P718" s="147"/>
    </row>
    <row r="719">
      <c r="P719" s="147"/>
    </row>
    <row r="720">
      <c r="P720" s="147"/>
    </row>
    <row r="721">
      <c r="P721" s="147"/>
    </row>
    <row r="722">
      <c r="P722" s="147"/>
    </row>
    <row r="723">
      <c r="P723" s="147"/>
    </row>
    <row r="724">
      <c r="P724" s="147"/>
    </row>
    <row r="725">
      <c r="P725" s="147"/>
    </row>
    <row r="726">
      <c r="P726" s="147"/>
    </row>
    <row r="727">
      <c r="P727" s="147"/>
    </row>
    <row r="728">
      <c r="P728" s="147"/>
    </row>
    <row r="729">
      <c r="P729" s="147"/>
    </row>
    <row r="730">
      <c r="P730" s="147"/>
    </row>
    <row r="731">
      <c r="P731" s="147"/>
    </row>
    <row r="732">
      <c r="P732" s="147"/>
    </row>
    <row r="733">
      <c r="P733" s="147"/>
    </row>
    <row r="734">
      <c r="P734" s="147"/>
    </row>
    <row r="735">
      <c r="P735" s="147"/>
    </row>
    <row r="736">
      <c r="P736" s="147"/>
    </row>
    <row r="737">
      <c r="P737" s="147"/>
    </row>
    <row r="738">
      <c r="P738" s="147"/>
    </row>
    <row r="739">
      <c r="P739" s="147"/>
    </row>
    <row r="740">
      <c r="P740" s="147"/>
    </row>
    <row r="741">
      <c r="P741" s="147"/>
    </row>
    <row r="742">
      <c r="P742" s="147"/>
    </row>
    <row r="743">
      <c r="P743" s="147"/>
    </row>
    <row r="744">
      <c r="P744" s="147"/>
    </row>
    <row r="745">
      <c r="P745" s="147"/>
    </row>
    <row r="746">
      <c r="P746" s="147"/>
    </row>
    <row r="747">
      <c r="P747" s="147"/>
    </row>
    <row r="748">
      <c r="P748" s="147"/>
    </row>
    <row r="749">
      <c r="P749" s="147"/>
    </row>
    <row r="750">
      <c r="P750" s="147"/>
    </row>
    <row r="751">
      <c r="P751" s="147"/>
    </row>
    <row r="752">
      <c r="P752" s="147"/>
    </row>
    <row r="753">
      <c r="P753" s="147"/>
    </row>
    <row r="754">
      <c r="P754" s="147"/>
    </row>
    <row r="755">
      <c r="P755" s="147"/>
    </row>
    <row r="756">
      <c r="P756" s="147"/>
    </row>
    <row r="757">
      <c r="P757" s="147"/>
    </row>
    <row r="758">
      <c r="P758" s="147"/>
    </row>
    <row r="759">
      <c r="P759" s="147"/>
    </row>
    <row r="760">
      <c r="P760" s="147"/>
    </row>
    <row r="761">
      <c r="P761" s="147"/>
    </row>
    <row r="762">
      <c r="P762" s="147"/>
    </row>
    <row r="763">
      <c r="P763" s="147"/>
    </row>
    <row r="764">
      <c r="P764" s="147"/>
    </row>
    <row r="765">
      <c r="P765" s="147"/>
    </row>
    <row r="766">
      <c r="P766" s="147"/>
    </row>
    <row r="767">
      <c r="P767" s="147"/>
    </row>
    <row r="768">
      <c r="P768" s="147"/>
    </row>
    <row r="769">
      <c r="P769" s="147"/>
    </row>
    <row r="770">
      <c r="P770" s="147"/>
    </row>
    <row r="771">
      <c r="P771" s="147"/>
    </row>
    <row r="772">
      <c r="P772" s="147"/>
    </row>
    <row r="773">
      <c r="P773" s="147"/>
    </row>
    <row r="774">
      <c r="P774" s="147"/>
    </row>
    <row r="775">
      <c r="P775" s="147"/>
    </row>
    <row r="776">
      <c r="P776" s="147"/>
    </row>
    <row r="777">
      <c r="P777" s="147"/>
    </row>
    <row r="778">
      <c r="P778" s="147"/>
    </row>
    <row r="779">
      <c r="P779" s="147"/>
    </row>
    <row r="780">
      <c r="P780" s="147"/>
    </row>
    <row r="781">
      <c r="P781" s="147"/>
    </row>
    <row r="782">
      <c r="P782" s="147"/>
    </row>
    <row r="783">
      <c r="P783" s="147"/>
    </row>
    <row r="784">
      <c r="P784" s="147"/>
    </row>
    <row r="785">
      <c r="P785" s="147"/>
    </row>
    <row r="786">
      <c r="P786" s="147"/>
    </row>
    <row r="787">
      <c r="P787" s="147"/>
    </row>
    <row r="788">
      <c r="P788" s="147"/>
    </row>
    <row r="789">
      <c r="P789" s="147"/>
    </row>
    <row r="790">
      <c r="P790" s="147"/>
    </row>
    <row r="791">
      <c r="P791" s="147"/>
    </row>
    <row r="792">
      <c r="P792" s="147"/>
    </row>
    <row r="793">
      <c r="P793" s="147"/>
    </row>
    <row r="794">
      <c r="P794" s="147"/>
    </row>
    <row r="795">
      <c r="P795" s="147"/>
    </row>
    <row r="796">
      <c r="P796" s="147"/>
    </row>
    <row r="797">
      <c r="P797" s="147"/>
    </row>
    <row r="798">
      <c r="P798" s="147"/>
    </row>
    <row r="799">
      <c r="P799" s="147"/>
    </row>
    <row r="800">
      <c r="P800" s="147"/>
    </row>
    <row r="801">
      <c r="P801" s="147"/>
    </row>
    <row r="802">
      <c r="P802" s="147"/>
    </row>
    <row r="803">
      <c r="P803" s="147"/>
    </row>
    <row r="804">
      <c r="P804" s="147"/>
    </row>
    <row r="805">
      <c r="P805" s="147"/>
    </row>
    <row r="806">
      <c r="P806" s="147"/>
    </row>
    <row r="807">
      <c r="P807" s="147"/>
    </row>
    <row r="808">
      <c r="P808" s="147"/>
    </row>
    <row r="809">
      <c r="P809" s="147"/>
    </row>
    <row r="810">
      <c r="P810" s="147"/>
    </row>
    <row r="811">
      <c r="P811" s="147"/>
    </row>
    <row r="812">
      <c r="P812" s="147"/>
    </row>
    <row r="813">
      <c r="P813" s="147"/>
    </row>
    <row r="814">
      <c r="P814" s="147"/>
    </row>
    <row r="815">
      <c r="P815" s="147"/>
    </row>
    <row r="816">
      <c r="P816" s="147"/>
    </row>
    <row r="817">
      <c r="P817" s="147"/>
    </row>
    <row r="818">
      <c r="P818" s="147"/>
    </row>
    <row r="819">
      <c r="P819" s="147"/>
    </row>
    <row r="820">
      <c r="P820" s="147"/>
    </row>
    <row r="821">
      <c r="P821" s="147"/>
    </row>
    <row r="822">
      <c r="P822" s="147"/>
    </row>
    <row r="823">
      <c r="P823" s="147"/>
    </row>
    <row r="824">
      <c r="P824" s="147"/>
    </row>
    <row r="825">
      <c r="P825" s="147"/>
    </row>
    <row r="826">
      <c r="P826" s="147"/>
    </row>
    <row r="827">
      <c r="P827" s="147"/>
    </row>
    <row r="828">
      <c r="P828" s="147"/>
    </row>
    <row r="829">
      <c r="P829" s="147"/>
    </row>
    <row r="830">
      <c r="P830" s="147"/>
    </row>
    <row r="831">
      <c r="P831" s="147"/>
    </row>
    <row r="832">
      <c r="P832" s="147"/>
    </row>
    <row r="833">
      <c r="P833" s="147"/>
    </row>
    <row r="834">
      <c r="P834" s="147"/>
    </row>
    <row r="835">
      <c r="P835" s="147"/>
    </row>
    <row r="836">
      <c r="P836" s="147"/>
    </row>
    <row r="837">
      <c r="P837" s="147"/>
    </row>
    <row r="838">
      <c r="P838" s="147"/>
    </row>
    <row r="839">
      <c r="P839" s="147"/>
    </row>
    <row r="840">
      <c r="P840" s="147"/>
    </row>
    <row r="841">
      <c r="P841" s="147"/>
    </row>
    <row r="842">
      <c r="P842" s="147"/>
    </row>
    <row r="843">
      <c r="P843" s="147"/>
    </row>
    <row r="844">
      <c r="P844" s="147"/>
    </row>
    <row r="845">
      <c r="P845" s="147"/>
    </row>
    <row r="846">
      <c r="P846" s="147"/>
    </row>
    <row r="847">
      <c r="P847" s="147"/>
    </row>
    <row r="848">
      <c r="P848" s="147"/>
    </row>
    <row r="849">
      <c r="P849" s="147"/>
    </row>
    <row r="850">
      <c r="P850" s="147"/>
    </row>
    <row r="851">
      <c r="P851" s="147"/>
    </row>
    <row r="852">
      <c r="P852" s="147"/>
    </row>
    <row r="853">
      <c r="P853" s="147"/>
    </row>
    <row r="854">
      <c r="P854" s="147"/>
    </row>
    <row r="855">
      <c r="P855" s="147"/>
    </row>
    <row r="856">
      <c r="P856" s="147"/>
    </row>
    <row r="857">
      <c r="P857" s="147"/>
    </row>
    <row r="858">
      <c r="P858" s="147"/>
    </row>
    <row r="859">
      <c r="P859" s="147"/>
    </row>
    <row r="860">
      <c r="P860" s="147"/>
    </row>
    <row r="861">
      <c r="P861" s="147"/>
    </row>
    <row r="862">
      <c r="P862" s="147"/>
    </row>
    <row r="863">
      <c r="P863" s="147"/>
    </row>
    <row r="864">
      <c r="P864" s="147"/>
    </row>
    <row r="865">
      <c r="P865" s="147"/>
    </row>
    <row r="866">
      <c r="P866" s="147"/>
    </row>
    <row r="867">
      <c r="P867" s="147"/>
    </row>
    <row r="868">
      <c r="P868" s="147"/>
    </row>
    <row r="869">
      <c r="P869" s="147"/>
    </row>
    <row r="870">
      <c r="P870" s="147"/>
    </row>
    <row r="871">
      <c r="P871" s="147"/>
    </row>
    <row r="872">
      <c r="P872" s="147"/>
    </row>
    <row r="873">
      <c r="P873" s="147"/>
    </row>
    <row r="874">
      <c r="P874" s="147"/>
    </row>
    <row r="875">
      <c r="P875" s="147"/>
    </row>
    <row r="876">
      <c r="P876" s="147"/>
    </row>
    <row r="877">
      <c r="P877" s="147"/>
    </row>
    <row r="878">
      <c r="P878" s="147"/>
    </row>
    <row r="879">
      <c r="P879" s="147"/>
    </row>
    <row r="880">
      <c r="P880" s="147"/>
    </row>
    <row r="881">
      <c r="P881" s="147"/>
    </row>
    <row r="882">
      <c r="P882" s="147"/>
    </row>
    <row r="883">
      <c r="P883" s="147"/>
    </row>
    <row r="884">
      <c r="P884" s="147"/>
    </row>
    <row r="885">
      <c r="P885" s="147"/>
    </row>
    <row r="886">
      <c r="P886" s="147"/>
    </row>
    <row r="887">
      <c r="P887" s="147"/>
    </row>
    <row r="888">
      <c r="P888" s="147"/>
    </row>
    <row r="889">
      <c r="P889" s="147"/>
    </row>
    <row r="890">
      <c r="P890" s="147"/>
    </row>
    <row r="891">
      <c r="P891" s="147"/>
    </row>
    <row r="892">
      <c r="P892" s="147"/>
    </row>
    <row r="893">
      <c r="P893" s="147"/>
    </row>
    <row r="894">
      <c r="P894" s="147"/>
    </row>
    <row r="895">
      <c r="P895" s="147"/>
    </row>
    <row r="896">
      <c r="P896" s="147"/>
    </row>
    <row r="897">
      <c r="P897" s="147"/>
    </row>
    <row r="898">
      <c r="P898" s="147"/>
    </row>
    <row r="899">
      <c r="P899" s="147"/>
    </row>
    <row r="900">
      <c r="P900" s="147"/>
    </row>
    <row r="901">
      <c r="P901" s="147"/>
    </row>
    <row r="902">
      <c r="P902" s="147"/>
    </row>
    <row r="903">
      <c r="P903" s="147"/>
    </row>
    <row r="904">
      <c r="P904" s="147"/>
    </row>
    <row r="905">
      <c r="P905" s="147"/>
    </row>
    <row r="906">
      <c r="P906" s="147"/>
    </row>
    <row r="907">
      <c r="P907" s="147"/>
    </row>
    <row r="908">
      <c r="P908" s="147"/>
    </row>
    <row r="909">
      <c r="P909" s="147"/>
    </row>
    <row r="910">
      <c r="P910" s="147"/>
    </row>
    <row r="911">
      <c r="P911" s="147"/>
    </row>
    <row r="912">
      <c r="P912" s="147"/>
    </row>
    <row r="913">
      <c r="P913" s="147"/>
    </row>
    <row r="914">
      <c r="P914" s="147"/>
    </row>
    <row r="915">
      <c r="P915" s="147"/>
    </row>
    <row r="916">
      <c r="P916" s="147"/>
    </row>
    <row r="917">
      <c r="P917" s="147"/>
    </row>
    <row r="918">
      <c r="P918" s="147"/>
    </row>
    <row r="919">
      <c r="P919" s="147"/>
    </row>
    <row r="920">
      <c r="P920" s="147"/>
    </row>
    <row r="921">
      <c r="P921" s="147"/>
    </row>
    <row r="922">
      <c r="P922" s="147"/>
    </row>
    <row r="923">
      <c r="P923" s="147"/>
    </row>
    <row r="924">
      <c r="P924" s="147"/>
    </row>
    <row r="925">
      <c r="P925" s="147"/>
    </row>
    <row r="926">
      <c r="P926" s="147"/>
    </row>
    <row r="927">
      <c r="P927" s="147"/>
    </row>
    <row r="928">
      <c r="P928" s="147"/>
    </row>
    <row r="929">
      <c r="P929" s="147"/>
    </row>
    <row r="930">
      <c r="P930" s="147"/>
    </row>
    <row r="931">
      <c r="P931" s="147"/>
    </row>
    <row r="932">
      <c r="P932" s="147"/>
    </row>
    <row r="933">
      <c r="P933" s="147"/>
    </row>
    <row r="934">
      <c r="P934" s="147"/>
    </row>
    <row r="935">
      <c r="P935" s="147"/>
    </row>
    <row r="936">
      <c r="P936" s="147"/>
    </row>
    <row r="937">
      <c r="P937" s="147"/>
    </row>
    <row r="938">
      <c r="P938" s="147"/>
    </row>
    <row r="939">
      <c r="P939" s="147"/>
    </row>
    <row r="940">
      <c r="P940" s="147"/>
    </row>
    <row r="941">
      <c r="P941" s="147"/>
    </row>
    <row r="942">
      <c r="P942" s="147"/>
    </row>
    <row r="943">
      <c r="P943" s="147"/>
    </row>
    <row r="944">
      <c r="P944" s="147"/>
    </row>
    <row r="945">
      <c r="P945" s="147"/>
    </row>
    <row r="946">
      <c r="P946" s="147"/>
    </row>
    <row r="947">
      <c r="P947" s="147"/>
    </row>
    <row r="948">
      <c r="P948" s="147"/>
    </row>
    <row r="949">
      <c r="P949" s="147"/>
    </row>
    <row r="950">
      <c r="P950" s="147"/>
    </row>
    <row r="951">
      <c r="P951" s="147"/>
    </row>
    <row r="952">
      <c r="P952" s="147"/>
    </row>
    <row r="953">
      <c r="P953" s="147"/>
    </row>
    <row r="954">
      <c r="P954" s="147"/>
    </row>
    <row r="955">
      <c r="P955" s="147"/>
    </row>
    <row r="956">
      <c r="P956" s="147"/>
    </row>
    <row r="957">
      <c r="P957" s="147"/>
    </row>
    <row r="958">
      <c r="P958" s="147"/>
    </row>
    <row r="959">
      <c r="P959" s="147"/>
    </row>
    <row r="960">
      <c r="P960" s="147"/>
    </row>
    <row r="961">
      <c r="P961" s="147"/>
    </row>
    <row r="962">
      <c r="P962" s="147"/>
    </row>
    <row r="963">
      <c r="P963" s="147"/>
    </row>
    <row r="964">
      <c r="P964" s="147"/>
    </row>
    <row r="965">
      <c r="P965" s="147"/>
    </row>
    <row r="966">
      <c r="P966" s="147"/>
    </row>
    <row r="967">
      <c r="P967" s="147"/>
    </row>
    <row r="968">
      <c r="P968" s="147"/>
    </row>
    <row r="969">
      <c r="P969" s="147"/>
    </row>
    <row r="970">
      <c r="P970" s="147"/>
    </row>
    <row r="971">
      <c r="P971" s="147"/>
    </row>
    <row r="972">
      <c r="P972" s="147"/>
    </row>
    <row r="973">
      <c r="P973" s="147"/>
    </row>
    <row r="974">
      <c r="P974" s="147"/>
    </row>
    <row r="975">
      <c r="P975" s="147"/>
    </row>
    <row r="976">
      <c r="P976" s="147"/>
    </row>
    <row r="977">
      <c r="P977" s="147"/>
    </row>
    <row r="978">
      <c r="P978" s="147"/>
    </row>
    <row r="979">
      <c r="P979" s="147"/>
    </row>
    <row r="980">
      <c r="P980" s="147"/>
    </row>
    <row r="981">
      <c r="P981" s="147"/>
    </row>
    <row r="982">
      <c r="P982" s="147"/>
    </row>
    <row r="983">
      <c r="P983" s="147"/>
    </row>
    <row r="984">
      <c r="P984" s="147"/>
    </row>
    <row r="985">
      <c r="P985" s="147"/>
    </row>
    <row r="986">
      <c r="P986" s="147"/>
    </row>
    <row r="987">
      <c r="P987" s="147"/>
    </row>
    <row r="988">
      <c r="P988" s="147"/>
    </row>
    <row r="989">
      <c r="P989" s="147"/>
    </row>
    <row r="990">
      <c r="P990" s="147"/>
    </row>
    <row r="991">
      <c r="P991" s="147"/>
    </row>
    <row r="992">
      <c r="P992" s="147"/>
    </row>
    <row r="993">
      <c r="P993" s="147"/>
    </row>
    <row r="994">
      <c r="P994" s="147"/>
    </row>
    <row r="995">
      <c r="P995" s="147"/>
    </row>
    <row r="996">
      <c r="P996" s="147"/>
    </row>
    <row r="997">
      <c r="P997" s="147"/>
    </row>
    <row r="998">
      <c r="P998" s="147"/>
    </row>
    <row r="999">
      <c r="P999" s="147"/>
    </row>
    <row r="1000">
      <c r="P1000" s="147"/>
    </row>
    <row r="1001">
      <c r="P1001" s="147"/>
    </row>
    <row r="1002">
      <c r="P1002" s="147"/>
    </row>
    <row r="1003">
      <c r="P1003" s="147"/>
    </row>
    <row r="1004">
      <c r="P1004" s="147"/>
    </row>
    <row r="1005">
      <c r="P1005" s="147"/>
    </row>
    <row r="1006">
      <c r="P1006" s="147"/>
    </row>
    <row r="1007">
      <c r="P1007" s="147"/>
    </row>
    <row r="1008">
      <c r="P1008" s="147"/>
    </row>
    <row r="1009">
      <c r="P1009" s="147"/>
    </row>
    <row r="1010">
      <c r="P1010" s="147"/>
    </row>
    <row r="1011">
      <c r="P1011" s="147"/>
    </row>
    <row r="1012">
      <c r="P1012" s="147"/>
    </row>
    <row r="1013">
      <c r="P1013" s="147"/>
    </row>
    <row r="1014">
      <c r="P1014" s="147"/>
    </row>
    <row r="1015">
      <c r="P1015" s="147"/>
    </row>
    <row r="1016">
      <c r="P1016" s="147"/>
    </row>
    <row r="1017">
      <c r="P1017" s="147"/>
    </row>
    <row r="1018">
      <c r="P1018" s="147"/>
    </row>
    <row r="1019">
      <c r="P1019" s="147"/>
    </row>
    <row r="1020">
      <c r="P1020" s="147"/>
    </row>
    <row r="1021">
      <c r="P1021" s="147"/>
    </row>
    <row r="1022">
      <c r="P1022" s="147"/>
    </row>
    <row r="1023">
      <c r="P1023" s="147"/>
    </row>
    <row r="1024">
      <c r="P1024" s="147"/>
    </row>
    <row r="1025">
      <c r="P1025" s="147"/>
    </row>
    <row r="1026">
      <c r="P1026" s="147"/>
    </row>
    <row r="1027">
      <c r="P1027" s="147"/>
    </row>
    <row r="1028">
      <c r="P1028" s="147"/>
    </row>
    <row r="1029">
      <c r="P1029" s="147"/>
    </row>
    <row r="1030">
      <c r="P1030" s="147"/>
    </row>
    <row r="1031">
      <c r="P1031" s="147"/>
    </row>
    <row r="1032">
      <c r="P1032" s="147"/>
    </row>
    <row r="1033">
      <c r="P1033" s="147"/>
    </row>
    <row r="1034">
      <c r="P1034" s="147"/>
    </row>
    <row r="1035">
      <c r="P1035" s="147"/>
    </row>
    <row r="1036">
      <c r="P1036" s="147"/>
    </row>
    <row r="1037">
      <c r="P1037" s="147"/>
    </row>
    <row r="1038">
      <c r="P1038" s="147"/>
    </row>
    <row r="1039">
      <c r="P1039" s="147"/>
    </row>
    <row r="1040">
      <c r="P1040" s="147"/>
    </row>
    <row r="1041">
      <c r="P1041" s="147"/>
    </row>
    <row r="1042">
      <c r="P1042" s="147"/>
    </row>
    <row r="1043">
      <c r="P1043" s="147"/>
    </row>
    <row r="1044">
      <c r="P1044" s="147"/>
    </row>
    <row r="1045">
      <c r="P1045" s="147"/>
    </row>
    <row r="1046">
      <c r="P1046" s="147"/>
    </row>
    <row r="1047">
      <c r="P1047" s="147"/>
    </row>
    <row r="1048">
      <c r="P1048" s="147"/>
    </row>
    <row r="1049">
      <c r="P1049" s="147"/>
    </row>
    <row r="1050">
      <c r="P1050" s="147"/>
    </row>
    <row r="1051">
      <c r="P1051" s="147"/>
    </row>
    <row r="1052">
      <c r="P1052" s="147"/>
    </row>
    <row r="1053">
      <c r="P1053" s="147"/>
    </row>
    <row r="1054">
      <c r="P1054" s="147"/>
    </row>
    <row r="1055">
      <c r="P1055" s="147"/>
    </row>
    <row r="1056">
      <c r="P1056" s="147"/>
    </row>
    <row r="1057">
      <c r="P1057" s="147"/>
    </row>
    <row r="1058">
      <c r="P1058" s="147"/>
    </row>
    <row r="1059">
      <c r="P1059" s="147"/>
    </row>
    <row r="1060">
      <c r="P1060" s="147"/>
    </row>
    <row r="1061">
      <c r="P1061" s="147"/>
    </row>
    <row r="1062">
      <c r="P1062" s="147"/>
    </row>
    <row r="1063">
      <c r="P1063" s="147"/>
    </row>
    <row r="1064">
      <c r="P1064" s="147"/>
    </row>
    <row r="1065">
      <c r="P1065" s="147"/>
    </row>
    <row r="1066">
      <c r="P1066" s="147"/>
    </row>
    <row r="1067">
      <c r="P1067" s="147"/>
    </row>
    <row r="1068">
      <c r="P1068" s="147"/>
    </row>
    <row r="1069">
      <c r="P1069" s="147"/>
    </row>
    <row r="1070">
      <c r="P1070" s="147"/>
    </row>
    <row r="1071">
      <c r="P1071" s="147"/>
    </row>
    <row r="1072">
      <c r="P1072" s="147"/>
    </row>
    <row r="1073">
      <c r="P1073" s="147"/>
    </row>
    <row r="1074">
      <c r="P1074" s="147"/>
    </row>
    <row r="1075">
      <c r="P1075" s="147"/>
    </row>
    <row r="1076">
      <c r="P1076" s="147"/>
    </row>
    <row r="1077">
      <c r="P1077" s="147"/>
    </row>
    <row r="1078">
      <c r="P1078" s="147"/>
    </row>
    <row r="1079">
      <c r="P1079" s="147"/>
    </row>
    <row r="1080">
      <c r="P1080" s="147"/>
    </row>
    <row r="1081">
      <c r="P1081" s="147"/>
    </row>
    <row r="1082">
      <c r="P1082" s="147"/>
    </row>
    <row r="1083">
      <c r="P1083" s="147"/>
    </row>
    <row r="1084">
      <c r="P1084" s="147"/>
    </row>
    <row r="1085">
      <c r="P1085" s="147"/>
    </row>
    <row r="1086">
      <c r="P1086" s="147"/>
    </row>
    <row r="1087">
      <c r="P1087" s="147"/>
    </row>
    <row r="1088">
      <c r="P1088" s="147"/>
    </row>
    <row r="1089">
      <c r="P1089" s="147"/>
    </row>
    <row r="1090">
      <c r="P1090" s="147"/>
    </row>
    <row r="1091">
      <c r="P1091" s="147"/>
    </row>
    <row r="1092">
      <c r="P1092" s="147"/>
    </row>
    <row r="1093">
      <c r="P1093" s="147"/>
    </row>
    <row r="1094">
      <c r="P1094" s="147"/>
    </row>
    <row r="1095">
      <c r="P1095" s="147"/>
    </row>
    <row r="1096">
      <c r="P1096" s="147"/>
    </row>
    <row r="1097">
      <c r="P1097" s="147"/>
    </row>
    <row r="1098">
      <c r="P1098" s="147"/>
    </row>
    <row r="1099">
      <c r="P1099" s="147"/>
    </row>
    <row r="1100">
      <c r="P1100" s="147"/>
    </row>
    <row r="1101">
      <c r="P1101" s="147"/>
    </row>
    <row r="1102">
      <c r="P1102" s="147"/>
    </row>
    <row r="1103">
      <c r="P1103" s="147"/>
    </row>
    <row r="1104">
      <c r="P1104" s="147"/>
    </row>
    <row r="1105">
      <c r="P1105" s="147"/>
    </row>
    <row r="1106">
      <c r="P1106" s="147"/>
    </row>
    <row r="1107">
      <c r="P1107" s="147"/>
    </row>
    <row r="1108">
      <c r="P1108" s="147"/>
    </row>
    <row r="1109">
      <c r="P1109" s="147"/>
    </row>
    <row r="1110">
      <c r="P1110" s="147"/>
    </row>
    <row r="1111">
      <c r="P1111" s="147"/>
    </row>
    <row r="1112">
      <c r="P1112" s="147"/>
    </row>
    <row r="1113">
      <c r="P1113" s="147"/>
    </row>
    <row r="1114">
      <c r="P1114" s="147"/>
    </row>
    <row r="1115">
      <c r="P1115" s="147"/>
    </row>
    <row r="1116">
      <c r="P1116" s="147"/>
    </row>
    <row r="1117">
      <c r="P1117" s="147"/>
    </row>
    <row r="1118">
      <c r="P1118" s="147"/>
    </row>
    <row r="1119">
      <c r="P1119" s="147"/>
    </row>
    <row r="1120">
      <c r="P1120" s="147"/>
    </row>
    <row r="1121">
      <c r="P1121" s="147"/>
    </row>
    <row r="1122">
      <c r="P1122" s="147"/>
    </row>
    <row r="1123">
      <c r="P1123" s="147"/>
    </row>
    <row r="1124">
      <c r="P1124" s="147"/>
    </row>
    <row r="1125">
      <c r="P1125" s="147"/>
    </row>
    <row r="1126">
      <c r="P1126" s="147"/>
    </row>
    <row r="1127">
      <c r="P1127" s="147"/>
    </row>
    <row r="1128">
      <c r="P1128" s="147"/>
    </row>
    <row r="1129">
      <c r="P1129" s="147"/>
    </row>
    <row r="1130">
      <c r="P1130" s="147"/>
    </row>
    <row r="1131">
      <c r="P1131" s="147"/>
    </row>
    <row r="1132">
      <c r="P1132" s="147"/>
    </row>
    <row r="1133">
      <c r="P1133" s="147"/>
    </row>
    <row r="1134">
      <c r="P1134" s="147"/>
    </row>
    <row r="1135">
      <c r="P1135" s="147"/>
    </row>
    <row r="1136">
      <c r="P1136" s="147"/>
    </row>
    <row r="1137">
      <c r="P1137" s="147"/>
    </row>
    <row r="1138">
      <c r="P1138" s="147"/>
    </row>
    <row r="1139">
      <c r="P1139" s="147"/>
    </row>
    <row r="1140">
      <c r="P1140" s="147"/>
    </row>
    <row r="1141">
      <c r="P1141" s="147"/>
    </row>
    <row r="1142">
      <c r="P1142" s="147"/>
    </row>
    <row r="1143">
      <c r="P1143" s="147"/>
    </row>
    <row r="1144">
      <c r="P1144" s="147"/>
    </row>
    <row r="1145">
      <c r="P1145" s="147"/>
    </row>
    <row r="1146">
      <c r="P1146" s="147"/>
    </row>
    <row r="1147">
      <c r="P1147" s="147"/>
    </row>
    <row r="1148">
      <c r="P1148" s="147"/>
    </row>
    <row r="1149">
      <c r="P1149" s="147"/>
    </row>
    <row r="1150">
      <c r="P1150" s="147"/>
    </row>
    <row r="1151">
      <c r="P1151" s="147"/>
    </row>
    <row r="1152">
      <c r="P1152" s="147"/>
    </row>
    <row r="1153">
      <c r="P1153" s="147"/>
    </row>
    <row r="1154">
      <c r="P1154" s="147"/>
    </row>
    <row r="1155">
      <c r="P1155" s="147"/>
    </row>
    <row r="1156">
      <c r="P1156" s="147"/>
    </row>
    <row r="1157">
      <c r="P1157" s="147"/>
    </row>
    <row r="1158">
      <c r="P1158" s="147"/>
    </row>
    <row r="1159">
      <c r="P1159" s="147"/>
    </row>
    <row r="1160">
      <c r="P1160" s="147"/>
    </row>
    <row r="1161">
      <c r="P1161" s="147"/>
    </row>
    <row r="1162">
      <c r="P1162" s="147"/>
    </row>
    <row r="1163">
      <c r="P1163" s="147"/>
    </row>
    <row r="1164">
      <c r="P1164" s="147"/>
    </row>
    <row r="1165">
      <c r="P1165" s="147"/>
    </row>
    <row r="1166">
      <c r="P1166" s="147"/>
    </row>
    <row r="1167">
      <c r="P1167" s="147"/>
    </row>
    <row r="1168">
      <c r="P1168" s="147"/>
    </row>
    <row r="1169">
      <c r="P1169" s="147"/>
    </row>
    <row r="1170">
      <c r="P1170" s="147"/>
    </row>
    <row r="1171">
      <c r="P1171" s="147"/>
    </row>
    <row r="1172">
      <c r="P1172" s="147"/>
    </row>
    <row r="1173">
      <c r="P1173" s="147"/>
    </row>
    <row r="1174">
      <c r="P1174" s="147"/>
    </row>
    <row r="1175">
      <c r="P1175" s="147"/>
    </row>
    <row r="1176">
      <c r="P1176" s="147"/>
    </row>
    <row r="1177">
      <c r="P1177" s="147"/>
    </row>
    <row r="1178">
      <c r="P1178" s="147"/>
    </row>
    <row r="1179">
      <c r="P1179" s="147"/>
    </row>
    <row r="1180">
      <c r="P1180" s="147"/>
    </row>
    <row r="1181">
      <c r="P1181" s="147"/>
    </row>
    <row r="1182">
      <c r="P1182" s="147"/>
    </row>
    <row r="1183">
      <c r="P1183" s="147"/>
    </row>
    <row r="1184">
      <c r="P1184" s="147"/>
    </row>
    <row r="1185">
      <c r="P1185" s="147"/>
    </row>
    <row r="1186">
      <c r="P1186" s="147"/>
    </row>
    <row r="1187">
      <c r="P1187" s="147"/>
    </row>
    <row r="1188">
      <c r="P1188" s="147"/>
    </row>
    <row r="1189">
      <c r="P1189" s="147"/>
    </row>
    <row r="1190">
      <c r="P1190" s="147"/>
    </row>
    <row r="1191">
      <c r="P1191" s="147"/>
    </row>
    <row r="1192">
      <c r="P1192" s="147"/>
    </row>
    <row r="1193">
      <c r="P1193" s="147"/>
    </row>
    <row r="1194">
      <c r="P1194" s="147"/>
    </row>
    <row r="1195">
      <c r="P1195" s="147"/>
    </row>
    <row r="1196">
      <c r="P1196" s="147"/>
    </row>
    <row r="1197">
      <c r="P1197" s="147"/>
    </row>
    <row r="1198">
      <c r="P1198" s="147"/>
    </row>
    <row r="1199">
      <c r="P1199" s="147"/>
    </row>
    <row r="1200">
      <c r="P1200" s="147"/>
    </row>
    <row r="1201">
      <c r="P1201" s="147"/>
    </row>
    <row r="1202">
      <c r="P1202" s="147"/>
    </row>
    <row r="1203">
      <c r="P1203" s="147"/>
    </row>
    <row r="1204">
      <c r="P1204" s="147"/>
    </row>
    <row r="1205">
      <c r="P1205" s="147"/>
    </row>
    <row r="1206">
      <c r="P1206" s="147"/>
    </row>
    <row r="1207">
      <c r="P1207" s="147"/>
    </row>
    <row r="1208">
      <c r="P1208" s="147"/>
    </row>
    <row r="1209">
      <c r="P1209" s="147"/>
    </row>
    <row r="1210">
      <c r="P1210" s="147"/>
    </row>
    <row r="1211">
      <c r="P1211" s="147"/>
    </row>
    <row r="1212">
      <c r="P1212" s="147"/>
    </row>
    <row r="1213">
      <c r="P1213" s="147"/>
    </row>
    <row r="1214">
      <c r="P1214" s="147"/>
    </row>
    <row r="1215">
      <c r="P1215" s="147"/>
    </row>
    <row r="1216">
      <c r="P1216" s="147"/>
    </row>
    <row r="1217">
      <c r="P1217" s="147"/>
    </row>
    <row r="1218">
      <c r="P1218" s="147"/>
    </row>
    <row r="1219">
      <c r="P1219" s="147"/>
    </row>
    <row r="1220">
      <c r="P1220" s="147"/>
    </row>
    <row r="1221">
      <c r="P1221" s="147"/>
    </row>
    <row r="1222">
      <c r="P1222" s="147"/>
    </row>
    <row r="1223">
      <c r="P1223" s="147"/>
    </row>
    <row r="1224">
      <c r="P1224" s="147"/>
    </row>
    <row r="1225">
      <c r="P1225" s="147"/>
    </row>
    <row r="1226">
      <c r="P1226" s="147"/>
    </row>
    <row r="1227">
      <c r="P1227" s="147"/>
    </row>
    <row r="1228">
      <c r="P1228" s="147"/>
    </row>
    <row r="1229">
      <c r="P1229" s="147"/>
    </row>
    <row r="1230">
      <c r="P1230" s="147"/>
    </row>
    <row r="1231">
      <c r="P1231" s="147"/>
    </row>
    <row r="1232">
      <c r="P1232" s="147"/>
    </row>
    <row r="1233">
      <c r="P1233" s="147"/>
    </row>
    <row r="1234">
      <c r="P1234" s="147"/>
    </row>
    <row r="1235">
      <c r="P1235" s="147"/>
    </row>
    <row r="1236">
      <c r="P1236" s="147"/>
    </row>
    <row r="1237">
      <c r="P1237" s="147"/>
    </row>
    <row r="1238">
      <c r="P1238" s="147"/>
    </row>
    <row r="1239">
      <c r="P1239" s="147"/>
    </row>
    <row r="1240">
      <c r="P1240" s="147"/>
    </row>
    <row r="1241">
      <c r="P1241" s="147"/>
    </row>
    <row r="1242">
      <c r="P1242" s="147"/>
    </row>
    <row r="1243">
      <c r="P1243" s="147"/>
    </row>
    <row r="1244">
      <c r="P1244" s="147"/>
    </row>
    <row r="1245">
      <c r="P1245" s="147"/>
    </row>
    <row r="1246">
      <c r="P1246" s="147"/>
    </row>
    <row r="1247">
      <c r="P1247" s="147"/>
    </row>
    <row r="1248">
      <c r="P1248" s="147"/>
    </row>
    <row r="1249">
      <c r="P1249" s="147"/>
    </row>
    <row r="1250">
      <c r="P1250" s="147"/>
    </row>
    <row r="1251">
      <c r="P1251" s="147"/>
    </row>
    <row r="1252">
      <c r="P1252" s="147"/>
    </row>
    <row r="1253">
      <c r="P1253" s="147"/>
    </row>
    <row r="1254">
      <c r="P1254" s="147"/>
    </row>
    <row r="1255">
      <c r="P1255" s="147"/>
    </row>
    <row r="1256">
      <c r="P1256" s="147"/>
    </row>
    <row r="1257">
      <c r="P1257" s="147"/>
    </row>
    <row r="1258">
      <c r="P1258" s="147"/>
    </row>
    <row r="1259">
      <c r="P1259" s="147"/>
    </row>
    <row r="1260">
      <c r="P1260" s="147"/>
    </row>
    <row r="1261">
      <c r="P1261" s="147"/>
    </row>
    <row r="1262">
      <c r="P1262" s="147"/>
    </row>
    <row r="1263">
      <c r="P1263" s="147"/>
    </row>
    <row r="1264">
      <c r="P1264" s="147"/>
    </row>
    <row r="1265">
      <c r="P1265" s="147"/>
    </row>
    <row r="1266">
      <c r="P1266" s="147"/>
    </row>
    <row r="1267">
      <c r="P1267" s="147"/>
    </row>
    <row r="1268">
      <c r="P1268" s="147"/>
    </row>
    <row r="1269">
      <c r="P1269" s="147"/>
    </row>
    <row r="1270">
      <c r="P1270" s="147"/>
    </row>
    <row r="1271">
      <c r="P1271" s="147"/>
    </row>
    <row r="1272">
      <c r="P1272" s="147"/>
    </row>
    <row r="1273">
      <c r="P1273" s="147"/>
    </row>
    <row r="1274">
      <c r="P1274" s="147"/>
    </row>
    <row r="1275">
      <c r="P1275" s="147"/>
    </row>
    <row r="1276">
      <c r="P1276" s="147"/>
    </row>
    <row r="1277">
      <c r="P1277" s="147"/>
    </row>
    <row r="1278">
      <c r="P1278" s="147"/>
    </row>
    <row r="1279">
      <c r="P1279" s="147"/>
    </row>
    <row r="1280">
      <c r="P1280" s="147"/>
    </row>
    <row r="1281">
      <c r="P1281" s="147"/>
    </row>
    <row r="1282">
      <c r="P1282" s="147"/>
    </row>
    <row r="1283">
      <c r="P1283" s="147"/>
    </row>
    <row r="1284">
      <c r="P1284" s="147"/>
    </row>
    <row r="1285">
      <c r="P1285" s="147"/>
    </row>
    <row r="1286">
      <c r="P1286" s="147"/>
    </row>
    <row r="1287">
      <c r="P1287" s="147"/>
    </row>
    <row r="1288">
      <c r="P1288" s="147"/>
    </row>
    <row r="1289">
      <c r="P1289" s="147"/>
    </row>
    <row r="1290">
      <c r="P1290" s="147"/>
    </row>
    <row r="1291">
      <c r="P1291" s="147"/>
    </row>
    <row r="1292">
      <c r="P1292" s="147"/>
    </row>
    <row r="1293">
      <c r="P1293" s="147"/>
    </row>
    <row r="1294">
      <c r="P1294" s="147"/>
    </row>
    <row r="1295">
      <c r="P1295" s="147"/>
    </row>
    <row r="1296">
      <c r="P1296" s="147"/>
    </row>
    <row r="1297">
      <c r="P1297" s="147"/>
    </row>
    <row r="1298">
      <c r="P1298" s="147"/>
    </row>
    <row r="1299">
      <c r="P1299" s="147"/>
    </row>
    <row r="1300">
      <c r="P1300" s="147"/>
    </row>
    <row r="1301">
      <c r="P1301" s="147"/>
    </row>
    <row r="1302">
      <c r="P1302" s="147"/>
    </row>
    <row r="1303">
      <c r="P1303" s="147"/>
    </row>
    <row r="1304">
      <c r="P1304" s="147"/>
    </row>
    <row r="1305">
      <c r="P1305" s="147"/>
    </row>
    <row r="1306">
      <c r="P1306" s="147"/>
    </row>
    <row r="1307">
      <c r="P1307" s="147"/>
    </row>
    <row r="1308">
      <c r="P1308" s="147"/>
    </row>
    <row r="1309">
      <c r="P1309" s="147"/>
    </row>
    <row r="1310">
      <c r="P1310" s="147"/>
    </row>
    <row r="1311">
      <c r="P1311" s="147"/>
    </row>
    <row r="1312">
      <c r="P1312" s="147"/>
    </row>
    <row r="1313">
      <c r="P1313" s="147"/>
    </row>
    <row r="1314">
      <c r="P1314" s="147"/>
    </row>
    <row r="1315">
      <c r="P1315" s="147"/>
    </row>
    <row r="1316">
      <c r="P1316" s="147"/>
    </row>
    <row r="1317">
      <c r="P1317" s="147"/>
    </row>
    <row r="1318">
      <c r="P1318" s="147"/>
    </row>
    <row r="1319">
      <c r="P1319" s="147"/>
    </row>
    <row r="1320">
      <c r="P1320" s="147"/>
    </row>
    <row r="1321">
      <c r="P1321" s="147"/>
    </row>
    <row r="1322">
      <c r="P1322" s="147"/>
    </row>
    <row r="1323">
      <c r="P1323" s="147"/>
    </row>
    <row r="1324">
      <c r="P1324" s="147"/>
    </row>
    <row r="1325">
      <c r="P1325" s="147"/>
    </row>
    <row r="1326">
      <c r="P1326" s="147"/>
    </row>
    <row r="1327">
      <c r="P1327" s="147"/>
    </row>
    <row r="1328">
      <c r="P1328" s="147"/>
    </row>
    <row r="1329">
      <c r="P1329" s="147"/>
    </row>
    <row r="1330">
      <c r="P1330" s="147"/>
    </row>
    <row r="1331">
      <c r="P1331" s="147"/>
    </row>
    <row r="1332">
      <c r="P1332" s="147"/>
    </row>
    <row r="1333">
      <c r="P1333" s="147"/>
    </row>
    <row r="1334">
      <c r="P1334" s="147"/>
    </row>
    <row r="1335">
      <c r="P1335" s="147"/>
    </row>
    <row r="1336">
      <c r="P1336" s="147"/>
    </row>
    <row r="1337">
      <c r="P1337" s="147"/>
    </row>
  </sheetData>
  <mergeCells count="232">
    <mergeCell ref="G386:G391"/>
    <mergeCell ref="G392:G396"/>
    <mergeCell ref="F338:F347"/>
    <mergeCell ref="F348:F350"/>
    <mergeCell ref="F351:F352"/>
    <mergeCell ref="F358:F402"/>
    <mergeCell ref="G359:G363"/>
    <mergeCell ref="G368:G372"/>
    <mergeCell ref="G381:G385"/>
    <mergeCell ref="E544:E562"/>
    <mergeCell ref="E563:E581"/>
    <mergeCell ref="F563:G566"/>
    <mergeCell ref="F567:G570"/>
    <mergeCell ref="F571:G574"/>
    <mergeCell ref="F575:F576"/>
    <mergeCell ref="F577:F579"/>
    <mergeCell ref="F580:F581"/>
    <mergeCell ref="E487:E543"/>
    <mergeCell ref="F544:G547"/>
    <mergeCell ref="F548:G551"/>
    <mergeCell ref="F552:G555"/>
    <mergeCell ref="F556:F557"/>
    <mergeCell ref="F558:F560"/>
    <mergeCell ref="F561:F562"/>
    <mergeCell ref="G226:G230"/>
    <mergeCell ref="F235:G238"/>
    <mergeCell ref="F239:G242"/>
    <mergeCell ref="F243:G246"/>
    <mergeCell ref="F252:F253"/>
    <mergeCell ref="F254:G257"/>
    <mergeCell ref="F258:G261"/>
    <mergeCell ref="F262:G265"/>
    <mergeCell ref="F273:G276"/>
    <mergeCell ref="F277:G280"/>
    <mergeCell ref="F281:G284"/>
    <mergeCell ref="E140:E166"/>
    <mergeCell ref="E167:E185"/>
    <mergeCell ref="E186:E204"/>
    <mergeCell ref="E205:E234"/>
    <mergeCell ref="F205:F234"/>
    <mergeCell ref="G220:G225"/>
    <mergeCell ref="E235:E253"/>
    <mergeCell ref="F247:F248"/>
    <mergeCell ref="F249:F251"/>
    <mergeCell ref="E254:E272"/>
    <mergeCell ref="F266:F267"/>
    <mergeCell ref="F268:F270"/>
    <mergeCell ref="F271:F272"/>
    <mergeCell ref="F290:F291"/>
    <mergeCell ref="F403:G406"/>
    <mergeCell ref="F407:G410"/>
    <mergeCell ref="F411:G414"/>
    <mergeCell ref="F415:F440"/>
    <mergeCell ref="G420:G422"/>
    <mergeCell ref="G432:G434"/>
    <mergeCell ref="F441:F448"/>
    <mergeCell ref="E273:E291"/>
    <mergeCell ref="E292:E310"/>
    <mergeCell ref="E311:E325"/>
    <mergeCell ref="E326:E352"/>
    <mergeCell ref="E358:E402"/>
    <mergeCell ref="E403:E450"/>
    <mergeCell ref="E451:E486"/>
    <mergeCell ref="F144:G147"/>
    <mergeCell ref="F148:G151"/>
    <mergeCell ref="G154:G157"/>
    <mergeCell ref="F167:G170"/>
    <mergeCell ref="F171:G174"/>
    <mergeCell ref="O175:O178"/>
    <mergeCell ref="Q175:Q178"/>
    <mergeCell ref="F175:G178"/>
    <mergeCell ref="F179:F180"/>
    <mergeCell ref="F181:F183"/>
    <mergeCell ref="F184:F185"/>
    <mergeCell ref="F186:G189"/>
    <mergeCell ref="Q186:Q189"/>
    <mergeCell ref="F190:G193"/>
    <mergeCell ref="Q190:Q193"/>
    <mergeCell ref="F78:G81"/>
    <mergeCell ref="F82:G85"/>
    <mergeCell ref="Q82:Q85"/>
    <mergeCell ref="Q86:Q89"/>
    <mergeCell ref="Q90:Q93"/>
    <mergeCell ref="O94:O98"/>
    <mergeCell ref="Q94:Q98"/>
    <mergeCell ref="E78:E81"/>
    <mergeCell ref="F86:G89"/>
    <mergeCell ref="A71:A72"/>
    <mergeCell ref="E71:E72"/>
    <mergeCell ref="I77:N77"/>
    <mergeCell ref="O78:O81"/>
    <mergeCell ref="O82:O85"/>
    <mergeCell ref="O86:O89"/>
    <mergeCell ref="O90:O93"/>
    <mergeCell ref="F77:H77"/>
    <mergeCell ref="F90:G93"/>
    <mergeCell ref="G94:G98"/>
    <mergeCell ref="G108:G113"/>
    <mergeCell ref="G114:G118"/>
    <mergeCell ref="G123:G126"/>
    <mergeCell ref="F140:G143"/>
    <mergeCell ref="E82:E139"/>
    <mergeCell ref="F94:F133"/>
    <mergeCell ref="F134:F137"/>
    <mergeCell ref="F138:F139"/>
    <mergeCell ref="F152:F161"/>
    <mergeCell ref="F162:F164"/>
    <mergeCell ref="F165:F166"/>
    <mergeCell ref="F203:F204"/>
    <mergeCell ref="G205:G210"/>
    <mergeCell ref="O205:O210"/>
    <mergeCell ref="Q205:Q210"/>
    <mergeCell ref="O186:O189"/>
    <mergeCell ref="O190:O193"/>
    <mergeCell ref="F194:G197"/>
    <mergeCell ref="O194:O197"/>
    <mergeCell ref="Q194:Q197"/>
    <mergeCell ref="F198:F199"/>
    <mergeCell ref="F200:F202"/>
    <mergeCell ref="F285:F286"/>
    <mergeCell ref="F287:F289"/>
    <mergeCell ref="F292:G295"/>
    <mergeCell ref="F296:G299"/>
    <mergeCell ref="F300:G303"/>
    <mergeCell ref="F304:F305"/>
    <mergeCell ref="F306:F308"/>
    <mergeCell ref="F357:H357"/>
    <mergeCell ref="I357:N357"/>
    <mergeCell ref="F309:F310"/>
    <mergeCell ref="F312:G316"/>
    <mergeCell ref="F318:F321"/>
    <mergeCell ref="F326:G329"/>
    <mergeCell ref="F330:G333"/>
    <mergeCell ref="F334:G337"/>
    <mergeCell ref="G340:G343"/>
    <mergeCell ref="O292:O295"/>
    <mergeCell ref="O296:O299"/>
    <mergeCell ref="O300:O303"/>
    <mergeCell ref="O312:O315"/>
    <mergeCell ref="O317:O320"/>
    <mergeCell ref="O326:O329"/>
    <mergeCell ref="O330:O333"/>
    <mergeCell ref="O334:O337"/>
    <mergeCell ref="O359:O363"/>
    <mergeCell ref="O368:O372"/>
    <mergeCell ref="O381:O385"/>
    <mergeCell ref="O403:O406"/>
    <mergeCell ref="O407:O410"/>
    <mergeCell ref="O411:O414"/>
    <mergeCell ref="O567:O570"/>
    <mergeCell ref="O571:O574"/>
    <mergeCell ref="O487:O490"/>
    <mergeCell ref="O507:O510"/>
    <mergeCell ref="O519:O522"/>
    <mergeCell ref="O544:O547"/>
    <mergeCell ref="O548:O551"/>
    <mergeCell ref="O552:O555"/>
    <mergeCell ref="O563:O566"/>
    <mergeCell ref="O140:O143"/>
    <mergeCell ref="Q140:Q143"/>
    <mergeCell ref="O144:O147"/>
    <mergeCell ref="Q144:Q147"/>
    <mergeCell ref="O148:O151"/>
    <mergeCell ref="Q148:Q151"/>
    <mergeCell ref="Q167:Q170"/>
    <mergeCell ref="Q171:Q174"/>
    <mergeCell ref="O167:O170"/>
    <mergeCell ref="O171:O174"/>
    <mergeCell ref="O235:O238"/>
    <mergeCell ref="Q235:Q238"/>
    <mergeCell ref="O239:O242"/>
    <mergeCell ref="Q239:Q242"/>
    <mergeCell ref="Q243:Q246"/>
    <mergeCell ref="O243:O246"/>
    <mergeCell ref="O254:O257"/>
    <mergeCell ref="Q254:Q257"/>
    <mergeCell ref="O258:O261"/>
    <mergeCell ref="Q258:Q261"/>
    <mergeCell ref="O262:O265"/>
    <mergeCell ref="Q262:Q265"/>
    <mergeCell ref="O273:O276"/>
    <mergeCell ref="Q273:Q276"/>
    <mergeCell ref="O277:O280"/>
    <mergeCell ref="Q277:Q280"/>
    <mergeCell ref="O281:O284"/>
    <mergeCell ref="Q281:Q284"/>
    <mergeCell ref="Q292:Q295"/>
    <mergeCell ref="Q296:Q299"/>
    <mergeCell ref="Q300:Q303"/>
    <mergeCell ref="Q312:Q315"/>
    <mergeCell ref="Q317:Q320"/>
    <mergeCell ref="Q321:Q322"/>
    <mergeCell ref="Q326:Q329"/>
    <mergeCell ref="Q330:Q333"/>
    <mergeCell ref="O451:O454"/>
    <mergeCell ref="O455:O458"/>
    <mergeCell ref="O459:O462"/>
    <mergeCell ref="Q455:Q458"/>
    <mergeCell ref="Q459:Q462"/>
    <mergeCell ref="Q544:Q547"/>
    <mergeCell ref="Q548:Q551"/>
    <mergeCell ref="Q552:Q555"/>
    <mergeCell ref="Q563:Q566"/>
    <mergeCell ref="Q567:Q570"/>
    <mergeCell ref="Q571:Q574"/>
    <mergeCell ref="Q334:Q337"/>
    <mergeCell ref="Q359:Q363"/>
    <mergeCell ref="Q368:Q371"/>
    <mergeCell ref="Q403:Q406"/>
    <mergeCell ref="Q407:Q410"/>
    <mergeCell ref="Q411:Q414"/>
    <mergeCell ref="Q451:Q454"/>
    <mergeCell ref="F485:F486"/>
    <mergeCell ref="G487:G491"/>
    <mergeCell ref="G492:G500"/>
    <mergeCell ref="G501:G504"/>
    <mergeCell ref="F449:F450"/>
    <mergeCell ref="F451:G454"/>
    <mergeCell ref="F455:G458"/>
    <mergeCell ref="F459:G462"/>
    <mergeCell ref="F463:F475"/>
    <mergeCell ref="F476:F484"/>
    <mergeCell ref="F487:F505"/>
    <mergeCell ref="F539:F541"/>
    <mergeCell ref="F542:F543"/>
    <mergeCell ref="F506:F517"/>
    <mergeCell ref="G507:G511"/>
    <mergeCell ref="F518:F534"/>
    <mergeCell ref="G519:G523"/>
    <mergeCell ref="G524:G528"/>
    <mergeCell ref="G529:G533"/>
    <mergeCell ref="F535:F538"/>
  </mergeCells>
  <conditionalFormatting sqref="G211:Q217">
    <cfRule type="expression" dxfId="19" priority="1">
      <formula>NE($H$233,$G$211)</formula>
    </cfRule>
  </conditionalFormatting>
  <conditionalFormatting sqref="G219:Q231">
    <cfRule type="expression" dxfId="19" priority="2">
      <formula>NE($H$233,$G$219)</formula>
    </cfRule>
  </conditionalFormatting>
  <conditionalFormatting sqref="G420:Q422">
    <cfRule type="expression" dxfId="20" priority="3">
      <formula>NE($H$437,$G$420)</formula>
    </cfRule>
  </conditionalFormatting>
  <conditionalFormatting sqref="G423:Q423">
    <cfRule type="expression" dxfId="20" priority="4">
      <formula>NE($H$437,$G$423)</formula>
    </cfRule>
  </conditionalFormatting>
  <conditionalFormatting sqref="G432:Q434 G516:H516">
    <cfRule type="expression" dxfId="20" priority="5">
      <formula>NE($H$437,$G$432)</formula>
    </cfRule>
  </conditionalFormatting>
  <conditionalFormatting sqref="G435:Q435">
    <cfRule type="expression" dxfId="20" priority="6">
      <formula>NE($H$437,$G$435)</formula>
    </cfRule>
  </conditionalFormatting>
  <conditionalFormatting sqref="F518:Q534">
    <cfRule type="expression" dxfId="19" priority="7">
      <formula>NE($F$518,$H$535)</formula>
    </cfRule>
  </conditionalFormatting>
  <conditionalFormatting sqref="F487:Q505">
    <cfRule type="expression" dxfId="19" priority="8">
      <formula>NE($F$487,$H$535)</formula>
    </cfRule>
  </conditionalFormatting>
  <conditionalFormatting sqref="F506:Q517">
    <cfRule type="expression" dxfId="19" priority="9">
      <formula>NE($F$506,$H$535)</formula>
    </cfRule>
  </conditionalFormatting>
  <conditionalFormatting sqref="G464:Q469">
    <cfRule type="expression" dxfId="19" priority="10">
      <formula>NE($G$464,$H$474)</formula>
    </cfRule>
  </conditionalFormatting>
  <conditionalFormatting sqref="G471:Q472">
    <cfRule type="expression" dxfId="19" priority="11">
      <formula>NE($G$471,$H$474)</formula>
    </cfRule>
  </conditionalFormatting>
  <conditionalFormatting sqref="G99:Q105">
    <cfRule type="expression" dxfId="19" priority="12">
      <formula>NE($H$130,$G$99)</formula>
    </cfRule>
  </conditionalFormatting>
  <conditionalFormatting sqref="G107:Q119">
    <cfRule type="expression" dxfId="19" priority="13">
      <formula>NE($H$130,$G$107)</formula>
    </cfRule>
  </conditionalFormatting>
  <conditionalFormatting sqref="G358:Q365">
    <cfRule type="expression" dxfId="19" priority="14">
      <formula>NE($H$399,$G$358)</formula>
    </cfRule>
  </conditionalFormatting>
  <conditionalFormatting sqref="G367:Q378">
    <cfRule type="expression" dxfId="19" priority="15">
      <formula>NE($H$399,$G$367)</formula>
    </cfRule>
  </conditionalFormatting>
  <conditionalFormatting sqref="G380:Q397">
    <cfRule type="expression" dxfId="19" priority="16">
      <formula>NE($H$399,$G$380)</formula>
    </cfRule>
  </conditionalFormatting>
  <conditionalFormatting sqref="A77:A90 B77:B78 B81:B85 B87:B90">
    <cfRule type="notContainsBlanks" dxfId="21" priority="17">
      <formula>LEN(TRIM(A77))&gt;0</formula>
    </cfRule>
  </conditionalFormatting>
  <conditionalFormatting sqref="C54:F54">
    <cfRule type="colorScale" priority="18">
      <colorScale>
        <cfvo type="formula" val="0"/>
        <cfvo type="max"/>
        <color rgb="FFFFFFFF"/>
        <color rgb="FFE67C73"/>
      </colorScale>
    </cfRule>
  </conditionalFormatting>
  <conditionalFormatting sqref="C55:F55">
    <cfRule type="colorScale" priority="19">
      <colorScale>
        <cfvo type="formula" val="0"/>
        <cfvo type="max"/>
        <color rgb="FFFFFFFF"/>
        <color rgb="FFE67C73"/>
      </colorScale>
    </cfRule>
  </conditionalFormatting>
  <conditionalFormatting sqref="C56:F56">
    <cfRule type="colorScale" priority="20">
      <colorScale>
        <cfvo type="formula" val="0"/>
        <cfvo type="max"/>
        <color rgb="FFFFFFFF"/>
        <color rgb="FFE67C73"/>
      </colorScale>
    </cfRule>
  </conditionalFormatting>
  <conditionalFormatting sqref="C62:F62">
    <cfRule type="colorScale" priority="21">
      <colorScale>
        <cfvo type="formula" val="0"/>
        <cfvo type="max"/>
        <color rgb="FFFFFFFF"/>
        <color rgb="FFE67C73"/>
      </colorScale>
    </cfRule>
  </conditionalFormatting>
  <conditionalFormatting sqref="C63:F63">
    <cfRule type="colorScale" priority="22">
      <colorScale>
        <cfvo type="formula" val="0"/>
        <cfvo type="max"/>
        <color rgb="FFFFFFFF"/>
        <color rgb="FFE67C73"/>
      </colorScale>
    </cfRule>
  </conditionalFormatting>
  <conditionalFormatting sqref="C66:F66">
    <cfRule type="colorScale" priority="23">
      <colorScale>
        <cfvo type="formula" val="0"/>
        <cfvo type="max"/>
        <color rgb="FFFFFFFF"/>
        <color rgb="FFE67C73"/>
      </colorScale>
    </cfRule>
  </conditionalFormatting>
  <conditionalFormatting sqref="C67:F67">
    <cfRule type="colorScale" priority="24">
      <colorScale>
        <cfvo type="formula" val="0"/>
        <cfvo type="max"/>
        <color rgb="FFFFFFFF"/>
        <color rgb="FFE67C73"/>
      </colorScale>
    </cfRule>
  </conditionalFormatting>
  <conditionalFormatting sqref="C68:F68">
    <cfRule type="colorScale" priority="25">
      <colorScale>
        <cfvo type="formula" val="0"/>
        <cfvo type="max"/>
        <color rgb="FFFFFFFF"/>
        <color rgb="FFE67C73"/>
      </colorScale>
    </cfRule>
  </conditionalFormatting>
  <conditionalFormatting sqref="C69:F69">
    <cfRule type="colorScale" priority="26">
      <colorScale>
        <cfvo type="formula" val="0"/>
        <cfvo type="max"/>
        <color rgb="FFFFFFFF"/>
        <color rgb="FFE67C73"/>
      </colorScale>
    </cfRule>
  </conditionalFormatting>
  <conditionalFormatting sqref="C70:F70">
    <cfRule type="colorScale" priority="27">
      <colorScale>
        <cfvo type="formula" val="0"/>
        <cfvo type="max"/>
        <color rgb="FFFFFFFF"/>
        <color rgb="FFE67C73"/>
      </colorScale>
    </cfRule>
  </conditionalFormatting>
  <conditionalFormatting sqref="C64:F64">
    <cfRule type="colorScale" priority="28">
      <colorScale>
        <cfvo type="formula" val="0"/>
        <cfvo type="max"/>
        <color rgb="FFFFFFFF"/>
        <color rgb="FFE67C73"/>
      </colorScale>
    </cfRule>
  </conditionalFormatting>
  <conditionalFormatting sqref="C57:F57">
    <cfRule type="colorScale" priority="29">
      <colorScale>
        <cfvo type="formula" val="0"/>
        <cfvo type="max"/>
        <color rgb="FFFFFFFF"/>
        <color rgb="FFE67C73"/>
      </colorScale>
    </cfRule>
  </conditionalFormatting>
  <conditionalFormatting sqref="D51:D52 E52">
    <cfRule type="notContainsBlanks" dxfId="22" priority="30">
      <formula>LEN(TRIM(D51))&gt;0</formula>
    </cfRule>
  </conditionalFormatting>
  <conditionalFormatting sqref="C61:F61">
    <cfRule type="colorScale" priority="31">
      <colorScale>
        <cfvo type="formula" val="0"/>
        <cfvo type="max"/>
        <color rgb="FFFFFFFF"/>
        <color rgb="FFE67C73"/>
      </colorScale>
    </cfRule>
  </conditionalFormatting>
  <conditionalFormatting sqref="C59:F59">
    <cfRule type="colorScale" priority="32">
      <colorScale>
        <cfvo type="formula" val="0"/>
        <cfvo type="max"/>
        <color rgb="FFFFFFFF"/>
        <color rgb="FFE67C73"/>
      </colorScale>
    </cfRule>
  </conditionalFormatting>
  <conditionalFormatting sqref="O1:O355 O357:O1337">
    <cfRule type="cellIs" dxfId="23" priority="33" operator="equal">
      <formula>"fp8"</formula>
    </cfRule>
  </conditionalFormatting>
  <conditionalFormatting sqref="O1:O355 O357:O1337">
    <cfRule type="cellIs" dxfId="24" priority="34" operator="equal">
      <formula>"bf16"</formula>
    </cfRule>
  </conditionalFormatting>
  <conditionalFormatting sqref="O1:O355 O357:O1337">
    <cfRule type="cellIs" dxfId="25" priority="35" operator="equal">
      <formula>"fp4"</formula>
    </cfRule>
  </conditionalFormatting>
  <conditionalFormatting sqref="C58:F58">
    <cfRule type="colorScale" priority="36">
      <colorScale>
        <cfvo type="formula" val="0"/>
        <cfvo type="max"/>
        <color rgb="FFFFFFFF"/>
        <color rgb="FFE67C73"/>
      </colorScale>
    </cfRule>
  </conditionalFormatting>
  <conditionalFormatting sqref="C65:F65">
    <cfRule type="colorScale" priority="37">
      <colorScale>
        <cfvo type="formula" val="0"/>
        <cfvo type="max"/>
        <color rgb="FFFFFFFF"/>
        <color rgb="FFE67C73"/>
      </colorScale>
    </cfRule>
  </conditionalFormatting>
  <dataValidations>
    <dataValidation type="list" allowBlank="1" showErrorMessage="1" sqref="H437">
      <formula1>"Option 1 (Chip2Chip),Option 2 (Core2Core),No Collective needed"</formula1>
    </dataValidation>
    <dataValidation type="list" allowBlank="1" showErrorMessage="1" sqref="G37">
      <formula1>"Strategy A: All-Gather Tokens,Strategy B: Keep Batch Sharding"</formula1>
    </dataValidation>
    <dataValidation type="list" allowBlank="1" showErrorMessage="1" sqref="C24">
      <formula1>"Decode,Prefill"</formula1>
    </dataValidation>
    <dataValidation type="list" allowBlank="1" showErrorMessage="1" sqref="C34 C38">
      <formula1>"w4a4,w4a8,w8a8,w4a16,w8a16,w16a16"</formula1>
    </dataValidation>
    <dataValidation type="list" allowBlank="1" showErrorMessage="1" sqref="AS29:AS30 C33 G35 C35:C37 C39 AS53 AS57 O78 O90 O148 O175 O194 O205 O243 O262 O281 O300 O334 O411 O459 O544 O548 O552 O563 O567 O571">
      <formula1>"fp4,fp8,bf16"</formula1>
    </dataValidation>
    <dataValidation type="list" allowBlank="1" showErrorMessage="1" sqref="H399">
      <formula1>"Strategy A: All-To-All,Strategy B: All-Gather Tokens with no chiplet involved,Strategy C: Hirarachical All-Gather,No Collectives"</formula1>
    </dataValidation>
    <dataValidation type="list" allowBlank="1" showErrorMessage="1" sqref="H160">
      <formula1>"Strategy 1: Reduce Scatter D2D (for CM),No Collectives"</formula1>
    </dataValidation>
    <dataValidation type="list" allowBlank="1" showErrorMessage="1" sqref="H17">
      <formula1>DB!$C$1:$F$1</formula1>
    </dataValidation>
    <dataValidation type="list" allowBlank="1" showErrorMessage="1" sqref="F71:F73">
      <formula1>"OptionA. No Overlapping,OptionB. Overlapping Expert Collectives"</formula1>
    </dataValidation>
    <dataValidation type="list" allowBlank="1" showErrorMessage="1" sqref="H474">
      <formula1>"Option A: AllReduce,Option B: Do not resolve partial sum yet,Option C: No Collectives"</formula1>
    </dataValidation>
    <dataValidation type="list" allowBlank="1" showErrorMessage="1" sqref="F487 F518 H535">
      <formula1>"Option A: Transposed All-To-All,Option B: Reduce-Scatter,Option C: Hierachical RS"</formula1>
    </dataValidation>
    <dataValidation type="list" allowBlank="1" showErrorMessage="1" sqref="G324 H346">
      <formula1>"Strategy 1: All-Gather Die-to-Die (for CM),No Collectives"</formula1>
    </dataValidation>
    <dataValidation type="list" allowBlank="1" showErrorMessage="1" sqref="F506">
      <formula1>"Option A: All-To-All,Option B: Reduce-Scatter"</formula1>
    </dataValidation>
    <dataValidation type="list" allowBlank="1" showErrorMessage="1" sqref="H130 H233">
      <formula1>"Strategy A: All-Gather Tokens with no chiplet involved,Strategy B: Hierarchical All-Gather,No Collectives"</formula1>
    </dataValidation>
  </dataValidations>
  <hyperlinks>
    <hyperlink display="TODO LIST" location="'Shortcuts to SnapshotsTODO'!A1" ref="L12"/>
    <hyperlink r:id="rId4" location="gid=0&amp;range=D45:D63" ref="B54"/>
    <hyperlink r:id="rId5" location="gid=0&amp;range=D64:D82" ref="B55"/>
    <hyperlink r:id="rId6" location="gid=0&amp;range=D83:D101" ref="B56"/>
    <hyperlink r:id="rId7" location="gid=0&amp;range=D102:D120" ref="B57"/>
    <hyperlink r:id="rId8" location="gid=0&amp;range=E182:E211" ref="B58"/>
    <hyperlink r:id="rId9" location="gid=0&amp;range=D121:D139" ref="B61"/>
    <hyperlink r:id="rId10" location="gid=0&amp;range=D140:D158" ref="B62"/>
    <hyperlink r:id="rId11" location="gid=0&amp;range=D159:D177" ref="B63"/>
    <hyperlink r:id="rId12" location="gid=0&amp;range=D178:D196" ref="B64"/>
    <hyperlink r:id="rId13" location="gid=0&amp;range=D197:D215" ref="B66"/>
    <hyperlink r:id="rId14" location="gid=0&amp;range=S44:S58" ref="B67"/>
    <hyperlink r:id="rId15" location="gid=0&amp;range=S59:S77" ref="B68"/>
    <hyperlink r:id="rId16" location="gid=0&amp;range=S78:S96" ref="B69"/>
    <hyperlink r:id="rId17" location="gid=0&amp;range=S97:S115" ref="B70"/>
  </hyperlinks>
  <drawing r:id="rId18"/>
  <legacyDrawing r:id="rId19"/>
  <tableParts count="14">
    <tablePart r:id="rId34"/>
    <tablePart r:id="rId35"/>
    <tablePart r:id="rId36"/>
    <tablePart r:id="rId37"/>
    <tablePart r:id="rId38"/>
    <tablePart r:id="rId39"/>
    <tablePart r:id="rId40"/>
    <tablePart r:id="rId41"/>
    <tablePart r:id="rId42"/>
    <tablePart r:id="rId43"/>
    <tablePart r:id="rId44"/>
    <tablePart r:id="rId45"/>
    <tablePart r:id="rId46"/>
    <tablePart r:id="rId47"/>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18.75"/>
    <col customWidth="1" min="4" max="4" width="16.88"/>
    <col customWidth="1" min="7" max="7" width="14.88"/>
  </cols>
  <sheetData>
    <row r="1">
      <c r="A1" s="2" t="s">
        <v>686</v>
      </c>
      <c r="B1" s="125"/>
      <c r="C1" s="861"/>
      <c r="D1" s="125"/>
      <c r="E1" s="861"/>
      <c r="F1" s="125"/>
      <c r="G1" s="125"/>
      <c r="H1" s="862"/>
      <c r="I1" s="863"/>
      <c r="J1" s="125"/>
      <c r="K1" s="864"/>
      <c r="L1" s="864"/>
      <c r="M1" s="864"/>
      <c r="N1" s="864"/>
      <c r="O1" s="864"/>
      <c r="P1" s="864"/>
      <c r="Q1" s="864"/>
      <c r="R1" s="864"/>
      <c r="S1" s="864"/>
      <c r="T1" s="864"/>
      <c r="U1" s="864"/>
      <c r="V1" s="864"/>
      <c r="W1" s="864"/>
      <c r="X1" s="864"/>
      <c r="Y1" s="864"/>
      <c r="Z1" s="864"/>
      <c r="AA1" s="864"/>
      <c r="AB1" s="864"/>
    </row>
    <row r="2">
      <c r="A2" s="125"/>
      <c r="B2" s="125"/>
      <c r="C2" s="861"/>
      <c r="D2" s="125"/>
      <c r="E2" s="861"/>
      <c r="F2" s="125"/>
      <c r="G2" s="125"/>
      <c r="H2" s="862"/>
      <c r="I2" s="863"/>
      <c r="J2" s="125"/>
      <c r="K2" s="864"/>
      <c r="L2" s="864"/>
      <c r="M2" s="864"/>
      <c r="N2" s="864"/>
      <c r="O2" s="864"/>
      <c r="P2" s="864"/>
      <c r="Q2" s="864"/>
      <c r="R2" s="864"/>
      <c r="S2" s="864"/>
      <c r="T2" s="864"/>
      <c r="U2" s="864"/>
      <c r="V2" s="864"/>
      <c r="W2" s="864"/>
      <c r="X2" s="864"/>
      <c r="Y2" s="864"/>
      <c r="Z2" s="864"/>
      <c r="AA2" s="864"/>
      <c r="AB2" s="864"/>
    </row>
    <row r="3">
      <c r="A3" s="125" t="s">
        <v>687</v>
      </c>
      <c r="B3" s="125" t="s">
        <v>688</v>
      </c>
      <c r="C3" s="861" t="s">
        <v>689</v>
      </c>
      <c r="D3" s="125" t="s">
        <v>99</v>
      </c>
      <c r="E3" s="861" t="s">
        <v>690</v>
      </c>
      <c r="F3" s="125" t="s">
        <v>100</v>
      </c>
      <c r="G3" s="125" t="s">
        <v>101</v>
      </c>
      <c r="H3" s="862" t="s">
        <v>105</v>
      </c>
      <c r="I3" s="862" t="s">
        <v>106</v>
      </c>
      <c r="J3" s="125" t="s">
        <v>691</v>
      </c>
      <c r="K3" s="125" t="s">
        <v>581</v>
      </c>
      <c r="L3" s="125" t="s">
        <v>692</v>
      </c>
      <c r="M3" s="864"/>
      <c r="N3" s="864"/>
      <c r="O3" s="864"/>
      <c r="P3" s="864"/>
      <c r="Q3" s="864"/>
      <c r="R3" s="864"/>
      <c r="S3" s="864"/>
      <c r="T3" s="864"/>
      <c r="U3" s="864"/>
      <c r="V3" s="864"/>
      <c r="W3" s="864"/>
      <c r="X3" s="864"/>
      <c r="Y3" s="864"/>
      <c r="Z3" s="864"/>
      <c r="AA3" s="864"/>
      <c r="AB3" s="864"/>
    </row>
    <row r="4">
      <c r="A4" s="2">
        <v>1024.0</v>
      </c>
      <c r="B4" s="148">
        <f t="shared" ref="B4:B5" si="1">8*1024</f>
        <v>8192</v>
      </c>
      <c r="C4" s="710">
        <f>'1K-8KprefillEP=16DP=16B=16'!B48</f>
        <v>15465.55128</v>
      </c>
      <c r="D4" s="148">
        <f t="shared" ref="D4:D7" si="2">C4/A4</f>
        <v>15.10307742</v>
      </c>
      <c r="E4" s="710">
        <f>'1K-8KdecodeEP=16DP=16B=2K'!B48</f>
        <v>6754.05777</v>
      </c>
      <c r="F4" s="148">
        <f t="shared" ref="F4:F7" si="3">E4/B4</f>
        <v>0.8244699427</v>
      </c>
      <c r="G4" s="148">
        <f t="shared" ref="G4:G7" si="4">1/(1/D4+1/F4)</f>
        <v>0.7817922679</v>
      </c>
      <c r="H4" s="865">
        <f t="shared" ref="H4:H7" si="5">G4*sum(A4:B4)</f>
        <v>7204.997541</v>
      </c>
      <c r="I4" s="866">
        <f t="shared" ref="I4:I7" si="6">(B4/sum(A4:B4))*H4</f>
        <v>6404.442259</v>
      </c>
      <c r="J4" s="148">
        <f t="shared" ref="J4:J7" si="7">F4/D4</f>
        <v>0.05458953296</v>
      </c>
      <c r="K4" s="2" t="s">
        <v>693</v>
      </c>
      <c r="L4" s="148">
        <f t="shared" ref="L4:L7" si="8">1/J4</f>
        <v>18.31853005</v>
      </c>
    </row>
    <row r="5">
      <c r="A5" s="2">
        <v>1024.0</v>
      </c>
      <c r="B5" s="148">
        <f t="shared" si="1"/>
        <v>8192</v>
      </c>
      <c r="C5" s="710">
        <f>'1K-8KprefillEP=16DP=16B=16'!B48</f>
        <v>15465.55128</v>
      </c>
      <c r="D5" s="148">
        <f t="shared" si="2"/>
        <v>15.10307742</v>
      </c>
      <c r="E5" s="710">
        <v>6257.829445160411</v>
      </c>
      <c r="F5" s="148">
        <f t="shared" si="3"/>
        <v>0.7638951959</v>
      </c>
      <c r="G5" s="148">
        <f t="shared" si="4"/>
        <v>0.7271184343</v>
      </c>
      <c r="H5" s="865">
        <f t="shared" si="5"/>
        <v>6701.12349</v>
      </c>
      <c r="I5" s="866">
        <f t="shared" si="6"/>
        <v>5956.554214</v>
      </c>
      <c r="J5" s="148">
        <f t="shared" si="7"/>
        <v>0.05057877773</v>
      </c>
      <c r="K5" s="2" t="s">
        <v>694</v>
      </c>
      <c r="L5" s="148">
        <f t="shared" si="8"/>
        <v>19.77113811</v>
      </c>
    </row>
    <row r="6">
      <c r="A6" s="2">
        <v>8192.0</v>
      </c>
      <c r="B6" s="2">
        <v>1024.0</v>
      </c>
      <c r="C6" s="710">
        <v>11844.0</v>
      </c>
      <c r="D6" s="148">
        <f t="shared" si="2"/>
        <v>1.445800781</v>
      </c>
      <c r="E6" s="710">
        <v>5337.0</v>
      </c>
      <c r="F6" s="148">
        <f t="shared" si="3"/>
        <v>5.211914063</v>
      </c>
      <c r="G6" s="148">
        <f t="shared" si="4"/>
        <v>1.131828202</v>
      </c>
      <c r="H6" s="865">
        <f t="shared" si="5"/>
        <v>10430.92871</v>
      </c>
      <c r="I6" s="866">
        <f t="shared" si="6"/>
        <v>1158.992079</v>
      </c>
      <c r="J6" s="148">
        <f t="shared" si="7"/>
        <v>3.604863222</v>
      </c>
      <c r="K6" s="2" t="s">
        <v>693</v>
      </c>
      <c r="L6" s="148">
        <f t="shared" si="8"/>
        <v>0.2774030354</v>
      </c>
    </row>
    <row r="7">
      <c r="A7" s="2">
        <v>8192.0</v>
      </c>
      <c r="B7" s="2">
        <v>1024.0</v>
      </c>
      <c r="C7" s="710">
        <v>11844.0</v>
      </c>
      <c r="D7" s="148">
        <f t="shared" si="2"/>
        <v>1.445800781</v>
      </c>
      <c r="E7" s="710">
        <v>5825.0</v>
      </c>
      <c r="F7" s="148">
        <f t="shared" si="3"/>
        <v>5.688476563</v>
      </c>
      <c r="G7" s="148">
        <f t="shared" si="4"/>
        <v>1.152801253</v>
      </c>
      <c r="H7" s="865">
        <f t="shared" si="5"/>
        <v>10624.21634</v>
      </c>
      <c r="I7" s="866">
        <f t="shared" si="6"/>
        <v>1180.468483</v>
      </c>
      <c r="J7" s="148">
        <f t="shared" si="7"/>
        <v>3.934481594</v>
      </c>
      <c r="K7" s="2" t="s">
        <v>694</v>
      </c>
      <c r="L7" s="148">
        <f t="shared" si="8"/>
        <v>0.2541630901</v>
      </c>
    </row>
    <row r="8">
      <c r="C8" s="674"/>
      <c r="E8" s="674"/>
      <c r="H8" s="865"/>
      <c r="I8" s="866"/>
    </row>
    <row r="9">
      <c r="C9" s="674"/>
      <c r="E9" s="674"/>
      <c r="H9" s="865"/>
      <c r="I9" s="866"/>
    </row>
    <row r="10">
      <c r="C10" s="674"/>
      <c r="E10" s="674"/>
      <c r="H10" s="865"/>
      <c r="I10" s="866"/>
    </row>
    <row r="11">
      <c r="C11" s="674"/>
      <c r="E11" s="674"/>
      <c r="H11" s="865"/>
      <c r="I11" s="866"/>
    </row>
    <row r="12">
      <c r="C12" s="674"/>
      <c r="E12" s="710" t="s">
        <v>695</v>
      </c>
      <c r="H12" s="865"/>
      <c r="I12" s="866"/>
    </row>
    <row r="13">
      <c r="C13" s="674"/>
      <c r="E13" s="674"/>
      <c r="H13" s="865"/>
      <c r="I13" s="866"/>
    </row>
    <row r="14">
      <c r="B14" s="2"/>
      <c r="C14" s="674"/>
      <c r="E14" s="674"/>
      <c r="H14" s="865"/>
      <c r="I14" s="866"/>
    </row>
    <row r="15">
      <c r="C15" s="674"/>
      <c r="E15" s="674"/>
      <c r="H15" s="865"/>
      <c r="I15" s="866"/>
    </row>
    <row r="16">
      <c r="C16" s="674"/>
      <c r="E16" s="674"/>
      <c r="H16" s="865"/>
      <c r="I16" s="866"/>
    </row>
    <row r="17">
      <c r="C17" s="674"/>
      <c r="E17" s="674"/>
      <c r="H17" s="865"/>
      <c r="I17" s="866"/>
    </row>
    <row r="18">
      <c r="C18" s="674"/>
      <c r="E18" s="674"/>
      <c r="H18" s="865"/>
      <c r="I18" s="866"/>
    </row>
    <row r="19">
      <c r="C19" s="674"/>
      <c r="E19" s="674"/>
      <c r="H19" s="865"/>
      <c r="I19" s="866"/>
    </row>
    <row r="20">
      <c r="C20" s="674"/>
      <c r="E20" s="674"/>
      <c r="H20" s="865"/>
      <c r="I20" s="866"/>
    </row>
    <row r="21">
      <c r="C21" s="674"/>
      <c r="E21" s="674"/>
      <c r="H21" s="865"/>
      <c r="I21" s="866"/>
    </row>
    <row r="22">
      <c r="C22" s="674"/>
      <c r="E22" s="674"/>
      <c r="H22" s="865"/>
      <c r="I22" s="866"/>
    </row>
    <row r="23">
      <c r="C23" s="674"/>
      <c r="E23" s="674"/>
      <c r="H23" s="865"/>
      <c r="I23" s="866"/>
    </row>
    <row r="24">
      <c r="C24" s="674"/>
      <c r="E24" s="674"/>
      <c r="H24" s="865"/>
      <c r="I24" s="866"/>
    </row>
    <row r="25">
      <c r="C25" s="674"/>
      <c r="E25" s="674"/>
      <c r="H25" s="865"/>
      <c r="I25" s="866"/>
    </row>
    <row r="26">
      <c r="C26" s="674"/>
      <c r="E26" s="674"/>
      <c r="H26" s="865"/>
      <c r="I26" s="866"/>
    </row>
    <row r="27">
      <c r="C27" s="674"/>
      <c r="E27" s="674"/>
      <c r="H27" s="865"/>
      <c r="I27" s="866"/>
    </row>
    <row r="28">
      <c r="C28" s="674"/>
      <c r="E28" s="674"/>
      <c r="H28" s="865"/>
      <c r="I28" s="866"/>
    </row>
    <row r="29">
      <c r="C29" s="674"/>
      <c r="E29" s="674"/>
      <c r="H29" s="865"/>
      <c r="I29" s="866"/>
    </row>
    <row r="30">
      <c r="C30" s="674"/>
      <c r="E30" s="674"/>
      <c r="H30" s="865"/>
      <c r="I30" s="866"/>
    </row>
    <row r="31">
      <c r="C31" s="674"/>
      <c r="E31" s="674"/>
      <c r="H31" s="865"/>
      <c r="I31" s="866"/>
    </row>
    <row r="32">
      <c r="C32" s="674"/>
      <c r="E32" s="674"/>
      <c r="H32" s="865"/>
      <c r="I32" s="866"/>
    </row>
    <row r="33">
      <c r="C33" s="674"/>
      <c r="E33" s="674"/>
      <c r="H33" s="865"/>
      <c r="I33" s="866"/>
    </row>
    <row r="34">
      <c r="C34" s="674"/>
      <c r="E34" s="674"/>
      <c r="H34" s="865"/>
      <c r="I34" s="866"/>
    </row>
    <row r="35">
      <c r="C35" s="674"/>
      <c r="E35" s="674"/>
      <c r="H35" s="865"/>
      <c r="I35" s="866"/>
    </row>
    <row r="36">
      <c r="C36" s="674"/>
      <c r="E36" s="674"/>
      <c r="H36" s="865"/>
      <c r="I36" s="866"/>
    </row>
    <row r="37">
      <c r="C37" s="674"/>
      <c r="E37" s="674"/>
      <c r="H37" s="865"/>
      <c r="I37" s="866"/>
    </row>
    <row r="38">
      <c r="C38" s="674"/>
      <c r="E38" s="674"/>
      <c r="H38" s="865"/>
      <c r="I38" s="866"/>
    </row>
    <row r="39">
      <c r="C39" s="674"/>
      <c r="E39" s="674"/>
      <c r="H39" s="865"/>
      <c r="I39" s="866"/>
    </row>
    <row r="40">
      <c r="C40" s="674"/>
      <c r="E40" s="674"/>
      <c r="H40" s="865"/>
      <c r="I40" s="866"/>
    </row>
    <row r="41">
      <c r="C41" s="674"/>
      <c r="E41" s="674"/>
      <c r="H41" s="865"/>
      <c r="I41" s="866"/>
    </row>
    <row r="42">
      <c r="C42" s="674"/>
      <c r="E42" s="674"/>
      <c r="H42" s="865"/>
      <c r="I42" s="866"/>
    </row>
    <row r="43">
      <c r="C43" s="674"/>
      <c r="E43" s="674"/>
      <c r="H43" s="865"/>
      <c r="I43" s="866"/>
    </row>
    <row r="44">
      <c r="C44" s="674"/>
      <c r="E44" s="674"/>
      <c r="H44" s="865"/>
      <c r="I44" s="866"/>
    </row>
    <row r="45">
      <c r="C45" s="674"/>
      <c r="E45" s="674"/>
      <c r="H45" s="865"/>
      <c r="I45" s="866"/>
    </row>
    <row r="46">
      <c r="C46" s="674"/>
      <c r="E46" s="674"/>
      <c r="H46" s="865"/>
      <c r="I46" s="866"/>
    </row>
    <row r="47">
      <c r="C47" s="674"/>
      <c r="E47" s="674"/>
      <c r="H47" s="865"/>
      <c r="I47" s="866"/>
    </row>
    <row r="48">
      <c r="C48" s="674"/>
      <c r="E48" s="674"/>
      <c r="H48" s="865"/>
      <c r="I48" s="866"/>
    </row>
    <row r="49">
      <c r="C49" s="674"/>
      <c r="E49" s="674"/>
      <c r="H49" s="865"/>
      <c r="I49" s="866"/>
    </row>
    <row r="50">
      <c r="C50" s="674"/>
      <c r="E50" s="674"/>
      <c r="H50" s="865"/>
      <c r="I50" s="866"/>
    </row>
    <row r="51">
      <c r="C51" s="674"/>
      <c r="E51" s="674"/>
      <c r="H51" s="865"/>
      <c r="I51" s="866"/>
    </row>
    <row r="52">
      <c r="C52" s="674"/>
      <c r="E52" s="674"/>
      <c r="H52" s="865"/>
      <c r="I52" s="866"/>
    </row>
    <row r="53">
      <c r="C53" s="674"/>
      <c r="E53" s="674"/>
      <c r="H53" s="865"/>
      <c r="I53" s="866"/>
    </row>
    <row r="54">
      <c r="C54" s="674"/>
      <c r="E54" s="674"/>
      <c r="H54" s="865"/>
      <c r="I54" s="866"/>
    </row>
    <row r="55">
      <c r="C55" s="674"/>
      <c r="E55" s="674"/>
      <c r="H55" s="865"/>
      <c r="I55" s="866"/>
    </row>
    <row r="56">
      <c r="C56" s="674"/>
      <c r="E56" s="674"/>
      <c r="H56" s="865"/>
      <c r="I56" s="866"/>
    </row>
    <row r="57">
      <c r="C57" s="674"/>
      <c r="E57" s="674"/>
      <c r="H57" s="865"/>
      <c r="I57" s="866"/>
    </row>
    <row r="58">
      <c r="C58" s="674"/>
      <c r="E58" s="674"/>
      <c r="H58" s="865"/>
      <c r="I58" s="866"/>
    </row>
    <row r="59">
      <c r="C59" s="674"/>
      <c r="E59" s="674"/>
      <c r="H59" s="865"/>
      <c r="I59" s="866"/>
    </row>
    <row r="60">
      <c r="C60" s="674"/>
      <c r="E60" s="674"/>
      <c r="H60" s="865"/>
      <c r="I60" s="866"/>
    </row>
    <row r="61">
      <c r="C61" s="674"/>
      <c r="E61" s="674"/>
      <c r="H61" s="865"/>
      <c r="I61" s="866"/>
    </row>
    <row r="62">
      <c r="C62" s="674"/>
      <c r="E62" s="674"/>
      <c r="H62" s="865"/>
      <c r="I62" s="866"/>
    </row>
    <row r="63">
      <c r="C63" s="674"/>
      <c r="E63" s="674"/>
      <c r="H63" s="865"/>
      <c r="I63" s="866"/>
    </row>
    <row r="64">
      <c r="C64" s="674"/>
      <c r="E64" s="674"/>
      <c r="H64" s="865"/>
      <c r="I64" s="866"/>
    </row>
    <row r="65">
      <c r="C65" s="674"/>
      <c r="E65" s="674"/>
      <c r="H65" s="865"/>
      <c r="I65" s="866"/>
    </row>
    <row r="66">
      <c r="C66" s="674"/>
      <c r="E66" s="674"/>
      <c r="H66" s="865"/>
      <c r="I66" s="866"/>
    </row>
    <row r="67">
      <c r="C67" s="674"/>
      <c r="E67" s="674"/>
      <c r="H67" s="865"/>
      <c r="I67" s="866"/>
    </row>
    <row r="68">
      <c r="C68" s="674"/>
      <c r="E68" s="674"/>
      <c r="H68" s="865"/>
      <c r="I68" s="866"/>
    </row>
    <row r="69">
      <c r="C69" s="674"/>
      <c r="E69" s="674"/>
      <c r="H69" s="865"/>
      <c r="I69" s="866"/>
    </row>
    <row r="70">
      <c r="C70" s="674"/>
      <c r="E70" s="674"/>
      <c r="H70" s="865"/>
      <c r="I70" s="866"/>
    </row>
    <row r="71">
      <c r="C71" s="674"/>
      <c r="E71" s="674"/>
      <c r="H71" s="865"/>
      <c r="I71" s="866"/>
    </row>
    <row r="72">
      <c r="C72" s="674"/>
      <c r="E72" s="674"/>
      <c r="H72" s="865"/>
      <c r="I72" s="866"/>
    </row>
    <row r="73">
      <c r="C73" s="674"/>
      <c r="E73" s="674"/>
      <c r="H73" s="865"/>
      <c r="I73" s="866"/>
    </row>
    <row r="74">
      <c r="C74" s="674"/>
      <c r="E74" s="674"/>
      <c r="H74" s="865"/>
      <c r="I74" s="866"/>
    </row>
    <row r="75">
      <c r="C75" s="674"/>
      <c r="E75" s="674"/>
      <c r="H75" s="865"/>
      <c r="I75" s="866"/>
    </row>
    <row r="76">
      <c r="C76" s="674"/>
      <c r="E76" s="674"/>
      <c r="H76" s="865"/>
      <c r="I76" s="866"/>
    </row>
    <row r="77">
      <c r="C77" s="674"/>
      <c r="E77" s="674"/>
      <c r="H77" s="865"/>
      <c r="I77" s="866"/>
    </row>
    <row r="78">
      <c r="C78" s="674"/>
      <c r="E78" s="674"/>
      <c r="H78" s="865"/>
      <c r="I78" s="866"/>
    </row>
    <row r="79">
      <c r="C79" s="674"/>
      <c r="E79" s="674"/>
      <c r="H79" s="865"/>
      <c r="I79" s="866"/>
    </row>
    <row r="80">
      <c r="C80" s="674"/>
      <c r="E80" s="674"/>
      <c r="H80" s="865"/>
      <c r="I80" s="866"/>
    </row>
    <row r="81">
      <c r="C81" s="674"/>
      <c r="E81" s="674"/>
      <c r="H81" s="865"/>
      <c r="I81" s="866"/>
    </row>
    <row r="82">
      <c r="C82" s="674"/>
      <c r="E82" s="674"/>
      <c r="H82" s="865"/>
      <c r="I82" s="866"/>
    </row>
    <row r="83">
      <c r="C83" s="674"/>
      <c r="E83" s="674"/>
      <c r="H83" s="865"/>
      <c r="I83" s="866"/>
    </row>
    <row r="84">
      <c r="C84" s="674"/>
      <c r="E84" s="674"/>
      <c r="H84" s="865"/>
      <c r="I84" s="866"/>
    </row>
    <row r="85">
      <c r="C85" s="674"/>
      <c r="E85" s="674"/>
      <c r="H85" s="865"/>
      <c r="I85" s="866"/>
    </row>
    <row r="86">
      <c r="C86" s="674"/>
      <c r="E86" s="674"/>
      <c r="H86" s="865"/>
      <c r="I86" s="866"/>
    </row>
    <row r="87">
      <c r="C87" s="674"/>
      <c r="E87" s="674"/>
      <c r="H87" s="865"/>
      <c r="I87" s="866"/>
    </row>
    <row r="88">
      <c r="C88" s="674"/>
      <c r="E88" s="674"/>
      <c r="H88" s="865"/>
      <c r="I88" s="866"/>
    </row>
    <row r="89">
      <c r="C89" s="674"/>
      <c r="E89" s="674"/>
      <c r="H89" s="865"/>
      <c r="I89" s="866"/>
    </row>
    <row r="90">
      <c r="C90" s="674"/>
      <c r="E90" s="674"/>
      <c r="H90" s="865"/>
      <c r="I90" s="866"/>
    </row>
    <row r="91">
      <c r="C91" s="674"/>
      <c r="E91" s="674"/>
      <c r="H91" s="865"/>
      <c r="I91" s="866"/>
    </row>
    <row r="92">
      <c r="C92" s="674"/>
      <c r="E92" s="674"/>
      <c r="H92" s="865"/>
      <c r="I92" s="866"/>
    </row>
    <row r="93">
      <c r="C93" s="674"/>
      <c r="E93" s="674"/>
      <c r="H93" s="865"/>
      <c r="I93" s="866"/>
    </row>
    <row r="94">
      <c r="C94" s="674"/>
      <c r="E94" s="674"/>
      <c r="H94" s="865"/>
      <c r="I94" s="866"/>
    </row>
    <row r="95">
      <c r="C95" s="674"/>
      <c r="E95" s="674"/>
      <c r="H95" s="865"/>
      <c r="I95" s="866"/>
    </row>
    <row r="96">
      <c r="C96" s="674"/>
      <c r="E96" s="674"/>
      <c r="H96" s="865"/>
      <c r="I96" s="866"/>
    </row>
    <row r="97">
      <c r="C97" s="674"/>
      <c r="E97" s="674"/>
      <c r="H97" s="865"/>
      <c r="I97" s="866"/>
    </row>
    <row r="98">
      <c r="C98" s="674"/>
      <c r="E98" s="674"/>
      <c r="H98" s="865"/>
      <c r="I98" s="866"/>
    </row>
    <row r="99">
      <c r="C99" s="674"/>
      <c r="E99" s="674"/>
      <c r="H99" s="865"/>
      <c r="I99" s="866"/>
    </row>
    <row r="100">
      <c r="C100" s="674"/>
      <c r="E100" s="674"/>
      <c r="H100" s="865"/>
      <c r="I100" s="866"/>
    </row>
    <row r="101">
      <c r="C101" s="674"/>
      <c r="E101" s="674"/>
      <c r="H101" s="865"/>
      <c r="I101" s="866"/>
    </row>
    <row r="102">
      <c r="C102" s="674"/>
      <c r="E102" s="674"/>
      <c r="H102" s="865"/>
      <c r="I102" s="866"/>
    </row>
    <row r="103">
      <c r="C103" s="674"/>
      <c r="E103" s="674"/>
      <c r="H103" s="865"/>
      <c r="I103" s="866"/>
    </row>
    <row r="104">
      <c r="C104" s="674"/>
      <c r="E104" s="674"/>
      <c r="H104" s="865"/>
      <c r="I104" s="866"/>
    </row>
    <row r="105">
      <c r="C105" s="674"/>
      <c r="E105" s="674"/>
      <c r="H105" s="865"/>
      <c r="I105" s="866"/>
    </row>
    <row r="106">
      <c r="C106" s="674"/>
      <c r="E106" s="674"/>
      <c r="H106" s="865"/>
      <c r="I106" s="866"/>
    </row>
    <row r="107">
      <c r="C107" s="674"/>
      <c r="E107" s="674"/>
      <c r="H107" s="865"/>
      <c r="I107" s="866"/>
    </row>
    <row r="108">
      <c r="C108" s="674"/>
      <c r="E108" s="674"/>
      <c r="H108" s="865"/>
      <c r="I108" s="866"/>
    </row>
    <row r="109">
      <c r="C109" s="674"/>
      <c r="E109" s="674"/>
      <c r="H109" s="865"/>
      <c r="I109" s="866"/>
    </row>
    <row r="110">
      <c r="C110" s="674"/>
      <c r="E110" s="674"/>
      <c r="H110" s="865"/>
      <c r="I110" s="866"/>
    </row>
    <row r="111">
      <c r="C111" s="674"/>
      <c r="E111" s="674"/>
      <c r="H111" s="865"/>
      <c r="I111" s="866"/>
    </row>
    <row r="112">
      <c r="C112" s="674"/>
      <c r="E112" s="674"/>
      <c r="H112" s="865"/>
      <c r="I112" s="866"/>
    </row>
    <row r="113">
      <c r="C113" s="674"/>
      <c r="E113" s="674"/>
      <c r="H113" s="865"/>
      <c r="I113" s="866"/>
    </row>
    <row r="114">
      <c r="C114" s="674"/>
      <c r="E114" s="674"/>
      <c r="H114" s="865"/>
      <c r="I114" s="866"/>
    </row>
    <row r="115">
      <c r="C115" s="674"/>
      <c r="E115" s="674"/>
      <c r="H115" s="865"/>
      <c r="I115" s="866"/>
    </row>
    <row r="116">
      <c r="C116" s="674"/>
      <c r="E116" s="674"/>
      <c r="H116" s="865"/>
      <c r="I116" s="866"/>
    </row>
    <row r="117">
      <c r="C117" s="674"/>
      <c r="E117" s="674"/>
      <c r="H117" s="865"/>
      <c r="I117" s="866"/>
    </row>
    <row r="118">
      <c r="C118" s="674"/>
      <c r="E118" s="674"/>
      <c r="H118" s="865"/>
      <c r="I118" s="866"/>
    </row>
    <row r="119">
      <c r="C119" s="674"/>
      <c r="E119" s="674"/>
      <c r="H119" s="865"/>
      <c r="I119" s="866"/>
    </row>
    <row r="120">
      <c r="C120" s="674"/>
      <c r="E120" s="674"/>
      <c r="H120" s="865"/>
      <c r="I120" s="866"/>
    </row>
    <row r="121">
      <c r="C121" s="674"/>
      <c r="E121" s="674"/>
      <c r="H121" s="865"/>
      <c r="I121" s="866"/>
    </row>
    <row r="122">
      <c r="C122" s="674"/>
      <c r="E122" s="674"/>
      <c r="H122" s="865"/>
      <c r="I122" s="866"/>
    </row>
    <row r="123">
      <c r="C123" s="674"/>
      <c r="E123" s="674"/>
      <c r="H123" s="865"/>
      <c r="I123" s="866"/>
    </row>
    <row r="124">
      <c r="C124" s="674"/>
      <c r="E124" s="674"/>
      <c r="H124" s="865"/>
      <c r="I124" s="866"/>
    </row>
    <row r="125">
      <c r="C125" s="674"/>
      <c r="E125" s="674"/>
      <c r="H125" s="865"/>
      <c r="I125" s="866"/>
    </row>
    <row r="126">
      <c r="C126" s="674"/>
      <c r="E126" s="674"/>
      <c r="H126" s="865"/>
      <c r="I126" s="866"/>
    </row>
    <row r="127">
      <c r="C127" s="674"/>
      <c r="E127" s="674"/>
      <c r="H127" s="865"/>
      <c r="I127" s="866"/>
    </row>
    <row r="128">
      <c r="C128" s="674"/>
      <c r="E128" s="674"/>
      <c r="H128" s="865"/>
      <c r="I128" s="866"/>
    </row>
    <row r="129">
      <c r="C129" s="674"/>
      <c r="E129" s="674"/>
      <c r="H129" s="865"/>
      <c r="I129" s="866"/>
    </row>
    <row r="130">
      <c r="C130" s="674"/>
      <c r="E130" s="674"/>
      <c r="H130" s="865"/>
      <c r="I130" s="866"/>
    </row>
    <row r="131">
      <c r="C131" s="674"/>
      <c r="E131" s="674"/>
      <c r="H131" s="865"/>
      <c r="I131" s="866"/>
    </row>
    <row r="132">
      <c r="C132" s="674"/>
      <c r="E132" s="674"/>
      <c r="H132" s="865"/>
      <c r="I132" s="866"/>
    </row>
    <row r="133">
      <c r="C133" s="674"/>
      <c r="E133" s="674"/>
      <c r="H133" s="865"/>
      <c r="I133" s="866"/>
    </row>
    <row r="134">
      <c r="C134" s="674"/>
      <c r="E134" s="674"/>
      <c r="H134" s="865"/>
      <c r="I134" s="866"/>
    </row>
    <row r="135">
      <c r="C135" s="674"/>
      <c r="E135" s="674"/>
      <c r="H135" s="865"/>
      <c r="I135" s="866"/>
    </row>
    <row r="136">
      <c r="C136" s="674"/>
      <c r="E136" s="674"/>
      <c r="H136" s="865"/>
      <c r="I136" s="866"/>
    </row>
    <row r="137">
      <c r="C137" s="674"/>
      <c r="E137" s="674"/>
      <c r="H137" s="865"/>
      <c r="I137" s="866"/>
    </row>
    <row r="138">
      <c r="C138" s="674"/>
      <c r="E138" s="674"/>
      <c r="H138" s="865"/>
      <c r="I138" s="866"/>
    </row>
    <row r="139">
      <c r="C139" s="674"/>
      <c r="E139" s="674"/>
      <c r="H139" s="865"/>
      <c r="I139" s="866"/>
    </row>
    <row r="140">
      <c r="C140" s="674"/>
      <c r="E140" s="674"/>
      <c r="H140" s="865"/>
      <c r="I140" s="866"/>
    </row>
    <row r="141">
      <c r="C141" s="674"/>
      <c r="E141" s="674"/>
      <c r="H141" s="865"/>
      <c r="I141" s="866"/>
    </row>
    <row r="142">
      <c r="C142" s="674"/>
      <c r="E142" s="674"/>
      <c r="H142" s="865"/>
      <c r="I142" s="866"/>
    </row>
    <row r="143">
      <c r="C143" s="674"/>
      <c r="E143" s="674"/>
      <c r="H143" s="865"/>
      <c r="I143" s="866"/>
    </row>
    <row r="144">
      <c r="C144" s="674"/>
      <c r="E144" s="674"/>
      <c r="H144" s="865"/>
      <c r="I144" s="866"/>
    </row>
    <row r="145">
      <c r="C145" s="674"/>
      <c r="E145" s="674"/>
      <c r="H145" s="865"/>
      <c r="I145" s="866"/>
    </row>
    <row r="146">
      <c r="C146" s="674"/>
      <c r="E146" s="674"/>
      <c r="H146" s="865"/>
      <c r="I146" s="866"/>
    </row>
    <row r="147">
      <c r="C147" s="674"/>
      <c r="E147" s="674"/>
      <c r="H147" s="865"/>
      <c r="I147" s="866"/>
    </row>
    <row r="148">
      <c r="C148" s="674"/>
      <c r="E148" s="674"/>
      <c r="H148" s="865"/>
      <c r="I148" s="866"/>
    </row>
    <row r="149">
      <c r="C149" s="674"/>
      <c r="E149" s="674"/>
      <c r="H149" s="865"/>
      <c r="I149" s="866"/>
    </row>
    <row r="150">
      <c r="C150" s="674"/>
      <c r="E150" s="674"/>
      <c r="H150" s="865"/>
      <c r="I150" s="866"/>
    </row>
    <row r="151">
      <c r="C151" s="674"/>
      <c r="E151" s="674"/>
      <c r="H151" s="865"/>
      <c r="I151" s="866"/>
    </row>
    <row r="152">
      <c r="C152" s="674"/>
      <c r="E152" s="674"/>
      <c r="H152" s="865"/>
      <c r="I152" s="866"/>
    </row>
    <row r="153">
      <c r="C153" s="674"/>
      <c r="E153" s="674"/>
      <c r="H153" s="865"/>
      <c r="I153" s="866"/>
    </row>
    <row r="154">
      <c r="C154" s="674"/>
      <c r="E154" s="674"/>
      <c r="H154" s="865"/>
      <c r="I154" s="866"/>
    </row>
    <row r="155">
      <c r="C155" s="674"/>
      <c r="E155" s="674"/>
      <c r="H155" s="865"/>
      <c r="I155" s="866"/>
    </row>
    <row r="156">
      <c r="C156" s="674"/>
      <c r="E156" s="674"/>
      <c r="H156" s="865"/>
      <c r="I156" s="866"/>
    </row>
    <row r="157">
      <c r="C157" s="674"/>
      <c r="E157" s="674"/>
      <c r="H157" s="865"/>
      <c r="I157" s="866"/>
    </row>
    <row r="158">
      <c r="C158" s="674"/>
      <c r="E158" s="674"/>
      <c r="H158" s="865"/>
      <c r="I158" s="866"/>
    </row>
    <row r="159">
      <c r="C159" s="674"/>
      <c r="E159" s="674"/>
      <c r="H159" s="865"/>
      <c r="I159" s="866"/>
    </row>
    <row r="160">
      <c r="C160" s="674"/>
      <c r="E160" s="674"/>
      <c r="H160" s="865"/>
      <c r="I160" s="866"/>
    </row>
    <row r="161">
      <c r="C161" s="674"/>
      <c r="E161" s="674"/>
      <c r="H161" s="865"/>
      <c r="I161" s="866"/>
    </row>
    <row r="162">
      <c r="C162" s="674"/>
      <c r="E162" s="674"/>
      <c r="H162" s="865"/>
      <c r="I162" s="866"/>
    </row>
    <row r="163">
      <c r="C163" s="674"/>
      <c r="E163" s="674"/>
      <c r="H163" s="865"/>
      <c r="I163" s="866"/>
    </row>
    <row r="164">
      <c r="C164" s="674"/>
      <c r="E164" s="674"/>
      <c r="H164" s="865"/>
      <c r="I164" s="866"/>
    </row>
    <row r="165">
      <c r="C165" s="674"/>
      <c r="E165" s="674"/>
      <c r="H165" s="865"/>
      <c r="I165" s="866"/>
    </row>
    <row r="166">
      <c r="C166" s="674"/>
      <c r="E166" s="674"/>
      <c r="H166" s="865"/>
      <c r="I166" s="866"/>
    </row>
    <row r="167">
      <c r="C167" s="674"/>
      <c r="E167" s="674"/>
      <c r="H167" s="865"/>
      <c r="I167" s="866"/>
    </row>
    <row r="168">
      <c r="C168" s="674"/>
      <c r="E168" s="674"/>
      <c r="H168" s="865"/>
      <c r="I168" s="866"/>
    </row>
    <row r="169">
      <c r="C169" s="674"/>
      <c r="E169" s="674"/>
      <c r="H169" s="865"/>
      <c r="I169" s="866"/>
    </row>
    <row r="170">
      <c r="C170" s="674"/>
      <c r="E170" s="674"/>
      <c r="H170" s="865"/>
      <c r="I170" s="866"/>
    </row>
    <row r="171">
      <c r="C171" s="674"/>
      <c r="E171" s="674"/>
      <c r="H171" s="865"/>
      <c r="I171" s="866"/>
    </row>
    <row r="172">
      <c r="C172" s="674"/>
      <c r="E172" s="674"/>
      <c r="H172" s="865"/>
      <c r="I172" s="866"/>
    </row>
    <row r="173">
      <c r="C173" s="674"/>
      <c r="E173" s="674"/>
      <c r="H173" s="865"/>
      <c r="I173" s="866"/>
    </row>
    <row r="174">
      <c r="C174" s="674"/>
      <c r="E174" s="674"/>
      <c r="H174" s="865"/>
      <c r="I174" s="866"/>
    </row>
    <row r="175">
      <c r="C175" s="674"/>
      <c r="E175" s="674"/>
      <c r="H175" s="865"/>
      <c r="I175" s="866"/>
    </row>
    <row r="176">
      <c r="C176" s="674"/>
      <c r="E176" s="674"/>
      <c r="H176" s="865"/>
      <c r="I176" s="866"/>
    </row>
    <row r="177">
      <c r="C177" s="674"/>
      <c r="E177" s="674"/>
      <c r="H177" s="865"/>
      <c r="I177" s="866"/>
    </row>
    <row r="178">
      <c r="C178" s="674"/>
      <c r="E178" s="674"/>
      <c r="H178" s="865"/>
      <c r="I178" s="866"/>
    </row>
    <row r="179">
      <c r="C179" s="674"/>
      <c r="E179" s="674"/>
      <c r="H179" s="865"/>
      <c r="I179" s="866"/>
    </row>
    <row r="180">
      <c r="C180" s="674"/>
      <c r="E180" s="674"/>
      <c r="H180" s="865"/>
      <c r="I180" s="866"/>
    </row>
    <row r="181">
      <c r="C181" s="674"/>
      <c r="E181" s="674"/>
      <c r="H181" s="865"/>
      <c r="I181" s="866"/>
    </row>
    <row r="182">
      <c r="C182" s="674"/>
      <c r="E182" s="674"/>
      <c r="H182" s="865"/>
      <c r="I182" s="866"/>
    </row>
    <row r="183">
      <c r="C183" s="674"/>
      <c r="E183" s="674"/>
      <c r="H183" s="865"/>
      <c r="I183" s="866"/>
    </row>
    <row r="184">
      <c r="C184" s="674"/>
      <c r="E184" s="674"/>
      <c r="H184" s="865"/>
      <c r="I184" s="866"/>
    </row>
    <row r="185">
      <c r="C185" s="674"/>
      <c r="E185" s="674"/>
      <c r="H185" s="865"/>
      <c r="I185" s="866"/>
    </row>
    <row r="186">
      <c r="C186" s="674"/>
      <c r="E186" s="674"/>
      <c r="H186" s="865"/>
      <c r="I186" s="866"/>
    </row>
    <row r="187">
      <c r="C187" s="674"/>
      <c r="E187" s="674"/>
      <c r="H187" s="865"/>
      <c r="I187" s="866"/>
    </row>
    <row r="188">
      <c r="C188" s="674"/>
      <c r="E188" s="674"/>
      <c r="H188" s="865"/>
      <c r="I188" s="866"/>
    </row>
    <row r="189">
      <c r="C189" s="674"/>
      <c r="E189" s="674"/>
      <c r="H189" s="865"/>
      <c r="I189" s="866"/>
    </row>
    <row r="190">
      <c r="C190" s="674"/>
      <c r="E190" s="674"/>
      <c r="H190" s="865"/>
      <c r="I190" s="866"/>
    </row>
    <row r="191">
      <c r="C191" s="674"/>
      <c r="E191" s="674"/>
      <c r="H191" s="865"/>
      <c r="I191" s="866"/>
    </row>
    <row r="192">
      <c r="C192" s="674"/>
      <c r="E192" s="674"/>
      <c r="H192" s="865"/>
      <c r="I192" s="866"/>
    </row>
    <row r="193">
      <c r="C193" s="674"/>
      <c r="E193" s="674"/>
      <c r="H193" s="865"/>
      <c r="I193" s="866"/>
    </row>
    <row r="194">
      <c r="C194" s="674"/>
      <c r="E194" s="674"/>
      <c r="H194" s="865"/>
      <c r="I194" s="866"/>
    </row>
    <row r="195">
      <c r="C195" s="674"/>
      <c r="E195" s="674"/>
      <c r="H195" s="865"/>
      <c r="I195" s="866"/>
    </row>
    <row r="196">
      <c r="C196" s="674"/>
      <c r="E196" s="674"/>
      <c r="H196" s="865"/>
      <c r="I196" s="866"/>
    </row>
    <row r="197">
      <c r="C197" s="674"/>
      <c r="E197" s="674"/>
      <c r="H197" s="865"/>
      <c r="I197" s="866"/>
    </row>
    <row r="198">
      <c r="C198" s="674"/>
      <c r="E198" s="674"/>
      <c r="H198" s="865"/>
      <c r="I198" s="866"/>
    </row>
    <row r="199">
      <c r="C199" s="674"/>
      <c r="E199" s="674"/>
      <c r="H199" s="865"/>
      <c r="I199" s="866"/>
    </row>
    <row r="200">
      <c r="C200" s="674"/>
      <c r="E200" s="674"/>
      <c r="H200" s="865"/>
      <c r="I200" s="866"/>
    </row>
    <row r="201">
      <c r="C201" s="674"/>
      <c r="E201" s="674"/>
      <c r="H201" s="865"/>
      <c r="I201" s="866"/>
    </row>
    <row r="202">
      <c r="C202" s="674"/>
      <c r="E202" s="674"/>
      <c r="H202" s="865"/>
      <c r="I202" s="866"/>
    </row>
    <row r="203">
      <c r="C203" s="674"/>
      <c r="E203" s="674"/>
      <c r="H203" s="865"/>
      <c r="I203" s="866"/>
    </row>
    <row r="204">
      <c r="C204" s="674"/>
      <c r="E204" s="674"/>
      <c r="H204" s="865"/>
      <c r="I204" s="866"/>
    </row>
    <row r="205">
      <c r="C205" s="674"/>
      <c r="E205" s="674"/>
      <c r="H205" s="865"/>
      <c r="I205" s="866"/>
    </row>
    <row r="206">
      <c r="C206" s="674"/>
      <c r="E206" s="674"/>
      <c r="H206" s="865"/>
      <c r="I206" s="866"/>
    </row>
    <row r="207">
      <c r="C207" s="674"/>
      <c r="E207" s="674"/>
      <c r="H207" s="865"/>
      <c r="I207" s="866"/>
    </row>
    <row r="208">
      <c r="C208" s="674"/>
      <c r="E208" s="674"/>
      <c r="H208" s="865"/>
      <c r="I208" s="866"/>
    </row>
    <row r="209">
      <c r="C209" s="674"/>
      <c r="E209" s="674"/>
      <c r="H209" s="865"/>
      <c r="I209" s="866"/>
    </row>
    <row r="210">
      <c r="C210" s="674"/>
      <c r="E210" s="674"/>
      <c r="H210" s="865"/>
      <c r="I210" s="866"/>
    </row>
    <row r="211">
      <c r="C211" s="674"/>
      <c r="E211" s="674"/>
      <c r="H211" s="865"/>
      <c r="I211" s="866"/>
    </row>
    <row r="212">
      <c r="C212" s="674"/>
      <c r="E212" s="674"/>
      <c r="H212" s="865"/>
      <c r="I212" s="866"/>
    </row>
    <row r="213">
      <c r="C213" s="674"/>
      <c r="E213" s="674"/>
      <c r="H213" s="865"/>
      <c r="I213" s="866"/>
    </row>
    <row r="214">
      <c r="C214" s="674"/>
      <c r="E214" s="674"/>
      <c r="H214" s="865"/>
      <c r="I214" s="866"/>
    </row>
    <row r="215">
      <c r="C215" s="674"/>
      <c r="E215" s="674"/>
      <c r="H215" s="865"/>
      <c r="I215" s="866"/>
    </row>
    <row r="216">
      <c r="C216" s="674"/>
      <c r="E216" s="674"/>
      <c r="H216" s="865"/>
      <c r="I216" s="866"/>
    </row>
    <row r="217">
      <c r="C217" s="674"/>
      <c r="E217" s="674"/>
      <c r="H217" s="865"/>
      <c r="I217" s="866"/>
    </row>
    <row r="218">
      <c r="C218" s="674"/>
      <c r="E218" s="674"/>
      <c r="H218" s="865"/>
      <c r="I218" s="866"/>
    </row>
    <row r="219">
      <c r="C219" s="674"/>
      <c r="E219" s="674"/>
      <c r="H219" s="865"/>
      <c r="I219" s="866"/>
    </row>
    <row r="220">
      <c r="C220" s="674"/>
      <c r="E220" s="674"/>
      <c r="H220" s="865"/>
      <c r="I220" s="866"/>
    </row>
    <row r="221">
      <c r="C221" s="674"/>
      <c r="E221" s="674"/>
      <c r="H221" s="865"/>
      <c r="I221" s="866"/>
    </row>
    <row r="222">
      <c r="C222" s="674"/>
      <c r="E222" s="674"/>
      <c r="H222" s="865"/>
      <c r="I222" s="866"/>
    </row>
    <row r="223">
      <c r="C223" s="674"/>
      <c r="E223" s="674"/>
      <c r="H223" s="865"/>
      <c r="I223" s="866"/>
    </row>
    <row r="224">
      <c r="C224" s="674"/>
      <c r="E224" s="674"/>
      <c r="H224" s="865"/>
      <c r="I224" s="866"/>
    </row>
    <row r="225">
      <c r="C225" s="674"/>
      <c r="E225" s="674"/>
      <c r="H225" s="865"/>
      <c r="I225" s="866"/>
    </row>
    <row r="226">
      <c r="C226" s="674"/>
      <c r="E226" s="674"/>
      <c r="H226" s="865"/>
      <c r="I226" s="866"/>
    </row>
    <row r="227">
      <c r="C227" s="674"/>
      <c r="E227" s="674"/>
      <c r="H227" s="865"/>
      <c r="I227" s="866"/>
    </row>
    <row r="228">
      <c r="C228" s="674"/>
      <c r="E228" s="674"/>
      <c r="H228" s="865"/>
      <c r="I228" s="866"/>
    </row>
    <row r="229">
      <c r="C229" s="674"/>
      <c r="E229" s="674"/>
      <c r="H229" s="865"/>
      <c r="I229" s="866"/>
    </row>
    <row r="230">
      <c r="C230" s="674"/>
      <c r="E230" s="674"/>
      <c r="H230" s="865"/>
      <c r="I230" s="866"/>
    </row>
    <row r="231">
      <c r="C231" s="674"/>
      <c r="E231" s="674"/>
      <c r="H231" s="865"/>
      <c r="I231" s="866"/>
    </row>
    <row r="232">
      <c r="C232" s="674"/>
      <c r="E232" s="674"/>
      <c r="H232" s="865"/>
      <c r="I232" s="866"/>
    </row>
    <row r="233">
      <c r="C233" s="674"/>
      <c r="E233" s="674"/>
      <c r="H233" s="865"/>
      <c r="I233" s="866"/>
    </row>
    <row r="234">
      <c r="C234" s="674"/>
      <c r="E234" s="674"/>
      <c r="H234" s="865"/>
      <c r="I234" s="866"/>
    </row>
    <row r="235">
      <c r="C235" s="674"/>
      <c r="E235" s="674"/>
      <c r="H235" s="865"/>
      <c r="I235" s="866"/>
    </row>
    <row r="236">
      <c r="C236" s="674"/>
      <c r="E236" s="674"/>
      <c r="H236" s="865"/>
      <c r="I236" s="866"/>
    </row>
    <row r="237">
      <c r="C237" s="674"/>
      <c r="E237" s="674"/>
      <c r="H237" s="865"/>
      <c r="I237" s="866"/>
    </row>
    <row r="238">
      <c r="C238" s="674"/>
      <c r="E238" s="674"/>
      <c r="H238" s="865"/>
      <c r="I238" s="866"/>
    </row>
    <row r="239">
      <c r="C239" s="674"/>
      <c r="E239" s="674"/>
      <c r="H239" s="865"/>
      <c r="I239" s="866"/>
    </row>
    <row r="240">
      <c r="C240" s="674"/>
      <c r="E240" s="674"/>
      <c r="H240" s="865"/>
      <c r="I240" s="866"/>
    </row>
    <row r="241">
      <c r="C241" s="674"/>
      <c r="E241" s="674"/>
      <c r="H241" s="865"/>
      <c r="I241" s="866"/>
    </row>
    <row r="242">
      <c r="C242" s="674"/>
      <c r="E242" s="674"/>
      <c r="H242" s="865"/>
      <c r="I242" s="866"/>
    </row>
    <row r="243">
      <c r="C243" s="674"/>
      <c r="E243" s="674"/>
      <c r="H243" s="865"/>
      <c r="I243" s="866"/>
    </row>
    <row r="244">
      <c r="C244" s="674"/>
      <c r="E244" s="674"/>
      <c r="H244" s="865"/>
      <c r="I244" s="866"/>
    </row>
    <row r="245">
      <c r="C245" s="674"/>
      <c r="E245" s="674"/>
      <c r="H245" s="865"/>
      <c r="I245" s="866"/>
    </row>
    <row r="246">
      <c r="C246" s="674"/>
      <c r="E246" s="674"/>
      <c r="H246" s="865"/>
      <c r="I246" s="866"/>
    </row>
    <row r="247">
      <c r="C247" s="674"/>
      <c r="E247" s="674"/>
      <c r="H247" s="865"/>
      <c r="I247" s="866"/>
    </row>
    <row r="248">
      <c r="C248" s="674"/>
      <c r="E248" s="674"/>
      <c r="H248" s="865"/>
      <c r="I248" s="866"/>
    </row>
    <row r="249">
      <c r="C249" s="674"/>
      <c r="E249" s="674"/>
      <c r="H249" s="865"/>
      <c r="I249" s="866"/>
    </row>
    <row r="250">
      <c r="C250" s="674"/>
      <c r="E250" s="674"/>
      <c r="H250" s="865"/>
      <c r="I250" s="866"/>
    </row>
    <row r="251">
      <c r="C251" s="674"/>
      <c r="E251" s="674"/>
      <c r="H251" s="865"/>
      <c r="I251" s="866"/>
    </row>
    <row r="252">
      <c r="C252" s="674"/>
      <c r="E252" s="674"/>
      <c r="H252" s="865"/>
      <c r="I252" s="866"/>
    </row>
    <row r="253">
      <c r="C253" s="674"/>
      <c r="E253" s="674"/>
      <c r="H253" s="865"/>
      <c r="I253" s="866"/>
    </row>
    <row r="254">
      <c r="C254" s="674"/>
      <c r="E254" s="674"/>
      <c r="H254" s="865"/>
      <c r="I254" s="866"/>
    </row>
    <row r="255">
      <c r="C255" s="674"/>
      <c r="E255" s="674"/>
      <c r="H255" s="865"/>
      <c r="I255" s="866"/>
    </row>
    <row r="256">
      <c r="C256" s="674"/>
      <c r="E256" s="674"/>
      <c r="H256" s="865"/>
      <c r="I256" s="866"/>
    </row>
    <row r="257">
      <c r="C257" s="674"/>
      <c r="E257" s="674"/>
      <c r="H257" s="865"/>
      <c r="I257" s="866"/>
    </row>
    <row r="258">
      <c r="C258" s="674"/>
      <c r="E258" s="674"/>
      <c r="H258" s="865"/>
      <c r="I258" s="866"/>
    </row>
    <row r="259">
      <c r="C259" s="674"/>
      <c r="E259" s="674"/>
      <c r="H259" s="865"/>
      <c r="I259" s="866"/>
    </row>
    <row r="260">
      <c r="C260" s="674"/>
      <c r="E260" s="674"/>
      <c r="H260" s="865"/>
      <c r="I260" s="866"/>
    </row>
    <row r="261">
      <c r="C261" s="674"/>
      <c r="E261" s="674"/>
      <c r="H261" s="865"/>
      <c r="I261" s="866"/>
    </row>
    <row r="262">
      <c r="C262" s="674"/>
      <c r="E262" s="674"/>
      <c r="H262" s="865"/>
      <c r="I262" s="866"/>
    </row>
    <row r="263">
      <c r="C263" s="674"/>
      <c r="E263" s="674"/>
      <c r="H263" s="865"/>
      <c r="I263" s="866"/>
    </row>
    <row r="264">
      <c r="C264" s="674"/>
      <c r="E264" s="674"/>
      <c r="H264" s="865"/>
      <c r="I264" s="866"/>
    </row>
    <row r="265">
      <c r="C265" s="674"/>
      <c r="E265" s="674"/>
      <c r="H265" s="865"/>
      <c r="I265" s="866"/>
    </row>
    <row r="266">
      <c r="C266" s="674"/>
      <c r="E266" s="674"/>
      <c r="H266" s="865"/>
      <c r="I266" s="866"/>
    </row>
    <row r="267">
      <c r="C267" s="674"/>
      <c r="E267" s="674"/>
      <c r="H267" s="865"/>
      <c r="I267" s="866"/>
    </row>
    <row r="268">
      <c r="C268" s="674"/>
      <c r="E268" s="674"/>
      <c r="H268" s="865"/>
      <c r="I268" s="866"/>
    </row>
    <row r="269">
      <c r="C269" s="674"/>
      <c r="E269" s="674"/>
      <c r="H269" s="865"/>
      <c r="I269" s="866"/>
    </row>
    <row r="270">
      <c r="C270" s="674"/>
      <c r="E270" s="674"/>
      <c r="H270" s="865"/>
      <c r="I270" s="866"/>
    </row>
    <row r="271">
      <c r="C271" s="674"/>
      <c r="E271" s="674"/>
      <c r="H271" s="865"/>
      <c r="I271" s="866"/>
    </row>
    <row r="272">
      <c r="C272" s="674"/>
      <c r="E272" s="674"/>
      <c r="H272" s="865"/>
      <c r="I272" s="866"/>
    </row>
    <row r="273">
      <c r="C273" s="674"/>
      <c r="E273" s="674"/>
      <c r="H273" s="865"/>
      <c r="I273" s="866"/>
    </row>
    <row r="274">
      <c r="C274" s="674"/>
      <c r="E274" s="674"/>
      <c r="H274" s="865"/>
      <c r="I274" s="866"/>
    </row>
    <row r="275">
      <c r="C275" s="674"/>
      <c r="E275" s="674"/>
      <c r="H275" s="865"/>
      <c r="I275" s="866"/>
    </row>
    <row r="276">
      <c r="C276" s="674"/>
      <c r="E276" s="674"/>
      <c r="H276" s="865"/>
      <c r="I276" s="866"/>
    </row>
    <row r="277">
      <c r="C277" s="674"/>
      <c r="E277" s="674"/>
      <c r="H277" s="865"/>
      <c r="I277" s="866"/>
    </row>
    <row r="278">
      <c r="C278" s="674"/>
      <c r="E278" s="674"/>
      <c r="H278" s="865"/>
      <c r="I278" s="866"/>
    </row>
    <row r="279">
      <c r="C279" s="674"/>
      <c r="E279" s="674"/>
      <c r="H279" s="865"/>
      <c r="I279" s="866"/>
    </row>
    <row r="280">
      <c r="C280" s="674"/>
      <c r="E280" s="674"/>
      <c r="H280" s="865"/>
      <c r="I280" s="866"/>
    </row>
    <row r="281">
      <c r="C281" s="674"/>
      <c r="E281" s="674"/>
      <c r="H281" s="865"/>
      <c r="I281" s="866"/>
    </row>
    <row r="282">
      <c r="C282" s="674"/>
      <c r="E282" s="674"/>
      <c r="H282" s="865"/>
      <c r="I282" s="866"/>
    </row>
    <row r="283">
      <c r="C283" s="674"/>
      <c r="E283" s="674"/>
      <c r="H283" s="865"/>
      <c r="I283" s="866"/>
    </row>
    <row r="284">
      <c r="C284" s="674"/>
      <c r="E284" s="674"/>
      <c r="H284" s="865"/>
      <c r="I284" s="866"/>
    </row>
    <row r="285">
      <c r="C285" s="674"/>
      <c r="E285" s="674"/>
      <c r="H285" s="865"/>
      <c r="I285" s="866"/>
    </row>
    <row r="286">
      <c r="C286" s="674"/>
      <c r="E286" s="674"/>
      <c r="H286" s="865"/>
      <c r="I286" s="866"/>
    </row>
    <row r="287">
      <c r="C287" s="674"/>
      <c r="E287" s="674"/>
      <c r="H287" s="865"/>
      <c r="I287" s="866"/>
    </row>
    <row r="288">
      <c r="C288" s="674"/>
      <c r="E288" s="674"/>
      <c r="H288" s="865"/>
      <c r="I288" s="866"/>
    </row>
    <row r="289">
      <c r="C289" s="674"/>
      <c r="E289" s="674"/>
      <c r="H289" s="865"/>
      <c r="I289" s="866"/>
    </row>
    <row r="290">
      <c r="C290" s="674"/>
      <c r="E290" s="674"/>
      <c r="H290" s="865"/>
      <c r="I290" s="866"/>
    </row>
    <row r="291">
      <c r="C291" s="674"/>
      <c r="E291" s="674"/>
      <c r="H291" s="865"/>
      <c r="I291" s="866"/>
    </row>
    <row r="292">
      <c r="C292" s="674"/>
      <c r="E292" s="674"/>
      <c r="H292" s="865"/>
      <c r="I292" s="866"/>
    </row>
    <row r="293">
      <c r="C293" s="674"/>
      <c r="E293" s="674"/>
      <c r="H293" s="865"/>
      <c r="I293" s="866"/>
    </row>
    <row r="294">
      <c r="C294" s="674"/>
      <c r="E294" s="674"/>
      <c r="H294" s="865"/>
      <c r="I294" s="866"/>
    </row>
    <row r="295">
      <c r="C295" s="674"/>
      <c r="E295" s="674"/>
      <c r="H295" s="865"/>
      <c r="I295" s="866"/>
    </row>
    <row r="296">
      <c r="C296" s="674"/>
      <c r="E296" s="674"/>
      <c r="H296" s="865"/>
      <c r="I296" s="866"/>
    </row>
    <row r="297">
      <c r="C297" s="674"/>
      <c r="E297" s="674"/>
      <c r="H297" s="865"/>
      <c r="I297" s="866"/>
    </row>
    <row r="298">
      <c r="C298" s="674"/>
      <c r="E298" s="674"/>
      <c r="H298" s="865"/>
      <c r="I298" s="866"/>
    </row>
    <row r="299">
      <c r="C299" s="674"/>
      <c r="E299" s="674"/>
      <c r="H299" s="865"/>
      <c r="I299" s="866"/>
    </row>
    <row r="300">
      <c r="C300" s="674"/>
      <c r="E300" s="674"/>
      <c r="H300" s="865"/>
      <c r="I300" s="866"/>
    </row>
    <row r="301">
      <c r="C301" s="674"/>
      <c r="E301" s="674"/>
      <c r="H301" s="865"/>
      <c r="I301" s="866"/>
    </row>
    <row r="302">
      <c r="C302" s="674"/>
      <c r="E302" s="674"/>
      <c r="H302" s="865"/>
      <c r="I302" s="866"/>
    </row>
    <row r="303">
      <c r="C303" s="674"/>
      <c r="E303" s="674"/>
      <c r="H303" s="865"/>
      <c r="I303" s="866"/>
    </row>
    <row r="304">
      <c r="C304" s="674"/>
      <c r="E304" s="674"/>
      <c r="H304" s="865"/>
      <c r="I304" s="866"/>
    </row>
    <row r="305">
      <c r="C305" s="674"/>
      <c r="E305" s="674"/>
      <c r="H305" s="865"/>
      <c r="I305" s="866"/>
    </row>
    <row r="306">
      <c r="C306" s="674"/>
      <c r="E306" s="674"/>
      <c r="H306" s="865"/>
      <c r="I306" s="866"/>
    </row>
    <row r="307">
      <c r="C307" s="674"/>
      <c r="E307" s="674"/>
      <c r="H307" s="865"/>
      <c r="I307" s="866"/>
    </row>
    <row r="308">
      <c r="C308" s="674"/>
      <c r="E308" s="674"/>
      <c r="H308" s="865"/>
      <c r="I308" s="866"/>
    </row>
    <row r="309">
      <c r="C309" s="674"/>
      <c r="E309" s="674"/>
      <c r="H309" s="865"/>
      <c r="I309" s="866"/>
    </row>
    <row r="310">
      <c r="C310" s="674"/>
      <c r="E310" s="674"/>
      <c r="H310" s="865"/>
      <c r="I310" s="866"/>
    </row>
    <row r="311">
      <c r="C311" s="674"/>
      <c r="E311" s="674"/>
      <c r="H311" s="865"/>
      <c r="I311" s="866"/>
    </row>
    <row r="312">
      <c r="C312" s="674"/>
      <c r="E312" s="674"/>
      <c r="H312" s="865"/>
      <c r="I312" s="866"/>
    </row>
    <row r="313">
      <c r="C313" s="674"/>
      <c r="E313" s="674"/>
      <c r="H313" s="865"/>
      <c r="I313" s="866"/>
    </row>
    <row r="314">
      <c r="C314" s="674"/>
      <c r="E314" s="674"/>
      <c r="H314" s="865"/>
      <c r="I314" s="866"/>
    </row>
    <row r="315">
      <c r="C315" s="674"/>
      <c r="E315" s="674"/>
      <c r="H315" s="865"/>
      <c r="I315" s="866"/>
    </row>
    <row r="316">
      <c r="C316" s="674"/>
      <c r="E316" s="674"/>
      <c r="H316" s="865"/>
      <c r="I316" s="866"/>
    </row>
    <row r="317">
      <c r="C317" s="674"/>
      <c r="E317" s="674"/>
      <c r="H317" s="865"/>
      <c r="I317" s="866"/>
    </row>
    <row r="318">
      <c r="C318" s="674"/>
      <c r="E318" s="674"/>
      <c r="H318" s="865"/>
      <c r="I318" s="866"/>
    </row>
    <row r="319">
      <c r="C319" s="674"/>
      <c r="E319" s="674"/>
      <c r="H319" s="865"/>
      <c r="I319" s="866"/>
    </row>
    <row r="320">
      <c r="C320" s="674"/>
      <c r="E320" s="674"/>
      <c r="H320" s="865"/>
      <c r="I320" s="866"/>
    </row>
    <row r="321">
      <c r="C321" s="674"/>
      <c r="E321" s="674"/>
      <c r="H321" s="865"/>
      <c r="I321" s="866"/>
    </row>
    <row r="322">
      <c r="C322" s="674"/>
      <c r="E322" s="674"/>
      <c r="H322" s="865"/>
      <c r="I322" s="866"/>
    </row>
    <row r="323">
      <c r="C323" s="674"/>
      <c r="E323" s="674"/>
      <c r="H323" s="865"/>
      <c r="I323" s="866"/>
    </row>
    <row r="324">
      <c r="C324" s="674"/>
      <c r="E324" s="674"/>
      <c r="H324" s="865"/>
      <c r="I324" s="866"/>
    </row>
    <row r="325">
      <c r="C325" s="674"/>
      <c r="E325" s="674"/>
      <c r="H325" s="865"/>
      <c r="I325" s="866"/>
    </row>
    <row r="326">
      <c r="C326" s="674"/>
      <c r="E326" s="674"/>
      <c r="H326" s="865"/>
      <c r="I326" s="866"/>
    </row>
    <row r="327">
      <c r="C327" s="674"/>
      <c r="E327" s="674"/>
      <c r="H327" s="865"/>
      <c r="I327" s="866"/>
    </row>
    <row r="328">
      <c r="C328" s="674"/>
      <c r="E328" s="674"/>
      <c r="H328" s="865"/>
      <c r="I328" s="866"/>
    </row>
    <row r="329">
      <c r="C329" s="674"/>
      <c r="E329" s="674"/>
      <c r="H329" s="865"/>
      <c r="I329" s="866"/>
    </row>
    <row r="330">
      <c r="C330" s="674"/>
      <c r="E330" s="674"/>
      <c r="H330" s="865"/>
      <c r="I330" s="866"/>
    </row>
    <row r="331">
      <c r="C331" s="674"/>
      <c r="E331" s="674"/>
      <c r="H331" s="865"/>
      <c r="I331" s="866"/>
    </row>
    <row r="332">
      <c r="C332" s="674"/>
      <c r="E332" s="674"/>
      <c r="H332" s="865"/>
      <c r="I332" s="866"/>
    </row>
    <row r="333">
      <c r="C333" s="674"/>
      <c r="E333" s="674"/>
      <c r="H333" s="865"/>
      <c r="I333" s="866"/>
    </row>
    <row r="334">
      <c r="C334" s="674"/>
      <c r="E334" s="674"/>
      <c r="H334" s="865"/>
      <c r="I334" s="866"/>
    </row>
    <row r="335">
      <c r="C335" s="674"/>
      <c r="E335" s="674"/>
      <c r="H335" s="865"/>
      <c r="I335" s="866"/>
    </row>
    <row r="336">
      <c r="C336" s="674"/>
      <c r="E336" s="674"/>
      <c r="H336" s="865"/>
      <c r="I336" s="866"/>
    </row>
    <row r="337">
      <c r="C337" s="674"/>
      <c r="E337" s="674"/>
      <c r="H337" s="865"/>
      <c r="I337" s="866"/>
    </row>
    <row r="338">
      <c r="C338" s="674"/>
      <c r="E338" s="674"/>
      <c r="H338" s="865"/>
      <c r="I338" s="866"/>
    </row>
    <row r="339">
      <c r="C339" s="674"/>
      <c r="E339" s="674"/>
      <c r="H339" s="865"/>
      <c r="I339" s="866"/>
    </row>
    <row r="340">
      <c r="C340" s="674"/>
      <c r="E340" s="674"/>
      <c r="H340" s="865"/>
      <c r="I340" s="866"/>
    </row>
    <row r="341">
      <c r="C341" s="674"/>
      <c r="E341" s="674"/>
      <c r="H341" s="865"/>
      <c r="I341" s="866"/>
    </row>
    <row r="342">
      <c r="C342" s="674"/>
      <c r="E342" s="674"/>
      <c r="H342" s="865"/>
      <c r="I342" s="866"/>
    </row>
    <row r="343">
      <c r="C343" s="674"/>
      <c r="E343" s="674"/>
      <c r="H343" s="865"/>
      <c r="I343" s="866"/>
    </row>
    <row r="344">
      <c r="C344" s="674"/>
      <c r="E344" s="674"/>
      <c r="H344" s="865"/>
      <c r="I344" s="866"/>
    </row>
    <row r="345">
      <c r="C345" s="674"/>
      <c r="E345" s="674"/>
      <c r="H345" s="865"/>
      <c r="I345" s="866"/>
    </row>
    <row r="346">
      <c r="C346" s="674"/>
      <c r="E346" s="674"/>
      <c r="H346" s="865"/>
      <c r="I346" s="866"/>
    </row>
    <row r="347">
      <c r="C347" s="674"/>
      <c r="E347" s="674"/>
      <c r="H347" s="865"/>
      <c r="I347" s="866"/>
    </row>
    <row r="348">
      <c r="C348" s="674"/>
      <c r="E348" s="674"/>
      <c r="H348" s="865"/>
      <c r="I348" s="866"/>
    </row>
    <row r="349">
      <c r="C349" s="674"/>
      <c r="E349" s="674"/>
      <c r="H349" s="865"/>
      <c r="I349" s="866"/>
    </row>
    <row r="350">
      <c r="C350" s="674"/>
      <c r="E350" s="674"/>
      <c r="H350" s="865"/>
      <c r="I350" s="866"/>
    </row>
    <row r="351">
      <c r="C351" s="674"/>
      <c r="E351" s="674"/>
      <c r="H351" s="865"/>
      <c r="I351" s="866"/>
    </row>
    <row r="352">
      <c r="C352" s="674"/>
      <c r="E352" s="674"/>
      <c r="H352" s="865"/>
      <c r="I352" s="866"/>
    </row>
    <row r="353">
      <c r="C353" s="674"/>
      <c r="E353" s="674"/>
      <c r="H353" s="865"/>
      <c r="I353" s="866"/>
    </row>
    <row r="354">
      <c r="C354" s="674"/>
      <c r="E354" s="674"/>
      <c r="H354" s="865"/>
      <c r="I354" s="866"/>
    </row>
    <row r="355">
      <c r="C355" s="674"/>
      <c r="E355" s="674"/>
      <c r="H355" s="865"/>
      <c r="I355" s="866"/>
    </row>
    <row r="356">
      <c r="C356" s="674"/>
      <c r="E356" s="674"/>
      <c r="H356" s="865"/>
      <c r="I356" s="866"/>
    </row>
    <row r="357">
      <c r="C357" s="674"/>
      <c r="E357" s="674"/>
      <c r="H357" s="865"/>
      <c r="I357" s="866"/>
    </row>
    <row r="358">
      <c r="C358" s="674"/>
      <c r="E358" s="674"/>
      <c r="H358" s="865"/>
      <c r="I358" s="866"/>
    </row>
    <row r="359">
      <c r="C359" s="674"/>
      <c r="E359" s="674"/>
      <c r="H359" s="865"/>
      <c r="I359" s="866"/>
    </row>
    <row r="360">
      <c r="C360" s="674"/>
      <c r="E360" s="674"/>
      <c r="H360" s="865"/>
      <c r="I360" s="866"/>
    </row>
    <row r="361">
      <c r="C361" s="674"/>
      <c r="E361" s="674"/>
      <c r="H361" s="865"/>
      <c r="I361" s="866"/>
    </row>
    <row r="362">
      <c r="C362" s="674"/>
      <c r="E362" s="674"/>
      <c r="H362" s="865"/>
      <c r="I362" s="866"/>
    </row>
    <row r="363">
      <c r="C363" s="674"/>
      <c r="E363" s="674"/>
      <c r="H363" s="865"/>
      <c r="I363" s="866"/>
    </row>
    <row r="364">
      <c r="C364" s="674"/>
      <c r="E364" s="674"/>
      <c r="H364" s="865"/>
      <c r="I364" s="866"/>
    </row>
    <row r="365">
      <c r="C365" s="674"/>
      <c r="E365" s="674"/>
      <c r="H365" s="865"/>
      <c r="I365" s="866"/>
    </row>
    <row r="366">
      <c r="C366" s="674"/>
      <c r="E366" s="674"/>
      <c r="H366" s="865"/>
      <c r="I366" s="866"/>
    </row>
    <row r="367">
      <c r="C367" s="674"/>
      <c r="E367" s="674"/>
      <c r="H367" s="865"/>
      <c r="I367" s="866"/>
    </row>
    <row r="368">
      <c r="C368" s="674"/>
      <c r="E368" s="674"/>
      <c r="H368" s="865"/>
      <c r="I368" s="866"/>
    </row>
    <row r="369">
      <c r="C369" s="674"/>
      <c r="E369" s="674"/>
      <c r="H369" s="865"/>
      <c r="I369" s="866"/>
    </row>
    <row r="370">
      <c r="C370" s="674"/>
      <c r="E370" s="674"/>
      <c r="H370" s="865"/>
      <c r="I370" s="866"/>
    </row>
    <row r="371">
      <c r="C371" s="674"/>
      <c r="E371" s="674"/>
      <c r="H371" s="865"/>
      <c r="I371" s="866"/>
    </row>
    <row r="372">
      <c r="C372" s="674"/>
      <c r="E372" s="674"/>
      <c r="H372" s="865"/>
      <c r="I372" s="866"/>
    </row>
    <row r="373">
      <c r="C373" s="674"/>
      <c r="E373" s="674"/>
      <c r="H373" s="865"/>
      <c r="I373" s="866"/>
    </row>
    <row r="374">
      <c r="C374" s="674"/>
      <c r="E374" s="674"/>
      <c r="H374" s="865"/>
      <c r="I374" s="866"/>
    </row>
    <row r="375">
      <c r="C375" s="674"/>
      <c r="E375" s="674"/>
      <c r="H375" s="865"/>
      <c r="I375" s="866"/>
    </row>
    <row r="376">
      <c r="C376" s="674"/>
      <c r="E376" s="674"/>
      <c r="H376" s="865"/>
      <c r="I376" s="866"/>
    </row>
    <row r="377">
      <c r="C377" s="674"/>
      <c r="E377" s="674"/>
      <c r="H377" s="865"/>
      <c r="I377" s="866"/>
    </row>
    <row r="378">
      <c r="C378" s="674"/>
      <c r="E378" s="674"/>
      <c r="H378" s="865"/>
      <c r="I378" s="866"/>
    </row>
    <row r="379">
      <c r="C379" s="674"/>
      <c r="E379" s="674"/>
      <c r="H379" s="865"/>
      <c r="I379" s="866"/>
    </row>
    <row r="380">
      <c r="C380" s="674"/>
      <c r="E380" s="674"/>
      <c r="H380" s="865"/>
      <c r="I380" s="866"/>
    </row>
    <row r="381">
      <c r="C381" s="674"/>
      <c r="E381" s="674"/>
      <c r="H381" s="865"/>
      <c r="I381" s="866"/>
    </row>
    <row r="382">
      <c r="C382" s="674"/>
      <c r="E382" s="674"/>
      <c r="H382" s="865"/>
      <c r="I382" s="866"/>
    </row>
    <row r="383">
      <c r="C383" s="674"/>
      <c r="E383" s="674"/>
      <c r="H383" s="865"/>
      <c r="I383" s="866"/>
    </row>
    <row r="384">
      <c r="C384" s="674"/>
      <c r="E384" s="674"/>
      <c r="H384" s="865"/>
      <c r="I384" s="866"/>
    </row>
    <row r="385">
      <c r="C385" s="674"/>
      <c r="E385" s="674"/>
      <c r="H385" s="865"/>
      <c r="I385" s="866"/>
    </row>
    <row r="386">
      <c r="C386" s="674"/>
      <c r="E386" s="674"/>
      <c r="H386" s="865"/>
      <c r="I386" s="866"/>
    </row>
    <row r="387">
      <c r="C387" s="674"/>
      <c r="E387" s="674"/>
      <c r="H387" s="865"/>
      <c r="I387" s="866"/>
    </row>
    <row r="388">
      <c r="C388" s="674"/>
      <c r="E388" s="674"/>
      <c r="H388" s="865"/>
      <c r="I388" s="866"/>
    </row>
    <row r="389">
      <c r="C389" s="674"/>
      <c r="E389" s="674"/>
      <c r="H389" s="865"/>
      <c r="I389" s="866"/>
    </row>
    <row r="390">
      <c r="C390" s="674"/>
      <c r="E390" s="674"/>
      <c r="H390" s="865"/>
      <c r="I390" s="866"/>
    </row>
    <row r="391">
      <c r="C391" s="674"/>
      <c r="E391" s="674"/>
      <c r="H391" s="865"/>
      <c r="I391" s="866"/>
    </row>
    <row r="392">
      <c r="C392" s="674"/>
      <c r="E392" s="674"/>
      <c r="H392" s="865"/>
      <c r="I392" s="866"/>
    </row>
    <row r="393">
      <c r="C393" s="674"/>
      <c r="E393" s="674"/>
      <c r="H393" s="865"/>
      <c r="I393" s="866"/>
    </row>
    <row r="394">
      <c r="C394" s="674"/>
      <c r="E394" s="674"/>
      <c r="H394" s="865"/>
      <c r="I394" s="866"/>
    </row>
    <row r="395">
      <c r="C395" s="674"/>
      <c r="E395" s="674"/>
      <c r="H395" s="865"/>
      <c r="I395" s="866"/>
    </row>
    <row r="396">
      <c r="C396" s="674"/>
      <c r="E396" s="674"/>
      <c r="H396" s="865"/>
      <c r="I396" s="866"/>
    </row>
    <row r="397">
      <c r="C397" s="674"/>
      <c r="E397" s="674"/>
      <c r="H397" s="865"/>
      <c r="I397" s="866"/>
    </row>
    <row r="398">
      <c r="C398" s="674"/>
      <c r="E398" s="674"/>
      <c r="H398" s="865"/>
      <c r="I398" s="866"/>
    </row>
    <row r="399">
      <c r="C399" s="674"/>
      <c r="E399" s="674"/>
      <c r="H399" s="865"/>
      <c r="I399" s="866"/>
    </row>
    <row r="400">
      <c r="C400" s="674"/>
      <c r="E400" s="674"/>
      <c r="H400" s="865"/>
      <c r="I400" s="866"/>
    </row>
    <row r="401">
      <c r="C401" s="674"/>
      <c r="E401" s="674"/>
      <c r="H401" s="865"/>
      <c r="I401" s="866"/>
    </row>
    <row r="402">
      <c r="C402" s="674"/>
      <c r="E402" s="674"/>
      <c r="H402" s="865"/>
      <c r="I402" s="866"/>
    </row>
    <row r="403">
      <c r="C403" s="674"/>
      <c r="E403" s="674"/>
      <c r="H403" s="865"/>
      <c r="I403" s="866"/>
    </row>
    <row r="404">
      <c r="C404" s="674"/>
      <c r="E404" s="674"/>
      <c r="H404" s="865"/>
      <c r="I404" s="866"/>
    </row>
    <row r="405">
      <c r="C405" s="674"/>
      <c r="E405" s="674"/>
      <c r="H405" s="865"/>
      <c r="I405" s="866"/>
    </row>
    <row r="406">
      <c r="C406" s="674"/>
      <c r="E406" s="674"/>
      <c r="H406" s="865"/>
      <c r="I406" s="866"/>
    </row>
    <row r="407">
      <c r="C407" s="674"/>
      <c r="E407" s="674"/>
      <c r="H407" s="865"/>
      <c r="I407" s="866"/>
    </row>
    <row r="408">
      <c r="C408" s="674"/>
      <c r="E408" s="674"/>
      <c r="H408" s="865"/>
      <c r="I408" s="866"/>
    </row>
    <row r="409">
      <c r="C409" s="674"/>
      <c r="E409" s="674"/>
      <c r="H409" s="865"/>
      <c r="I409" s="866"/>
    </row>
    <row r="410">
      <c r="C410" s="674"/>
      <c r="E410" s="674"/>
      <c r="H410" s="865"/>
      <c r="I410" s="866"/>
    </row>
    <row r="411">
      <c r="C411" s="674"/>
      <c r="E411" s="674"/>
      <c r="H411" s="865"/>
      <c r="I411" s="866"/>
    </row>
    <row r="412">
      <c r="C412" s="674"/>
      <c r="E412" s="674"/>
      <c r="H412" s="865"/>
      <c r="I412" s="866"/>
    </row>
    <row r="413">
      <c r="C413" s="674"/>
      <c r="E413" s="674"/>
      <c r="H413" s="865"/>
      <c r="I413" s="866"/>
    </row>
    <row r="414">
      <c r="C414" s="674"/>
      <c r="E414" s="674"/>
      <c r="H414" s="865"/>
      <c r="I414" s="866"/>
    </row>
    <row r="415">
      <c r="C415" s="674"/>
      <c r="E415" s="674"/>
      <c r="H415" s="865"/>
      <c r="I415" s="866"/>
    </row>
    <row r="416">
      <c r="C416" s="674"/>
      <c r="E416" s="674"/>
      <c r="H416" s="865"/>
      <c r="I416" s="866"/>
    </row>
    <row r="417">
      <c r="C417" s="674"/>
      <c r="E417" s="674"/>
      <c r="H417" s="865"/>
      <c r="I417" s="866"/>
    </row>
    <row r="418">
      <c r="C418" s="674"/>
      <c r="E418" s="674"/>
      <c r="H418" s="865"/>
      <c r="I418" s="866"/>
    </row>
    <row r="419">
      <c r="C419" s="674"/>
      <c r="E419" s="674"/>
      <c r="H419" s="865"/>
      <c r="I419" s="866"/>
    </row>
    <row r="420">
      <c r="C420" s="674"/>
      <c r="E420" s="674"/>
      <c r="H420" s="865"/>
      <c r="I420" s="866"/>
    </row>
    <row r="421">
      <c r="C421" s="674"/>
      <c r="E421" s="674"/>
      <c r="H421" s="865"/>
      <c r="I421" s="866"/>
    </row>
    <row r="422">
      <c r="C422" s="674"/>
      <c r="E422" s="674"/>
      <c r="H422" s="865"/>
      <c r="I422" s="866"/>
    </row>
    <row r="423">
      <c r="C423" s="674"/>
      <c r="E423" s="674"/>
      <c r="H423" s="865"/>
      <c r="I423" s="866"/>
    </row>
    <row r="424">
      <c r="C424" s="674"/>
      <c r="E424" s="674"/>
      <c r="H424" s="865"/>
      <c r="I424" s="866"/>
    </row>
    <row r="425">
      <c r="C425" s="674"/>
      <c r="E425" s="674"/>
      <c r="H425" s="865"/>
      <c r="I425" s="866"/>
    </row>
    <row r="426">
      <c r="C426" s="674"/>
      <c r="E426" s="674"/>
      <c r="H426" s="865"/>
      <c r="I426" s="866"/>
    </row>
    <row r="427">
      <c r="C427" s="674"/>
      <c r="E427" s="674"/>
      <c r="H427" s="865"/>
      <c r="I427" s="866"/>
    </row>
    <row r="428">
      <c r="C428" s="674"/>
      <c r="E428" s="674"/>
      <c r="H428" s="865"/>
      <c r="I428" s="866"/>
    </row>
    <row r="429">
      <c r="C429" s="674"/>
      <c r="E429" s="674"/>
      <c r="H429" s="865"/>
      <c r="I429" s="866"/>
    </row>
    <row r="430">
      <c r="C430" s="674"/>
      <c r="E430" s="674"/>
      <c r="H430" s="865"/>
      <c r="I430" s="866"/>
    </row>
    <row r="431">
      <c r="C431" s="674"/>
      <c r="E431" s="674"/>
      <c r="H431" s="865"/>
      <c r="I431" s="866"/>
    </row>
    <row r="432">
      <c r="C432" s="674"/>
      <c r="E432" s="674"/>
      <c r="H432" s="865"/>
      <c r="I432" s="866"/>
    </row>
    <row r="433">
      <c r="C433" s="674"/>
      <c r="E433" s="674"/>
      <c r="H433" s="865"/>
      <c r="I433" s="866"/>
    </row>
    <row r="434">
      <c r="C434" s="674"/>
      <c r="E434" s="674"/>
      <c r="H434" s="865"/>
      <c r="I434" s="866"/>
    </row>
    <row r="435">
      <c r="C435" s="674"/>
      <c r="E435" s="674"/>
      <c r="H435" s="865"/>
      <c r="I435" s="866"/>
    </row>
    <row r="436">
      <c r="C436" s="674"/>
      <c r="E436" s="674"/>
      <c r="H436" s="865"/>
      <c r="I436" s="866"/>
    </row>
    <row r="437">
      <c r="C437" s="674"/>
      <c r="E437" s="674"/>
      <c r="H437" s="865"/>
      <c r="I437" s="866"/>
    </row>
    <row r="438">
      <c r="C438" s="674"/>
      <c r="E438" s="674"/>
      <c r="H438" s="865"/>
      <c r="I438" s="866"/>
    </row>
    <row r="439">
      <c r="C439" s="674"/>
      <c r="E439" s="674"/>
      <c r="H439" s="865"/>
      <c r="I439" s="866"/>
    </row>
    <row r="440">
      <c r="C440" s="674"/>
      <c r="E440" s="674"/>
      <c r="H440" s="865"/>
      <c r="I440" s="866"/>
    </row>
    <row r="441">
      <c r="C441" s="674"/>
      <c r="E441" s="674"/>
      <c r="H441" s="865"/>
      <c r="I441" s="866"/>
    </row>
    <row r="442">
      <c r="C442" s="674"/>
      <c r="E442" s="674"/>
      <c r="H442" s="865"/>
      <c r="I442" s="866"/>
    </row>
    <row r="443">
      <c r="C443" s="674"/>
      <c r="E443" s="674"/>
      <c r="H443" s="865"/>
      <c r="I443" s="866"/>
    </row>
    <row r="444">
      <c r="C444" s="674"/>
      <c r="E444" s="674"/>
      <c r="H444" s="865"/>
      <c r="I444" s="866"/>
    </row>
    <row r="445">
      <c r="C445" s="674"/>
      <c r="E445" s="674"/>
      <c r="H445" s="865"/>
      <c r="I445" s="866"/>
    </row>
    <row r="446">
      <c r="C446" s="674"/>
      <c r="E446" s="674"/>
      <c r="H446" s="865"/>
      <c r="I446" s="866"/>
    </row>
    <row r="447">
      <c r="C447" s="674"/>
      <c r="E447" s="674"/>
      <c r="H447" s="865"/>
      <c r="I447" s="866"/>
    </row>
    <row r="448">
      <c r="C448" s="674"/>
      <c r="E448" s="674"/>
      <c r="H448" s="865"/>
      <c r="I448" s="866"/>
    </row>
    <row r="449">
      <c r="C449" s="674"/>
      <c r="E449" s="674"/>
      <c r="H449" s="865"/>
      <c r="I449" s="866"/>
    </row>
    <row r="450">
      <c r="C450" s="674"/>
      <c r="E450" s="674"/>
      <c r="H450" s="865"/>
      <c r="I450" s="866"/>
    </row>
    <row r="451">
      <c r="C451" s="674"/>
      <c r="E451" s="674"/>
      <c r="H451" s="865"/>
      <c r="I451" s="866"/>
    </row>
    <row r="452">
      <c r="C452" s="674"/>
      <c r="E452" s="674"/>
      <c r="H452" s="865"/>
      <c r="I452" s="866"/>
    </row>
    <row r="453">
      <c r="C453" s="674"/>
      <c r="E453" s="674"/>
      <c r="H453" s="865"/>
      <c r="I453" s="866"/>
    </row>
    <row r="454">
      <c r="C454" s="674"/>
      <c r="E454" s="674"/>
      <c r="H454" s="865"/>
      <c r="I454" s="866"/>
    </row>
    <row r="455">
      <c r="C455" s="674"/>
      <c r="E455" s="674"/>
      <c r="H455" s="865"/>
      <c r="I455" s="866"/>
    </row>
    <row r="456">
      <c r="C456" s="674"/>
      <c r="E456" s="674"/>
      <c r="H456" s="865"/>
      <c r="I456" s="866"/>
    </row>
    <row r="457">
      <c r="C457" s="674"/>
      <c r="E457" s="674"/>
      <c r="H457" s="865"/>
      <c r="I457" s="866"/>
    </row>
    <row r="458">
      <c r="C458" s="674"/>
      <c r="E458" s="674"/>
      <c r="H458" s="865"/>
      <c r="I458" s="866"/>
    </row>
    <row r="459">
      <c r="C459" s="674"/>
      <c r="E459" s="674"/>
      <c r="H459" s="865"/>
      <c r="I459" s="866"/>
    </row>
    <row r="460">
      <c r="C460" s="674"/>
      <c r="E460" s="674"/>
      <c r="H460" s="865"/>
      <c r="I460" s="866"/>
    </row>
    <row r="461">
      <c r="C461" s="674"/>
      <c r="E461" s="674"/>
      <c r="H461" s="865"/>
      <c r="I461" s="866"/>
    </row>
    <row r="462">
      <c r="C462" s="674"/>
      <c r="E462" s="674"/>
      <c r="H462" s="865"/>
      <c r="I462" s="866"/>
    </row>
    <row r="463">
      <c r="C463" s="674"/>
      <c r="E463" s="674"/>
      <c r="H463" s="865"/>
      <c r="I463" s="866"/>
    </row>
    <row r="464">
      <c r="C464" s="674"/>
      <c r="E464" s="674"/>
      <c r="H464" s="865"/>
      <c r="I464" s="866"/>
    </row>
    <row r="465">
      <c r="C465" s="674"/>
      <c r="E465" s="674"/>
      <c r="H465" s="865"/>
      <c r="I465" s="866"/>
    </row>
    <row r="466">
      <c r="C466" s="674"/>
      <c r="E466" s="674"/>
      <c r="H466" s="865"/>
      <c r="I466" s="866"/>
    </row>
    <row r="467">
      <c r="C467" s="674"/>
      <c r="E467" s="674"/>
      <c r="H467" s="865"/>
      <c r="I467" s="866"/>
    </row>
    <row r="468">
      <c r="C468" s="674"/>
      <c r="E468" s="674"/>
      <c r="H468" s="865"/>
      <c r="I468" s="866"/>
    </row>
    <row r="469">
      <c r="C469" s="674"/>
      <c r="E469" s="674"/>
      <c r="H469" s="865"/>
      <c r="I469" s="866"/>
    </row>
    <row r="470">
      <c r="C470" s="674"/>
      <c r="E470" s="674"/>
      <c r="H470" s="865"/>
      <c r="I470" s="866"/>
    </row>
    <row r="471">
      <c r="C471" s="674"/>
      <c r="E471" s="674"/>
      <c r="H471" s="865"/>
      <c r="I471" s="866"/>
    </row>
    <row r="472">
      <c r="C472" s="674"/>
      <c r="E472" s="674"/>
      <c r="H472" s="865"/>
      <c r="I472" s="866"/>
    </row>
    <row r="473">
      <c r="C473" s="674"/>
      <c r="E473" s="674"/>
      <c r="H473" s="865"/>
      <c r="I473" s="866"/>
    </row>
    <row r="474">
      <c r="C474" s="674"/>
      <c r="E474" s="674"/>
      <c r="H474" s="865"/>
      <c r="I474" s="866"/>
    </row>
    <row r="475">
      <c r="C475" s="674"/>
      <c r="E475" s="674"/>
      <c r="H475" s="865"/>
      <c r="I475" s="866"/>
    </row>
    <row r="476">
      <c r="C476" s="674"/>
      <c r="E476" s="674"/>
      <c r="H476" s="865"/>
      <c r="I476" s="866"/>
    </row>
    <row r="477">
      <c r="C477" s="674"/>
      <c r="E477" s="674"/>
      <c r="H477" s="865"/>
      <c r="I477" s="866"/>
    </row>
    <row r="478">
      <c r="C478" s="674"/>
      <c r="E478" s="674"/>
      <c r="H478" s="865"/>
      <c r="I478" s="866"/>
    </row>
    <row r="479">
      <c r="C479" s="674"/>
      <c r="E479" s="674"/>
      <c r="H479" s="865"/>
      <c r="I479" s="866"/>
    </row>
    <row r="480">
      <c r="C480" s="674"/>
      <c r="E480" s="674"/>
      <c r="H480" s="865"/>
      <c r="I480" s="866"/>
    </row>
    <row r="481">
      <c r="C481" s="674"/>
      <c r="E481" s="674"/>
      <c r="H481" s="865"/>
      <c r="I481" s="866"/>
    </row>
    <row r="482">
      <c r="C482" s="674"/>
      <c r="E482" s="674"/>
      <c r="H482" s="865"/>
      <c r="I482" s="866"/>
    </row>
    <row r="483">
      <c r="C483" s="674"/>
      <c r="E483" s="674"/>
      <c r="H483" s="865"/>
      <c r="I483" s="866"/>
    </row>
    <row r="484">
      <c r="C484" s="674"/>
      <c r="E484" s="674"/>
      <c r="H484" s="865"/>
      <c r="I484" s="866"/>
    </row>
    <row r="485">
      <c r="C485" s="674"/>
      <c r="E485" s="674"/>
      <c r="H485" s="865"/>
      <c r="I485" s="866"/>
    </row>
    <row r="486">
      <c r="C486" s="674"/>
      <c r="E486" s="674"/>
      <c r="H486" s="865"/>
      <c r="I486" s="866"/>
    </row>
    <row r="487">
      <c r="C487" s="674"/>
      <c r="E487" s="674"/>
      <c r="H487" s="865"/>
      <c r="I487" s="866"/>
    </row>
    <row r="488">
      <c r="C488" s="674"/>
      <c r="E488" s="674"/>
      <c r="H488" s="865"/>
      <c r="I488" s="866"/>
    </row>
    <row r="489">
      <c r="C489" s="674"/>
      <c r="E489" s="674"/>
      <c r="H489" s="865"/>
      <c r="I489" s="866"/>
    </row>
    <row r="490">
      <c r="C490" s="674"/>
      <c r="E490" s="674"/>
      <c r="H490" s="865"/>
      <c r="I490" s="866"/>
    </row>
    <row r="491">
      <c r="C491" s="674"/>
      <c r="E491" s="674"/>
      <c r="H491" s="865"/>
      <c r="I491" s="866"/>
    </row>
    <row r="492">
      <c r="C492" s="674"/>
      <c r="E492" s="674"/>
      <c r="H492" s="865"/>
      <c r="I492" s="866"/>
    </row>
    <row r="493">
      <c r="C493" s="674"/>
      <c r="E493" s="674"/>
      <c r="H493" s="865"/>
      <c r="I493" s="866"/>
    </row>
    <row r="494">
      <c r="C494" s="674"/>
      <c r="E494" s="674"/>
      <c r="H494" s="865"/>
      <c r="I494" s="866"/>
    </row>
    <row r="495">
      <c r="C495" s="674"/>
      <c r="E495" s="674"/>
      <c r="H495" s="865"/>
      <c r="I495" s="866"/>
    </row>
    <row r="496">
      <c r="C496" s="674"/>
      <c r="E496" s="674"/>
      <c r="H496" s="865"/>
      <c r="I496" s="866"/>
    </row>
    <row r="497">
      <c r="C497" s="674"/>
      <c r="E497" s="674"/>
      <c r="H497" s="865"/>
      <c r="I497" s="866"/>
    </row>
    <row r="498">
      <c r="C498" s="674"/>
      <c r="E498" s="674"/>
      <c r="H498" s="865"/>
      <c r="I498" s="866"/>
    </row>
    <row r="499">
      <c r="C499" s="674"/>
      <c r="E499" s="674"/>
      <c r="H499" s="865"/>
      <c r="I499" s="866"/>
    </row>
    <row r="500">
      <c r="C500" s="674"/>
      <c r="E500" s="674"/>
      <c r="H500" s="865"/>
      <c r="I500" s="866"/>
    </row>
    <row r="501">
      <c r="C501" s="674"/>
      <c r="E501" s="674"/>
      <c r="H501" s="865"/>
      <c r="I501" s="866"/>
    </row>
    <row r="502">
      <c r="C502" s="674"/>
      <c r="E502" s="674"/>
      <c r="H502" s="865"/>
      <c r="I502" s="866"/>
    </row>
    <row r="503">
      <c r="C503" s="674"/>
      <c r="E503" s="674"/>
      <c r="H503" s="865"/>
      <c r="I503" s="866"/>
    </row>
    <row r="504">
      <c r="C504" s="674"/>
      <c r="E504" s="674"/>
      <c r="H504" s="865"/>
      <c r="I504" s="866"/>
    </row>
    <row r="505">
      <c r="C505" s="674"/>
      <c r="E505" s="674"/>
      <c r="H505" s="865"/>
      <c r="I505" s="866"/>
    </row>
    <row r="506">
      <c r="C506" s="674"/>
      <c r="E506" s="674"/>
      <c r="H506" s="865"/>
      <c r="I506" s="866"/>
    </row>
    <row r="507">
      <c r="C507" s="674"/>
      <c r="E507" s="674"/>
      <c r="H507" s="865"/>
      <c r="I507" s="866"/>
    </row>
    <row r="508">
      <c r="C508" s="674"/>
      <c r="E508" s="674"/>
      <c r="H508" s="865"/>
      <c r="I508" s="866"/>
    </row>
    <row r="509">
      <c r="C509" s="674"/>
      <c r="E509" s="674"/>
      <c r="H509" s="865"/>
      <c r="I509" s="866"/>
    </row>
    <row r="510">
      <c r="C510" s="674"/>
      <c r="E510" s="674"/>
      <c r="H510" s="865"/>
      <c r="I510" s="866"/>
    </row>
    <row r="511">
      <c r="C511" s="674"/>
      <c r="E511" s="674"/>
      <c r="H511" s="865"/>
      <c r="I511" s="866"/>
    </row>
    <row r="512">
      <c r="C512" s="674"/>
      <c r="E512" s="674"/>
      <c r="H512" s="865"/>
      <c r="I512" s="866"/>
    </row>
    <row r="513">
      <c r="C513" s="674"/>
      <c r="E513" s="674"/>
      <c r="H513" s="865"/>
      <c r="I513" s="866"/>
    </row>
    <row r="514">
      <c r="C514" s="674"/>
      <c r="E514" s="674"/>
      <c r="H514" s="865"/>
      <c r="I514" s="866"/>
    </row>
    <row r="515">
      <c r="C515" s="674"/>
      <c r="E515" s="674"/>
      <c r="H515" s="865"/>
      <c r="I515" s="866"/>
    </row>
    <row r="516">
      <c r="C516" s="674"/>
      <c r="E516" s="674"/>
      <c r="H516" s="865"/>
      <c r="I516" s="866"/>
    </row>
    <row r="517">
      <c r="C517" s="674"/>
      <c r="E517" s="674"/>
      <c r="H517" s="865"/>
      <c r="I517" s="866"/>
    </row>
    <row r="518">
      <c r="C518" s="674"/>
      <c r="E518" s="674"/>
      <c r="H518" s="865"/>
      <c r="I518" s="866"/>
    </row>
    <row r="519">
      <c r="C519" s="674"/>
      <c r="E519" s="674"/>
      <c r="H519" s="865"/>
      <c r="I519" s="866"/>
    </row>
    <row r="520">
      <c r="C520" s="674"/>
      <c r="E520" s="674"/>
      <c r="H520" s="865"/>
      <c r="I520" s="866"/>
    </row>
    <row r="521">
      <c r="C521" s="674"/>
      <c r="E521" s="674"/>
      <c r="H521" s="865"/>
      <c r="I521" s="866"/>
    </row>
    <row r="522">
      <c r="C522" s="674"/>
      <c r="E522" s="674"/>
      <c r="H522" s="865"/>
      <c r="I522" s="866"/>
    </row>
    <row r="523">
      <c r="C523" s="674"/>
      <c r="E523" s="674"/>
      <c r="H523" s="865"/>
      <c r="I523" s="866"/>
    </row>
    <row r="524">
      <c r="C524" s="674"/>
      <c r="E524" s="674"/>
      <c r="H524" s="865"/>
      <c r="I524" s="866"/>
    </row>
    <row r="525">
      <c r="C525" s="674"/>
      <c r="E525" s="674"/>
      <c r="H525" s="865"/>
      <c r="I525" s="866"/>
    </row>
    <row r="526">
      <c r="C526" s="674"/>
      <c r="E526" s="674"/>
      <c r="H526" s="865"/>
      <c r="I526" s="866"/>
    </row>
    <row r="527">
      <c r="C527" s="674"/>
      <c r="E527" s="674"/>
      <c r="H527" s="865"/>
      <c r="I527" s="866"/>
    </row>
    <row r="528">
      <c r="C528" s="674"/>
      <c r="E528" s="674"/>
      <c r="H528" s="865"/>
      <c r="I528" s="866"/>
    </row>
    <row r="529">
      <c r="C529" s="674"/>
      <c r="E529" s="674"/>
      <c r="H529" s="865"/>
      <c r="I529" s="866"/>
    </row>
    <row r="530">
      <c r="C530" s="674"/>
      <c r="E530" s="674"/>
      <c r="H530" s="865"/>
      <c r="I530" s="866"/>
    </row>
    <row r="531">
      <c r="C531" s="674"/>
      <c r="E531" s="674"/>
      <c r="H531" s="865"/>
      <c r="I531" s="866"/>
    </row>
    <row r="532">
      <c r="C532" s="674"/>
      <c r="E532" s="674"/>
      <c r="H532" s="865"/>
      <c r="I532" s="866"/>
    </row>
    <row r="533">
      <c r="C533" s="674"/>
      <c r="E533" s="674"/>
      <c r="H533" s="865"/>
      <c r="I533" s="866"/>
    </row>
    <row r="534">
      <c r="C534" s="674"/>
      <c r="E534" s="674"/>
      <c r="H534" s="865"/>
      <c r="I534" s="866"/>
    </row>
    <row r="535">
      <c r="C535" s="674"/>
      <c r="E535" s="674"/>
      <c r="H535" s="865"/>
      <c r="I535" s="866"/>
    </row>
    <row r="536">
      <c r="C536" s="674"/>
      <c r="E536" s="674"/>
      <c r="H536" s="865"/>
      <c r="I536" s="866"/>
    </row>
    <row r="537">
      <c r="C537" s="674"/>
      <c r="E537" s="674"/>
      <c r="H537" s="865"/>
      <c r="I537" s="866"/>
    </row>
    <row r="538">
      <c r="C538" s="674"/>
      <c r="E538" s="674"/>
      <c r="H538" s="865"/>
      <c r="I538" s="866"/>
    </row>
    <row r="539">
      <c r="C539" s="674"/>
      <c r="E539" s="674"/>
      <c r="H539" s="865"/>
      <c r="I539" s="866"/>
    </row>
    <row r="540">
      <c r="C540" s="674"/>
      <c r="E540" s="674"/>
      <c r="H540" s="865"/>
      <c r="I540" s="866"/>
    </row>
    <row r="541">
      <c r="C541" s="674"/>
      <c r="E541" s="674"/>
      <c r="H541" s="865"/>
      <c r="I541" s="866"/>
    </row>
    <row r="542">
      <c r="C542" s="674"/>
      <c r="E542" s="674"/>
      <c r="H542" s="865"/>
      <c r="I542" s="866"/>
    </row>
    <row r="543">
      <c r="C543" s="674"/>
      <c r="E543" s="674"/>
      <c r="H543" s="865"/>
      <c r="I543" s="866"/>
    </row>
    <row r="544">
      <c r="C544" s="674"/>
      <c r="E544" s="674"/>
      <c r="H544" s="865"/>
      <c r="I544" s="866"/>
    </row>
    <row r="545">
      <c r="C545" s="674"/>
      <c r="E545" s="674"/>
      <c r="H545" s="865"/>
      <c r="I545" s="866"/>
    </row>
    <row r="546">
      <c r="C546" s="674"/>
      <c r="E546" s="674"/>
      <c r="H546" s="865"/>
      <c r="I546" s="866"/>
    </row>
    <row r="547">
      <c r="C547" s="674"/>
      <c r="E547" s="674"/>
      <c r="H547" s="865"/>
      <c r="I547" s="866"/>
    </row>
    <row r="548">
      <c r="C548" s="674"/>
      <c r="E548" s="674"/>
      <c r="H548" s="865"/>
      <c r="I548" s="866"/>
    </row>
    <row r="549">
      <c r="C549" s="674"/>
      <c r="E549" s="674"/>
      <c r="H549" s="865"/>
      <c r="I549" s="866"/>
    </row>
    <row r="550">
      <c r="C550" s="674"/>
      <c r="E550" s="674"/>
      <c r="H550" s="865"/>
      <c r="I550" s="866"/>
    </row>
    <row r="551">
      <c r="C551" s="674"/>
      <c r="E551" s="674"/>
      <c r="H551" s="865"/>
      <c r="I551" s="866"/>
    </row>
    <row r="552">
      <c r="C552" s="674"/>
      <c r="E552" s="674"/>
      <c r="H552" s="865"/>
      <c r="I552" s="866"/>
    </row>
    <row r="553">
      <c r="C553" s="674"/>
      <c r="E553" s="674"/>
      <c r="H553" s="865"/>
      <c r="I553" s="866"/>
    </row>
    <row r="554">
      <c r="C554" s="674"/>
      <c r="E554" s="674"/>
      <c r="H554" s="865"/>
      <c r="I554" s="866"/>
    </row>
    <row r="555">
      <c r="C555" s="674"/>
      <c r="E555" s="674"/>
      <c r="H555" s="865"/>
      <c r="I555" s="866"/>
    </row>
    <row r="556">
      <c r="C556" s="674"/>
      <c r="E556" s="674"/>
      <c r="H556" s="865"/>
      <c r="I556" s="866"/>
    </row>
    <row r="557">
      <c r="C557" s="674"/>
      <c r="E557" s="674"/>
      <c r="H557" s="865"/>
      <c r="I557" s="866"/>
    </row>
    <row r="558">
      <c r="C558" s="674"/>
      <c r="E558" s="674"/>
      <c r="H558" s="865"/>
      <c r="I558" s="866"/>
    </row>
    <row r="559">
      <c r="C559" s="674"/>
      <c r="E559" s="674"/>
      <c r="H559" s="865"/>
      <c r="I559" s="866"/>
    </row>
    <row r="560">
      <c r="C560" s="674"/>
      <c r="E560" s="674"/>
      <c r="H560" s="865"/>
      <c r="I560" s="866"/>
    </row>
    <row r="561">
      <c r="C561" s="674"/>
      <c r="E561" s="674"/>
      <c r="H561" s="865"/>
      <c r="I561" s="866"/>
    </row>
    <row r="562">
      <c r="C562" s="674"/>
      <c r="E562" s="674"/>
      <c r="H562" s="865"/>
      <c r="I562" s="866"/>
    </row>
    <row r="563">
      <c r="C563" s="674"/>
      <c r="E563" s="674"/>
      <c r="H563" s="865"/>
      <c r="I563" s="866"/>
    </row>
    <row r="564">
      <c r="C564" s="674"/>
      <c r="E564" s="674"/>
      <c r="H564" s="865"/>
      <c r="I564" s="866"/>
    </row>
    <row r="565">
      <c r="C565" s="674"/>
      <c r="E565" s="674"/>
      <c r="H565" s="865"/>
      <c r="I565" s="866"/>
    </row>
    <row r="566">
      <c r="C566" s="674"/>
      <c r="E566" s="674"/>
      <c r="H566" s="865"/>
      <c r="I566" s="866"/>
    </row>
    <row r="567">
      <c r="C567" s="674"/>
      <c r="E567" s="674"/>
      <c r="H567" s="865"/>
      <c r="I567" s="866"/>
    </row>
    <row r="568">
      <c r="C568" s="674"/>
      <c r="E568" s="674"/>
      <c r="H568" s="865"/>
      <c r="I568" s="866"/>
    </row>
    <row r="569">
      <c r="C569" s="674"/>
      <c r="E569" s="674"/>
      <c r="H569" s="865"/>
      <c r="I569" s="866"/>
    </row>
    <row r="570">
      <c r="C570" s="674"/>
      <c r="E570" s="674"/>
      <c r="H570" s="865"/>
      <c r="I570" s="866"/>
    </row>
    <row r="571">
      <c r="C571" s="674"/>
      <c r="E571" s="674"/>
      <c r="H571" s="865"/>
      <c r="I571" s="866"/>
    </row>
    <row r="572">
      <c r="C572" s="674"/>
      <c r="E572" s="674"/>
      <c r="H572" s="865"/>
      <c r="I572" s="866"/>
    </row>
    <row r="573">
      <c r="C573" s="674"/>
      <c r="E573" s="674"/>
      <c r="H573" s="865"/>
      <c r="I573" s="866"/>
    </row>
    <row r="574">
      <c r="C574" s="674"/>
      <c r="E574" s="674"/>
      <c r="H574" s="865"/>
      <c r="I574" s="866"/>
    </row>
    <row r="575">
      <c r="C575" s="674"/>
      <c r="E575" s="674"/>
      <c r="H575" s="865"/>
      <c r="I575" s="866"/>
    </row>
    <row r="576">
      <c r="C576" s="674"/>
      <c r="E576" s="674"/>
      <c r="H576" s="865"/>
      <c r="I576" s="866"/>
    </row>
    <row r="577">
      <c r="C577" s="674"/>
      <c r="E577" s="674"/>
      <c r="H577" s="865"/>
      <c r="I577" s="866"/>
    </row>
    <row r="578">
      <c r="C578" s="674"/>
      <c r="E578" s="674"/>
      <c r="H578" s="865"/>
      <c r="I578" s="866"/>
    </row>
    <row r="579">
      <c r="C579" s="674"/>
      <c r="E579" s="674"/>
      <c r="H579" s="865"/>
      <c r="I579" s="866"/>
    </row>
    <row r="580">
      <c r="C580" s="674"/>
      <c r="E580" s="674"/>
      <c r="H580" s="865"/>
      <c r="I580" s="866"/>
    </row>
    <row r="581">
      <c r="C581" s="674"/>
      <c r="E581" s="674"/>
      <c r="H581" s="865"/>
      <c r="I581" s="866"/>
    </row>
    <row r="582">
      <c r="C582" s="674"/>
      <c r="E582" s="674"/>
      <c r="H582" s="865"/>
      <c r="I582" s="866"/>
    </row>
    <row r="583">
      <c r="C583" s="674"/>
      <c r="E583" s="674"/>
      <c r="H583" s="865"/>
      <c r="I583" s="866"/>
    </row>
    <row r="584">
      <c r="C584" s="674"/>
      <c r="E584" s="674"/>
      <c r="H584" s="865"/>
      <c r="I584" s="866"/>
    </row>
    <row r="585">
      <c r="C585" s="674"/>
      <c r="E585" s="674"/>
      <c r="H585" s="865"/>
      <c r="I585" s="866"/>
    </row>
    <row r="586">
      <c r="C586" s="674"/>
      <c r="E586" s="674"/>
      <c r="H586" s="865"/>
      <c r="I586" s="866"/>
    </row>
    <row r="587">
      <c r="C587" s="674"/>
      <c r="E587" s="674"/>
      <c r="H587" s="865"/>
      <c r="I587" s="866"/>
    </row>
    <row r="588">
      <c r="C588" s="674"/>
      <c r="E588" s="674"/>
      <c r="H588" s="865"/>
      <c r="I588" s="866"/>
    </row>
    <row r="589">
      <c r="C589" s="674"/>
      <c r="E589" s="674"/>
      <c r="H589" s="865"/>
      <c r="I589" s="866"/>
    </row>
    <row r="590">
      <c r="C590" s="674"/>
      <c r="E590" s="674"/>
      <c r="H590" s="865"/>
      <c r="I590" s="866"/>
    </row>
    <row r="591">
      <c r="C591" s="674"/>
      <c r="E591" s="674"/>
      <c r="H591" s="865"/>
      <c r="I591" s="866"/>
    </row>
    <row r="592">
      <c r="C592" s="674"/>
      <c r="E592" s="674"/>
      <c r="H592" s="865"/>
      <c r="I592" s="866"/>
    </row>
    <row r="593">
      <c r="C593" s="674"/>
      <c r="E593" s="674"/>
      <c r="H593" s="865"/>
      <c r="I593" s="866"/>
    </row>
    <row r="594">
      <c r="C594" s="674"/>
      <c r="E594" s="674"/>
      <c r="H594" s="865"/>
      <c r="I594" s="866"/>
    </row>
    <row r="595">
      <c r="C595" s="674"/>
      <c r="E595" s="674"/>
      <c r="H595" s="865"/>
      <c r="I595" s="866"/>
    </row>
    <row r="596">
      <c r="C596" s="674"/>
      <c r="E596" s="674"/>
      <c r="H596" s="865"/>
      <c r="I596" s="866"/>
    </row>
    <row r="597">
      <c r="C597" s="674"/>
      <c r="E597" s="674"/>
      <c r="H597" s="865"/>
      <c r="I597" s="866"/>
    </row>
    <row r="598">
      <c r="C598" s="674"/>
      <c r="E598" s="674"/>
      <c r="H598" s="865"/>
      <c r="I598" s="866"/>
    </row>
    <row r="599">
      <c r="C599" s="674"/>
      <c r="E599" s="674"/>
      <c r="H599" s="865"/>
      <c r="I599" s="866"/>
    </row>
    <row r="600">
      <c r="C600" s="674"/>
      <c r="E600" s="674"/>
      <c r="H600" s="865"/>
      <c r="I600" s="866"/>
    </row>
    <row r="601">
      <c r="C601" s="674"/>
      <c r="E601" s="674"/>
      <c r="H601" s="865"/>
      <c r="I601" s="866"/>
    </row>
    <row r="602">
      <c r="C602" s="674"/>
      <c r="E602" s="674"/>
      <c r="H602" s="865"/>
      <c r="I602" s="866"/>
    </row>
    <row r="603">
      <c r="C603" s="674"/>
      <c r="E603" s="674"/>
      <c r="H603" s="865"/>
      <c r="I603" s="866"/>
    </row>
    <row r="604">
      <c r="C604" s="674"/>
      <c r="E604" s="674"/>
      <c r="H604" s="865"/>
      <c r="I604" s="866"/>
    </row>
    <row r="605">
      <c r="C605" s="674"/>
      <c r="E605" s="674"/>
      <c r="H605" s="865"/>
      <c r="I605" s="866"/>
    </row>
    <row r="606">
      <c r="C606" s="674"/>
      <c r="E606" s="674"/>
      <c r="H606" s="865"/>
      <c r="I606" s="866"/>
    </row>
    <row r="607">
      <c r="C607" s="674"/>
      <c r="E607" s="674"/>
      <c r="H607" s="865"/>
      <c r="I607" s="866"/>
    </row>
    <row r="608">
      <c r="C608" s="674"/>
      <c r="E608" s="674"/>
      <c r="H608" s="865"/>
      <c r="I608" s="866"/>
    </row>
    <row r="609">
      <c r="C609" s="674"/>
      <c r="E609" s="674"/>
      <c r="H609" s="865"/>
      <c r="I609" s="866"/>
    </row>
    <row r="610">
      <c r="C610" s="674"/>
      <c r="E610" s="674"/>
      <c r="H610" s="865"/>
      <c r="I610" s="866"/>
    </row>
    <row r="611">
      <c r="C611" s="674"/>
      <c r="E611" s="674"/>
      <c r="H611" s="865"/>
      <c r="I611" s="866"/>
    </row>
    <row r="612">
      <c r="C612" s="674"/>
      <c r="E612" s="674"/>
      <c r="H612" s="865"/>
      <c r="I612" s="866"/>
    </row>
    <row r="613">
      <c r="C613" s="674"/>
      <c r="E613" s="674"/>
      <c r="H613" s="865"/>
      <c r="I613" s="866"/>
    </row>
    <row r="614">
      <c r="C614" s="674"/>
      <c r="E614" s="674"/>
      <c r="H614" s="865"/>
      <c r="I614" s="866"/>
    </row>
    <row r="615">
      <c r="C615" s="674"/>
      <c r="E615" s="674"/>
      <c r="H615" s="865"/>
      <c r="I615" s="866"/>
    </row>
    <row r="616">
      <c r="C616" s="674"/>
      <c r="E616" s="674"/>
      <c r="H616" s="865"/>
      <c r="I616" s="866"/>
    </row>
    <row r="617">
      <c r="C617" s="674"/>
      <c r="E617" s="674"/>
      <c r="H617" s="865"/>
      <c r="I617" s="866"/>
    </row>
    <row r="618">
      <c r="C618" s="674"/>
      <c r="E618" s="674"/>
      <c r="H618" s="865"/>
      <c r="I618" s="866"/>
    </row>
    <row r="619">
      <c r="C619" s="674"/>
      <c r="E619" s="674"/>
      <c r="H619" s="865"/>
      <c r="I619" s="866"/>
    </row>
    <row r="620">
      <c r="C620" s="674"/>
      <c r="E620" s="674"/>
      <c r="H620" s="865"/>
      <c r="I620" s="866"/>
    </row>
    <row r="621">
      <c r="C621" s="674"/>
      <c r="E621" s="674"/>
      <c r="H621" s="865"/>
      <c r="I621" s="866"/>
    </row>
    <row r="622">
      <c r="C622" s="674"/>
      <c r="E622" s="674"/>
      <c r="H622" s="865"/>
      <c r="I622" s="866"/>
    </row>
    <row r="623">
      <c r="C623" s="674"/>
      <c r="E623" s="674"/>
      <c r="H623" s="865"/>
      <c r="I623" s="866"/>
    </row>
    <row r="624">
      <c r="C624" s="674"/>
      <c r="E624" s="674"/>
      <c r="H624" s="865"/>
      <c r="I624" s="866"/>
    </row>
    <row r="625">
      <c r="C625" s="674"/>
      <c r="E625" s="674"/>
      <c r="H625" s="865"/>
      <c r="I625" s="866"/>
    </row>
    <row r="626">
      <c r="C626" s="674"/>
      <c r="E626" s="674"/>
      <c r="H626" s="865"/>
      <c r="I626" s="866"/>
    </row>
    <row r="627">
      <c r="C627" s="674"/>
      <c r="E627" s="674"/>
      <c r="H627" s="865"/>
      <c r="I627" s="866"/>
    </row>
    <row r="628">
      <c r="C628" s="674"/>
      <c r="E628" s="674"/>
      <c r="H628" s="865"/>
      <c r="I628" s="866"/>
    </row>
    <row r="629">
      <c r="C629" s="674"/>
      <c r="E629" s="674"/>
      <c r="H629" s="865"/>
      <c r="I629" s="866"/>
    </row>
    <row r="630">
      <c r="C630" s="674"/>
      <c r="E630" s="674"/>
      <c r="H630" s="865"/>
      <c r="I630" s="866"/>
    </row>
    <row r="631">
      <c r="C631" s="674"/>
      <c r="E631" s="674"/>
      <c r="H631" s="865"/>
      <c r="I631" s="866"/>
    </row>
    <row r="632">
      <c r="C632" s="674"/>
      <c r="E632" s="674"/>
      <c r="H632" s="865"/>
      <c r="I632" s="866"/>
    </row>
    <row r="633">
      <c r="C633" s="674"/>
      <c r="E633" s="674"/>
      <c r="H633" s="865"/>
      <c r="I633" s="866"/>
    </row>
    <row r="634">
      <c r="C634" s="674"/>
      <c r="E634" s="674"/>
      <c r="H634" s="865"/>
      <c r="I634" s="866"/>
    </row>
    <row r="635">
      <c r="C635" s="674"/>
      <c r="E635" s="674"/>
      <c r="H635" s="865"/>
      <c r="I635" s="866"/>
    </row>
    <row r="636">
      <c r="C636" s="674"/>
      <c r="E636" s="674"/>
      <c r="H636" s="865"/>
      <c r="I636" s="866"/>
    </row>
    <row r="637">
      <c r="C637" s="674"/>
      <c r="E637" s="674"/>
      <c r="H637" s="865"/>
      <c r="I637" s="866"/>
    </row>
    <row r="638">
      <c r="C638" s="674"/>
      <c r="E638" s="674"/>
      <c r="H638" s="865"/>
      <c r="I638" s="866"/>
    </row>
    <row r="639">
      <c r="C639" s="674"/>
      <c r="E639" s="674"/>
      <c r="H639" s="865"/>
      <c r="I639" s="866"/>
    </row>
    <row r="640">
      <c r="C640" s="674"/>
      <c r="E640" s="674"/>
      <c r="H640" s="865"/>
      <c r="I640" s="866"/>
    </row>
    <row r="641">
      <c r="C641" s="674"/>
      <c r="E641" s="674"/>
      <c r="H641" s="865"/>
      <c r="I641" s="866"/>
    </row>
    <row r="642">
      <c r="C642" s="674"/>
      <c r="E642" s="674"/>
      <c r="H642" s="865"/>
      <c r="I642" s="866"/>
    </row>
    <row r="643">
      <c r="C643" s="674"/>
      <c r="E643" s="674"/>
      <c r="H643" s="865"/>
      <c r="I643" s="866"/>
    </row>
    <row r="644">
      <c r="C644" s="674"/>
      <c r="E644" s="674"/>
      <c r="H644" s="865"/>
      <c r="I644" s="866"/>
    </row>
    <row r="645">
      <c r="C645" s="674"/>
      <c r="E645" s="674"/>
      <c r="H645" s="865"/>
      <c r="I645" s="866"/>
    </row>
    <row r="646">
      <c r="C646" s="674"/>
      <c r="E646" s="674"/>
      <c r="H646" s="865"/>
      <c r="I646" s="866"/>
    </row>
    <row r="647">
      <c r="C647" s="674"/>
      <c r="E647" s="674"/>
      <c r="H647" s="865"/>
      <c r="I647" s="866"/>
    </row>
    <row r="648">
      <c r="C648" s="674"/>
      <c r="E648" s="674"/>
      <c r="H648" s="865"/>
      <c r="I648" s="866"/>
    </row>
    <row r="649">
      <c r="C649" s="674"/>
      <c r="E649" s="674"/>
      <c r="H649" s="865"/>
      <c r="I649" s="866"/>
    </row>
    <row r="650">
      <c r="C650" s="674"/>
      <c r="E650" s="674"/>
      <c r="H650" s="865"/>
      <c r="I650" s="866"/>
    </row>
    <row r="651">
      <c r="C651" s="674"/>
      <c r="E651" s="674"/>
      <c r="H651" s="865"/>
      <c r="I651" s="866"/>
    </row>
    <row r="652">
      <c r="C652" s="674"/>
      <c r="E652" s="674"/>
      <c r="H652" s="865"/>
      <c r="I652" s="866"/>
    </row>
    <row r="653">
      <c r="C653" s="674"/>
      <c r="E653" s="674"/>
      <c r="H653" s="865"/>
      <c r="I653" s="866"/>
    </row>
    <row r="654">
      <c r="C654" s="674"/>
      <c r="E654" s="674"/>
      <c r="H654" s="865"/>
      <c r="I654" s="866"/>
    </row>
    <row r="655">
      <c r="C655" s="674"/>
      <c r="E655" s="674"/>
      <c r="H655" s="865"/>
      <c r="I655" s="866"/>
    </row>
    <row r="656">
      <c r="C656" s="674"/>
      <c r="E656" s="674"/>
      <c r="H656" s="865"/>
      <c r="I656" s="866"/>
    </row>
    <row r="657">
      <c r="C657" s="674"/>
      <c r="E657" s="674"/>
      <c r="H657" s="865"/>
      <c r="I657" s="866"/>
    </row>
    <row r="658">
      <c r="C658" s="674"/>
      <c r="E658" s="674"/>
      <c r="H658" s="865"/>
      <c r="I658" s="866"/>
    </row>
    <row r="659">
      <c r="C659" s="674"/>
      <c r="E659" s="674"/>
      <c r="H659" s="865"/>
      <c r="I659" s="866"/>
    </row>
    <row r="660">
      <c r="C660" s="674"/>
      <c r="E660" s="674"/>
      <c r="H660" s="865"/>
      <c r="I660" s="866"/>
    </row>
    <row r="661">
      <c r="C661" s="674"/>
      <c r="E661" s="674"/>
      <c r="H661" s="865"/>
      <c r="I661" s="866"/>
    </row>
    <row r="662">
      <c r="C662" s="674"/>
      <c r="E662" s="674"/>
      <c r="H662" s="865"/>
      <c r="I662" s="866"/>
    </row>
    <row r="663">
      <c r="C663" s="674"/>
      <c r="E663" s="674"/>
      <c r="H663" s="865"/>
      <c r="I663" s="866"/>
    </row>
    <row r="664">
      <c r="C664" s="674"/>
      <c r="E664" s="674"/>
      <c r="H664" s="865"/>
      <c r="I664" s="866"/>
    </row>
    <row r="665">
      <c r="C665" s="674"/>
      <c r="E665" s="674"/>
      <c r="H665" s="865"/>
      <c r="I665" s="866"/>
    </row>
    <row r="666">
      <c r="C666" s="674"/>
      <c r="E666" s="674"/>
      <c r="H666" s="865"/>
      <c r="I666" s="866"/>
    </row>
    <row r="667">
      <c r="C667" s="674"/>
      <c r="E667" s="674"/>
      <c r="H667" s="865"/>
      <c r="I667" s="866"/>
    </row>
    <row r="668">
      <c r="C668" s="674"/>
      <c r="E668" s="674"/>
      <c r="H668" s="865"/>
      <c r="I668" s="866"/>
    </row>
    <row r="669">
      <c r="C669" s="674"/>
      <c r="E669" s="674"/>
      <c r="H669" s="865"/>
      <c r="I669" s="866"/>
    </row>
    <row r="670">
      <c r="C670" s="674"/>
      <c r="E670" s="674"/>
      <c r="H670" s="865"/>
      <c r="I670" s="866"/>
    </row>
    <row r="671">
      <c r="C671" s="674"/>
      <c r="E671" s="674"/>
      <c r="H671" s="865"/>
      <c r="I671" s="866"/>
    </row>
    <row r="672">
      <c r="C672" s="674"/>
      <c r="E672" s="674"/>
      <c r="H672" s="865"/>
      <c r="I672" s="866"/>
    </row>
    <row r="673">
      <c r="C673" s="674"/>
      <c r="E673" s="674"/>
      <c r="H673" s="865"/>
      <c r="I673" s="866"/>
    </row>
    <row r="674">
      <c r="C674" s="674"/>
      <c r="E674" s="674"/>
      <c r="H674" s="865"/>
      <c r="I674" s="866"/>
    </row>
    <row r="675">
      <c r="C675" s="674"/>
      <c r="E675" s="674"/>
      <c r="H675" s="865"/>
      <c r="I675" s="866"/>
    </row>
    <row r="676">
      <c r="C676" s="674"/>
      <c r="E676" s="674"/>
      <c r="H676" s="865"/>
      <c r="I676" s="866"/>
    </row>
    <row r="677">
      <c r="C677" s="674"/>
      <c r="E677" s="674"/>
      <c r="H677" s="865"/>
      <c r="I677" s="866"/>
    </row>
    <row r="678">
      <c r="C678" s="674"/>
      <c r="E678" s="674"/>
      <c r="H678" s="865"/>
      <c r="I678" s="866"/>
    </row>
    <row r="679">
      <c r="C679" s="674"/>
      <c r="E679" s="674"/>
      <c r="H679" s="865"/>
      <c r="I679" s="866"/>
    </row>
    <row r="680">
      <c r="C680" s="674"/>
      <c r="E680" s="674"/>
      <c r="H680" s="865"/>
      <c r="I680" s="866"/>
    </row>
    <row r="681">
      <c r="C681" s="674"/>
      <c r="E681" s="674"/>
      <c r="H681" s="865"/>
      <c r="I681" s="866"/>
    </row>
    <row r="682">
      <c r="C682" s="674"/>
      <c r="E682" s="674"/>
      <c r="H682" s="865"/>
      <c r="I682" s="866"/>
    </row>
    <row r="683">
      <c r="C683" s="674"/>
      <c r="E683" s="674"/>
      <c r="H683" s="865"/>
      <c r="I683" s="866"/>
    </row>
    <row r="684">
      <c r="C684" s="674"/>
      <c r="E684" s="674"/>
      <c r="H684" s="865"/>
      <c r="I684" s="866"/>
    </row>
    <row r="685">
      <c r="C685" s="674"/>
      <c r="E685" s="674"/>
      <c r="H685" s="865"/>
      <c r="I685" s="866"/>
    </row>
    <row r="686">
      <c r="C686" s="674"/>
      <c r="E686" s="674"/>
      <c r="H686" s="865"/>
      <c r="I686" s="866"/>
    </row>
    <row r="687">
      <c r="C687" s="674"/>
      <c r="E687" s="674"/>
      <c r="H687" s="865"/>
      <c r="I687" s="866"/>
    </row>
    <row r="688">
      <c r="C688" s="674"/>
      <c r="E688" s="674"/>
      <c r="H688" s="865"/>
      <c r="I688" s="866"/>
    </row>
    <row r="689">
      <c r="C689" s="674"/>
      <c r="E689" s="674"/>
      <c r="H689" s="865"/>
      <c r="I689" s="866"/>
    </row>
    <row r="690">
      <c r="C690" s="674"/>
      <c r="E690" s="674"/>
      <c r="H690" s="865"/>
      <c r="I690" s="866"/>
    </row>
    <row r="691">
      <c r="C691" s="674"/>
      <c r="E691" s="674"/>
      <c r="H691" s="865"/>
      <c r="I691" s="866"/>
    </row>
    <row r="692">
      <c r="C692" s="674"/>
      <c r="E692" s="674"/>
      <c r="H692" s="865"/>
      <c r="I692" s="866"/>
    </row>
    <row r="693">
      <c r="C693" s="674"/>
      <c r="E693" s="674"/>
      <c r="H693" s="865"/>
      <c r="I693" s="866"/>
    </row>
    <row r="694">
      <c r="C694" s="674"/>
      <c r="E694" s="674"/>
      <c r="H694" s="865"/>
      <c r="I694" s="866"/>
    </row>
    <row r="695">
      <c r="C695" s="674"/>
      <c r="E695" s="674"/>
      <c r="H695" s="865"/>
      <c r="I695" s="866"/>
    </row>
    <row r="696">
      <c r="C696" s="674"/>
      <c r="E696" s="674"/>
      <c r="H696" s="865"/>
      <c r="I696" s="866"/>
    </row>
    <row r="697">
      <c r="C697" s="674"/>
      <c r="E697" s="674"/>
      <c r="H697" s="865"/>
      <c r="I697" s="866"/>
    </row>
    <row r="698">
      <c r="C698" s="674"/>
      <c r="E698" s="674"/>
      <c r="H698" s="865"/>
      <c r="I698" s="866"/>
    </row>
    <row r="699">
      <c r="C699" s="674"/>
      <c r="E699" s="674"/>
      <c r="H699" s="865"/>
      <c r="I699" s="866"/>
    </row>
    <row r="700">
      <c r="C700" s="674"/>
      <c r="E700" s="674"/>
      <c r="H700" s="865"/>
      <c r="I700" s="866"/>
    </row>
    <row r="701">
      <c r="C701" s="674"/>
      <c r="E701" s="674"/>
      <c r="H701" s="865"/>
      <c r="I701" s="866"/>
    </row>
    <row r="702">
      <c r="C702" s="674"/>
      <c r="E702" s="674"/>
      <c r="H702" s="865"/>
      <c r="I702" s="866"/>
    </row>
    <row r="703">
      <c r="C703" s="674"/>
      <c r="E703" s="674"/>
      <c r="H703" s="865"/>
      <c r="I703" s="866"/>
    </row>
    <row r="704">
      <c r="C704" s="674"/>
      <c r="E704" s="674"/>
      <c r="H704" s="865"/>
      <c r="I704" s="866"/>
    </row>
    <row r="705">
      <c r="C705" s="674"/>
      <c r="E705" s="674"/>
      <c r="H705" s="865"/>
      <c r="I705" s="866"/>
    </row>
    <row r="706">
      <c r="C706" s="674"/>
      <c r="E706" s="674"/>
      <c r="H706" s="865"/>
      <c r="I706" s="866"/>
    </row>
    <row r="707">
      <c r="C707" s="674"/>
      <c r="E707" s="674"/>
      <c r="H707" s="865"/>
      <c r="I707" s="866"/>
    </row>
    <row r="708">
      <c r="C708" s="674"/>
      <c r="E708" s="674"/>
      <c r="H708" s="865"/>
      <c r="I708" s="866"/>
    </row>
    <row r="709">
      <c r="C709" s="674"/>
      <c r="E709" s="674"/>
      <c r="H709" s="865"/>
      <c r="I709" s="866"/>
    </row>
    <row r="710">
      <c r="C710" s="674"/>
      <c r="E710" s="674"/>
      <c r="H710" s="865"/>
      <c r="I710" s="866"/>
    </row>
    <row r="711">
      <c r="C711" s="674"/>
      <c r="E711" s="674"/>
      <c r="H711" s="865"/>
      <c r="I711" s="866"/>
    </row>
    <row r="712">
      <c r="C712" s="674"/>
      <c r="E712" s="674"/>
      <c r="H712" s="865"/>
      <c r="I712" s="866"/>
    </row>
    <row r="713">
      <c r="C713" s="674"/>
      <c r="E713" s="674"/>
      <c r="H713" s="865"/>
      <c r="I713" s="866"/>
    </row>
    <row r="714">
      <c r="C714" s="674"/>
      <c r="E714" s="674"/>
      <c r="H714" s="865"/>
      <c r="I714" s="866"/>
    </row>
    <row r="715">
      <c r="C715" s="674"/>
      <c r="E715" s="674"/>
      <c r="H715" s="865"/>
      <c r="I715" s="866"/>
    </row>
    <row r="716">
      <c r="C716" s="674"/>
      <c r="E716" s="674"/>
      <c r="H716" s="865"/>
      <c r="I716" s="866"/>
    </row>
    <row r="717">
      <c r="C717" s="674"/>
      <c r="E717" s="674"/>
      <c r="H717" s="865"/>
      <c r="I717" s="866"/>
    </row>
    <row r="718">
      <c r="C718" s="674"/>
      <c r="E718" s="674"/>
      <c r="H718" s="865"/>
      <c r="I718" s="866"/>
    </row>
    <row r="719">
      <c r="C719" s="674"/>
      <c r="E719" s="674"/>
      <c r="H719" s="865"/>
      <c r="I719" s="866"/>
    </row>
    <row r="720">
      <c r="C720" s="674"/>
      <c r="E720" s="674"/>
      <c r="H720" s="865"/>
      <c r="I720" s="866"/>
    </row>
    <row r="721">
      <c r="C721" s="674"/>
      <c r="E721" s="674"/>
      <c r="H721" s="865"/>
      <c r="I721" s="866"/>
    </row>
    <row r="722">
      <c r="C722" s="674"/>
      <c r="E722" s="674"/>
      <c r="H722" s="865"/>
      <c r="I722" s="866"/>
    </row>
    <row r="723">
      <c r="C723" s="674"/>
      <c r="E723" s="674"/>
      <c r="H723" s="865"/>
      <c r="I723" s="866"/>
    </row>
    <row r="724">
      <c r="C724" s="674"/>
      <c r="E724" s="674"/>
      <c r="H724" s="865"/>
      <c r="I724" s="866"/>
    </row>
    <row r="725">
      <c r="C725" s="674"/>
      <c r="E725" s="674"/>
      <c r="H725" s="865"/>
      <c r="I725" s="866"/>
    </row>
    <row r="726">
      <c r="C726" s="674"/>
      <c r="E726" s="674"/>
      <c r="H726" s="865"/>
      <c r="I726" s="866"/>
    </row>
    <row r="727">
      <c r="C727" s="674"/>
      <c r="E727" s="674"/>
      <c r="H727" s="865"/>
      <c r="I727" s="866"/>
    </row>
    <row r="728">
      <c r="C728" s="674"/>
      <c r="E728" s="674"/>
      <c r="H728" s="865"/>
      <c r="I728" s="866"/>
    </row>
    <row r="729">
      <c r="C729" s="674"/>
      <c r="E729" s="674"/>
      <c r="H729" s="865"/>
      <c r="I729" s="866"/>
    </row>
    <row r="730">
      <c r="C730" s="674"/>
      <c r="E730" s="674"/>
      <c r="H730" s="865"/>
      <c r="I730" s="866"/>
    </row>
    <row r="731">
      <c r="C731" s="674"/>
      <c r="E731" s="674"/>
      <c r="H731" s="865"/>
      <c r="I731" s="866"/>
    </row>
    <row r="732">
      <c r="C732" s="674"/>
      <c r="E732" s="674"/>
      <c r="H732" s="865"/>
      <c r="I732" s="866"/>
    </row>
    <row r="733">
      <c r="C733" s="674"/>
      <c r="E733" s="674"/>
      <c r="H733" s="865"/>
      <c r="I733" s="866"/>
    </row>
    <row r="734">
      <c r="C734" s="674"/>
      <c r="E734" s="674"/>
      <c r="H734" s="865"/>
      <c r="I734" s="866"/>
    </row>
    <row r="735">
      <c r="C735" s="674"/>
      <c r="E735" s="674"/>
      <c r="H735" s="865"/>
      <c r="I735" s="866"/>
    </row>
    <row r="736">
      <c r="C736" s="674"/>
      <c r="E736" s="674"/>
      <c r="H736" s="865"/>
      <c r="I736" s="866"/>
    </row>
    <row r="737">
      <c r="C737" s="674"/>
      <c r="E737" s="674"/>
      <c r="H737" s="865"/>
      <c r="I737" s="866"/>
    </row>
    <row r="738">
      <c r="C738" s="674"/>
      <c r="E738" s="674"/>
      <c r="H738" s="865"/>
      <c r="I738" s="866"/>
    </row>
    <row r="739">
      <c r="C739" s="674"/>
      <c r="E739" s="674"/>
      <c r="H739" s="865"/>
      <c r="I739" s="866"/>
    </row>
    <row r="740">
      <c r="C740" s="674"/>
      <c r="E740" s="674"/>
      <c r="H740" s="865"/>
      <c r="I740" s="866"/>
    </row>
    <row r="741">
      <c r="C741" s="674"/>
      <c r="E741" s="674"/>
      <c r="H741" s="865"/>
      <c r="I741" s="866"/>
    </row>
    <row r="742">
      <c r="C742" s="674"/>
      <c r="E742" s="674"/>
      <c r="H742" s="865"/>
      <c r="I742" s="866"/>
    </row>
    <row r="743">
      <c r="C743" s="674"/>
      <c r="E743" s="674"/>
      <c r="H743" s="865"/>
      <c r="I743" s="866"/>
    </row>
    <row r="744">
      <c r="C744" s="674"/>
      <c r="E744" s="674"/>
      <c r="H744" s="865"/>
      <c r="I744" s="866"/>
    </row>
    <row r="745">
      <c r="C745" s="674"/>
      <c r="E745" s="674"/>
      <c r="H745" s="865"/>
      <c r="I745" s="866"/>
    </row>
    <row r="746">
      <c r="C746" s="674"/>
      <c r="E746" s="674"/>
      <c r="H746" s="865"/>
      <c r="I746" s="866"/>
    </row>
    <row r="747">
      <c r="C747" s="674"/>
      <c r="E747" s="674"/>
      <c r="H747" s="865"/>
      <c r="I747" s="866"/>
    </row>
    <row r="748">
      <c r="C748" s="674"/>
      <c r="E748" s="674"/>
      <c r="H748" s="865"/>
      <c r="I748" s="866"/>
    </row>
    <row r="749">
      <c r="C749" s="674"/>
      <c r="E749" s="674"/>
      <c r="H749" s="865"/>
      <c r="I749" s="866"/>
    </row>
    <row r="750">
      <c r="C750" s="674"/>
      <c r="E750" s="674"/>
      <c r="H750" s="865"/>
      <c r="I750" s="866"/>
    </row>
    <row r="751">
      <c r="C751" s="674"/>
      <c r="E751" s="674"/>
      <c r="H751" s="865"/>
      <c r="I751" s="866"/>
    </row>
    <row r="752">
      <c r="C752" s="674"/>
      <c r="E752" s="674"/>
      <c r="H752" s="865"/>
      <c r="I752" s="866"/>
    </row>
    <row r="753">
      <c r="C753" s="674"/>
      <c r="E753" s="674"/>
      <c r="H753" s="865"/>
      <c r="I753" s="866"/>
    </row>
    <row r="754">
      <c r="C754" s="674"/>
      <c r="E754" s="674"/>
      <c r="H754" s="865"/>
      <c r="I754" s="866"/>
    </row>
    <row r="755">
      <c r="C755" s="674"/>
      <c r="E755" s="674"/>
      <c r="H755" s="865"/>
      <c r="I755" s="866"/>
    </row>
    <row r="756">
      <c r="C756" s="674"/>
      <c r="E756" s="674"/>
      <c r="H756" s="865"/>
      <c r="I756" s="866"/>
    </row>
    <row r="757">
      <c r="C757" s="674"/>
      <c r="E757" s="674"/>
      <c r="H757" s="865"/>
      <c r="I757" s="866"/>
    </row>
    <row r="758">
      <c r="C758" s="674"/>
      <c r="E758" s="674"/>
      <c r="H758" s="865"/>
      <c r="I758" s="866"/>
    </row>
    <row r="759">
      <c r="C759" s="674"/>
      <c r="E759" s="674"/>
      <c r="H759" s="865"/>
      <c r="I759" s="866"/>
    </row>
    <row r="760">
      <c r="C760" s="674"/>
      <c r="E760" s="674"/>
      <c r="H760" s="865"/>
      <c r="I760" s="866"/>
    </row>
    <row r="761">
      <c r="C761" s="674"/>
      <c r="E761" s="674"/>
      <c r="H761" s="865"/>
      <c r="I761" s="866"/>
    </row>
    <row r="762">
      <c r="C762" s="674"/>
      <c r="E762" s="674"/>
      <c r="H762" s="865"/>
      <c r="I762" s="866"/>
    </row>
    <row r="763">
      <c r="C763" s="674"/>
      <c r="E763" s="674"/>
      <c r="H763" s="865"/>
      <c r="I763" s="866"/>
    </row>
    <row r="764">
      <c r="C764" s="674"/>
      <c r="E764" s="674"/>
      <c r="H764" s="865"/>
      <c r="I764" s="866"/>
    </row>
    <row r="765">
      <c r="C765" s="674"/>
      <c r="E765" s="674"/>
      <c r="H765" s="865"/>
      <c r="I765" s="866"/>
    </row>
    <row r="766">
      <c r="C766" s="674"/>
      <c r="E766" s="674"/>
      <c r="H766" s="865"/>
      <c r="I766" s="866"/>
    </row>
    <row r="767">
      <c r="C767" s="674"/>
      <c r="E767" s="674"/>
      <c r="H767" s="865"/>
      <c r="I767" s="866"/>
    </row>
    <row r="768">
      <c r="C768" s="674"/>
      <c r="E768" s="674"/>
      <c r="H768" s="865"/>
      <c r="I768" s="866"/>
    </row>
    <row r="769">
      <c r="C769" s="674"/>
      <c r="E769" s="674"/>
      <c r="H769" s="865"/>
      <c r="I769" s="866"/>
    </row>
    <row r="770">
      <c r="C770" s="674"/>
      <c r="E770" s="674"/>
      <c r="H770" s="865"/>
      <c r="I770" s="866"/>
    </row>
    <row r="771">
      <c r="C771" s="674"/>
      <c r="E771" s="674"/>
      <c r="H771" s="865"/>
      <c r="I771" s="866"/>
    </row>
    <row r="772">
      <c r="C772" s="674"/>
      <c r="E772" s="674"/>
      <c r="H772" s="865"/>
      <c r="I772" s="866"/>
    </row>
    <row r="773">
      <c r="C773" s="674"/>
      <c r="E773" s="674"/>
      <c r="H773" s="865"/>
      <c r="I773" s="866"/>
    </row>
    <row r="774">
      <c r="C774" s="674"/>
      <c r="E774" s="674"/>
      <c r="H774" s="865"/>
      <c r="I774" s="866"/>
    </row>
    <row r="775">
      <c r="C775" s="674"/>
      <c r="E775" s="674"/>
      <c r="H775" s="865"/>
      <c r="I775" s="866"/>
    </row>
    <row r="776">
      <c r="C776" s="674"/>
      <c r="E776" s="674"/>
      <c r="H776" s="865"/>
      <c r="I776" s="866"/>
    </row>
    <row r="777">
      <c r="C777" s="674"/>
      <c r="E777" s="674"/>
      <c r="H777" s="865"/>
      <c r="I777" s="866"/>
    </row>
    <row r="778">
      <c r="C778" s="674"/>
      <c r="E778" s="674"/>
      <c r="H778" s="865"/>
      <c r="I778" s="866"/>
    </row>
    <row r="779">
      <c r="C779" s="674"/>
      <c r="E779" s="674"/>
      <c r="H779" s="865"/>
      <c r="I779" s="866"/>
    </row>
    <row r="780">
      <c r="C780" s="674"/>
      <c r="E780" s="674"/>
      <c r="H780" s="865"/>
      <c r="I780" s="866"/>
    </row>
    <row r="781">
      <c r="C781" s="674"/>
      <c r="E781" s="674"/>
      <c r="H781" s="865"/>
      <c r="I781" s="866"/>
    </row>
    <row r="782">
      <c r="C782" s="674"/>
      <c r="E782" s="674"/>
      <c r="H782" s="865"/>
      <c r="I782" s="866"/>
    </row>
    <row r="783">
      <c r="C783" s="674"/>
      <c r="E783" s="674"/>
      <c r="H783" s="865"/>
      <c r="I783" s="866"/>
    </row>
    <row r="784">
      <c r="C784" s="674"/>
      <c r="E784" s="674"/>
      <c r="H784" s="865"/>
      <c r="I784" s="866"/>
    </row>
    <row r="785">
      <c r="C785" s="674"/>
      <c r="E785" s="674"/>
      <c r="H785" s="865"/>
      <c r="I785" s="866"/>
    </row>
    <row r="786">
      <c r="C786" s="674"/>
      <c r="E786" s="674"/>
      <c r="H786" s="865"/>
      <c r="I786" s="866"/>
    </row>
    <row r="787">
      <c r="C787" s="674"/>
      <c r="E787" s="674"/>
      <c r="H787" s="865"/>
      <c r="I787" s="866"/>
    </row>
    <row r="788">
      <c r="C788" s="674"/>
      <c r="E788" s="674"/>
      <c r="H788" s="865"/>
      <c r="I788" s="866"/>
    </row>
    <row r="789">
      <c r="C789" s="674"/>
      <c r="E789" s="674"/>
      <c r="H789" s="865"/>
      <c r="I789" s="866"/>
    </row>
    <row r="790">
      <c r="C790" s="674"/>
      <c r="E790" s="674"/>
      <c r="H790" s="865"/>
      <c r="I790" s="866"/>
    </row>
    <row r="791">
      <c r="C791" s="674"/>
      <c r="E791" s="674"/>
      <c r="H791" s="865"/>
      <c r="I791" s="866"/>
    </row>
    <row r="792">
      <c r="C792" s="674"/>
      <c r="E792" s="674"/>
      <c r="H792" s="865"/>
      <c r="I792" s="866"/>
    </row>
    <row r="793">
      <c r="C793" s="674"/>
      <c r="E793" s="674"/>
      <c r="H793" s="865"/>
      <c r="I793" s="866"/>
    </row>
    <row r="794">
      <c r="C794" s="674"/>
      <c r="E794" s="674"/>
      <c r="H794" s="865"/>
      <c r="I794" s="866"/>
    </row>
    <row r="795">
      <c r="C795" s="674"/>
      <c r="E795" s="674"/>
      <c r="H795" s="865"/>
      <c r="I795" s="866"/>
    </row>
    <row r="796">
      <c r="C796" s="674"/>
      <c r="E796" s="674"/>
      <c r="H796" s="865"/>
      <c r="I796" s="866"/>
    </row>
    <row r="797">
      <c r="C797" s="674"/>
      <c r="E797" s="674"/>
      <c r="H797" s="865"/>
      <c r="I797" s="866"/>
    </row>
    <row r="798">
      <c r="C798" s="674"/>
      <c r="E798" s="674"/>
      <c r="H798" s="865"/>
      <c r="I798" s="866"/>
    </row>
    <row r="799">
      <c r="C799" s="674"/>
      <c r="E799" s="674"/>
      <c r="H799" s="865"/>
      <c r="I799" s="866"/>
    </row>
    <row r="800">
      <c r="C800" s="674"/>
      <c r="E800" s="674"/>
      <c r="H800" s="865"/>
      <c r="I800" s="866"/>
    </row>
    <row r="801">
      <c r="C801" s="674"/>
      <c r="E801" s="674"/>
      <c r="H801" s="865"/>
      <c r="I801" s="866"/>
    </row>
    <row r="802">
      <c r="C802" s="674"/>
      <c r="E802" s="674"/>
      <c r="H802" s="865"/>
      <c r="I802" s="866"/>
    </row>
    <row r="803">
      <c r="C803" s="674"/>
      <c r="E803" s="674"/>
      <c r="H803" s="865"/>
      <c r="I803" s="866"/>
    </row>
    <row r="804">
      <c r="C804" s="674"/>
      <c r="E804" s="674"/>
      <c r="H804" s="865"/>
      <c r="I804" s="866"/>
    </row>
    <row r="805">
      <c r="C805" s="674"/>
      <c r="E805" s="674"/>
      <c r="H805" s="865"/>
      <c r="I805" s="866"/>
    </row>
    <row r="806">
      <c r="C806" s="674"/>
      <c r="E806" s="674"/>
      <c r="H806" s="865"/>
      <c r="I806" s="866"/>
    </row>
    <row r="807">
      <c r="C807" s="674"/>
      <c r="E807" s="674"/>
      <c r="H807" s="865"/>
      <c r="I807" s="866"/>
    </row>
    <row r="808">
      <c r="C808" s="674"/>
      <c r="E808" s="674"/>
      <c r="H808" s="865"/>
      <c r="I808" s="866"/>
    </row>
    <row r="809">
      <c r="C809" s="674"/>
      <c r="E809" s="674"/>
      <c r="H809" s="865"/>
      <c r="I809" s="866"/>
    </row>
    <row r="810">
      <c r="C810" s="674"/>
      <c r="E810" s="674"/>
      <c r="H810" s="865"/>
      <c r="I810" s="866"/>
    </row>
    <row r="811">
      <c r="C811" s="674"/>
      <c r="E811" s="674"/>
      <c r="H811" s="865"/>
      <c r="I811" s="866"/>
    </row>
    <row r="812">
      <c r="C812" s="674"/>
      <c r="E812" s="674"/>
      <c r="H812" s="865"/>
      <c r="I812" s="866"/>
    </row>
    <row r="813">
      <c r="C813" s="674"/>
      <c r="E813" s="674"/>
      <c r="H813" s="865"/>
      <c r="I813" s="866"/>
    </row>
    <row r="814">
      <c r="C814" s="674"/>
      <c r="E814" s="674"/>
      <c r="H814" s="865"/>
      <c r="I814" s="866"/>
    </row>
    <row r="815">
      <c r="C815" s="674"/>
      <c r="E815" s="674"/>
      <c r="H815" s="865"/>
      <c r="I815" s="866"/>
    </row>
    <row r="816">
      <c r="C816" s="674"/>
      <c r="E816" s="674"/>
      <c r="H816" s="865"/>
      <c r="I816" s="866"/>
    </row>
    <row r="817">
      <c r="C817" s="674"/>
      <c r="E817" s="674"/>
      <c r="H817" s="865"/>
      <c r="I817" s="866"/>
    </row>
    <row r="818">
      <c r="C818" s="674"/>
      <c r="E818" s="674"/>
      <c r="H818" s="865"/>
      <c r="I818" s="866"/>
    </row>
    <row r="819">
      <c r="C819" s="674"/>
      <c r="E819" s="674"/>
      <c r="H819" s="865"/>
      <c r="I819" s="866"/>
    </row>
    <row r="820">
      <c r="C820" s="674"/>
      <c r="E820" s="674"/>
      <c r="H820" s="865"/>
      <c r="I820" s="866"/>
    </row>
    <row r="821">
      <c r="C821" s="674"/>
      <c r="E821" s="674"/>
      <c r="H821" s="865"/>
      <c r="I821" s="866"/>
    </row>
    <row r="822">
      <c r="C822" s="674"/>
      <c r="E822" s="674"/>
      <c r="H822" s="865"/>
      <c r="I822" s="866"/>
    </row>
    <row r="823">
      <c r="C823" s="674"/>
      <c r="E823" s="674"/>
      <c r="H823" s="865"/>
      <c r="I823" s="866"/>
    </row>
    <row r="824">
      <c r="C824" s="674"/>
      <c r="E824" s="674"/>
      <c r="H824" s="865"/>
      <c r="I824" s="866"/>
    </row>
    <row r="825">
      <c r="C825" s="674"/>
      <c r="E825" s="674"/>
      <c r="H825" s="865"/>
      <c r="I825" s="866"/>
    </row>
    <row r="826">
      <c r="C826" s="674"/>
      <c r="E826" s="674"/>
      <c r="H826" s="865"/>
      <c r="I826" s="866"/>
    </row>
    <row r="827">
      <c r="C827" s="674"/>
      <c r="E827" s="674"/>
      <c r="H827" s="865"/>
      <c r="I827" s="866"/>
    </row>
    <row r="828">
      <c r="C828" s="674"/>
      <c r="E828" s="674"/>
      <c r="H828" s="865"/>
      <c r="I828" s="866"/>
    </row>
    <row r="829">
      <c r="C829" s="674"/>
      <c r="E829" s="674"/>
      <c r="H829" s="865"/>
      <c r="I829" s="866"/>
    </row>
    <row r="830">
      <c r="C830" s="674"/>
      <c r="E830" s="674"/>
      <c r="H830" s="865"/>
      <c r="I830" s="866"/>
    </row>
    <row r="831">
      <c r="C831" s="674"/>
      <c r="E831" s="674"/>
      <c r="H831" s="865"/>
      <c r="I831" s="866"/>
    </row>
    <row r="832">
      <c r="C832" s="674"/>
      <c r="E832" s="674"/>
      <c r="H832" s="865"/>
      <c r="I832" s="866"/>
    </row>
    <row r="833">
      <c r="C833" s="674"/>
      <c r="E833" s="674"/>
      <c r="H833" s="865"/>
      <c r="I833" s="866"/>
    </row>
    <row r="834">
      <c r="C834" s="674"/>
      <c r="E834" s="674"/>
      <c r="H834" s="865"/>
      <c r="I834" s="866"/>
    </row>
    <row r="835">
      <c r="C835" s="674"/>
      <c r="E835" s="674"/>
      <c r="H835" s="865"/>
      <c r="I835" s="866"/>
    </row>
    <row r="836">
      <c r="C836" s="674"/>
      <c r="E836" s="674"/>
      <c r="H836" s="865"/>
      <c r="I836" s="866"/>
    </row>
    <row r="837">
      <c r="C837" s="674"/>
      <c r="E837" s="674"/>
      <c r="H837" s="865"/>
      <c r="I837" s="866"/>
    </row>
    <row r="838">
      <c r="C838" s="674"/>
      <c r="E838" s="674"/>
      <c r="H838" s="865"/>
      <c r="I838" s="866"/>
    </row>
    <row r="839">
      <c r="C839" s="674"/>
      <c r="E839" s="674"/>
      <c r="H839" s="865"/>
      <c r="I839" s="866"/>
    </row>
    <row r="840">
      <c r="C840" s="674"/>
      <c r="E840" s="674"/>
      <c r="H840" s="865"/>
      <c r="I840" s="866"/>
    </row>
    <row r="841">
      <c r="C841" s="674"/>
      <c r="E841" s="674"/>
      <c r="H841" s="865"/>
      <c r="I841" s="866"/>
    </row>
    <row r="842">
      <c r="C842" s="674"/>
      <c r="E842" s="674"/>
      <c r="H842" s="865"/>
      <c r="I842" s="866"/>
    </row>
    <row r="843">
      <c r="C843" s="674"/>
      <c r="E843" s="674"/>
      <c r="H843" s="865"/>
      <c r="I843" s="866"/>
    </row>
    <row r="844">
      <c r="C844" s="674"/>
      <c r="E844" s="674"/>
      <c r="H844" s="865"/>
      <c r="I844" s="866"/>
    </row>
    <row r="845">
      <c r="C845" s="674"/>
      <c r="E845" s="674"/>
      <c r="H845" s="865"/>
      <c r="I845" s="866"/>
    </row>
    <row r="846">
      <c r="C846" s="674"/>
      <c r="E846" s="674"/>
      <c r="H846" s="865"/>
      <c r="I846" s="866"/>
    </row>
    <row r="847">
      <c r="C847" s="674"/>
      <c r="E847" s="674"/>
      <c r="H847" s="865"/>
      <c r="I847" s="866"/>
    </row>
    <row r="848">
      <c r="C848" s="674"/>
      <c r="E848" s="674"/>
      <c r="H848" s="865"/>
      <c r="I848" s="866"/>
    </row>
    <row r="849">
      <c r="C849" s="674"/>
      <c r="E849" s="674"/>
      <c r="H849" s="865"/>
      <c r="I849" s="866"/>
    </row>
    <row r="850">
      <c r="C850" s="674"/>
      <c r="E850" s="674"/>
      <c r="H850" s="865"/>
      <c r="I850" s="866"/>
    </row>
    <row r="851">
      <c r="C851" s="674"/>
      <c r="E851" s="674"/>
      <c r="H851" s="865"/>
      <c r="I851" s="866"/>
    </row>
    <row r="852">
      <c r="C852" s="674"/>
      <c r="E852" s="674"/>
      <c r="H852" s="865"/>
      <c r="I852" s="866"/>
    </row>
    <row r="853">
      <c r="C853" s="674"/>
      <c r="E853" s="674"/>
      <c r="H853" s="865"/>
      <c r="I853" s="866"/>
    </row>
    <row r="854">
      <c r="C854" s="674"/>
      <c r="E854" s="674"/>
      <c r="H854" s="865"/>
      <c r="I854" s="866"/>
    </row>
    <row r="855">
      <c r="C855" s="674"/>
      <c r="E855" s="674"/>
      <c r="H855" s="865"/>
      <c r="I855" s="866"/>
    </row>
    <row r="856">
      <c r="C856" s="674"/>
      <c r="E856" s="674"/>
      <c r="H856" s="865"/>
      <c r="I856" s="866"/>
    </row>
    <row r="857">
      <c r="C857" s="674"/>
      <c r="E857" s="674"/>
      <c r="H857" s="865"/>
      <c r="I857" s="866"/>
    </row>
    <row r="858">
      <c r="C858" s="674"/>
      <c r="E858" s="674"/>
      <c r="H858" s="865"/>
      <c r="I858" s="866"/>
    </row>
    <row r="859">
      <c r="C859" s="674"/>
      <c r="E859" s="674"/>
      <c r="H859" s="865"/>
      <c r="I859" s="866"/>
    </row>
    <row r="860">
      <c r="C860" s="674"/>
      <c r="E860" s="674"/>
      <c r="H860" s="865"/>
      <c r="I860" s="866"/>
    </row>
    <row r="861">
      <c r="C861" s="674"/>
      <c r="E861" s="674"/>
      <c r="H861" s="865"/>
      <c r="I861" s="866"/>
    </row>
    <row r="862">
      <c r="C862" s="674"/>
      <c r="E862" s="674"/>
      <c r="H862" s="865"/>
      <c r="I862" s="866"/>
    </row>
    <row r="863">
      <c r="C863" s="674"/>
      <c r="E863" s="674"/>
      <c r="H863" s="865"/>
      <c r="I863" s="866"/>
    </row>
    <row r="864">
      <c r="C864" s="674"/>
      <c r="E864" s="674"/>
      <c r="H864" s="865"/>
      <c r="I864" s="866"/>
    </row>
    <row r="865">
      <c r="C865" s="674"/>
      <c r="E865" s="674"/>
      <c r="H865" s="865"/>
      <c r="I865" s="866"/>
    </row>
    <row r="866">
      <c r="C866" s="674"/>
      <c r="E866" s="674"/>
      <c r="H866" s="865"/>
      <c r="I866" s="866"/>
    </row>
    <row r="867">
      <c r="C867" s="674"/>
      <c r="E867" s="674"/>
      <c r="H867" s="865"/>
      <c r="I867" s="866"/>
    </row>
    <row r="868">
      <c r="C868" s="674"/>
      <c r="E868" s="674"/>
      <c r="H868" s="865"/>
      <c r="I868" s="866"/>
    </row>
    <row r="869">
      <c r="C869" s="674"/>
      <c r="E869" s="674"/>
      <c r="H869" s="865"/>
      <c r="I869" s="866"/>
    </row>
    <row r="870">
      <c r="C870" s="674"/>
      <c r="E870" s="674"/>
      <c r="H870" s="865"/>
      <c r="I870" s="866"/>
    </row>
    <row r="871">
      <c r="C871" s="674"/>
      <c r="E871" s="674"/>
      <c r="H871" s="865"/>
      <c r="I871" s="866"/>
    </row>
    <row r="872">
      <c r="C872" s="674"/>
      <c r="E872" s="674"/>
      <c r="H872" s="865"/>
      <c r="I872" s="866"/>
    </row>
    <row r="873">
      <c r="C873" s="674"/>
      <c r="E873" s="674"/>
      <c r="H873" s="865"/>
      <c r="I873" s="866"/>
    </row>
    <row r="874">
      <c r="C874" s="674"/>
      <c r="E874" s="674"/>
      <c r="H874" s="865"/>
      <c r="I874" s="866"/>
    </row>
    <row r="875">
      <c r="C875" s="674"/>
      <c r="E875" s="674"/>
      <c r="H875" s="865"/>
      <c r="I875" s="866"/>
    </row>
    <row r="876">
      <c r="C876" s="674"/>
      <c r="E876" s="674"/>
      <c r="H876" s="865"/>
      <c r="I876" s="866"/>
    </row>
    <row r="877">
      <c r="C877" s="674"/>
      <c r="E877" s="674"/>
      <c r="H877" s="865"/>
      <c r="I877" s="866"/>
    </row>
    <row r="878">
      <c r="C878" s="674"/>
      <c r="E878" s="674"/>
      <c r="H878" s="865"/>
      <c r="I878" s="866"/>
    </row>
    <row r="879">
      <c r="C879" s="674"/>
      <c r="E879" s="674"/>
      <c r="H879" s="865"/>
      <c r="I879" s="866"/>
    </row>
    <row r="880">
      <c r="C880" s="674"/>
      <c r="E880" s="674"/>
      <c r="H880" s="865"/>
      <c r="I880" s="866"/>
    </row>
    <row r="881">
      <c r="C881" s="674"/>
      <c r="E881" s="674"/>
      <c r="H881" s="865"/>
      <c r="I881" s="866"/>
    </row>
    <row r="882">
      <c r="C882" s="674"/>
      <c r="E882" s="674"/>
      <c r="H882" s="865"/>
      <c r="I882" s="866"/>
    </row>
    <row r="883">
      <c r="C883" s="674"/>
      <c r="E883" s="674"/>
      <c r="H883" s="865"/>
      <c r="I883" s="866"/>
    </row>
    <row r="884">
      <c r="C884" s="674"/>
      <c r="E884" s="674"/>
      <c r="H884" s="865"/>
      <c r="I884" s="866"/>
    </row>
    <row r="885">
      <c r="C885" s="674"/>
      <c r="E885" s="674"/>
      <c r="H885" s="865"/>
      <c r="I885" s="866"/>
    </row>
    <row r="886">
      <c r="C886" s="674"/>
      <c r="E886" s="674"/>
      <c r="H886" s="865"/>
      <c r="I886" s="866"/>
    </row>
    <row r="887">
      <c r="C887" s="674"/>
      <c r="E887" s="674"/>
      <c r="H887" s="865"/>
      <c r="I887" s="866"/>
    </row>
    <row r="888">
      <c r="C888" s="674"/>
      <c r="E888" s="674"/>
      <c r="H888" s="865"/>
      <c r="I888" s="866"/>
    </row>
    <row r="889">
      <c r="C889" s="674"/>
      <c r="E889" s="674"/>
      <c r="H889" s="865"/>
      <c r="I889" s="866"/>
    </row>
    <row r="890">
      <c r="C890" s="674"/>
      <c r="E890" s="674"/>
      <c r="H890" s="865"/>
      <c r="I890" s="866"/>
    </row>
    <row r="891">
      <c r="C891" s="674"/>
      <c r="E891" s="674"/>
      <c r="H891" s="865"/>
      <c r="I891" s="866"/>
    </row>
    <row r="892">
      <c r="C892" s="674"/>
      <c r="E892" s="674"/>
      <c r="H892" s="865"/>
      <c r="I892" s="866"/>
    </row>
    <row r="893">
      <c r="C893" s="674"/>
      <c r="E893" s="674"/>
      <c r="H893" s="865"/>
      <c r="I893" s="866"/>
    </row>
    <row r="894">
      <c r="C894" s="674"/>
      <c r="E894" s="674"/>
      <c r="H894" s="865"/>
      <c r="I894" s="866"/>
    </row>
    <row r="895">
      <c r="C895" s="674"/>
      <c r="E895" s="674"/>
      <c r="H895" s="865"/>
      <c r="I895" s="866"/>
    </row>
    <row r="896">
      <c r="C896" s="674"/>
      <c r="E896" s="674"/>
      <c r="H896" s="865"/>
      <c r="I896" s="866"/>
    </row>
    <row r="897">
      <c r="C897" s="674"/>
      <c r="E897" s="674"/>
      <c r="H897" s="865"/>
      <c r="I897" s="866"/>
    </row>
    <row r="898">
      <c r="C898" s="674"/>
      <c r="E898" s="674"/>
      <c r="H898" s="865"/>
      <c r="I898" s="866"/>
    </row>
    <row r="899">
      <c r="C899" s="674"/>
      <c r="E899" s="674"/>
      <c r="H899" s="865"/>
      <c r="I899" s="866"/>
    </row>
    <row r="900">
      <c r="C900" s="674"/>
      <c r="E900" s="674"/>
      <c r="H900" s="865"/>
      <c r="I900" s="866"/>
    </row>
    <row r="901">
      <c r="C901" s="674"/>
      <c r="E901" s="674"/>
      <c r="H901" s="865"/>
      <c r="I901" s="866"/>
    </row>
    <row r="902">
      <c r="C902" s="674"/>
      <c r="E902" s="674"/>
      <c r="H902" s="865"/>
      <c r="I902" s="866"/>
    </row>
    <row r="903">
      <c r="C903" s="674"/>
      <c r="E903" s="674"/>
      <c r="H903" s="865"/>
      <c r="I903" s="866"/>
    </row>
    <row r="904">
      <c r="C904" s="674"/>
      <c r="E904" s="674"/>
      <c r="H904" s="865"/>
      <c r="I904" s="866"/>
    </row>
    <row r="905">
      <c r="C905" s="674"/>
      <c r="E905" s="674"/>
      <c r="H905" s="865"/>
      <c r="I905" s="866"/>
    </row>
    <row r="906">
      <c r="C906" s="674"/>
      <c r="E906" s="674"/>
      <c r="H906" s="865"/>
      <c r="I906" s="866"/>
    </row>
    <row r="907">
      <c r="C907" s="674"/>
      <c r="E907" s="674"/>
      <c r="H907" s="865"/>
      <c r="I907" s="866"/>
    </row>
    <row r="908">
      <c r="C908" s="674"/>
      <c r="E908" s="674"/>
      <c r="H908" s="865"/>
      <c r="I908" s="866"/>
    </row>
    <row r="909">
      <c r="C909" s="674"/>
      <c r="E909" s="674"/>
      <c r="H909" s="865"/>
      <c r="I909" s="866"/>
    </row>
    <row r="910">
      <c r="C910" s="674"/>
      <c r="E910" s="674"/>
      <c r="H910" s="865"/>
      <c r="I910" s="866"/>
    </row>
    <row r="911">
      <c r="C911" s="674"/>
      <c r="E911" s="674"/>
      <c r="H911" s="865"/>
      <c r="I911" s="866"/>
    </row>
    <row r="912">
      <c r="C912" s="674"/>
      <c r="E912" s="674"/>
      <c r="H912" s="865"/>
      <c r="I912" s="866"/>
    </row>
    <row r="913">
      <c r="C913" s="674"/>
      <c r="E913" s="674"/>
      <c r="H913" s="865"/>
      <c r="I913" s="866"/>
    </row>
    <row r="914">
      <c r="C914" s="674"/>
      <c r="E914" s="674"/>
      <c r="H914" s="865"/>
      <c r="I914" s="866"/>
    </row>
    <row r="915">
      <c r="C915" s="674"/>
      <c r="E915" s="674"/>
      <c r="H915" s="865"/>
      <c r="I915" s="866"/>
    </row>
    <row r="916">
      <c r="C916" s="674"/>
      <c r="E916" s="674"/>
      <c r="H916" s="865"/>
      <c r="I916" s="866"/>
    </row>
    <row r="917">
      <c r="C917" s="674"/>
      <c r="E917" s="674"/>
      <c r="H917" s="865"/>
      <c r="I917" s="866"/>
    </row>
    <row r="918">
      <c r="C918" s="674"/>
      <c r="E918" s="674"/>
      <c r="H918" s="865"/>
      <c r="I918" s="866"/>
    </row>
    <row r="919">
      <c r="C919" s="674"/>
      <c r="E919" s="674"/>
      <c r="H919" s="865"/>
      <c r="I919" s="866"/>
    </row>
    <row r="920">
      <c r="C920" s="674"/>
      <c r="E920" s="674"/>
      <c r="H920" s="865"/>
      <c r="I920" s="866"/>
    </row>
    <row r="921">
      <c r="C921" s="674"/>
      <c r="E921" s="674"/>
      <c r="H921" s="865"/>
      <c r="I921" s="866"/>
    </row>
    <row r="922">
      <c r="C922" s="674"/>
      <c r="E922" s="674"/>
      <c r="H922" s="865"/>
      <c r="I922" s="866"/>
    </row>
    <row r="923">
      <c r="C923" s="674"/>
      <c r="E923" s="674"/>
      <c r="H923" s="865"/>
      <c r="I923" s="866"/>
    </row>
    <row r="924">
      <c r="C924" s="674"/>
      <c r="E924" s="674"/>
      <c r="H924" s="865"/>
      <c r="I924" s="866"/>
    </row>
    <row r="925">
      <c r="C925" s="674"/>
      <c r="E925" s="674"/>
      <c r="H925" s="865"/>
      <c r="I925" s="866"/>
    </row>
    <row r="926">
      <c r="C926" s="674"/>
      <c r="E926" s="674"/>
      <c r="H926" s="865"/>
      <c r="I926" s="866"/>
    </row>
    <row r="927">
      <c r="C927" s="674"/>
      <c r="E927" s="674"/>
      <c r="H927" s="865"/>
      <c r="I927" s="866"/>
    </row>
    <row r="928">
      <c r="C928" s="674"/>
      <c r="E928" s="674"/>
      <c r="H928" s="865"/>
      <c r="I928" s="866"/>
    </row>
    <row r="929">
      <c r="C929" s="674"/>
      <c r="E929" s="674"/>
      <c r="H929" s="865"/>
      <c r="I929" s="866"/>
    </row>
    <row r="930">
      <c r="C930" s="674"/>
      <c r="E930" s="674"/>
      <c r="H930" s="865"/>
      <c r="I930" s="866"/>
    </row>
    <row r="931">
      <c r="C931" s="674"/>
      <c r="E931" s="674"/>
      <c r="H931" s="865"/>
      <c r="I931" s="866"/>
    </row>
    <row r="932">
      <c r="C932" s="674"/>
      <c r="E932" s="674"/>
      <c r="H932" s="865"/>
      <c r="I932" s="866"/>
    </row>
    <row r="933">
      <c r="C933" s="674"/>
      <c r="E933" s="674"/>
      <c r="H933" s="865"/>
      <c r="I933" s="866"/>
    </row>
    <row r="934">
      <c r="C934" s="674"/>
      <c r="E934" s="674"/>
      <c r="H934" s="865"/>
      <c r="I934" s="866"/>
    </row>
    <row r="935">
      <c r="C935" s="674"/>
      <c r="E935" s="674"/>
      <c r="H935" s="865"/>
      <c r="I935" s="866"/>
    </row>
    <row r="936">
      <c r="C936" s="674"/>
      <c r="E936" s="674"/>
      <c r="H936" s="865"/>
      <c r="I936" s="866"/>
    </row>
    <row r="937">
      <c r="C937" s="674"/>
      <c r="E937" s="674"/>
      <c r="H937" s="865"/>
      <c r="I937" s="866"/>
    </row>
    <row r="938">
      <c r="C938" s="674"/>
      <c r="E938" s="674"/>
      <c r="H938" s="865"/>
      <c r="I938" s="866"/>
    </row>
    <row r="939">
      <c r="C939" s="674"/>
      <c r="E939" s="674"/>
      <c r="H939" s="865"/>
      <c r="I939" s="866"/>
    </row>
    <row r="940">
      <c r="C940" s="674"/>
      <c r="E940" s="674"/>
      <c r="H940" s="865"/>
      <c r="I940" s="866"/>
    </row>
    <row r="941">
      <c r="C941" s="674"/>
      <c r="E941" s="674"/>
      <c r="H941" s="865"/>
      <c r="I941" s="866"/>
    </row>
    <row r="942">
      <c r="C942" s="674"/>
      <c r="E942" s="674"/>
      <c r="H942" s="865"/>
      <c r="I942" s="866"/>
    </row>
    <row r="943">
      <c r="C943" s="674"/>
      <c r="E943" s="674"/>
      <c r="H943" s="865"/>
      <c r="I943" s="866"/>
    </row>
    <row r="944">
      <c r="C944" s="674"/>
      <c r="E944" s="674"/>
      <c r="H944" s="865"/>
      <c r="I944" s="866"/>
    </row>
    <row r="945">
      <c r="C945" s="674"/>
      <c r="E945" s="674"/>
      <c r="H945" s="865"/>
      <c r="I945" s="866"/>
    </row>
    <row r="946">
      <c r="C946" s="674"/>
      <c r="E946" s="674"/>
      <c r="H946" s="865"/>
      <c r="I946" s="866"/>
    </row>
    <row r="947">
      <c r="C947" s="674"/>
      <c r="E947" s="674"/>
      <c r="H947" s="865"/>
      <c r="I947" s="866"/>
    </row>
    <row r="948">
      <c r="C948" s="674"/>
      <c r="E948" s="674"/>
      <c r="H948" s="865"/>
      <c r="I948" s="866"/>
    </row>
    <row r="949">
      <c r="C949" s="674"/>
      <c r="E949" s="674"/>
      <c r="H949" s="865"/>
      <c r="I949" s="866"/>
    </row>
    <row r="950">
      <c r="C950" s="674"/>
      <c r="E950" s="674"/>
      <c r="H950" s="865"/>
      <c r="I950" s="866"/>
    </row>
    <row r="951">
      <c r="C951" s="674"/>
      <c r="E951" s="674"/>
      <c r="H951" s="865"/>
      <c r="I951" s="866"/>
    </row>
    <row r="952">
      <c r="C952" s="674"/>
      <c r="E952" s="674"/>
      <c r="H952" s="865"/>
      <c r="I952" s="866"/>
    </row>
    <row r="953">
      <c r="C953" s="674"/>
      <c r="E953" s="674"/>
      <c r="H953" s="865"/>
      <c r="I953" s="866"/>
    </row>
    <row r="954">
      <c r="C954" s="674"/>
      <c r="E954" s="674"/>
      <c r="H954" s="865"/>
      <c r="I954" s="866"/>
    </row>
    <row r="955">
      <c r="C955" s="674"/>
      <c r="E955" s="674"/>
      <c r="H955" s="865"/>
      <c r="I955" s="866"/>
    </row>
    <row r="956">
      <c r="C956" s="674"/>
      <c r="E956" s="674"/>
      <c r="H956" s="865"/>
      <c r="I956" s="866"/>
    </row>
    <row r="957">
      <c r="C957" s="674"/>
      <c r="E957" s="674"/>
      <c r="H957" s="865"/>
      <c r="I957" s="866"/>
    </row>
    <row r="958">
      <c r="C958" s="674"/>
      <c r="E958" s="674"/>
      <c r="H958" s="865"/>
      <c r="I958" s="866"/>
    </row>
    <row r="959">
      <c r="C959" s="674"/>
      <c r="E959" s="674"/>
      <c r="H959" s="865"/>
      <c r="I959" s="866"/>
    </row>
    <row r="960">
      <c r="C960" s="674"/>
      <c r="E960" s="674"/>
      <c r="H960" s="865"/>
      <c r="I960" s="866"/>
    </row>
    <row r="961">
      <c r="C961" s="674"/>
      <c r="E961" s="674"/>
      <c r="H961" s="865"/>
      <c r="I961" s="866"/>
    </row>
    <row r="962">
      <c r="C962" s="674"/>
      <c r="E962" s="674"/>
      <c r="H962" s="865"/>
      <c r="I962" s="866"/>
    </row>
    <row r="963">
      <c r="C963" s="674"/>
      <c r="E963" s="674"/>
      <c r="H963" s="865"/>
      <c r="I963" s="866"/>
    </row>
    <row r="964">
      <c r="C964" s="674"/>
      <c r="E964" s="674"/>
      <c r="H964" s="865"/>
      <c r="I964" s="866"/>
    </row>
    <row r="965">
      <c r="C965" s="674"/>
      <c r="E965" s="674"/>
      <c r="H965" s="865"/>
      <c r="I965" s="866"/>
    </row>
    <row r="966">
      <c r="C966" s="674"/>
      <c r="E966" s="674"/>
      <c r="H966" s="865"/>
      <c r="I966" s="866"/>
    </row>
    <row r="967">
      <c r="C967" s="674"/>
      <c r="E967" s="674"/>
      <c r="H967" s="865"/>
      <c r="I967" s="866"/>
    </row>
    <row r="968">
      <c r="C968" s="674"/>
      <c r="E968" s="674"/>
      <c r="H968" s="865"/>
      <c r="I968" s="866"/>
    </row>
    <row r="969">
      <c r="C969" s="674"/>
      <c r="E969" s="674"/>
      <c r="H969" s="865"/>
      <c r="I969" s="866"/>
    </row>
    <row r="970">
      <c r="C970" s="674"/>
      <c r="E970" s="674"/>
      <c r="H970" s="865"/>
      <c r="I970" s="866"/>
    </row>
    <row r="971">
      <c r="C971" s="674"/>
      <c r="E971" s="674"/>
      <c r="H971" s="865"/>
      <c r="I971" s="866"/>
    </row>
    <row r="972">
      <c r="C972" s="674"/>
      <c r="E972" s="674"/>
      <c r="H972" s="865"/>
      <c r="I972" s="866"/>
    </row>
    <row r="973">
      <c r="C973" s="674"/>
      <c r="E973" s="674"/>
      <c r="H973" s="865"/>
      <c r="I973" s="866"/>
    </row>
    <row r="974">
      <c r="C974" s="674"/>
      <c r="E974" s="674"/>
      <c r="H974" s="865"/>
      <c r="I974" s="866"/>
    </row>
    <row r="975">
      <c r="C975" s="674"/>
      <c r="E975" s="674"/>
      <c r="H975" s="865"/>
      <c r="I975" s="866"/>
    </row>
    <row r="976">
      <c r="C976" s="674"/>
      <c r="E976" s="674"/>
      <c r="H976" s="865"/>
      <c r="I976" s="866"/>
    </row>
    <row r="977">
      <c r="C977" s="674"/>
      <c r="E977" s="674"/>
      <c r="H977" s="865"/>
      <c r="I977" s="866"/>
    </row>
    <row r="978">
      <c r="C978" s="674"/>
      <c r="E978" s="674"/>
      <c r="H978" s="865"/>
      <c r="I978" s="866"/>
    </row>
    <row r="979">
      <c r="C979" s="674"/>
      <c r="E979" s="674"/>
      <c r="H979" s="865"/>
      <c r="I979" s="866"/>
    </row>
    <row r="980">
      <c r="C980" s="674"/>
      <c r="E980" s="674"/>
      <c r="H980" s="865"/>
      <c r="I980" s="866"/>
    </row>
    <row r="981">
      <c r="C981" s="674"/>
      <c r="E981" s="674"/>
      <c r="H981" s="865"/>
      <c r="I981" s="866"/>
    </row>
    <row r="982">
      <c r="C982" s="674"/>
      <c r="E982" s="674"/>
      <c r="H982" s="865"/>
      <c r="I982" s="866"/>
    </row>
    <row r="983">
      <c r="C983" s="674"/>
      <c r="E983" s="674"/>
      <c r="H983" s="865"/>
      <c r="I983" s="866"/>
    </row>
    <row r="984">
      <c r="C984" s="674"/>
      <c r="E984" s="674"/>
      <c r="H984" s="865"/>
      <c r="I984" s="866"/>
    </row>
    <row r="985">
      <c r="C985" s="674"/>
      <c r="E985" s="674"/>
      <c r="H985" s="865"/>
      <c r="I985" s="866"/>
    </row>
    <row r="986">
      <c r="C986" s="674"/>
      <c r="E986" s="674"/>
      <c r="H986" s="865"/>
      <c r="I986" s="866"/>
    </row>
    <row r="987">
      <c r="C987" s="674"/>
      <c r="E987" s="674"/>
      <c r="H987" s="865"/>
      <c r="I987" s="866"/>
    </row>
    <row r="988">
      <c r="C988" s="674"/>
      <c r="E988" s="674"/>
      <c r="H988" s="865"/>
      <c r="I988" s="866"/>
    </row>
    <row r="989">
      <c r="C989" s="674"/>
      <c r="E989" s="674"/>
      <c r="H989" s="865"/>
      <c r="I989" s="866"/>
    </row>
    <row r="990">
      <c r="C990" s="674"/>
      <c r="E990" s="674"/>
      <c r="H990" s="865"/>
      <c r="I990" s="866"/>
    </row>
    <row r="991">
      <c r="C991" s="674"/>
      <c r="E991" s="674"/>
      <c r="H991" s="865"/>
      <c r="I991" s="866"/>
    </row>
    <row r="992">
      <c r="C992" s="674"/>
      <c r="E992" s="674"/>
      <c r="H992" s="865"/>
      <c r="I992" s="866"/>
    </row>
    <row r="993">
      <c r="C993" s="674"/>
      <c r="E993" s="674"/>
      <c r="H993" s="865"/>
      <c r="I993" s="866"/>
    </row>
    <row r="994">
      <c r="C994" s="674"/>
      <c r="E994" s="674"/>
      <c r="H994" s="865"/>
      <c r="I994" s="866"/>
    </row>
    <row r="995">
      <c r="C995" s="674"/>
      <c r="E995" s="674"/>
      <c r="H995" s="865"/>
      <c r="I995" s="866"/>
    </row>
    <row r="996">
      <c r="C996" s="674"/>
      <c r="E996" s="674"/>
      <c r="H996" s="865"/>
      <c r="I996" s="866"/>
    </row>
    <row r="997">
      <c r="C997" s="674"/>
      <c r="E997" s="674"/>
      <c r="H997" s="865"/>
      <c r="I997" s="866"/>
    </row>
    <row r="998">
      <c r="C998" s="674"/>
      <c r="E998" s="674"/>
      <c r="H998" s="865"/>
      <c r="I998" s="866"/>
    </row>
    <row r="999">
      <c r="C999" s="674"/>
      <c r="E999" s="674"/>
      <c r="H999" s="865"/>
      <c r="I999" s="866"/>
    </row>
    <row r="1000">
      <c r="C1000" s="674"/>
      <c r="E1000" s="674"/>
      <c r="H1000" s="865"/>
      <c r="I1000" s="866"/>
    </row>
    <row r="1001">
      <c r="C1001" s="674"/>
      <c r="E1001" s="674"/>
      <c r="H1001" s="865"/>
      <c r="I1001" s="866"/>
    </row>
    <row r="1002">
      <c r="C1002" s="674"/>
      <c r="E1002" s="674"/>
      <c r="H1002" s="865"/>
      <c r="I1002" s="866"/>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outlinePr summaryBelow="0" summaryRight="0"/>
  </sheetPr>
  <sheetViews>
    <sheetView workbookViewId="0"/>
  </sheetViews>
  <sheetFormatPr customHeight="1" defaultColWidth="12.63" defaultRowHeight="15.75"/>
  <cols>
    <col customWidth="1" min="1" max="1" width="32.75"/>
    <col customWidth="1" min="2" max="2" width="17.88"/>
    <col customWidth="1" min="4" max="4" width="17.63"/>
    <col customWidth="1" min="5" max="5" width="18.25"/>
    <col customWidth="1" min="6" max="6" width="31.63"/>
    <col customWidth="1" min="7" max="7" width="19.5"/>
    <col customWidth="1" min="8" max="8" width="26.5"/>
    <col customWidth="1" min="9" max="9" width="2.5"/>
    <col customWidth="1" min="10" max="10" width="8.75"/>
    <col customWidth="1" min="11" max="12" width="9.25"/>
    <col customWidth="1" min="13" max="13" width="12.38"/>
    <col customWidth="1" min="14" max="14" width="2.38"/>
    <col customWidth="1" min="15" max="15" width="9.13"/>
    <col customWidth="1" min="16" max="16" width="10.88"/>
    <col customWidth="1" min="20" max="20" width="16.25"/>
    <col customWidth="1" min="21" max="21" width="23.13"/>
    <col customWidth="1" min="22" max="22" width="28.0"/>
    <col customWidth="1" min="23" max="23" width="21.0"/>
    <col customWidth="1" min="24" max="24" width="2.0"/>
    <col customWidth="1" min="25" max="28" width="5.63"/>
    <col customWidth="1" min="29" max="29" width="1.38"/>
  </cols>
  <sheetData>
    <row r="1">
      <c r="A1" s="128" t="s">
        <v>115</v>
      </c>
      <c r="B1" s="129"/>
      <c r="C1" s="129"/>
      <c r="D1" s="130"/>
      <c r="E1" s="131"/>
      <c r="F1" s="132"/>
      <c r="G1" s="132"/>
      <c r="H1" s="133"/>
      <c r="I1" s="131"/>
      <c r="J1" s="131"/>
      <c r="K1" s="131"/>
      <c r="L1" s="131"/>
      <c r="M1" s="131"/>
      <c r="N1" s="131"/>
      <c r="O1" s="131"/>
      <c r="P1" s="134"/>
      <c r="Q1" s="135"/>
      <c r="R1" s="131"/>
      <c r="S1" s="131"/>
      <c r="T1" s="135"/>
      <c r="U1" s="131"/>
      <c r="V1" s="131"/>
      <c r="W1" s="131"/>
      <c r="X1" s="131"/>
      <c r="Y1" s="131"/>
      <c r="Z1" s="131"/>
      <c r="AA1" s="131"/>
      <c r="AB1" s="131"/>
      <c r="AC1" s="131"/>
      <c r="AD1" s="131"/>
      <c r="AE1" s="131"/>
      <c r="AF1" s="131"/>
      <c r="AG1" s="131"/>
      <c r="AH1" s="131"/>
      <c r="AI1" s="131"/>
      <c r="AJ1" s="131"/>
      <c r="AK1" s="131"/>
      <c r="AL1" s="131"/>
      <c r="AM1" s="131"/>
      <c r="AN1" s="131"/>
      <c r="AO1" s="131"/>
      <c r="AP1" s="131"/>
      <c r="AQ1" s="131"/>
      <c r="AR1" s="131"/>
      <c r="AS1" s="131"/>
      <c r="AT1" s="131"/>
    </row>
    <row r="2">
      <c r="A2" s="136" t="s">
        <v>116</v>
      </c>
      <c r="B2" s="136" t="s">
        <v>117</v>
      </c>
      <c r="C2" s="136" t="s">
        <v>118</v>
      </c>
      <c r="D2" s="137"/>
      <c r="E2" s="138"/>
      <c r="F2" s="139" t="s">
        <v>119</v>
      </c>
      <c r="G2" s="139" t="s">
        <v>120</v>
      </c>
      <c r="H2" s="140" t="s">
        <v>121</v>
      </c>
      <c r="I2" s="138"/>
      <c r="J2" s="138"/>
      <c r="K2" s="138"/>
      <c r="L2" s="138"/>
      <c r="M2" s="138"/>
      <c r="N2" s="138"/>
      <c r="O2" s="138"/>
      <c r="P2" s="141"/>
      <c r="Q2" s="142" t="s">
        <v>122</v>
      </c>
      <c r="R2" s="138"/>
      <c r="S2" s="138"/>
      <c r="T2" s="142" t="s">
        <v>123</v>
      </c>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row>
    <row r="3">
      <c r="A3" s="143" t="s">
        <v>124</v>
      </c>
      <c r="B3" s="143" t="s">
        <v>125</v>
      </c>
      <c r="C3" s="143">
        <v>7168.0</v>
      </c>
      <c r="D3" s="144"/>
      <c r="F3" s="139" t="s">
        <v>126</v>
      </c>
      <c r="G3" s="145"/>
      <c r="H3" s="146"/>
      <c r="P3" s="147"/>
      <c r="Q3" s="2" t="s">
        <v>127</v>
      </c>
      <c r="R3" s="2">
        <v>0.5</v>
      </c>
      <c r="T3" s="148" t="str">
        <f t="shared" ref="T3:T7" si="1">U3&amp;","&amp;V3</f>
        <v>fp4,fp4</v>
      </c>
      <c r="U3" s="2" t="s">
        <v>127</v>
      </c>
      <c r="V3" s="2" t="s">
        <v>127</v>
      </c>
      <c r="W3" s="2" t="s">
        <v>127</v>
      </c>
      <c r="AR3" s="149"/>
      <c r="AS3" s="149"/>
      <c r="AT3" s="149"/>
    </row>
    <row r="4">
      <c r="A4" s="143" t="s">
        <v>128</v>
      </c>
      <c r="B4" s="143" t="s">
        <v>129</v>
      </c>
      <c r="C4" s="143">
        <v>2048.0</v>
      </c>
      <c r="D4" s="144"/>
      <c r="F4" s="150" t="s">
        <v>32</v>
      </c>
      <c r="G4" s="145">
        <v>1.0</v>
      </c>
      <c r="H4" s="146"/>
      <c r="P4" s="147"/>
      <c r="Q4" s="2" t="s">
        <v>63</v>
      </c>
      <c r="R4" s="2">
        <v>1.0</v>
      </c>
      <c r="T4" s="148" t="str">
        <f t="shared" si="1"/>
        <v>fp4,fp8</v>
      </c>
      <c r="U4" s="2" t="s">
        <v>127</v>
      </c>
      <c r="V4" s="2" t="s">
        <v>63</v>
      </c>
      <c r="W4" s="2" t="s">
        <v>63</v>
      </c>
    </row>
    <row r="5">
      <c r="A5" s="143" t="s">
        <v>130</v>
      </c>
      <c r="B5" s="143" t="s">
        <v>131</v>
      </c>
      <c r="C5" s="143">
        <v>256.0</v>
      </c>
      <c r="D5" s="144"/>
      <c r="F5" s="150" t="s">
        <v>33</v>
      </c>
      <c r="G5" s="145">
        <v>64.0</v>
      </c>
      <c r="H5" s="146" t="s">
        <v>132</v>
      </c>
      <c r="P5" s="147"/>
      <c r="Q5" s="2" t="s">
        <v>82</v>
      </c>
      <c r="R5" s="2">
        <v>2.0</v>
      </c>
      <c r="T5" s="148" t="str">
        <f t="shared" si="1"/>
        <v>fp4,bf16</v>
      </c>
      <c r="U5" s="2" t="s">
        <v>127</v>
      </c>
      <c r="V5" s="2" t="s">
        <v>82</v>
      </c>
      <c r="W5" s="2" t="s">
        <v>82</v>
      </c>
      <c r="AR5" s="149"/>
      <c r="AS5" s="149"/>
      <c r="AT5" s="149"/>
    </row>
    <row r="6">
      <c r="A6" s="143" t="s">
        <v>133</v>
      </c>
      <c r="B6" s="143" t="s">
        <v>134</v>
      </c>
      <c r="C6" s="143">
        <v>61.0</v>
      </c>
      <c r="D6" s="144"/>
      <c r="F6" s="150" t="s">
        <v>34</v>
      </c>
      <c r="G6" s="145">
        <v>1.0</v>
      </c>
      <c r="H6" s="146"/>
      <c r="P6" s="147"/>
      <c r="T6" s="148" t="str">
        <f t="shared" si="1"/>
        <v>fp8,fp4</v>
      </c>
      <c r="U6" s="2" t="s">
        <v>63</v>
      </c>
      <c r="V6" s="2" t="s">
        <v>127</v>
      </c>
      <c r="W6" s="2" t="s">
        <v>63</v>
      </c>
    </row>
    <row r="7">
      <c r="A7" s="151" t="s">
        <v>135</v>
      </c>
      <c r="B7" s="151" t="s">
        <v>136</v>
      </c>
      <c r="C7" s="151">
        <v>3.0</v>
      </c>
      <c r="D7" s="144"/>
      <c r="F7" s="150" t="s">
        <v>35</v>
      </c>
      <c r="G7" s="145">
        <v>1.0</v>
      </c>
      <c r="H7" s="146" t="s">
        <v>137</v>
      </c>
      <c r="P7" s="147"/>
      <c r="T7" s="148" t="str">
        <f t="shared" si="1"/>
        <v>fp8,fp8</v>
      </c>
      <c r="U7" s="2" t="s">
        <v>63</v>
      </c>
      <c r="V7" s="2" t="s">
        <v>63</v>
      </c>
      <c r="W7" s="2" t="s">
        <v>63</v>
      </c>
      <c r="AR7" s="87"/>
      <c r="AS7" s="87"/>
      <c r="AT7" s="87"/>
    </row>
    <row r="8">
      <c r="A8" s="143" t="s">
        <v>138</v>
      </c>
      <c r="B8" s="143" t="s">
        <v>139</v>
      </c>
      <c r="C8" s="143">
        <v>8.0</v>
      </c>
      <c r="D8" s="144"/>
      <c r="F8" s="139" t="s">
        <v>140</v>
      </c>
      <c r="P8" s="147"/>
      <c r="U8" s="2"/>
      <c r="V8" s="2"/>
      <c r="W8" s="2"/>
      <c r="AB8" s="2"/>
      <c r="AC8" s="2"/>
      <c r="AD8" s="2"/>
      <c r="AE8" s="2"/>
    </row>
    <row r="9">
      <c r="A9" s="152" t="s">
        <v>141</v>
      </c>
      <c r="B9" s="153" t="s">
        <v>142</v>
      </c>
      <c r="C9" s="143">
        <v>1536.0</v>
      </c>
      <c r="D9" s="144"/>
      <c r="F9" s="154" t="s">
        <v>143</v>
      </c>
      <c r="G9" s="155">
        <f>G5*G4</f>
        <v>64</v>
      </c>
      <c r="H9" s="156"/>
      <c r="P9" s="147"/>
      <c r="T9" s="148" t="str">
        <f t="shared" ref="T9:T11" si="2">U9&amp;","&amp;V9</f>
        <v>fp8,bf16</v>
      </c>
      <c r="U9" s="2" t="s">
        <v>63</v>
      </c>
      <c r="V9" s="2" t="s">
        <v>82</v>
      </c>
      <c r="W9" s="2" t="s">
        <v>82</v>
      </c>
      <c r="AB9" s="2"/>
      <c r="AC9" s="2"/>
      <c r="AD9" s="2"/>
      <c r="AE9" s="2"/>
    </row>
    <row r="10">
      <c r="A10" s="152" t="s">
        <v>144</v>
      </c>
      <c r="B10" s="153" t="s">
        <v>145</v>
      </c>
      <c r="C10" s="143">
        <v>512.0</v>
      </c>
      <c r="D10" s="144"/>
      <c r="F10" s="157" t="s">
        <v>146</v>
      </c>
      <c r="G10" s="158">
        <f>PRODUCT(G3:G6)</f>
        <v>64</v>
      </c>
      <c r="H10" s="159"/>
      <c r="P10" s="147"/>
      <c r="T10" s="148" t="str">
        <f t="shared" si="2"/>
        <v>bf16,fp4</v>
      </c>
      <c r="U10" s="2" t="s">
        <v>82</v>
      </c>
      <c r="V10" s="2" t="s">
        <v>127</v>
      </c>
      <c r="W10" s="2" t="s">
        <v>82</v>
      </c>
      <c r="AP10" s="138"/>
      <c r="AQ10" s="138"/>
      <c r="AT10" s="149"/>
    </row>
    <row r="11">
      <c r="A11" s="152" t="s">
        <v>147</v>
      </c>
      <c r="B11" s="153" t="s">
        <v>148</v>
      </c>
      <c r="C11" s="143">
        <v>128.0</v>
      </c>
      <c r="D11" s="144"/>
      <c r="F11" s="157" t="s">
        <v>149</v>
      </c>
      <c r="G11" s="158">
        <f>$G$10/$H$18</f>
        <v>32</v>
      </c>
      <c r="H11" s="159"/>
      <c r="P11" s="147"/>
      <c r="T11" s="148" t="str">
        <f t="shared" si="2"/>
        <v>bf16,fp8</v>
      </c>
      <c r="U11" s="2" t="s">
        <v>82</v>
      </c>
      <c r="V11" s="2" t="s">
        <v>63</v>
      </c>
      <c r="W11" s="2" t="s">
        <v>82</v>
      </c>
      <c r="AP11" s="142"/>
    </row>
    <row r="12">
      <c r="A12" s="152" t="s">
        <v>150</v>
      </c>
      <c r="B12" s="153" t="s">
        <v>151</v>
      </c>
      <c r="C12" s="143">
        <v>64.0</v>
      </c>
      <c r="D12" s="144"/>
      <c r="L12" s="772" t="s">
        <v>539</v>
      </c>
      <c r="P12" s="147"/>
      <c r="T12" s="148" t="s">
        <v>152</v>
      </c>
      <c r="U12" s="2" t="s">
        <v>82</v>
      </c>
      <c r="V12" s="2" t="s">
        <v>82</v>
      </c>
      <c r="W12" s="2" t="s">
        <v>82</v>
      </c>
      <c r="AP12" s="138"/>
      <c r="AQ12" s="138"/>
      <c r="AT12" s="149"/>
    </row>
    <row r="13">
      <c r="A13" s="143" t="s">
        <v>153</v>
      </c>
      <c r="B13" s="153" t="s">
        <v>154</v>
      </c>
      <c r="C13" s="143">
        <v>128.0</v>
      </c>
      <c r="D13" s="144"/>
    </row>
    <row r="14">
      <c r="A14" s="161" t="s">
        <v>155</v>
      </c>
      <c r="B14" s="162"/>
      <c r="C14" s="162"/>
      <c r="D14" s="163"/>
      <c r="AG14" s="164"/>
      <c r="AH14" s="164"/>
      <c r="AI14" s="87"/>
      <c r="AJ14" s="38"/>
      <c r="AK14" s="38"/>
      <c r="AL14" s="38"/>
      <c r="AM14" s="38"/>
      <c r="AN14" s="87"/>
      <c r="AO14" s="38"/>
      <c r="AP14" s="164"/>
      <c r="AQ14" s="38"/>
      <c r="AR14" s="38"/>
      <c r="AS14" s="87"/>
      <c r="AT14" s="87"/>
    </row>
    <row r="15">
      <c r="A15" s="165" t="s">
        <v>156</v>
      </c>
      <c r="B15" s="165" t="s">
        <v>156</v>
      </c>
      <c r="C15" s="166">
        <f>$C$11+$C$12</f>
        <v>192</v>
      </c>
      <c r="D15" s="167"/>
      <c r="AG15" s="38"/>
      <c r="AH15" s="38"/>
      <c r="AI15" s="87"/>
      <c r="AJ15" s="38"/>
      <c r="AK15" s="38"/>
      <c r="AL15" s="38"/>
      <c r="AM15" s="38"/>
      <c r="AN15" s="87"/>
      <c r="AO15" s="38"/>
      <c r="AP15" s="168"/>
      <c r="AQ15" s="168"/>
      <c r="AR15" s="38"/>
      <c r="AS15" s="87"/>
      <c r="AT15" s="169"/>
    </row>
    <row r="16">
      <c r="A16" s="165" t="s">
        <v>157</v>
      </c>
      <c r="B16" s="165" t="s">
        <v>157</v>
      </c>
      <c r="C16" s="170">
        <f>$C$10+$C$12</f>
        <v>576</v>
      </c>
      <c r="D16" s="144"/>
      <c r="AG16" s="38"/>
      <c r="AH16" s="38"/>
      <c r="AI16" s="87"/>
      <c r="AJ16" s="38"/>
      <c r="AK16" s="38"/>
      <c r="AL16" s="38"/>
      <c r="AM16" s="38"/>
      <c r="AN16" s="87"/>
      <c r="AO16" s="38"/>
      <c r="AP16" s="168"/>
      <c r="AQ16" s="168"/>
      <c r="AR16" s="38"/>
      <c r="AS16" s="87"/>
      <c r="AT16" s="169"/>
    </row>
    <row r="17">
      <c r="A17" s="170" t="s">
        <v>158</v>
      </c>
      <c r="B17" s="170" t="s">
        <v>159</v>
      </c>
      <c r="C17" s="166">
        <f>C8*$C$25</f>
        <v>8</v>
      </c>
      <c r="D17" s="167"/>
      <c r="F17" s="171" t="s">
        <v>160</v>
      </c>
      <c r="G17" s="173" t="s">
        <v>540</v>
      </c>
      <c r="H17" s="173" t="s">
        <v>468</v>
      </c>
      <c r="AG17" s="38"/>
      <c r="AH17" s="38"/>
      <c r="AI17" s="87"/>
      <c r="AJ17" s="38"/>
      <c r="AK17" s="38"/>
      <c r="AL17" s="38"/>
      <c r="AM17" s="38"/>
      <c r="AN17" s="87"/>
      <c r="AO17" s="38"/>
      <c r="AP17" s="168"/>
      <c r="AQ17" s="168"/>
      <c r="AR17" s="38"/>
      <c r="AS17" s="87"/>
      <c r="AT17" s="169"/>
    </row>
    <row r="18">
      <c r="A18" s="174" t="s">
        <v>120</v>
      </c>
      <c r="B18" s="174" t="s">
        <v>161</v>
      </c>
      <c r="C18" s="175">
        <f>$G$10</f>
        <v>64</v>
      </c>
      <c r="D18" s="167"/>
      <c r="F18" s="108" t="str">
        <f t="array" ref="F18:F32">DB!A2:A16</f>
        <v># of TensorCore per Chip</v>
      </c>
      <c r="G18" s="773">
        <v>1.0</v>
      </c>
      <c r="H18" s="176">
        <f t="array" ref="H18:H32">xlookup($H$17,DB!1:1,DB!2:16) * G18:G32</f>
        <v>2</v>
      </c>
      <c r="AG18" s="38"/>
      <c r="AH18" s="38"/>
      <c r="AI18" s="87"/>
      <c r="AJ18" s="38"/>
      <c r="AK18" s="38"/>
      <c r="AL18" s="38"/>
      <c r="AM18" s="38"/>
      <c r="AN18" s="87"/>
      <c r="AO18" s="38"/>
      <c r="AP18" s="168"/>
      <c r="AQ18" s="38"/>
      <c r="AR18" s="38"/>
      <c r="AS18" s="87"/>
      <c r="AT18" s="87"/>
    </row>
    <row r="19">
      <c r="A19" s="174" t="s">
        <v>162</v>
      </c>
      <c r="B19" s="174" t="s">
        <v>163</v>
      </c>
      <c r="C19" s="175">
        <f>$G$11</f>
        <v>32</v>
      </c>
      <c r="D19" s="167"/>
      <c r="F19" s="108" t="s">
        <v>164</v>
      </c>
      <c r="G19" s="773">
        <v>0.8</v>
      </c>
      <c r="H19" s="176">
        <v>5852.0</v>
      </c>
      <c r="AG19" s="38"/>
      <c r="AH19" s="38"/>
      <c r="AI19" s="87"/>
      <c r="AJ19" s="38"/>
      <c r="AK19" s="38"/>
      <c r="AL19" s="38"/>
      <c r="AM19" s="38"/>
      <c r="AN19" s="87"/>
      <c r="AO19" s="38"/>
      <c r="AP19" s="168"/>
      <c r="AQ19" s="38"/>
      <c r="AR19" s="38"/>
      <c r="AS19" s="87"/>
      <c r="AT19" s="87"/>
    </row>
    <row r="20">
      <c r="A20" s="178" t="s">
        <v>541</v>
      </c>
      <c r="B20" s="178" t="s">
        <v>166</v>
      </c>
      <c r="C20" s="179" t="str">
        <f>IFS(C19=8,"2x2x2",C19=4,"2x2",TRUE,NA)</f>
        <v>#NAME?</v>
      </c>
      <c r="D20" s="180"/>
      <c r="F20" s="108" t="s">
        <v>167</v>
      </c>
      <c r="G20" s="773">
        <v>1.0</v>
      </c>
      <c r="H20" s="176">
        <v>3968.04</v>
      </c>
      <c r="AG20" s="38"/>
      <c r="AH20" s="38"/>
      <c r="AI20" s="87"/>
      <c r="AJ20" s="38"/>
      <c r="AK20" s="38"/>
      <c r="AL20" s="38"/>
      <c r="AM20" s="38"/>
      <c r="AN20" s="87"/>
      <c r="AO20" s="38"/>
      <c r="AP20" s="168"/>
      <c r="AQ20" s="38"/>
      <c r="AR20" s="38"/>
      <c r="AS20" s="87"/>
      <c r="AT20" s="87"/>
    </row>
    <row r="21">
      <c r="A21" s="182" t="s">
        <v>542</v>
      </c>
      <c r="B21" s="182" t="s">
        <v>169</v>
      </c>
      <c r="C21" s="774" t="str">
        <f>IFS(C20="2x2x2",12,C20="2x2",4,TRUE,NA())</f>
        <v>#NAME?</v>
      </c>
      <c r="D21" s="183"/>
      <c r="F21" s="108" t="s">
        <v>170</v>
      </c>
      <c r="G21" s="773">
        <v>1.0</v>
      </c>
      <c r="H21" s="176">
        <v>3968.04</v>
      </c>
      <c r="AG21" s="38"/>
      <c r="AH21" s="38"/>
      <c r="AI21" s="87"/>
      <c r="AJ21" s="38"/>
      <c r="AK21" s="38"/>
      <c r="AL21" s="38"/>
      <c r="AM21" s="38"/>
      <c r="AN21" s="87"/>
      <c r="AO21" s="38"/>
      <c r="AP21" s="168"/>
      <c r="AQ21" s="38"/>
      <c r="AR21" s="38"/>
      <c r="AS21" s="87"/>
      <c r="AT21" s="87"/>
    </row>
    <row r="22">
      <c r="A22" s="175"/>
      <c r="B22" s="175"/>
      <c r="C22" s="175"/>
      <c r="D22" s="167"/>
      <c r="F22" s="108" t="s">
        <v>171</v>
      </c>
      <c r="G22" s="773">
        <v>1.0</v>
      </c>
      <c r="H22" s="176">
        <v>1984.02</v>
      </c>
      <c r="AG22" s="38"/>
      <c r="AH22" s="38"/>
      <c r="AI22" s="87"/>
      <c r="AJ22" s="38"/>
      <c r="AK22" s="38"/>
      <c r="AL22" s="38"/>
      <c r="AM22" s="38"/>
      <c r="AN22" s="87"/>
      <c r="AO22" s="38"/>
      <c r="AP22" s="168"/>
      <c r="AQ22" s="168"/>
      <c r="AR22" s="38"/>
      <c r="AS22" s="87"/>
      <c r="AT22" s="169"/>
    </row>
    <row r="23">
      <c r="A23" s="184" t="s">
        <v>172</v>
      </c>
      <c r="B23" s="185"/>
      <c r="C23" s="186"/>
      <c r="D23" s="187"/>
      <c r="F23" s="108" t="s">
        <v>173</v>
      </c>
      <c r="G23" s="773">
        <v>1.0</v>
      </c>
      <c r="H23" s="188">
        <v>192.0</v>
      </c>
      <c r="AG23" s="38"/>
      <c r="AH23" s="38"/>
      <c r="AI23" s="87"/>
      <c r="AJ23" s="38"/>
      <c r="AK23" s="38"/>
      <c r="AL23" s="38"/>
      <c r="AM23" s="38"/>
      <c r="AN23" s="87"/>
      <c r="AO23" s="38"/>
      <c r="AP23" s="168"/>
      <c r="AQ23" s="168"/>
      <c r="AR23" s="38"/>
      <c r="AS23" s="87"/>
      <c r="AT23" s="169"/>
    </row>
    <row r="24">
      <c r="A24" s="170" t="s">
        <v>174</v>
      </c>
      <c r="B24" s="170" t="s">
        <v>175</v>
      </c>
      <c r="C24" s="170" t="s">
        <v>24</v>
      </c>
      <c r="D24" s="144"/>
      <c r="F24" s="108" t="s">
        <v>176</v>
      </c>
      <c r="G24" s="773">
        <v>0.8</v>
      </c>
      <c r="H24" s="188">
        <v>2926.0</v>
      </c>
      <c r="AG24" s="38"/>
      <c r="AH24" s="38"/>
      <c r="AI24" s="87"/>
      <c r="AJ24" s="38"/>
      <c r="AK24" s="38"/>
      <c r="AL24" s="38"/>
      <c r="AM24" s="38"/>
      <c r="AN24" s="87"/>
      <c r="AO24" s="38"/>
      <c r="AP24" s="168"/>
      <c r="AQ24" s="168"/>
      <c r="AR24" s="38"/>
      <c r="AS24" s="87"/>
      <c r="AT24" s="169"/>
    </row>
    <row r="25">
      <c r="A25" s="189" t="s">
        <v>37</v>
      </c>
      <c r="B25" s="189" t="s">
        <v>38</v>
      </c>
      <c r="C25" s="189">
        <f>IF(C24="Decode", 1, 2048)</f>
        <v>1</v>
      </c>
      <c r="D25" s="144"/>
      <c r="F25" s="108" t="s">
        <v>177</v>
      </c>
      <c r="G25" s="773">
        <v>1.0</v>
      </c>
      <c r="H25" s="176">
        <v>1984.02</v>
      </c>
      <c r="AG25" s="38"/>
      <c r="AH25" s="38"/>
      <c r="AI25" s="87"/>
      <c r="AJ25" s="169"/>
      <c r="AK25" s="38"/>
      <c r="AL25" s="38"/>
      <c r="AM25" s="38"/>
    </row>
    <row r="26">
      <c r="A26" s="170" t="s">
        <v>39</v>
      </c>
      <c r="B26" s="170" t="s">
        <v>40</v>
      </c>
      <c r="C26" s="170">
        <v>8192.0</v>
      </c>
      <c r="D26" s="190">
        <v>2048.0</v>
      </c>
      <c r="F26" s="108" t="s">
        <v>178</v>
      </c>
      <c r="G26" s="773">
        <v>1.0</v>
      </c>
      <c r="H26" s="176">
        <v>1984.02</v>
      </c>
      <c r="AG26" s="164"/>
      <c r="AH26" s="164"/>
      <c r="AI26" s="164"/>
      <c r="AK26" s="38"/>
      <c r="AL26" s="38"/>
      <c r="AM26" s="38"/>
      <c r="AN26" s="87"/>
      <c r="AO26" s="38"/>
      <c r="AP26" s="38"/>
      <c r="AQ26" s="38"/>
      <c r="AR26" s="38"/>
      <c r="AS26" s="87"/>
      <c r="AT26" s="87"/>
    </row>
    <row r="27">
      <c r="A27" s="170" t="s">
        <v>41</v>
      </c>
      <c r="B27" s="174" t="s">
        <v>42</v>
      </c>
      <c r="C27" s="174">
        <f>1024+8192</f>
        <v>9216</v>
      </c>
      <c r="D27" s="144"/>
      <c r="F27" s="108" t="s">
        <v>180</v>
      </c>
      <c r="G27" s="773">
        <v>1.0</v>
      </c>
      <c r="H27" s="176">
        <v>992.01</v>
      </c>
      <c r="AG27" s="164"/>
      <c r="AH27" s="164"/>
      <c r="AI27" s="164"/>
      <c r="AK27" s="38"/>
      <c r="AL27" s="38"/>
      <c r="AM27" s="38"/>
      <c r="AN27" s="87"/>
      <c r="AO27" s="38"/>
      <c r="AP27" s="38"/>
      <c r="AQ27" s="38"/>
      <c r="AR27" s="38"/>
      <c r="AS27" s="87"/>
      <c r="AT27" s="87"/>
    </row>
    <row r="28">
      <c r="A28" s="170" t="s">
        <v>46</v>
      </c>
      <c r="B28" s="175"/>
      <c r="C28" s="174">
        <v>0.0</v>
      </c>
      <c r="D28" s="144"/>
      <c r="F28" s="108" t="s">
        <v>181</v>
      </c>
      <c r="G28" s="773">
        <v>1.0</v>
      </c>
      <c r="H28" s="193">
        <v>96.0</v>
      </c>
      <c r="AG28" s="164"/>
      <c r="AH28" s="164"/>
      <c r="AI28" s="164"/>
      <c r="AL28" s="38"/>
      <c r="AM28" s="38"/>
      <c r="AN28" s="87"/>
      <c r="AO28" s="38"/>
      <c r="AP28" s="38"/>
      <c r="AQ28" s="38"/>
      <c r="AR28" s="38"/>
      <c r="AS28" s="87"/>
      <c r="AT28" s="87"/>
    </row>
    <row r="29">
      <c r="A29" s="170" t="s">
        <v>47</v>
      </c>
      <c r="B29" s="175"/>
      <c r="C29" s="174">
        <v>1.0</v>
      </c>
      <c r="D29" s="144"/>
      <c r="F29" s="108" t="s">
        <v>182</v>
      </c>
      <c r="G29" s="773">
        <v>0.375</v>
      </c>
      <c r="H29" s="176">
        <v>600.0</v>
      </c>
      <c r="AB29" s="2"/>
      <c r="AC29" s="2"/>
      <c r="AD29" s="2"/>
      <c r="AE29" s="2"/>
      <c r="AM29" s="142"/>
      <c r="AN29" s="138"/>
      <c r="AO29" s="142"/>
      <c r="AP29" s="142"/>
      <c r="AQ29" s="194"/>
      <c r="AR29" s="142"/>
      <c r="AS29" s="148"/>
    </row>
    <row r="30">
      <c r="A30" s="170" t="s">
        <v>48</v>
      </c>
      <c r="B30" s="174" t="s">
        <v>49</v>
      </c>
      <c r="C30" s="195" t="b">
        <v>1</v>
      </c>
      <c r="D30" s="196"/>
      <c r="F30" s="172" t="s">
        <v>183</v>
      </c>
      <c r="G30" s="778">
        <v>0.8</v>
      </c>
      <c r="H30" s="197">
        <v>80.0</v>
      </c>
      <c r="AB30" s="2"/>
      <c r="AC30" s="2"/>
      <c r="AD30" s="2"/>
      <c r="AE30" s="2"/>
      <c r="AM30" s="142"/>
      <c r="AN30" s="138"/>
      <c r="AO30" s="142"/>
      <c r="AP30" s="142"/>
      <c r="AQ30" s="194"/>
      <c r="AR30" s="142"/>
      <c r="AS30" s="148"/>
    </row>
    <row r="31">
      <c r="A31" s="198" t="s">
        <v>50</v>
      </c>
      <c r="B31" s="198" t="s">
        <v>51</v>
      </c>
      <c r="C31" s="195" t="b">
        <v>1</v>
      </c>
      <c r="D31" s="196"/>
      <c r="F31" s="105" t="s">
        <v>184</v>
      </c>
      <c r="G31" s="108">
        <v>1.0</v>
      </c>
      <c r="H31" s="105">
        <v>0.0013</v>
      </c>
      <c r="AM31" s="142"/>
      <c r="AN31" s="138"/>
      <c r="AO31" s="138"/>
      <c r="AP31" s="138"/>
      <c r="AQ31" s="138"/>
      <c r="AR31" s="142"/>
      <c r="AT31" s="149"/>
    </row>
    <row r="32">
      <c r="A32" s="184" t="s">
        <v>185</v>
      </c>
      <c r="B32" s="185"/>
      <c r="C32" s="186"/>
      <c r="D32" s="187"/>
      <c r="F32" s="724" t="s">
        <v>186</v>
      </c>
      <c r="G32" s="719">
        <v>1.0</v>
      </c>
      <c r="H32" s="724">
        <v>256.0</v>
      </c>
      <c r="AM32" s="142"/>
      <c r="AN32" s="138"/>
      <c r="AO32" s="138"/>
      <c r="AP32" s="138"/>
      <c r="AQ32" s="138"/>
      <c r="AR32" s="142"/>
      <c r="AT32" s="149"/>
    </row>
    <row r="33">
      <c r="A33" s="170" t="s">
        <v>61</v>
      </c>
      <c r="B33" s="174" t="s">
        <v>62</v>
      </c>
      <c r="C33" s="195" t="s">
        <v>63</v>
      </c>
      <c r="D33" s="199"/>
      <c r="AM33" s="142"/>
      <c r="AN33" s="138"/>
      <c r="AO33" s="138"/>
      <c r="AP33" s="142"/>
      <c r="AQ33" s="142"/>
      <c r="AR33" s="142"/>
    </row>
    <row r="34">
      <c r="A34" s="170" t="s">
        <v>64</v>
      </c>
      <c r="B34" s="165" t="s">
        <v>65</v>
      </c>
      <c r="C34" s="200" t="s">
        <v>66</v>
      </c>
      <c r="D34" s="199"/>
      <c r="F34" s="779" t="s">
        <v>545</v>
      </c>
      <c r="G34" s="780"/>
      <c r="AM34" s="142"/>
      <c r="AN34" s="138"/>
      <c r="AO34" s="138"/>
      <c r="AP34" s="142"/>
      <c r="AQ34" s="142"/>
      <c r="AR34" s="142"/>
    </row>
    <row r="35">
      <c r="A35" s="170" t="s">
        <v>71</v>
      </c>
      <c r="B35" s="165" t="s">
        <v>72</v>
      </c>
      <c r="C35" s="195" t="s">
        <v>63</v>
      </c>
      <c r="D35" s="199" t="s">
        <v>664</v>
      </c>
      <c r="F35" s="362" t="s">
        <v>547</v>
      </c>
      <c r="G35" s="781" t="s">
        <v>63</v>
      </c>
      <c r="AM35" s="142"/>
      <c r="AN35" s="138"/>
      <c r="AO35" s="138"/>
      <c r="AP35" s="142"/>
      <c r="AQ35" s="142"/>
      <c r="AR35" s="142"/>
    </row>
    <row r="36">
      <c r="A36" s="170" t="s">
        <v>73</v>
      </c>
      <c r="B36" s="165" t="s">
        <v>74</v>
      </c>
      <c r="C36" s="195" t="s">
        <v>82</v>
      </c>
      <c r="D36" s="199"/>
      <c r="F36" s="782" t="s">
        <v>548</v>
      </c>
      <c r="G36" s="781" t="str">
        <f>C33</f>
        <v>fp8</v>
      </c>
      <c r="AM36" s="142"/>
      <c r="AN36" s="138"/>
      <c r="AO36" s="138"/>
      <c r="AP36" s="142"/>
      <c r="AQ36" s="142"/>
      <c r="AR36" s="142"/>
    </row>
    <row r="37">
      <c r="A37" s="170" t="s">
        <v>75</v>
      </c>
      <c r="B37" s="165" t="s">
        <v>76</v>
      </c>
      <c r="C37" s="195" t="s">
        <v>63</v>
      </c>
      <c r="D37" s="199"/>
      <c r="F37" s="783" t="s">
        <v>549</v>
      </c>
      <c r="G37" s="784" t="s">
        <v>550</v>
      </c>
      <c r="AM37" s="142"/>
      <c r="AN37" s="138"/>
      <c r="AO37" s="138"/>
      <c r="AP37" s="142"/>
      <c r="AQ37" s="142"/>
      <c r="AR37" s="142"/>
    </row>
    <row r="38">
      <c r="A38" s="198" t="s">
        <v>77</v>
      </c>
      <c r="B38" s="165" t="s">
        <v>78</v>
      </c>
      <c r="C38" s="200" t="s">
        <v>79</v>
      </c>
      <c r="D38" s="199"/>
      <c r="F38" s="785"/>
      <c r="G38" s="786"/>
      <c r="AM38" s="142"/>
      <c r="AN38" s="138"/>
      <c r="AO38" s="138"/>
      <c r="AP38" s="142"/>
      <c r="AQ38" s="142"/>
      <c r="AR38" s="142"/>
    </row>
    <row r="39">
      <c r="A39" s="170" t="s">
        <v>80</v>
      </c>
      <c r="B39" s="165" t="s">
        <v>81</v>
      </c>
      <c r="C39" s="195" t="s">
        <v>82</v>
      </c>
      <c r="D39" s="199" t="s">
        <v>82</v>
      </c>
      <c r="F39" s="787" t="s">
        <v>551</v>
      </c>
      <c r="G39" s="857">
        <f>671*1000000000</f>
        <v>671000000000</v>
      </c>
      <c r="AM39" s="142"/>
      <c r="AN39" s="138"/>
      <c r="AO39" s="138"/>
      <c r="AP39" s="142"/>
      <c r="AQ39" s="142"/>
      <c r="AR39" s="142"/>
    </row>
    <row r="40">
      <c r="A40" s="2"/>
      <c r="B40" s="201"/>
      <c r="C40" s="201"/>
      <c r="D40" s="201"/>
      <c r="F40" s="362" t="s">
        <v>552</v>
      </c>
      <c r="G40" s="789">
        <f>SUM(PRODUCT(L87:M87), PRODUCT(K144:M144), PRODUCT(K171:M171), PRODUCT(L190:M190), PRODUCT(K296:M296), PRODUCT(K330:M330)) * PARAMS("L")</f>
        <v>11413422080</v>
      </c>
      <c r="AM40" s="142"/>
      <c r="AN40" s="138"/>
      <c r="AO40" s="138"/>
      <c r="AP40" s="142"/>
      <c r="AQ40" s="142"/>
      <c r="AR40" s="142"/>
    </row>
    <row r="41" ht="27.0" customHeight="1">
      <c r="A41" s="204" t="s">
        <v>188</v>
      </c>
      <c r="F41" s="787"/>
      <c r="G41" s="790"/>
      <c r="AG41" s="38"/>
      <c r="AH41" s="38"/>
      <c r="AI41" s="38"/>
      <c r="AJ41" s="38"/>
      <c r="AK41" s="38"/>
      <c r="AL41" s="38"/>
      <c r="AM41" s="168"/>
      <c r="AN41" s="168"/>
      <c r="AO41" s="202"/>
      <c r="AP41" s="142"/>
      <c r="AQ41" s="168"/>
      <c r="AR41" s="168"/>
      <c r="AT41" s="203"/>
    </row>
    <row r="42" ht="30.0" customHeight="1">
      <c r="A42" s="171" t="s">
        <v>189</v>
      </c>
      <c r="B42" s="171" t="str">
        <f> "Value (" &amp; H17 &amp; ")"</f>
        <v>Value (GhostFish (P3))</v>
      </c>
      <c r="C42" s="205" t="s">
        <v>553</v>
      </c>
      <c r="F42" s="787" t="s">
        <v>554</v>
      </c>
      <c r="G42" s="790">
        <f>G39-G40</f>
        <v>659586577920</v>
      </c>
      <c r="P42" s="147"/>
      <c r="AG42" s="38"/>
      <c r="AH42" s="38"/>
      <c r="AI42" s="38"/>
      <c r="AJ42" s="38"/>
      <c r="AK42" s="38"/>
      <c r="AL42" s="38"/>
      <c r="AM42" s="168"/>
      <c r="AN42" s="168"/>
      <c r="AO42" s="202"/>
      <c r="AP42" s="142"/>
      <c r="AQ42" s="168"/>
      <c r="AR42" s="168"/>
      <c r="AT42" s="203"/>
    </row>
    <row r="43" ht="15.0" customHeight="1">
      <c r="A43" s="108" t="s">
        <v>190</v>
      </c>
      <c r="B43" s="193">
        <f>$C26*$C25</f>
        <v>8192</v>
      </c>
      <c r="C43" s="105"/>
      <c r="F43" s="362" t="s">
        <v>555</v>
      </c>
      <c r="G43" s="789">
        <f>SUM(P87, P144, P171, P190, P296, P330) * PARAMS(B6) / 1024</f>
        <v>10.62957764</v>
      </c>
      <c r="P43" s="147"/>
      <c r="AG43" s="38"/>
      <c r="AH43" s="38"/>
      <c r="AI43" s="38"/>
      <c r="AJ43" s="38"/>
      <c r="AK43" s="38"/>
      <c r="AL43" s="38"/>
      <c r="AM43" s="168"/>
      <c r="AN43" s="168"/>
      <c r="AO43" s="202"/>
      <c r="AP43" s="142"/>
      <c r="AQ43" s="168"/>
      <c r="AR43" s="168"/>
      <c r="AT43" s="203"/>
    </row>
    <row r="44" ht="15.0" customHeight="1">
      <c r="A44" s="108" t="s">
        <v>191</v>
      </c>
      <c r="B44" s="211">
        <f>G10</f>
        <v>64</v>
      </c>
      <c r="C44" s="198"/>
      <c r="F44" s="787" t="s">
        <v>556</v>
      </c>
      <c r="G44" s="790">
        <f>(G42*  SWITCH(G35, "fp32", 4, "bf16", 2, "fp8", 1, "fp4", 0.5)/1024^3 + G43*G10) + (G10-1) * SUM(P549, P568) * (C6-3)/1024</f>
        <v>1369.516386</v>
      </c>
      <c r="P44" s="147"/>
      <c r="AG44" s="38"/>
      <c r="AH44" s="38"/>
      <c r="AI44" s="38"/>
      <c r="AJ44" s="38"/>
      <c r="AK44" s="38"/>
      <c r="AL44" s="38"/>
      <c r="AM44" s="168"/>
      <c r="AN44" s="168"/>
      <c r="AO44" s="202"/>
      <c r="AP44" s="142"/>
      <c r="AQ44" s="168"/>
      <c r="AR44" s="168"/>
      <c r="AT44" s="203"/>
    </row>
    <row r="45" ht="15.0" customHeight="1">
      <c r="A45" s="108" t="s">
        <v>87</v>
      </c>
      <c r="B45" s="212">
        <f>$G$73/1000 * $C$6</f>
        <v>0.0408676677</v>
      </c>
      <c r="C45" s="172"/>
      <c r="F45" s="362" t="s">
        <v>557</v>
      </c>
      <c r="G45" s="789">
        <f>G44/G10</f>
        <v>21.39869352</v>
      </c>
      <c r="P45" s="147"/>
      <c r="AG45" s="38"/>
      <c r="AH45" s="38"/>
      <c r="AI45" s="38"/>
      <c r="AJ45" s="38"/>
      <c r="AK45" s="38"/>
      <c r="AL45" s="38"/>
      <c r="AM45" s="168"/>
      <c r="AN45" s="168"/>
      <c r="AO45" s="202"/>
      <c r="AP45" s="142"/>
      <c r="AQ45" s="168"/>
      <c r="AR45" s="168"/>
      <c r="AT45" s="203"/>
    </row>
    <row r="46" ht="15.0" customHeight="1">
      <c r="A46" s="108" t="s">
        <v>88</v>
      </c>
      <c r="B46" s="193">
        <f>$B$43/$B$45</f>
        <v>200451.8599</v>
      </c>
      <c r="C46" s="116"/>
      <c r="F46" s="787" t="s">
        <v>558</v>
      </c>
      <c r="G46" s="792">
        <v>0.9</v>
      </c>
      <c r="P46" s="147"/>
      <c r="AG46" s="38"/>
      <c r="AH46" s="38"/>
      <c r="AI46" s="38"/>
      <c r="AJ46" s="38"/>
      <c r="AK46" s="38"/>
      <c r="AL46" s="38"/>
      <c r="AM46" s="168"/>
      <c r="AN46" s="168"/>
      <c r="AO46" s="202"/>
      <c r="AP46" s="142"/>
      <c r="AQ46" s="168"/>
      <c r="AR46" s="168"/>
      <c r="AT46" s="203"/>
    </row>
    <row r="47" ht="15.0" customHeight="1">
      <c r="A47" s="108" t="s">
        <v>89</v>
      </c>
      <c r="B47" s="116">
        <f>B43/(B45*(1+C28))*C29</f>
        <v>200451.8599</v>
      </c>
      <c r="C47" s="116"/>
      <c r="F47" s="362" t="s">
        <v>559</v>
      </c>
      <c r="G47" s="789">
        <f>(((H28 * G46 - G45)*1024^3) * G9) / (PARAMS(B27) * PAD_128(C10+C12) * SWITCH(PARAMS("kv_dtype"), "fp32", 4, "bf16", 2, "fp8", 1, "fp4", 0.5)*PARAMS(B6))</f>
        <v>12415.08378</v>
      </c>
      <c r="P47" s="147"/>
      <c r="AG47" s="38"/>
      <c r="AH47" s="38"/>
      <c r="AI47" s="38"/>
      <c r="AJ47" s="38"/>
      <c r="AK47" s="38"/>
      <c r="AL47" s="38"/>
      <c r="AM47" s="168"/>
      <c r="AN47" s="168"/>
      <c r="AO47" s="202"/>
      <c r="AP47" s="142"/>
      <c r="AQ47" s="168"/>
      <c r="AR47" s="168"/>
      <c r="AT47" s="203"/>
    </row>
    <row r="48" ht="15.0" customHeight="1">
      <c r="A48" s="108" t="s">
        <v>90</v>
      </c>
      <c r="B48" s="116">
        <f>B47/$G$11</f>
        <v>6264.120622</v>
      </c>
      <c r="C48" s="193">
        <v>6366.0</v>
      </c>
      <c r="P48" s="147"/>
      <c r="AG48" s="38"/>
      <c r="AH48" s="38"/>
      <c r="AI48" s="38"/>
      <c r="AJ48" s="38"/>
      <c r="AK48" s="38"/>
      <c r="AL48" s="38"/>
      <c r="AM48" s="168"/>
      <c r="AN48" s="168"/>
      <c r="AO48" s="202"/>
      <c r="AP48" s="142"/>
      <c r="AQ48" s="168"/>
      <c r="AR48" s="168"/>
      <c r="AT48" s="203"/>
    </row>
    <row r="49" ht="15.0" customHeight="1">
      <c r="A49" s="793" t="s">
        <v>560</v>
      </c>
      <c r="B49" s="794">
        <f t="shared" ref="B49:C49" si="3">B48/$C$48</f>
        <v>0.9839963277</v>
      </c>
      <c r="C49" s="794">
        <f t="shared" si="3"/>
        <v>1</v>
      </c>
      <c r="P49" s="147"/>
      <c r="AG49" s="38"/>
      <c r="AH49" s="38"/>
      <c r="AI49" s="38"/>
      <c r="AJ49" s="38"/>
      <c r="AK49" s="38"/>
      <c r="AL49" s="38"/>
      <c r="AM49" s="168"/>
      <c r="AN49" s="168"/>
      <c r="AO49" s="202"/>
      <c r="AP49" s="142"/>
      <c r="AQ49" s="168"/>
      <c r="AR49" s="168"/>
      <c r="AT49" s="203"/>
    </row>
    <row r="50" ht="15.0" customHeight="1">
      <c r="P50" s="147"/>
      <c r="AG50" s="38"/>
      <c r="AH50" s="38"/>
      <c r="AI50" s="38"/>
      <c r="AJ50" s="38"/>
      <c r="AK50" s="38"/>
      <c r="AL50" s="38"/>
      <c r="AM50" s="168"/>
      <c r="AN50" s="168"/>
      <c r="AO50" s="202"/>
      <c r="AP50" s="142"/>
      <c r="AQ50" s="168"/>
      <c r="AR50" s="168"/>
      <c r="AT50" s="203"/>
    </row>
    <row r="51">
      <c r="A51" s="204"/>
      <c r="B51" s="204"/>
      <c r="D51" s="2"/>
      <c r="E51" s="2"/>
      <c r="F51" s="2"/>
      <c r="G51" s="2"/>
      <c r="AM51" s="142"/>
      <c r="AN51" s="138"/>
      <c r="AO51" s="138"/>
      <c r="AP51" s="138"/>
      <c r="AQ51" s="138"/>
      <c r="AR51" s="142"/>
      <c r="AT51" s="203"/>
    </row>
    <row r="52">
      <c r="A52" s="204" t="s">
        <v>192</v>
      </c>
      <c r="B52" s="204"/>
      <c r="D52" s="2"/>
      <c r="E52" s="2"/>
      <c r="F52" s="2"/>
      <c r="G52" s="2"/>
      <c r="M52" s="2" t="s">
        <v>696</v>
      </c>
      <c r="AM52" s="142"/>
      <c r="AN52" s="138"/>
      <c r="AO52" s="138"/>
      <c r="AP52" s="138"/>
      <c r="AQ52" s="138"/>
      <c r="AR52" s="142"/>
      <c r="AT52" s="203"/>
    </row>
    <row r="53">
      <c r="A53" s="214" t="s">
        <v>193</v>
      </c>
      <c r="B53" s="214" t="s">
        <v>194</v>
      </c>
      <c r="C53" s="214" t="s">
        <v>195</v>
      </c>
      <c r="D53" s="214" t="s">
        <v>196</v>
      </c>
      <c r="E53" s="214" t="s">
        <v>197</v>
      </c>
      <c r="F53" s="214" t="s">
        <v>198</v>
      </c>
      <c r="G53" s="214" t="s">
        <v>199</v>
      </c>
      <c r="H53" s="214" t="s">
        <v>200</v>
      </c>
      <c r="I53" s="215"/>
      <c r="J53" s="214" t="s">
        <v>201</v>
      </c>
      <c r="K53" s="214" t="s">
        <v>202</v>
      </c>
      <c r="M53" s="171" t="s">
        <v>199</v>
      </c>
      <c r="AG53" s="164"/>
      <c r="AH53" s="164"/>
      <c r="AI53" s="38"/>
      <c r="AJ53" s="38"/>
      <c r="AK53" s="38"/>
      <c r="AL53" s="38"/>
      <c r="AM53" s="168"/>
      <c r="AN53" s="202"/>
      <c r="AO53" s="202"/>
      <c r="AP53" s="216"/>
      <c r="AQ53" s="202"/>
      <c r="AR53" s="168"/>
      <c r="AS53" s="148"/>
      <c r="AT53" s="203"/>
    </row>
    <row r="54">
      <c r="A54" s="217" t="s">
        <v>203</v>
      </c>
      <c r="B54" s="218" t="s">
        <v>204</v>
      </c>
      <c r="C54" s="219">
        <f>$H$138</f>
        <v>0.003921602657</v>
      </c>
      <c r="D54" s="219">
        <f>$H$136</f>
        <v>0.001420637034</v>
      </c>
      <c r="E54" s="220">
        <f>$H$133</f>
        <v>0</v>
      </c>
      <c r="F54" s="219">
        <f>H131</f>
        <v>0</v>
      </c>
      <c r="G54" s="219">
        <f t="shared" ref="G54:G58" si="4">IF(K54,max(C54:F54),
max(C54:D54)+max(E54:F54))</f>
        <v>0.003921602657</v>
      </c>
      <c r="H54" s="221" t="str">
        <f t="shared" ref="H54:H70" si="5">LET(maxtime, MAX(C54:F54),
 IFS(maxtime=0, "", C54=maxtime, "HBM", D54=maxtime, "Compute", E54=maxtime, "ICI Lt", F54=maxtime, "ICI BW"))</f>
        <v>HBM</v>
      </c>
      <c r="I54" s="222"/>
      <c r="J54" s="223">
        <f t="shared" ref="J54:J60" si="6">G54/$G$71</f>
        <v>0.005853472331</v>
      </c>
      <c r="K54" s="224" t="b">
        <v>1</v>
      </c>
      <c r="M54" s="867">
        <v>0.00392160265721121</v>
      </c>
      <c r="O54" s="148">
        <f t="shared" ref="O54:O73" si="7">M54/G54</f>
        <v>1</v>
      </c>
      <c r="P54" s="225"/>
      <c r="AG54" s="38"/>
      <c r="AH54" s="38"/>
      <c r="AI54" s="164"/>
      <c r="AJ54" s="38"/>
      <c r="AK54" s="38"/>
      <c r="AL54" s="38"/>
      <c r="AM54" s="168"/>
      <c r="AN54" s="138"/>
      <c r="AO54" s="138"/>
      <c r="AP54" s="138"/>
      <c r="AQ54" s="138"/>
      <c r="AR54" s="168"/>
      <c r="AT54" s="203"/>
    </row>
    <row r="55">
      <c r="A55" s="217" t="s">
        <v>203</v>
      </c>
      <c r="B55" s="218" t="s">
        <v>205</v>
      </c>
      <c r="C55" s="219">
        <f>$H$165</f>
        <v>0.01408022231</v>
      </c>
      <c r="D55" s="219">
        <f>$H$163</f>
        <v>0.004870755545</v>
      </c>
      <c r="E55" s="221"/>
      <c r="F55" s="219">
        <f>H160</f>
        <v>0</v>
      </c>
      <c r="G55" s="219">
        <f t="shared" si="4"/>
        <v>0.01408022231</v>
      </c>
      <c r="H55" s="221" t="str">
        <f t="shared" si="5"/>
        <v>HBM</v>
      </c>
      <c r="I55" s="222"/>
      <c r="J55" s="223">
        <f t="shared" si="6"/>
        <v>0.02101645651</v>
      </c>
      <c r="K55" s="224" t="b">
        <v>1</v>
      </c>
      <c r="M55" s="867">
        <v>0.014080222306476419</v>
      </c>
      <c r="O55" s="148">
        <f t="shared" si="7"/>
        <v>1</v>
      </c>
      <c r="P55" s="147"/>
      <c r="AG55" s="38"/>
      <c r="AH55" s="38"/>
      <c r="AI55" s="38"/>
      <c r="AJ55" s="38"/>
      <c r="AK55" s="38"/>
      <c r="AL55" s="38"/>
      <c r="AM55" s="168"/>
      <c r="AN55" s="168"/>
      <c r="AO55" s="202"/>
      <c r="AP55" s="142"/>
      <c r="AQ55" s="168"/>
      <c r="AR55" s="168"/>
      <c r="AT55" s="203"/>
    </row>
    <row r="56">
      <c r="A56" s="217" t="s">
        <v>203</v>
      </c>
      <c r="B56" s="218" t="s">
        <v>206</v>
      </c>
      <c r="C56" s="219">
        <f>$H$184</f>
        <v>0.008677588859</v>
      </c>
      <c r="D56" s="219">
        <f>$H$182</f>
        <v>0.002164780242</v>
      </c>
      <c r="E56" s="221"/>
      <c r="F56" s="219"/>
      <c r="G56" s="219">
        <f t="shared" si="4"/>
        <v>0.008677588859</v>
      </c>
      <c r="H56" s="221" t="str">
        <f t="shared" si="5"/>
        <v>HBM</v>
      </c>
      <c r="I56" s="222"/>
      <c r="J56" s="223">
        <f t="shared" si="6"/>
        <v>0.01295236431</v>
      </c>
      <c r="K56" s="224"/>
      <c r="M56" s="867">
        <v>0.008677588858509912</v>
      </c>
      <c r="O56" s="148">
        <f t="shared" si="7"/>
        <v>1</v>
      </c>
      <c r="P56" s="147"/>
      <c r="AG56" s="38"/>
      <c r="AH56" s="38"/>
      <c r="AI56" s="38"/>
      <c r="AJ56" s="38"/>
      <c r="AK56" s="38"/>
      <c r="AL56" s="38"/>
      <c r="AM56" s="168"/>
      <c r="AN56" s="138"/>
      <c r="AO56" s="138"/>
      <c r="AP56" s="138"/>
      <c r="AQ56" s="138"/>
      <c r="AR56" s="168"/>
      <c r="AT56" s="203"/>
    </row>
    <row r="57">
      <c r="A57" s="217" t="s">
        <v>203</v>
      </c>
      <c r="B57" s="218" t="s">
        <v>207</v>
      </c>
      <c r="C57" s="219">
        <f>$H$203</f>
        <v>0.001653122397</v>
      </c>
      <c r="D57" s="219">
        <f>$H$201</f>
        <v>0.0005327388877</v>
      </c>
      <c r="E57" s="221"/>
      <c r="F57" s="219"/>
      <c r="G57" s="219">
        <f t="shared" si="4"/>
        <v>0.001653122397</v>
      </c>
      <c r="H57" s="221" t="str">
        <f t="shared" si="5"/>
        <v>HBM</v>
      </c>
      <c r="I57" s="222"/>
      <c r="J57" s="223">
        <f t="shared" si="6"/>
        <v>0.002467487671</v>
      </c>
      <c r="K57" s="224"/>
      <c r="M57" s="867">
        <v>0.0016531223967233425</v>
      </c>
      <c r="O57" s="148">
        <f t="shared" si="7"/>
        <v>1</v>
      </c>
      <c r="P57" s="147"/>
      <c r="AM57" s="142"/>
      <c r="AO57" s="142"/>
      <c r="AP57" s="142"/>
      <c r="AQ57" s="142"/>
      <c r="AR57" s="168"/>
      <c r="AS57" s="148"/>
      <c r="AT57" s="203"/>
    </row>
    <row r="58">
      <c r="A58" s="217" t="s">
        <v>203</v>
      </c>
      <c r="B58" s="218" t="s">
        <v>208</v>
      </c>
      <c r="C58" s="219"/>
      <c r="D58" s="219"/>
      <c r="E58" s="221"/>
      <c r="F58" s="219">
        <f>$H$233</f>
        <v>0</v>
      </c>
      <c r="G58" s="219">
        <f t="shared" si="4"/>
        <v>0</v>
      </c>
      <c r="H58" s="221" t="str">
        <f t="shared" si="5"/>
        <v/>
      </c>
      <c r="I58" s="222"/>
      <c r="J58" s="223">
        <f t="shared" si="6"/>
        <v>0</v>
      </c>
      <c r="K58" s="224"/>
      <c r="M58" s="867">
        <v>0.0</v>
      </c>
      <c r="O58" s="148" t="str">
        <f t="shared" si="7"/>
        <v>#DIV/0!</v>
      </c>
      <c r="P58" s="147"/>
      <c r="R58" s="226"/>
      <c r="S58" s="226"/>
      <c r="T58" s="226"/>
      <c r="U58" s="226"/>
      <c r="V58" s="226"/>
      <c r="W58" s="38"/>
      <c r="AM58" s="142"/>
      <c r="AO58" s="138"/>
      <c r="AP58" s="138"/>
      <c r="AQ58" s="138"/>
      <c r="AR58" s="168"/>
      <c r="AT58" s="203"/>
    </row>
    <row r="59">
      <c r="A59" s="217" t="s">
        <v>203</v>
      </c>
      <c r="B59" s="227" t="s">
        <v>209</v>
      </c>
      <c r="C59" s="219">
        <f t="shared" ref="C59:D59" si="8">SUM(C61:C63)</f>
        <v>0.2246160501</v>
      </c>
      <c r="D59" s="219">
        <f t="shared" si="8"/>
        <v>0.2727623105</v>
      </c>
      <c r="E59" s="221"/>
      <c r="F59" s="219"/>
      <c r="G59" s="219">
        <f>IF(PARAMS("flash_attn"),MAX(C59:F59),0)</f>
        <v>0.2727623105</v>
      </c>
      <c r="H59" s="221" t="str">
        <f t="shared" si="5"/>
        <v>Compute</v>
      </c>
      <c r="I59" s="222"/>
      <c r="J59" s="223">
        <f t="shared" si="6"/>
        <v>0.4071311596</v>
      </c>
      <c r="K59" s="224"/>
      <c r="M59" s="867">
        <v>0.27276231050896665</v>
      </c>
      <c r="O59" s="148">
        <f t="shared" si="7"/>
        <v>1</v>
      </c>
      <c r="P59" s="147"/>
      <c r="R59" s="226"/>
      <c r="S59" s="226"/>
      <c r="T59" s="226"/>
      <c r="U59" s="226"/>
      <c r="V59" s="226"/>
      <c r="W59" s="38"/>
      <c r="AM59" s="142"/>
      <c r="AO59" s="138"/>
      <c r="AP59" s="138"/>
      <c r="AQ59" s="138"/>
      <c r="AR59" s="168"/>
      <c r="AT59" s="203"/>
    </row>
    <row r="60">
      <c r="A60" s="217" t="s">
        <v>203</v>
      </c>
      <c r="B60" s="227" t="s">
        <v>210</v>
      </c>
      <c r="C60" s="219"/>
      <c r="D60" s="219"/>
      <c r="E60" s="221"/>
      <c r="F60" s="219"/>
      <c r="G60" s="219">
        <f>IF(PARAMS("flash_attn"),0,SUM(G61:G63))</f>
        <v>0</v>
      </c>
      <c r="H60" s="221" t="str">
        <f t="shared" si="5"/>
        <v/>
      </c>
      <c r="I60" s="222"/>
      <c r="J60" s="223">
        <f t="shared" si="6"/>
        <v>0</v>
      </c>
      <c r="K60" s="224"/>
      <c r="M60" s="867">
        <v>0.0</v>
      </c>
      <c r="O60" s="148" t="str">
        <f t="shared" si="7"/>
        <v>#DIV/0!</v>
      </c>
      <c r="P60" s="147"/>
      <c r="R60" s="226"/>
      <c r="S60" s="226"/>
      <c r="T60" s="226"/>
      <c r="U60" s="226"/>
      <c r="V60" s="226"/>
      <c r="W60" s="38"/>
      <c r="AM60" s="142"/>
      <c r="AO60" s="138"/>
      <c r="AP60" s="138"/>
      <c r="AQ60" s="138"/>
      <c r="AR60" s="168"/>
      <c r="AT60" s="203"/>
    </row>
    <row r="61">
      <c r="A61" s="217" t="s">
        <v>203</v>
      </c>
      <c r="B61" s="218" t="s">
        <v>697</v>
      </c>
      <c r="C61" s="219">
        <f>$H$252</f>
        <v>0.1949119959</v>
      </c>
      <c r="D61" s="219">
        <f>$H$250</f>
        <v>0.07793208872</v>
      </c>
      <c r="E61" s="221"/>
      <c r="F61" s="219"/>
      <c r="G61" s="219">
        <f t="shared" ref="G61:G63" si="9">max(C61:F61)</f>
        <v>0.1949119959</v>
      </c>
      <c r="H61" s="221" t="str">
        <f t="shared" si="5"/>
        <v>HBM</v>
      </c>
      <c r="I61" s="222"/>
      <c r="J61" s="223"/>
      <c r="K61" s="224"/>
      <c r="M61" s="867">
        <v>0.194911995898838</v>
      </c>
      <c r="O61" s="148">
        <f t="shared" si="7"/>
        <v>1</v>
      </c>
      <c r="P61" s="147"/>
      <c r="R61" s="226"/>
      <c r="S61" s="226"/>
      <c r="T61" s="226"/>
      <c r="U61" s="226"/>
      <c r="V61" s="226"/>
      <c r="W61" s="38"/>
      <c r="AM61" s="142"/>
      <c r="AO61" s="138"/>
      <c r="AP61" s="138"/>
      <c r="AQ61" s="138"/>
      <c r="AR61" s="168"/>
      <c r="AT61" s="203"/>
    </row>
    <row r="62">
      <c r="A62" s="217" t="s">
        <v>203</v>
      </c>
      <c r="B62" s="218" t="s">
        <v>698</v>
      </c>
      <c r="C62" s="219">
        <f>$H$271</f>
        <v>0.02436399949</v>
      </c>
      <c r="D62" s="219">
        <f>$H$269</f>
        <v>0.03896604436</v>
      </c>
      <c r="E62" s="221"/>
      <c r="F62" s="219"/>
      <c r="G62" s="219">
        <f t="shared" si="9"/>
        <v>0.03896604436</v>
      </c>
      <c r="H62" s="221" t="str">
        <f t="shared" si="5"/>
        <v>Compute</v>
      </c>
      <c r="I62" s="222"/>
      <c r="J62" s="223"/>
      <c r="K62" s="224"/>
      <c r="M62" s="867">
        <v>0.03896604435842381</v>
      </c>
      <c r="O62" s="148">
        <f t="shared" si="7"/>
        <v>1</v>
      </c>
      <c r="P62" s="147"/>
      <c r="R62" s="228"/>
      <c r="S62" s="228"/>
      <c r="T62" s="228"/>
      <c r="U62" s="228"/>
      <c r="V62" s="228"/>
      <c r="W62" s="38"/>
      <c r="AM62" s="142"/>
      <c r="AN62" s="138"/>
      <c r="AO62" s="142"/>
      <c r="AP62" s="142"/>
      <c r="AQ62" s="138"/>
      <c r="AR62" s="168"/>
      <c r="AT62" s="203"/>
    </row>
    <row r="63">
      <c r="A63" s="217" t="s">
        <v>203</v>
      </c>
      <c r="B63" s="218" t="s">
        <v>699</v>
      </c>
      <c r="C63" s="219">
        <f>$H$290</f>
        <v>0.005340054682</v>
      </c>
      <c r="D63" s="219">
        <f>$H$288</f>
        <v>0.1558641774</v>
      </c>
      <c r="E63" s="221"/>
      <c r="F63" s="219"/>
      <c r="G63" s="219">
        <f t="shared" si="9"/>
        <v>0.1558641774</v>
      </c>
      <c r="H63" s="221" t="str">
        <f t="shared" si="5"/>
        <v>Compute</v>
      </c>
      <c r="I63" s="222"/>
      <c r="J63" s="223"/>
      <c r="K63" s="224"/>
      <c r="M63" s="867">
        <v>0.15586417743369524</v>
      </c>
      <c r="O63" s="148">
        <f t="shared" si="7"/>
        <v>1</v>
      </c>
      <c r="P63" s="147"/>
      <c r="R63" s="228"/>
      <c r="S63" s="228"/>
      <c r="T63" s="228"/>
      <c r="U63" s="228"/>
      <c r="V63" s="228"/>
      <c r="W63" s="38"/>
      <c r="AM63" s="142"/>
      <c r="AN63" s="138"/>
      <c r="AO63" s="138"/>
      <c r="AP63" s="138"/>
      <c r="AQ63" s="138"/>
      <c r="AR63" s="168"/>
      <c r="AT63" s="203"/>
    </row>
    <row r="64">
      <c r="A64" s="217" t="s">
        <v>203</v>
      </c>
      <c r="B64" s="218" t="s">
        <v>214</v>
      </c>
      <c r="C64" s="219">
        <f>H309</f>
        <v>0.006675068353</v>
      </c>
      <c r="D64" s="219">
        <f>H307</f>
        <v>0.001082390121</v>
      </c>
      <c r="E64" s="221"/>
      <c r="F64" s="219"/>
      <c r="G64" s="219">
        <f t="shared" ref="G64:G70" si="10">IF(K64,max(C64:F64),
max(C64:D64)+max(E64:F64))</f>
        <v>0.006675068353</v>
      </c>
      <c r="H64" s="221" t="str">
        <f t="shared" si="5"/>
        <v>HBM</v>
      </c>
      <c r="I64" s="222"/>
      <c r="J64" s="223">
        <f t="shared" ref="J64:J71" si="11">G64/$G$71</f>
        <v>0.009963357159</v>
      </c>
      <c r="K64" s="224" t="b">
        <v>1</v>
      </c>
      <c r="M64" s="867">
        <v>0.006675068352699932</v>
      </c>
      <c r="O64" s="148">
        <f t="shared" si="7"/>
        <v>1</v>
      </c>
      <c r="P64" s="147"/>
      <c r="R64" s="228"/>
      <c r="S64" s="228"/>
      <c r="T64" s="228"/>
      <c r="U64" s="228"/>
      <c r="V64" s="228"/>
      <c r="W64" s="229"/>
      <c r="AK64" s="203"/>
      <c r="AM64" s="142"/>
      <c r="AN64" s="138"/>
      <c r="AO64" s="138"/>
      <c r="AP64" s="138"/>
      <c r="AQ64" s="138"/>
      <c r="AR64" s="168"/>
      <c r="AT64" s="203"/>
    </row>
    <row r="65">
      <c r="A65" s="217" t="s">
        <v>203</v>
      </c>
      <c r="B65" s="227" t="s">
        <v>215</v>
      </c>
      <c r="C65" s="219"/>
      <c r="D65" s="219"/>
      <c r="E65" s="221"/>
      <c r="F65" s="219">
        <f>$G$324</f>
        <v>0</v>
      </c>
      <c r="G65" s="219">
        <f t="shared" si="10"/>
        <v>0</v>
      </c>
      <c r="H65" s="221" t="str">
        <f t="shared" si="5"/>
        <v/>
      </c>
      <c r="I65" s="222"/>
      <c r="J65" s="223">
        <f t="shared" si="11"/>
        <v>0</v>
      </c>
      <c r="K65" s="224"/>
      <c r="M65" s="867">
        <v>0.0</v>
      </c>
      <c r="O65" s="148" t="str">
        <f t="shared" si="7"/>
        <v>#DIV/0!</v>
      </c>
      <c r="P65" s="147"/>
      <c r="R65" s="228"/>
      <c r="S65" s="228"/>
      <c r="T65" s="228"/>
      <c r="U65" s="230"/>
      <c r="V65" s="230"/>
      <c r="W65" s="38"/>
      <c r="AK65" s="231"/>
      <c r="AL65" s="232"/>
      <c r="AM65" s="168"/>
      <c r="AN65" s="138"/>
      <c r="AO65" s="138"/>
      <c r="AP65" s="138"/>
      <c r="AQ65" s="138"/>
      <c r="AR65" s="168"/>
      <c r="AT65" s="203"/>
    </row>
    <row r="66">
      <c r="A66" s="217" t="s">
        <v>203</v>
      </c>
      <c r="B66" s="218" t="s">
        <v>216</v>
      </c>
      <c r="C66" s="219">
        <f>H351</f>
        <v>0.03863195809</v>
      </c>
      <c r="D66" s="219">
        <f>H349</f>
        <v>0.01515346169</v>
      </c>
      <c r="E66" s="221"/>
      <c r="F66" s="219">
        <f>$H$346</f>
        <v>0</v>
      </c>
      <c r="G66" s="219">
        <f t="shared" si="10"/>
        <v>0.03863195809</v>
      </c>
      <c r="H66" s="221" t="str">
        <f t="shared" si="5"/>
        <v>HBM</v>
      </c>
      <c r="I66" s="222"/>
      <c r="J66" s="223">
        <f t="shared" si="11"/>
        <v>0.05766292955</v>
      </c>
      <c r="K66" s="224" t="b">
        <v>1</v>
      </c>
      <c r="M66" s="867">
        <v>0.038631958091250855</v>
      </c>
      <c r="O66" s="148">
        <f t="shared" si="7"/>
        <v>1</v>
      </c>
      <c r="P66" s="147"/>
      <c r="R66" s="228"/>
      <c r="S66" s="228"/>
      <c r="T66" s="228"/>
      <c r="U66" s="230"/>
      <c r="V66" s="230"/>
      <c r="W66" s="38"/>
      <c r="AK66" s="231"/>
      <c r="AL66" s="232"/>
      <c r="AM66" s="168"/>
      <c r="AN66" s="138"/>
      <c r="AO66" s="138"/>
      <c r="AP66" s="138"/>
      <c r="AQ66" s="138"/>
      <c r="AR66" s="168"/>
      <c r="AT66" s="203"/>
    </row>
    <row r="67">
      <c r="A67" s="217" t="s">
        <v>217</v>
      </c>
      <c r="B67" s="233" t="s">
        <v>218</v>
      </c>
      <c r="C67" s="219"/>
      <c r="D67" s="219"/>
      <c r="E67" s="868"/>
      <c r="F67" s="219">
        <f>$H$399</f>
        <v>0.0917504</v>
      </c>
      <c r="G67" s="219">
        <f t="shared" si="10"/>
        <v>0.0917504</v>
      </c>
      <c r="H67" s="221" t="str">
        <f t="shared" si="5"/>
        <v>ICI BW</v>
      </c>
      <c r="I67" s="222"/>
      <c r="J67" s="223">
        <f t="shared" si="11"/>
        <v>0.1369487107</v>
      </c>
      <c r="K67" s="224"/>
      <c r="M67" s="867">
        <v>0.05126953125</v>
      </c>
      <c r="O67" s="148">
        <f t="shared" si="7"/>
        <v>0.5587935448</v>
      </c>
      <c r="P67" s="147"/>
      <c r="R67" s="38"/>
      <c r="S67" s="38"/>
      <c r="T67" s="38"/>
      <c r="U67" s="38"/>
      <c r="V67" s="38"/>
      <c r="W67" s="38"/>
      <c r="AM67" s="142"/>
      <c r="AN67" s="138"/>
      <c r="AO67" s="142"/>
      <c r="AP67" s="142"/>
      <c r="AQ67" s="194"/>
      <c r="AR67" s="142"/>
    </row>
    <row r="68">
      <c r="A68" s="217" t="s">
        <v>217</v>
      </c>
      <c r="B68" s="233" t="s">
        <v>219</v>
      </c>
      <c r="C68" s="219">
        <f>$H$449</f>
        <v>0.02236147898</v>
      </c>
      <c r="D68" s="219">
        <f>$H$447</f>
        <v>0.03030692339</v>
      </c>
      <c r="E68" s="221"/>
      <c r="F68" s="219">
        <f>$H$439</f>
        <v>0</v>
      </c>
      <c r="G68" s="219">
        <f t="shared" si="10"/>
        <v>0.03030692339</v>
      </c>
      <c r="H68" s="221" t="str">
        <f t="shared" si="5"/>
        <v>Compute</v>
      </c>
      <c r="I68" s="222"/>
      <c r="J68" s="223">
        <f t="shared" si="11"/>
        <v>0.04523679551</v>
      </c>
      <c r="K68" s="224" t="b">
        <v>1</v>
      </c>
      <c r="M68" s="867">
        <v>0.07843205314422419</v>
      </c>
      <c r="O68" s="148">
        <f t="shared" si="7"/>
        <v>2.587925278</v>
      </c>
      <c r="P68" s="147"/>
      <c r="R68" s="38"/>
      <c r="S68" s="38"/>
      <c r="T68" s="38"/>
      <c r="U68" s="38"/>
      <c r="V68" s="38"/>
      <c r="W68" s="234"/>
      <c r="AM68" s="142"/>
      <c r="AN68" s="138"/>
      <c r="AO68" s="138"/>
      <c r="AP68" s="138"/>
      <c r="AQ68" s="138"/>
      <c r="AR68" s="142"/>
      <c r="AT68" s="149"/>
    </row>
    <row r="69">
      <c r="A69" s="217" t="s">
        <v>217</v>
      </c>
      <c r="B69" s="233" t="s">
        <v>220</v>
      </c>
      <c r="C69" s="219">
        <f>$H$485</f>
        <v>0.01468515038</v>
      </c>
      <c r="D69" s="219">
        <f>$H$483</f>
        <v>0.01515346169</v>
      </c>
      <c r="E69" s="221"/>
      <c r="F69" s="219">
        <f>$H$474</f>
        <v>0</v>
      </c>
      <c r="G69" s="219">
        <f t="shared" si="10"/>
        <v>0.01515346169</v>
      </c>
      <c r="H69" s="221" t="str">
        <f t="shared" si="5"/>
        <v>Compute</v>
      </c>
      <c r="I69" s="222"/>
      <c r="J69" s="223">
        <f t="shared" si="11"/>
        <v>0.02261839776</v>
      </c>
      <c r="K69" s="224" t="b">
        <v>1</v>
      </c>
      <c r="M69" s="867">
        <v>0.04272043745727957</v>
      </c>
      <c r="O69" s="148">
        <f t="shared" si="7"/>
        <v>2.819186686</v>
      </c>
      <c r="P69" s="147"/>
      <c r="R69" s="38"/>
      <c r="S69" s="38"/>
      <c r="T69" s="38"/>
      <c r="U69" s="38"/>
      <c r="V69" s="38"/>
      <c r="W69" s="234"/>
      <c r="AM69" s="142"/>
      <c r="AN69" s="138"/>
      <c r="AO69" s="138"/>
      <c r="AP69" s="142"/>
      <c r="AQ69" s="142"/>
      <c r="AR69" s="142"/>
    </row>
    <row r="70">
      <c r="A70" s="217" t="s">
        <v>217</v>
      </c>
      <c r="B70" s="233" t="s">
        <v>221</v>
      </c>
      <c r="C70" s="219"/>
      <c r="D70" s="219"/>
      <c r="E70" s="868"/>
      <c r="F70" s="219">
        <f>$H$536</f>
        <v>0.1863491073</v>
      </c>
      <c r="G70" s="219">
        <f t="shared" si="10"/>
        <v>0.1863491073</v>
      </c>
      <c r="H70" s="221" t="str">
        <f t="shared" si="5"/>
        <v>ICI BW</v>
      </c>
      <c r="I70" s="222"/>
      <c r="J70" s="223">
        <f t="shared" si="11"/>
        <v>0.2781488689</v>
      </c>
      <c r="K70" s="224"/>
      <c r="M70" s="867">
        <v>0.1025390625</v>
      </c>
      <c r="O70" s="148">
        <f t="shared" si="7"/>
        <v>0.5502525018</v>
      </c>
      <c r="P70" s="147"/>
      <c r="AM70" s="142"/>
      <c r="AN70" s="138"/>
      <c r="AO70" s="138"/>
      <c r="AP70" s="138"/>
      <c r="AQ70" s="138"/>
      <c r="AR70" s="142"/>
      <c r="AT70" s="203"/>
    </row>
    <row r="71">
      <c r="A71" s="235"/>
      <c r="B71" s="236"/>
      <c r="C71" s="236"/>
      <c r="D71" s="236"/>
      <c r="E71" s="235" t="s">
        <v>222</v>
      </c>
      <c r="F71" s="237" t="s">
        <v>59</v>
      </c>
      <c r="G71" s="238">
        <f>SUM(G54:G60,G64:G70)</f>
        <v>0.6699617655</v>
      </c>
      <c r="H71" s="236"/>
      <c r="I71" s="239"/>
      <c r="J71" s="240">
        <f t="shared" si="11"/>
        <v>1</v>
      </c>
      <c r="K71" s="222"/>
      <c r="M71" s="238">
        <v>0.6213629575233421</v>
      </c>
      <c r="O71" s="148">
        <f t="shared" si="7"/>
        <v>0.9274603261</v>
      </c>
      <c r="P71" s="147"/>
      <c r="AG71" s="164"/>
      <c r="AH71" s="164"/>
      <c r="AI71" s="38"/>
      <c r="AJ71" s="38"/>
      <c r="AK71" s="38"/>
      <c r="AL71" s="38"/>
      <c r="AM71" s="168"/>
      <c r="AN71" s="202"/>
      <c r="AO71" s="202"/>
      <c r="AP71" s="216"/>
      <c r="AQ71" s="202"/>
      <c r="AR71" s="168"/>
      <c r="AT71" s="203"/>
    </row>
    <row r="72">
      <c r="A72" s="241"/>
      <c r="B72" s="236"/>
      <c r="C72" s="236"/>
      <c r="D72" s="236"/>
      <c r="E72" s="241"/>
      <c r="F72" s="237" t="s">
        <v>223</v>
      </c>
      <c r="G72" s="242">
        <f>SUM(G54:G60,G64:G66)+MAX(G67:G68)+MAX(G69:G70)</f>
        <v>0.6245013805</v>
      </c>
      <c r="H72" s="236"/>
      <c r="I72" s="239"/>
      <c r="J72" s="240"/>
      <c r="K72" s="222"/>
      <c r="M72" s="242">
        <v>0.5273729888160625</v>
      </c>
      <c r="O72" s="148">
        <f t="shared" si="7"/>
        <v>0.8444704933</v>
      </c>
      <c r="P72" s="147"/>
      <c r="AG72" s="164"/>
      <c r="AH72" s="164"/>
      <c r="AI72" s="38"/>
      <c r="AJ72" s="38"/>
      <c r="AK72" s="38"/>
      <c r="AL72" s="38"/>
      <c r="AM72" s="168"/>
      <c r="AN72" s="202"/>
      <c r="AO72" s="202"/>
      <c r="AP72" s="216"/>
      <c r="AQ72" s="202"/>
      <c r="AR72" s="168"/>
      <c r="AT72" s="203"/>
    </row>
    <row r="73">
      <c r="A73" s="243" t="s">
        <v>224</v>
      </c>
      <c r="B73" s="244"/>
      <c r="C73" s="244"/>
      <c r="D73" s="244"/>
      <c r="E73" s="243" t="s">
        <v>225</v>
      </c>
      <c r="F73" s="245" t="s">
        <v>59</v>
      </c>
      <c r="G73" s="246">
        <f>IF(F73=F71,G71,G72)</f>
        <v>0.6699617655</v>
      </c>
      <c r="H73" s="244"/>
      <c r="I73" s="247"/>
      <c r="J73" s="247"/>
      <c r="K73" s="247"/>
      <c r="M73" s="869" t="s">
        <v>700</v>
      </c>
      <c r="O73" s="148">
        <f t="shared" si="7"/>
        <v>0.9274603261</v>
      </c>
      <c r="P73" s="147"/>
      <c r="AG73" s="38"/>
      <c r="AH73" s="38"/>
      <c r="AI73" s="38"/>
      <c r="AJ73" s="38"/>
      <c r="AK73" s="38"/>
      <c r="AL73" s="38"/>
      <c r="AM73" s="168"/>
      <c r="AN73" s="168"/>
      <c r="AO73" s="202"/>
      <c r="AP73" s="142"/>
      <c r="AQ73" s="168"/>
      <c r="AR73" s="168"/>
      <c r="AT73" s="203"/>
    </row>
    <row r="74" ht="15.0" customHeight="1">
      <c r="P74" s="147"/>
      <c r="AG74" s="38"/>
      <c r="AH74" s="38"/>
      <c r="AI74" s="38"/>
      <c r="AJ74" s="38"/>
      <c r="AK74" s="38"/>
      <c r="AL74" s="38"/>
      <c r="AM74" s="168"/>
      <c r="AN74" s="168"/>
      <c r="AO74" s="202"/>
      <c r="AP74" s="142"/>
      <c r="AQ74" s="168"/>
      <c r="AR74" s="168"/>
      <c r="AT74" s="203"/>
    </row>
    <row r="75">
      <c r="P75" s="147"/>
      <c r="AG75" s="38"/>
      <c r="AH75" s="38"/>
      <c r="AI75" s="38"/>
      <c r="AJ75" s="38"/>
      <c r="AK75" s="38"/>
      <c r="AL75" s="38"/>
      <c r="AM75" s="168"/>
      <c r="AN75" s="168"/>
      <c r="AO75" s="202"/>
      <c r="AP75" s="142"/>
      <c r="AQ75" s="168"/>
      <c r="AR75" s="168"/>
      <c r="AT75" s="203"/>
    </row>
    <row r="76">
      <c r="A76" s="248" t="s">
        <v>226</v>
      </c>
      <c r="E76" s="204" t="s">
        <v>227</v>
      </c>
      <c r="P76" s="147"/>
      <c r="AG76" s="38"/>
      <c r="AH76" s="38"/>
      <c r="AI76" s="38"/>
      <c r="AJ76" s="38"/>
      <c r="AK76" s="38"/>
      <c r="AL76" s="38"/>
      <c r="AM76" s="168"/>
      <c r="AN76" s="138"/>
      <c r="AO76" s="138"/>
      <c r="AP76" s="138"/>
      <c r="AQ76" s="138"/>
      <c r="AR76" s="168"/>
      <c r="AT76" s="203"/>
    </row>
    <row r="77">
      <c r="A77" s="106" t="s">
        <v>228</v>
      </c>
      <c r="B77" s="106" t="s">
        <v>118</v>
      </c>
      <c r="C77" s="106" t="s">
        <v>121</v>
      </c>
      <c r="E77" s="249" t="s">
        <v>229</v>
      </c>
      <c r="F77" s="250" t="s">
        <v>230</v>
      </c>
      <c r="G77" s="251"/>
      <c r="H77" s="252"/>
      <c r="I77" s="250" t="s">
        <v>231</v>
      </c>
      <c r="J77" s="251"/>
      <c r="K77" s="251"/>
      <c r="L77" s="251"/>
      <c r="M77" s="251"/>
      <c r="N77" s="252"/>
      <c r="O77" s="253" t="s">
        <v>232</v>
      </c>
      <c r="P77" s="254" t="s">
        <v>233</v>
      </c>
      <c r="Q77" s="255" t="s">
        <v>234</v>
      </c>
      <c r="AM77" s="142"/>
      <c r="AO77" s="142"/>
      <c r="AP77" s="142"/>
      <c r="AQ77" s="142"/>
      <c r="AR77" s="168"/>
      <c r="AT77" s="203"/>
    </row>
    <row r="78">
      <c r="A78" s="108" t="s">
        <v>235</v>
      </c>
      <c r="B78" s="256">
        <f>SUM(P87,P144,P171,P190,P296,P330) * PARAMS("L") / 1024</f>
        <v>10.62957764</v>
      </c>
      <c r="C78" s="257"/>
      <c r="D78" s="38"/>
      <c r="E78" s="258" t="s">
        <v>236</v>
      </c>
      <c r="F78" s="259" t="s">
        <v>237</v>
      </c>
      <c r="G78" s="260"/>
      <c r="H78" s="261" t="s">
        <v>238</v>
      </c>
      <c r="I78" s="261" t="s">
        <v>239</v>
      </c>
      <c r="J78" s="261"/>
      <c r="K78" s="262" t="s">
        <v>40</v>
      </c>
      <c r="L78" s="262" t="s">
        <v>38</v>
      </c>
      <c r="M78" s="261" t="s">
        <v>125</v>
      </c>
      <c r="N78" s="261" t="s">
        <v>240</v>
      </c>
      <c r="O78" s="263" t="s">
        <v>63</v>
      </c>
      <c r="P78" s="264"/>
      <c r="Q78" s="262"/>
      <c r="AM78" s="142"/>
      <c r="AO78" s="138"/>
      <c r="AP78" s="138"/>
      <c r="AQ78" s="138"/>
      <c r="AR78" s="168"/>
      <c r="AT78" s="203"/>
    </row>
    <row r="79">
      <c r="A79" s="108" t="s">
        <v>241</v>
      </c>
      <c r="B79" s="265">
        <f>SUM($P$359,$P$455) * PARAMS("L") / 1024</f>
        <v>133.4375</v>
      </c>
      <c r="C79" s="172"/>
      <c r="D79" s="38"/>
      <c r="E79" s="266"/>
      <c r="F79" s="267"/>
      <c r="G79" s="268"/>
      <c r="H79" s="269" t="s">
        <v>242</v>
      </c>
      <c r="I79" s="270" t="s">
        <v>239</v>
      </c>
      <c r="J79" s="271"/>
      <c r="K79" s="270">
        <f t="shared" ref="K79:M79" si="12">PARAMS(K78)</f>
        <v>8192</v>
      </c>
      <c r="L79" s="270">
        <f t="shared" si="12"/>
        <v>1</v>
      </c>
      <c r="M79" s="270">
        <f t="shared" si="12"/>
        <v>7168</v>
      </c>
      <c r="N79" s="270" t="s">
        <v>240</v>
      </c>
      <c r="O79" s="272"/>
      <c r="P79" s="273">
        <f>SIZEOF_IN_MIB(J79:M79, $O78)</f>
        <v>56</v>
      </c>
      <c r="Q79" s="269"/>
      <c r="AM79" s="142"/>
      <c r="AN79" s="138"/>
      <c r="AO79" s="142"/>
      <c r="AP79" s="142"/>
      <c r="AQ79" s="138"/>
      <c r="AR79" s="168"/>
      <c r="AT79" s="203"/>
    </row>
    <row r="80">
      <c r="A80" s="198" t="s">
        <v>243</v>
      </c>
      <c r="B80" s="172"/>
      <c r="C80" s="172"/>
      <c r="D80" s="38"/>
      <c r="E80" s="266"/>
      <c r="F80" s="267"/>
      <c r="G80" s="268"/>
      <c r="H80" s="274" t="s">
        <v>244</v>
      </c>
      <c r="I80" s="274" t="s">
        <v>239</v>
      </c>
      <c r="J80" s="261"/>
      <c r="K80" s="262" t="s">
        <v>143</v>
      </c>
      <c r="L80" s="262"/>
      <c r="M80" s="262"/>
      <c r="N80" s="274" t="s">
        <v>240</v>
      </c>
      <c r="O80" s="275"/>
      <c r="P80" s="276"/>
      <c r="Q80" s="262"/>
      <c r="AM80" s="142"/>
      <c r="AN80" s="138"/>
      <c r="AO80" s="138"/>
      <c r="AP80" s="138"/>
      <c r="AQ80" s="138"/>
      <c r="AR80" s="168"/>
      <c r="AT80" s="203"/>
    </row>
    <row r="81">
      <c r="A81" s="108" t="s">
        <v>245</v>
      </c>
      <c r="B81" s="265">
        <f>SIZEOF_IN_MIB(PARAMS("B")*PARAMS("S")*PARAMS("L")*(PARAMS("c_kv")+PARAMS("h_rope")), PARAMS("kv_dtype"))/1024</f>
        <v>2470.5</v>
      </c>
      <c r="C81" s="172"/>
      <c r="D81" s="38"/>
      <c r="E81" s="277"/>
      <c r="F81" s="278"/>
      <c r="G81" s="279"/>
      <c r="H81" s="269" t="s">
        <v>246</v>
      </c>
      <c r="I81" s="271" t="s">
        <v>239</v>
      </c>
      <c r="J81" s="270"/>
      <c r="K81" s="271">
        <f t="shared" ref="K81:M81" si="13">K79/SHARDING(K80)</f>
        <v>128</v>
      </c>
      <c r="L81" s="271">
        <f t="shared" si="13"/>
        <v>1</v>
      </c>
      <c r="M81" s="271">
        <f t="shared" si="13"/>
        <v>7168</v>
      </c>
      <c r="N81" s="271" t="s">
        <v>240</v>
      </c>
      <c r="O81" s="280"/>
      <c r="P81" s="273">
        <f>SIZEOF_IN_MIB(J81:M81, $O78)</f>
        <v>0.875</v>
      </c>
      <c r="Q81" s="269"/>
      <c r="AG81" s="2"/>
      <c r="AK81" s="203"/>
      <c r="AM81" s="142"/>
      <c r="AN81" s="138"/>
      <c r="AO81" s="138"/>
      <c r="AP81" s="138"/>
      <c r="AQ81" s="138"/>
      <c r="AR81" s="168"/>
      <c r="AT81" s="203"/>
    </row>
    <row r="82">
      <c r="A82" s="198" t="s">
        <v>247</v>
      </c>
      <c r="B82" s="281">
        <f>MAX(P87,P106,P136,P163,P182,P201,P250,P269,P288,P304,P365,P414,P505,P524)/1024</f>
        <v>0.01025390625</v>
      </c>
      <c r="C82" s="198"/>
      <c r="D82" s="38"/>
      <c r="E82" s="258" t="s">
        <v>248</v>
      </c>
      <c r="F82" s="282" t="s">
        <v>249</v>
      </c>
      <c r="G82" s="260"/>
      <c r="H82" s="261" t="s">
        <v>238</v>
      </c>
      <c r="I82" s="261" t="s">
        <v>239</v>
      </c>
      <c r="J82" s="261"/>
      <c r="K82" s="262" t="s">
        <v>40</v>
      </c>
      <c r="L82" s="262" t="s">
        <v>38</v>
      </c>
      <c r="M82" s="283" t="s">
        <v>125</v>
      </c>
      <c r="N82" s="261" t="s">
        <v>240</v>
      </c>
      <c r="O82" s="263" t="str">
        <f>EXTRACT_ACTIVATION_DTYPE(PARAMS("attn_proj_dtype"))</f>
        <v>fp8</v>
      </c>
      <c r="P82" s="264"/>
      <c r="Q82" s="263" t="b">
        <v>0</v>
      </c>
      <c r="AG82" s="2"/>
      <c r="AK82" s="231"/>
      <c r="AL82" s="232"/>
      <c r="AM82" s="168"/>
      <c r="AN82" s="138"/>
      <c r="AO82" s="138"/>
      <c r="AP82" s="138"/>
      <c r="AQ82" s="138"/>
      <c r="AR82" s="168"/>
      <c r="AT82" s="203"/>
    </row>
    <row r="83">
      <c r="A83" s="284" t="s">
        <v>250</v>
      </c>
      <c r="B83" s="285">
        <f>SUM(B78:B81)</f>
        <v>2614.567078</v>
      </c>
      <c r="C83" s="284" t="str">
        <f>"&lt;=" &amp; ($H$28 * PARAMS("num_devices")) &amp; " (Capacity)?"</f>
        <v>&lt;=6144 (Capacity)?</v>
      </c>
      <c r="D83" s="38"/>
      <c r="E83" s="266"/>
      <c r="F83" s="267"/>
      <c r="G83" s="268"/>
      <c r="H83" s="269" t="s">
        <v>242</v>
      </c>
      <c r="I83" s="270" t="s">
        <v>239</v>
      </c>
      <c r="J83" s="271"/>
      <c r="K83" s="270">
        <f t="shared" ref="K83:M83" si="14">PARAMS(K82)</f>
        <v>8192</v>
      </c>
      <c r="L83" s="270">
        <f t="shared" si="14"/>
        <v>1</v>
      </c>
      <c r="M83" s="270">
        <f t="shared" si="14"/>
        <v>7168</v>
      </c>
      <c r="N83" s="270" t="s">
        <v>240</v>
      </c>
      <c r="O83" s="272"/>
      <c r="P83" s="273">
        <f>SIZEOF_IN_MIB(J83:M83, $O82)</f>
        <v>56</v>
      </c>
      <c r="Q83" s="272"/>
      <c r="AG83" s="2"/>
      <c r="AM83" s="38"/>
      <c r="AR83" s="38"/>
    </row>
    <row r="84">
      <c r="A84" s="172"/>
      <c r="B84" s="172"/>
      <c r="C84" s="172"/>
      <c r="D84" s="87"/>
      <c r="E84" s="266"/>
      <c r="F84" s="267"/>
      <c r="G84" s="268"/>
      <c r="H84" s="274" t="s">
        <v>244</v>
      </c>
      <c r="I84" s="274" t="s">
        <v>239</v>
      </c>
      <c r="J84" s="261"/>
      <c r="K84" s="262" t="s">
        <v>143</v>
      </c>
      <c r="L84" s="262"/>
      <c r="M84" s="274"/>
      <c r="N84" s="274" t="s">
        <v>240</v>
      </c>
      <c r="O84" s="275"/>
      <c r="P84" s="276"/>
      <c r="Q84" s="275"/>
    </row>
    <row r="85">
      <c r="A85" s="108" t="s">
        <v>251</v>
      </c>
      <c r="B85" s="256">
        <f>SUM(P89,P146,P173,P192,P298,P332) * PARAMS("L") / 1024</f>
        <v>10.62957764</v>
      </c>
      <c r="C85" s="257"/>
      <c r="D85" s="87"/>
      <c r="E85" s="266"/>
      <c r="F85" s="278"/>
      <c r="G85" s="279"/>
      <c r="H85" s="269" t="s">
        <v>246</v>
      </c>
      <c r="I85" s="271" t="s">
        <v>239</v>
      </c>
      <c r="J85" s="270"/>
      <c r="K85" s="271">
        <f t="shared" ref="K85:M85" si="15">K83/SHARDING(K84)</f>
        <v>128</v>
      </c>
      <c r="L85" s="271">
        <f t="shared" si="15"/>
        <v>1</v>
      </c>
      <c r="M85" s="271">
        <f t="shared" si="15"/>
        <v>7168</v>
      </c>
      <c r="N85" s="271" t="s">
        <v>240</v>
      </c>
      <c r="O85" s="280"/>
      <c r="P85" s="273">
        <f>SIZEOF_IN_MIB(J85:M85, $O82)</f>
        <v>0.875</v>
      </c>
      <c r="Q85" s="280"/>
      <c r="AG85" s="2"/>
    </row>
    <row r="86">
      <c r="A86" s="108" t="s">
        <v>252</v>
      </c>
      <c r="B86" s="265">
        <f>SUM(P409,P457) * PARAMS("L") / 1024</f>
        <v>5.00390625</v>
      </c>
      <c r="C86" s="257"/>
      <c r="D86" s="87"/>
      <c r="E86" s="266"/>
      <c r="F86" s="259" t="s">
        <v>253</v>
      </c>
      <c r="G86" s="260"/>
      <c r="H86" s="274" t="s">
        <v>238</v>
      </c>
      <c r="I86" s="274" t="s">
        <v>239</v>
      </c>
      <c r="J86" s="261"/>
      <c r="K86" s="261"/>
      <c r="L86" s="286" t="s">
        <v>125</v>
      </c>
      <c r="M86" s="262" t="s">
        <v>142</v>
      </c>
      <c r="N86" s="274" t="s">
        <v>240</v>
      </c>
      <c r="O86" s="263" t="str">
        <f>EXTRACT_WEIGHT_DTYPE(PARAMS("attn_proj_dtype"))</f>
        <v>fp8</v>
      </c>
      <c r="P86" s="276"/>
      <c r="Q86" s="263" t="b">
        <v>0</v>
      </c>
      <c r="AP86" s="138"/>
      <c r="AQ86" s="138"/>
      <c r="AT86" s="149"/>
    </row>
    <row r="87">
      <c r="A87" s="198" t="s">
        <v>243</v>
      </c>
      <c r="B87" s="172"/>
      <c r="C87" s="257"/>
      <c r="D87" s="87"/>
      <c r="E87" s="266"/>
      <c r="F87" s="267"/>
      <c r="G87" s="268"/>
      <c r="H87" s="269" t="s">
        <v>242</v>
      </c>
      <c r="I87" s="271" t="s">
        <v>239</v>
      </c>
      <c r="J87" s="270"/>
      <c r="K87" s="270"/>
      <c r="L87" s="271">
        <f t="shared" ref="L87:M87" si="16">PARAMS(L86)</f>
        <v>7168</v>
      </c>
      <c r="M87" s="271">
        <f t="shared" si="16"/>
        <v>1536</v>
      </c>
      <c r="N87" s="271" t="s">
        <v>240</v>
      </c>
      <c r="O87" s="272"/>
      <c r="P87" s="273">
        <f>SIZEOF_IN_MIB(J87:M87, $O86)</f>
        <v>10.5</v>
      </c>
      <c r="Q87" s="272"/>
      <c r="AP87" s="142"/>
    </row>
    <row r="88">
      <c r="A88" s="108" t="s">
        <v>254</v>
      </c>
      <c r="B88" s="265">
        <f>B81/PARAMS("num_devices")</f>
        <v>38.6015625</v>
      </c>
      <c r="C88" s="257"/>
      <c r="D88" s="87"/>
      <c r="E88" s="266"/>
      <c r="F88" s="267"/>
      <c r="G88" s="268"/>
      <c r="H88" s="274" t="s">
        <v>244</v>
      </c>
      <c r="I88" s="274" t="s">
        <v>239</v>
      </c>
      <c r="J88" s="261"/>
      <c r="K88" s="261"/>
      <c r="L88" s="274"/>
      <c r="M88" s="274"/>
      <c r="N88" s="274" t="s">
        <v>240</v>
      </c>
      <c r="O88" s="275"/>
      <c r="P88" s="276"/>
      <c r="Q88" s="275"/>
      <c r="AP88" s="138"/>
      <c r="AQ88" s="138"/>
      <c r="AT88" s="149"/>
    </row>
    <row r="89">
      <c r="A89" s="108" t="s">
        <v>255</v>
      </c>
      <c r="B89" s="265">
        <f>MAX(P89,P108,P138,P165,P184,P203,P252,P271,P290,P306,P367,P416,P507,P526)/1024</f>
        <v>0.01025390625</v>
      </c>
      <c r="C89" s="257"/>
      <c r="D89" s="87"/>
      <c r="E89" s="266"/>
      <c r="F89" s="278"/>
      <c r="G89" s="279"/>
      <c r="H89" s="271" t="s">
        <v>246</v>
      </c>
      <c r="I89" s="271" t="s">
        <v>239</v>
      </c>
      <c r="J89" s="270"/>
      <c r="K89" s="270"/>
      <c r="L89" s="271">
        <f t="shared" ref="L89:M89" si="17">L87/SHARDING(L88)</f>
        <v>7168</v>
      </c>
      <c r="M89" s="271">
        <f t="shared" si="17"/>
        <v>1536</v>
      </c>
      <c r="N89" s="271" t="s">
        <v>240</v>
      </c>
      <c r="O89" s="280"/>
      <c r="P89" s="273">
        <f>SIZEOF_IN_MIB(J89:M89, $O86)</f>
        <v>10.5</v>
      </c>
      <c r="Q89" s="280"/>
    </row>
    <row r="90">
      <c r="A90" s="122" t="s">
        <v>256</v>
      </c>
      <c r="B90" s="287">
        <f>SUM(B85:B88)</f>
        <v>54.23504639</v>
      </c>
      <c r="C90" s="288" t="str">
        <f>"&lt;=" &amp; ($H$28) &amp; " (Capacity)?"</f>
        <v>&lt;=96 (Capacity)?</v>
      </c>
      <c r="D90" s="87"/>
      <c r="E90" s="266"/>
      <c r="F90" s="259" t="s">
        <v>257</v>
      </c>
      <c r="G90" s="260"/>
      <c r="H90" s="289" t="s">
        <v>238</v>
      </c>
      <c r="I90" s="289" t="s">
        <v>239</v>
      </c>
      <c r="J90" s="290"/>
      <c r="K90" s="195" t="s">
        <v>40</v>
      </c>
      <c r="L90" s="195" t="s">
        <v>38</v>
      </c>
      <c r="M90" s="195" t="s">
        <v>142</v>
      </c>
      <c r="N90" s="289" t="s">
        <v>240</v>
      </c>
      <c r="O90" s="291" t="s">
        <v>82</v>
      </c>
      <c r="P90" s="292"/>
      <c r="Q90" s="291" t="b">
        <v>0</v>
      </c>
    </row>
    <row r="91">
      <c r="A91" s="87"/>
      <c r="B91" s="87"/>
      <c r="C91" s="87"/>
      <c r="D91" s="87"/>
      <c r="E91" s="266"/>
      <c r="F91" s="267"/>
      <c r="G91" s="268"/>
      <c r="H91" s="195" t="s">
        <v>242</v>
      </c>
      <c r="I91" s="289" t="s">
        <v>239</v>
      </c>
      <c r="J91" s="290"/>
      <c r="K91" s="289">
        <f t="shared" ref="K91:M91" si="18">PARAMS(K90)</f>
        <v>8192</v>
      </c>
      <c r="L91" s="290">
        <f t="shared" si="18"/>
        <v>1</v>
      </c>
      <c r="M91" s="289">
        <f t="shared" si="18"/>
        <v>1536</v>
      </c>
      <c r="N91" s="289" t="s">
        <v>240</v>
      </c>
      <c r="O91" s="266"/>
      <c r="P91" s="292">
        <f>SIZEOF_IN_MIB(K91:M91, $O90)</f>
        <v>24</v>
      </c>
      <c r="Q91" s="266"/>
    </row>
    <row r="92">
      <c r="A92" s="87"/>
      <c r="B92" s="87"/>
      <c r="C92" s="87"/>
      <c r="D92" s="87"/>
      <c r="E92" s="266"/>
      <c r="F92" s="267"/>
      <c r="G92" s="268"/>
      <c r="H92" s="289" t="s">
        <v>244</v>
      </c>
      <c r="I92" s="289" t="s">
        <v>239</v>
      </c>
      <c r="J92" s="290"/>
      <c r="K92" s="195" t="s">
        <v>143</v>
      </c>
      <c r="L92" s="195"/>
      <c r="M92" s="289"/>
      <c r="N92" s="289" t="s">
        <v>240</v>
      </c>
      <c r="O92" s="266"/>
      <c r="P92" s="292"/>
      <c r="Q92" s="266"/>
    </row>
    <row r="93">
      <c r="A93" s="87"/>
      <c r="B93" s="87"/>
      <c r="C93" s="87"/>
      <c r="D93" s="87"/>
      <c r="E93" s="266"/>
      <c r="F93" s="278"/>
      <c r="G93" s="279"/>
      <c r="H93" s="289" t="s">
        <v>246</v>
      </c>
      <c r="I93" s="289" t="s">
        <v>239</v>
      </c>
      <c r="J93" s="290"/>
      <c r="K93" s="289">
        <f t="shared" ref="K93:M93" si="19">K91/SHARDING(K92)</f>
        <v>128</v>
      </c>
      <c r="L93" s="289">
        <f t="shared" si="19"/>
        <v>1</v>
      </c>
      <c r="M93" s="289">
        <f t="shared" si="19"/>
        <v>1536</v>
      </c>
      <c r="N93" s="289" t="s">
        <v>240</v>
      </c>
      <c r="O93" s="277"/>
      <c r="P93" s="292">
        <f>SIZEOF_IN_MIB(K93:M93, $O90)</f>
        <v>0.375</v>
      </c>
      <c r="Q93" s="277"/>
    </row>
    <row r="94">
      <c r="A94" s="87"/>
      <c r="B94" s="87"/>
      <c r="C94" s="87"/>
      <c r="E94" s="266"/>
      <c r="F94" s="296" t="s">
        <v>258</v>
      </c>
      <c r="G94" s="297" t="s">
        <v>259</v>
      </c>
      <c r="H94" s="298" t="s">
        <v>238</v>
      </c>
      <c r="I94" s="290" t="s">
        <v>239</v>
      </c>
      <c r="J94" s="290" t="str">
        <f t="array" ref="J94:M97">J78:M81</f>
        <v/>
      </c>
      <c r="K94" s="195" t="s">
        <v>40</v>
      </c>
      <c r="L94" s="195" t="s">
        <v>38</v>
      </c>
      <c r="M94" s="299" t="s">
        <v>125</v>
      </c>
      <c r="N94" s="290" t="s">
        <v>240</v>
      </c>
      <c r="O94" s="291" t="str">
        <f>O82</f>
        <v>fp8</v>
      </c>
      <c r="P94" s="290"/>
      <c r="Q94" s="291"/>
    </row>
    <row r="95">
      <c r="A95" s="87"/>
      <c r="B95" s="87"/>
      <c r="C95" s="87"/>
      <c r="E95" s="266"/>
      <c r="F95" s="266"/>
      <c r="G95" s="266"/>
      <c r="H95" s="300" t="s">
        <v>242</v>
      </c>
      <c r="I95" s="290" t="s">
        <v>239</v>
      </c>
      <c r="J95" s="289"/>
      <c r="K95" s="290">
        <v>8192.0</v>
      </c>
      <c r="L95" s="290">
        <v>1.0</v>
      </c>
      <c r="M95" s="290">
        <v>7168.0</v>
      </c>
      <c r="N95" s="290" t="s">
        <v>240</v>
      </c>
      <c r="O95" s="266"/>
      <c r="P95" s="301">
        <f>SIZEOF_IN_MIB(J95:M95, O94)</f>
        <v>56</v>
      </c>
      <c r="Q95" s="266"/>
    </row>
    <row r="96">
      <c r="A96" s="87"/>
      <c r="B96" s="87"/>
      <c r="C96" s="87"/>
      <c r="E96" s="266"/>
      <c r="F96" s="266"/>
      <c r="G96" s="266"/>
      <c r="H96" s="300" t="s">
        <v>260</v>
      </c>
      <c r="I96" s="289" t="s">
        <v>239</v>
      </c>
      <c r="J96" s="290"/>
      <c r="K96" s="195" t="s">
        <v>143</v>
      </c>
      <c r="L96" s="195"/>
      <c r="M96" s="195"/>
      <c r="N96" s="289" t="s">
        <v>240</v>
      </c>
      <c r="O96" s="266"/>
      <c r="P96" s="301"/>
      <c r="Q96" s="266"/>
    </row>
    <row r="97">
      <c r="A97" s="87"/>
      <c r="B97" s="87"/>
      <c r="C97" s="87"/>
      <c r="E97" s="266"/>
      <c r="F97" s="266"/>
      <c r="G97" s="266"/>
      <c r="H97" s="302" t="s">
        <v>261</v>
      </c>
      <c r="I97" s="274" t="s">
        <v>239</v>
      </c>
      <c r="J97" s="261"/>
      <c r="K97" s="274">
        <v>128.0</v>
      </c>
      <c r="L97" s="274">
        <v>1.0</v>
      </c>
      <c r="M97" s="274">
        <v>7168.0</v>
      </c>
      <c r="N97" s="262" t="s">
        <v>240</v>
      </c>
      <c r="O97" s="275"/>
      <c r="P97" s="303">
        <f>SIZEOF_IN_MIB(J97:M97, O94)</f>
        <v>0.875</v>
      </c>
      <c r="Q97" s="275"/>
    </row>
    <row r="98">
      <c r="A98" s="87"/>
      <c r="B98" s="87"/>
      <c r="C98" s="87"/>
      <c r="E98" s="266"/>
      <c r="F98" s="266"/>
      <c r="G98" s="277"/>
      <c r="H98" s="304" t="s">
        <v>262</v>
      </c>
      <c r="I98" s="271" t="s">
        <v>239</v>
      </c>
      <c r="J98" s="270"/>
      <c r="K98" s="269"/>
      <c r="L98" s="269"/>
      <c r="M98" s="269"/>
      <c r="N98" s="271" t="s">
        <v>240</v>
      </c>
      <c r="O98" s="280"/>
      <c r="P98" s="305"/>
      <c r="Q98" s="280"/>
      <c r="R98" s="38"/>
      <c r="S98" s="38"/>
      <c r="AG98" s="38"/>
      <c r="AH98" s="38"/>
      <c r="AI98" s="38"/>
      <c r="AJ98" s="38"/>
      <c r="AK98" s="38"/>
      <c r="AL98" s="38"/>
      <c r="AM98" s="38"/>
      <c r="AN98" s="38"/>
      <c r="AO98" s="38"/>
      <c r="AP98" s="38"/>
      <c r="AQ98" s="38"/>
      <c r="AR98" s="38"/>
      <c r="AS98" s="38"/>
      <c r="AT98" s="38"/>
    </row>
    <row r="99">
      <c r="A99" s="87"/>
      <c r="B99" s="87"/>
      <c r="C99" s="87"/>
      <c r="E99" s="266"/>
      <c r="F99" s="266"/>
      <c r="G99" s="306" t="s">
        <v>263</v>
      </c>
      <c r="H99" s="307"/>
      <c r="I99" s="308"/>
      <c r="J99" s="308"/>
      <c r="K99" s="308"/>
      <c r="L99" s="309"/>
      <c r="M99" s="309"/>
      <c r="N99" s="309"/>
      <c r="O99" s="308"/>
      <c r="P99" s="310"/>
      <c r="Q99" s="308"/>
      <c r="R99" s="38"/>
      <c r="S99" s="38"/>
      <c r="AG99" s="38"/>
      <c r="AH99" s="38"/>
      <c r="AI99" s="38"/>
      <c r="AJ99" s="38"/>
      <c r="AK99" s="38"/>
      <c r="AL99" s="38"/>
      <c r="AM99" s="38"/>
      <c r="AN99" s="38"/>
      <c r="AO99" s="38"/>
      <c r="AP99" s="38"/>
      <c r="AQ99" s="38"/>
      <c r="AR99" s="38"/>
      <c r="AS99" s="38"/>
      <c r="AT99" s="38"/>
    </row>
    <row r="100">
      <c r="A100" s="87"/>
      <c r="B100" s="87"/>
      <c r="C100" s="87"/>
      <c r="E100" s="266"/>
      <c r="F100" s="266"/>
      <c r="G100" s="311" t="s">
        <v>264</v>
      </c>
      <c r="H100" s="312">
        <f>SHARDING(K96)*SHARDING(L96)*SHARDING(M96)</f>
        <v>64</v>
      </c>
      <c r="I100" s="313"/>
      <c r="J100" s="313"/>
      <c r="K100" s="313"/>
      <c r="L100" s="314"/>
      <c r="M100" s="314"/>
      <c r="N100" s="314"/>
      <c r="O100" s="313"/>
      <c r="P100" s="315"/>
      <c r="Q100" s="313"/>
      <c r="R100" s="38"/>
      <c r="S100" s="38"/>
      <c r="AG100" s="38"/>
      <c r="AH100" s="38"/>
      <c r="AI100" s="38"/>
      <c r="AJ100" s="38"/>
      <c r="AK100" s="38"/>
      <c r="AL100" s="38"/>
      <c r="AM100" s="38"/>
      <c r="AN100" s="38"/>
      <c r="AO100" s="38"/>
      <c r="AP100" s="38"/>
      <c r="AQ100" s="38"/>
      <c r="AR100" s="38"/>
      <c r="AS100" s="38"/>
      <c r="AT100" s="38"/>
    </row>
    <row r="101">
      <c r="A101" s="87"/>
      <c r="B101" s="87"/>
      <c r="C101" s="87"/>
      <c r="E101" s="266"/>
      <c r="F101" s="266"/>
      <c r="G101" s="311" t="s">
        <v>265</v>
      </c>
      <c r="H101" s="316">
        <f>P97 * (H100-1)</f>
        <v>55.125</v>
      </c>
      <c r="I101" s="222"/>
      <c r="J101" s="317"/>
      <c r="K101" s="317"/>
      <c r="L101" s="318"/>
      <c r="M101" s="318"/>
      <c r="N101" s="318"/>
      <c r="O101" s="317"/>
      <c r="P101" s="319"/>
      <c r="Q101" s="317"/>
      <c r="R101" s="38"/>
      <c r="S101" s="38"/>
      <c r="AG101" s="38"/>
      <c r="AH101" s="38"/>
      <c r="AI101" s="38"/>
      <c r="AJ101" s="38"/>
      <c r="AK101" s="38"/>
      <c r="AL101" s="38"/>
      <c r="AM101" s="38"/>
      <c r="AN101" s="38"/>
      <c r="AO101" s="38"/>
      <c r="AP101" s="38"/>
      <c r="AQ101" s="38"/>
      <c r="AR101" s="38"/>
      <c r="AS101" s="38"/>
      <c r="AT101" s="38"/>
    </row>
    <row r="102">
      <c r="A102" s="87"/>
      <c r="B102" s="87"/>
      <c r="C102" s="87"/>
      <c r="E102" s="266"/>
      <c r="F102" s="266"/>
      <c r="G102" s="320" t="s">
        <v>266</v>
      </c>
      <c r="H102" s="321">
        <f>H101*H100</f>
        <v>3528</v>
      </c>
      <c r="I102" s="313"/>
      <c r="J102" s="305"/>
      <c r="K102" s="305"/>
      <c r="L102" s="314"/>
      <c r="M102" s="314"/>
      <c r="N102" s="314"/>
      <c r="O102" s="313"/>
      <c r="P102" s="315"/>
      <c r="Q102" s="313"/>
      <c r="R102" s="38"/>
      <c r="S102" s="38"/>
      <c r="AG102" s="38"/>
      <c r="AH102" s="38"/>
      <c r="AI102" s="38"/>
      <c r="AJ102" s="38"/>
      <c r="AK102" s="38"/>
      <c r="AL102" s="38"/>
      <c r="AM102" s="38"/>
      <c r="AN102" s="38"/>
      <c r="AO102" s="38"/>
      <c r="AP102" s="38"/>
      <c r="AQ102" s="38"/>
      <c r="AR102" s="38"/>
      <c r="AS102" s="38"/>
      <c r="AT102" s="38"/>
    </row>
    <row r="103">
      <c r="A103" s="87"/>
      <c r="B103" s="87"/>
      <c r="C103" s="87"/>
      <c r="E103" s="266"/>
      <c r="F103" s="266"/>
      <c r="G103" s="322" t="s">
        <v>267</v>
      </c>
      <c r="H103" s="323" t="str">
        <f>IFS(H100=8,12,
H100=4,4,
H100=2,1,
H100=1,0,
TRUE,NA())</f>
        <v>#N/A</v>
      </c>
      <c r="I103" s="317"/>
      <c r="J103" s="317"/>
      <c r="K103" s="317"/>
      <c r="L103" s="318"/>
      <c r="M103" s="318"/>
      <c r="N103" s="318"/>
      <c r="O103" s="317"/>
      <c r="P103" s="319"/>
      <c r="Q103" s="317"/>
      <c r="R103" s="38"/>
      <c r="S103" s="38"/>
      <c r="AG103" s="38"/>
      <c r="AH103" s="38"/>
      <c r="AI103" s="38"/>
      <c r="AJ103" s="38"/>
      <c r="AK103" s="38"/>
      <c r="AL103" s="38"/>
      <c r="AM103" s="38"/>
      <c r="AN103" s="38"/>
      <c r="AO103" s="38"/>
      <c r="AP103" s="38"/>
      <c r="AQ103" s="38"/>
      <c r="AR103" s="38"/>
      <c r="AS103" s="38"/>
      <c r="AT103" s="38"/>
    </row>
    <row r="104">
      <c r="A104" s="87"/>
      <c r="B104" s="87"/>
      <c r="C104" s="87"/>
      <c r="E104" s="266"/>
      <c r="F104" s="266"/>
      <c r="G104" s="198" t="s">
        <v>268</v>
      </c>
      <c r="H104" s="324">
        <v>1.0</v>
      </c>
      <c r="I104" s="325"/>
      <c r="J104" s="325"/>
      <c r="K104" s="325"/>
      <c r="L104" s="326"/>
      <c r="M104" s="326"/>
      <c r="N104" s="326"/>
      <c r="O104" s="325"/>
      <c r="P104" s="327"/>
      <c r="Q104" s="325"/>
      <c r="R104" s="38"/>
      <c r="S104" s="38"/>
      <c r="AG104" s="38"/>
      <c r="AH104" s="38"/>
      <c r="AI104" s="38"/>
      <c r="AJ104" s="38"/>
      <c r="AK104" s="38"/>
      <c r="AL104" s="38"/>
      <c r="AM104" s="38"/>
      <c r="AN104" s="38"/>
      <c r="AO104" s="38"/>
      <c r="AP104" s="38"/>
      <c r="AQ104" s="38"/>
      <c r="AR104" s="38"/>
      <c r="AS104" s="38"/>
      <c r="AT104" s="38"/>
    </row>
    <row r="105">
      <c r="A105" s="87"/>
      <c r="B105" s="87"/>
      <c r="C105" s="87"/>
      <c r="E105" s="266"/>
      <c r="F105" s="266"/>
      <c r="G105" s="328" t="s">
        <v>269</v>
      </c>
      <c r="H105" s="329" t="str">
        <f>ALL_GATHER_CHIP2CHIP_TIME_MS2(H102 * H104, H103)</f>
        <v>#N/A</v>
      </c>
      <c r="I105" s="330"/>
      <c r="J105" s="330"/>
      <c r="K105" s="330"/>
      <c r="L105" s="331"/>
      <c r="M105" s="331"/>
      <c r="N105" s="331"/>
      <c r="O105" s="330"/>
      <c r="P105" s="332"/>
      <c r="Q105" s="330"/>
      <c r="R105" s="38"/>
      <c r="S105" s="38"/>
      <c r="AG105" s="38"/>
      <c r="AH105" s="38"/>
      <c r="AI105" s="38"/>
      <c r="AJ105" s="38"/>
      <c r="AK105" s="38"/>
      <c r="AL105" s="38"/>
      <c r="AM105" s="38"/>
      <c r="AN105" s="38"/>
      <c r="AO105" s="38"/>
      <c r="AP105" s="38"/>
      <c r="AQ105" s="38"/>
      <c r="AR105" s="38"/>
      <c r="AS105" s="38"/>
      <c r="AT105" s="38"/>
    </row>
    <row r="106">
      <c r="A106" s="87"/>
      <c r="B106" s="87"/>
      <c r="C106" s="87"/>
      <c r="E106" s="266"/>
      <c r="F106" s="266"/>
      <c r="G106" s="320"/>
      <c r="H106" s="333"/>
      <c r="I106" s="325"/>
      <c r="J106" s="325"/>
      <c r="K106" s="325"/>
      <c r="L106" s="326"/>
      <c r="M106" s="326"/>
      <c r="N106" s="326"/>
      <c r="O106" s="325"/>
      <c r="P106" s="327"/>
      <c r="Q106" s="325"/>
      <c r="R106" s="38"/>
      <c r="S106" s="38"/>
      <c r="AG106" s="38"/>
      <c r="AH106" s="38"/>
      <c r="AI106" s="38"/>
      <c r="AJ106" s="38"/>
      <c r="AK106" s="38"/>
      <c r="AL106" s="38"/>
      <c r="AM106" s="38"/>
      <c r="AN106" s="38"/>
      <c r="AO106" s="38"/>
      <c r="AP106" s="38"/>
      <c r="AQ106" s="38"/>
      <c r="AR106" s="38"/>
      <c r="AS106" s="38"/>
      <c r="AT106" s="38"/>
    </row>
    <row r="107">
      <c r="A107" s="87"/>
      <c r="B107" s="87"/>
      <c r="C107" s="87"/>
      <c r="E107" s="266"/>
      <c r="F107" s="266"/>
      <c r="G107" s="306" t="s">
        <v>270</v>
      </c>
      <c r="H107" s="307"/>
      <c r="I107" s="308"/>
      <c r="J107" s="308"/>
      <c r="K107" s="308"/>
      <c r="L107" s="309"/>
      <c r="M107" s="309"/>
      <c r="N107" s="309"/>
      <c r="O107" s="308"/>
      <c r="P107" s="310"/>
      <c r="Q107" s="308"/>
      <c r="R107" s="38"/>
      <c r="S107" s="38"/>
      <c r="AG107" s="38"/>
      <c r="AH107" s="38"/>
      <c r="AI107" s="38"/>
      <c r="AJ107" s="38"/>
      <c r="AK107" s="38"/>
      <c r="AL107" s="38"/>
      <c r="AM107" s="38"/>
      <c r="AN107" s="38"/>
      <c r="AO107" s="38"/>
      <c r="AP107" s="38"/>
      <c r="AQ107" s="38"/>
      <c r="AR107" s="38"/>
      <c r="AS107" s="38"/>
      <c r="AT107" s="38"/>
    </row>
    <row r="108">
      <c r="A108" s="87"/>
      <c r="B108" s="87"/>
      <c r="C108" s="87"/>
      <c r="E108" s="266"/>
      <c r="F108" s="266"/>
      <c r="G108" s="334" t="s">
        <v>271</v>
      </c>
      <c r="H108" s="335" t="s">
        <v>264</v>
      </c>
      <c r="I108" s="305"/>
      <c r="J108" s="336">
        <f>SHARDING(K96)*SHARDING(L96)*SHARDING(M96)/HW_SPEC("# of TensorCore per Chip")</f>
        <v>32</v>
      </c>
      <c r="K108" s="325"/>
      <c r="L108" s="326"/>
      <c r="M108" s="326"/>
      <c r="N108" s="326"/>
      <c r="O108" s="325"/>
      <c r="P108" s="327"/>
      <c r="Q108" s="325"/>
      <c r="R108" s="38"/>
      <c r="S108" s="38"/>
      <c r="AG108" s="38"/>
      <c r="AH108" s="38"/>
      <c r="AI108" s="38"/>
      <c r="AJ108" s="38"/>
      <c r="AK108" s="38"/>
      <c r="AL108" s="38"/>
      <c r="AM108" s="38"/>
      <c r="AN108" s="38"/>
      <c r="AO108" s="38"/>
      <c r="AP108" s="38"/>
      <c r="AQ108" s="38"/>
      <c r="AR108" s="38"/>
      <c r="AS108" s="38"/>
      <c r="AT108" s="38"/>
    </row>
    <row r="109">
      <c r="A109" s="87"/>
      <c r="B109" s="87"/>
      <c r="C109" s="87"/>
      <c r="E109" s="266"/>
      <c r="F109" s="266"/>
      <c r="G109" s="266"/>
      <c r="H109" s="311" t="s">
        <v>265</v>
      </c>
      <c r="I109" s="172"/>
      <c r="J109" s="337">
        <f>P97 * HW_SPEC("# of TensorCore per Chip") * (J108-1)</f>
        <v>54.25</v>
      </c>
      <c r="K109" s="338"/>
      <c r="L109" s="339"/>
      <c r="M109" s="339"/>
      <c r="N109" s="339"/>
      <c r="O109" s="338"/>
      <c r="P109" s="340"/>
      <c r="Q109" s="338"/>
      <c r="R109" s="38"/>
      <c r="S109" s="38"/>
      <c r="AG109" s="38"/>
      <c r="AH109" s="38"/>
      <c r="AI109" s="38"/>
      <c r="AJ109" s="38"/>
      <c r="AK109" s="38"/>
      <c r="AL109" s="38"/>
      <c r="AM109" s="38"/>
      <c r="AN109" s="38"/>
      <c r="AO109" s="38"/>
      <c r="AP109" s="38"/>
      <c r="AQ109" s="38"/>
      <c r="AR109" s="38"/>
      <c r="AS109" s="38"/>
      <c r="AT109" s="38"/>
    </row>
    <row r="110">
      <c r="A110" s="87"/>
      <c r="B110" s="87"/>
      <c r="C110" s="87"/>
      <c r="E110" s="266"/>
      <c r="F110" s="266"/>
      <c r="G110" s="266"/>
      <c r="H110" s="320" t="s">
        <v>266</v>
      </c>
      <c r="I110" s="172"/>
      <c r="J110" s="337">
        <f>J109*J108</f>
        <v>1736</v>
      </c>
      <c r="K110" s="338"/>
      <c r="L110" s="339"/>
      <c r="M110" s="339"/>
      <c r="N110" s="339"/>
      <c r="O110" s="338"/>
      <c r="P110" s="340"/>
      <c r="Q110" s="338"/>
      <c r="R110" s="38"/>
      <c r="S110" s="38"/>
      <c r="AG110" s="38"/>
      <c r="AH110" s="38"/>
      <c r="AI110" s="38"/>
      <c r="AJ110" s="38"/>
      <c r="AK110" s="38"/>
      <c r="AL110" s="38"/>
      <c r="AM110" s="38"/>
      <c r="AN110" s="38"/>
      <c r="AO110" s="38"/>
      <c r="AP110" s="38"/>
      <c r="AQ110" s="38"/>
      <c r="AR110" s="38"/>
      <c r="AS110" s="38"/>
      <c r="AT110" s="38"/>
    </row>
    <row r="111">
      <c r="A111" s="87"/>
      <c r="B111" s="87"/>
      <c r="C111" s="87"/>
      <c r="E111" s="266"/>
      <c r="F111" s="266"/>
      <c r="G111" s="266"/>
      <c r="H111" s="322" t="s">
        <v>267</v>
      </c>
      <c r="I111" s="172"/>
      <c r="J111" s="341" t="str">
        <f>IFS(J108=8,12,
J108=4,4,
J108=2,1,
J108=1,0,
TRUE,NA())</f>
        <v>#N/A</v>
      </c>
      <c r="K111" s="338"/>
      <c r="L111" s="339"/>
      <c r="M111" s="339"/>
      <c r="N111" s="339"/>
      <c r="O111" s="338"/>
      <c r="P111" s="340"/>
      <c r="Q111" s="338"/>
      <c r="R111" s="38"/>
      <c r="S111" s="38"/>
      <c r="AG111" s="38"/>
      <c r="AH111" s="38"/>
      <c r="AI111" s="38"/>
      <c r="AJ111" s="38"/>
      <c r="AK111" s="38"/>
      <c r="AL111" s="38"/>
      <c r="AM111" s="38"/>
      <c r="AN111" s="38"/>
      <c r="AO111" s="38"/>
      <c r="AP111" s="38"/>
      <c r="AQ111" s="38"/>
      <c r="AR111" s="38"/>
      <c r="AS111" s="38"/>
      <c r="AT111" s="38"/>
    </row>
    <row r="112">
      <c r="A112" s="87"/>
      <c r="B112" s="87"/>
      <c r="C112" s="87"/>
      <c r="E112" s="266"/>
      <c r="F112" s="266"/>
      <c r="G112" s="266"/>
      <c r="H112" s="198" t="s">
        <v>268</v>
      </c>
      <c r="I112" s="172"/>
      <c r="J112" s="342">
        <v>2.0</v>
      </c>
      <c r="K112" s="338"/>
      <c r="L112" s="339"/>
      <c r="M112" s="339"/>
      <c r="N112" s="339"/>
      <c r="O112" s="338"/>
      <c r="P112" s="340"/>
      <c r="Q112" s="338"/>
      <c r="R112" s="38"/>
      <c r="S112" s="38"/>
      <c r="AG112" s="38"/>
      <c r="AH112" s="38"/>
      <c r="AI112" s="38"/>
      <c r="AJ112" s="38"/>
      <c r="AK112" s="38"/>
      <c r="AL112" s="38"/>
      <c r="AM112" s="38"/>
      <c r="AN112" s="38"/>
      <c r="AO112" s="38"/>
      <c r="AP112" s="38"/>
      <c r="AQ112" s="38"/>
      <c r="AR112" s="38"/>
      <c r="AS112" s="38"/>
      <c r="AT112" s="38"/>
    </row>
    <row r="113">
      <c r="A113" s="87"/>
      <c r="B113" s="87"/>
      <c r="C113" s="87"/>
      <c r="E113" s="266"/>
      <c r="F113" s="266"/>
      <c r="G113" s="277"/>
      <c r="H113" s="311" t="s">
        <v>269</v>
      </c>
      <c r="I113" s="172"/>
      <c r="J113" s="343" t="str">
        <f>ALL_GATHER_CHIP2CHIP_TIME_MS2(J110 * J112, J111)</f>
        <v>#N/A</v>
      </c>
      <c r="K113" s="338"/>
      <c r="L113" s="339"/>
      <c r="M113" s="339"/>
      <c r="N113" s="339"/>
      <c r="O113" s="338"/>
      <c r="P113" s="340"/>
      <c r="Q113" s="338"/>
      <c r="R113" s="38"/>
      <c r="S113" s="38"/>
      <c r="AG113" s="38"/>
      <c r="AH113" s="38"/>
      <c r="AI113" s="38"/>
      <c r="AJ113" s="38"/>
      <c r="AK113" s="38"/>
      <c r="AL113" s="38"/>
      <c r="AM113" s="38"/>
      <c r="AN113" s="38"/>
      <c r="AO113" s="38"/>
      <c r="AP113" s="38"/>
      <c r="AQ113" s="38"/>
      <c r="AR113" s="38"/>
      <c r="AS113" s="38"/>
      <c r="AT113" s="38"/>
    </row>
    <row r="114">
      <c r="A114" s="87"/>
      <c r="B114" s="87"/>
      <c r="C114" s="87"/>
      <c r="E114" s="266"/>
      <c r="F114" s="266"/>
      <c r="G114" s="334" t="s">
        <v>272</v>
      </c>
      <c r="H114" s="322" t="s">
        <v>264</v>
      </c>
      <c r="I114" s="344"/>
      <c r="J114" s="345">
        <f>HW_SPEC("# of TensorCore per Chip")</f>
        <v>2</v>
      </c>
      <c r="K114" s="338"/>
      <c r="L114" s="339"/>
      <c r="M114" s="339"/>
      <c r="N114" s="339"/>
      <c r="O114" s="338"/>
      <c r="P114" s="340"/>
      <c r="Q114" s="338"/>
      <c r="R114" s="38"/>
      <c r="S114" s="38"/>
      <c r="AG114" s="38"/>
      <c r="AH114" s="38"/>
      <c r="AI114" s="38"/>
      <c r="AJ114" s="38"/>
      <c r="AK114" s="38"/>
      <c r="AL114" s="38"/>
      <c r="AM114" s="38"/>
      <c r="AN114" s="38"/>
      <c r="AO114" s="38"/>
      <c r="AP114" s="38"/>
      <c r="AQ114" s="38"/>
      <c r="AR114" s="38"/>
      <c r="AS114" s="38"/>
      <c r="AT114" s="38"/>
    </row>
    <row r="115">
      <c r="A115" s="87"/>
      <c r="B115" s="87"/>
      <c r="C115" s="87"/>
      <c r="E115" s="266"/>
      <c r="F115" s="266"/>
      <c r="G115" s="266"/>
      <c r="H115" s="322" t="s">
        <v>265</v>
      </c>
      <c r="I115" s="344"/>
      <c r="J115" s="337">
        <f>P81 / J114 * (J114-1)</f>
        <v>0.4375</v>
      </c>
      <c r="K115" s="338"/>
      <c r="L115" s="339"/>
      <c r="M115" s="339"/>
      <c r="N115" s="339"/>
      <c r="O115" s="338"/>
      <c r="P115" s="340"/>
      <c r="Q115" s="338"/>
      <c r="R115" s="38"/>
      <c r="S115" s="38"/>
      <c r="AG115" s="38"/>
      <c r="AH115" s="38"/>
      <c r="AI115" s="38"/>
      <c r="AJ115" s="38"/>
      <c r="AK115" s="38"/>
      <c r="AL115" s="38"/>
      <c r="AM115" s="38"/>
      <c r="AN115" s="38"/>
      <c r="AO115" s="38"/>
      <c r="AP115" s="38"/>
      <c r="AQ115" s="38"/>
      <c r="AR115" s="38"/>
      <c r="AS115" s="38"/>
      <c r="AT115" s="38"/>
    </row>
    <row r="116">
      <c r="A116" s="87"/>
      <c r="B116" s="87"/>
      <c r="C116" s="87"/>
      <c r="E116" s="266"/>
      <c r="F116" s="266"/>
      <c r="G116" s="266"/>
      <c r="H116" s="322" t="s">
        <v>266</v>
      </c>
      <c r="I116" s="344"/>
      <c r="J116" s="337">
        <f>J115*J114</f>
        <v>0.875</v>
      </c>
      <c r="K116" s="338"/>
      <c r="L116" s="339"/>
      <c r="M116" s="339"/>
      <c r="N116" s="339"/>
      <c r="O116" s="338"/>
      <c r="P116" s="340"/>
      <c r="Q116" s="338"/>
      <c r="R116" s="346"/>
      <c r="S116" s="346"/>
      <c r="AG116" s="38"/>
      <c r="AH116" s="38"/>
      <c r="AI116" s="38"/>
      <c r="AJ116" s="38"/>
      <c r="AK116" s="38"/>
      <c r="AL116" s="38"/>
      <c r="AM116" s="38"/>
      <c r="AN116" s="38"/>
      <c r="AO116" s="38"/>
      <c r="AP116" s="38"/>
      <c r="AQ116" s="38"/>
      <c r="AR116" s="38"/>
      <c r="AS116" s="38"/>
      <c r="AT116" s="38"/>
    </row>
    <row r="117">
      <c r="A117" s="87"/>
      <c r="B117" s="87"/>
      <c r="C117" s="87"/>
      <c r="E117" s="266"/>
      <c r="F117" s="266"/>
      <c r="G117" s="266"/>
      <c r="H117" s="322" t="s">
        <v>269</v>
      </c>
      <c r="I117" s="344"/>
      <c r="J117" s="347">
        <f>ALL_GATHER_CORE2CORE_TIME_MS(J116)</f>
        <v>0.0007120768229</v>
      </c>
      <c r="K117" s="338"/>
      <c r="L117" s="339"/>
      <c r="M117" s="339"/>
      <c r="N117" s="339"/>
      <c r="O117" s="338"/>
      <c r="P117" s="340"/>
      <c r="Q117" s="338"/>
      <c r="R117" s="346"/>
      <c r="S117" s="346"/>
      <c r="AG117" s="38"/>
      <c r="AH117" s="38"/>
      <c r="AI117" s="38"/>
      <c r="AJ117" s="38"/>
      <c r="AK117" s="38"/>
      <c r="AL117" s="38"/>
      <c r="AM117" s="38"/>
      <c r="AN117" s="38"/>
      <c r="AO117" s="38"/>
      <c r="AP117" s="38"/>
      <c r="AQ117" s="38"/>
      <c r="AR117" s="38"/>
      <c r="AS117" s="38"/>
      <c r="AT117" s="38"/>
    </row>
    <row r="118">
      <c r="A118" s="87"/>
      <c r="B118" s="87"/>
      <c r="C118" s="87"/>
      <c r="E118" s="266"/>
      <c r="F118" s="266"/>
      <c r="G118" s="277"/>
      <c r="H118" s="320" t="s">
        <v>273</v>
      </c>
      <c r="I118" s="172"/>
      <c r="J118" s="347">
        <f>J117/J108</f>
        <v>0.00002225240072</v>
      </c>
      <c r="K118" s="338"/>
      <c r="L118" s="339"/>
      <c r="M118" s="339"/>
      <c r="N118" s="339"/>
      <c r="O118" s="338"/>
      <c r="P118" s="340"/>
      <c r="Q118" s="338"/>
      <c r="R118" s="346"/>
      <c r="S118" s="346"/>
      <c r="AG118" s="38"/>
      <c r="AH118" s="38"/>
      <c r="AI118" s="38"/>
      <c r="AJ118" s="38"/>
      <c r="AK118" s="38"/>
      <c r="AL118" s="38"/>
      <c r="AM118" s="38"/>
      <c r="AN118" s="38"/>
      <c r="AO118" s="38"/>
      <c r="AP118" s="38"/>
      <c r="AQ118" s="38"/>
      <c r="AR118" s="38"/>
      <c r="AS118" s="38"/>
      <c r="AT118" s="38"/>
    </row>
    <row r="119">
      <c r="A119" s="87"/>
      <c r="B119" s="87"/>
      <c r="C119" s="87"/>
      <c r="E119" s="266"/>
      <c r="F119" s="266"/>
      <c r="G119" s="328" t="s">
        <v>274</v>
      </c>
      <c r="H119" s="348" t="str">
        <f>J113+J118</f>
        <v>#N/A</v>
      </c>
      <c r="I119" s="172"/>
      <c r="J119" s="343"/>
      <c r="K119" s="338"/>
      <c r="L119" s="339"/>
      <c r="M119" s="339"/>
      <c r="N119" s="339"/>
      <c r="O119" s="338"/>
      <c r="P119" s="340"/>
      <c r="Q119" s="338"/>
      <c r="R119" s="346"/>
      <c r="S119" s="346"/>
      <c r="AG119" s="38"/>
      <c r="AH119" s="38"/>
      <c r="AI119" s="38"/>
      <c r="AJ119" s="38"/>
      <c r="AK119" s="38"/>
      <c r="AL119" s="38"/>
      <c r="AM119" s="38"/>
      <c r="AN119" s="38"/>
      <c r="AO119" s="38"/>
      <c r="AP119" s="38"/>
      <c r="AQ119" s="38"/>
      <c r="AR119" s="38"/>
      <c r="AS119" s="38"/>
      <c r="AT119" s="38"/>
    </row>
    <row r="120">
      <c r="A120" s="87"/>
      <c r="B120" s="87"/>
      <c r="C120" s="87"/>
      <c r="E120" s="266"/>
      <c r="F120" s="266"/>
      <c r="G120" s="320"/>
      <c r="H120" s="348"/>
      <c r="I120" s="172"/>
      <c r="J120" s="343"/>
      <c r="K120" s="338"/>
      <c r="L120" s="339"/>
      <c r="M120" s="339"/>
      <c r="N120" s="339"/>
      <c r="O120" s="338"/>
      <c r="P120" s="340"/>
      <c r="Q120" s="338"/>
      <c r="R120" s="346"/>
      <c r="S120" s="346"/>
      <c r="AG120" s="38"/>
      <c r="AH120" s="38"/>
      <c r="AI120" s="38"/>
      <c r="AJ120" s="38"/>
      <c r="AK120" s="38"/>
      <c r="AL120" s="38"/>
      <c r="AM120" s="38"/>
      <c r="AN120" s="38"/>
      <c r="AO120" s="38"/>
      <c r="AP120" s="38"/>
      <c r="AQ120" s="38"/>
      <c r="AR120" s="38"/>
      <c r="AS120" s="38"/>
      <c r="AT120" s="38"/>
    </row>
    <row r="121">
      <c r="A121" s="87"/>
      <c r="B121" s="87"/>
      <c r="C121" s="87"/>
      <c r="E121" s="266"/>
      <c r="F121" s="266"/>
      <c r="G121" s="349" t="s">
        <v>275</v>
      </c>
      <c r="H121" s="350"/>
      <c r="I121" s="308"/>
      <c r="J121" s="351" t="s">
        <v>276</v>
      </c>
      <c r="K121" s="308"/>
      <c r="L121" s="309"/>
      <c r="M121" s="309"/>
      <c r="N121" s="309"/>
      <c r="O121" s="308"/>
      <c r="P121" s="310"/>
      <c r="Q121" s="308"/>
      <c r="R121" s="346"/>
      <c r="S121" s="346"/>
      <c r="AG121" s="38"/>
      <c r="AH121" s="38"/>
      <c r="AI121" s="38"/>
      <c r="AJ121" s="38"/>
      <c r="AK121" s="38"/>
      <c r="AL121" s="38"/>
      <c r="AM121" s="38"/>
      <c r="AN121" s="38"/>
      <c r="AO121" s="38"/>
      <c r="AP121" s="38"/>
      <c r="AQ121" s="38"/>
      <c r="AR121" s="38"/>
      <c r="AS121" s="38"/>
      <c r="AT121" s="38"/>
    </row>
    <row r="122">
      <c r="A122" s="87"/>
      <c r="B122" s="87"/>
      <c r="C122" s="87"/>
      <c r="E122" s="266"/>
      <c r="F122" s="266"/>
      <c r="G122" s="352" t="s">
        <v>277</v>
      </c>
      <c r="H122" s="353" t="s">
        <v>33</v>
      </c>
      <c r="I122" s="354"/>
      <c r="J122" s="355"/>
      <c r="K122" s="354"/>
      <c r="L122" s="356"/>
      <c r="M122" s="356"/>
      <c r="N122" s="356"/>
      <c r="O122" s="354"/>
      <c r="P122" s="357"/>
      <c r="Q122" s="354"/>
      <c r="R122" s="346"/>
      <c r="S122" s="346"/>
      <c r="AG122" s="38"/>
      <c r="AH122" s="38"/>
      <c r="AI122" s="38"/>
      <c r="AJ122" s="38"/>
      <c r="AK122" s="38"/>
      <c r="AL122" s="38"/>
      <c r="AM122" s="38"/>
      <c r="AN122" s="38"/>
      <c r="AO122" s="38"/>
      <c r="AP122" s="38"/>
      <c r="AQ122" s="38"/>
      <c r="AR122" s="38"/>
      <c r="AS122" s="38"/>
      <c r="AT122" s="38"/>
    </row>
    <row r="123">
      <c r="A123" s="87"/>
      <c r="B123" s="87"/>
      <c r="C123" s="87"/>
      <c r="E123" s="266"/>
      <c r="F123" s="266"/>
      <c r="G123" s="358" t="s">
        <v>278</v>
      </c>
      <c r="H123" s="359" t="s">
        <v>279</v>
      </c>
      <c r="I123" s="360"/>
      <c r="J123" s="361">
        <f>SHARDING(H122)</f>
        <v>64</v>
      </c>
      <c r="K123" s="360"/>
      <c r="L123" s="362"/>
      <c r="M123" s="362"/>
      <c r="N123" s="362"/>
      <c r="O123" s="360"/>
      <c r="P123" s="363"/>
      <c r="Q123" s="360"/>
      <c r="R123" s="346"/>
      <c r="S123" s="346"/>
      <c r="AG123" s="38"/>
      <c r="AH123" s="38"/>
      <c r="AI123" s="38"/>
      <c r="AJ123" s="38"/>
      <c r="AK123" s="38"/>
      <c r="AL123" s="38"/>
      <c r="AM123" s="38"/>
      <c r="AN123" s="38"/>
      <c r="AO123" s="38"/>
      <c r="AP123" s="38"/>
      <c r="AQ123" s="38"/>
      <c r="AR123" s="38"/>
      <c r="AS123" s="38"/>
      <c r="AT123" s="38"/>
    </row>
    <row r="124">
      <c r="A124" s="87"/>
      <c r="B124" s="87"/>
      <c r="C124" s="87"/>
      <c r="E124" s="266"/>
      <c r="F124" s="266"/>
      <c r="G124" s="266"/>
      <c r="H124" s="364" t="s">
        <v>265</v>
      </c>
      <c r="I124" s="354"/>
      <c r="J124" s="365">
        <f>P97 * (J123-1)</f>
        <v>55.125</v>
      </c>
      <c r="K124" s="354"/>
      <c r="L124" s="356"/>
      <c r="M124" s="356"/>
      <c r="N124" s="356"/>
      <c r="O124" s="354"/>
      <c r="P124" s="357"/>
      <c r="Q124" s="354"/>
      <c r="R124" s="346"/>
      <c r="S124" s="346"/>
      <c r="AG124" s="38"/>
      <c r="AH124" s="38"/>
      <c r="AI124" s="38"/>
      <c r="AJ124" s="38"/>
      <c r="AK124" s="38"/>
      <c r="AL124" s="38"/>
      <c r="AM124" s="38"/>
      <c r="AN124" s="38"/>
      <c r="AO124" s="38"/>
      <c r="AP124" s="38"/>
      <c r="AQ124" s="38"/>
      <c r="AR124" s="38"/>
      <c r="AS124" s="38"/>
      <c r="AT124" s="38"/>
    </row>
    <row r="125">
      <c r="A125" s="87"/>
      <c r="B125" s="87"/>
      <c r="C125" s="87"/>
      <c r="E125" s="266"/>
      <c r="F125" s="266"/>
      <c r="G125" s="266"/>
      <c r="H125" s="366" t="s">
        <v>266</v>
      </c>
      <c r="I125" s="360"/>
      <c r="J125" s="367">
        <f>J124*J123</f>
        <v>3528</v>
      </c>
      <c r="K125" s="360"/>
      <c r="L125" s="362"/>
      <c r="M125" s="362"/>
      <c r="N125" s="362"/>
      <c r="O125" s="360"/>
      <c r="P125" s="363"/>
      <c r="Q125" s="360"/>
      <c r="R125" s="346"/>
      <c r="S125" s="346"/>
      <c r="AG125" s="38"/>
      <c r="AH125" s="38"/>
      <c r="AI125" s="38"/>
      <c r="AJ125" s="38"/>
      <c r="AK125" s="38"/>
      <c r="AL125" s="38"/>
      <c r="AM125" s="38"/>
      <c r="AN125" s="38"/>
      <c r="AO125" s="38"/>
      <c r="AP125" s="38"/>
      <c r="AQ125" s="38"/>
      <c r="AR125" s="38"/>
      <c r="AS125" s="38"/>
      <c r="AT125" s="38"/>
    </row>
    <row r="126">
      <c r="A126" s="87"/>
      <c r="B126" s="87"/>
      <c r="C126" s="87"/>
      <c r="E126" s="266"/>
      <c r="F126" s="266"/>
      <c r="G126" s="277"/>
      <c r="H126" s="364" t="s">
        <v>269</v>
      </c>
      <c r="I126" s="354"/>
      <c r="J126" s="368">
        <f>ALL_GATHER_CORE2CORE_TIME_MS(J125)</f>
        <v>2.87109375</v>
      </c>
      <c r="K126" s="354"/>
      <c r="L126" s="356"/>
      <c r="M126" s="356"/>
      <c r="N126" s="356"/>
      <c r="O126" s="354"/>
      <c r="P126" s="357"/>
      <c r="Q126" s="354"/>
      <c r="R126" s="346"/>
      <c r="S126" s="346"/>
      <c r="AG126" s="38"/>
      <c r="AH126" s="38"/>
      <c r="AI126" s="38"/>
      <c r="AJ126" s="38"/>
      <c r="AK126" s="38"/>
      <c r="AL126" s="38"/>
      <c r="AM126" s="38"/>
      <c r="AN126" s="38"/>
      <c r="AO126" s="38"/>
      <c r="AP126" s="38"/>
      <c r="AQ126" s="38"/>
      <c r="AR126" s="38"/>
      <c r="AS126" s="38"/>
      <c r="AT126" s="38"/>
    </row>
    <row r="127">
      <c r="A127" s="87"/>
      <c r="B127" s="87"/>
      <c r="C127" s="87"/>
      <c r="E127" s="266"/>
      <c r="F127" s="266"/>
      <c r="G127" s="320"/>
      <c r="H127" s="348"/>
      <c r="I127" s="172"/>
      <c r="J127" s="343"/>
      <c r="K127" s="338"/>
      <c r="L127" s="339"/>
      <c r="M127" s="339"/>
      <c r="N127" s="339"/>
      <c r="O127" s="338"/>
      <c r="P127" s="340"/>
      <c r="Q127" s="338"/>
      <c r="R127" s="346"/>
      <c r="S127" s="346"/>
      <c r="AG127" s="38"/>
      <c r="AH127" s="38"/>
      <c r="AI127" s="38"/>
      <c r="AJ127" s="38"/>
      <c r="AK127" s="38"/>
      <c r="AL127" s="38"/>
      <c r="AM127" s="38"/>
      <c r="AN127" s="38"/>
      <c r="AO127" s="38"/>
      <c r="AP127" s="38"/>
      <c r="AQ127" s="38"/>
      <c r="AR127" s="38"/>
      <c r="AS127" s="38"/>
      <c r="AT127" s="38"/>
    </row>
    <row r="128">
      <c r="A128" s="87"/>
      <c r="B128" s="87"/>
      <c r="C128" s="87"/>
      <c r="E128" s="266"/>
      <c r="F128" s="266"/>
      <c r="G128" s="320"/>
      <c r="H128" s="348"/>
      <c r="I128" s="172"/>
      <c r="J128" s="343"/>
      <c r="K128" s="338"/>
      <c r="L128" s="339"/>
      <c r="M128" s="339"/>
      <c r="N128" s="339"/>
      <c r="O128" s="338"/>
      <c r="P128" s="340"/>
      <c r="Q128" s="338"/>
      <c r="R128" s="346"/>
      <c r="S128" s="346"/>
      <c r="AG128" s="38"/>
      <c r="AH128" s="38"/>
      <c r="AI128" s="38"/>
      <c r="AJ128" s="38"/>
      <c r="AK128" s="38"/>
      <c r="AL128" s="38"/>
      <c r="AM128" s="38"/>
      <c r="AN128" s="38"/>
      <c r="AO128" s="38"/>
      <c r="AP128" s="38"/>
      <c r="AQ128" s="38"/>
      <c r="AR128" s="38"/>
      <c r="AS128" s="38"/>
      <c r="AT128" s="38"/>
    </row>
    <row r="129">
      <c r="A129" s="87"/>
      <c r="B129" s="87"/>
      <c r="C129" s="87"/>
      <c r="E129" s="266"/>
      <c r="F129" s="266"/>
      <c r="G129" s="320"/>
      <c r="H129" s="348"/>
      <c r="I129" s="172"/>
      <c r="J129" s="343"/>
      <c r="K129" s="338"/>
      <c r="L129" s="339"/>
      <c r="M129" s="339"/>
      <c r="N129" s="339"/>
      <c r="O129" s="338"/>
      <c r="P129" s="340"/>
      <c r="Q129" s="338"/>
      <c r="R129" s="346"/>
      <c r="S129" s="346"/>
      <c r="AG129" s="38"/>
      <c r="AH129" s="38"/>
      <c r="AI129" s="38"/>
      <c r="AJ129" s="38"/>
      <c r="AK129" s="38"/>
      <c r="AL129" s="38"/>
      <c r="AM129" s="38"/>
      <c r="AN129" s="38"/>
      <c r="AO129" s="38"/>
      <c r="AP129" s="38"/>
      <c r="AQ129" s="38"/>
      <c r="AR129" s="38"/>
      <c r="AS129" s="38"/>
      <c r="AT129" s="38"/>
    </row>
    <row r="130">
      <c r="A130" s="87"/>
      <c r="B130" s="87"/>
      <c r="C130" s="87"/>
      <c r="E130" s="266"/>
      <c r="F130" s="266"/>
      <c r="G130" s="369" t="s">
        <v>280</v>
      </c>
      <c r="H130" s="370" t="s">
        <v>281</v>
      </c>
      <c r="I130" s="371"/>
      <c r="J130" s="371"/>
      <c r="K130" s="308"/>
      <c r="L130" s="309"/>
      <c r="M130" s="309"/>
      <c r="N130" s="309"/>
      <c r="O130" s="308"/>
      <c r="P130" s="310"/>
      <c r="Q130" s="308"/>
      <c r="R130" s="346"/>
      <c r="S130" s="346"/>
      <c r="AG130" s="38"/>
      <c r="AH130" s="38"/>
      <c r="AI130" s="38"/>
      <c r="AJ130" s="38"/>
      <c r="AK130" s="38"/>
      <c r="AL130" s="38"/>
      <c r="AM130" s="38"/>
      <c r="AN130" s="38"/>
      <c r="AO130" s="38"/>
      <c r="AP130" s="38"/>
      <c r="AQ130" s="38"/>
      <c r="AR130" s="38"/>
      <c r="AS130" s="38"/>
      <c r="AT130" s="38"/>
    </row>
    <row r="131">
      <c r="A131" s="87"/>
      <c r="B131" s="87"/>
      <c r="C131" s="87"/>
      <c r="E131" s="266"/>
      <c r="F131" s="266"/>
      <c r="G131" s="372" t="s">
        <v>282</v>
      </c>
      <c r="H131" s="373">
        <f>IFS(H130=G99,H105,
H130=G107,H119 ,
H130=G121,J126,
TRUE,0)</f>
        <v>0</v>
      </c>
      <c r="I131" s="374"/>
      <c r="J131" s="374"/>
      <c r="K131" s="374"/>
      <c r="L131" s="375"/>
      <c r="M131" s="375"/>
      <c r="N131" s="375"/>
      <c r="O131" s="376"/>
      <c r="P131" s="377"/>
      <c r="Q131" s="376"/>
      <c r="AG131" s="38"/>
      <c r="AH131" s="38"/>
      <c r="AI131" s="38"/>
      <c r="AJ131" s="38"/>
      <c r="AK131" s="38"/>
      <c r="AL131" s="38"/>
      <c r="AM131" s="38"/>
      <c r="AN131" s="38"/>
      <c r="AO131" s="38"/>
      <c r="AP131" s="38"/>
      <c r="AQ131" s="38"/>
      <c r="AR131" s="38"/>
      <c r="AS131" s="38"/>
      <c r="AT131" s="38"/>
    </row>
    <row r="132">
      <c r="A132" s="87"/>
      <c r="B132" s="87"/>
      <c r="C132" s="87"/>
      <c r="E132" s="266"/>
      <c r="F132" s="266"/>
      <c r="G132" s="378" t="s">
        <v>283</v>
      </c>
      <c r="H132" s="379" t="str">
        <f>IFS(PARAMS("topo")="2x2x2", (2+2+2)/2,
PARAMS("topo")="2x2", (2+2)/2,
TRUE, NA())</f>
        <v>#NAME?</v>
      </c>
      <c r="I132" s="380"/>
      <c r="J132" s="380"/>
      <c r="K132" s="380"/>
      <c r="L132" s="381"/>
      <c r="M132" s="381"/>
      <c r="N132" s="381"/>
      <c r="O132" s="382"/>
      <c r="P132" s="383"/>
      <c r="Q132" s="382"/>
      <c r="AG132" s="38"/>
      <c r="AH132" s="38"/>
      <c r="AI132" s="38"/>
      <c r="AJ132" s="38"/>
      <c r="AK132" s="38"/>
      <c r="AL132" s="38"/>
      <c r="AM132" s="38"/>
      <c r="AN132" s="38"/>
      <c r="AO132" s="38"/>
      <c r="AP132" s="38"/>
      <c r="AQ132" s="38"/>
      <c r="AR132" s="38"/>
      <c r="AS132" s="38"/>
      <c r="AT132" s="38"/>
    </row>
    <row r="133">
      <c r="A133" s="87"/>
      <c r="B133" s="87"/>
      <c r="C133" s="87"/>
      <c r="E133" s="266"/>
      <c r="F133" s="277"/>
      <c r="G133" s="372" t="s">
        <v>284</v>
      </c>
      <c r="H133" s="373">
        <f>IF(H130="No Collectives", 0, H132 * HW_SPEC("Chip-to-Chip ICI Latency (ms)"))</f>
        <v>0</v>
      </c>
      <c r="I133" s="374"/>
      <c r="J133" s="374"/>
      <c r="K133" s="374"/>
      <c r="L133" s="375"/>
      <c r="M133" s="375"/>
      <c r="N133" s="375"/>
      <c r="O133" s="376"/>
      <c r="P133" s="377"/>
      <c r="Q133" s="376"/>
      <c r="AG133" s="38"/>
      <c r="AH133" s="38"/>
      <c r="AI133" s="38"/>
      <c r="AJ133" s="38"/>
      <c r="AK133" s="38"/>
      <c r="AL133" s="38"/>
      <c r="AM133" s="38"/>
      <c r="AN133" s="38"/>
      <c r="AO133" s="38"/>
      <c r="AP133" s="38"/>
      <c r="AQ133" s="38"/>
      <c r="AR133" s="38"/>
      <c r="AS133" s="38"/>
      <c r="AT133" s="38"/>
    </row>
    <row r="134">
      <c r="A134" s="87"/>
      <c r="B134" s="87"/>
      <c r="C134" s="87"/>
      <c r="E134" s="266"/>
      <c r="F134" s="384" t="s">
        <v>285</v>
      </c>
      <c r="G134" s="385" t="s">
        <v>286</v>
      </c>
      <c r="H134" s="381" t="str">
        <f>VLOOKUP(O82&amp;","&amp;O86,$T$3:$W$12,4, FALSE)</f>
        <v>fp8</v>
      </c>
      <c r="I134" s="386"/>
      <c r="J134" s="380"/>
      <c r="K134" s="380"/>
      <c r="L134" s="381"/>
      <c r="M134" s="381"/>
      <c r="N134" s="381"/>
      <c r="O134" s="380"/>
      <c r="P134" s="383"/>
      <c r="Q134" s="172"/>
      <c r="AG134" s="38"/>
      <c r="AH134" s="38"/>
      <c r="AI134" s="38"/>
      <c r="AJ134" s="38"/>
      <c r="AK134" s="38"/>
      <c r="AL134" s="38"/>
      <c r="AM134" s="38"/>
      <c r="AN134" s="38"/>
      <c r="AO134" s="38"/>
      <c r="AP134" s="38"/>
      <c r="AQ134" s="38"/>
      <c r="AR134" s="38"/>
      <c r="AS134" s="38"/>
      <c r="AT134" s="38"/>
    </row>
    <row r="135">
      <c r="A135" s="87"/>
      <c r="B135" s="87"/>
      <c r="C135" s="87"/>
      <c r="E135" s="266"/>
      <c r="F135" s="266"/>
      <c r="G135" s="385" t="s">
        <v>287</v>
      </c>
      <c r="H135" s="387">
        <f>CALCULATE_FLOPS(J85:M85,J89:M89,L89,1,H134)</f>
        <v>2818572288</v>
      </c>
      <c r="I135" s="386"/>
      <c r="J135" s="380"/>
      <c r="K135" s="380"/>
      <c r="L135" s="381"/>
      <c r="M135" s="381"/>
      <c r="N135" s="381"/>
      <c r="O135" s="380"/>
      <c r="P135" s="383"/>
      <c r="Q135" s="172"/>
      <c r="AG135" s="38"/>
      <c r="AH135" s="38"/>
      <c r="AI135" s="38"/>
      <c r="AJ135" s="38"/>
      <c r="AK135" s="38"/>
      <c r="AL135" s="38"/>
      <c r="AM135" s="38"/>
      <c r="AN135" s="38"/>
      <c r="AO135" s="38"/>
      <c r="AP135" s="38"/>
      <c r="AQ135" s="38"/>
      <c r="AR135" s="38"/>
      <c r="AS135" s="38"/>
      <c r="AT135" s="38"/>
    </row>
    <row r="136">
      <c r="A136" s="87"/>
      <c r="B136" s="87"/>
      <c r="C136" s="87"/>
      <c r="E136" s="266"/>
      <c r="F136" s="277"/>
      <c r="G136" s="388" t="s">
        <v>288</v>
      </c>
      <c r="H136" s="389">
        <f>COMPUTE_TIME_MS(H135, H134)</f>
        <v>0.001420637034</v>
      </c>
      <c r="I136" s="390"/>
      <c r="J136" s="391"/>
      <c r="K136" s="391"/>
      <c r="L136" s="392"/>
      <c r="M136" s="392"/>
      <c r="N136" s="392"/>
      <c r="O136" s="391"/>
      <c r="P136" s="393"/>
      <c r="Q136" s="172"/>
      <c r="AG136" s="38"/>
      <c r="AH136" s="38"/>
      <c r="AI136" s="38"/>
      <c r="AJ136" s="38"/>
      <c r="AK136" s="38"/>
      <c r="AL136" s="38"/>
      <c r="AM136" s="38"/>
      <c r="AN136" s="38"/>
      <c r="AO136" s="38"/>
      <c r="AP136" s="38"/>
      <c r="AQ136" s="38"/>
      <c r="AR136" s="38"/>
      <c r="AS136" s="38"/>
      <c r="AT136" s="38"/>
    </row>
    <row r="137">
      <c r="A137" s="87"/>
      <c r="B137" s="87"/>
      <c r="C137" s="87"/>
      <c r="E137" s="266"/>
      <c r="F137" s="384" t="s">
        <v>289</v>
      </c>
      <c r="G137" s="381" t="s">
        <v>290</v>
      </c>
      <c r="H137" s="394">
        <f>IF(Q82,0,P85)+IF(Q86,0,P89)+IF(Q90,0,P93)</f>
        <v>11.75</v>
      </c>
      <c r="I137" s="380"/>
      <c r="J137" s="380"/>
      <c r="K137" s="380"/>
      <c r="L137" s="381"/>
      <c r="M137" s="381"/>
      <c r="N137" s="381"/>
      <c r="O137" s="380"/>
      <c r="P137" s="383"/>
      <c r="Q137" s="172"/>
      <c r="AG137" s="38"/>
      <c r="AH137" s="38"/>
      <c r="AI137" s="38"/>
      <c r="AJ137" s="38"/>
      <c r="AK137" s="38"/>
      <c r="AL137" s="38"/>
      <c r="AM137" s="38"/>
      <c r="AN137" s="38"/>
      <c r="AO137" s="38"/>
      <c r="AP137" s="38"/>
      <c r="AQ137" s="38"/>
      <c r="AR137" s="38"/>
      <c r="AS137" s="38"/>
      <c r="AT137" s="38"/>
    </row>
    <row r="138">
      <c r="A138" s="87"/>
      <c r="B138" s="87"/>
      <c r="C138" s="87"/>
      <c r="E138" s="277"/>
      <c r="F138" s="277"/>
      <c r="G138" s="395" t="s">
        <v>291</v>
      </c>
      <c r="H138" s="396">
        <f>HBM_TIME_MS(H137)</f>
        <v>0.003921602657</v>
      </c>
      <c r="I138" s="391"/>
      <c r="J138" s="391"/>
      <c r="K138" s="391"/>
      <c r="L138" s="392"/>
      <c r="M138" s="392"/>
      <c r="N138" s="392"/>
      <c r="O138" s="391"/>
      <c r="P138" s="393"/>
      <c r="Q138" s="172"/>
      <c r="AH138" s="397"/>
      <c r="AI138" s="397"/>
      <c r="AJ138" s="397"/>
      <c r="AK138" s="38"/>
      <c r="AL138" s="38"/>
      <c r="AM138" s="38"/>
      <c r="AN138" s="38"/>
      <c r="AO138" s="38"/>
      <c r="AP138" s="38"/>
      <c r="AQ138" s="38"/>
      <c r="AR138" s="38"/>
      <c r="AS138" s="38"/>
      <c r="AT138" s="38"/>
    </row>
    <row r="139">
      <c r="E139" s="258" t="s">
        <v>292</v>
      </c>
      <c r="F139" s="282" t="s">
        <v>249</v>
      </c>
      <c r="G139" s="260"/>
      <c r="H139" s="290" t="s">
        <v>238</v>
      </c>
      <c r="I139" s="290" t="s">
        <v>239</v>
      </c>
      <c r="J139" s="290"/>
      <c r="K139" s="195" t="s">
        <v>40</v>
      </c>
      <c r="L139" s="195" t="s">
        <v>38</v>
      </c>
      <c r="M139" s="398" t="s">
        <v>142</v>
      </c>
      <c r="N139" s="290" t="s">
        <v>240</v>
      </c>
      <c r="O139" s="291" t="str">
        <f>EXTRACT_ACTIVATION_DTYPE(PARAMS("attn_proj_dtype"))</f>
        <v>fp8</v>
      </c>
      <c r="P139" s="292"/>
      <c r="Q139" s="291" t="b">
        <v>0</v>
      </c>
      <c r="R139" s="38"/>
      <c r="S139" s="38"/>
      <c r="AH139" s="397"/>
      <c r="AI139" s="397"/>
      <c r="AJ139" s="397"/>
      <c r="AK139" s="38"/>
      <c r="AL139" s="38"/>
      <c r="AM139" s="38"/>
      <c r="AN139" s="38"/>
      <c r="AO139" s="38"/>
      <c r="AP139" s="38"/>
      <c r="AQ139" s="38"/>
      <c r="AR139" s="38"/>
      <c r="AS139" s="38"/>
      <c r="AT139" s="38"/>
    </row>
    <row r="140">
      <c r="E140" s="266"/>
      <c r="F140" s="267"/>
      <c r="G140" s="268"/>
      <c r="H140" s="195" t="s">
        <v>242</v>
      </c>
      <c r="I140" s="290" t="s">
        <v>239</v>
      </c>
      <c r="J140" s="289"/>
      <c r="K140" s="289">
        <f t="shared" ref="K140:M140" si="20">PARAMS(K139)</f>
        <v>8192</v>
      </c>
      <c r="L140" s="290">
        <f t="shared" si="20"/>
        <v>1</v>
      </c>
      <c r="M140" s="290">
        <f t="shared" si="20"/>
        <v>1536</v>
      </c>
      <c r="N140" s="290" t="s">
        <v>240</v>
      </c>
      <c r="O140" s="266"/>
      <c r="P140" s="292">
        <f>SIZEOF_IN_MIB(J140:M140, $O139)</f>
        <v>12</v>
      </c>
      <c r="Q140" s="266"/>
      <c r="R140" s="38"/>
      <c r="S140" s="38"/>
      <c r="AH140" s="397"/>
      <c r="AI140" s="397"/>
      <c r="AJ140" s="397"/>
      <c r="AK140" s="38"/>
      <c r="AL140" s="38"/>
      <c r="AM140" s="38"/>
      <c r="AN140" s="38"/>
      <c r="AO140" s="38"/>
      <c r="AP140" s="38"/>
      <c r="AQ140" s="38"/>
      <c r="AR140" s="38"/>
      <c r="AS140" s="38"/>
      <c r="AT140" s="38"/>
    </row>
    <row r="141">
      <c r="E141" s="266"/>
      <c r="F141" s="267"/>
      <c r="G141" s="268"/>
      <c r="H141" s="289" t="s">
        <v>244</v>
      </c>
      <c r="I141" s="289" t="s">
        <v>239</v>
      </c>
      <c r="J141" s="290"/>
      <c r="K141" s="195" t="s">
        <v>143</v>
      </c>
      <c r="L141" s="195"/>
      <c r="M141" s="289"/>
      <c r="N141" s="289" t="s">
        <v>240</v>
      </c>
      <c r="O141" s="266"/>
      <c r="P141" s="292"/>
      <c r="Q141" s="266"/>
      <c r="R141" s="38"/>
      <c r="S141" s="38"/>
      <c r="AH141" s="397"/>
      <c r="AI141" s="397"/>
      <c r="AJ141" s="397"/>
      <c r="AK141" s="38"/>
      <c r="AL141" s="38"/>
      <c r="AM141" s="38"/>
      <c r="AN141" s="38"/>
      <c r="AO141" s="38"/>
      <c r="AP141" s="38"/>
      <c r="AQ141" s="38"/>
      <c r="AR141" s="38"/>
      <c r="AS141" s="38"/>
      <c r="AT141" s="38"/>
    </row>
    <row r="142">
      <c r="E142" s="266"/>
      <c r="F142" s="278"/>
      <c r="G142" s="279"/>
      <c r="H142" s="195" t="s">
        <v>246</v>
      </c>
      <c r="I142" s="289" t="s">
        <v>239</v>
      </c>
      <c r="J142" s="290"/>
      <c r="K142" s="289">
        <f t="shared" ref="K142:M142" si="21">K140/SHARDING(K141)</f>
        <v>128</v>
      </c>
      <c r="L142" s="289">
        <f t="shared" si="21"/>
        <v>1</v>
      </c>
      <c r="M142" s="289">
        <f t="shared" si="21"/>
        <v>1536</v>
      </c>
      <c r="N142" s="289" t="s">
        <v>240</v>
      </c>
      <c r="O142" s="277"/>
      <c r="P142" s="292">
        <f>SIZEOF_IN_MIB(J142:M142, $O139)</f>
        <v>0.1875</v>
      </c>
      <c r="Q142" s="277"/>
      <c r="R142" s="38"/>
      <c r="S142" s="38"/>
      <c r="AK142" s="38"/>
      <c r="AL142" s="38"/>
      <c r="AM142" s="38"/>
      <c r="AN142" s="38"/>
      <c r="AO142" s="38"/>
      <c r="AP142" s="38"/>
      <c r="AQ142" s="38"/>
      <c r="AR142" s="38"/>
      <c r="AS142" s="38"/>
      <c r="AT142" s="38"/>
    </row>
    <row r="143">
      <c r="E143" s="266"/>
      <c r="F143" s="259" t="s">
        <v>253</v>
      </c>
      <c r="G143" s="260"/>
      <c r="H143" s="289" t="s">
        <v>238</v>
      </c>
      <c r="I143" s="289" t="s">
        <v>239</v>
      </c>
      <c r="J143" s="290"/>
      <c r="K143" s="398" t="s">
        <v>142</v>
      </c>
      <c r="L143" s="195" t="s">
        <v>154</v>
      </c>
      <c r="M143" s="195" t="s">
        <v>156</v>
      </c>
      <c r="N143" s="289" t="s">
        <v>240</v>
      </c>
      <c r="O143" s="291" t="str">
        <f>EXTRACT_WEIGHT_DTYPE(PARAMS("attn_proj_dtype"))</f>
        <v>fp8</v>
      </c>
      <c r="P143" s="292"/>
      <c r="Q143" s="291" t="b">
        <v>0</v>
      </c>
      <c r="R143" s="38"/>
      <c r="S143" s="38"/>
      <c r="AK143" s="38"/>
      <c r="AL143" s="38"/>
      <c r="AM143" s="38"/>
      <c r="AN143" s="38"/>
      <c r="AO143" s="38"/>
      <c r="AP143" s="38"/>
      <c r="AQ143" s="38"/>
      <c r="AR143" s="38"/>
      <c r="AS143" s="38"/>
      <c r="AT143" s="38"/>
    </row>
    <row r="144">
      <c r="E144" s="266"/>
      <c r="F144" s="267"/>
      <c r="G144" s="268"/>
      <c r="H144" s="195" t="s">
        <v>242</v>
      </c>
      <c r="I144" s="289" t="s">
        <v>239</v>
      </c>
      <c r="J144" s="290"/>
      <c r="K144" s="289">
        <f t="shared" ref="K144:M144" si="22">PARAMS(K143)</f>
        <v>1536</v>
      </c>
      <c r="L144" s="289">
        <f t="shared" si="22"/>
        <v>128</v>
      </c>
      <c r="M144" s="289">
        <f t="shared" si="22"/>
        <v>192</v>
      </c>
      <c r="N144" s="289" t="s">
        <v>240</v>
      </c>
      <c r="O144" s="266"/>
      <c r="P144" s="292">
        <f>SIZEOF_IN_MIB(J144:M144, $O143)</f>
        <v>36</v>
      </c>
      <c r="Q144" s="266"/>
      <c r="R144" s="38"/>
      <c r="S144" s="38"/>
      <c r="AK144" s="38"/>
      <c r="AL144" s="38"/>
      <c r="AM144" s="38"/>
      <c r="AN144" s="38"/>
      <c r="AO144" s="38"/>
      <c r="AP144" s="38"/>
      <c r="AQ144" s="38"/>
      <c r="AR144" s="38"/>
      <c r="AS144" s="38"/>
      <c r="AT144" s="38"/>
    </row>
    <row r="145">
      <c r="E145" s="266"/>
      <c r="F145" s="267"/>
      <c r="G145" s="268"/>
      <c r="H145" s="289" t="s">
        <v>244</v>
      </c>
      <c r="I145" s="289" t="s">
        <v>239</v>
      </c>
      <c r="J145" s="290"/>
      <c r="K145" s="290"/>
      <c r="L145" s="289"/>
      <c r="M145" s="289"/>
      <c r="N145" s="289" t="s">
        <v>240</v>
      </c>
      <c r="O145" s="266"/>
      <c r="P145" s="292"/>
      <c r="Q145" s="266"/>
      <c r="R145" s="38"/>
      <c r="S145" s="38"/>
      <c r="AK145" s="38"/>
      <c r="AL145" s="38"/>
      <c r="AM145" s="38"/>
      <c r="AN145" s="38"/>
      <c r="AO145" s="38"/>
      <c r="AP145" s="38"/>
      <c r="AQ145" s="38"/>
      <c r="AR145" s="38"/>
      <c r="AS145" s="38"/>
      <c r="AT145" s="38"/>
    </row>
    <row r="146">
      <c r="E146" s="266"/>
      <c r="F146" s="278"/>
      <c r="G146" s="279"/>
      <c r="H146" s="274" t="s">
        <v>246</v>
      </c>
      <c r="I146" s="274" t="s">
        <v>239</v>
      </c>
      <c r="J146" s="261"/>
      <c r="K146" s="274">
        <f t="shared" ref="K146:M146" si="23">K144/SHARDING(K145)</f>
        <v>1536</v>
      </c>
      <c r="L146" s="274">
        <f t="shared" si="23"/>
        <v>128</v>
      </c>
      <c r="M146" s="274">
        <f t="shared" si="23"/>
        <v>192</v>
      </c>
      <c r="N146" s="274" t="s">
        <v>240</v>
      </c>
      <c r="O146" s="241"/>
      <c r="P146" s="276">
        <f>SIZEOF_IN_MIB(J146:M146, $O143)</f>
        <v>36</v>
      </c>
      <c r="Q146" s="241"/>
      <c r="R146" s="38"/>
      <c r="S146" s="38"/>
      <c r="AK146" s="38"/>
      <c r="AL146" s="38"/>
      <c r="AM146" s="38"/>
      <c r="AN146" s="38"/>
      <c r="AO146" s="38"/>
      <c r="AP146" s="38"/>
      <c r="AQ146" s="38"/>
      <c r="AR146" s="38"/>
      <c r="AS146" s="38"/>
      <c r="AT146" s="38"/>
    </row>
    <row r="147">
      <c r="E147" s="266"/>
      <c r="F147" s="259" t="s">
        <v>257</v>
      </c>
      <c r="G147" s="260"/>
      <c r="H147" s="271" t="s">
        <v>238</v>
      </c>
      <c r="I147" s="271" t="s">
        <v>239</v>
      </c>
      <c r="J147" s="269" t="s">
        <v>40</v>
      </c>
      <c r="K147" s="269" t="s">
        <v>38</v>
      </c>
      <c r="L147" s="269" t="s">
        <v>154</v>
      </c>
      <c r="M147" s="269" t="s">
        <v>156</v>
      </c>
      <c r="N147" s="271" t="s">
        <v>240</v>
      </c>
      <c r="O147" s="399" t="s">
        <v>82</v>
      </c>
      <c r="P147" s="273"/>
      <c r="Q147" s="399" t="b">
        <v>0</v>
      </c>
      <c r="R147" s="38"/>
      <c r="S147" s="38"/>
      <c r="AK147" s="38"/>
      <c r="AL147" s="38"/>
      <c r="AM147" s="38"/>
      <c r="AN147" s="38"/>
      <c r="AO147" s="38"/>
      <c r="AP147" s="38"/>
      <c r="AQ147" s="38"/>
      <c r="AR147" s="38"/>
      <c r="AS147" s="38"/>
      <c r="AT147" s="38"/>
    </row>
    <row r="148">
      <c r="E148" s="266"/>
      <c r="F148" s="267"/>
      <c r="G148" s="268"/>
      <c r="H148" s="262" t="s">
        <v>242</v>
      </c>
      <c r="I148" s="274" t="s">
        <v>239</v>
      </c>
      <c r="J148" s="274">
        <f t="shared" ref="J148:M148" si="24">PARAMS(J147)</f>
        <v>8192</v>
      </c>
      <c r="K148" s="274">
        <f t="shared" si="24"/>
        <v>1</v>
      </c>
      <c r="L148" s="274">
        <f t="shared" si="24"/>
        <v>128</v>
      </c>
      <c r="M148" s="274">
        <f t="shared" si="24"/>
        <v>192</v>
      </c>
      <c r="N148" s="274" t="s">
        <v>240</v>
      </c>
      <c r="O148" s="275"/>
      <c r="P148" s="276">
        <f>SIZEOF_IN_MIB(J148:M148, $O147)</f>
        <v>384</v>
      </c>
      <c r="Q148" s="275"/>
      <c r="R148" s="38"/>
      <c r="S148" s="38"/>
      <c r="AK148" s="38"/>
      <c r="AL148" s="38"/>
      <c r="AM148" s="38"/>
      <c r="AN148" s="38"/>
      <c r="AO148" s="38"/>
      <c r="AP148" s="38"/>
      <c r="AQ148" s="38"/>
      <c r="AR148" s="38"/>
      <c r="AS148" s="38"/>
      <c r="AT148" s="38"/>
    </row>
    <row r="149">
      <c r="E149" s="266"/>
      <c r="F149" s="267"/>
      <c r="G149" s="268"/>
      <c r="H149" s="271" t="s">
        <v>244</v>
      </c>
      <c r="I149" s="271" t="s">
        <v>239</v>
      </c>
      <c r="J149" s="269" t="s">
        <v>143</v>
      </c>
      <c r="K149" s="269"/>
      <c r="L149" s="269"/>
      <c r="M149" s="271"/>
      <c r="N149" s="271" t="s">
        <v>240</v>
      </c>
      <c r="O149" s="272"/>
      <c r="P149" s="273"/>
      <c r="Q149" s="272"/>
      <c r="R149" s="38"/>
      <c r="S149" s="38"/>
      <c r="AK149" s="38"/>
      <c r="AL149" s="38"/>
      <c r="AM149" s="38"/>
      <c r="AN149" s="38"/>
      <c r="AO149" s="38"/>
      <c r="AP149" s="38"/>
      <c r="AQ149" s="38"/>
      <c r="AR149" s="38"/>
      <c r="AS149" s="38"/>
      <c r="AT149" s="38"/>
    </row>
    <row r="150">
      <c r="E150" s="266"/>
      <c r="F150" s="278"/>
      <c r="G150" s="279"/>
      <c r="H150" s="274" t="s">
        <v>246</v>
      </c>
      <c r="I150" s="274" t="s">
        <v>239</v>
      </c>
      <c r="J150" s="274">
        <f t="shared" ref="J150:M150" si="25">J148/SHARDING(J149)</f>
        <v>128</v>
      </c>
      <c r="K150" s="274">
        <f t="shared" si="25"/>
        <v>1</v>
      </c>
      <c r="L150" s="274">
        <f t="shared" si="25"/>
        <v>128</v>
      </c>
      <c r="M150" s="274">
        <f t="shared" si="25"/>
        <v>192</v>
      </c>
      <c r="N150" s="274" t="s">
        <v>240</v>
      </c>
      <c r="O150" s="241"/>
      <c r="P150" s="276">
        <f>SIZEOF_IN_MIB(J150:M150, $O147)</f>
        <v>6</v>
      </c>
      <c r="Q150" s="241"/>
      <c r="R150" s="38"/>
      <c r="S150" s="38"/>
      <c r="AK150" s="38"/>
      <c r="AL150" s="38"/>
      <c r="AM150" s="38"/>
      <c r="AN150" s="38"/>
      <c r="AO150" s="38"/>
      <c r="AP150" s="38"/>
      <c r="AQ150" s="38"/>
      <c r="AR150" s="38"/>
      <c r="AS150" s="38"/>
      <c r="AT150" s="38"/>
    </row>
    <row r="151">
      <c r="E151" s="266"/>
      <c r="F151" s="400" t="s">
        <v>293</v>
      </c>
      <c r="G151" s="349" t="s">
        <v>294</v>
      </c>
      <c r="H151" s="401"/>
      <c r="I151" s="402" t="s">
        <v>295</v>
      </c>
      <c r="J151" s="403"/>
      <c r="K151" s="308"/>
      <c r="L151" s="309"/>
      <c r="M151" s="309"/>
      <c r="N151" s="309"/>
      <c r="O151" s="308"/>
      <c r="P151" s="310"/>
      <c r="Q151" s="308"/>
      <c r="R151" s="38"/>
      <c r="S151" s="38"/>
      <c r="AK151" s="38"/>
      <c r="AL151" s="38"/>
      <c r="AM151" s="38"/>
      <c r="AN151" s="38"/>
      <c r="AO151" s="38"/>
      <c r="AP151" s="38"/>
      <c r="AQ151" s="38"/>
      <c r="AR151" s="38"/>
      <c r="AS151" s="38"/>
      <c r="AT151" s="38"/>
    </row>
    <row r="152">
      <c r="E152" s="266"/>
      <c r="F152" s="266"/>
      <c r="G152" s="358" t="s">
        <v>296</v>
      </c>
      <c r="H152" s="404" t="str">
        <f>K145</f>
        <v/>
      </c>
      <c r="I152" s="405"/>
      <c r="J152" s="317"/>
      <c r="K152" s="330"/>
      <c r="L152" s="331"/>
      <c r="M152" s="331"/>
      <c r="N152" s="331"/>
      <c r="O152" s="330"/>
      <c r="P152" s="406"/>
      <c r="Q152" s="317"/>
      <c r="R152" s="38"/>
      <c r="S152" s="38"/>
      <c r="AK152" s="38"/>
      <c r="AL152" s="38"/>
      <c r="AM152" s="38"/>
      <c r="AN152" s="38"/>
      <c r="AO152" s="38"/>
      <c r="AP152" s="38"/>
      <c r="AQ152" s="38"/>
      <c r="AR152" s="38"/>
      <c r="AS152" s="38"/>
      <c r="AT152" s="38"/>
    </row>
    <row r="153">
      <c r="E153" s="266"/>
      <c r="F153" s="266"/>
      <c r="G153" s="358" t="s">
        <v>297</v>
      </c>
      <c r="H153" s="407" t="s">
        <v>264</v>
      </c>
      <c r="I153" s="408"/>
      <c r="J153" s="409">
        <v>2.0</v>
      </c>
      <c r="K153" s="325"/>
      <c r="L153" s="326"/>
      <c r="M153" s="326"/>
      <c r="N153" s="326"/>
      <c r="O153" s="325"/>
      <c r="P153" s="410"/>
      <c r="Q153" s="313"/>
      <c r="R153" s="38"/>
      <c r="S153" s="38"/>
      <c r="AK153" s="38"/>
      <c r="AL153" s="38"/>
      <c r="AM153" s="38"/>
      <c r="AN153" s="38"/>
      <c r="AO153" s="38"/>
      <c r="AP153" s="38"/>
      <c r="AQ153" s="38"/>
      <c r="AR153" s="38"/>
      <c r="AS153" s="38"/>
      <c r="AT153" s="38"/>
    </row>
    <row r="154">
      <c r="E154" s="266"/>
      <c r="F154" s="266"/>
      <c r="G154" s="266"/>
      <c r="H154" s="411" t="s">
        <v>265</v>
      </c>
      <c r="I154" s="405"/>
      <c r="J154" s="316">
        <f>P150/J153 * (J153-1)</f>
        <v>3</v>
      </c>
      <c r="K154" s="330"/>
      <c r="L154" s="331"/>
      <c r="M154" s="331"/>
      <c r="N154" s="331"/>
      <c r="O154" s="330"/>
      <c r="P154" s="406"/>
      <c r="Q154" s="317"/>
      <c r="R154" s="38"/>
      <c r="S154" s="38"/>
      <c r="AK154" s="38"/>
      <c r="AL154" s="38"/>
      <c r="AM154" s="38"/>
      <c r="AN154" s="38"/>
      <c r="AO154" s="38"/>
      <c r="AP154" s="38"/>
      <c r="AQ154" s="38"/>
      <c r="AR154" s="38"/>
      <c r="AS154" s="38"/>
      <c r="AT154" s="38"/>
    </row>
    <row r="155">
      <c r="E155" s="266"/>
      <c r="F155" s="266"/>
      <c r="G155" s="266"/>
      <c r="H155" s="407" t="s">
        <v>266</v>
      </c>
      <c r="I155" s="408"/>
      <c r="J155" s="321">
        <f>J154*J153</f>
        <v>6</v>
      </c>
      <c r="K155" s="325"/>
      <c r="L155" s="326"/>
      <c r="M155" s="326"/>
      <c r="N155" s="326"/>
      <c r="O155" s="325"/>
      <c r="P155" s="410"/>
      <c r="Q155" s="313"/>
      <c r="R155" s="38"/>
      <c r="S155" s="38"/>
      <c r="AK155" s="38"/>
      <c r="AL155" s="38"/>
      <c r="AM155" s="38"/>
      <c r="AN155" s="38"/>
      <c r="AO155" s="38"/>
      <c r="AP155" s="38"/>
      <c r="AQ155" s="38"/>
      <c r="AR155" s="38"/>
      <c r="AS155" s="38"/>
      <c r="AT155" s="38"/>
    </row>
    <row r="156">
      <c r="E156" s="266"/>
      <c r="F156" s="266"/>
      <c r="G156" s="277"/>
      <c r="H156" s="411" t="s">
        <v>269</v>
      </c>
      <c r="I156" s="405"/>
      <c r="J156" s="412">
        <f>ALL_GATHER_CORE2CORE_TIME_MS(J155)</f>
        <v>0.0048828125</v>
      </c>
      <c r="K156" s="330"/>
      <c r="L156" s="331"/>
      <c r="M156" s="331"/>
      <c r="N156" s="331"/>
      <c r="O156" s="330"/>
      <c r="P156" s="406"/>
      <c r="Q156" s="317"/>
      <c r="R156" s="38"/>
      <c r="S156" s="38"/>
      <c r="AK156" s="38"/>
      <c r="AL156" s="38"/>
      <c r="AM156" s="38"/>
      <c r="AN156" s="38"/>
      <c r="AO156" s="38"/>
      <c r="AP156" s="38"/>
      <c r="AQ156" s="38"/>
      <c r="AR156" s="38"/>
      <c r="AS156" s="38"/>
      <c r="AT156" s="38"/>
    </row>
    <row r="157">
      <c r="E157" s="266"/>
      <c r="F157" s="266"/>
      <c r="G157" s="413" t="s">
        <v>298</v>
      </c>
      <c r="H157" s="414">
        <f>J156</f>
        <v>0.0048828125</v>
      </c>
      <c r="I157" s="415"/>
      <c r="J157" s="325"/>
      <c r="K157" s="325"/>
      <c r="L157" s="326"/>
      <c r="M157" s="326"/>
      <c r="N157" s="326"/>
      <c r="O157" s="325"/>
      <c r="P157" s="410"/>
      <c r="Q157" s="313"/>
      <c r="R157" s="38"/>
      <c r="S157" s="38"/>
      <c r="AK157" s="38"/>
      <c r="AL157" s="38"/>
      <c r="AM157" s="38"/>
      <c r="AN157" s="38"/>
      <c r="AO157" s="38"/>
      <c r="AP157" s="38"/>
      <c r="AQ157" s="38"/>
      <c r="AR157" s="38"/>
      <c r="AS157" s="38"/>
      <c r="AT157" s="38"/>
    </row>
    <row r="158">
      <c r="E158" s="266"/>
      <c r="F158" s="266"/>
      <c r="G158" s="416"/>
      <c r="H158" s="417"/>
      <c r="I158" s="418"/>
      <c r="J158" s="261"/>
      <c r="K158" s="261"/>
      <c r="L158" s="274"/>
      <c r="M158" s="274"/>
      <c r="N158" s="274"/>
      <c r="O158" s="261"/>
      <c r="P158" s="276"/>
      <c r="Q158" s="222"/>
      <c r="R158" s="38"/>
      <c r="S158" s="38"/>
      <c r="AK158" s="38"/>
      <c r="AL158" s="38"/>
      <c r="AM158" s="38"/>
      <c r="AN158" s="38"/>
      <c r="AO158" s="38"/>
      <c r="AP158" s="38"/>
      <c r="AQ158" s="38"/>
      <c r="AR158" s="38"/>
      <c r="AS158" s="38"/>
      <c r="AT158" s="38"/>
    </row>
    <row r="159">
      <c r="E159" s="266"/>
      <c r="F159" s="266"/>
      <c r="G159" s="369" t="s">
        <v>280</v>
      </c>
      <c r="H159" s="370" t="s">
        <v>281</v>
      </c>
      <c r="I159" s="419"/>
      <c r="J159" s="270"/>
      <c r="K159" s="270"/>
      <c r="L159" s="271"/>
      <c r="M159" s="271"/>
      <c r="N159" s="271"/>
      <c r="O159" s="270"/>
      <c r="P159" s="273"/>
      <c r="Q159" s="305"/>
      <c r="R159" s="38"/>
      <c r="S159" s="38"/>
      <c r="AK159" s="38"/>
      <c r="AL159" s="38"/>
      <c r="AM159" s="38"/>
      <c r="AN159" s="38"/>
      <c r="AO159" s="38"/>
      <c r="AP159" s="38"/>
      <c r="AQ159" s="38"/>
      <c r="AR159" s="38"/>
      <c r="AS159" s="38"/>
      <c r="AT159" s="38"/>
    </row>
    <row r="160">
      <c r="E160" s="266"/>
      <c r="F160" s="277"/>
      <c r="G160" s="372" t="s">
        <v>282</v>
      </c>
      <c r="H160" s="373">
        <f>IF(H159=G151,H157,0)</f>
        <v>0</v>
      </c>
      <c r="I160" s="418"/>
      <c r="J160" s="261"/>
      <c r="K160" s="261"/>
      <c r="L160" s="274"/>
      <c r="M160" s="274"/>
      <c r="N160" s="274"/>
      <c r="O160" s="261"/>
      <c r="P160" s="276"/>
      <c r="Q160" s="222"/>
      <c r="R160" s="38"/>
      <c r="S160" s="38"/>
      <c r="AK160" s="38"/>
      <c r="AL160" s="38"/>
      <c r="AM160" s="38"/>
      <c r="AN160" s="38"/>
      <c r="AO160" s="38"/>
      <c r="AP160" s="38"/>
      <c r="AQ160" s="38"/>
      <c r="AR160" s="38"/>
      <c r="AS160" s="38"/>
      <c r="AT160" s="38"/>
    </row>
    <row r="161">
      <c r="E161" s="266"/>
      <c r="F161" s="384" t="s">
        <v>285</v>
      </c>
      <c r="G161" s="385" t="s">
        <v>286</v>
      </c>
      <c r="H161" s="271" t="str">
        <f>VLOOKUP(O139&amp;","&amp;O143,$T$3:$W$12,4, FALSE)</f>
        <v>fp8</v>
      </c>
      <c r="I161" s="419"/>
      <c r="J161" s="270"/>
      <c r="K161" s="270"/>
      <c r="L161" s="271"/>
      <c r="M161" s="271"/>
      <c r="N161" s="271"/>
      <c r="O161" s="270"/>
      <c r="P161" s="273"/>
      <c r="Q161" s="305"/>
      <c r="R161" s="38"/>
      <c r="S161" s="38"/>
      <c r="AK161" s="38"/>
      <c r="AL161" s="38"/>
      <c r="AM161" s="38"/>
      <c r="AN161" s="38"/>
      <c r="AO161" s="38"/>
      <c r="AP161" s="38"/>
      <c r="AQ161" s="38"/>
      <c r="AR161" s="38"/>
      <c r="AS161" s="38"/>
      <c r="AT161" s="38"/>
    </row>
    <row r="162">
      <c r="E162" s="266"/>
      <c r="F162" s="266"/>
      <c r="G162" s="381" t="s">
        <v>299</v>
      </c>
      <c r="H162" s="420">
        <f>CALCULATE_FLOPS(K142:M142,K146:M146,K146,1,H161)</f>
        <v>9663676416</v>
      </c>
      <c r="I162" s="418"/>
      <c r="J162" s="261"/>
      <c r="K162" s="261"/>
      <c r="L162" s="274"/>
      <c r="M162" s="274"/>
      <c r="N162" s="274"/>
      <c r="O162" s="261"/>
      <c r="P162" s="276"/>
      <c r="Q162" s="222"/>
      <c r="R162" s="38"/>
      <c r="S162" s="38"/>
      <c r="AK162" s="38"/>
      <c r="AL162" s="38"/>
      <c r="AM162" s="38"/>
      <c r="AN162" s="38"/>
      <c r="AO162" s="38"/>
      <c r="AP162" s="38"/>
      <c r="AQ162" s="38"/>
      <c r="AR162" s="38"/>
      <c r="AS162" s="38"/>
      <c r="AT162" s="38"/>
    </row>
    <row r="163">
      <c r="A163" s="164"/>
      <c r="B163" s="38"/>
      <c r="C163" s="38"/>
      <c r="D163" s="38"/>
      <c r="E163" s="266"/>
      <c r="F163" s="277"/>
      <c r="G163" s="388" t="s">
        <v>288</v>
      </c>
      <c r="H163" s="421">
        <f>COMPUTE_TIME_MS(H162, H161)</f>
        <v>0.004870755545</v>
      </c>
      <c r="I163" s="390"/>
      <c r="J163" s="391"/>
      <c r="K163" s="391"/>
      <c r="L163" s="392"/>
      <c r="M163" s="392"/>
      <c r="N163" s="392"/>
      <c r="O163" s="391"/>
      <c r="P163" s="393"/>
      <c r="Q163" s="305"/>
      <c r="R163" s="38"/>
      <c r="S163" s="38"/>
      <c r="AK163" s="38"/>
      <c r="AL163" s="38"/>
      <c r="AM163" s="38"/>
      <c r="AN163" s="38"/>
      <c r="AO163" s="38"/>
      <c r="AP163" s="38"/>
      <c r="AQ163" s="38"/>
      <c r="AR163" s="38"/>
      <c r="AS163" s="38"/>
      <c r="AT163" s="38"/>
    </row>
    <row r="164">
      <c r="A164" s="164"/>
      <c r="B164" s="38"/>
      <c r="C164" s="38"/>
      <c r="D164" s="38"/>
      <c r="E164" s="266"/>
      <c r="F164" s="384" t="s">
        <v>289</v>
      </c>
      <c r="G164" s="381" t="s">
        <v>290</v>
      </c>
      <c r="H164" s="303">
        <f>IF(Q139,0,P142)+IF(Q143,0,P146)+IF(Q147,0,P150)</f>
        <v>42.1875</v>
      </c>
      <c r="I164" s="261"/>
      <c r="J164" s="261"/>
      <c r="K164" s="261"/>
      <c r="L164" s="274"/>
      <c r="M164" s="274"/>
      <c r="N164" s="274"/>
      <c r="O164" s="261"/>
      <c r="P164" s="276"/>
      <c r="Q164" s="222"/>
      <c r="R164" s="38"/>
      <c r="S164" s="38"/>
      <c r="AK164" s="38"/>
      <c r="AL164" s="38"/>
      <c r="AM164" s="38"/>
      <c r="AN164" s="38"/>
      <c r="AO164" s="38"/>
      <c r="AP164" s="38"/>
      <c r="AQ164" s="38"/>
      <c r="AR164" s="38"/>
      <c r="AS164" s="38"/>
      <c r="AT164" s="38"/>
    </row>
    <row r="165">
      <c r="A165" s="38"/>
      <c r="B165" s="38"/>
      <c r="C165" s="38"/>
      <c r="D165" s="38"/>
      <c r="E165" s="277"/>
      <c r="F165" s="277"/>
      <c r="G165" s="395" t="s">
        <v>291</v>
      </c>
      <c r="H165" s="422">
        <f>HBM_TIME_MS(H164)</f>
        <v>0.01408022231</v>
      </c>
      <c r="I165" s="391"/>
      <c r="J165" s="391"/>
      <c r="K165" s="391"/>
      <c r="L165" s="392"/>
      <c r="M165" s="392"/>
      <c r="N165" s="392"/>
      <c r="O165" s="391"/>
      <c r="P165" s="393"/>
      <c r="Q165" s="305"/>
      <c r="R165" s="38"/>
      <c r="S165" s="38"/>
      <c r="AK165" s="38"/>
      <c r="AL165" s="38"/>
      <c r="AM165" s="38"/>
      <c r="AN165" s="38"/>
      <c r="AO165" s="38"/>
      <c r="AP165" s="38"/>
      <c r="AQ165" s="38"/>
      <c r="AR165" s="38"/>
      <c r="AS165" s="38"/>
      <c r="AT165" s="38"/>
    </row>
    <row r="166">
      <c r="A166" s="87"/>
      <c r="B166" s="87"/>
      <c r="C166" s="87"/>
      <c r="D166" s="87"/>
      <c r="E166" s="258" t="s">
        <v>300</v>
      </c>
      <c r="F166" s="282" t="s">
        <v>249</v>
      </c>
      <c r="G166" s="260"/>
      <c r="H166" s="290" t="s">
        <v>238</v>
      </c>
      <c r="I166" s="290" t="s">
        <v>239</v>
      </c>
      <c r="J166" s="195" t="s">
        <v>40</v>
      </c>
      <c r="K166" s="195" t="s">
        <v>38</v>
      </c>
      <c r="L166" s="195" t="s">
        <v>154</v>
      </c>
      <c r="M166" s="398" t="s">
        <v>148</v>
      </c>
      <c r="N166" s="290" t="s">
        <v>240</v>
      </c>
      <c r="O166" s="291" t="str">
        <f>EXTRACT_ACTIVATION_DTYPE(PARAMS("attn_proj_dtype"))</f>
        <v>fp8</v>
      </c>
      <c r="P166" s="292"/>
      <c r="Q166" s="291" t="b">
        <v>0</v>
      </c>
      <c r="R166" s="38"/>
      <c r="S166" s="38"/>
      <c r="AK166" s="38"/>
      <c r="AL166" s="38"/>
      <c r="AM166" s="38"/>
      <c r="AN166" s="38"/>
      <c r="AO166" s="38"/>
      <c r="AP166" s="38"/>
      <c r="AQ166" s="38"/>
      <c r="AR166" s="38"/>
      <c r="AS166" s="38"/>
      <c r="AT166" s="38"/>
    </row>
    <row r="167">
      <c r="A167" s="87"/>
      <c r="B167" s="87"/>
      <c r="C167" s="87"/>
      <c r="D167" s="87"/>
      <c r="E167" s="266"/>
      <c r="F167" s="267"/>
      <c r="G167" s="268"/>
      <c r="H167" s="195" t="s">
        <v>242</v>
      </c>
      <c r="I167" s="290" t="s">
        <v>239</v>
      </c>
      <c r="J167" s="289">
        <f t="shared" ref="J167:M167" si="26">PARAMS(J166)</f>
        <v>8192</v>
      </c>
      <c r="K167" s="290">
        <f t="shared" si="26"/>
        <v>1</v>
      </c>
      <c r="L167" s="290">
        <f t="shared" si="26"/>
        <v>128</v>
      </c>
      <c r="M167" s="290">
        <f t="shared" si="26"/>
        <v>128</v>
      </c>
      <c r="N167" s="290" t="s">
        <v>240</v>
      </c>
      <c r="O167" s="266"/>
      <c r="P167" s="292">
        <f>SIZEOF_IN_MIB(J167:M167, $O166)</f>
        <v>128</v>
      </c>
      <c r="Q167" s="266"/>
      <c r="R167" s="38"/>
      <c r="S167" s="38"/>
      <c r="AK167" s="38"/>
      <c r="AL167" s="38"/>
      <c r="AM167" s="38"/>
      <c r="AN167" s="38"/>
      <c r="AO167" s="38"/>
      <c r="AP167" s="38"/>
      <c r="AQ167" s="38"/>
      <c r="AR167" s="38"/>
      <c r="AS167" s="38"/>
      <c r="AT167" s="38"/>
    </row>
    <row r="168">
      <c r="A168" s="87"/>
      <c r="B168" s="87"/>
      <c r="C168" s="87"/>
      <c r="D168" s="87"/>
      <c r="E168" s="266"/>
      <c r="F168" s="267"/>
      <c r="G168" s="268"/>
      <c r="H168" s="289" t="s">
        <v>244</v>
      </c>
      <c r="I168" s="289" t="s">
        <v>239</v>
      </c>
      <c r="J168" s="195" t="s">
        <v>143</v>
      </c>
      <c r="K168" s="195"/>
      <c r="L168" s="195"/>
      <c r="M168" s="289"/>
      <c r="N168" s="289" t="s">
        <v>240</v>
      </c>
      <c r="O168" s="266"/>
      <c r="P168" s="292"/>
      <c r="Q168" s="266"/>
      <c r="R168" s="38"/>
      <c r="S168" s="38"/>
      <c r="AG168" s="38"/>
      <c r="AH168" s="38"/>
      <c r="AI168" s="38"/>
      <c r="AJ168" s="38"/>
      <c r="AK168" s="38"/>
      <c r="AL168" s="38"/>
      <c r="AM168" s="38"/>
      <c r="AN168" s="38"/>
      <c r="AO168" s="38"/>
      <c r="AP168" s="38"/>
      <c r="AQ168" s="38"/>
      <c r="AR168" s="38"/>
      <c r="AS168" s="38"/>
      <c r="AT168" s="38"/>
    </row>
    <row r="169">
      <c r="A169" s="87"/>
      <c r="B169" s="87"/>
      <c r="C169" s="87"/>
      <c r="D169" s="87"/>
      <c r="E169" s="266"/>
      <c r="F169" s="278"/>
      <c r="G169" s="279"/>
      <c r="H169" s="195" t="s">
        <v>246</v>
      </c>
      <c r="I169" s="289" t="s">
        <v>239</v>
      </c>
      <c r="J169" s="289">
        <f t="shared" ref="J169:M169" si="27">J167/SHARDING(J168)</f>
        <v>128</v>
      </c>
      <c r="K169" s="289">
        <f t="shared" si="27"/>
        <v>1</v>
      </c>
      <c r="L169" s="289">
        <f t="shared" si="27"/>
        <v>128</v>
      </c>
      <c r="M169" s="289">
        <f t="shared" si="27"/>
        <v>128</v>
      </c>
      <c r="N169" s="289" t="s">
        <v>240</v>
      </c>
      <c r="O169" s="277"/>
      <c r="P169" s="292">
        <f>SIZEOF_IN_MIB(J169:M169, $O166)</f>
        <v>2</v>
      </c>
      <c r="Q169" s="277"/>
      <c r="R169" s="38"/>
      <c r="S169" s="38"/>
      <c r="AG169" s="38"/>
      <c r="AH169" s="38"/>
      <c r="AI169" s="38"/>
      <c r="AJ169" s="38"/>
      <c r="AK169" s="38"/>
      <c r="AL169" s="38"/>
      <c r="AM169" s="38"/>
      <c r="AN169" s="38"/>
      <c r="AO169" s="38"/>
      <c r="AP169" s="38"/>
      <c r="AQ169" s="38"/>
      <c r="AR169" s="38"/>
      <c r="AS169" s="38"/>
      <c r="AT169" s="38"/>
    </row>
    <row r="170">
      <c r="A170" s="87"/>
      <c r="B170" s="87"/>
      <c r="C170" s="87"/>
      <c r="D170" s="87"/>
      <c r="E170" s="266"/>
      <c r="F170" s="259" t="s">
        <v>253</v>
      </c>
      <c r="G170" s="260"/>
      <c r="H170" s="289" t="s">
        <v>238</v>
      </c>
      <c r="I170" s="289" t="s">
        <v>239</v>
      </c>
      <c r="J170" s="290"/>
      <c r="K170" s="195" t="s">
        <v>154</v>
      </c>
      <c r="L170" s="398" t="s">
        <v>148</v>
      </c>
      <c r="M170" s="195" t="s">
        <v>145</v>
      </c>
      <c r="N170" s="289" t="s">
        <v>240</v>
      </c>
      <c r="O170" s="291" t="str">
        <f>EXTRACT_WEIGHT_DTYPE(PARAMS("attn_proj_dtype"))</f>
        <v>fp8</v>
      </c>
      <c r="P170" s="292"/>
      <c r="Q170" s="291" t="b">
        <v>0</v>
      </c>
      <c r="R170" s="38"/>
      <c r="S170" s="38"/>
      <c r="AG170" s="38"/>
      <c r="AH170" s="38"/>
      <c r="AI170" s="38"/>
      <c r="AJ170" s="38"/>
      <c r="AK170" s="38"/>
      <c r="AL170" s="38"/>
      <c r="AM170" s="38"/>
      <c r="AN170" s="38"/>
      <c r="AO170" s="38"/>
      <c r="AP170" s="38"/>
      <c r="AQ170" s="38"/>
      <c r="AR170" s="38"/>
      <c r="AS170" s="38"/>
      <c r="AT170" s="38"/>
    </row>
    <row r="171">
      <c r="A171" s="87"/>
      <c r="B171" s="87"/>
      <c r="C171" s="87"/>
      <c r="D171" s="87"/>
      <c r="E171" s="266"/>
      <c r="F171" s="267"/>
      <c r="G171" s="268"/>
      <c r="H171" s="195" t="s">
        <v>242</v>
      </c>
      <c r="I171" s="289" t="s">
        <v>239</v>
      </c>
      <c r="J171" s="290"/>
      <c r="K171" s="289">
        <f t="shared" ref="K171:M171" si="28">PARAMS(K170)</f>
        <v>128</v>
      </c>
      <c r="L171" s="289">
        <f t="shared" si="28"/>
        <v>128</v>
      </c>
      <c r="M171" s="289">
        <f t="shared" si="28"/>
        <v>512</v>
      </c>
      <c r="N171" s="289" t="s">
        <v>240</v>
      </c>
      <c r="O171" s="266"/>
      <c r="P171" s="292">
        <f>SIZEOF_IN_MIB(J171:M171, $O170)</f>
        <v>8</v>
      </c>
      <c r="Q171" s="266"/>
      <c r="R171" s="38"/>
      <c r="S171" s="38"/>
      <c r="AG171" s="38"/>
      <c r="AH171" s="38"/>
      <c r="AI171" s="38"/>
      <c r="AJ171" s="38"/>
      <c r="AK171" s="38"/>
      <c r="AL171" s="38"/>
      <c r="AM171" s="38"/>
      <c r="AN171" s="38"/>
      <c r="AO171" s="38"/>
      <c r="AP171" s="38"/>
      <c r="AQ171" s="38"/>
      <c r="AR171" s="38"/>
      <c r="AS171" s="38"/>
      <c r="AT171" s="38"/>
    </row>
    <row r="172">
      <c r="A172" s="87"/>
      <c r="B172" s="87"/>
      <c r="C172" s="87"/>
      <c r="D172" s="87"/>
      <c r="E172" s="266"/>
      <c r="F172" s="267"/>
      <c r="G172" s="268"/>
      <c r="H172" s="289" t="s">
        <v>244</v>
      </c>
      <c r="I172" s="289" t="s">
        <v>239</v>
      </c>
      <c r="J172" s="290"/>
      <c r="K172" s="290"/>
      <c r="L172" s="289"/>
      <c r="M172" s="289"/>
      <c r="N172" s="289" t="s">
        <v>240</v>
      </c>
      <c r="O172" s="266"/>
      <c r="P172" s="292"/>
      <c r="Q172" s="266"/>
      <c r="R172" s="38"/>
      <c r="S172" s="38"/>
      <c r="AG172" s="38"/>
      <c r="AH172" s="38"/>
      <c r="AI172" s="38"/>
      <c r="AJ172" s="38"/>
      <c r="AK172" s="38"/>
      <c r="AL172" s="38"/>
      <c r="AM172" s="38"/>
      <c r="AN172" s="38"/>
      <c r="AO172" s="38"/>
      <c r="AP172" s="38"/>
      <c r="AQ172" s="38"/>
      <c r="AR172" s="38"/>
      <c r="AS172" s="38"/>
      <c r="AT172" s="38"/>
    </row>
    <row r="173">
      <c r="A173" s="87"/>
      <c r="B173" s="87"/>
      <c r="C173" s="87"/>
      <c r="D173" s="87"/>
      <c r="E173" s="266"/>
      <c r="F173" s="278"/>
      <c r="G173" s="279"/>
      <c r="H173" s="274" t="s">
        <v>246</v>
      </c>
      <c r="I173" s="274" t="s">
        <v>239</v>
      </c>
      <c r="J173" s="261"/>
      <c r="K173" s="274">
        <f t="shared" ref="K173:M173" si="29">K171/SHARDING(K172)</f>
        <v>128</v>
      </c>
      <c r="L173" s="274">
        <f t="shared" si="29"/>
        <v>128</v>
      </c>
      <c r="M173" s="274">
        <f t="shared" si="29"/>
        <v>512</v>
      </c>
      <c r="N173" s="274" t="s">
        <v>240</v>
      </c>
      <c r="O173" s="241"/>
      <c r="P173" s="276">
        <f>SIZEOF_IN_MIB(J173:M173, $O170)</f>
        <v>8</v>
      </c>
      <c r="Q173" s="241"/>
      <c r="R173" s="38"/>
      <c r="S173" s="38"/>
      <c r="T173" s="207"/>
      <c r="U173" s="207"/>
      <c r="V173" s="207"/>
      <c r="W173" s="207"/>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c r="AT173" s="38"/>
    </row>
    <row r="174">
      <c r="A174" s="87"/>
      <c r="B174" s="87"/>
      <c r="C174" s="87"/>
      <c r="D174" s="87"/>
      <c r="E174" s="266"/>
      <c r="F174" s="259" t="s">
        <v>257</v>
      </c>
      <c r="G174" s="260"/>
      <c r="H174" s="271" t="s">
        <v>238</v>
      </c>
      <c r="I174" s="271" t="s">
        <v>239</v>
      </c>
      <c r="J174" s="269" t="s">
        <v>40</v>
      </c>
      <c r="K174" s="269" t="s">
        <v>38</v>
      </c>
      <c r="L174" s="269" t="s">
        <v>154</v>
      </c>
      <c r="M174" s="269" t="s">
        <v>145</v>
      </c>
      <c r="N174" s="271" t="s">
        <v>240</v>
      </c>
      <c r="O174" s="399" t="s">
        <v>82</v>
      </c>
      <c r="P174" s="273"/>
      <c r="Q174" s="399" t="b">
        <v>0</v>
      </c>
      <c r="R174" s="38"/>
      <c r="S174" s="38"/>
      <c r="T174" s="207"/>
      <c r="U174" s="207"/>
      <c r="V174" s="207"/>
      <c r="W174" s="207"/>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8"/>
    </row>
    <row r="175">
      <c r="A175" s="87"/>
      <c r="B175" s="87"/>
      <c r="C175" s="87"/>
      <c r="D175" s="87"/>
      <c r="E175" s="266"/>
      <c r="F175" s="267"/>
      <c r="G175" s="268"/>
      <c r="H175" s="262" t="s">
        <v>242</v>
      </c>
      <c r="I175" s="274" t="s">
        <v>239</v>
      </c>
      <c r="J175" s="274">
        <f t="shared" ref="J175:M175" si="30">PARAMS(J174)</f>
        <v>8192</v>
      </c>
      <c r="K175" s="274">
        <f t="shared" si="30"/>
        <v>1</v>
      </c>
      <c r="L175" s="274">
        <f t="shared" si="30"/>
        <v>128</v>
      </c>
      <c r="M175" s="274">
        <f t="shared" si="30"/>
        <v>512</v>
      </c>
      <c r="N175" s="274" t="s">
        <v>240</v>
      </c>
      <c r="O175" s="275"/>
      <c r="P175" s="276">
        <f>SIZEOF_IN_MIB(J175:M175, $O174)</f>
        <v>1024</v>
      </c>
      <c r="Q175" s="275"/>
      <c r="R175" s="38"/>
      <c r="S175" s="38"/>
      <c r="T175" s="207"/>
      <c r="U175" s="207"/>
      <c r="V175" s="207"/>
      <c r="W175" s="207"/>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c r="AT175" s="38"/>
    </row>
    <row r="176">
      <c r="A176" s="87"/>
      <c r="B176" s="87"/>
      <c r="C176" s="87"/>
      <c r="D176" s="87"/>
      <c r="E176" s="266"/>
      <c r="F176" s="267"/>
      <c r="G176" s="268"/>
      <c r="H176" s="271" t="s">
        <v>244</v>
      </c>
      <c r="I176" s="271" t="s">
        <v>239</v>
      </c>
      <c r="J176" s="269" t="s">
        <v>143</v>
      </c>
      <c r="K176" s="269"/>
      <c r="L176" s="269"/>
      <c r="M176" s="271"/>
      <c r="N176" s="271" t="s">
        <v>240</v>
      </c>
      <c r="O176" s="272"/>
      <c r="P176" s="273"/>
      <c r="Q176" s="272"/>
      <c r="R176" s="38"/>
      <c r="S176" s="38"/>
      <c r="T176" s="207"/>
      <c r="U176" s="207"/>
      <c r="V176" s="207"/>
      <c r="W176" s="207"/>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row>
    <row r="177">
      <c r="A177" s="87"/>
      <c r="B177" s="87"/>
      <c r="C177" s="87"/>
      <c r="D177" s="87"/>
      <c r="E177" s="266"/>
      <c r="F177" s="278"/>
      <c r="G177" s="279"/>
      <c r="H177" s="274" t="s">
        <v>246</v>
      </c>
      <c r="I177" s="274" t="s">
        <v>239</v>
      </c>
      <c r="J177" s="274">
        <f t="shared" ref="J177:M177" si="31">J175/SHARDING(J176)</f>
        <v>128</v>
      </c>
      <c r="K177" s="274">
        <f t="shared" si="31"/>
        <v>1</v>
      </c>
      <c r="L177" s="274">
        <f t="shared" si="31"/>
        <v>128</v>
      </c>
      <c r="M177" s="274">
        <f t="shared" si="31"/>
        <v>512</v>
      </c>
      <c r="N177" s="274" t="s">
        <v>240</v>
      </c>
      <c r="O177" s="241"/>
      <c r="P177" s="276">
        <f>SIZEOF_IN_MIB(J177:M177, $O174)</f>
        <v>16</v>
      </c>
      <c r="Q177" s="241"/>
      <c r="R177" s="38"/>
      <c r="S177" s="38"/>
      <c r="T177" s="207"/>
      <c r="U177" s="207"/>
      <c r="V177" s="207"/>
      <c r="W177" s="207"/>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38"/>
    </row>
    <row r="178">
      <c r="A178" s="87"/>
      <c r="B178" s="87"/>
      <c r="C178" s="87"/>
      <c r="D178" s="87"/>
      <c r="E178" s="266"/>
      <c r="F178" s="400" t="s">
        <v>293</v>
      </c>
      <c r="G178" s="385" t="s">
        <v>45</v>
      </c>
      <c r="H178" s="423"/>
      <c r="I178" s="424"/>
      <c r="J178" s="270"/>
      <c r="K178" s="270"/>
      <c r="L178" s="271"/>
      <c r="M178" s="271"/>
      <c r="N178" s="271"/>
      <c r="O178" s="270"/>
      <c r="P178" s="273"/>
      <c r="Q178" s="305"/>
      <c r="T178" s="3"/>
      <c r="U178" s="3"/>
      <c r="V178" s="3"/>
      <c r="W178" s="3"/>
    </row>
    <row r="179">
      <c r="A179" s="87"/>
      <c r="B179" s="38"/>
      <c r="C179" s="38"/>
      <c r="D179" s="38"/>
      <c r="E179" s="266"/>
      <c r="F179" s="277"/>
      <c r="G179" s="385"/>
      <c r="H179" s="274"/>
      <c r="I179" s="418"/>
      <c r="J179" s="261"/>
      <c r="K179" s="261"/>
      <c r="L179" s="274"/>
      <c r="M179" s="274"/>
      <c r="N179" s="274"/>
      <c r="O179" s="261"/>
      <c r="P179" s="276"/>
      <c r="Q179" s="222"/>
      <c r="T179" s="3"/>
      <c r="U179" s="3"/>
      <c r="V179" s="3"/>
      <c r="W179" s="3"/>
    </row>
    <row r="180">
      <c r="A180" s="38"/>
      <c r="B180" s="38"/>
      <c r="C180" s="38"/>
      <c r="D180" s="38"/>
      <c r="E180" s="266"/>
      <c r="F180" s="384" t="s">
        <v>285</v>
      </c>
      <c r="G180" s="385" t="s">
        <v>286</v>
      </c>
      <c r="H180" s="271" t="str">
        <f>VLOOKUP(O166&amp;","&amp;O170,$T$3:$W$12,4, FALSE)</f>
        <v>fp8</v>
      </c>
      <c r="I180" s="419"/>
      <c r="J180" s="270"/>
      <c r="K180" s="270"/>
      <c r="L180" s="271"/>
      <c r="M180" s="271"/>
      <c r="N180" s="271"/>
      <c r="O180" s="270"/>
      <c r="P180" s="273"/>
      <c r="Q180" s="305"/>
      <c r="T180" s="3"/>
      <c r="U180" s="3"/>
      <c r="V180" s="3"/>
      <c r="W180" s="3"/>
    </row>
    <row r="181">
      <c r="A181" s="87"/>
      <c r="B181" s="87"/>
      <c r="C181" s="87"/>
      <c r="D181" s="87"/>
      <c r="E181" s="266"/>
      <c r="F181" s="266"/>
      <c r="G181" s="381" t="s">
        <v>299</v>
      </c>
      <c r="H181" s="420">
        <f>CALCULATE_FLOPS(J169:M169,J173:M173,L173,K173,H180)</f>
        <v>4294967296</v>
      </c>
      <c r="I181" s="418"/>
      <c r="J181" s="261"/>
      <c r="K181" s="261"/>
      <c r="L181" s="274"/>
      <c r="M181" s="274"/>
      <c r="N181" s="274"/>
      <c r="O181" s="261"/>
      <c r="P181" s="276"/>
      <c r="Q181" s="222"/>
      <c r="T181" s="3"/>
      <c r="U181" s="3"/>
      <c r="V181" s="3"/>
      <c r="W181" s="3"/>
    </row>
    <row r="182">
      <c r="A182" s="87"/>
      <c r="B182" s="87"/>
      <c r="C182" s="87"/>
      <c r="D182" s="87"/>
      <c r="E182" s="266"/>
      <c r="F182" s="277"/>
      <c r="G182" s="388" t="s">
        <v>288</v>
      </c>
      <c r="H182" s="389">
        <f>COMPUTE_TIME_MS(H181, H180)</f>
        <v>0.002164780242</v>
      </c>
      <c r="I182" s="390"/>
      <c r="J182" s="391"/>
      <c r="K182" s="391"/>
      <c r="L182" s="392"/>
      <c r="M182" s="392"/>
      <c r="N182" s="392"/>
      <c r="O182" s="391"/>
      <c r="P182" s="393"/>
      <c r="Q182" s="305"/>
      <c r="T182" s="3"/>
      <c r="U182" s="3"/>
      <c r="V182" s="3"/>
      <c r="W182" s="3"/>
    </row>
    <row r="183">
      <c r="A183" s="87"/>
      <c r="B183" s="87"/>
      <c r="C183" s="87"/>
      <c r="D183" s="87"/>
      <c r="E183" s="266"/>
      <c r="F183" s="384" t="s">
        <v>289</v>
      </c>
      <c r="G183" s="381" t="s">
        <v>290</v>
      </c>
      <c r="H183" s="303">
        <f>IF(Q166,0,P169)+IF(Q170,0,P173)+IF(Q174,0,P177)</f>
        <v>26</v>
      </c>
      <c r="I183" s="261"/>
      <c r="J183" s="261"/>
      <c r="K183" s="261"/>
      <c r="L183" s="274"/>
      <c r="M183" s="274"/>
      <c r="N183" s="274"/>
      <c r="O183" s="261"/>
      <c r="P183" s="276"/>
      <c r="Q183" s="222"/>
      <c r="R183" s="38"/>
      <c r="S183" s="38"/>
      <c r="T183" s="207"/>
      <c r="U183" s="207"/>
      <c r="V183" s="207"/>
      <c r="W183" s="207"/>
      <c r="X183" s="38"/>
      <c r="Y183" s="38"/>
      <c r="Z183" s="38"/>
      <c r="AA183" s="38"/>
      <c r="AB183" s="38"/>
      <c r="AC183" s="38"/>
      <c r="AD183" s="38"/>
      <c r="AE183" s="38"/>
      <c r="AF183" s="38"/>
      <c r="AG183" s="38"/>
      <c r="AH183" s="38"/>
      <c r="AI183" s="38"/>
      <c r="AJ183" s="38"/>
      <c r="AK183" s="38"/>
      <c r="AL183" s="38"/>
      <c r="AM183" s="38"/>
      <c r="AN183" s="38"/>
      <c r="AO183" s="38"/>
      <c r="AP183" s="38"/>
      <c r="AQ183" s="38"/>
      <c r="AR183" s="38"/>
      <c r="AS183" s="38"/>
      <c r="AT183" s="38"/>
    </row>
    <row r="184">
      <c r="A184" s="87"/>
      <c r="B184" s="87"/>
      <c r="C184" s="87"/>
      <c r="D184" s="87"/>
      <c r="E184" s="277"/>
      <c r="F184" s="277"/>
      <c r="G184" s="395" t="s">
        <v>291</v>
      </c>
      <c r="H184" s="422">
        <f>HBM_TIME_MS(H183)</f>
        <v>0.008677588859</v>
      </c>
      <c r="I184" s="391"/>
      <c r="J184" s="391"/>
      <c r="K184" s="391"/>
      <c r="L184" s="392"/>
      <c r="M184" s="392"/>
      <c r="N184" s="392"/>
      <c r="O184" s="391"/>
      <c r="P184" s="393"/>
      <c r="Q184" s="305"/>
      <c r="R184" s="38"/>
      <c r="S184" s="38"/>
      <c r="T184" s="207"/>
      <c r="U184" s="207"/>
      <c r="V184" s="207"/>
      <c r="W184" s="207"/>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c r="AT184" s="38"/>
    </row>
    <row r="185">
      <c r="A185" s="87"/>
      <c r="B185" s="87"/>
      <c r="C185" s="87"/>
      <c r="D185" s="87"/>
      <c r="E185" s="258" t="s">
        <v>301</v>
      </c>
      <c r="F185" s="282" t="s">
        <v>249</v>
      </c>
      <c r="G185" s="260"/>
      <c r="H185" s="261" t="s">
        <v>238</v>
      </c>
      <c r="I185" s="261" t="s">
        <v>239</v>
      </c>
      <c r="J185" s="262"/>
      <c r="K185" s="262" t="s">
        <v>40</v>
      </c>
      <c r="L185" s="262" t="s">
        <v>38</v>
      </c>
      <c r="M185" s="425" t="s">
        <v>125</v>
      </c>
      <c r="N185" s="261" t="s">
        <v>240</v>
      </c>
      <c r="O185" s="263" t="str">
        <f>EXTRACT_ACTIVATION_DTYPE(PARAMS("attn_proj_dtype"))</f>
        <v>fp8</v>
      </c>
      <c r="P185" s="276"/>
      <c r="Q185" s="263" t="b">
        <v>0</v>
      </c>
      <c r="R185" s="38"/>
      <c r="S185" s="38"/>
      <c r="T185" s="38"/>
      <c r="U185" s="38"/>
      <c r="V185" s="38"/>
      <c r="W185" s="38"/>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c r="AT185" s="38"/>
    </row>
    <row r="186">
      <c r="A186" s="87"/>
      <c r="B186" s="87"/>
      <c r="C186" s="87"/>
      <c r="D186" s="87"/>
      <c r="E186" s="266"/>
      <c r="F186" s="267"/>
      <c r="G186" s="268"/>
      <c r="H186" s="195" t="s">
        <v>242</v>
      </c>
      <c r="I186" s="290" t="s">
        <v>239</v>
      </c>
      <c r="J186" s="289"/>
      <c r="K186" s="289">
        <f t="shared" ref="K186:M186" si="32">PARAMS(K185)</f>
        <v>8192</v>
      </c>
      <c r="L186" s="290">
        <f t="shared" si="32"/>
        <v>1</v>
      </c>
      <c r="M186" s="290">
        <f t="shared" si="32"/>
        <v>7168</v>
      </c>
      <c r="N186" s="290" t="s">
        <v>240</v>
      </c>
      <c r="O186" s="266"/>
      <c r="P186" s="292">
        <f>SIZEOF_IN_MIB(J186:M186, $O185)</f>
        <v>56</v>
      </c>
      <c r="Q186" s="266"/>
      <c r="R186" s="38"/>
      <c r="S186" s="38"/>
      <c r="T186" s="38"/>
      <c r="U186" s="38"/>
      <c r="V186" s="38"/>
      <c r="W186" s="38"/>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c r="AT186" s="38"/>
    </row>
    <row r="187">
      <c r="A187" s="87"/>
      <c r="B187" s="87"/>
      <c r="C187" s="87"/>
      <c r="D187" s="87"/>
      <c r="E187" s="266"/>
      <c r="F187" s="267"/>
      <c r="G187" s="268"/>
      <c r="H187" s="289" t="s">
        <v>244</v>
      </c>
      <c r="I187" s="289" t="s">
        <v>239</v>
      </c>
      <c r="J187" s="290"/>
      <c r="K187" s="195" t="s">
        <v>143</v>
      </c>
      <c r="L187" s="195"/>
      <c r="M187" s="289"/>
      <c r="N187" s="289" t="s">
        <v>240</v>
      </c>
      <c r="O187" s="266"/>
      <c r="P187" s="292"/>
      <c r="Q187" s="266"/>
      <c r="R187" s="38"/>
      <c r="S187" s="38"/>
      <c r="T187" s="38"/>
      <c r="U187" s="38"/>
      <c r="V187" s="38"/>
      <c r="W187" s="38"/>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c r="AT187" s="38"/>
    </row>
    <row r="188">
      <c r="A188" s="87"/>
      <c r="B188" s="87"/>
      <c r="C188" s="87"/>
      <c r="D188" s="87"/>
      <c r="E188" s="266"/>
      <c r="F188" s="278"/>
      <c r="G188" s="279"/>
      <c r="H188" s="195" t="s">
        <v>246</v>
      </c>
      <c r="I188" s="289" t="s">
        <v>239</v>
      </c>
      <c r="J188" s="290"/>
      <c r="K188" s="289">
        <f t="shared" ref="K188:M188" si="33">K186/SHARDING(K187)</f>
        <v>128</v>
      </c>
      <c r="L188" s="289">
        <f t="shared" si="33"/>
        <v>1</v>
      </c>
      <c r="M188" s="289">
        <f t="shared" si="33"/>
        <v>7168</v>
      </c>
      <c r="N188" s="289" t="s">
        <v>240</v>
      </c>
      <c r="O188" s="277"/>
      <c r="P188" s="292">
        <f>SIZEOF_IN_MIB(J188:M188, $O185)</f>
        <v>0.875</v>
      </c>
      <c r="Q188" s="277"/>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c r="AT188" s="38"/>
    </row>
    <row r="189">
      <c r="A189" s="87"/>
      <c r="B189" s="87"/>
      <c r="C189" s="87"/>
      <c r="D189" s="87"/>
      <c r="E189" s="266"/>
      <c r="F189" s="259" t="s">
        <v>253</v>
      </c>
      <c r="G189" s="260"/>
      <c r="H189" s="289" t="s">
        <v>238</v>
      </c>
      <c r="I189" s="289" t="s">
        <v>239</v>
      </c>
      <c r="J189" s="290"/>
      <c r="K189" s="195"/>
      <c r="L189" s="398" t="s">
        <v>125</v>
      </c>
      <c r="M189" s="195" t="s">
        <v>157</v>
      </c>
      <c r="N189" s="289" t="s">
        <v>240</v>
      </c>
      <c r="O189" s="291" t="str">
        <f>EXTRACT_WEIGHT_DTYPE(PARAMS("attn_proj_dtype"))</f>
        <v>fp8</v>
      </c>
      <c r="P189" s="292"/>
      <c r="Q189" s="291" t="b">
        <v>0</v>
      </c>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c r="AT189" s="38"/>
    </row>
    <row r="190">
      <c r="A190" s="87"/>
      <c r="B190" s="87"/>
      <c r="C190" s="87"/>
      <c r="D190" s="87"/>
      <c r="E190" s="266"/>
      <c r="F190" s="267"/>
      <c r="G190" s="268"/>
      <c r="H190" s="195" t="s">
        <v>242</v>
      </c>
      <c r="I190" s="289" t="s">
        <v>239</v>
      </c>
      <c r="J190" s="290"/>
      <c r="K190" s="289"/>
      <c r="L190" s="289">
        <f t="shared" ref="L190:M190" si="34">PARAMS(L189)</f>
        <v>7168</v>
      </c>
      <c r="M190" s="289">
        <f t="shared" si="34"/>
        <v>576</v>
      </c>
      <c r="N190" s="289" t="s">
        <v>240</v>
      </c>
      <c r="O190" s="266"/>
      <c r="P190" s="292">
        <f>SIZEOF_IN_MIB(J190:M190, $O189)</f>
        <v>3.9375</v>
      </c>
      <c r="Q190" s="266"/>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c r="AT190" s="38"/>
    </row>
    <row r="191">
      <c r="A191" s="87"/>
      <c r="B191" s="87"/>
      <c r="C191" s="87"/>
      <c r="D191" s="87"/>
      <c r="E191" s="266"/>
      <c r="F191" s="267"/>
      <c r="G191" s="268"/>
      <c r="H191" s="289" t="s">
        <v>244</v>
      </c>
      <c r="I191" s="289" t="s">
        <v>239</v>
      </c>
      <c r="J191" s="290"/>
      <c r="K191" s="290"/>
      <c r="L191" s="289"/>
      <c r="M191" s="289"/>
      <c r="N191" s="289" t="s">
        <v>240</v>
      </c>
      <c r="O191" s="266"/>
      <c r="P191" s="292"/>
      <c r="Q191" s="266"/>
    </row>
    <row r="192">
      <c r="A192" s="87"/>
      <c r="B192" s="87"/>
      <c r="C192" s="87"/>
      <c r="D192" s="87"/>
      <c r="E192" s="266"/>
      <c r="F192" s="278"/>
      <c r="G192" s="279"/>
      <c r="H192" s="274" t="s">
        <v>246</v>
      </c>
      <c r="I192" s="274" t="s">
        <v>239</v>
      </c>
      <c r="J192" s="261"/>
      <c r="K192" s="274"/>
      <c r="L192" s="274">
        <f t="shared" ref="L192:M192" si="35">L190/SHARDING(L191)</f>
        <v>7168</v>
      </c>
      <c r="M192" s="274">
        <f t="shared" si="35"/>
        <v>576</v>
      </c>
      <c r="N192" s="274" t="s">
        <v>240</v>
      </c>
      <c r="O192" s="241"/>
      <c r="P192" s="276">
        <f>SIZEOF_IN_MIB(J192:M192, $O189)</f>
        <v>3.9375</v>
      </c>
      <c r="Q192" s="241"/>
    </row>
    <row r="193">
      <c r="A193" s="87"/>
      <c r="B193" s="87"/>
      <c r="C193" s="87"/>
      <c r="D193" s="87"/>
      <c r="E193" s="266"/>
      <c r="F193" s="259" t="s">
        <v>257</v>
      </c>
      <c r="G193" s="260"/>
      <c r="H193" s="271" t="s">
        <v>238</v>
      </c>
      <c r="I193" s="271" t="s">
        <v>239</v>
      </c>
      <c r="J193" s="270"/>
      <c r="K193" s="269" t="s">
        <v>40</v>
      </c>
      <c r="L193" s="269" t="s">
        <v>38</v>
      </c>
      <c r="M193" s="269" t="s">
        <v>157</v>
      </c>
      <c r="N193" s="271" t="s">
        <v>240</v>
      </c>
      <c r="O193" s="399" t="s">
        <v>82</v>
      </c>
      <c r="P193" s="273"/>
      <c r="Q193" s="399" t="b">
        <v>0</v>
      </c>
    </row>
    <row r="194">
      <c r="A194" s="87"/>
      <c r="B194" s="38"/>
      <c r="C194" s="38"/>
      <c r="D194" s="38"/>
      <c r="E194" s="266"/>
      <c r="F194" s="267"/>
      <c r="G194" s="268"/>
      <c r="H194" s="262" t="s">
        <v>242</v>
      </c>
      <c r="I194" s="274" t="s">
        <v>239</v>
      </c>
      <c r="J194" s="261"/>
      <c r="K194" s="274">
        <f t="shared" ref="K194:M194" si="36">PARAMS(K193)</f>
        <v>8192</v>
      </c>
      <c r="L194" s="274">
        <f t="shared" si="36"/>
        <v>1</v>
      </c>
      <c r="M194" s="274">
        <f t="shared" si="36"/>
        <v>576</v>
      </c>
      <c r="N194" s="274" t="s">
        <v>240</v>
      </c>
      <c r="O194" s="275"/>
      <c r="P194" s="276">
        <f>SIZEOF_IN_MIB(K194:M194, $O193)</f>
        <v>9</v>
      </c>
      <c r="Q194" s="275"/>
    </row>
    <row r="195">
      <c r="A195" s="38"/>
      <c r="B195" s="38"/>
      <c r="C195" s="38"/>
      <c r="D195" s="38"/>
      <c r="E195" s="266"/>
      <c r="F195" s="267"/>
      <c r="G195" s="268"/>
      <c r="H195" s="271" t="s">
        <v>244</v>
      </c>
      <c r="I195" s="271" t="s">
        <v>239</v>
      </c>
      <c r="J195" s="270"/>
      <c r="K195" s="269" t="s">
        <v>143</v>
      </c>
      <c r="L195" s="269"/>
      <c r="M195" s="271"/>
      <c r="N195" s="271" t="s">
        <v>240</v>
      </c>
      <c r="O195" s="272"/>
      <c r="P195" s="273"/>
      <c r="Q195" s="272"/>
    </row>
    <row r="196">
      <c r="A196" s="87"/>
      <c r="B196" s="87"/>
      <c r="C196" s="87"/>
      <c r="D196" s="87"/>
      <c r="E196" s="266"/>
      <c r="F196" s="278"/>
      <c r="G196" s="279"/>
      <c r="H196" s="274" t="s">
        <v>246</v>
      </c>
      <c r="I196" s="274" t="s">
        <v>239</v>
      </c>
      <c r="J196" s="274"/>
      <c r="K196" s="274">
        <f t="shared" ref="K196:M196" si="37">K194/SHARDING(K195)</f>
        <v>128</v>
      </c>
      <c r="L196" s="274">
        <f t="shared" si="37"/>
        <v>1</v>
      </c>
      <c r="M196" s="274">
        <f t="shared" si="37"/>
        <v>576</v>
      </c>
      <c r="N196" s="274" t="s">
        <v>240</v>
      </c>
      <c r="O196" s="241"/>
      <c r="P196" s="276">
        <f>SIZEOF_IN_MIB(K196:M196, $O193)</f>
        <v>0.140625</v>
      </c>
      <c r="Q196" s="241"/>
    </row>
    <row r="197">
      <c r="A197" s="87"/>
      <c r="B197" s="87"/>
      <c r="C197" s="87"/>
      <c r="D197" s="87"/>
      <c r="E197" s="266"/>
      <c r="F197" s="400" t="s">
        <v>293</v>
      </c>
      <c r="G197" s="385" t="s">
        <v>45</v>
      </c>
      <c r="H197" s="423"/>
      <c r="I197" s="424"/>
      <c r="J197" s="270"/>
      <c r="K197" s="270"/>
      <c r="L197" s="271"/>
      <c r="M197" s="271"/>
      <c r="N197" s="271"/>
      <c r="O197" s="270"/>
      <c r="P197" s="273"/>
      <c r="Q197" s="305"/>
    </row>
    <row r="198">
      <c r="A198" s="87"/>
      <c r="B198" s="87"/>
      <c r="C198" s="87"/>
      <c r="D198" s="87"/>
      <c r="E198" s="266"/>
      <c r="F198" s="277"/>
      <c r="G198" s="385"/>
      <c r="H198" s="274"/>
      <c r="I198" s="418"/>
      <c r="J198" s="261"/>
      <c r="K198" s="261"/>
      <c r="L198" s="274"/>
      <c r="M198" s="274"/>
      <c r="N198" s="274"/>
      <c r="O198" s="261"/>
      <c r="P198" s="276"/>
      <c r="Q198" s="222"/>
    </row>
    <row r="199">
      <c r="A199" s="87"/>
      <c r="B199" s="87"/>
      <c r="C199" s="87"/>
      <c r="D199" s="87"/>
      <c r="E199" s="266"/>
      <c r="F199" s="384" t="s">
        <v>285</v>
      </c>
      <c r="G199" s="385" t="s">
        <v>286</v>
      </c>
      <c r="H199" s="271" t="str">
        <f>VLOOKUP(O185&amp;","&amp;O189,$T$3:$W$12,4, FALSE)</f>
        <v>fp8</v>
      </c>
      <c r="I199" s="419"/>
      <c r="J199" s="270"/>
      <c r="K199" s="270"/>
      <c r="L199" s="271"/>
      <c r="M199" s="271"/>
      <c r="N199" s="271"/>
      <c r="O199" s="270"/>
      <c r="P199" s="273"/>
      <c r="Q199" s="305"/>
    </row>
    <row r="200">
      <c r="A200" s="87"/>
      <c r="B200" s="87"/>
      <c r="C200" s="87"/>
      <c r="D200" s="87"/>
      <c r="E200" s="266"/>
      <c r="F200" s="266"/>
      <c r="G200" s="381" t="s">
        <v>299</v>
      </c>
      <c r="H200" s="420">
        <f>CALCULATE_FLOPS(J188:M188,J192:M192,L192,1,H199)</f>
        <v>1056964608</v>
      </c>
      <c r="I200" s="418"/>
      <c r="J200" s="261"/>
      <c r="K200" s="261"/>
      <c r="L200" s="274"/>
      <c r="M200" s="274"/>
      <c r="N200" s="274"/>
      <c r="O200" s="261"/>
      <c r="P200" s="276"/>
      <c r="Q200" s="222"/>
    </row>
    <row r="201">
      <c r="A201" s="87"/>
      <c r="B201" s="87"/>
      <c r="C201" s="87"/>
      <c r="D201" s="87"/>
      <c r="E201" s="266"/>
      <c r="F201" s="277"/>
      <c r="G201" s="388" t="s">
        <v>288</v>
      </c>
      <c r="H201" s="421">
        <f>COMPUTE_TIME_MS(H200, H199)</f>
        <v>0.0005327388877</v>
      </c>
      <c r="I201" s="390"/>
      <c r="J201" s="391"/>
      <c r="K201" s="391"/>
      <c r="L201" s="392"/>
      <c r="M201" s="392"/>
      <c r="N201" s="392"/>
      <c r="O201" s="391"/>
      <c r="P201" s="393"/>
      <c r="Q201" s="305"/>
    </row>
    <row r="202">
      <c r="A202" s="87"/>
      <c r="B202" s="87"/>
      <c r="C202" s="87"/>
      <c r="D202" s="87"/>
      <c r="E202" s="266"/>
      <c r="F202" s="384" t="s">
        <v>289</v>
      </c>
      <c r="G202" s="381" t="s">
        <v>290</v>
      </c>
      <c r="H202" s="303">
        <f>IF(Q185,0,P188)+IF(Q189,0,P192)+IF(Q193,0,P196)</f>
        <v>4.953125</v>
      </c>
      <c r="I202" s="261"/>
      <c r="J202" s="261"/>
      <c r="K202" s="261"/>
      <c r="L202" s="274"/>
      <c r="M202" s="274"/>
      <c r="N202" s="274"/>
      <c r="O202" s="261"/>
      <c r="P202" s="276"/>
      <c r="Q202" s="222"/>
    </row>
    <row r="203">
      <c r="A203" s="87"/>
      <c r="B203" s="87"/>
      <c r="C203" s="87"/>
      <c r="D203" s="87"/>
      <c r="E203" s="277"/>
      <c r="F203" s="277"/>
      <c r="G203" s="395" t="s">
        <v>291</v>
      </c>
      <c r="H203" s="430">
        <f>HBM_TIME_MS(H202)</f>
        <v>0.001653122397</v>
      </c>
      <c r="I203" s="391"/>
      <c r="J203" s="391"/>
      <c r="K203" s="391"/>
      <c r="L203" s="392"/>
      <c r="M203" s="392"/>
      <c r="N203" s="392"/>
      <c r="O203" s="391"/>
      <c r="P203" s="393"/>
      <c r="Q203" s="305"/>
    </row>
    <row r="204">
      <c r="A204" s="87"/>
      <c r="B204" s="87"/>
      <c r="C204" s="87"/>
      <c r="D204" s="87"/>
      <c r="E204" s="431" t="s">
        <v>302</v>
      </c>
      <c r="F204" s="400" t="s">
        <v>303</v>
      </c>
      <c r="G204" s="432" t="s">
        <v>259</v>
      </c>
      <c r="H204" s="433" t="s">
        <v>238</v>
      </c>
      <c r="I204" s="261" t="s">
        <v>239</v>
      </c>
      <c r="J204" s="434" t="str">
        <f t="array" ref="J204:M207">J193:M196</f>
        <v/>
      </c>
      <c r="K204" s="262" t="s">
        <v>40</v>
      </c>
      <c r="L204" s="262" t="s">
        <v>38</v>
      </c>
      <c r="M204" s="262" t="s">
        <v>157</v>
      </c>
      <c r="N204" s="274" t="s">
        <v>240</v>
      </c>
      <c r="O204" s="263" t="s">
        <v>63</v>
      </c>
      <c r="P204" s="435"/>
      <c r="Q204" s="436"/>
    </row>
    <row r="205">
      <c r="A205" s="87"/>
      <c r="B205" s="87"/>
      <c r="C205" s="87"/>
      <c r="D205" s="87"/>
      <c r="E205" s="266"/>
      <c r="F205" s="266"/>
      <c r="G205" s="266"/>
      <c r="H205" s="438" t="s">
        <v>242</v>
      </c>
      <c r="I205" s="270" t="s">
        <v>239</v>
      </c>
      <c r="J205" s="439"/>
      <c r="K205" s="270">
        <v>8192.0</v>
      </c>
      <c r="L205" s="271">
        <v>1.0</v>
      </c>
      <c r="M205" s="271">
        <v>576.0</v>
      </c>
      <c r="N205" s="271" t="s">
        <v>240</v>
      </c>
      <c r="O205" s="272"/>
      <c r="P205" s="440">
        <f>SIZEOF_IN_MIB(J205:M205, O204)</f>
        <v>4.5</v>
      </c>
      <c r="Q205" s="272"/>
    </row>
    <row r="206">
      <c r="A206" s="87"/>
      <c r="B206" s="87"/>
      <c r="C206" s="87"/>
      <c r="D206" s="87"/>
      <c r="E206" s="266"/>
      <c r="F206" s="266"/>
      <c r="G206" s="266"/>
      <c r="H206" s="433" t="s">
        <v>260</v>
      </c>
      <c r="I206" s="261" t="s">
        <v>239</v>
      </c>
      <c r="J206" s="434"/>
      <c r="K206" s="434" t="s">
        <v>143</v>
      </c>
      <c r="L206" s="274"/>
      <c r="M206" s="442"/>
      <c r="N206" s="274" t="s">
        <v>240</v>
      </c>
      <c r="O206" s="275"/>
      <c r="P206" s="443"/>
      <c r="Q206" s="275"/>
    </row>
    <row r="207">
      <c r="A207" s="87"/>
      <c r="B207" s="87"/>
      <c r="C207" s="87"/>
      <c r="D207" s="87"/>
      <c r="E207" s="266"/>
      <c r="F207" s="266"/>
      <c r="G207" s="266"/>
      <c r="H207" s="438" t="s">
        <v>261</v>
      </c>
      <c r="I207" s="270" t="s">
        <v>239</v>
      </c>
      <c r="J207" s="439"/>
      <c r="K207" s="271">
        <v>128.0</v>
      </c>
      <c r="L207" s="271">
        <v>1.0</v>
      </c>
      <c r="M207" s="271">
        <v>576.0</v>
      </c>
      <c r="N207" s="271" t="s">
        <v>240</v>
      </c>
      <c r="O207" s="272"/>
      <c r="P207" s="440">
        <f>SIZEOF_IN_MIB(J207:M207, O204)</f>
        <v>0.0703125</v>
      </c>
      <c r="Q207" s="272"/>
    </row>
    <row r="208">
      <c r="A208" s="87"/>
      <c r="B208" s="87"/>
      <c r="C208" s="87"/>
      <c r="D208" s="87"/>
      <c r="E208" s="266"/>
      <c r="F208" s="266"/>
      <c r="G208" s="266"/>
      <c r="H208" s="433" t="s">
        <v>262</v>
      </c>
      <c r="I208" s="261" t="s">
        <v>239</v>
      </c>
      <c r="J208" s="434"/>
      <c r="K208" s="434"/>
      <c r="L208" s="442"/>
      <c r="M208" s="442"/>
      <c r="N208" s="274" t="s">
        <v>240</v>
      </c>
      <c r="O208" s="275"/>
      <c r="P208" s="435"/>
      <c r="Q208" s="275"/>
    </row>
    <row r="209">
      <c r="A209" s="87"/>
      <c r="B209" s="87"/>
      <c r="C209" s="87"/>
      <c r="D209" s="87"/>
      <c r="E209" s="266"/>
      <c r="F209" s="266"/>
      <c r="G209" s="277"/>
      <c r="H209" s="438" t="s">
        <v>261</v>
      </c>
      <c r="I209" s="270" t="s">
        <v>239</v>
      </c>
      <c r="J209" s="439"/>
      <c r="K209" s="271">
        <f t="shared" ref="K209:M209" si="38">K205/SHARDING(K208)</f>
        <v>8192</v>
      </c>
      <c r="L209" s="271">
        <f t="shared" si="38"/>
        <v>1</v>
      </c>
      <c r="M209" s="271">
        <f t="shared" si="38"/>
        <v>576</v>
      </c>
      <c r="N209" s="271" t="s">
        <v>240</v>
      </c>
      <c r="O209" s="280"/>
      <c r="P209" s="440">
        <f>SIZEOF_IN_MIB(J209:M209, O204)</f>
        <v>4.5</v>
      </c>
      <c r="Q209" s="280"/>
    </row>
    <row r="210">
      <c r="A210" s="87"/>
      <c r="B210" s="87"/>
      <c r="C210" s="87"/>
      <c r="D210" s="87"/>
      <c r="E210" s="266"/>
      <c r="F210" s="266"/>
      <c r="G210" s="444" t="s">
        <v>263</v>
      </c>
      <c r="H210" s="445"/>
      <c r="I210" s="371"/>
      <c r="J210" s="371"/>
      <c r="K210" s="371"/>
      <c r="L210" s="446"/>
      <c r="M210" s="446"/>
      <c r="N210" s="446"/>
      <c r="O210" s="371"/>
      <c r="P210" s="447"/>
      <c r="Q210" s="371"/>
    </row>
    <row r="211">
      <c r="A211" s="87"/>
      <c r="B211" s="87"/>
      <c r="C211" s="87"/>
      <c r="D211" s="87"/>
      <c r="E211" s="266"/>
      <c r="F211" s="266"/>
      <c r="G211" s="448" t="s">
        <v>264</v>
      </c>
      <c r="H211" s="449">
        <f>SHARDING(K206)*SHARDING(L206)*SHARDING(M206)</f>
        <v>64</v>
      </c>
      <c r="I211" s="439"/>
      <c r="J211" s="439"/>
      <c r="K211" s="439"/>
      <c r="L211" s="450"/>
      <c r="M211" s="450"/>
      <c r="N211" s="450"/>
      <c r="O211" s="439"/>
      <c r="P211" s="451"/>
      <c r="Q211" s="439"/>
    </row>
    <row r="212">
      <c r="A212" s="87"/>
      <c r="B212" s="87"/>
      <c r="C212" s="87"/>
      <c r="D212" s="87"/>
      <c r="E212" s="266"/>
      <c r="F212" s="266"/>
      <c r="G212" s="448" t="s">
        <v>265</v>
      </c>
      <c r="H212" s="452">
        <f>P207 * (H211-1)</f>
        <v>4.4296875</v>
      </c>
      <c r="I212" s="434"/>
      <c r="J212" s="434"/>
      <c r="K212" s="434"/>
      <c r="L212" s="442"/>
      <c r="M212" s="442"/>
      <c r="N212" s="442"/>
      <c r="O212" s="434"/>
      <c r="P212" s="443"/>
      <c r="Q212" s="434"/>
    </row>
    <row r="213">
      <c r="A213" s="87"/>
      <c r="B213" s="87"/>
      <c r="C213" s="87"/>
      <c r="D213" s="87"/>
      <c r="E213" s="266"/>
      <c r="F213" s="266"/>
      <c r="G213" s="448" t="s">
        <v>266</v>
      </c>
      <c r="H213" s="453">
        <f>H212*H211</f>
        <v>283.5</v>
      </c>
      <c r="I213" s="439"/>
      <c r="J213" s="439"/>
      <c r="K213" s="439"/>
      <c r="L213" s="450"/>
      <c r="M213" s="450"/>
      <c r="N213" s="450"/>
      <c r="O213" s="439"/>
      <c r="P213" s="451"/>
      <c r="Q213" s="439"/>
    </row>
    <row r="214">
      <c r="A214" s="87"/>
      <c r="B214" s="87"/>
      <c r="C214" s="87"/>
      <c r="D214" s="87"/>
      <c r="E214" s="266"/>
      <c r="F214" s="266"/>
      <c r="G214" s="448" t="s">
        <v>267</v>
      </c>
      <c r="H214" s="433" t="str">
        <f>IFS(H211=8,12,
H211=4,4,
H211=2,1,
H211=1,0,
TRUE,NA())</f>
        <v>#N/A</v>
      </c>
      <c r="I214" s="434"/>
      <c r="J214" s="434"/>
      <c r="K214" s="434"/>
      <c r="L214" s="442"/>
      <c r="M214" s="442"/>
      <c r="N214" s="442"/>
      <c r="O214" s="434"/>
      <c r="P214" s="443"/>
      <c r="Q214" s="434"/>
    </row>
    <row r="215">
      <c r="A215" s="87"/>
      <c r="B215" s="87"/>
      <c r="C215" s="87"/>
      <c r="D215" s="87"/>
      <c r="E215" s="266"/>
      <c r="F215" s="266"/>
      <c r="G215" s="454" t="s">
        <v>268</v>
      </c>
      <c r="H215" s="455">
        <v>1.0</v>
      </c>
      <c r="I215" s="439"/>
      <c r="J215" s="439"/>
      <c r="K215" s="439"/>
      <c r="L215" s="450"/>
      <c r="M215" s="450"/>
      <c r="N215" s="450"/>
      <c r="O215" s="439"/>
      <c r="P215" s="451"/>
      <c r="Q215" s="439"/>
    </row>
    <row r="216">
      <c r="A216" s="87"/>
      <c r="B216" s="87"/>
      <c r="C216" s="87"/>
      <c r="D216" s="87"/>
      <c r="E216" s="266"/>
      <c r="F216" s="266"/>
      <c r="G216" s="456" t="s">
        <v>269</v>
      </c>
      <c r="H216" s="457" t="str">
        <f>ALL_GATHER_CHIP2CHIP_TIME_MS2(H213 * H215, H214)</f>
        <v>#N/A</v>
      </c>
      <c r="I216" s="434"/>
      <c r="J216" s="434"/>
      <c r="K216" s="434"/>
      <c r="L216" s="442"/>
      <c r="M216" s="442"/>
      <c r="N216" s="442"/>
      <c r="O216" s="434"/>
      <c r="P216" s="443"/>
      <c r="Q216" s="434"/>
    </row>
    <row r="217">
      <c r="A217" s="87"/>
      <c r="B217" s="87"/>
      <c r="C217" s="87"/>
      <c r="D217" s="87"/>
      <c r="E217" s="266"/>
      <c r="F217" s="266"/>
      <c r="G217" s="454"/>
      <c r="H217" s="458"/>
      <c r="I217" s="439"/>
      <c r="J217" s="439"/>
      <c r="K217" s="439"/>
      <c r="L217" s="450"/>
      <c r="M217" s="450"/>
      <c r="N217" s="450"/>
      <c r="O217" s="439"/>
      <c r="P217" s="451"/>
      <c r="Q217" s="439"/>
    </row>
    <row r="218">
      <c r="A218" s="87"/>
      <c r="B218" s="87"/>
      <c r="C218" s="87"/>
      <c r="D218" s="87"/>
      <c r="E218" s="266"/>
      <c r="F218" s="266"/>
      <c r="G218" s="444" t="s">
        <v>270</v>
      </c>
      <c r="H218" s="445"/>
      <c r="I218" s="371"/>
      <c r="J218" s="371"/>
      <c r="K218" s="371"/>
      <c r="L218" s="446"/>
      <c r="M218" s="446"/>
      <c r="N218" s="446"/>
      <c r="O218" s="371"/>
      <c r="P218" s="447"/>
      <c r="Q218" s="371"/>
    </row>
    <row r="219">
      <c r="A219" s="87"/>
      <c r="B219" s="87"/>
      <c r="C219" s="87"/>
      <c r="D219" s="87"/>
      <c r="E219" s="266"/>
      <c r="F219" s="266"/>
      <c r="G219" s="459" t="s">
        <v>271</v>
      </c>
      <c r="H219" s="460" t="s">
        <v>264</v>
      </c>
      <c r="I219" s="439"/>
      <c r="J219" s="461">
        <f>SHARDING(K206)*SHARDING(L206)*SHARDING(M206)/HW_SPEC("# of TensorCore per Chip")</f>
        <v>32</v>
      </c>
      <c r="K219" s="439"/>
      <c r="L219" s="450"/>
      <c r="M219" s="450"/>
      <c r="N219" s="450"/>
      <c r="O219" s="439"/>
      <c r="P219" s="451"/>
      <c r="Q219" s="439"/>
    </row>
    <row r="220">
      <c r="A220" s="87"/>
      <c r="B220" s="87"/>
      <c r="C220" s="87"/>
      <c r="D220" s="87"/>
      <c r="E220" s="266"/>
      <c r="F220" s="266"/>
      <c r="G220" s="266"/>
      <c r="H220" s="462" t="s">
        <v>265</v>
      </c>
      <c r="I220" s="434"/>
      <c r="J220" s="452">
        <f>P207 * HW_SPEC("# of TensorCore per Chip") * (J219-1)</f>
        <v>4.359375</v>
      </c>
      <c r="K220" s="434"/>
      <c r="L220" s="442"/>
      <c r="M220" s="442"/>
      <c r="N220" s="442"/>
      <c r="O220" s="434"/>
      <c r="P220" s="443"/>
      <c r="Q220" s="434"/>
    </row>
    <row r="221">
      <c r="A221" s="87"/>
      <c r="B221" s="87"/>
      <c r="C221" s="87"/>
      <c r="D221" s="87"/>
      <c r="E221" s="266"/>
      <c r="F221" s="266"/>
      <c r="G221" s="266"/>
      <c r="H221" s="460" t="s">
        <v>266</v>
      </c>
      <c r="I221" s="439"/>
      <c r="J221" s="453">
        <f>J220*J219</f>
        <v>139.5</v>
      </c>
      <c r="K221" s="439"/>
      <c r="L221" s="450"/>
      <c r="M221" s="450"/>
      <c r="N221" s="450"/>
      <c r="O221" s="439"/>
      <c r="P221" s="451"/>
      <c r="Q221" s="439"/>
    </row>
    <row r="222">
      <c r="A222" s="87"/>
      <c r="B222" s="87"/>
      <c r="C222" s="87"/>
      <c r="D222" s="87"/>
      <c r="E222" s="266"/>
      <c r="F222" s="266"/>
      <c r="G222" s="266"/>
      <c r="H222" s="462" t="s">
        <v>267</v>
      </c>
      <c r="I222" s="434"/>
      <c r="J222" s="463" t="str">
        <f>IFS(J219=8,12,
J219=4,4,
J219=2,1,
J219=1,0,
TRUE,NA())</f>
        <v>#N/A</v>
      </c>
      <c r="K222" s="434"/>
      <c r="L222" s="442"/>
      <c r="M222" s="442"/>
      <c r="N222" s="442"/>
      <c r="O222" s="434"/>
      <c r="P222" s="443"/>
      <c r="Q222" s="434"/>
    </row>
    <row r="223">
      <c r="A223" s="87"/>
      <c r="B223" s="87"/>
      <c r="C223" s="87"/>
      <c r="D223" s="87"/>
      <c r="E223" s="266"/>
      <c r="F223" s="266"/>
      <c r="G223" s="266"/>
      <c r="H223" s="458" t="s">
        <v>268</v>
      </c>
      <c r="I223" s="439"/>
      <c r="J223" s="270">
        <v>2.0</v>
      </c>
      <c r="K223" s="439"/>
      <c r="L223" s="450"/>
      <c r="M223" s="450"/>
      <c r="N223" s="450"/>
      <c r="O223" s="439"/>
      <c r="P223" s="451"/>
      <c r="Q223" s="439"/>
    </row>
    <row r="224">
      <c r="A224" s="87"/>
      <c r="B224" s="87"/>
      <c r="C224" s="87"/>
      <c r="D224" s="87"/>
      <c r="E224" s="266"/>
      <c r="F224" s="266"/>
      <c r="G224" s="277"/>
      <c r="H224" s="462" t="s">
        <v>269</v>
      </c>
      <c r="I224" s="434"/>
      <c r="J224" s="464" t="str">
        <f>ALL_GATHER_CHIP2CHIP_TIME_MS2(J221 * J223, J222)</f>
        <v>#N/A</v>
      </c>
      <c r="K224" s="434"/>
      <c r="L224" s="442"/>
      <c r="M224" s="442"/>
      <c r="N224" s="442"/>
      <c r="O224" s="434"/>
      <c r="P224" s="443"/>
      <c r="Q224" s="434"/>
    </row>
    <row r="225">
      <c r="A225" s="87"/>
      <c r="B225" s="87"/>
      <c r="C225" s="87"/>
      <c r="D225" s="87"/>
      <c r="E225" s="266"/>
      <c r="F225" s="266"/>
      <c r="G225" s="459" t="s">
        <v>272</v>
      </c>
      <c r="H225" s="460" t="s">
        <v>264</v>
      </c>
      <c r="I225" s="439"/>
      <c r="J225" s="465">
        <f>HW_SPEC("# of TensorCore per Chip")</f>
        <v>2</v>
      </c>
      <c r="K225" s="439"/>
      <c r="L225" s="450"/>
      <c r="M225" s="450"/>
      <c r="N225" s="450"/>
      <c r="O225" s="439"/>
      <c r="P225" s="451"/>
      <c r="Q225" s="439"/>
    </row>
    <row r="226">
      <c r="A226" s="87"/>
      <c r="B226" s="87"/>
      <c r="C226" s="87"/>
      <c r="D226" s="87"/>
      <c r="E226" s="266"/>
      <c r="F226" s="266"/>
      <c r="G226" s="266"/>
      <c r="H226" s="462" t="s">
        <v>265</v>
      </c>
      <c r="I226" s="434"/>
      <c r="J226" s="452">
        <f>P207*J219 * (J225-1)</f>
        <v>2.25</v>
      </c>
      <c r="K226" s="434"/>
      <c r="L226" s="442"/>
      <c r="M226" s="442"/>
      <c r="N226" s="442"/>
      <c r="O226" s="434"/>
      <c r="P226" s="443"/>
      <c r="Q226" s="434"/>
    </row>
    <row r="227">
      <c r="A227" s="87"/>
      <c r="B227" s="87"/>
      <c r="C227" s="87"/>
      <c r="D227" s="87"/>
      <c r="E227" s="266"/>
      <c r="F227" s="266"/>
      <c r="G227" s="266"/>
      <c r="H227" s="460" t="s">
        <v>266</v>
      </c>
      <c r="I227" s="439"/>
      <c r="J227" s="453">
        <f>J226*J225</f>
        <v>4.5</v>
      </c>
      <c r="K227" s="439"/>
      <c r="L227" s="450"/>
      <c r="M227" s="450"/>
      <c r="N227" s="450"/>
      <c r="O227" s="439"/>
      <c r="P227" s="451"/>
      <c r="Q227" s="439"/>
    </row>
    <row r="228">
      <c r="A228" s="87"/>
      <c r="B228" s="87"/>
      <c r="C228" s="87"/>
      <c r="D228" s="87"/>
      <c r="E228" s="266"/>
      <c r="F228" s="266"/>
      <c r="G228" s="266"/>
      <c r="H228" s="462" t="s">
        <v>269</v>
      </c>
      <c r="I228" s="434"/>
      <c r="J228" s="466">
        <f>ALL_GATHER_CORE2CORE_TIME_MS(J227)</f>
        <v>0.003662109375</v>
      </c>
      <c r="K228" s="434"/>
      <c r="L228" s="442"/>
      <c r="M228" s="442"/>
      <c r="N228" s="442"/>
      <c r="O228" s="434"/>
      <c r="P228" s="443"/>
      <c r="Q228" s="434"/>
    </row>
    <row r="229">
      <c r="A229" s="87"/>
      <c r="B229" s="87"/>
      <c r="C229" s="87"/>
      <c r="D229" s="87"/>
      <c r="E229" s="266"/>
      <c r="F229" s="266"/>
      <c r="G229" s="277"/>
      <c r="H229" s="467" t="s">
        <v>304</v>
      </c>
      <c r="I229" s="439"/>
      <c r="J229" s="468">
        <f>J228/J219</f>
        <v>0.000114440918</v>
      </c>
      <c r="K229" s="439"/>
      <c r="L229" s="450"/>
      <c r="M229" s="450"/>
      <c r="N229" s="450"/>
      <c r="O229" s="439"/>
      <c r="P229" s="451"/>
      <c r="Q229" s="439"/>
    </row>
    <row r="230">
      <c r="A230" s="87"/>
      <c r="B230" s="87"/>
      <c r="C230" s="87"/>
      <c r="D230" s="87"/>
      <c r="E230" s="266"/>
      <c r="F230" s="266"/>
      <c r="G230" s="456" t="s">
        <v>274</v>
      </c>
      <c r="H230" s="469" t="str">
        <f>J224+J229</f>
        <v>#N/A</v>
      </c>
      <c r="I230" s="434"/>
      <c r="J230" s="470"/>
      <c r="K230" s="434"/>
      <c r="L230" s="442"/>
      <c r="M230" s="442"/>
      <c r="N230" s="442"/>
      <c r="O230" s="434"/>
      <c r="P230" s="443"/>
      <c r="Q230" s="434"/>
    </row>
    <row r="231">
      <c r="A231" s="87"/>
      <c r="B231" s="87"/>
      <c r="C231" s="87"/>
      <c r="D231" s="87"/>
      <c r="E231" s="266"/>
      <c r="F231" s="266"/>
      <c r="G231" s="454"/>
      <c r="H231" s="471"/>
      <c r="I231" s="439"/>
      <c r="J231" s="472"/>
      <c r="K231" s="439"/>
      <c r="L231" s="450"/>
      <c r="M231" s="450"/>
      <c r="N231" s="450"/>
      <c r="O231" s="439"/>
      <c r="P231" s="451"/>
      <c r="Q231" s="439"/>
    </row>
    <row r="232">
      <c r="A232" s="87"/>
      <c r="B232" s="87"/>
      <c r="C232" s="87"/>
      <c r="D232" s="87"/>
      <c r="E232" s="266"/>
      <c r="F232" s="266"/>
      <c r="G232" s="473" t="s">
        <v>280</v>
      </c>
      <c r="H232" s="370" t="s">
        <v>281</v>
      </c>
      <c r="I232" s="371"/>
      <c r="J232" s="371"/>
      <c r="K232" s="371"/>
      <c r="L232" s="446"/>
      <c r="M232" s="446"/>
      <c r="N232" s="446"/>
      <c r="O232" s="371"/>
      <c r="P232" s="447"/>
      <c r="Q232" s="371"/>
    </row>
    <row r="233">
      <c r="A233" s="87"/>
      <c r="B233" s="87"/>
      <c r="C233" s="87"/>
      <c r="D233" s="87"/>
      <c r="E233" s="266"/>
      <c r="F233" s="266"/>
      <c r="G233" s="473" t="s">
        <v>298</v>
      </c>
      <c r="H233" s="474">
        <f>IFS(H232=G210,H216,
H232=G218,H230 ,
TRUE,0)</f>
        <v>0</v>
      </c>
      <c r="I233" s="371"/>
      <c r="J233" s="371"/>
      <c r="K233" s="371"/>
      <c r="L233" s="446"/>
      <c r="M233" s="446"/>
      <c r="N233" s="446"/>
      <c r="O233" s="371"/>
      <c r="P233" s="475"/>
      <c r="Q233" s="371"/>
    </row>
    <row r="234">
      <c r="A234" s="87"/>
      <c r="B234" s="87"/>
      <c r="C234" s="87"/>
      <c r="D234" s="87"/>
      <c r="E234" s="258" t="s">
        <v>305</v>
      </c>
      <c r="F234" s="282" t="s">
        <v>249</v>
      </c>
      <c r="G234" s="260"/>
      <c r="H234" s="290" t="s">
        <v>238</v>
      </c>
      <c r="I234" s="290" t="s">
        <v>239</v>
      </c>
      <c r="J234" s="195" t="s">
        <v>40</v>
      </c>
      <c r="K234" s="195" t="s">
        <v>38</v>
      </c>
      <c r="L234" s="195" t="s">
        <v>154</v>
      </c>
      <c r="M234" s="398" t="s">
        <v>145</v>
      </c>
      <c r="N234" s="290" t="s">
        <v>240</v>
      </c>
      <c r="O234" s="291" t="str">
        <f>PARAMS("attn_kv_k_dtype")</f>
        <v>fp8</v>
      </c>
      <c r="P234" s="292"/>
      <c r="Q234" s="291" t="b">
        <v>0</v>
      </c>
    </row>
    <row r="235">
      <c r="A235" s="87"/>
      <c r="B235" s="87"/>
      <c r="C235" s="87"/>
      <c r="D235" s="87"/>
      <c r="E235" s="266"/>
      <c r="F235" s="267"/>
      <c r="G235" s="268"/>
      <c r="H235" s="195" t="s">
        <v>242</v>
      </c>
      <c r="I235" s="290" t="s">
        <v>239</v>
      </c>
      <c r="J235" s="289">
        <f t="shared" ref="J235:M235" si="39">PARAMS(J234)</f>
        <v>8192</v>
      </c>
      <c r="K235" s="290">
        <f t="shared" si="39"/>
        <v>1</v>
      </c>
      <c r="L235" s="290">
        <f t="shared" si="39"/>
        <v>128</v>
      </c>
      <c r="M235" s="290">
        <f t="shared" si="39"/>
        <v>512</v>
      </c>
      <c r="N235" s="290" t="s">
        <v>240</v>
      </c>
      <c r="O235" s="266"/>
      <c r="P235" s="292">
        <f>SIZEOF_IN_MIB(J235:M235, $O234)</f>
        <v>512</v>
      </c>
      <c r="Q235" s="266"/>
    </row>
    <row r="236">
      <c r="A236" s="87"/>
      <c r="B236" s="87"/>
      <c r="C236" s="87"/>
      <c r="D236" s="87"/>
      <c r="E236" s="266"/>
      <c r="F236" s="267"/>
      <c r="G236" s="268"/>
      <c r="H236" s="289" t="s">
        <v>244</v>
      </c>
      <c r="I236" s="289" t="s">
        <v>239</v>
      </c>
      <c r="J236" s="195" t="s">
        <v>143</v>
      </c>
      <c r="K236" s="195"/>
      <c r="L236" s="195"/>
      <c r="M236" s="289"/>
      <c r="N236" s="289" t="s">
        <v>240</v>
      </c>
      <c r="O236" s="266"/>
      <c r="P236" s="292"/>
      <c r="Q236" s="266"/>
    </row>
    <row r="237">
      <c r="A237" s="87"/>
      <c r="B237" s="87"/>
      <c r="C237" s="87"/>
      <c r="D237" s="87"/>
      <c r="E237" s="266"/>
      <c r="F237" s="278"/>
      <c r="G237" s="279"/>
      <c r="H237" s="195" t="s">
        <v>246</v>
      </c>
      <c r="I237" s="289" t="s">
        <v>239</v>
      </c>
      <c r="J237" s="289">
        <f t="shared" ref="J237:M237" si="40">J235/SHARDING(J236)</f>
        <v>128</v>
      </c>
      <c r="K237" s="289">
        <f t="shared" si="40"/>
        <v>1</v>
      </c>
      <c r="L237" s="289">
        <f t="shared" si="40"/>
        <v>128</v>
      </c>
      <c r="M237" s="289">
        <f t="shared" si="40"/>
        <v>512</v>
      </c>
      <c r="N237" s="289" t="s">
        <v>240</v>
      </c>
      <c r="O237" s="277"/>
      <c r="P237" s="292">
        <f>SIZEOF_IN_MIB(J237:M237, $O234)</f>
        <v>8</v>
      </c>
      <c r="Q237" s="277"/>
    </row>
    <row r="238">
      <c r="A238" s="87"/>
      <c r="B238" s="87"/>
      <c r="C238" s="87"/>
      <c r="D238" s="87"/>
      <c r="E238" s="266"/>
      <c r="F238" s="259" t="s">
        <v>253</v>
      </c>
      <c r="G238" s="260"/>
      <c r="H238" s="289" t="s">
        <v>238</v>
      </c>
      <c r="I238" s="289" t="s">
        <v>239</v>
      </c>
      <c r="J238" s="290"/>
      <c r="K238" s="195" t="s">
        <v>40</v>
      </c>
      <c r="L238" s="195" t="s">
        <v>42</v>
      </c>
      <c r="M238" s="398" t="s">
        <v>145</v>
      </c>
      <c r="N238" s="289" t="s">
        <v>240</v>
      </c>
      <c r="O238" s="291" t="str">
        <f>PARAMS("kv_dtype")</f>
        <v>fp8</v>
      </c>
      <c r="P238" s="292"/>
      <c r="Q238" s="291" t="b">
        <v>0</v>
      </c>
    </row>
    <row r="239">
      <c r="E239" s="266"/>
      <c r="F239" s="267"/>
      <c r="G239" s="268"/>
      <c r="H239" s="195" t="s">
        <v>242</v>
      </c>
      <c r="I239" s="289" t="s">
        <v>239</v>
      </c>
      <c r="J239" s="290"/>
      <c r="K239" s="289">
        <f t="shared" ref="K239:M239" si="41">PARAMS(K238)</f>
        <v>8192</v>
      </c>
      <c r="L239" s="289">
        <f t="shared" si="41"/>
        <v>9216</v>
      </c>
      <c r="M239" s="289">
        <f t="shared" si="41"/>
        <v>512</v>
      </c>
      <c r="N239" s="289" t="s">
        <v>240</v>
      </c>
      <c r="O239" s="266"/>
      <c r="P239" s="292">
        <f>SIZEOF_IN_MIB(J239:M239, $O238)</f>
        <v>36864</v>
      </c>
      <c r="Q239" s="266"/>
    </row>
    <row r="240">
      <c r="E240" s="266"/>
      <c r="F240" s="267"/>
      <c r="G240" s="268"/>
      <c r="H240" s="289" t="s">
        <v>244</v>
      </c>
      <c r="I240" s="289" t="s">
        <v>239</v>
      </c>
      <c r="J240" s="290"/>
      <c r="K240" s="195" t="s">
        <v>143</v>
      </c>
      <c r="L240" s="289"/>
      <c r="M240" s="289"/>
      <c r="N240" s="289" t="s">
        <v>240</v>
      </c>
      <c r="O240" s="266"/>
      <c r="P240" s="292"/>
      <c r="Q240" s="266"/>
    </row>
    <row r="241">
      <c r="E241" s="266"/>
      <c r="F241" s="278"/>
      <c r="G241" s="279"/>
      <c r="H241" s="274" t="s">
        <v>246</v>
      </c>
      <c r="I241" s="274" t="s">
        <v>239</v>
      </c>
      <c r="J241" s="261"/>
      <c r="K241" s="274">
        <f t="shared" ref="K241:M241" si="42">K239/SHARDING(K240)</f>
        <v>128</v>
      </c>
      <c r="L241" s="274">
        <f t="shared" si="42"/>
        <v>9216</v>
      </c>
      <c r="M241" s="274">
        <f t="shared" si="42"/>
        <v>512</v>
      </c>
      <c r="N241" s="274" t="s">
        <v>240</v>
      </c>
      <c r="O241" s="241"/>
      <c r="P241" s="276">
        <f>SIZEOF_IN_MIB(J241:M241, $O238)</f>
        <v>576</v>
      </c>
      <c r="Q241" s="241"/>
    </row>
    <row r="242">
      <c r="E242" s="266"/>
      <c r="F242" s="259" t="s">
        <v>257</v>
      </c>
      <c r="G242" s="260"/>
      <c r="H242" s="271" t="s">
        <v>238</v>
      </c>
      <c r="I242" s="271" t="s">
        <v>239</v>
      </c>
      <c r="J242" s="269" t="s">
        <v>40</v>
      </c>
      <c r="K242" s="269" t="s">
        <v>38</v>
      </c>
      <c r="L242" s="269" t="s">
        <v>42</v>
      </c>
      <c r="M242" s="269" t="s">
        <v>154</v>
      </c>
      <c r="N242" s="271" t="s">
        <v>240</v>
      </c>
      <c r="O242" s="399" t="s">
        <v>82</v>
      </c>
      <c r="P242" s="273"/>
      <c r="Q242" s="399" t="b">
        <v>1</v>
      </c>
    </row>
    <row r="243">
      <c r="E243" s="266"/>
      <c r="F243" s="267"/>
      <c r="G243" s="268"/>
      <c r="H243" s="262" t="s">
        <v>242</v>
      </c>
      <c r="I243" s="274" t="s">
        <v>239</v>
      </c>
      <c r="J243" s="274">
        <f t="shared" ref="J243:M243" si="43">PARAMS(J242)</f>
        <v>8192</v>
      </c>
      <c r="K243" s="274">
        <f t="shared" si="43"/>
        <v>1</v>
      </c>
      <c r="L243" s="274">
        <f t="shared" si="43"/>
        <v>9216</v>
      </c>
      <c r="M243" s="274">
        <f t="shared" si="43"/>
        <v>128</v>
      </c>
      <c r="N243" s="274" t="s">
        <v>240</v>
      </c>
      <c r="O243" s="275"/>
      <c r="P243" s="276">
        <f>SIZEOF_IN_MIB(J243:M243, $O242)</f>
        <v>18432</v>
      </c>
      <c r="Q243" s="275"/>
    </row>
    <row r="244">
      <c r="E244" s="266"/>
      <c r="F244" s="267"/>
      <c r="G244" s="268"/>
      <c r="H244" s="271" t="s">
        <v>244</v>
      </c>
      <c r="I244" s="271" t="s">
        <v>239</v>
      </c>
      <c r="J244" s="269" t="s">
        <v>143</v>
      </c>
      <c r="K244" s="269"/>
      <c r="L244" s="269"/>
      <c r="M244" s="271"/>
      <c r="N244" s="271" t="s">
        <v>240</v>
      </c>
      <c r="O244" s="272"/>
      <c r="P244" s="273"/>
      <c r="Q244" s="272"/>
    </row>
    <row r="245">
      <c r="E245" s="266"/>
      <c r="F245" s="278"/>
      <c r="G245" s="279"/>
      <c r="H245" s="274" t="s">
        <v>246</v>
      </c>
      <c r="I245" s="274" t="s">
        <v>239</v>
      </c>
      <c r="J245" s="274">
        <f t="shared" ref="J245:M245" si="44">J243/SHARDING(J244)</f>
        <v>128</v>
      </c>
      <c r="K245" s="274">
        <f t="shared" si="44"/>
        <v>1</v>
      </c>
      <c r="L245" s="274">
        <f t="shared" si="44"/>
        <v>9216</v>
      </c>
      <c r="M245" s="274">
        <f t="shared" si="44"/>
        <v>128</v>
      </c>
      <c r="N245" s="274" t="s">
        <v>240</v>
      </c>
      <c r="O245" s="241"/>
      <c r="P245" s="276">
        <f>SIZEOF_IN_MIB(J245:M245, $O242)</f>
        <v>288</v>
      </c>
      <c r="Q245" s="241"/>
    </row>
    <row r="246">
      <c r="E246" s="266"/>
      <c r="F246" s="400" t="s">
        <v>293</v>
      </c>
      <c r="G246" s="385" t="s">
        <v>45</v>
      </c>
      <c r="H246" s="476" t="s">
        <v>306</v>
      </c>
      <c r="I246" s="270"/>
      <c r="J246" s="270"/>
      <c r="K246" s="270"/>
      <c r="L246" s="271"/>
      <c r="M246" s="271"/>
      <c r="N246" s="271"/>
      <c r="O246" s="477"/>
      <c r="P246" s="273"/>
      <c r="Q246" s="477"/>
    </row>
    <row r="247">
      <c r="E247" s="266"/>
      <c r="F247" s="277"/>
      <c r="G247" s="385"/>
      <c r="H247" s="274"/>
      <c r="I247" s="418"/>
      <c r="J247" s="261"/>
      <c r="K247" s="261"/>
      <c r="L247" s="274"/>
      <c r="M247" s="274"/>
      <c r="N247" s="274"/>
      <c r="O247" s="261"/>
      <c r="P247" s="276"/>
      <c r="Q247" s="222"/>
    </row>
    <row r="248">
      <c r="E248" s="266"/>
      <c r="F248" s="384" t="s">
        <v>285</v>
      </c>
      <c r="G248" s="385" t="s">
        <v>286</v>
      </c>
      <c r="H248" s="271" t="str">
        <f>VLOOKUP(O234&amp;","&amp;O238,$T$3:$W$12,4, FALSE)</f>
        <v>fp8</v>
      </c>
      <c r="I248" s="419"/>
      <c r="J248" s="270"/>
      <c r="K248" s="270"/>
      <c r="L248" s="271"/>
      <c r="M248" s="271"/>
      <c r="N248" s="271"/>
      <c r="O248" s="270"/>
      <c r="P248" s="273"/>
      <c r="Q248" s="305"/>
    </row>
    <row r="249">
      <c r="E249" s="266"/>
      <c r="F249" s="266"/>
      <c r="G249" s="381" t="s">
        <v>299</v>
      </c>
      <c r="H249" s="420">
        <f>CALCULATE_FLOPS(J237:M237,J241:M241,M241,K241,H248)</f>
        <v>154618822656</v>
      </c>
      <c r="I249" s="418"/>
      <c r="J249" s="261"/>
      <c r="K249" s="261"/>
      <c r="L249" s="274"/>
      <c r="M249" s="274"/>
      <c r="N249" s="274"/>
      <c r="O249" s="261"/>
      <c r="P249" s="276"/>
      <c r="Q249" s="222"/>
    </row>
    <row r="250">
      <c r="E250" s="266"/>
      <c r="F250" s="277"/>
      <c r="G250" s="388" t="s">
        <v>288</v>
      </c>
      <c r="H250" s="389">
        <f>COMPUTE_TIME_MS(H249, H248)</f>
        <v>0.07793208872</v>
      </c>
      <c r="I250" s="390"/>
      <c r="J250" s="391"/>
      <c r="K250" s="391"/>
      <c r="L250" s="392"/>
      <c r="M250" s="392"/>
      <c r="N250" s="392"/>
      <c r="O250" s="391"/>
      <c r="P250" s="393"/>
      <c r="Q250" s="305"/>
    </row>
    <row r="251">
      <c r="E251" s="266"/>
      <c r="F251" s="384" t="s">
        <v>289</v>
      </c>
      <c r="G251" s="381" t="s">
        <v>290</v>
      </c>
      <c r="H251" s="303">
        <f>IF(Q234,0,P237)+IF(Q238,0,P241)+IF(Q242,0,P245)</f>
        <v>584</v>
      </c>
      <c r="I251" s="261"/>
      <c r="J251" s="261"/>
      <c r="K251" s="261"/>
      <c r="L251" s="274"/>
      <c r="M251" s="274"/>
      <c r="N251" s="274"/>
      <c r="O251" s="261"/>
      <c r="P251" s="276"/>
      <c r="Q251" s="222"/>
    </row>
    <row r="252">
      <c r="E252" s="277"/>
      <c r="F252" s="277"/>
      <c r="G252" s="395" t="s">
        <v>291</v>
      </c>
      <c r="H252" s="430">
        <f>HBM_TIME_MS(H251)</f>
        <v>0.1949119959</v>
      </c>
      <c r="I252" s="391"/>
      <c r="J252" s="391"/>
      <c r="K252" s="391"/>
      <c r="L252" s="392"/>
      <c r="M252" s="392"/>
      <c r="N252" s="392"/>
      <c r="O252" s="391"/>
      <c r="P252" s="393"/>
      <c r="Q252" s="305"/>
    </row>
    <row r="253">
      <c r="E253" s="258" t="s">
        <v>307</v>
      </c>
      <c r="F253" s="282" t="s">
        <v>249</v>
      </c>
      <c r="G253" s="260"/>
      <c r="H253" s="290" t="s">
        <v>238</v>
      </c>
      <c r="I253" s="290" t="s">
        <v>239</v>
      </c>
      <c r="J253" s="195" t="s">
        <v>40</v>
      </c>
      <c r="K253" s="195" t="s">
        <v>38</v>
      </c>
      <c r="L253" s="195" t="s">
        <v>154</v>
      </c>
      <c r="M253" s="398" t="s">
        <v>151</v>
      </c>
      <c r="N253" s="290" t="s">
        <v>240</v>
      </c>
      <c r="O253" s="291" t="str">
        <f>PARAMS("attn_kv_k_dtype")</f>
        <v>fp8</v>
      </c>
      <c r="P253" s="292"/>
      <c r="Q253" s="291" t="b">
        <v>0</v>
      </c>
    </row>
    <row r="254">
      <c r="E254" s="266"/>
      <c r="F254" s="267"/>
      <c r="G254" s="268"/>
      <c r="H254" s="195" t="s">
        <v>242</v>
      </c>
      <c r="I254" s="290" t="s">
        <v>239</v>
      </c>
      <c r="J254" s="289">
        <f t="shared" ref="J254:M254" si="45">PARAMS(J253)</f>
        <v>8192</v>
      </c>
      <c r="K254" s="290">
        <f t="shared" si="45"/>
        <v>1</v>
      </c>
      <c r="L254" s="290">
        <f t="shared" si="45"/>
        <v>128</v>
      </c>
      <c r="M254" s="290">
        <f t="shared" si="45"/>
        <v>64</v>
      </c>
      <c r="N254" s="290" t="s">
        <v>240</v>
      </c>
      <c r="O254" s="266"/>
      <c r="P254" s="292">
        <f>SIZEOF_IN_MIB(J254:M254, $O253)</f>
        <v>64</v>
      </c>
      <c r="Q254" s="266"/>
    </row>
    <row r="255">
      <c r="E255" s="266"/>
      <c r="F255" s="267"/>
      <c r="G255" s="268"/>
      <c r="H255" s="289" t="s">
        <v>244</v>
      </c>
      <c r="I255" s="289" t="s">
        <v>239</v>
      </c>
      <c r="J255" s="195" t="s">
        <v>143</v>
      </c>
      <c r="K255" s="195"/>
      <c r="L255" s="195"/>
      <c r="M255" s="289"/>
      <c r="N255" s="289" t="s">
        <v>240</v>
      </c>
      <c r="O255" s="266"/>
      <c r="P255" s="292"/>
      <c r="Q255" s="266"/>
    </row>
    <row r="256">
      <c r="E256" s="266"/>
      <c r="F256" s="278"/>
      <c r="G256" s="279"/>
      <c r="H256" s="195" t="s">
        <v>246</v>
      </c>
      <c r="I256" s="289" t="s">
        <v>239</v>
      </c>
      <c r="J256" s="289">
        <f t="shared" ref="J256:M256" si="46">J254/SHARDING(J255)</f>
        <v>128</v>
      </c>
      <c r="K256" s="289">
        <f t="shared" si="46"/>
        <v>1</v>
      </c>
      <c r="L256" s="289">
        <f t="shared" si="46"/>
        <v>128</v>
      </c>
      <c r="M256" s="289">
        <f t="shared" si="46"/>
        <v>64</v>
      </c>
      <c r="N256" s="289" t="s">
        <v>240</v>
      </c>
      <c r="O256" s="277"/>
      <c r="P256" s="292">
        <f>SIZEOF_IN_MIB(J256:M256, $O253)</f>
        <v>1</v>
      </c>
      <c r="Q256" s="277"/>
    </row>
    <row r="257">
      <c r="E257" s="266"/>
      <c r="F257" s="259" t="s">
        <v>253</v>
      </c>
      <c r="G257" s="260"/>
      <c r="H257" s="289" t="s">
        <v>238</v>
      </c>
      <c r="I257" s="289" t="s">
        <v>239</v>
      </c>
      <c r="J257" s="290"/>
      <c r="K257" s="195" t="s">
        <v>40</v>
      </c>
      <c r="L257" s="195" t="s">
        <v>42</v>
      </c>
      <c r="M257" s="398" t="s">
        <v>151</v>
      </c>
      <c r="N257" s="289" t="s">
        <v>240</v>
      </c>
      <c r="O257" s="291" t="str">
        <f>PARAMS("kv_dtype")</f>
        <v>fp8</v>
      </c>
      <c r="P257" s="292"/>
      <c r="Q257" s="291" t="b">
        <v>0</v>
      </c>
    </row>
    <row r="258">
      <c r="E258" s="266"/>
      <c r="F258" s="267"/>
      <c r="G258" s="268"/>
      <c r="H258" s="195" t="s">
        <v>242</v>
      </c>
      <c r="I258" s="289" t="s">
        <v>239</v>
      </c>
      <c r="J258" s="290"/>
      <c r="K258" s="289">
        <f t="shared" ref="K258:M258" si="47">PARAMS(K257)</f>
        <v>8192</v>
      </c>
      <c r="L258" s="289">
        <f t="shared" si="47"/>
        <v>9216</v>
      </c>
      <c r="M258" s="289">
        <f t="shared" si="47"/>
        <v>64</v>
      </c>
      <c r="N258" s="289" t="s">
        <v>240</v>
      </c>
      <c r="O258" s="266"/>
      <c r="P258" s="292">
        <f>SIZEOF_IN_MIB(J258:M258, $O257)</f>
        <v>4608</v>
      </c>
      <c r="Q258" s="266"/>
    </row>
    <row r="259">
      <c r="E259" s="266"/>
      <c r="F259" s="267"/>
      <c r="G259" s="268"/>
      <c r="H259" s="289" t="s">
        <v>244</v>
      </c>
      <c r="I259" s="289" t="s">
        <v>239</v>
      </c>
      <c r="J259" s="290"/>
      <c r="K259" s="195" t="s">
        <v>143</v>
      </c>
      <c r="L259" s="289"/>
      <c r="M259" s="289"/>
      <c r="N259" s="289" t="s">
        <v>240</v>
      </c>
      <c r="O259" s="266"/>
      <c r="P259" s="292"/>
      <c r="Q259" s="266"/>
    </row>
    <row r="260">
      <c r="E260" s="266"/>
      <c r="F260" s="278"/>
      <c r="G260" s="279"/>
      <c r="H260" s="274" t="s">
        <v>246</v>
      </c>
      <c r="I260" s="274" t="s">
        <v>239</v>
      </c>
      <c r="J260" s="261"/>
      <c r="K260" s="274">
        <f t="shared" ref="K260:M260" si="48">K258/SHARDING(K259)</f>
        <v>128</v>
      </c>
      <c r="L260" s="274">
        <f t="shared" si="48"/>
        <v>9216</v>
      </c>
      <c r="M260" s="274">
        <f t="shared" si="48"/>
        <v>64</v>
      </c>
      <c r="N260" s="274" t="s">
        <v>240</v>
      </c>
      <c r="O260" s="241"/>
      <c r="P260" s="276">
        <f>SIZEOF_IN_MIB(J260:M260, $O257)</f>
        <v>72</v>
      </c>
      <c r="Q260" s="241"/>
    </row>
    <row r="261">
      <c r="E261" s="266"/>
      <c r="F261" s="259" t="s">
        <v>257</v>
      </c>
      <c r="G261" s="260"/>
      <c r="H261" s="271" t="s">
        <v>238</v>
      </c>
      <c r="I261" s="271" t="s">
        <v>239</v>
      </c>
      <c r="J261" s="269" t="s">
        <v>40</v>
      </c>
      <c r="K261" s="269" t="s">
        <v>38</v>
      </c>
      <c r="L261" s="269" t="s">
        <v>42</v>
      </c>
      <c r="M261" s="269" t="s">
        <v>154</v>
      </c>
      <c r="N261" s="271" t="s">
        <v>240</v>
      </c>
      <c r="O261" s="478" t="s">
        <v>82</v>
      </c>
      <c r="P261" s="273"/>
      <c r="Q261" s="399" t="b">
        <v>1</v>
      </c>
    </row>
    <row r="262">
      <c r="E262" s="266"/>
      <c r="F262" s="267"/>
      <c r="G262" s="268"/>
      <c r="H262" s="262" t="s">
        <v>242</v>
      </c>
      <c r="I262" s="274" t="s">
        <v>239</v>
      </c>
      <c r="J262" s="274">
        <f t="shared" ref="J262:M262" si="49">PARAMS(J261)</f>
        <v>8192</v>
      </c>
      <c r="K262" s="274">
        <f t="shared" si="49"/>
        <v>1</v>
      </c>
      <c r="L262" s="274">
        <f t="shared" si="49"/>
        <v>9216</v>
      </c>
      <c r="M262" s="274">
        <f t="shared" si="49"/>
        <v>128</v>
      </c>
      <c r="N262" s="274" t="s">
        <v>240</v>
      </c>
      <c r="O262" s="275"/>
      <c r="P262" s="276">
        <f>SIZEOF_IN_MIB(J262:M262, $O261)</f>
        <v>18432</v>
      </c>
      <c r="Q262" s="275"/>
    </row>
    <row r="263">
      <c r="E263" s="266"/>
      <c r="F263" s="267"/>
      <c r="G263" s="268"/>
      <c r="H263" s="271" t="s">
        <v>244</v>
      </c>
      <c r="I263" s="271" t="s">
        <v>239</v>
      </c>
      <c r="J263" s="269" t="s">
        <v>143</v>
      </c>
      <c r="K263" s="269"/>
      <c r="L263" s="269"/>
      <c r="M263" s="271"/>
      <c r="N263" s="271" t="s">
        <v>240</v>
      </c>
      <c r="O263" s="272"/>
      <c r="P263" s="273"/>
      <c r="Q263" s="272"/>
    </row>
    <row r="264">
      <c r="E264" s="266"/>
      <c r="F264" s="278"/>
      <c r="G264" s="279"/>
      <c r="H264" s="274" t="s">
        <v>246</v>
      </c>
      <c r="I264" s="274" t="s">
        <v>239</v>
      </c>
      <c r="J264" s="274">
        <f t="shared" ref="J264:M264" si="50">J262/SHARDING(J263)</f>
        <v>128</v>
      </c>
      <c r="K264" s="274">
        <f t="shared" si="50"/>
        <v>1</v>
      </c>
      <c r="L264" s="274">
        <f t="shared" si="50"/>
        <v>9216</v>
      </c>
      <c r="M264" s="274">
        <f t="shared" si="50"/>
        <v>128</v>
      </c>
      <c r="N264" s="274" t="s">
        <v>240</v>
      </c>
      <c r="O264" s="241"/>
      <c r="P264" s="276">
        <f>SIZEOF_IN_MIB(J264:M264, $O261)</f>
        <v>288</v>
      </c>
      <c r="Q264" s="241"/>
    </row>
    <row r="265">
      <c r="E265" s="266"/>
      <c r="F265" s="400" t="s">
        <v>293</v>
      </c>
      <c r="G265" s="385" t="s">
        <v>45</v>
      </c>
      <c r="H265" s="423"/>
      <c r="I265" s="424"/>
      <c r="J265" s="270"/>
      <c r="K265" s="270"/>
      <c r="L265" s="271"/>
      <c r="M265" s="271"/>
      <c r="N265" s="271"/>
      <c r="O265" s="270"/>
      <c r="P265" s="273"/>
      <c r="Q265" s="305"/>
    </row>
    <row r="266">
      <c r="E266" s="266"/>
      <c r="F266" s="277"/>
      <c r="G266" s="385"/>
      <c r="H266" s="274"/>
      <c r="I266" s="418"/>
      <c r="J266" s="261"/>
      <c r="K266" s="261"/>
      <c r="L266" s="274"/>
      <c r="M266" s="274"/>
      <c r="N266" s="274"/>
      <c r="O266" s="261"/>
      <c r="P266" s="276"/>
      <c r="Q266" s="222"/>
    </row>
    <row r="267">
      <c r="E267" s="266"/>
      <c r="F267" s="384" t="s">
        <v>285</v>
      </c>
      <c r="G267" s="385" t="s">
        <v>286</v>
      </c>
      <c r="H267" s="271" t="str">
        <f>VLOOKUP(O253&amp;","&amp;O257,$T$3:$W$12,4, FALSE)</f>
        <v>fp8</v>
      </c>
      <c r="I267" s="419"/>
      <c r="J267" s="270"/>
      <c r="K267" s="270"/>
      <c r="L267" s="271"/>
      <c r="M267" s="271"/>
      <c r="N267" s="271"/>
      <c r="O267" s="270"/>
      <c r="P267" s="273"/>
      <c r="Q267" s="305"/>
    </row>
    <row r="268">
      <c r="E268" s="266"/>
      <c r="F268" s="266"/>
      <c r="G268" s="381" t="s">
        <v>299</v>
      </c>
      <c r="H268" s="420">
        <f>CALCULATE_FLOPS(J256:M256,J260:M260,M260,K260,H267)</f>
        <v>77309411328</v>
      </c>
      <c r="I268" s="418"/>
      <c r="J268" s="261"/>
      <c r="K268" s="261"/>
      <c r="L268" s="274"/>
      <c r="M268" s="274"/>
      <c r="N268" s="274"/>
      <c r="O268" s="261"/>
      <c r="P268" s="276"/>
      <c r="Q268" s="222"/>
    </row>
    <row r="269">
      <c r="E269" s="266"/>
      <c r="F269" s="277"/>
      <c r="G269" s="388" t="s">
        <v>288</v>
      </c>
      <c r="H269" s="421">
        <f>COMPUTE_TIME_MS(H268, H267)</f>
        <v>0.03896604436</v>
      </c>
      <c r="I269" s="390"/>
      <c r="J269" s="391"/>
      <c r="K269" s="391"/>
      <c r="L269" s="392"/>
      <c r="M269" s="392"/>
      <c r="N269" s="392"/>
      <c r="O269" s="391"/>
      <c r="P269" s="393"/>
      <c r="Q269" s="305"/>
    </row>
    <row r="270">
      <c r="E270" s="266"/>
      <c r="F270" s="384" t="s">
        <v>289</v>
      </c>
      <c r="G270" s="381" t="s">
        <v>290</v>
      </c>
      <c r="H270" s="303">
        <f>IF(Q253,0,P256)+IF(Q257,0,P260)+IF(Q261,0,P264)</f>
        <v>73</v>
      </c>
      <c r="I270" s="261"/>
      <c r="J270" s="261"/>
      <c r="K270" s="261"/>
      <c r="L270" s="274"/>
      <c r="M270" s="274"/>
      <c r="N270" s="274"/>
      <c r="O270" s="261"/>
      <c r="P270" s="276"/>
      <c r="Q270" s="222"/>
    </row>
    <row r="271">
      <c r="E271" s="277"/>
      <c r="F271" s="277"/>
      <c r="G271" s="395" t="s">
        <v>291</v>
      </c>
      <c r="H271" s="430">
        <f>HBM_TIME_MS(H270)</f>
        <v>0.02436399949</v>
      </c>
      <c r="I271" s="391"/>
      <c r="J271" s="391"/>
      <c r="K271" s="391"/>
      <c r="L271" s="392"/>
      <c r="M271" s="392"/>
      <c r="N271" s="392"/>
      <c r="O271" s="391"/>
      <c r="P271" s="393"/>
      <c r="Q271" s="305"/>
    </row>
    <row r="272">
      <c r="E272" s="258" t="s">
        <v>308</v>
      </c>
      <c r="F272" s="282" t="s">
        <v>249</v>
      </c>
      <c r="G272" s="260"/>
      <c r="H272" s="290" t="s">
        <v>238</v>
      </c>
      <c r="I272" s="290" t="s">
        <v>239</v>
      </c>
      <c r="J272" s="195" t="s">
        <v>40</v>
      </c>
      <c r="K272" s="195" t="s">
        <v>38</v>
      </c>
      <c r="L272" s="398" t="s">
        <v>42</v>
      </c>
      <c r="M272" s="195" t="s">
        <v>154</v>
      </c>
      <c r="N272" s="290" t="s">
        <v>240</v>
      </c>
      <c r="O272" s="291" t="str">
        <f>PARAMS("attn_av_a_dtype")</f>
        <v>bf16</v>
      </c>
      <c r="P272" s="292"/>
      <c r="Q272" s="291" t="b">
        <v>1</v>
      </c>
    </row>
    <row r="273">
      <c r="E273" s="266"/>
      <c r="F273" s="267"/>
      <c r="G273" s="268"/>
      <c r="H273" s="195" t="s">
        <v>242</v>
      </c>
      <c r="I273" s="290" t="s">
        <v>239</v>
      </c>
      <c r="J273" s="289">
        <f t="shared" ref="J273:M273" si="51">PARAMS(J272)</f>
        <v>8192</v>
      </c>
      <c r="K273" s="290">
        <f t="shared" si="51"/>
        <v>1</v>
      </c>
      <c r="L273" s="290">
        <f t="shared" si="51"/>
        <v>9216</v>
      </c>
      <c r="M273" s="290">
        <f t="shared" si="51"/>
        <v>128</v>
      </c>
      <c r="N273" s="290" t="s">
        <v>240</v>
      </c>
      <c r="O273" s="266"/>
      <c r="P273" s="292">
        <f>SIZEOF_IN_MIB(J273:M273, $O272)</f>
        <v>18432</v>
      </c>
      <c r="Q273" s="266"/>
    </row>
    <row r="274">
      <c r="E274" s="266"/>
      <c r="F274" s="267"/>
      <c r="G274" s="268"/>
      <c r="H274" s="289" t="s">
        <v>244</v>
      </c>
      <c r="I274" s="289" t="s">
        <v>239</v>
      </c>
      <c r="J274" s="195" t="s">
        <v>143</v>
      </c>
      <c r="K274" s="195"/>
      <c r="L274" s="195"/>
      <c r="M274" s="289"/>
      <c r="N274" s="289" t="s">
        <v>240</v>
      </c>
      <c r="O274" s="266"/>
      <c r="P274" s="292"/>
      <c r="Q274" s="266"/>
    </row>
    <row r="275">
      <c r="E275" s="266"/>
      <c r="F275" s="278"/>
      <c r="G275" s="279"/>
      <c r="H275" s="195" t="s">
        <v>246</v>
      </c>
      <c r="I275" s="289" t="s">
        <v>239</v>
      </c>
      <c r="J275" s="289">
        <f t="shared" ref="J275:M275" si="52">J273/SHARDING(J274)</f>
        <v>128</v>
      </c>
      <c r="K275" s="289">
        <f t="shared" si="52"/>
        <v>1</v>
      </c>
      <c r="L275" s="289">
        <f t="shared" si="52"/>
        <v>9216</v>
      </c>
      <c r="M275" s="289">
        <f t="shared" si="52"/>
        <v>128</v>
      </c>
      <c r="N275" s="289" t="s">
        <v>240</v>
      </c>
      <c r="O275" s="277"/>
      <c r="P275" s="292">
        <f>SIZEOF_IN_MIB(J275:M275, $O272)</f>
        <v>288</v>
      </c>
      <c r="Q275" s="277"/>
    </row>
    <row r="276">
      <c r="E276" s="266"/>
      <c r="F276" s="259" t="s">
        <v>253</v>
      </c>
      <c r="G276" s="260"/>
      <c r="H276" s="289" t="s">
        <v>238</v>
      </c>
      <c r="I276" s="289" t="s">
        <v>239</v>
      </c>
      <c r="J276" s="195" t="s">
        <v>40</v>
      </c>
      <c r="K276" s="195"/>
      <c r="L276" s="398" t="s">
        <v>42</v>
      </c>
      <c r="M276" s="195" t="s">
        <v>145</v>
      </c>
      <c r="N276" s="289" t="s">
        <v>240</v>
      </c>
      <c r="O276" s="291" t="str">
        <f>PARAMS("kv_dtype")</f>
        <v>fp8</v>
      </c>
      <c r="P276" s="292"/>
      <c r="Q276" s="291" t="b">
        <v>1</v>
      </c>
    </row>
    <row r="277">
      <c r="E277" s="266"/>
      <c r="F277" s="267"/>
      <c r="G277" s="268"/>
      <c r="H277" s="195" t="s">
        <v>242</v>
      </c>
      <c r="I277" s="289" t="s">
        <v>239</v>
      </c>
      <c r="J277" s="289">
        <f>PARAMS(J276)</f>
        <v>8192</v>
      </c>
      <c r="K277" s="289"/>
      <c r="L277" s="289">
        <f t="shared" ref="L277:M277" si="53">PARAMS(L276)</f>
        <v>9216</v>
      </c>
      <c r="M277" s="289">
        <f t="shared" si="53"/>
        <v>512</v>
      </c>
      <c r="N277" s="289" t="s">
        <v>240</v>
      </c>
      <c r="O277" s="266"/>
      <c r="P277" s="292">
        <f>SIZEOF_IN_MIB(J277:M277, $O276)</f>
        <v>36864</v>
      </c>
      <c r="Q277" s="266"/>
    </row>
    <row r="278">
      <c r="E278" s="266"/>
      <c r="F278" s="267"/>
      <c r="G278" s="268"/>
      <c r="H278" s="289" t="s">
        <v>244</v>
      </c>
      <c r="I278" s="289" t="s">
        <v>239</v>
      </c>
      <c r="J278" s="195" t="s">
        <v>143</v>
      </c>
      <c r="K278" s="290"/>
      <c r="L278" s="289"/>
      <c r="M278" s="289"/>
      <c r="N278" s="289" t="s">
        <v>240</v>
      </c>
      <c r="O278" s="266"/>
      <c r="P278" s="292"/>
      <c r="Q278" s="266"/>
    </row>
    <row r="279">
      <c r="E279" s="266"/>
      <c r="F279" s="278"/>
      <c r="G279" s="279"/>
      <c r="H279" s="274" t="s">
        <v>246</v>
      </c>
      <c r="I279" s="274" t="s">
        <v>239</v>
      </c>
      <c r="J279" s="274">
        <f>J277/SHARDING(J278)</f>
        <v>128</v>
      </c>
      <c r="K279" s="274"/>
      <c r="L279" s="274">
        <f t="shared" ref="L279:M279" si="54">L277/SHARDING(L278)</f>
        <v>9216</v>
      </c>
      <c r="M279" s="274">
        <f t="shared" si="54"/>
        <v>512</v>
      </c>
      <c r="N279" s="274" t="s">
        <v>240</v>
      </c>
      <c r="O279" s="241"/>
      <c r="P279" s="276">
        <f>SIZEOF_IN_MIB(J279:M279, $O276)</f>
        <v>576</v>
      </c>
      <c r="Q279" s="241"/>
    </row>
    <row r="280">
      <c r="E280" s="266"/>
      <c r="F280" s="259" t="s">
        <v>257</v>
      </c>
      <c r="G280" s="260"/>
      <c r="H280" s="271" t="s">
        <v>238</v>
      </c>
      <c r="I280" s="271" t="s">
        <v>239</v>
      </c>
      <c r="J280" s="269" t="s">
        <v>40</v>
      </c>
      <c r="K280" s="269" t="s">
        <v>38</v>
      </c>
      <c r="L280" s="269" t="s">
        <v>154</v>
      </c>
      <c r="M280" s="269" t="s">
        <v>145</v>
      </c>
      <c r="N280" s="271" t="s">
        <v>240</v>
      </c>
      <c r="O280" s="478" t="s">
        <v>82</v>
      </c>
      <c r="P280" s="273"/>
      <c r="Q280" s="399" t="b">
        <v>0</v>
      </c>
    </row>
    <row r="281">
      <c r="E281" s="266"/>
      <c r="F281" s="267"/>
      <c r="G281" s="268"/>
      <c r="H281" s="262" t="s">
        <v>242</v>
      </c>
      <c r="I281" s="274" t="s">
        <v>239</v>
      </c>
      <c r="J281" s="274">
        <f t="shared" ref="J281:M281" si="55">PARAMS(J280)</f>
        <v>8192</v>
      </c>
      <c r="K281" s="274">
        <f t="shared" si="55"/>
        <v>1</v>
      </c>
      <c r="L281" s="274">
        <f t="shared" si="55"/>
        <v>128</v>
      </c>
      <c r="M281" s="274">
        <f t="shared" si="55"/>
        <v>512</v>
      </c>
      <c r="N281" s="274" t="s">
        <v>240</v>
      </c>
      <c r="O281" s="275"/>
      <c r="P281" s="276">
        <f>SIZEOF_IN_MIB(J281:M281, $O280)</f>
        <v>1024</v>
      </c>
      <c r="Q281" s="275"/>
    </row>
    <row r="282">
      <c r="E282" s="266"/>
      <c r="F282" s="267"/>
      <c r="G282" s="268"/>
      <c r="H282" s="271" t="s">
        <v>244</v>
      </c>
      <c r="I282" s="271" t="s">
        <v>239</v>
      </c>
      <c r="J282" s="269" t="s">
        <v>143</v>
      </c>
      <c r="K282" s="269"/>
      <c r="L282" s="269"/>
      <c r="M282" s="271"/>
      <c r="N282" s="271" t="s">
        <v>240</v>
      </c>
      <c r="O282" s="272"/>
      <c r="P282" s="273"/>
      <c r="Q282" s="272"/>
    </row>
    <row r="283">
      <c r="E283" s="266"/>
      <c r="F283" s="278"/>
      <c r="G283" s="279"/>
      <c r="H283" s="274" t="s">
        <v>246</v>
      </c>
      <c r="I283" s="274" t="s">
        <v>239</v>
      </c>
      <c r="J283" s="274">
        <f t="shared" ref="J283:M283" si="56">J281/SHARDING(J282)</f>
        <v>128</v>
      </c>
      <c r="K283" s="274">
        <f t="shared" si="56"/>
        <v>1</v>
      </c>
      <c r="L283" s="274">
        <f t="shared" si="56"/>
        <v>128</v>
      </c>
      <c r="M283" s="274">
        <f t="shared" si="56"/>
        <v>512</v>
      </c>
      <c r="N283" s="274" t="s">
        <v>240</v>
      </c>
      <c r="O283" s="241"/>
      <c r="P283" s="276">
        <f>SIZEOF_IN_MIB(J283:M283, $O280)</f>
        <v>16</v>
      </c>
      <c r="Q283" s="241"/>
    </row>
    <row r="284">
      <c r="E284" s="266"/>
      <c r="F284" s="400" t="s">
        <v>293</v>
      </c>
      <c r="G284" s="385" t="s">
        <v>45</v>
      </c>
      <c r="H284" s="423"/>
      <c r="I284" s="424"/>
      <c r="J284" s="270"/>
      <c r="K284" s="270"/>
      <c r="L284" s="271"/>
      <c r="M284" s="271"/>
      <c r="N284" s="271"/>
      <c r="O284" s="270"/>
      <c r="P284" s="273"/>
      <c r="Q284" s="305"/>
    </row>
    <row r="285">
      <c r="E285" s="266"/>
      <c r="F285" s="277"/>
      <c r="G285" s="385"/>
      <c r="H285" s="274"/>
      <c r="I285" s="418"/>
      <c r="J285" s="261"/>
      <c r="K285" s="261"/>
      <c r="L285" s="274"/>
      <c r="M285" s="274"/>
      <c r="N285" s="274"/>
      <c r="O285" s="261"/>
      <c r="P285" s="276"/>
      <c r="Q285" s="222"/>
    </row>
    <row r="286">
      <c r="E286" s="266"/>
      <c r="F286" s="384" t="s">
        <v>285</v>
      </c>
      <c r="G286" s="385" t="s">
        <v>286</v>
      </c>
      <c r="H286" s="271" t="str">
        <f>VLOOKUP(O272&amp;","&amp;O276,$T$3:$W$12,4, FALSE)</f>
        <v>bf16</v>
      </c>
      <c r="I286" s="419"/>
      <c r="J286" s="270"/>
      <c r="K286" s="270"/>
      <c r="L286" s="271"/>
      <c r="M286" s="271"/>
      <c r="N286" s="271"/>
      <c r="O286" s="270"/>
      <c r="P286" s="273"/>
      <c r="Q286" s="305"/>
    </row>
    <row r="287">
      <c r="E287" s="266"/>
      <c r="F287" s="266"/>
      <c r="G287" s="381" t="s">
        <v>299</v>
      </c>
      <c r="H287" s="420">
        <f>CALCULATE_FLOPS(J275:M275,J279:M279,L279,J279,H286)</f>
        <v>154618822656</v>
      </c>
      <c r="I287" s="418"/>
      <c r="J287" s="261"/>
      <c r="K287" s="261"/>
      <c r="L287" s="274"/>
      <c r="M287" s="274"/>
      <c r="N287" s="274"/>
      <c r="O287" s="261"/>
      <c r="P287" s="276"/>
      <c r="Q287" s="222"/>
    </row>
    <row r="288">
      <c r="E288" s="266"/>
      <c r="F288" s="277"/>
      <c r="G288" s="388" t="s">
        <v>288</v>
      </c>
      <c r="H288" s="421">
        <f>COMPUTE_TIME_MS(H287, H286)</f>
        <v>0.1558641774</v>
      </c>
      <c r="I288" s="390"/>
      <c r="J288" s="391"/>
      <c r="K288" s="391"/>
      <c r="L288" s="392"/>
      <c r="M288" s="392"/>
      <c r="N288" s="392"/>
      <c r="O288" s="391"/>
      <c r="P288" s="393"/>
      <c r="Q288" s="305"/>
    </row>
    <row r="289">
      <c r="E289" s="266"/>
      <c r="F289" s="384" t="s">
        <v>289</v>
      </c>
      <c r="G289" s="381" t="s">
        <v>290</v>
      </c>
      <c r="H289" s="303">
        <f>IF(Q272,0,P275)+IF(Q276,0,P279)+IF(Q280,0,P283)</f>
        <v>16</v>
      </c>
      <c r="I289" s="261"/>
      <c r="J289" s="261"/>
      <c r="K289" s="261"/>
      <c r="L289" s="274"/>
      <c r="M289" s="274"/>
      <c r="N289" s="274"/>
      <c r="O289" s="261"/>
      <c r="P289" s="276"/>
      <c r="Q289" s="222"/>
    </row>
    <row r="290">
      <c r="E290" s="277"/>
      <c r="F290" s="277"/>
      <c r="G290" s="395" t="s">
        <v>291</v>
      </c>
      <c r="H290" s="479">
        <f>HBM_TIME_MS(H289)</f>
        <v>0.005340054682</v>
      </c>
      <c r="I290" s="391"/>
      <c r="J290" s="391"/>
      <c r="K290" s="391"/>
      <c r="L290" s="392"/>
      <c r="M290" s="392"/>
      <c r="N290" s="392"/>
      <c r="O290" s="391"/>
      <c r="P290" s="393"/>
      <c r="Q290" s="305"/>
    </row>
    <row r="291">
      <c r="E291" s="258" t="s">
        <v>309</v>
      </c>
      <c r="F291" s="282" t="s">
        <v>249</v>
      </c>
      <c r="G291" s="260"/>
      <c r="H291" s="261" t="s">
        <v>238</v>
      </c>
      <c r="I291" s="261" t="s">
        <v>239</v>
      </c>
      <c r="J291" s="262" t="s">
        <v>40</v>
      </c>
      <c r="K291" s="262" t="s">
        <v>38</v>
      </c>
      <c r="L291" s="262" t="s">
        <v>154</v>
      </c>
      <c r="M291" s="425" t="s">
        <v>145</v>
      </c>
      <c r="N291" s="261" t="s">
        <v>240</v>
      </c>
      <c r="O291" s="263" t="str">
        <f>EXTRACT_ACTIVATION_DTYPE(PARAMS("attn_proj_dtype"))</f>
        <v>fp8</v>
      </c>
      <c r="P291" s="276"/>
      <c r="Q291" s="263" t="b">
        <v>0</v>
      </c>
    </row>
    <row r="292">
      <c r="E292" s="266"/>
      <c r="F292" s="267"/>
      <c r="G292" s="268"/>
      <c r="H292" s="269" t="s">
        <v>242</v>
      </c>
      <c r="I292" s="270" t="s">
        <v>239</v>
      </c>
      <c r="J292" s="271">
        <f t="shared" ref="J292:M292" si="57">PARAMS(J291)</f>
        <v>8192</v>
      </c>
      <c r="K292" s="270">
        <f t="shared" si="57"/>
        <v>1</v>
      </c>
      <c r="L292" s="270">
        <f t="shared" si="57"/>
        <v>128</v>
      </c>
      <c r="M292" s="270">
        <f t="shared" si="57"/>
        <v>512</v>
      </c>
      <c r="N292" s="270" t="s">
        <v>240</v>
      </c>
      <c r="O292" s="272"/>
      <c r="P292" s="273">
        <f>SIZEOF_IN_MIB(J292:M292, $O291)</f>
        <v>512</v>
      </c>
      <c r="Q292" s="272"/>
    </row>
    <row r="293">
      <c r="E293" s="266"/>
      <c r="F293" s="267"/>
      <c r="G293" s="268"/>
      <c r="H293" s="274" t="s">
        <v>244</v>
      </c>
      <c r="I293" s="274" t="s">
        <v>239</v>
      </c>
      <c r="J293" s="262" t="s">
        <v>143</v>
      </c>
      <c r="K293" s="262"/>
      <c r="L293" s="262"/>
      <c r="M293" s="274"/>
      <c r="N293" s="274" t="s">
        <v>240</v>
      </c>
      <c r="O293" s="275"/>
      <c r="P293" s="276"/>
      <c r="Q293" s="275"/>
    </row>
    <row r="294">
      <c r="E294" s="266"/>
      <c r="F294" s="278"/>
      <c r="G294" s="279"/>
      <c r="H294" s="269" t="s">
        <v>246</v>
      </c>
      <c r="I294" s="271" t="s">
        <v>239</v>
      </c>
      <c r="J294" s="271">
        <f t="shared" ref="J294:M294" si="58">J292/SHARDING(J293)</f>
        <v>128</v>
      </c>
      <c r="K294" s="271">
        <f t="shared" si="58"/>
        <v>1</v>
      </c>
      <c r="L294" s="271">
        <f t="shared" si="58"/>
        <v>128</v>
      </c>
      <c r="M294" s="271">
        <f t="shared" si="58"/>
        <v>512</v>
      </c>
      <c r="N294" s="271" t="s">
        <v>240</v>
      </c>
      <c r="O294" s="280"/>
      <c r="P294" s="273">
        <f>SIZEOF_IN_MIB(J294:M294, $O291)</f>
        <v>8</v>
      </c>
      <c r="Q294" s="280"/>
    </row>
    <row r="295">
      <c r="E295" s="266"/>
      <c r="F295" s="259" t="s">
        <v>253</v>
      </c>
      <c r="G295" s="260"/>
      <c r="H295" s="274" t="s">
        <v>238</v>
      </c>
      <c r="I295" s="274" t="s">
        <v>239</v>
      </c>
      <c r="J295" s="261"/>
      <c r="K295" s="262" t="s">
        <v>154</v>
      </c>
      <c r="L295" s="262" t="s">
        <v>148</v>
      </c>
      <c r="M295" s="425" t="s">
        <v>145</v>
      </c>
      <c r="N295" s="274" t="s">
        <v>240</v>
      </c>
      <c r="O295" s="263" t="str">
        <f>EXTRACT_WEIGHT_DTYPE(PARAMS("attn_proj_dtype"))</f>
        <v>fp8</v>
      </c>
      <c r="P295" s="276"/>
      <c r="Q295" s="263" t="b">
        <v>0</v>
      </c>
    </row>
    <row r="296">
      <c r="E296" s="266"/>
      <c r="F296" s="267"/>
      <c r="G296" s="268"/>
      <c r="H296" s="269" t="s">
        <v>242</v>
      </c>
      <c r="I296" s="271" t="s">
        <v>239</v>
      </c>
      <c r="J296" s="270"/>
      <c r="K296" s="271">
        <f t="shared" ref="K296:M296" si="59">PARAMS(K295)</f>
        <v>128</v>
      </c>
      <c r="L296" s="271">
        <f t="shared" si="59"/>
        <v>128</v>
      </c>
      <c r="M296" s="271">
        <f t="shared" si="59"/>
        <v>512</v>
      </c>
      <c r="N296" s="271" t="s">
        <v>240</v>
      </c>
      <c r="O296" s="272"/>
      <c r="P296" s="273">
        <f>SIZEOF_IN_MIB(J296:M296, $O295)</f>
        <v>8</v>
      </c>
      <c r="Q296" s="272"/>
    </row>
    <row r="297">
      <c r="E297" s="266"/>
      <c r="F297" s="267"/>
      <c r="G297" s="268"/>
      <c r="H297" s="274" t="s">
        <v>244</v>
      </c>
      <c r="I297" s="274" t="s">
        <v>239</v>
      </c>
      <c r="J297" s="261"/>
      <c r="K297" s="261"/>
      <c r="L297" s="274"/>
      <c r="M297" s="274"/>
      <c r="N297" s="274" t="s">
        <v>240</v>
      </c>
      <c r="O297" s="275"/>
      <c r="P297" s="276"/>
      <c r="Q297" s="275"/>
    </row>
    <row r="298">
      <c r="E298" s="266"/>
      <c r="F298" s="278"/>
      <c r="G298" s="279"/>
      <c r="H298" s="271" t="s">
        <v>246</v>
      </c>
      <c r="I298" s="271" t="s">
        <v>239</v>
      </c>
      <c r="J298" s="270"/>
      <c r="K298" s="271">
        <f t="shared" ref="K298:M298" si="60">K296/SHARDING(K297)</f>
        <v>128</v>
      </c>
      <c r="L298" s="271">
        <f t="shared" si="60"/>
        <v>128</v>
      </c>
      <c r="M298" s="271">
        <f t="shared" si="60"/>
        <v>512</v>
      </c>
      <c r="N298" s="271" t="s">
        <v>240</v>
      </c>
      <c r="O298" s="280"/>
      <c r="P298" s="273">
        <f>SIZEOF_IN_MIB(J298:M298, $O295)</f>
        <v>8</v>
      </c>
      <c r="Q298" s="280"/>
    </row>
    <row r="299">
      <c r="E299" s="266"/>
      <c r="F299" s="259" t="s">
        <v>257</v>
      </c>
      <c r="G299" s="260"/>
      <c r="H299" s="274" t="s">
        <v>238</v>
      </c>
      <c r="I299" s="274" t="s">
        <v>239</v>
      </c>
      <c r="J299" s="262" t="s">
        <v>40</v>
      </c>
      <c r="K299" s="262" t="s">
        <v>38</v>
      </c>
      <c r="L299" s="262" t="s">
        <v>154</v>
      </c>
      <c r="M299" s="262" t="s">
        <v>148</v>
      </c>
      <c r="N299" s="274" t="s">
        <v>240</v>
      </c>
      <c r="O299" s="263" t="s">
        <v>82</v>
      </c>
      <c r="P299" s="276"/>
      <c r="Q299" s="263" t="b">
        <v>0</v>
      </c>
    </row>
    <row r="300">
      <c r="E300" s="266"/>
      <c r="F300" s="267"/>
      <c r="G300" s="268"/>
      <c r="H300" s="269" t="s">
        <v>242</v>
      </c>
      <c r="I300" s="271" t="s">
        <v>239</v>
      </c>
      <c r="J300" s="271">
        <f t="shared" ref="J300:M300" si="61">PARAMS(J299)</f>
        <v>8192</v>
      </c>
      <c r="K300" s="271">
        <f t="shared" si="61"/>
        <v>1</v>
      </c>
      <c r="L300" s="271">
        <f t="shared" si="61"/>
        <v>128</v>
      </c>
      <c r="M300" s="271">
        <f t="shared" si="61"/>
        <v>128</v>
      </c>
      <c r="N300" s="271" t="s">
        <v>240</v>
      </c>
      <c r="O300" s="272"/>
      <c r="P300" s="273">
        <f>SIZEOF_IN_MIB(J300:M300, $O299)</f>
        <v>256</v>
      </c>
      <c r="Q300" s="272"/>
    </row>
    <row r="301">
      <c r="E301" s="266"/>
      <c r="F301" s="267"/>
      <c r="G301" s="268"/>
      <c r="H301" s="274" t="s">
        <v>244</v>
      </c>
      <c r="I301" s="274" t="s">
        <v>239</v>
      </c>
      <c r="J301" s="262" t="s">
        <v>143</v>
      </c>
      <c r="K301" s="262"/>
      <c r="L301" s="262"/>
      <c r="M301" s="274"/>
      <c r="N301" s="274" t="s">
        <v>240</v>
      </c>
      <c r="O301" s="275"/>
      <c r="P301" s="276"/>
      <c r="Q301" s="275"/>
    </row>
    <row r="302">
      <c r="E302" s="266"/>
      <c r="F302" s="278"/>
      <c r="G302" s="279"/>
      <c r="H302" s="271" t="s">
        <v>246</v>
      </c>
      <c r="I302" s="271" t="s">
        <v>239</v>
      </c>
      <c r="J302" s="271">
        <f t="shared" ref="J302:M302" si="62">J300/SHARDING(J301)</f>
        <v>128</v>
      </c>
      <c r="K302" s="271">
        <f t="shared" si="62"/>
        <v>1</v>
      </c>
      <c r="L302" s="271">
        <f t="shared" si="62"/>
        <v>128</v>
      </c>
      <c r="M302" s="271">
        <f t="shared" si="62"/>
        <v>128</v>
      </c>
      <c r="N302" s="271" t="s">
        <v>240</v>
      </c>
      <c r="O302" s="280"/>
      <c r="P302" s="273">
        <f>SIZEOF_IN_MIB(J302:M302, $O299)</f>
        <v>4</v>
      </c>
      <c r="Q302" s="280"/>
    </row>
    <row r="303">
      <c r="E303" s="266"/>
      <c r="F303" s="400" t="s">
        <v>293</v>
      </c>
      <c r="G303" s="385" t="s">
        <v>45</v>
      </c>
      <c r="H303" s="480"/>
      <c r="I303" s="481"/>
      <c r="J303" s="261"/>
      <c r="K303" s="261"/>
      <c r="L303" s="274"/>
      <c r="M303" s="274"/>
      <c r="N303" s="274"/>
      <c r="O303" s="261"/>
      <c r="P303" s="276"/>
      <c r="Q303" s="222"/>
    </row>
    <row r="304">
      <c r="E304" s="266"/>
      <c r="F304" s="277"/>
      <c r="G304" s="385"/>
      <c r="H304" s="271"/>
      <c r="I304" s="419"/>
      <c r="J304" s="270"/>
      <c r="K304" s="270"/>
      <c r="L304" s="271"/>
      <c r="M304" s="271"/>
      <c r="N304" s="271"/>
      <c r="O304" s="270"/>
      <c r="P304" s="273"/>
      <c r="Q304" s="305"/>
    </row>
    <row r="305">
      <c r="E305" s="266"/>
      <c r="F305" s="384" t="s">
        <v>285</v>
      </c>
      <c r="G305" s="385" t="s">
        <v>286</v>
      </c>
      <c r="H305" s="274" t="str">
        <f>VLOOKUP(O291&amp;","&amp;O295,$T$3:$W$12,4, FALSE)</f>
        <v>fp8</v>
      </c>
      <c r="I305" s="418"/>
      <c r="J305" s="261"/>
      <c r="K305" s="261"/>
      <c r="L305" s="274"/>
      <c r="M305" s="274"/>
      <c r="N305" s="274"/>
      <c r="O305" s="261"/>
      <c r="P305" s="276"/>
      <c r="Q305" s="222"/>
    </row>
    <row r="306">
      <c r="E306" s="266"/>
      <c r="F306" s="266"/>
      <c r="G306" s="381" t="s">
        <v>299</v>
      </c>
      <c r="H306" s="482">
        <f>CALCULATE_FLOPS(J294:M294,J298:M298,M298,K298,H305)</f>
        <v>2147483648</v>
      </c>
      <c r="I306" s="419"/>
      <c r="J306" s="270"/>
      <c r="K306" s="270"/>
      <c r="L306" s="271"/>
      <c r="M306" s="271"/>
      <c r="N306" s="271"/>
      <c r="O306" s="270"/>
      <c r="P306" s="273"/>
      <c r="Q306" s="305"/>
    </row>
    <row r="307">
      <c r="E307" s="266"/>
      <c r="F307" s="277"/>
      <c r="G307" s="388" t="s">
        <v>288</v>
      </c>
      <c r="H307" s="421">
        <f>COMPUTE_TIME_MS(H306, H305)</f>
        <v>0.001082390121</v>
      </c>
      <c r="I307" s="390"/>
      <c r="J307" s="391"/>
      <c r="K307" s="391"/>
      <c r="L307" s="392"/>
      <c r="M307" s="392"/>
      <c r="N307" s="392"/>
      <c r="O307" s="391"/>
      <c r="P307" s="393"/>
      <c r="Q307" s="222"/>
    </row>
    <row r="308">
      <c r="E308" s="266"/>
      <c r="F308" s="384" t="s">
        <v>289</v>
      </c>
      <c r="G308" s="381" t="s">
        <v>290</v>
      </c>
      <c r="H308" s="440">
        <f>IF(Q291,0,P294)+IF(Q295,0,P298)+IF(Q299,0,P302)</f>
        <v>20</v>
      </c>
      <c r="I308" s="270"/>
      <c r="J308" s="270"/>
      <c r="K308" s="270"/>
      <c r="L308" s="271"/>
      <c r="M308" s="271"/>
      <c r="N308" s="271"/>
      <c r="O308" s="270"/>
      <c r="P308" s="273"/>
      <c r="Q308" s="305"/>
    </row>
    <row r="309">
      <c r="E309" s="277"/>
      <c r="F309" s="277"/>
      <c r="G309" s="395" t="s">
        <v>291</v>
      </c>
      <c r="H309" s="430">
        <f>HBM_TIME_MS(H308)</f>
        <v>0.006675068353</v>
      </c>
      <c r="I309" s="391"/>
      <c r="J309" s="391"/>
      <c r="K309" s="391"/>
      <c r="L309" s="392"/>
      <c r="M309" s="392"/>
      <c r="N309" s="392"/>
      <c r="O309" s="391"/>
      <c r="P309" s="393"/>
      <c r="Q309" s="222"/>
    </row>
    <row r="310">
      <c r="E310" s="258" t="s">
        <v>310</v>
      </c>
      <c r="F310" s="483" t="s">
        <v>311</v>
      </c>
      <c r="G310" s="350"/>
      <c r="H310" s="484" t="s">
        <v>312</v>
      </c>
      <c r="I310" s="374"/>
      <c r="J310" s="485"/>
      <c r="K310" s="485"/>
      <c r="L310" s="485"/>
      <c r="M310" s="372"/>
      <c r="N310" s="374"/>
      <c r="O310" s="485"/>
      <c r="P310" s="377"/>
      <c r="Q310" s="485"/>
    </row>
    <row r="311">
      <c r="E311" s="266"/>
      <c r="F311" s="259" t="s">
        <v>259</v>
      </c>
      <c r="G311" s="260"/>
      <c r="H311" s="261" t="s">
        <v>238</v>
      </c>
      <c r="I311" s="261" t="s">
        <v>239</v>
      </c>
      <c r="J311" s="262" t="s">
        <v>40</v>
      </c>
      <c r="K311" s="262" t="s">
        <v>38</v>
      </c>
      <c r="L311" s="262" t="s">
        <v>154</v>
      </c>
      <c r="M311" s="425" t="s">
        <v>145</v>
      </c>
      <c r="N311" s="261" t="s">
        <v>240</v>
      </c>
      <c r="O311" s="263" t="str">
        <f>EXTRACT_ACTIVATION_DTYPE(PARAMS("attn_proj_dtype"))</f>
        <v>fp8</v>
      </c>
      <c r="P311" s="276"/>
      <c r="Q311" s="263"/>
    </row>
    <row r="312">
      <c r="E312" s="266"/>
      <c r="F312" s="267"/>
      <c r="G312" s="268"/>
      <c r="H312" s="269" t="s">
        <v>242</v>
      </c>
      <c r="I312" s="270" t="s">
        <v>239</v>
      </c>
      <c r="J312" s="271">
        <f t="shared" ref="J312:M312" si="63">PARAMS(J311)</f>
        <v>8192</v>
      </c>
      <c r="K312" s="270">
        <f t="shared" si="63"/>
        <v>1</v>
      </c>
      <c r="L312" s="270">
        <f t="shared" si="63"/>
        <v>128</v>
      </c>
      <c r="M312" s="270">
        <f t="shared" si="63"/>
        <v>512</v>
      </c>
      <c r="N312" s="270" t="s">
        <v>240</v>
      </c>
      <c r="O312" s="272"/>
      <c r="P312" s="273">
        <f>SIZEOF_IN_MIB(J312:M312, $O311)</f>
        <v>512</v>
      </c>
      <c r="Q312" s="272"/>
    </row>
    <row r="313">
      <c r="E313" s="266"/>
      <c r="F313" s="267"/>
      <c r="G313" s="268"/>
      <c r="H313" s="274" t="s">
        <v>244</v>
      </c>
      <c r="I313" s="274" t="s">
        <v>239</v>
      </c>
      <c r="J313" s="262" t="s">
        <v>143</v>
      </c>
      <c r="K313" s="262"/>
      <c r="L313" s="262"/>
      <c r="M313" s="274"/>
      <c r="N313" s="274" t="s">
        <v>240</v>
      </c>
      <c r="O313" s="275"/>
      <c r="P313" s="276"/>
      <c r="Q313" s="275"/>
    </row>
    <row r="314">
      <c r="E314" s="266"/>
      <c r="F314" s="267"/>
      <c r="G314" s="268"/>
      <c r="H314" s="269" t="s">
        <v>246</v>
      </c>
      <c r="I314" s="271" t="s">
        <v>239</v>
      </c>
      <c r="J314" s="271">
        <f t="shared" ref="J314:M314" si="64">J312/SHARDING(J313)</f>
        <v>128</v>
      </c>
      <c r="K314" s="271">
        <f t="shared" si="64"/>
        <v>1</v>
      </c>
      <c r="L314" s="271">
        <f t="shared" si="64"/>
        <v>128</v>
      </c>
      <c r="M314" s="271">
        <f t="shared" si="64"/>
        <v>512</v>
      </c>
      <c r="N314" s="271" t="s">
        <v>240</v>
      </c>
      <c r="O314" s="280"/>
      <c r="P314" s="273">
        <f>SIZEOF_IN_MIB(J314:M314, $O311)</f>
        <v>8</v>
      </c>
      <c r="Q314" s="280"/>
    </row>
    <row r="315">
      <c r="E315" s="266"/>
      <c r="F315" s="278"/>
      <c r="G315" s="279"/>
      <c r="H315" s="262" t="s">
        <v>262</v>
      </c>
      <c r="I315" s="274"/>
      <c r="J315" s="262" t="s">
        <v>32</v>
      </c>
      <c r="K315" s="262"/>
      <c r="L315" s="262"/>
      <c r="M315" s="425"/>
      <c r="N315" s="274"/>
      <c r="O315" s="262"/>
      <c r="P315" s="276"/>
      <c r="Q315" s="262"/>
    </row>
    <row r="316">
      <c r="E316" s="266"/>
      <c r="F316" s="352" t="s">
        <v>277</v>
      </c>
      <c r="G316" s="486" t="s">
        <v>33</v>
      </c>
      <c r="H316" s="314"/>
      <c r="I316" s="487"/>
      <c r="J316" s="270"/>
      <c r="K316" s="269"/>
      <c r="L316" s="269"/>
      <c r="M316" s="488"/>
      <c r="N316" s="271"/>
      <c r="O316" s="399"/>
      <c r="P316" s="273"/>
      <c r="Q316" s="399"/>
    </row>
    <row r="317">
      <c r="E317" s="266"/>
      <c r="F317" s="358" t="s">
        <v>278</v>
      </c>
      <c r="G317" s="489" t="s">
        <v>264</v>
      </c>
      <c r="H317" s="490">
        <f>HW_SPEC("# of TensorCore per Chip")</f>
        <v>2</v>
      </c>
      <c r="J317" s="261"/>
      <c r="K317" s="274"/>
      <c r="L317" s="274"/>
      <c r="M317" s="274"/>
      <c r="N317" s="274"/>
      <c r="O317" s="275"/>
      <c r="P317" s="276"/>
      <c r="Q317" s="275"/>
    </row>
    <row r="318">
      <c r="E318" s="266"/>
      <c r="F318" s="266"/>
      <c r="G318" s="491" t="s">
        <v>265</v>
      </c>
      <c r="H318" s="321">
        <f>P314*(H317-1)</f>
        <v>8</v>
      </c>
      <c r="J318" s="270"/>
      <c r="K318" s="270"/>
      <c r="L318" s="271"/>
      <c r="M318" s="271"/>
      <c r="N318" s="271"/>
      <c r="O318" s="272"/>
      <c r="P318" s="273"/>
      <c r="Q318" s="272"/>
    </row>
    <row r="319">
      <c r="E319" s="266"/>
      <c r="F319" s="266"/>
      <c r="G319" s="489" t="s">
        <v>266</v>
      </c>
      <c r="H319" s="316">
        <f>H318*H317</f>
        <v>16</v>
      </c>
      <c r="J319" s="261"/>
      <c r="K319" s="274"/>
      <c r="L319" s="274"/>
      <c r="M319" s="274"/>
      <c r="N319" s="274"/>
      <c r="O319" s="241"/>
      <c r="P319" s="276"/>
      <c r="Q319" s="241"/>
    </row>
    <row r="320">
      <c r="E320" s="266"/>
      <c r="F320" s="277"/>
      <c r="G320" s="491" t="s">
        <v>269</v>
      </c>
      <c r="H320" s="492">
        <f>ALL_GATHER_CORE2CORE_TIME_MS(H319)</f>
        <v>0.01302083333</v>
      </c>
      <c r="J320" s="269"/>
      <c r="K320" s="269"/>
      <c r="L320" s="269"/>
      <c r="M320" s="269"/>
      <c r="N320" s="271"/>
      <c r="O320" s="399"/>
      <c r="P320" s="273"/>
      <c r="Q320" s="399"/>
    </row>
    <row r="321">
      <c r="E321" s="266"/>
      <c r="F321" s="413" t="s">
        <v>298</v>
      </c>
      <c r="G321" s="493">
        <f>H320</f>
        <v>0.01302083333</v>
      </c>
      <c r="H321" s="494"/>
      <c r="I321" s="331"/>
      <c r="J321" s="274"/>
      <c r="K321" s="274"/>
      <c r="L321" s="274"/>
      <c r="M321" s="274"/>
      <c r="N321" s="274"/>
      <c r="O321" s="495"/>
      <c r="P321" s="276"/>
      <c r="Q321" s="241"/>
    </row>
    <row r="322">
      <c r="E322" s="266"/>
      <c r="F322" s="496"/>
      <c r="G322" s="497"/>
      <c r="H322" s="498"/>
      <c r="I322" s="391"/>
      <c r="J322" s="391"/>
      <c r="K322" s="391"/>
      <c r="L322" s="392"/>
      <c r="M322" s="392"/>
      <c r="N322" s="392"/>
      <c r="O322" s="499"/>
      <c r="P322" s="393"/>
      <c r="Q322" s="305"/>
    </row>
    <row r="323">
      <c r="E323" s="266"/>
      <c r="F323" s="500" t="s">
        <v>280</v>
      </c>
      <c r="G323" s="501" t="s">
        <v>281</v>
      </c>
      <c r="H323" s="502"/>
      <c r="I323" s="374"/>
      <c r="J323" s="374"/>
      <c r="K323" s="374"/>
      <c r="L323" s="375"/>
      <c r="M323" s="375"/>
      <c r="N323" s="375"/>
      <c r="O323" s="503"/>
      <c r="P323" s="377"/>
      <c r="Q323" s="504"/>
    </row>
    <row r="324">
      <c r="E324" s="277"/>
      <c r="F324" s="500" t="s">
        <v>298</v>
      </c>
      <c r="G324" s="505">
        <f>IF(G323=F310,G321,0)</f>
        <v>0</v>
      </c>
      <c r="H324" s="502"/>
      <c r="I324" s="374"/>
      <c r="J324" s="374"/>
      <c r="K324" s="374"/>
      <c r="L324" s="375"/>
      <c r="M324" s="375"/>
      <c r="N324" s="375"/>
      <c r="O324" s="374"/>
      <c r="P324" s="377"/>
      <c r="Q324" s="504"/>
    </row>
    <row r="325">
      <c r="E325" s="258" t="s">
        <v>313</v>
      </c>
      <c r="F325" s="282" t="s">
        <v>249</v>
      </c>
      <c r="G325" s="260"/>
      <c r="H325" s="261" t="s">
        <v>238</v>
      </c>
      <c r="I325" s="261" t="s">
        <v>239</v>
      </c>
      <c r="J325" s="262" t="s">
        <v>40</v>
      </c>
      <c r="K325" s="262" t="s">
        <v>38</v>
      </c>
      <c r="L325" s="425" t="s">
        <v>154</v>
      </c>
      <c r="M325" s="425" t="s">
        <v>148</v>
      </c>
      <c r="N325" s="261" t="s">
        <v>240</v>
      </c>
      <c r="O325" s="263" t="str">
        <f>EXTRACT_ACTIVATION_DTYPE(PARAMS("attn_proj_dtype"))</f>
        <v>fp8</v>
      </c>
      <c r="P325" s="276"/>
      <c r="Q325" s="263" t="b">
        <v>0</v>
      </c>
    </row>
    <row r="326">
      <c r="E326" s="266"/>
      <c r="F326" s="267"/>
      <c r="G326" s="268"/>
      <c r="H326" s="269" t="s">
        <v>242</v>
      </c>
      <c r="I326" s="270" t="s">
        <v>239</v>
      </c>
      <c r="J326" s="271">
        <f t="shared" ref="J326:M326" si="65">PARAMS(J325)</f>
        <v>8192</v>
      </c>
      <c r="K326" s="270">
        <f t="shared" si="65"/>
        <v>1</v>
      </c>
      <c r="L326" s="270">
        <f t="shared" si="65"/>
        <v>128</v>
      </c>
      <c r="M326" s="270">
        <f t="shared" si="65"/>
        <v>128</v>
      </c>
      <c r="N326" s="270" t="s">
        <v>240</v>
      </c>
      <c r="O326" s="272"/>
      <c r="P326" s="273">
        <f>SIZEOF_IN_MIB(J326:M326, $O325)</f>
        <v>128</v>
      </c>
      <c r="Q326" s="272"/>
    </row>
    <row r="327">
      <c r="E327" s="266"/>
      <c r="F327" s="267"/>
      <c r="G327" s="268"/>
      <c r="H327" s="274" t="s">
        <v>244</v>
      </c>
      <c r="I327" s="274" t="s">
        <v>239</v>
      </c>
      <c r="J327" s="262" t="s">
        <v>143</v>
      </c>
      <c r="K327" s="262"/>
      <c r="L327" s="262"/>
      <c r="M327" s="274"/>
      <c r="N327" s="274" t="s">
        <v>240</v>
      </c>
      <c r="O327" s="275"/>
      <c r="P327" s="276"/>
      <c r="Q327" s="275"/>
    </row>
    <row r="328">
      <c r="E328" s="266"/>
      <c r="F328" s="278"/>
      <c r="G328" s="279"/>
      <c r="H328" s="269" t="s">
        <v>246</v>
      </c>
      <c r="I328" s="271" t="s">
        <v>239</v>
      </c>
      <c r="J328" s="271">
        <f t="shared" ref="J328:M328" si="66">J326/SHARDING(J327)</f>
        <v>128</v>
      </c>
      <c r="K328" s="271">
        <f t="shared" si="66"/>
        <v>1</v>
      </c>
      <c r="L328" s="271">
        <f t="shared" si="66"/>
        <v>128</v>
      </c>
      <c r="M328" s="271">
        <f t="shared" si="66"/>
        <v>128</v>
      </c>
      <c r="N328" s="271" t="s">
        <v>240</v>
      </c>
      <c r="O328" s="280"/>
      <c r="P328" s="273">
        <f>SIZEOF_IN_MIB(J328:M328, $O325)</f>
        <v>2</v>
      </c>
      <c r="Q328" s="280"/>
    </row>
    <row r="329">
      <c r="E329" s="266"/>
      <c r="F329" s="259" t="s">
        <v>253</v>
      </c>
      <c r="G329" s="260"/>
      <c r="H329" s="274" t="s">
        <v>238</v>
      </c>
      <c r="I329" s="274" t="s">
        <v>239</v>
      </c>
      <c r="J329" s="261"/>
      <c r="K329" s="425" t="s">
        <v>154</v>
      </c>
      <c r="L329" s="425" t="s">
        <v>148</v>
      </c>
      <c r="M329" s="262" t="s">
        <v>125</v>
      </c>
      <c r="N329" s="274" t="s">
        <v>240</v>
      </c>
      <c r="O329" s="263" t="str">
        <f>EXTRACT_WEIGHT_DTYPE(PARAMS("attn_proj_dtype"))</f>
        <v>fp8</v>
      </c>
      <c r="P329" s="276"/>
      <c r="Q329" s="263" t="b">
        <v>0</v>
      </c>
    </row>
    <row r="330">
      <c r="E330" s="266"/>
      <c r="F330" s="267"/>
      <c r="G330" s="268"/>
      <c r="H330" s="269" t="s">
        <v>242</v>
      </c>
      <c r="I330" s="271" t="s">
        <v>239</v>
      </c>
      <c r="J330" s="270"/>
      <c r="K330" s="271">
        <f t="shared" ref="K330:M330" si="67">PARAMS(K329)</f>
        <v>128</v>
      </c>
      <c r="L330" s="271">
        <f t="shared" si="67"/>
        <v>128</v>
      </c>
      <c r="M330" s="271">
        <f t="shared" si="67"/>
        <v>7168</v>
      </c>
      <c r="N330" s="271" t="s">
        <v>240</v>
      </c>
      <c r="O330" s="272"/>
      <c r="P330" s="273">
        <f>SIZEOF_IN_MIB(J330:M330, $O329)</f>
        <v>112</v>
      </c>
      <c r="Q330" s="272"/>
    </row>
    <row r="331">
      <c r="E331" s="266"/>
      <c r="F331" s="267"/>
      <c r="G331" s="268"/>
      <c r="H331" s="274" t="s">
        <v>244</v>
      </c>
      <c r="I331" s="274" t="s">
        <v>239</v>
      </c>
      <c r="J331" s="261"/>
      <c r="K331" s="261"/>
      <c r="L331" s="274"/>
      <c r="M331" s="274"/>
      <c r="N331" s="274" t="s">
        <v>240</v>
      </c>
      <c r="O331" s="275"/>
      <c r="P331" s="276"/>
      <c r="Q331" s="275"/>
    </row>
    <row r="332">
      <c r="E332" s="266"/>
      <c r="F332" s="278"/>
      <c r="G332" s="279"/>
      <c r="H332" s="271" t="s">
        <v>246</v>
      </c>
      <c r="I332" s="271" t="s">
        <v>239</v>
      </c>
      <c r="J332" s="270"/>
      <c r="K332" s="271">
        <f t="shared" ref="K332:M332" si="68">K330/SHARDING(K331)</f>
        <v>128</v>
      </c>
      <c r="L332" s="271">
        <f t="shared" si="68"/>
        <v>128</v>
      </c>
      <c r="M332" s="271">
        <f t="shared" si="68"/>
        <v>7168</v>
      </c>
      <c r="N332" s="271" t="s">
        <v>240</v>
      </c>
      <c r="O332" s="280"/>
      <c r="P332" s="273">
        <f>SIZEOF_IN_MIB(J332:M332, $O329)</f>
        <v>112</v>
      </c>
      <c r="Q332" s="280"/>
    </row>
    <row r="333">
      <c r="E333" s="266"/>
      <c r="F333" s="259" t="s">
        <v>257</v>
      </c>
      <c r="G333" s="260"/>
      <c r="H333" s="274" t="s">
        <v>238</v>
      </c>
      <c r="I333" s="274" t="s">
        <v>239</v>
      </c>
      <c r="J333" s="261"/>
      <c r="K333" s="262" t="s">
        <v>40</v>
      </c>
      <c r="L333" s="262" t="s">
        <v>38</v>
      </c>
      <c r="M333" s="262" t="s">
        <v>125</v>
      </c>
      <c r="N333" s="274" t="s">
        <v>240</v>
      </c>
      <c r="O333" s="263" t="s">
        <v>82</v>
      </c>
      <c r="P333" s="276"/>
      <c r="Q333" s="263" t="b">
        <v>0</v>
      </c>
    </row>
    <row r="334">
      <c r="E334" s="266"/>
      <c r="F334" s="267"/>
      <c r="G334" s="268"/>
      <c r="H334" s="269" t="s">
        <v>242</v>
      </c>
      <c r="I334" s="271" t="s">
        <v>239</v>
      </c>
      <c r="J334" s="270"/>
      <c r="K334" s="271">
        <f t="shared" ref="K334:M334" si="69">PARAMS(K333)</f>
        <v>8192</v>
      </c>
      <c r="L334" s="271">
        <f t="shared" si="69"/>
        <v>1</v>
      </c>
      <c r="M334" s="271">
        <f t="shared" si="69"/>
        <v>7168</v>
      </c>
      <c r="N334" s="271" t="s">
        <v>240</v>
      </c>
      <c r="O334" s="272"/>
      <c r="P334" s="273">
        <f>SIZEOF_IN_MIB(K334:M334, $O333)</f>
        <v>112</v>
      </c>
      <c r="Q334" s="272"/>
    </row>
    <row r="335">
      <c r="E335" s="266"/>
      <c r="F335" s="267"/>
      <c r="G335" s="268"/>
      <c r="H335" s="274" t="s">
        <v>244</v>
      </c>
      <c r="I335" s="274" t="s">
        <v>239</v>
      </c>
      <c r="J335" s="261"/>
      <c r="K335" s="262" t="s">
        <v>143</v>
      </c>
      <c r="L335" s="262"/>
      <c r="M335" s="274"/>
      <c r="N335" s="274" t="s">
        <v>240</v>
      </c>
      <c r="O335" s="275"/>
      <c r="P335" s="276"/>
      <c r="Q335" s="275"/>
    </row>
    <row r="336">
      <c r="E336" s="266"/>
      <c r="F336" s="278"/>
      <c r="G336" s="279"/>
      <c r="H336" s="271" t="s">
        <v>246</v>
      </c>
      <c r="I336" s="271" t="s">
        <v>239</v>
      </c>
      <c r="J336" s="271"/>
      <c r="K336" s="271">
        <f t="shared" ref="K336:M336" si="70">K334/SHARDING(K335)</f>
        <v>128</v>
      </c>
      <c r="L336" s="271">
        <f t="shared" si="70"/>
        <v>1</v>
      </c>
      <c r="M336" s="271">
        <f t="shared" si="70"/>
        <v>7168</v>
      </c>
      <c r="N336" s="271" t="s">
        <v>240</v>
      </c>
      <c r="O336" s="280"/>
      <c r="P336" s="273">
        <f>SIZEOF_IN_MIB(K336:M336, $O333)</f>
        <v>1.75</v>
      </c>
      <c r="Q336" s="280"/>
    </row>
    <row r="337">
      <c r="E337" s="266"/>
      <c r="F337" s="400" t="s">
        <v>293</v>
      </c>
      <c r="G337" s="349" t="s">
        <v>314</v>
      </c>
      <c r="H337" s="350"/>
      <c r="I337" s="308"/>
      <c r="J337" s="506" t="s">
        <v>315</v>
      </c>
      <c r="K337" s="308"/>
      <c r="L337" s="309"/>
      <c r="M337" s="309"/>
      <c r="N337" s="309"/>
      <c r="O337" s="308"/>
      <c r="P337" s="310"/>
      <c r="Q337" s="308"/>
    </row>
    <row r="338">
      <c r="E338" s="266"/>
      <c r="F338" s="266"/>
      <c r="G338" s="352" t="s">
        <v>277</v>
      </c>
      <c r="H338" s="507" t="s">
        <v>33</v>
      </c>
      <c r="I338" s="408"/>
      <c r="J338" s="487"/>
      <c r="K338" s="313"/>
      <c r="L338" s="314"/>
      <c r="M338" s="314"/>
      <c r="N338" s="314"/>
      <c r="O338" s="313"/>
      <c r="P338" s="315"/>
      <c r="Q338" s="313"/>
    </row>
    <row r="339">
      <c r="E339" s="266"/>
      <c r="F339" s="266"/>
      <c r="G339" s="358" t="s">
        <v>278</v>
      </c>
      <c r="H339" s="508" t="s">
        <v>316</v>
      </c>
      <c r="I339" s="405"/>
      <c r="J339" s="490">
        <f>SHARDING(H338)</f>
        <v>64</v>
      </c>
      <c r="K339" s="317"/>
      <c r="L339" s="318"/>
      <c r="M339" s="318"/>
      <c r="N339" s="318"/>
      <c r="O339" s="317"/>
      <c r="P339" s="319"/>
      <c r="Q339" s="317"/>
    </row>
    <row r="340">
      <c r="E340" s="266"/>
      <c r="F340" s="266"/>
      <c r="G340" s="266"/>
      <c r="H340" s="407" t="s">
        <v>265</v>
      </c>
      <c r="I340" s="408"/>
      <c r="J340" s="321">
        <f>P328 * (J339-1)</f>
        <v>126</v>
      </c>
      <c r="K340" s="313"/>
      <c r="L340" s="314"/>
      <c r="M340" s="314"/>
      <c r="N340" s="314"/>
      <c r="O340" s="313"/>
      <c r="P340" s="315"/>
      <c r="Q340" s="313"/>
    </row>
    <row r="341">
      <c r="E341" s="266"/>
      <c r="F341" s="266"/>
      <c r="G341" s="266"/>
      <c r="H341" s="411" t="s">
        <v>266</v>
      </c>
      <c r="I341" s="405"/>
      <c r="J341" s="316">
        <f>J340*J339</f>
        <v>8064</v>
      </c>
      <c r="K341" s="317"/>
      <c r="L341" s="318"/>
      <c r="M341" s="318"/>
      <c r="N341" s="318"/>
      <c r="O341" s="317"/>
      <c r="P341" s="319"/>
      <c r="Q341" s="317"/>
    </row>
    <row r="342">
      <c r="E342" s="266"/>
      <c r="F342" s="266"/>
      <c r="G342" s="277"/>
      <c r="H342" s="407" t="s">
        <v>269</v>
      </c>
      <c r="I342" s="408"/>
      <c r="J342" s="492">
        <f>ALL_GATHER_CORE2CORE_TIME_MS(J341)</f>
        <v>6.5625</v>
      </c>
      <c r="K342" s="313"/>
      <c r="L342" s="314"/>
      <c r="M342" s="314"/>
      <c r="N342" s="314"/>
      <c r="O342" s="313"/>
      <c r="P342" s="315"/>
      <c r="Q342" s="313"/>
    </row>
    <row r="343">
      <c r="E343" s="266"/>
      <c r="F343" s="266"/>
      <c r="G343" s="413" t="s">
        <v>298</v>
      </c>
      <c r="H343" s="509">
        <f>J342</f>
        <v>6.5625</v>
      </c>
      <c r="I343" s="494"/>
      <c r="J343" s="330"/>
      <c r="K343" s="330"/>
      <c r="L343" s="331"/>
      <c r="M343" s="331"/>
      <c r="N343" s="331"/>
      <c r="O343" s="330"/>
      <c r="P343" s="406"/>
      <c r="Q343" s="317"/>
    </row>
    <row r="344">
      <c r="E344" s="266"/>
      <c r="F344" s="266"/>
      <c r="G344" s="385"/>
      <c r="H344" s="271"/>
      <c r="I344" s="419"/>
      <c r="J344" s="270"/>
      <c r="K344" s="270"/>
      <c r="L344" s="271"/>
      <c r="M344" s="271"/>
      <c r="N344" s="271"/>
      <c r="O344" s="270"/>
      <c r="P344" s="510"/>
      <c r="Q344" s="305"/>
    </row>
    <row r="345">
      <c r="E345" s="266"/>
      <c r="F345" s="266"/>
      <c r="G345" s="511" t="s">
        <v>280</v>
      </c>
      <c r="H345" s="512" t="s">
        <v>281</v>
      </c>
      <c r="I345" s="513"/>
      <c r="J345" s="374"/>
      <c r="K345" s="374"/>
      <c r="L345" s="375"/>
      <c r="M345" s="375"/>
      <c r="N345" s="375"/>
      <c r="O345" s="374"/>
      <c r="P345" s="514"/>
      <c r="Q345" s="504"/>
    </row>
    <row r="346">
      <c r="E346" s="266"/>
      <c r="F346" s="277"/>
      <c r="G346" s="511" t="s">
        <v>298</v>
      </c>
      <c r="H346" s="515">
        <f>IF(G337=H345,H343,0)</f>
        <v>0</v>
      </c>
      <c r="I346" s="513"/>
      <c r="J346" s="374"/>
      <c r="K346" s="374"/>
      <c r="L346" s="375"/>
      <c r="M346" s="375"/>
      <c r="N346" s="375"/>
      <c r="O346" s="374"/>
      <c r="P346" s="514"/>
      <c r="Q346" s="504"/>
    </row>
    <row r="347">
      <c r="E347" s="266"/>
      <c r="F347" s="384" t="s">
        <v>285</v>
      </c>
      <c r="G347" s="385" t="s">
        <v>286</v>
      </c>
      <c r="H347" s="274" t="str">
        <f>VLOOKUP(O325&amp;","&amp;O329,$T$3:$W$12,4, FALSE)</f>
        <v>fp8</v>
      </c>
      <c r="I347" s="418"/>
      <c r="J347" s="261"/>
      <c r="K347" s="261"/>
      <c r="L347" s="274"/>
      <c r="M347" s="274"/>
      <c r="N347" s="274"/>
      <c r="O347" s="261"/>
      <c r="P347" s="264"/>
      <c r="Q347" s="222"/>
    </row>
    <row r="348">
      <c r="E348" s="266"/>
      <c r="F348" s="266"/>
      <c r="G348" s="381" t="s">
        <v>299</v>
      </c>
      <c r="H348" s="482">
        <f>CALCULATE_FLOPS(J328:M328,J332:M332,K332:L332,1,H347)</f>
        <v>30064771072</v>
      </c>
      <c r="I348" s="516" t="s">
        <v>317</v>
      </c>
      <c r="J348" s="270"/>
      <c r="K348" s="270"/>
      <c r="L348" s="271"/>
      <c r="M348" s="271"/>
      <c r="N348" s="271"/>
      <c r="O348" s="270"/>
      <c r="P348" s="510"/>
      <c r="Q348" s="305"/>
    </row>
    <row r="349">
      <c r="E349" s="266"/>
      <c r="F349" s="277"/>
      <c r="G349" s="388" t="s">
        <v>288</v>
      </c>
      <c r="H349" s="517">
        <f>COMPUTE_TIME_MS(H348, H347)</f>
        <v>0.01515346169</v>
      </c>
      <c r="I349" s="390"/>
      <c r="J349" s="391"/>
      <c r="K349" s="391"/>
      <c r="L349" s="392"/>
      <c r="M349" s="392"/>
      <c r="N349" s="392"/>
      <c r="O349" s="391"/>
      <c r="P349" s="518"/>
      <c r="Q349" s="222"/>
    </row>
    <row r="350">
      <c r="E350" s="266"/>
      <c r="F350" s="384" t="s">
        <v>289</v>
      </c>
      <c r="G350" s="381" t="s">
        <v>290</v>
      </c>
      <c r="H350" s="440">
        <f>IF(Q325,0,P328)+IF(Q329,0,P332)+IF(Q333,0,P336)</f>
        <v>115.75</v>
      </c>
      <c r="I350" s="270"/>
      <c r="J350" s="270"/>
      <c r="K350" s="270"/>
      <c r="L350" s="271"/>
      <c r="M350" s="271"/>
      <c r="N350" s="271"/>
      <c r="O350" s="270"/>
      <c r="P350" s="510"/>
      <c r="Q350" s="305"/>
    </row>
    <row r="351">
      <c r="E351" s="277"/>
      <c r="F351" s="277"/>
      <c r="G351" s="395" t="s">
        <v>291</v>
      </c>
      <c r="H351" s="479">
        <f>HBM_TIME_MS(H350)</f>
        <v>0.03863195809</v>
      </c>
      <c r="I351" s="391"/>
      <c r="J351" s="391"/>
      <c r="K351" s="391"/>
      <c r="L351" s="392"/>
      <c r="M351" s="392"/>
      <c r="N351" s="392"/>
      <c r="O351" s="391"/>
      <c r="P351" s="518"/>
      <c r="Q351" s="172"/>
    </row>
    <row r="355">
      <c r="E355" s="204" t="s">
        <v>318</v>
      </c>
    </row>
    <row r="356">
      <c r="E356" s="249" t="s">
        <v>229</v>
      </c>
      <c r="F356" s="519" t="s">
        <v>230</v>
      </c>
      <c r="G356" s="251"/>
      <c r="H356" s="520"/>
      <c r="I356" s="250" t="s">
        <v>231</v>
      </c>
      <c r="J356" s="521"/>
      <c r="K356" s="521"/>
      <c r="L356" s="521"/>
      <c r="M356" s="521"/>
      <c r="N356" s="520"/>
      <c r="O356" s="253" t="s">
        <v>232</v>
      </c>
      <c r="P356" s="253" t="s">
        <v>319</v>
      </c>
      <c r="Q356" s="255" t="s">
        <v>234</v>
      </c>
    </row>
    <row r="357">
      <c r="E357" s="258" t="s">
        <v>320</v>
      </c>
      <c r="F357" s="522" t="s">
        <v>293</v>
      </c>
      <c r="G357" s="523" t="s">
        <v>54</v>
      </c>
      <c r="H357" s="524" t="s">
        <v>321</v>
      </c>
      <c r="I357" s="374"/>
      <c r="J357" s="374"/>
      <c r="K357" s="485"/>
      <c r="L357" s="485"/>
      <c r="M357" s="525"/>
      <c r="N357" s="374"/>
      <c r="O357" s="485"/>
      <c r="P357" s="374"/>
      <c r="Q357" s="485"/>
    </row>
    <row r="358">
      <c r="E358" s="266"/>
      <c r="F358" s="266"/>
      <c r="G358" s="297" t="s">
        <v>259</v>
      </c>
      <c r="H358" s="463" t="s">
        <v>238</v>
      </c>
      <c r="I358" s="261" t="s">
        <v>239</v>
      </c>
      <c r="J358" s="261"/>
      <c r="K358" s="262" t="s">
        <v>40</v>
      </c>
      <c r="L358" s="262" t="s">
        <v>159</v>
      </c>
      <c r="M358" s="283" t="s">
        <v>125</v>
      </c>
      <c r="N358" s="261" t="s">
        <v>240</v>
      </c>
      <c r="O358" s="263" t="str">
        <f>PARAMS("expert_dispatch_dtype")</f>
        <v>fp8</v>
      </c>
      <c r="P358" s="261"/>
      <c r="Q358" s="263"/>
    </row>
    <row r="359">
      <c r="E359" s="266"/>
      <c r="F359" s="266"/>
      <c r="G359" s="266"/>
      <c r="H359" s="304" t="s">
        <v>242</v>
      </c>
      <c r="I359" s="270" t="s">
        <v>239</v>
      </c>
      <c r="J359" s="271"/>
      <c r="K359" s="270">
        <f t="shared" ref="K359:M359" si="71">PARAMS(K358)</f>
        <v>8192</v>
      </c>
      <c r="L359" s="270">
        <f t="shared" si="71"/>
        <v>8</v>
      </c>
      <c r="M359" s="270">
        <f t="shared" si="71"/>
        <v>7168</v>
      </c>
      <c r="N359" s="270" t="s">
        <v>240</v>
      </c>
      <c r="O359" s="272"/>
      <c r="P359" s="440">
        <f>SIZEOF_IN_MIB(J359:M359, O358)</f>
        <v>448</v>
      </c>
      <c r="Q359" s="272"/>
    </row>
    <row r="360">
      <c r="E360" s="266"/>
      <c r="F360" s="266"/>
      <c r="G360" s="266"/>
      <c r="H360" s="302" t="s">
        <v>260</v>
      </c>
      <c r="I360" s="274" t="s">
        <v>239</v>
      </c>
      <c r="J360" s="261"/>
      <c r="K360" s="262" t="s">
        <v>143</v>
      </c>
      <c r="L360" s="262"/>
      <c r="M360" s="262"/>
      <c r="N360" s="274" t="s">
        <v>240</v>
      </c>
      <c r="O360" s="275"/>
      <c r="P360" s="303"/>
      <c r="Q360" s="275"/>
    </row>
    <row r="361">
      <c r="E361" s="266"/>
      <c r="F361" s="266"/>
      <c r="G361" s="266"/>
      <c r="H361" s="304" t="s">
        <v>261</v>
      </c>
      <c r="I361" s="271" t="s">
        <v>239</v>
      </c>
      <c r="J361" s="270"/>
      <c r="K361" s="271">
        <f t="shared" ref="K361:M361" si="72">K359/SHARDING(K360)</f>
        <v>128</v>
      </c>
      <c r="L361" s="271">
        <f t="shared" si="72"/>
        <v>8</v>
      </c>
      <c r="M361" s="271">
        <f t="shared" si="72"/>
        <v>7168</v>
      </c>
      <c r="N361" s="269" t="s">
        <v>240</v>
      </c>
      <c r="O361" s="272"/>
      <c r="P361" s="440"/>
      <c r="Q361" s="272"/>
    </row>
    <row r="362">
      <c r="E362" s="266"/>
      <c r="F362" s="266"/>
      <c r="G362" s="277"/>
      <c r="H362" s="302" t="s">
        <v>262</v>
      </c>
      <c r="I362" s="274" t="s">
        <v>239</v>
      </c>
      <c r="J362" s="261"/>
      <c r="K362" s="262" t="s">
        <v>143</v>
      </c>
      <c r="L362" s="262"/>
      <c r="M362" s="262"/>
      <c r="N362" s="274" t="s">
        <v>240</v>
      </c>
      <c r="O362" s="241"/>
      <c r="P362" s="303">
        <f>SIZEOF_IN_MIB(J361:M361, O358)</f>
        <v>7</v>
      </c>
      <c r="Q362" s="241"/>
    </row>
    <row r="363">
      <c r="E363" s="266"/>
      <c r="F363" s="266"/>
      <c r="G363" s="526" t="s">
        <v>322</v>
      </c>
      <c r="H363" s="527">
        <f>vlookup(SHARDING(K360)*SHARDING(L360)/HW_SPEC("# of TensorCore per Chip"), DB!$A$26:$D$31, 3, FALSE)</f>
        <v>16</v>
      </c>
      <c r="I363" s="305"/>
      <c r="J363" s="305"/>
      <c r="K363" s="305"/>
      <c r="L363" s="305"/>
      <c r="M363" s="305"/>
      <c r="N363" s="305"/>
      <c r="O363" s="305"/>
      <c r="P363" s="528"/>
      <c r="Q363" s="305"/>
      <c r="R363" s="858"/>
      <c r="S363" s="858"/>
    </row>
    <row r="364">
      <c r="E364" s="266"/>
      <c r="F364" s="266"/>
      <c r="G364" s="531" t="s">
        <v>565</v>
      </c>
      <c r="H364" s="799">
        <f>ALL2ALL_CHIP2CHIP_TIME_MS(P359, H363)</f>
        <v>0.0917504</v>
      </c>
      <c r="I364" s="222"/>
      <c r="J364" s="222"/>
      <c r="K364" s="222"/>
      <c r="L364" s="222"/>
      <c r="M364" s="222"/>
      <c r="N364" s="222"/>
      <c r="O364" s="222"/>
      <c r="P364" s="530"/>
      <c r="Q364" s="222"/>
      <c r="R364" s="858"/>
      <c r="S364" s="858"/>
    </row>
    <row r="365">
      <c r="E365" s="266"/>
      <c r="F365" s="266"/>
      <c r="G365" s="533"/>
      <c r="H365" s="449"/>
      <c r="I365" s="271"/>
      <c r="J365" s="270"/>
      <c r="K365" s="269"/>
      <c r="L365" s="488"/>
      <c r="M365" s="269"/>
      <c r="N365" s="271"/>
      <c r="O365" s="269"/>
      <c r="P365" s="440"/>
      <c r="Q365" s="269"/>
    </row>
    <row r="366">
      <c r="E366" s="266"/>
      <c r="F366" s="266"/>
      <c r="G366" s="523" t="s">
        <v>325</v>
      </c>
      <c r="H366" s="535" t="s">
        <v>701</v>
      </c>
      <c r="I366" s="375"/>
      <c r="J366" s="374"/>
      <c r="K366" s="485"/>
      <c r="L366" s="372"/>
      <c r="M366" s="485"/>
      <c r="N366" s="375"/>
      <c r="O366" s="485"/>
      <c r="P366" s="536"/>
      <c r="Q366" s="485"/>
    </row>
    <row r="367">
      <c r="E367" s="266"/>
      <c r="F367" s="266"/>
      <c r="G367" s="297" t="s">
        <v>259</v>
      </c>
      <c r="H367" s="449" t="s">
        <v>238</v>
      </c>
      <c r="I367" s="271" t="s">
        <v>239</v>
      </c>
      <c r="J367" s="270"/>
      <c r="K367" s="269" t="s">
        <v>40</v>
      </c>
      <c r="L367" s="488" t="s">
        <v>38</v>
      </c>
      <c r="M367" s="269" t="s">
        <v>125</v>
      </c>
      <c r="N367" s="271" t="s">
        <v>240</v>
      </c>
      <c r="O367" s="399" t="str">
        <f>PARAMS("expert_dispatch_dtype")</f>
        <v>fp8</v>
      </c>
      <c r="P367" s="440"/>
      <c r="Q367" s="399"/>
    </row>
    <row r="368">
      <c r="E368" s="266"/>
      <c r="F368" s="266"/>
      <c r="G368" s="266"/>
      <c r="H368" s="302" t="s">
        <v>242</v>
      </c>
      <c r="I368" s="274" t="s">
        <v>239</v>
      </c>
      <c r="J368" s="261"/>
      <c r="K368" s="274">
        <f t="shared" ref="K368:M368" si="73">PARAMS(K367)</f>
        <v>8192</v>
      </c>
      <c r="L368" s="274">
        <f t="shared" si="73"/>
        <v>1</v>
      </c>
      <c r="M368" s="274">
        <f t="shared" si="73"/>
        <v>7168</v>
      </c>
      <c r="N368" s="274" t="s">
        <v>240</v>
      </c>
      <c r="O368" s="275"/>
      <c r="P368" s="303">
        <f>SIZEOF_IN_MIB(J368:M368, O367)</f>
        <v>56</v>
      </c>
      <c r="Q368" s="275"/>
    </row>
    <row r="369">
      <c r="E369" s="266"/>
      <c r="F369" s="266"/>
      <c r="G369" s="266"/>
      <c r="H369" s="304" t="s">
        <v>260</v>
      </c>
      <c r="I369" s="271" t="s">
        <v>239</v>
      </c>
      <c r="J369" s="270"/>
      <c r="K369" s="269" t="s">
        <v>143</v>
      </c>
      <c r="L369" s="269"/>
      <c r="M369" s="269"/>
      <c r="N369" s="271" t="s">
        <v>240</v>
      </c>
      <c r="O369" s="272"/>
      <c r="P369" s="440"/>
      <c r="Q369" s="272"/>
    </row>
    <row r="370">
      <c r="E370" s="266"/>
      <c r="F370" s="266"/>
      <c r="G370" s="266"/>
      <c r="H370" s="534" t="s">
        <v>246</v>
      </c>
      <c r="I370" s="274" t="s">
        <v>239</v>
      </c>
      <c r="J370" s="261"/>
      <c r="K370" s="274">
        <f t="shared" ref="K370:M370" si="74">K368/SHARDING(K369)</f>
        <v>128</v>
      </c>
      <c r="L370" s="274">
        <f t="shared" si="74"/>
        <v>1</v>
      </c>
      <c r="M370" s="274">
        <f t="shared" si="74"/>
        <v>7168</v>
      </c>
      <c r="N370" s="274" t="s">
        <v>240</v>
      </c>
      <c r="O370" s="275"/>
      <c r="P370" s="303">
        <f>SIZEOF_IN_MIB(J370:M370, O367)</f>
        <v>0.875</v>
      </c>
      <c r="Q370" s="241"/>
    </row>
    <row r="371">
      <c r="E371" s="266"/>
      <c r="F371" s="266"/>
      <c r="G371" s="277"/>
      <c r="H371" s="542" t="s">
        <v>262</v>
      </c>
      <c r="I371" s="271" t="s">
        <v>239</v>
      </c>
      <c r="J371" s="305"/>
      <c r="K371" s="305"/>
      <c r="L371" s="305"/>
      <c r="M371" s="269"/>
      <c r="N371" s="271" t="s">
        <v>240</v>
      </c>
      <c r="O371" s="280"/>
      <c r="P371" s="528"/>
      <c r="Q371" s="305"/>
    </row>
    <row r="372">
      <c r="E372" s="266"/>
      <c r="F372" s="266"/>
      <c r="G372" s="311" t="s">
        <v>264</v>
      </c>
      <c r="H372" s="800">
        <f>SHARDING(K369)*SHARDING(L369)</f>
        <v>64</v>
      </c>
      <c r="I372" s="222"/>
      <c r="J372" s="222"/>
      <c r="K372" s="222"/>
      <c r="L372" s="222"/>
      <c r="M372" s="222"/>
      <c r="N372" s="222"/>
      <c r="O372" s="222"/>
      <c r="P372" s="530"/>
      <c r="Q372" s="222"/>
    </row>
    <row r="373">
      <c r="E373" s="266"/>
      <c r="F373" s="266"/>
      <c r="G373" s="311" t="s">
        <v>265</v>
      </c>
      <c r="H373" s="321">
        <f>P370 * (H372-1)</f>
        <v>55.125</v>
      </c>
      <c r="I373" s="305"/>
      <c r="J373" s="305"/>
      <c r="K373" s="305"/>
      <c r="L373" s="305"/>
      <c r="M373" s="305"/>
      <c r="N373" s="305"/>
      <c r="O373" s="305"/>
      <c r="P373" s="528"/>
      <c r="Q373" s="305"/>
    </row>
    <row r="374">
      <c r="E374" s="266"/>
      <c r="F374" s="266"/>
      <c r="G374" s="320" t="s">
        <v>266</v>
      </c>
      <c r="H374" s="316">
        <f>H373*H372</f>
        <v>3528</v>
      </c>
      <c r="I374" s="274"/>
      <c r="J374" s="261"/>
      <c r="K374" s="261"/>
      <c r="L374" s="262"/>
      <c r="M374" s="274"/>
      <c r="N374" s="274"/>
      <c r="O374" s="262"/>
      <c r="P374" s="303"/>
      <c r="Q374" s="262"/>
    </row>
    <row r="375">
      <c r="E375" s="266"/>
      <c r="F375" s="266"/>
      <c r="G375" s="322" t="s">
        <v>267</v>
      </c>
      <c r="H375" s="859" t="str">
        <f>IFS(H372=8,12,
H372=4,4,
H372=2,1,
H372=1,0,
TRUE,NA())</f>
        <v>#N/A</v>
      </c>
      <c r="I375" s="271"/>
      <c r="J375" s="270"/>
      <c r="K375" s="270"/>
      <c r="L375" s="269"/>
      <c r="M375" s="271"/>
      <c r="N375" s="271"/>
      <c r="O375" s="269"/>
      <c r="P375" s="440"/>
      <c r="Q375" s="269"/>
    </row>
    <row r="376">
      <c r="E376" s="266"/>
      <c r="F376" s="266"/>
      <c r="G376" s="198" t="s">
        <v>268</v>
      </c>
      <c r="H376" s="217">
        <v>1.0</v>
      </c>
      <c r="I376" s="274"/>
      <c r="J376" s="261"/>
      <c r="K376" s="261"/>
      <c r="L376" s="262"/>
      <c r="M376" s="274"/>
      <c r="N376" s="274"/>
      <c r="O376" s="262"/>
      <c r="P376" s="303"/>
      <c r="Q376" s="262"/>
    </row>
    <row r="377">
      <c r="E377" s="266"/>
      <c r="F377" s="266"/>
      <c r="G377" s="328" t="s">
        <v>269</v>
      </c>
      <c r="H377" s="540" t="str">
        <f>ALL_GATHER_CHIP2CHIP_TIME_MS2(H374 * H376, H375)</f>
        <v>#N/A</v>
      </c>
      <c r="I377" s="271"/>
      <c r="J377" s="270"/>
      <c r="K377" s="270"/>
      <c r="L377" s="269"/>
      <c r="M377" s="271"/>
      <c r="N377" s="271"/>
      <c r="O377" s="269"/>
      <c r="P377" s="440"/>
      <c r="Q377" s="269"/>
    </row>
    <row r="378">
      <c r="E378" s="266"/>
      <c r="F378" s="266"/>
      <c r="G378" s="533"/>
      <c r="H378" s="534"/>
      <c r="I378" s="274"/>
      <c r="J378" s="261"/>
      <c r="K378" s="262"/>
      <c r="L378" s="425"/>
      <c r="M378" s="262"/>
      <c r="N378" s="274"/>
      <c r="O378" s="262"/>
      <c r="P378" s="303"/>
      <c r="Q378" s="262"/>
    </row>
    <row r="379">
      <c r="E379" s="266"/>
      <c r="F379" s="266"/>
      <c r="G379" s="523" t="s">
        <v>53</v>
      </c>
      <c r="H379" s="524" t="s">
        <v>328</v>
      </c>
      <c r="I379" s="375"/>
      <c r="J379" s="374"/>
      <c r="K379" s="485"/>
      <c r="L379" s="372"/>
      <c r="M379" s="485"/>
      <c r="N379" s="375"/>
      <c r="O379" s="485"/>
      <c r="P379" s="536"/>
      <c r="Q379" s="485"/>
    </row>
    <row r="380">
      <c r="E380" s="266"/>
      <c r="F380" s="266"/>
      <c r="G380" s="541" t="s">
        <v>259</v>
      </c>
      <c r="H380" s="534" t="s">
        <v>238</v>
      </c>
      <c r="I380" s="274" t="s">
        <v>239</v>
      </c>
      <c r="J380" s="261"/>
      <c r="K380" s="262" t="s">
        <v>40</v>
      </c>
      <c r="L380" s="425" t="s">
        <v>38</v>
      </c>
      <c r="M380" s="262" t="s">
        <v>125</v>
      </c>
      <c r="N380" s="274" t="s">
        <v>240</v>
      </c>
      <c r="O380" s="263" t="str">
        <f>PARAMS("expert_dispatch_dtype")</f>
        <v>fp8</v>
      </c>
      <c r="P380" s="303"/>
      <c r="Q380" s="262"/>
    </row>
    <row r="381">
      <c r="E381" s="266"/>
      <c r="F381" s="266"/>
      <c r="G381" s="266"/>
      <c r="H381" s="304" t="s">
        <v>242</v>
      </c>
      <c r="I381" s="271" t="s">
        <v>239</v>
      </c>
      <c r="J381" s="270"/>
      <c r="K381" s="271">
        <f t="shared" ref="K381:M381" si="75">PARAMS(K380)</f>
        <v>8192</v>
      </c>
      <c r="L381" s="271">
        <f t="shared" si="75"/>
        <v>1</v>
      </c>
      <c r="M381" s="271">
        <f t="shared" si="75"/>
        <v>7168</v>
      </c>
      <c r="N381" s="271" t="s">
        <v>240</v>
      </c>
      <c r="O381" s="272"/>
      <c r="P381" s="440">
        <f>SIZEOF_IN_MIB(J381:M381, O380)</f>
        <v>56</v>
      </c>
      <c r="Q381" s="269"/>
    </row>
    <row r="382">
      <c r="E382" s="266"/>
      <c r="F382" s="266"/>
      <c r="G382" s="266"/>
      <c r="H382" s="302" t="s">
        <v>260</v>
      </c>
      <c r="I382" s="274" t="s">
        <v>239</v>
      </c>
      <c r="J382" s="261"/>
      <c r="K382" s="262" t="s">
        <v>143</v>
      </c>
      <c r="L382" s="262"/>
      <c r="M382" s="262"/>
      <c r="N382" s="274" t="s">
        <v>240</v>
      </c>
      <c r="O382" s="275"/>
      <c r="P382" s="303"/>
      <c r="Q382" s="262"/>
    </row>
    <row r="383">
      <c r="E383" s="266"/>
      <c r="F383" s="266"/>
      <c r="G383" s="266"/>
      <c r="H383" s="304" t="s">
        <v>261</v>
      </c>
      <c r="I383" s="271" t="s">
        <v>239</v>
      </c>
      <c r="J383" s="270"/>
      <c r="K383" s="271">
        <f t="shared" ref="K383:M383" si="76">K381/SHARDING(K382)</f>
        <v>128</v>
      </c>
      <c r="L383" s="271">
        <f t="shared" si="76"/>
        <v>1</v>
      </c>
      <c r="M383" s="271">
        <f t="shared" si="76"/>
        <v>7168</v>
      </c>
      <c r="N383" s="271" t="s">
        <v>240</v>
      </c>
      <c r="O383" s="272"/>
      <c r="P383" s="440">
        <f>SIZEOF_IN_MIB(J383:M383, O380)</f>
        <v>0.875</v>
      </c>
      <c r="Q383" s="269"/>
    </row>
    <row r="384">
      <c r="E384" s="266"/>
      <c r="F384" s="266"/>
      <c r="G384" s="277"/>
      <c r="H384" s="537" t="s">
        <v>262</v>
      </c>
      <c r="I384" s="274" t="s">
        <v>239</v>
      </c>
      <c r="J384" s="222"/>
      <c r="K384" s="222"/>
      <c r="L384" s="222"/>
      <c r="M384" s="262"/>
      <c r="N384" s="274" t="s">
        <v>240</v>
      </c>
      <c r="O384" s="241"/>
      <c r="P384" s="222"/>
      <c r="Q384" s="262"/>
    </row>
    <row r="385">
      <c r="E385" s="266"/>
      <c r="F385" s="266"/>
      <c r="G385" s="384" t="s">
        <v>329</v>
      </c>
      <c r="H385" s="542" t="s">
        <v>264</v>
      </c>
      <c r="I385" s="305"/>
      <c r="J385" s="336">
        <f>SHARDING(K382) * SHARDING(L382) / HW_SPEC("# of TensorCore per Chip")</f>
        <v>32</v>
      </c>
      <c r="K385" s="270"/>
      <c r="L385" s="269"/>
      <c r="M385" s="271"/>
      <c r="N385" s="271"/>
      <c r="O385" s="269"/>
      <c r="P385" s="440"/>
      <c r="Q385" s="269"/>
    </row>
    <row r="386">
      <c r="E386" s="266"/>
      <c r="F386" s="266"/>
      <c r="G386" s="266"/>
      <c r="H386" s="537" t="s">
        <v>265</v>
      </c>
      <c r="I386" s="222"/>
      <c r="J386" s="316">
        <f>P383 * (J385-1)</f>
        <v>27.125</v>
      </c>
      <c r="K386" s="261"/>
      <c r="L386" s="262"/>
      <c r="M386" s="274"/>
      <c r="N386" s="274"/>
      <c r="O386" s="262"/>
      <c r="P386" s="303"/>
      <c r="Q386" s="262"/>
    </row>
    <row r="387">
      <c r="E387" s="266"/>
      <c r="F387" s="266"/>
      <c r="G387" s="266"/>
      <c r="H387" s="336" t="s">
        <v>266</v>
      </c>
      <c r="I387" s="305"/>
      <c r="J387" s="321">
        <f>J386*J385</f>
        <v>868</v>
      </c>
      <c r="K387" s="270"/>
      <c r="L387" s="269"/>
      <c r="M387" s="271"/>
      <c r="N387" s="271"/>
      <c r="O387" s="269"/>
      <c r="P387" s="440"/>
      <c r="Q387" s="269"/>
    </row>
    <row r="388">
      <c r="E388" s="266"/>
      <c r="F388" s="266"/>
      <c r="G388" s="266"/>
      <c r="H388" s="404" t="s">
        <v>267</v>
      </c>
      <c r="I388" s="222"/>
      <c r="J388" s="323">
        <f>vlookup(J385, DB!$A$26:$D$31, 4, FALSE)/2</f>
        <v>80</v>
      </c>
      <c r="K388" s="261"/>
      <c r="L388" s="262"/>
      <c r="M388" s="274"/>
      <c r="N388" s="274"/>
      <c r="O388" s="262"/>
      <c r="P388" s="303"/>
      <c r="Q388" s="262"/>
    </row>
    <row r="389">
      <c r="E389" s="266"/>
      <c r="F389" s="266"/>
      <c r="G389" s="266"/>
      <c r="H389" s="538" t="s">
        <v>268</v>
      </c>
      <c r="I389" s="305"/>
      <c r="J389" s="543">
        <f>HW_SPEC("# of TensorCore per Chip")</f>
        <v>2</v>
      </c>
      <c r="K389" s="270"/>
      <c r="L389" s="269"/>
      <c r="M389" s="271"/>
      <c r="N389" s="271"/>
      <c r="O389" s="269"/>
      <c r="P389" s="440"/>
      <c r="Q389" s="269"/>
    </row>
    <row r="390">
      <c r="E390" s="266"/>
      <c r="F390" s="266"/>
      <c r="G390" s="277"/>
      <c r="H390" s="544" t="s">
        <v>269</v>
      </c>
      <c r="I390" s="545"/>
      <c r="J390" s="329">
        <f>ALL_GATHER_CHIP2CHIP_TIME_MS2(J387 * J389, J388)</f>
        <v>0.1324462891</v>
      </c>
      <c r="K390" s="261"/>
      <c r="L390" s="262"/>
      <c r="M390" s="274"/>
      <c r="N390" s="274"/>
      <c r="O390" s="262"/>
      <c r="P390" s="303"/>
      <c r="Q390" s="262"/>
    </row>
    <row r="391">
      <c r="E391" s="266"/>
      <c r="F391" s="266"/>
      <c r="G391" s="384" t="s">
        <v>330</v>
      </c>
      <c r="H391" s="336" t="s">
        <v>264</v>
      </c>
      <c r="I391" s="313"/>
      <c r="J391" s="409">
        <f>HW_SPEC("# of TensorCore per Chip")</f>
        <v>2</v>
      </c>
      <c r="K391" s="270"/>
      <c r="L391" s="269"/>
      <c r="M391" s="271"/>
      <c r="N391" s="271"/>
      <c r="O391" s="269"/>
      <c r="P391" s="440"/>
      <c r="Q391" s="269"/>
    </row>
    <row r="392">
      <c r="E392" s="266"/>
      <c r="F392" s="266"/>
      <c r="G392" s="266"/>
      <c r="H392" s="404" t="s">
        <v>265</v>
      </c>
      <c r="I392" s="317"/>
      <c r="J392" s="316">
        <f> P381 / J391 * (J391-1)</f>
        <v>28</v>
      </c>
      <c r="K392" s="261"/>
      <c r="L392" s="262"/>
      <c r="M392" s="274"/>
      <c r="N392" s="274"/>
      <c r="O392" s="262"/>
      <c r="P392" s="303"/>
      <c r="Q392" s="262"/>
    </row>
    <row r="393">
      <c r="E393" s="266"/>
      <c r="F393" s="266"/>
      <c r="G393" s="266"/>
      <c r="H393" s="336" t="s">
        <v>266</v>
      </c>
      <c r="I393" s="313"/>
      <c r="J393" s="321">
        <f>J392*J391</f>
        <v>56</v>
      </c>
      <c r="K393" s="270"/>
      <c r="L393" s="269"/>
      <c r="M393" s="271"/>
      <c r="N393" s="271"/>
      <c r="O393" s="269"/>
      <c r="P393" s="440"/>
      <c r="Q393" s="269"/>
    </row>
    <row r="394">
      <c r="E394" s="266"/>
      <c r="F394" s="266"/>
      <c r="G394" s="266"/>
      <c r="H394" s="546" t="s">
        <v>269</v>
      </c>
      <c r="I394" s="547"/>
      <c r="J394" s="548">
        <f>ALL_GATHER_CORE2CORE_TIME_MS(J393)</f>
        <v>0.04557291667</v>
      </c>
      <c r="K394" s="261"/>
      <c r="L394" s="262"/>
      <c r="M394" s="274"/>
      <c r="N394" s="274"/>
      <c r="O394" s="262"/>
      <c r="P394" s="303"/>
      <c r="Q394" s="262"/>
    </row>
    <row r="395">
      <c r="E395" s="266"/>
      <c r="F395" s="266"/>
      <c r="G395" s="277"/>
      <c r="H395" s="549" t="s">
        <v>331</v>
      </c>
      <c r="I395" s="550"/>
      <c r="J395" s="551">
        <f>J394/J385</f>
        <v>0.001424153646</v>
      </c>
      <c r="K395" s="270"/>
      <c r="L395" s="269"/>
      <c r="M395" s="271"/>
      <c r="N395" s="271"/>
      <c r="O395" s="269"/>
      <c r="P395" s="440"/>
      <c r="Q395" s="269"/>
    </row>
    <row r="396">
      <c r="E396" s="266"/>
      <c r="F396" s="266"/>
      <c r="G396" s="328" t="s">
        <v>274</v>
      </c>
      <c r="H396" s="552">
        <f>J390+J395</f>
        <v>0.1338704427</v>
      </c>
      <c r="I396" s="222"/>
      <c r="J396" s="553"/>
      <c r="K396" s="261"/>
      <c r="L396" s="262"/>
      <c r="M396" s="274"/>
      <c r="N396" s="274"/>
      <c r="O396" s="262"/>
      <c r="P396" s="303"/>
      <c r="Q396" s="262"/>
    </row>
    <row r="397">
      <c r="E397" s="266"/>
      <c r="F397" s="266"/>
      <c r="G397" s="533"/>
      <c r="H397" s="554"/>
      <c r="I397" s="419"/>
      <c r="J397" s="270"/>
      <c r="K397" s="270"/>
      <c r="L397" s="271"/>
      <c r="M397" s="271"/>
      <c r="N397" s="271"/>
      <c r="O397" s="270"/>
      <c r="P397" s="440"/>
      <c r="Q397" s="305"/>
    </row>
    <row r="398">
      <c r="E398" s="266"/>
      <c r="F398" s="266"/>
      <c r="G398" s="555" t="s">
        <v>332</v>
      </c>
      <c r="H398" s="556" t="s">
        <v>54</v>
      </c>
      <c r="I398" s="513"/>
      <c r="J398" s="374"/>
      <c r="K398" s="374"/>
      <c r="L398" s="375"/>
      <c r="M398" s="375"/>
      <c r="N398" s="375"/>
      <c r="O398" s="374"/>
      <c r="P398" s="536"/>
      <c r="Q398" s="504"/>
    </row>
    <row r="399">
      <c r="E399" s="266"/>
      <c r="F399" s="266"/>
      <c r="G399" s="523" t="s">
        <v>298</v>
      </c>
      <c r="H399" s="557">
        <f>IFS(H398=G357,H364,H398=G366,H377,H398=G379,H396, TRUE,0)</f>
        <v>0.0917504</v>
      </c>
      <c r="I399" s="513"/>
      <c r="J399" s="374"/>
      <c r="K399" s="374"/>
      <c r="L399" s="375"/>
      <c r="M399" s="375"/>
      <c r="N399" s="375"/>
      <c r="O399" s="374"/>
      <c r="P399" s="536"/>
      <c r="Q399" s="504"/>
    </row>
    <row r="400">
      <c r="E400" s="266"/>
      <c r="F400" s="266"/>
      <c r="G400" s="378" t="s">
        <v>283</v>
      </c>
      <c r="H400" s="558" t="str">
        <f>IFS(PARAMS("topo")="2x2x2", (2+2+2)/2,
PARAMS("topo")="2x2", (2+2)/2,
TRUE, NA())</f>
        <v>#NAME?</v>
      </c>
      <c r="I400" s="386"/>
      <c r="J400" s="380"/>
      <c r="K400" s="380"/>
      <c r="L400" s="381"/>
      <c r="M400" s="381"/>
      <c r="N400" s="381"/>
      <c r="O400" s="380"/>
      <c r="P400" s="394"/>
      <c r="Q400" s="172"/>
    </row>
    <row r="401">
      <c r="E401" s="277"/>
      <c r="F401" s="277"/>
      <c r="G401" s="372" t="s">
        <v>284</v>
      </c>
      <c r="H401" s="373" t="str">
        <f>IF(H398="No Collectives", 0, H400 * HW_SPEC("Chip-to-Chip ICI Latency (ms)"))</f>
        <v>#NAME?</v>
      </c>
      <c r="I401" s="513"/>
      <c r="J401" s="374"/>
      <c r="K401" s="374"/>
      <c r="L401" s="375"/>
      <c r="M401" s="375"/>
      <c r="N401" s="375"/>
      <c r="O401" s="374"/>
      <c r="P401" s="536"/>
      <c r="Q401" s="504"/>
    </row>
    <row r="402">
      <c r="E402" s="258" t="s">
        <v>334</v>
      </c>
      <c r="F402" s="559" t="s">
        <v>249</v>
      </c>
      <c r="G402" s="260"/>
      <c r="H402" s="298" t="s">
        <v>238</v>
      </c>
      <c r="I402" s="290" t="s">
        <v>239</v>
      </c>
      <c r="J402" s="290"/>
      <c r="K402" s="195" t="s">
        <v>40</v>
      </c>
      <c r="L402" s="195" t="s">
        <v>159</v>
      </c>
      <c r="M402" s="398" t="s">
        <v>125</v>
      </c>
      <c r="N402" s="290" t="s">
        <v>240</v>
      </c>
      <c r="O402" s="560" t="str">
        <f>EXTRACT_ACTIVATION_DTYPE(PARAMS("moe_dtype"))</f>
        <v>fp8</v>
      </c>
      <c r="P402" s="301"/>
      <c r="Q402" s="291" t="b">
        <v>0</v>
      </c>
    </row>
    <row r="403">
      <c r="E403" s="266"/>
      <c r="F403" s="267"/>
      <c r="G403" s="268"/>
      <c r="H403" s="300" t="s">
        <v>242</v>
      </c>
      <c r="I403" s="290" t="s">
        <v>239</v>
      </c>
      <c r="J403" s="289"/>
      <c r="K403" s="290">
        <f t="shared" ref="K403:M403" si="77">PARAMS(K402)</f>
        <v>8192</v>
      </c>
      <c r="L403" s="290">
        <f t="shared" si="77"/>
        <v>8</v>
      </c>
      <c r="M403" s="290">
        <f t="shared" si="77"/>
        <v>7168</v>
      </c>
      <c r="N403" s="290" t="s">
        <v>240</v>
      </c>
      <c r="O403" s="266"/>
      <c r="P403" s="301">
        <f>SIZEOF_IN_MIB(J403:M403, O402)</f>
        <v>448</v>
      </c>
      <c r="Q403" s="266"/>
    </row>
    <row r="404">
      <c r="E404" s="266"/>
      <c r="F404" s="267"/>
      <c r="G404" s="268"/>
      <c r="H404" s="561" t="s">
        <v>244</v>
      </c>
      <c r="I404" s="289" t="s">
        <v>239</v>
      </c>
      <c r="J404" s="290"/>
      <c r="K404" s="195" t="s">
        <v>143</v>
      </c>
      <c r="L404" s="195"/>
      <c r="M404" s="195"/>
      <c r="N404" s="289" t="s">
        <v>240</v>
      </c>
      <c r="O404" s="266"/>
      <c r="P404" s="301"/>
      <c r="Q404" s="266"/>
    </row>
    <row r="405">
      <c r="E405" s="266"/>
      <c r="F405" s="278"/>
      <c r="G405" s="279"/>
      <c r="H405" s="302" t="s">
        <v>246</v>
      </c>
      <c r="I405" s="274" t="s">
        <v>239</v>
      </c>
      <c r="J405" s="261"/>
      <c r="K405" s="274">
        <f t="shared" ref="K405:M405" si="78">K403/SHARDING(K404)</f>
        <v>128</v>
      </c>
      <c r="L405" s="274">
        <f t="shared" si="78"/>
        <v>8</v>
      </c>
      <c r="M405" s="274">
        <f t="shared" si="78"/>
        <v>7168</v>
      </c>
      <c r="N405" s="274" t="s">
        <v>240</v>
      </c>
      <c r="O405" s="241"/>
      <c r="P405" s="303">
        <f>SIZEOF_IN_MIB(J405:M405, O402)</f>
        <v>7</v>
      </c>
      <c r="Q405" s="241"/>
    </row>
    <row r="406">
      <c r="E406" s="266"/>
      <c r="F406" s="562" t="s">
        <v>253</v>
      </c>
      <c r="G406" s="260"/>
      <c r="H406" s="449" t="s">
        <v>238</v>
      </c>
      <c r="I406" s="271" t="s">
        <v>239</v>
      </c>
      <c r="J406" s="269">
        <v>2.0</v>
      </c>
      <c r="K406" s="269" t="s">
        <v>131</v>
      </c>
      <c r="L406" s="488" t="s">
        <v>125</v>
      </c>
      <c r="M406" s="269" t="s">
        <v>129</v>
      </c>
      <c r="N406" s="271" t="s">
        <v>240</v>
      </c>
      <c r="O406" s="563" t="str">
        <f>EXTRACT_WEIGHT_DTYPE(PARAMS("moe_dtype"))</f>
        <v>fp4</v>
      </c>
      <c r="P406" s="440"/>
      <c r="Q406" s="399" t="b">
        <v>0</v>
      </c>
    </row>
    <row r="407">
      <c r="E407" s="266"/>
      <c r="F407" s="267"/>
      <c r="G407" s="268"/>
      <c r="H407" s="302" t="s">
        <v>242</v>
      </c>
      <c r="I407" s="274" t="s">
        <v>239</v>
      </c>
      <c r="J407" s="274">
        <f t="shared" ref="J407:M407" si="79">PARAMS(J406)</f>
        <v>2</v>
      </c>
      <c r="K407" s="274">
        <f t="shared" si="79"/>
        <v>256</v>
      </c>
      <c r="L407" s="274">
        <f t="shared" si="79"/>
        <v>7168</v>
      </c>
      <c r="M407" s="274">
        <f t="shared" si="79"/>
        <v>2048</v>
      </c>
      <c r="N407" s="274" t="s">
        <v>240</v>
      </c>
      <c r="O407" s="275"/>
      <c r="P407" s="303">
        <f>SIZEOF_IN_MIB(J407:M407, O406)</f>
        <v>3584</v>
      </c>
      <c r="Q407" s="275"/>
    </row>
    <row r="408">
      <c r="E408" s="266"/>
      <c r="F408" s="267"/>
      <c r="G408" s="268"/>
      <c r="H408" s="449" t="s">
        <v>244</v>
      </c>
      <c r="I408" s="271"/>
      <c r="J408" s="270"/>
      <c r="K408" s="269" t="s">
        <v>143</v>
      </c>
      <c r="L408" s="269"/>
      <c r="M408" s="269"/>
      <c r="N408" s="271" t="s">
        <v>240</v>
      </c>
      <c r="O408" s="272"/>
      <c r="P408" s="440"/>
      <c r="Q408" s="272"/>
    </row>
    <row r="409">
      <c r="E409" s="266"/>
      <c r="F409" s="278"/>
      <c r="G409" s="279"/>
      <c r="H409" s="534" t="s">
        <v>246</v>
      </c>
      <c r="I409" s="274" t="s">
        <v>239</v>
      </c>
      <c r="J409" s="274">
        <f t="shared" ref="J409:M409" si="80">J407/SHARDING(J408)</f>
        <v>2</v>
      </c>
      <c r="K409" s="274">
        <f t="shared" si="80"/>
        <v>4</v>
      </c>
      <c r="L409" s="274">
        <f t="shared" si="80"/>
        <v>7168</v>
      </c>
      <c r="M409" s="274">
        <f t="shared" si="80"/>
        <v>2048</v>
      </c>
      <c r="N409" s="274" t="s">
        <v>240</v>
      </c>
      <c r="O409" s="241"/>
      <c r="P409" s="303">
        <f>SIZEOF_IN_MIB(J409:M409, O406)</f>
        <v>56</v>
      </c>
      <c r="Q409" s="241"/>
    </row>
    <row r="410">
      <c r="E410" s="266"/>
      <c r="F410" s="562" t="s">
        <v>257</v>
      </c>
      <c r="G410" s="260"/>
      <c r="H410" s="449" t="s">
        <v>238</v>
      </c>
      <c r="I410" s="271" t="s">
        <v>239</v>
      </c>
      <c r="J410" s="269">
        <v>2.0</v>
      </c>
      <c r="K410" s="269" t="s">
        <v>40</v>
      </c>
      <c r="L410" s="269" t="s">
        <v>159</v>
      </c>
      <c r="M410" s="269" t="s">
        <v>129</v>
      </c>
      <c r="N410" s="271" t="s">
        <v>240</v>
      </c>
      <c r="O410" s="478" t="s">
        <v>82</v>
      </c>
      <c r="P410" s="440"/>
      <c r="Q410" s="399" t="b">
        <v>0</v>
      </c>
    </row>
    <row r="411">
      <c r="E411" s="266"/>
      <c r="F411" s="267"/>
      <c r="G411" s="268"/>
      <c r="H411" s="302" t="s">
        <v>242</v>
      </c>
      <c r="I411" s="274" t="s">
        <v>239</v>
      </c>
      <c r="J411" s="274">
        <f t="shared" ref="J411:M411" si="81">PARAMS(J410)</f>
        <v>2</v>
      </c>
      <c r="K411" s="274">
        <f t="shared" si="81"/>
        <v>8192</v>
      </c>
      <c r="L411" s="274">
        <f t="shared" si="81"/>
        <v>8</v>
      </c>
      <c r="M411" s="274">
        <f t="shared" si="81"/>
        <v>2048</v>
      </c>
      <c r="N411" s="274" t="s">
        <v>240</v>
      </c>
      <c r="O411" s="275"/>
      <c r="P411" s="303">
        <f>SIZEOF_IN_MIB(J411:M411, O410)</f>
        <v>512</v>
      </c>
      <c r="Q411" s="275"/>
    </row>
    <row r="412">
      <c r="E412" s="266"/>
      <c r="F412" s="267"/>
      <c r="G412" s="268"/>
      <c r="H412" s="449" t="s">
        <v>244</v>
      </c>
      <c r="I412" s="271" t="s">
        <v>239</v>
      </c>
      <c r="J412" s="270"/>
      <c r="K412" s="269" t="s">
        <v>143</v>
      </c>
      <c r="L412" s="269"/>
      <c r="M412" s="269"/>
      <c r="N412" s="271" t="s">
        <v>240</v>
      </c>
      <c r="O412" s="272"/>
      <c r="P412" s="440"/>
      <c r="Q412" s="272"/>
    </row>
    <row r="413">
      <c r="E413" s="266"/>
      <c r="F413" s="278"/>
      <c r="G413" s="279"/>
      <c r="H413" s="534" t="s">
        <v>246</v>
      </c>
      <c r="I413" s="274" t="s">
        <v>239</v>
      </c>
      <c r="J413" s="274">
        <f t="shared" ref="J413:M413" si="82">J411/SHARDING(J412)</f>
        <v>2</v>
      </c>
      <c r="K413" s="274">
        <f t="shared" si="82"/>
        <v>128</v>
      </c>
      <c r="L413" s="274">
        <f t="shared" si="82"/>
        <v>8</v>
      </c>
      <c r="M413" s="274">
        <f t="shared" si="82"/>
        <v>2048</v>
      </c>
      <c r="N413" s="274" t="s">
        <v>240</v>
      </c>
      <c r="O413" s="241"/>
      <c r="P413" s="303">
        <f>SIZEOF_IN_MIB(J413:M413, O410)</f>
        <v>8</v>
      </c>
      <c r="Q413" s="241"/>
    </row>
    <row r="414">
      <c r="E414" s="266"/>
      <c r="F414" s="296" t="s">
        <v>335</v>
      </c>
      <c r="G414" s="533" t="s">
        <v>702</v>
      </c>
      <c r="H414" s="424" t="str">
        <f>L408</f>
        <v/>
      </c>
      <c r="I414" s="564" t="s">
        <v>703</v>
      </c>
      <c r="J414" s="270"/>
      <c r="K414" s="270"/>
      <c r="L414" s="271"/>
      <c r="M414" s="271"/>
      <c r="N414" s="271"/>
      <c r="O414" s="270"/>
      <c r="P414" s="440"/>
      <c r="Q414" s="305"/>
    </row>
    <row r="415">
      <c r="E415" s="266"/>
      <c r="F415" s="266"/>
      <c r="G415" s="523" t="s">
        <v>338</v>
      </c>
      <c r="H415" s="565" t="s">
        <v>339</v>
      </c>
      <c r="I415" s="565"/>
      <c r="J415" s="374"/>
      <c r="K415" s="374"/>
      <c r="L415" s="375"/>
      <c r="M415" s="375"/>
      <c r="N415" s="375"/>
      <c r="O415" s="374"/>
      <c r="P415" s="536"/>
      <c r="Q415" s="504"/>
    </row>
    <row r="416">
      <c r="E416" s="266"/>
      <c r="F416" s="266"/>
      <c r="G416" s="526" t="s">
        <v>264</v>
      </c>
      <c r="H416" s="566">
        <f>SHARDING(H414)</f>
        <v>1</v>
      </c>
      <c r="I416" s="424"/>
      <c r="J416" s="270"/>
      <c r="K416" s="270"/>
      <c r="L416" s="271"/>
      <c r="M416" s="271"/>
      <c r="N416" s="271"/>
      <c r="O416" s="270"/>
      <c r="P416" s="440"/>
      <c r="Q416" s="305"/>
    </row>
    <row r="417">
      <c r="E417" s="266"/>
      <c r="F417" s="266"/>
      <c r="G417" s="526" t="s">
        <v>340</v>
      </c>
      <c r="H417" s="567">
        <f>P413/H416*(H416-1)</f>
        <v>0</v>
      </c>
      <c r="I417" s="481"/>
      <c r="J417" s="261"/>
      <c r="K417" s="261"/>
      <c r="L417" s="274"/>
      <c r="M417" s="274"/>
      <c r="N417" s="274"/>
      <c r="O417" s="261"/>
      <c r="P417" s="303"/>
      <c r="Q417" s="222"/>
    </row>
    <row r="418">
      <c r="E418" s="266"/>
      <c r="F418" s="266"/>
      <c r="G418" s="526" t="s">
        <v>341</v>
      </c>
      <c r="H418" s="568">
        <f>H417*H416</f>
        <v>0</v>
      </c>
      <c r="I418" s="424"/>
      <c r="J418" s="270"/>
      <c r="K418" s="270"/>
      <c r="L418" s="271"/>
      <c r="M418" s="271"/>
      <c r="N418" s="271"/>
      <c r="O418" s="270"/>
      <c r="P418" s="440"/>
      <c r="Q418" s="305"/>
    </row>
    <row r="419">
      <c r="E419" s="266"/>
      <c r="F419" s="266"/>
      <c r="G419" s="569" t="s">
        <v>342</v>
      </c>
      <c r="H419" s="570" t="s">
        <v>267</v>
      </c>
      <c r="I419" s="481"/>
      <c r="J419" s="571">
        <f>IFS(H416=8,12,
H416=4,4,
H416=2,1,
H416=1,0,
TRUE,NA())</f>
        <v>0</v>
      </c>
      <c r="K419" s="261"/>
      <c r="L419" s="274"/>
      <c r="M419" s="274"/>
      <c r="N419" s="274"/>
      <c r="O419" s="261"/>
      <c r="P419" s="303"/>
      <c r="Q419" s="222"/>
    </row>
    <row r="420">
      <c r="E420" s="266"/>
      <c r="F420" s="266"/>
      <c r="G420" s="266"/>
      <c r="H420" s="572" t="s">
        <v>343</v>
      </c>
      <c r="I420" s="305"/>
      <c r="J420" s="573">
        <f>HW_SPEC("# of TensorCore per Chip")</f>
        <v>2</v>
      </c>
      <c r="K420" s="270"/>
      <c r="L420" s="271"/>
      <c r="M420" s="271"/>
      <c r="N420" s="271"/>
      <c r="O420" s="270"/>
      <c r="P420" s="440"/>
      <c r="Q420" s="305"/>
    </row>
    <row r="421">
      <c r="E421" s="266"/>
      <c r="F421" s="266"/>
      <c r="G421" s="277"/>
      <c r="H421" s="574" t="s">
        <v>269</v>
      </c>
      <c r="I421" s="481"/>
      <c r="J421" s="575">
        <f>REDUCE_SCATTER_CHIP2CHIP_TIME_MS2(H418*J420,J419)</f>
        <v>0</v>
      </c>
      <c r="K421" s="261"/>
      <c r="L421" s="274"/>
      <c r="M421" s="274"/>
      <c r="N421" s="274"/>
      <c r="O421" s="261"/>
      <c r="P421" s="303"/>
      <c r="Q421" s="222"/>
    </row>
    <row r="422">
      <c r="E422" s="266"/>
      <c r="F422" s="266"/>
      <c r="G422" s="576" t="s">
        <v>344</v>
      </c>
      <c r="H422" s="577" t="s">
        <v>269</v>
      </c>
      <c r="I422" s="305"/>
      <c r="J422" s="578">
        <f>REDUCE_SCATTER_CORE2CORE_TIME_MS(H418)</f>
        <v>0</v>
      </c>
      <c r="K422" s="270"/>
      <c r="L422" s="271"/>
      <c r="M422" s="271"/>
      <c r="N422" s="271"/>
      <c r="O422" s="270"/>
      <c r="P422" s="440"/>
      <c r="Q422" s="305"/>
    </row>
    <row r="423">
      <c r="E423" s="266"/>
      <c r="F423" s="266"/>
      <c r="G423" s="172"/>
      <c r="H423" s="222"/>
      <c r="I423" s="481"/>
      <c r="J423" s="261"/>
      <c r="K423" s="261"/>
      <c r="L423" s="274"/>
      <c r="M423" s="274"/>
      <c r="N423" s="274"/>
      <c r="O423" s="261"/>
      <c r="P423" s="303"/>
      <c r="Q423" s="222"/>
    </row>
    <row r="424">
      <c r="E424" s="266"/>
      <c r="F424" s="266"/>
      <c r="G424" s="523" t="s">
        <v>345</v>
      </c>
      <c r="H424" s="579" t="s">
        <v>346</v>
      </c>
      <c r="I424" s="580"/>
      <c r="J424" s="374"/>
      <c r="K424" s="374"/>
      <c r="L424" s="375"/>
      <c r="M424" s="375"/>
      <c r="N424" s="375"/>
      <c r="O424" s="374"/>
      <c r="P424" s="536"/>
      <c r="Q424" s="504"/>
    </row>
    <row r="425">
      <c r="E425" s="266"/>
      <c r="F425" s="266"/>
      <c r="G425" s="533" t="s">
        <v>347</v>
      </c>
      <c r="H425" s="581">
        <f>P413/2</f>
        <v>4</v>
      </c>
      <c r="I425" s="582"/>
      <c r="J425" s="380"/>
      <c r="K425" s="380"/>
      <c r="L425" s="381"/>
      <c r="M425" s="381"/>
      <c r="N425" s="381"/>
      <c r="O425" s="380"/>
      <c r="P425" s="394"/>
      <c r="Q425" s="172"/>
    </row>
    <row r="426">
      <c r="E426" s="266"/>
      <c r="F426" s="266"/>
      <c r="G426" s="172"/>
      <c r="H426" s="172"/>
      <c r="I426" s="582"/>
      <c r="J426" s="380"/>
      <c r="K426" s="380"/>
      <c r="L426" s="381"/>
      <c r="M426" s="381"/>
      <c r="N426" s="381"/>
      <c r="O426" s="380"/>
      <c r="P426" s="394"/>
      <c r="Q426" s="172"/>
    </row>
    <row r="427">
      <c r="E427" s="266"/>
      <c r="F427" s="266"/>
      <c r="G427" s="523" t="s">
        <v>215</v>
      </c>
      <c r="H427" s="579" t="s">
        <v>348</v>
      </c>
      <c r="I427" s="580"/>
      <c r="J427" s="374"/>
      <c r="K427" s="374"/>
      <c r="L427" s="375"/>
      <c r="M427" s="375"/>
      <c r="N427" s="375"/>
      <c r="O427" s="374"/>
      <c r="P427" s="536"/>
      <c r="Q427" s="504"/>
    </row>
    <row r="428">
      <c r="E428" s="266"/>
      <c r="F428" s="266"/>
      <c r="G428" s="526" t="s">
        <v>264</v>
      </c>
      <c r="H428" s="583">
        <f>H416</f>
        <v>1</v>
      </c>
      <c r="I428" s="582"/>
      <c r="J428" s="380"/>
      <c r="K428" s="380"/>
      <c r="L428" s="381"/>
      <c r="M428" s="381"/>
      <c r="N428" s="381"/>
      <c r="O428" s="380"/>
      <c r="P428" s="394"/>
      <c r="Q428" s="172"/>
    </row>
    <row r="429">
      <c r="E429" s="266"/>
      <c r="F429" s="266"/>
      <c r="G429" s="526" t="s">
        <v>349</v>
      </c>
      <c r="H429" s="584">
        <f>H425/H428 * (H428-1)</f>
        <v>0</v>
      </c>
      <c r="I429" s="582"/>
      <c r="J429" s="380"/>
      <c r="K429" s="380"/>
      <c r="L429" s="381"/>
      <c r="M429" s="381"/>
      <c r="N429" s="381"/>
      <c r="O429" s="380"/>
      <c r="P429" s="394"/>
      <c r="Q429" s="172"/>
    </row>
    <row r="430">
      <c r="E430" s="266"/>
      <c r="F430" s="266"/>
      <c r="G430" s="526" t="s">
        <v>266</v>
      </c>
      <c r="H430" s="584">
        <f>H429*H428</f>
        <v>0</v>
      </c>
      <c r="I430" s="582"/>
      <c r="J430" s="380"/>
      <c r="K430" s="380"/>
      <c r="L430" s="381"/>
      <c r="M430" s="381"/>
      <c r="N430" s="381"/>
      <c r="O430" s="380"/>
      <c r="P430" s="394"/>
      <c r="Q430" s="172"/>
    </row>
    <row r="431">
      <c r="E431" s="266"/>
      <c r="F431" s="266"/>
      <c r="G431" s="585" t="s">
        <v>342</v>
      </c>
      <c r="H431" s="311" t="s">
        <v>267</v>
      </c>
      <c r="I431" s="172"/>
      <c r="J431" s="586" t="str">
        <f>IFS(H428=8,12,
H428=4,4,
H428=2,1,
TRUE,NA())</f>
        <v>#N/A</v>
      </c>
      <c r="K431" s="380"/>
      <c r="L431" s="381"/>
      <c r="M431" s="381"/>
      <c r="N431" s="381"/>
      <c r="O431" s="380"/>
      <c r="P431" s="394"/>
      <c r="Q431" s="172"/>
      <c r="S431" s="587"/>
    </row>
    <row r="432">
      <c r="E432" s="266"/>
      <c r="F432" s="266"/>
      <c r="G432" s="266"/>
      <c r="H432" s="311" t="s">
        <v>343</v>
      </c>
      <c r="I432" s="172"/>
      <c r="J432" s="588">
        <f>HW_SPEC("# of TensorCore per Chip")</f>
        <v>2</v>
      </c>
      <c r="K432" s="380"/>
      <c r="L432" s="381"/>
      <c r="M432" s="381"/>
      <c r="N432" s="381"/>
      <c r="O432" s="380"/>
      <c r="P432" s="394"/>
      <c r="Q432" s="172"/>
    </row>
    <row r="433">
      <c r="E433" s="266"/>
      <c r="F433" s="266"/>
      <c r="G433" s="277"/>
      <c r="H433" s="328" t="s">
        <v>269</v>
      </c>
      <c r="I433" s="582"/>
      <c r="J433" s="589">
        <f>REDUCE_SCATTER_CHIP2CHIP_TIME_MS2(H430*J432,J431)</f>
        <v>0</v>
      </c>
      <c r="K433" s="380"/>
      <c r="L433" s="381"/>
      <c r="M433" s="381"/>
      <c r="N433" s="381"/>
      <c r="O433" s="380"/>
      <c r="P433" s="394"/>
      <c r="Q433" s="172"/>
    </row>
    <row r="434">
      <c r="E434" s="266"/>
      <c r="F434" s="266"/>
      <c r="G434" s="590" t="s">
        <v>344</v>
      </c>
      <c r="H434" s="328" t="s">
        <v>269</v>
      </c>
      <c r="I434" s="582"/>
      <c r="J434" s="589">
        <f>REDUCE_SCATTER_CORE2CORE_TIME_MS(H430)</f>
        <v>0</v>
      </c>
      <c r="K434" s="380"/>
      <c r="L434" s="381"/>
      <c r="M434" s="381"/>
      <c r="N434" s="381"/>
      <c r="O434" s="380"/>
      <c r="P434" s="394"/>
      <c r="Q434" s="172"/>
    </row>
    <row r="435">
      <c r="E435" s="266"/>
      <c r="F435" s="266"/>
      <c r="G435" s="526"/>
      <c r="H435" s="591"/>
      <c r="I435" s="582"/>
      <c r="J435" s="380"/>
      <c r="K435" s="380"/>
      <c r="L435" s="381"/>
      <c r="M435" s="381"/>
      <c r="N435" s="381"/>
      <c r="O435" s="380"/>
      <c r="P435" s="394"/>
      <c r="Q435" s="172"/>
    </row>
    <row r="436">
      <c r="E436" s="266"/>
      <c r="F436" s="266"/>
      <c r="G436" s="523" t="s">
        <v>350</v>
      </c>
      <c r="H436" s="592" t="s">
        <v>351</v>
      </c>
      <c r="I436" s="580"/>
      <c r="J436" s="374"/>
      <c r="K436" s="374"/>
      <c r="L436" s="375"/>
      <c r="M436" s="375"/>
      <c r="N436" s="375"/>
      <c r="O436" s="374"/>
      <c r="P436" s="536"/>
      <c r="Q436" s="504"/>
    </row>
    <row r="437">
      <c r="E437" s="266"/>
      <c r="F437" s="266"/>
      <c r="G437" s="593" t="s">
        <v>352</v>
      </c>
      <c r="H437" s="594">
        <f>IFS(H436=G419,J421,
H436=G422,J422 ,
TRUE,0)</f>
        <v>0</v>
      </c>
      <c r="I437" s="582"/>
      <c r="J437" s="380"/>
      <c r="K437" s="380"/>
      <c r="L437" s="381"/>
      <c r="M437" s="381"/>
      <c r="N437" s="381"/>
      <c r="O437" s="380"/>
      <c r="P437" s="394"/>
      <c r="Q437" s="172"/>
    </row>
    <row r="438">
      <c r="E438" s="266"/>
      <c r="F438" s="266"/>
      <c r="G438" s="593" t="s">
        <v>353</v>
      </c>
      <c r="H438" s="594">
        <f>IFS(H436=G431,J433,
H436=G434,J434 ,
TRUE,0)</f>
        <v>0</v>
      </c>
      <c r="I438" s="582"/>
      <c r="J438" s="380"/>
      <c r="K438" s="380"/>
      <c r="L438" s="381"/>
      <c r="M438" s="381"/>
      <c r="N438" s="381"/>
      <c r="O438" s="380"/>
      <c r="P438" s="394"/>
      <c r="Q438" s="172"/>
    </row>
    <row r="439">
      <c r="E439" s="266"/>
      <c r="F439" s="277"/>
      <c r="G439" s="523" t="s">
        <v>298</v>
      </c>
      <c r="H439" s="557">
        <f>SUM(H437:H438)</f>
        <v>0</v>
      </c>
      <c r="I439" s="513"/>
      <c r="J439" s="374"/>
      <c r="K439" s="374"/>
      <c r="L439" s="375"/>
      <c r="M439" s="375"/>
      <c r="N439" s="375"/>
      <c r="O439" s="374"/>
      <c r="P439" s="536"/>
      <c r="Q439" s="504"/>
    </row>
    <row r="440">
      <c r="E440" s="266"/>
      <c r="F440" s="541" t="s">
        <v>285</v>
      </c>
      <c r="G440" s="533" t="s">
        <v>286</v>
      </c>
      <c r="H440" s="595" t="str">
        <f>VLOOKUP(O402&amp;","&amp;O406,$T$3:$W$12,4, FALSE)</f>
        <v>fp8</v>
      </c>
      <c r="I440" s="386"/>
      <c r="J440" s="380"/>
      <c r="K440" s="380"/>
      <c r="L440" s="381"/>
      <c r="M440" s="381"/>
      <c r="N440" s="381"/>
      <c r="O440" s="380"/>
      <c r="P440" s="394"/>
      <c r="Q440" s="172"/>
    </row>
    <row r="441">
      <c r="E441" s="266"/>
      <c r="F441" s="266"/>
      <c r="G441" s="596" t="s">
        <v>354</v>
      </c>
      <c r="H441" s="596">
        <v>128.0</v>
      </c>
      <c r="I441" s="386"/>
      <c r="J441" s="380"/>
      <c r="K441" s="380"/>
      <c r="L441" s="381"/>
      <c r="M441" s="381"/>
      <c r="N441" s="381"/>
      <c r="O441" s="380"/>
      <c r="P441" s="394"/>
      <c r="Q441" s="172"/>
    </row>
    <row r="442">
      <c r="E442" s="266"/>
      <c r="F442" s="266"/>
      <c r="G442" s="596" t="s">
        <v>355</v>
      </c>
      <c r="H442" s="597">
        <f t="array" ref="H442">CALCULATE_FLOPS(HSTACK(H441,M405),J409:M409,L409,K409,H440)</f>
        <v>7516192768</v>
      </c>
      <c r="I442" s="386"/>
      <c r="J442" s="380"/>
      <c r="K442" s="380"/>
      <c r="L442" s="381"/>
      <c r="M442" s="381"/>
      <c r="N442" s="381"/>
      <c r="O442" s="380"/>
      <c r="P442" s="394"/>
      <c r="Q442" s="172"/>
    </row>
    <row r="443">
      <c r="E443" s="266"/>
      <c r="F443" s="266"/>
      <c r="G443" s="596" t="s">
        <v>356</v>
      </c>
      <c r="H443" s="596">
        <f>CEILING(PRODUCT(K405:L405)/H441,1)</f>
        <v>8</v>
      </c>
      <c r="I443" s="386"/>
      <c r="J443" s="380"/>
      <c r="K443" s="380"/>
      <c r="L443" s="381"/>
      <c r="M443" s="381"/>
      <c r="N443" s="381"/>
      <c r="O443" s="380"/>
      <c r="P443" s="394"/>
      <c r="Q443" s="172"/>
    </row>
    <row r="444">
      <c r="E444" s="266"/>
      <c r="F444" s="266"/>
      <c r="G444" s="596" t="s">
        <v>357</v>
      </c>
      <c r="H444" s="596">
        <f>PARAMS("E")/SHARDING(K408)</f>
        <v>4</v>
      </c>
      <c r="I444" s="386"/>
      <c r="J444" s="380"/>
      <c r="K444" s="380"/>
      <c r="L444" s="381"/>
      <c r="M444" s="381"/>
      <c r="N444" s="381"/>
      <c r="O444" s="380"/>
      <c r="P444" s="394"/>
      <c r="Q444" s="172"/>
    </row>
    <row r="445">
      <c r="E445" s="266"/>
      <c r="F445" s="266"/>
      <c r="G445" s="596" t="s">
        <v>358</v>
      </c>
      <c r="H445" s="595">
        <f>H443 + IF(PARAMS("enforce_perfect_expert_routing"),0,H444-1)</f>
        <v>8</v>
      </c>
      <c r="I445" s="598" t="s">
        <v>359</v>
      </c>
      <c r="J445" s="380"/>
      <c r="K445" s="380"/>
      <c r="L445" s="381"/>
      <c r="M445" s="381"/>
      <c r="N445" s="381"/>
      <c r="O445" s="380"/>
      <c r="P445" s="394"/>
      <c r="Q445" s="172"/>
    </row>
    <row r="446">
      <c r="E446" s="266"/>
      <c r="F446" s="266"/>
      <c r="G446" s="533" t="s">
        <v>360</v>
      </c>
      <c r="H446" s="599">
        <f>H445*H442</f>
        <v>60129542144</v>
      </c>
      <c r="I446" s="386"/>
      <c r="J446" s="380"/>
      <c r="K446" s="380"/>
      <c r="L446" s="381"/>
      <c r="M446" s="381"/>
      <c r="N446" s="381"/>
      <c r="O446" s="380"/>
      <c r="P446" s="394"/>
      <c r="Q446" s="172"/>
    </row>
    <row r="447">
      <c r="E447" s="266"/>
      <c r="F447" s="277"/>
      <c r="G447" s="600" t="s">
        <v>288</v>
      </c>
      <c r="H447" s="601">
        <f>COMPUTE_TIME_MS(H446, H440)</f>
        <v>0.03030692339</v>
      </c>
      <c r="I447" s="390"/>
      <c r="J447" s="391"/>
      <c r="K447" s="391"/>
      <c r="L447" s="392"/>
      <c r="M447" s="392"/>
      <c r="N447" s="392"/>
      <c r="O447" s="391"/>
      <c r="P447" s="602"/>
      <c r="Q447" s="172"/>
    </row>
    <row r="448">
      <c r="E448" s="266"/>
      <c r="F448" s="541" t="s">
        <v>289</v>
      </c>
      <c r="G448" s="595" t="s">
        <v>290</v>
      </c>
      <c r="H448" s="603">
        <f>IF(Q402,0,P405)+IF(Q406,0,P409)+IF(Q410,0,P413 / 2)</f>
        <v>67</v>
      </c>
      <c r="I448" s="380"/>
      <c r="J448" s="380"/>
      <c r="K448" s="380"/>
      <c r="L448" s="381"/>
      <c r="M448" s="381"/>
      <c r="N448" s="381"/>
      <c r="O448" s="380"/>
      <c r="P448" s="394"/>
      <c r="Q448" s="172"/>
    </row>
    <row r="449">
      <c r="E449" s="277"/>
      <c r="F449" s="277"/>
      <c r="G449" s="604" t="s">
        <v>291</v>
      </c>
      <c r="H449" s="601">
        <f>HBM_TIME_MS(H448)</f>
        <v>0.02236147898</v>
      </c>
      <c r="I449" s="391"/>
      <c r="J449" s="391"/>
      <c r="K449" s="391"/>
      <c r="L449" s="392"/>
      <c r="M449" s="392"/>
      <c r="N449" s="392"/>
      <c r="O449" s="391"/>
      <c r="P449" s="602"/>
      <c r="Q449" s="172"/>
    </row>
    <row r="450">
      <c r="E450" s="258" t="s">
        <v>361</v>
      </c>
      <c r="F450" s="559" t="s">
        <v>249</v>
      </c>
      <c r="G450" s="260"/>
      <c r="H450" s="298" t="s">
        <v>238</v>
      </c>
      <c r="I450" s="290" t="s">
        <v>239</v>
      </c>
      <c r="J450" s="195"/>
      <c r="K450" s="195" t="s">
        <v>40</v>
      </c>
      <c r="L450" s="195" t="s">
        <v>159</v>
      </c>
      <c r="M450" s="398" t="s">
        <v>129</v>
      </c>
      <c r="N450" s="290" t="s">
        <v>240</v>
      </c>
      <c r="O450" s="560" t="str">
        <f>EXTRACT_ACTIVATION_DTYPE(PARAMS("moe_dtype"))</f>
        <v>fp8</v>
      </c>
      <c r="P450" s="301"/>
      <c r="Q450" s="291" t="b">
        <v>0</v>
      </c>
    </row>
    <row r="451">
      <c r="E451" s="266"/>
      <c r="F451" s="267"/>
      <c r="G451" s="268"/>
      <c r="H451" s="300" t="s">
        <v>242</v>
      </c>
      <c r="I451" s="290" t="s">
        <v>239</v>
      </c>
      <c r="J451" s="289"/>
      <c r="K451" s="290">
        <f t="shared" ref="K451:M451" si="83">PARAMS(K450)</f>
        <v>8192</v>
      </c>
      <c r="L451" s="290">
        <f t="shared" si="83"/>
        <v>8</v>
      </c>
      <c r="M451" s="290">
        <f t="shared" si="83"/>
        <v>2048</v>
      </c>
      <c r="N451" s="290" t="s">
        <v>240</v>
      </c>
      <c r="O451" s="266"/>
      <c r="P451" s="301">
        <f>SIZEOF_IN_MIB(J451:M451, O450)</f>
        <v>128</v>
      </c>
      <c r="Q451" s="266"/>
    </row>
    <row r="452">
      <c r="E452" s="266"/>
      <c r="F452" s="267"/>
      <c r="G452" s="268"/>
      <c r="H452" s="561" t="s">
        <v>244</v>
      </c>
      <c r="I452" s="289" t="s">
        <v>239</v>
      </c>
      <c r="J452" s="290"/>
      <c r="K452" s="195" t="s">
        <v>143</v>
      </c>
      <c r="L452" s="195"/>
      <c r="M452" s="195"/>
      <c r="N452" s="289" t="s">
        <v>240</v>
      </c>
      <c r="O452" s="266"/>
      <c r="P452" s="301"/>
      <c r="Q452" s="266"/>
    </row>
    <row r="453">
      <c r="E453" s="266"/>
      <c r="F453" s="278"/>
      <c r="G453" s="279"/>
      <c r="H453" s="300" t="s">
        <v>246</v>
      </c>
      <c r="I453" s="289" t="s">
        <v>239</v>
      </c>
      <c r="J453" s="290"/>
      <c r="K453" s="289">
        <f t="shared" ref="K453:M453" si="84">K451/SHARDING(K452)</f>
        <v>128</v>
      </c>
      <c r="L453" s="289">
        <f t="shared" si="84"/>
        <v>8</v>
      </c>
      <c r="M453" s="289">
        <f t="shared" si="84"/>
        <v>2048</v>
      </c>
      <c r="N453" s="289" t="s">
        <v>240</v>
      </c>
      <c r="O453" s="241"/>
      <c r="P453" s="301">
        <f>SIZEOF_IN_MIB(J453:M453, O450)</f>
        <v>2</v>
      </c>
      <c r="Q453" s="277"/>
    </row>
    <row r="454">
      <c r="E454" s="266"/>
      <c r="F454" s="562" t="s">
        <v>253</v>
      </c>
      <c r="G454" s="260"/>
      <c r="H454" s="561" t="s">
        <v>238</v>
      </c>
      <c r="I454" s="289" t="s">
        <v>239</v>
      </c>
      <c r="J454" s="290"/>
      <c r="K454" s="195" t="s">
        <v>131</v>
      </c>
      <c r="L454" s="398" t="s">
        <v>129</v>
      </c>
      <c r="M454" s="195" t="s">
        <v>125</v>
      </c>
      <c r="N454" s="289" t="s">
        <v>240</v>
      </c>
      <c r="O454" s="563" t="str">
        <f>EXTRACT_WEIGHT_DTYPE(PARAMS("moe_dtype"))</f>
        <v>fp4</v>
      </c>
      <c r="P454" s="301"/>
      <c r="Q454" s="291" t="b">
        <v>0</v>
      </c>
    </row>
    <row r="455">
      <c r="E455" s="266"/>
      <c r="F455" s="267"/>
      <c r="G455" s="268"/>
      <c r="H455" s="300" t="s">
        <v>242</v>
      </c>
      <c r="I455" s="289" t="s">
        <v>239</v>
      </c>
      <c r="J455" s="290"/>
      <c r="K455" s="289">
        <f t="shared" ref="K455:M455" si="85">PARAMS(K454)</f>
        <v>256</v>
      </c>
      <c r="L455" s="289">
        <f t="shared" si="85"/>
        <v>2048</v>
      </c>
      <c r="M455" s="289">
        <f t="shared" si="85"/>
        <v>7168</v>
      </c>
      <c r="N455" s="289" t="s">
        <v>240</v>
      </c>
      <c r="O455" s="275"/>
      <c r="P455" s="301">
        <f>SIZEOF_IN_MIB(J455:M455, O454)</f>
        <v>1792</v>
      </c>
      <c r="Q455" s="266"/>
    </row>
    <row r="456">
      <c r="E456" s="266"/>
      <c r="F456" s="267"/>
      <c r="G456" s="268"/>
      <c r="H456" s="561" t="s">
        <v>244</v>
      </c>
      <c r="I456" s="289" t="s">
        <v>239</v>
      </c>
      <c r="J456" s="290"/>
      <c r="K456" s="195" t="s">
        <v>143</v>
      </c>
      <c r="L456" s="195"/>
      <c r="M456" s="195"/>
      <c r="N456" s="289" t="s">
        <v>240</v>
      </c>
      <c r="O456" s="272"/>
      <c r="P456" s="301"/>
      <c r="Q456" s="266"/>
    </row>
    <row r="457">
      <c r="E457" s="266"/>
      <c r="F457" s="278"/>
      <c r="G457" s="279"/>
      <c r="H457" s="561" t="s">
        <v>246</v>
      </c>
      <c r="I457" s="289" t="s">
        <v>239</v>
      </c>
      <c r="J457" s="290"/>
      <c r="K457" s="289">
        <f t="shared" ref="K457:M457" si="86">K455/SHARDING(K456)</f>
        <v>4</v>
      </c>
      <c r="L457" s="289">
        <f t="shared" si="86"/>
        <v>2048</v>
      </c>
      <c r="M457" s="289">
        <f t="shared" si="86"/>
        <v>7168</v>
      </c>
      <c r="N457" s="289" t="s">
        <v>240</v>
      </c>
      <c r="O457" s="241"/>
      <c r="P457" s="301">
        <f>SIZEOF_IN_MIB(J457:M457, O454)</f>
        <v>28</v>
      </c>
      <c r="Q457" s="277"/>
    </row>
    <row r="458">
      <c r="E458" s="266"/>
      <c r="F458" s="562" t="s">
        <v>257</v>
      </c>
      <c r="G458" s="260"/>
      <c r="H458" s="561" t="s">
        <v>238</v>
      </c>
      <c r="I458" s="289" t="s">
        <v>239</v>
      </c>
      <c r="J458" s="290"/>
      <c r="K458" s="195" t="s">
        <v>40</v>
      </c>
      <c r="L458" s="195" t="s">
        <v>159</v>
      </c>
      <c r="M458" s="195" t="s">
        <v>125</v>
      </c>
      <c r="N458" s="289" t="s">
        <v>240</v>
      </c>
      <c r="O458" s="605" t="s">
        <v>82</v>
      </c>
      <c r="P458" s="301"/>
      <c r="Q458" s="291" t="b">
        <v>0</v>
      </c>
    </row>
    <row r="459">
      <c r="E459" s="266"/>
      <c r="F459" s="267"/>
      <c r="G459" s="268"/>
      <c r="H459" s="300" t="s">
        <v>242</v>
      </c>
      <c r="I459" s="289" t="s">
        <v>239</v>
      </c>
      <c r="J459" s="290"/>
      <c r="K459" s="289">
        <f t="shared" ref="K459:M459" si="87">PARAMS(K458)</f>
        <v>8192</v>
      </c>
      <c r="L459" s="289">
        <f t="shared" si="87"/>
        <v>8</v>
      </c>
      <c r="M459" s="289">
        <f t="shared" si="87"/>
        <v>7168</v>
      </c>
      <c r="N459" s="289" t="s">
        <v>240</v>
      </c>
      <c r="O459" s="266"/>
      <c r="P459" s="301">
        <f>SIZEOF_IN_MIB(J459:M459, O458)</f>
        <v>896</v>
      </c>
      <c r="Q459" s="266"/>
    </row>
    <row r="460">
      <c r="E460" s="266"/>
      <c r="F460" s="267"/>
      <c r="G460" s="268"/>
      <c r="H460" s="561" t="s">
        <v>244</v>
      </c>
      <c r="I460" s="289" t="s">
        <v>239</v>
      </c>
      <c r="J460" s="290"/>
      <c r="K460" s="195" t="s">
        <v>143</v>
      </c>
      <c r="L460" s="195"/>
      <c r="M460" s="195"/>
      <c r="N460" s="289" t="s">
        <v>240</v>
      </c>
      <c r="O460" s="266"/>
      <c r="P460" s="301"/>
      <c r="Q460" s="266"/>
    </row>
    <row r="461">
      <c r="E461" s="266"/>
      <c r="F461" s="278"/>
      <c r="G461" s="279"/>
      <c r="H461" s="561" t="s">
        <v>246</v>
      </c>
      <c r="I461" s="289" t="s">
        <v>239</v>
      </c>
      <c r="J461" s="289"/>
      <c r="K461" s="289">
        <f t="shared" ref="K461:M461" si="88">K459/SHARDING(K460)</f>
        <v>128</v>
      </c>
      <c r="L461" s="289">
        <f t="shared" si="88"/>
        <v>8</v>
      </c>
      <c r="M461" s="289">
        <f t="shared" si="88"/>
        <v>7168</v>
      </c>
      <c r="N461" s="289" t="s">
        <v>240</v>
      </c>
      <c r="O461" s="277"/>
      <c r="P461" s="301">
        <f>SIZEOF_IN_MIB(J461:M461, O458)</f>
        <v>14</v>
      </c>
      <c r="Q461" s="277"/>
    </row>
    <row r="462">
      <c r="E462" s="266"/>
      <c r="F462" s="296" t="s">
        <v>335</v>
      </c>
      <c r="G462" s="606" t="s">
        <v>704</v>
      </c>
      <c r="H462" s="607" t="str">
        <f>L456</f>
        <v/>
      </c>
      <c r="I462" s="290"/>
      <c r="J462" s="172"/>
      <c r="K462" s="290"/>
      <c r="L462" s="289"/>
      <c r="M462" s="289"/>
      <c r="N462" s="289"/>
      <c r="O462" s="290"/>
      <c r="P462" s="301"/>
      <c r="Q462" s="608"/>
    </row>
    <row r="463">
      <c r="E463" s="266"/>
      <c r="F463" s="266"/>
      <c r="G463" s="609" t="s">
        <v>363</v>
      </c>
      <c r="H463" s="610" t="s">
        <v>705</v>
      </c>
      <c r="I463" s="374"/>
      <c r="J463" s="374"/>
      <c r="K463" s="374"/>
      <c r="L463" s="375"/>
      <c r="M463" s="375"/>
      <c r="N463" s="375"/>
      <c r="O463" s="374"/>
      <c r="P463" s="536"/>
      <c r="Q463" s="376"/>
    </row>
    <row r="464">
      <c r="E464" s="266"/>
      <c r="F464" s="266"/>
      <c r="G464" s="611" t="s">
        <v>264</v>
      </c>
      <c r="H464" s="300">
        <f>SHARDING(H462)</f>
        <v>1</v>
      </c>
      <c r="I464" s="290"/>
      <c r="J464" s="290"/>
      <c r="K464" s="290"/>
      <c r="L464" s="289"/>
      <c r="M464" s="289"/>
      <c r="N464" s="289"/>
      <c r="O464" s="290"/>
      <c r="P464" s="301"/>
      <c r="Q464" s="608"/>
    </row>
    <row r="465">
      <c r="E465" s="266"/>
      <c r="F465" s="266"/>
      <c r="G465" s="611" t="s">
        <v>349</v>
      </c>
      <c r="H465" s="612">
        <f>P461 / H464 * (H464-1)</f>
        <v>0</v>
      </c>
      <c r="I465" s="290"/>
      <c r="J465" s="290"/>
      <c r="K465" s="290"/>
      <c r="L465" s="289"/>
      <c r="M465" s="289"/>
      <c r="N465" s="289"/>
      <c r="O465" s="290"/>
      <c r="P465" s="301"/>
      <c r="Q465" s="608"/>
    </row>
    <row r="466">
      <c r="E466" s="266"/>
      <c r="F466" s="266"/>
      <c r="G466" s="611" t="s">
        <v>266</v>
      </c>
      <c r="H466" s="612">
        <f>H465*H464</f>
        <v>0</v>
      </c>
      <c r="I466" s="290"/>
      <c r="J466" s="290"/>
      <c r="K466" s="290"/>
      <c r="L466" s="289"/>
      <c r="M466" s="289"/>
      <c r="N466" s="289"/>
      <c r="O466" s="290"/>
      <c r="P466" s="301"/>
      <c r="Q466" s="608"/>
    </row>
    <row r="467">
      <c r="E467" s="266"/>
      <c r="F467" s="266"/>
      <c r="G467" s="311" t="s">
        <v>267</v>
      </c>
      <c r="H467" s="586" t="str">
        <f>IFS(H464=8,12,
H464=4,4,
H464=2,1,
TRUE,NA())</f>
        <v>#N/A</v>
      </c>
      <c r="I467" s="172"/>
      <c r="J467" s="290"/>
      <c r="K467" s="290"/>
      <c r="L467" s="289"/>
      <c r="M467" s="289"/>
      <c r="N467" s="289"/>
      <c r="O467" s="290"/>
      <c r="P467" s="301"/>
      <c r="Q467" s="608"/>
    </row>
    <row r="468">
      <c r="E468" s="266"/>
      <c r="F468" s="266"/>
      <c r="G468" s="613" t="s">
        <v>298</v>
      </c>
      <c r="H468" s="614">
        <f>ALL_REDUCE_CHIP2CHIP_TIME_MS(H466,H467)</f>
        <v>0</v>
      </c>
      <c r="I468" s="290"/>
      <c r="J468" s="290"/>
      <c r="K468" s="290"/>
      <c r="L468" s="289"/>
      <c r="M468" s="289"/>
      <c r="N468" s="289"/>
      <c r="O468" s="290"/>
      <c r="P468" s="301"/>
      <c r="Q468" s="608"/>
    </row>
    <row r="469">
      <c r="E469" s="266"/>
      <c r="F469" s="266"/>
      <c r="G469" s="613"/>
      <c r="H469" s="614"/>
      <c r="I469" s="290"/>
      <c r="J469" s="290"/>
      <c r="K469" s="290"/>
      <c r="L469" s="289"/>
      <c r="M469" s="289"/>
      <c r="N469" s="289"/>
      <c r="O469" s="290"/>
      <c r="P469" s="301"/>
      <c r="Q469" s="608"/>
    </row>
    <row r="470">
      <c r="E470" s="266"/>
      <c r="F470" s="266"/>
      <c r="G470" s="609" t="s">
        <v>365</v>
      </c>
      <c r="H470" s="615" t="s">
        <v>366</v>
      </c>
      <c r="I470" s="374"/>
      <c r="J470" s="374"/>
      <c r="K470" s="374"/>
      <c r="L470" s="375"/>
      <c r="M470" s="375"/>
      <c r="N470" s="375"/>
      <c r="O470" s="374"/>
      <c r="P470" s="536"/>
      <c r="Q470" s="376"/>
    </row>
    <row r="471">
      <c r="E471" s="266"/>
      <c r="F471" s="266"/>
      <c r="G471" s="284" t="s">
        <v>298</v>
      </c>
      <c r="H471" s="601">
        <f>0</f>
        <v>0</v>
      </c>
      <c r="I471" s="290"/>
      <c r="J471" s="290"/>
      <c r="K471" s="290"/>
      <c r="L471" s="289"/>
      <c r="M471" s="289"/>
      <c r="N471" s="289"/>
      <c r="O471" s="290"/>
      <c r="P471" s="301"/>
      <c r="Q471" s="608"/>
    </row>
    <row r="472">
      <c r="E472" s="266"/>
      <c r="F472" s="266"/>
      <c r="G472" s="284"/>
      <c r="H472" s="601"/>
      <c r="I472" s="290"/>
      <c r="J472" s="290"/>
      <c r="K472" s="290"/>
      <c r="L472" s="289"/>
      <c r="M472" s="289"/>
      <c r="N472" s="289"/>
      <c r="O472" s="290"/>
      <c r="P472" s="301"/>
      <c r="Q472" s="608"/>
    </row>
    <row r="473">
      <c r="E473" s="266"/>
      <c r="F473" s="266"/>
      <c r="G473" s="523" t="s">
        <v>350</v>
      </c>
      <c r="H473" s="616" t="s">
        <v>367</v>
      </c>
      <c r="I473" s="374"/>
      <c r="J473" s="374"/>
      <c r="K473" s="374"/>
      <c r="L473" s="375"/>
      <c r="M473" s="375"/>
      <c r="N473" s="375"/>
      <c r="O473" s="374"/>
      <c r="P473" s="536"/>
      <c r="Q473" s="376"/>
    </row>
    <row r="474">
      <c r="E474" s="266"/>
      <c r="F474" s="277"/>
      <c r="G474" s="600" t="s">
        <v>298</v>
      </c>
      <c r="H474" s="601">
        <f>IFS(H473=G463,H468,H473=G470,H471,TRUE,0)</f>
        <v>0</v>
      </c>
      <c r="I474" s="617"/>
      <c r="J474" s="290"/>
      <c r="K474" s="290"/>
      <c r="L474" s="289"/>
      <c r="M474" s="289"/>
      <c r="N474" s="289"/>
      <c r="O474" s="290"/>
      <c r="P474" s="301"/>
      <c r="Q474" s="608"/>
    </row>
    <row r="475">
      <c r="E475" s="266"/>
      <c r="F475" s="541" t="s">
        <v>285</v>
      </c>
      <c r="G475" s="533" t="s">
        <v>286</v>
      </c>
      <c r="H475" s="595" t="str">
        <f>VLOOKUP(O450&amp;","&amp;O454,$T$3:$W$12,4, FALSE)</f>
        <v>fp8</v>
      </c>
      <c r="I475" s="386"/>
      <c r="J475" s="380"/>
      <c r="K475" s="380"/>
      <c r="L475" s="381"/>
      <c r="M475" s="381"/>
      <c r="N475" s="381"/>
      <c r="O475" s="380"/>
      <c r="P475" s="394"/>
      <c r="Q475" s="172"/>
    </row>
    <row r="476">
      <c r="E476" s="266"/>
      <c r="F476" s="266"/>
      <c r="G476" s="533" t="s">
        <v>354</v>
      </c>
      <c r="H476" s="533">
        <v>128.0</v>
      </c>
      <c r="I476" s="386"/>
      <c r="J476" s="380"/>
      <c r="K476" s="380"/>
      <c r="L476" s="381"/>
      <c r="M476" s="381"/>
      <c r="N476" s="381"/>
      <c r="O476" s="380"/>
      <c r="P476" s="394"/>
      <c r="Q476" s="172"/>
    </row>
    <row r="477">
      <c r="E477" s="266"/>
      <c r="F477" s="266"/>
      <c r="G477" s="533" t="s">
        <v>355</v>
      </c>
      <c r="H477" s="599">
        <f t="array" ref="H477">CALCULATE_FLOPS(HSTACK(H476,M453),J457:M457,L457,K457,H475)</f>
        <v>3758096384</v>
      </c>
      <c r="I477" s="386"/>
      <c r="J477" s="380"/>
      <c r="K477" s="380"/>
      <c r="L477" s="381"/>
      <c r="M477" s="381"/>
      <c r="N477" s="381"/>
      <c r="O477" s="380"/>
      <c r="P477" s="394"/>
      <c r="Q477" s="172"/>
    </row>
    <row r="478">
      <c r="E478" s="266"/>
      <c r="F478" s="266"/>
      <c r="G478" s="533" t="s">
        <v>356</v>
      </c>
      <c r="H478" s="533">
        <f>CEILING(PRODUCT(K453:L453)/H476,1)</f>
        <v>8</v>
      </c>
      <c r="I478" s="386"/>
      <c r="J478" s="380"/>
      <c r="K478" s="380"/>
      <c r="L478" s="381"/>
      <c r="M478" s="381"/>
      <c r="N478" s="381"/>
      <c r="O478" s="380"/>
      <c r="P478" s="394"/>
      <c r="Q478" s="172"/>
    </row>
    <row r="479">
      <c r="E479" s="266"/>
      <c r="F479" s="266"/>
      <c r="G479" s="533" t="s">
        <v>357</v>
      </c>
      <c r="H479" s="533">
        <f>PARAMS("E")/SHARDING(K456)</f>
        <v>4</v>
      </c>
      <c r="I479" s="386"/>
      <c r="J479" s="380"/>
      <c r="K479" s="380"/>
      <c r="L479" s="381"/>
      <c r="M479" s="381"/>
      <c r="N479" s="381"/>
      <c r="O479" s="380"/>
      <c r="P479" s="394"/>
      <c r="Q479" s="172"/>
    </row>
    <row r="480">
      <c r="E480" s="266"/>
      <c r="F480" s="266"/>
      <c r="G480" s="533" t="s">
        <v>368</v>
      </c>
      <c r="H480" s="595">
        <f>H478 + IF(PARAMS("enforce_perfect_expert_routing"),0,H479-1)</f>
        <v>8</v>
      </c>
      <c r="I480" s="598" t="s">
        <v>359</v>
      </c>
      <c r="J480" s="380"/>
      <c r="K480" s="380"/>
      <c r="L480" s="381"/>
      <c r="M480" s="381"/>
      <c r="N480" s="381"/>
      <c r="O480" s="380"/>
      <c r="P480" s="394"/>
      <c r="Q480" s="172"/>
    </row>
    <row r="481">
      <c r="E481" s="266"/>
      <c r="F481" s="266"/>
      <c r="G481" s="533" t="s">
        <v>299</v>
      </c>
      <c r="H481" s="599">
        <f>H477*H480</f>
        <v>30064771072</v>
      </c>
      <c r="I481" s="386"/>
      <c r="J481" s="380"/>
      <c r="K481" s="380"/>
      <c r="L481" s="381"/>
      <c r="M481" s="381"/>
      <c r="N481" s="381"/>
      <c r="O481" s="380"/>
      <c r="P481" s="394"/>
      <c r="Q481" s="172"/>
    </row>
    <row r="482">
      <c r="E482" s="266"/>
      <c r="F482" s="266"/>
      <c r="G482" s="595" t="s">
        <v>299</v>
      </c>
      <c r="H482" s="618">
        <f>H477*H480</f>
        <v>30064771072</v>
      </c>
      <c r="I482" s="418"/>
      <c r="J482" s="261"/>
      <c r="K482" s="261"/>
      <c r="L482" s="274"/>
      <c r="M482" s="274"/>
      <c r="N482" s="274"/>
      <c r="O482" s="261"/>
      <c r="P482" s="303"/>
      <c r="Q482" s="222"/>
    </row>
    <row r="483">
      <c r="E483" s="266"/>
      <c r="F483" s="277"/>
      <c r="G483" s="600" t="s">
        <v>288</v>
      </c>
      <c r="H483" s="619">
        <f>COMPUTE_TIME_MS(H482, H475)</f>
        <v>0.01515346169</v>
      </c>
      <c r="I483" s="390"/>
      <c r="J483" s="391"/>
      <c r="K483" s="391"/>
      <c r="L483" s="392"/>
      <c r="M483" s="392"/>
      <c r="N483" s="392"/>
      <c r="O483" s="391"/>
      <c r="P483" s="602"/>
      <c r="Q483" s="305"/>
    </row>
    <row r="484">
      <c r="E484" s="266"/>
      <c r="F484" s="541" t="s">
        <v>289</v>
      </c>
      <c r="G484" s="595" t="s">
        <v>290</v>
      </c>
      <c r="H484" s="620">
        <f>IF(Q450,0,P453)+IF(Q454,0,P457)+IF(Q458,0,P461)</f>
        <v>44</v>
      </c>
      <c r="I484" s="261"/>
      <c r="J484" s="261"/>
      <c r="K484" s="261"/>
      <c r="L484" s="274"/>
      <c r="M484" s="274"/>
      <c r="N484" s="274"/>
      <c r="O484" s="261"/>
      <c r="P484" s="303"/>
      <c r="Q484" s="222"/>
    </row>
    <row r="485">
      <c r="E485" s="277"/>
      <c r="F485" s="277"/>
      <c r="G485" s="604" t="s">
        <v>291</v>
      </c>
      <c r="H485" s="621">
        <f>HBM_TIME_MS(H484)</f>
        <v>0.01468515038</v>
      </c>
      <c r="I485" s="391"/>
      <c r="J485" s="391"/>
      <c r="K485" s="391"/>
      <c r="L485" s="392"/>
      <c r="M485" s="392"/>
      <c r="N485" s="392"/>
      <c r="O485" s="391"/>
      <c r="P485" s="602"/>
      <c r="Q485" s="305"/>
    </row>
    <row r="486">
      <c r="E486" s="258" t="s">
        <v>369</v>
      </c>
      <c r="F486" s="622" t="s">
        <v>57</v>
      </c>
      <c r="G486" s="297" t="s">
        <v>259</v>
      </c>
      <c r="H486" s="463" t="s">
        <v>238</v>
      </c>
      <c r="I486" s="261" t="s">
        <v>239</v>
      </c>
      <c r="J486" s="262"/>
      <c r="K486" s="262" t="s">
        <v>40</v>
      </c>
      <c r="L486" s="262" t="s">
        <v>159</v>
      </c>
      <c r="M486" s="425" t="s">
        <v>125</v>
      </c>
      <c r="N486" s="261" t="s">
        <v>240</v>
      </c>
      <c r="O486" s="263" t="str">
        <f>PARAMS("expert_collect_dtype")</f>
        <v>bf16</v>
      </c>
      <c r="P486" s="303"/>
      <c r="Q486" s="262"/>
    </row>
    <row r="487">
      <c r="E487" s="266"/>
      <c r="F487" s="266"/>
      <c r="G487" s="266"/>
      <c r="H487" s="304" t="s">
        <v>242</v>
      </c>
      <c r="I487" s="270" t="s">
        <v>239</v>
      </c>
      <c r="J487" s="271"/>
      <c r="K487" s="270">
        <f t="shared" ref="K487:M487" si="89">PARAMS(K486)</f>
        <v>8192</v>
      </c>
      <c r="L487" s="270">
        <f t="shared" si="89"/>
        <v>8</v>
      </c>
      <c r="M487" s="270">
        <f t="shared" si="89"/>
        <v>7168</v>
      </c>
      <c r="N487" s="270" t="s">
        <v>240</v>
      </c>
      <c r="O487" s="272"/>
      <c r="P487" s="440">
        <f>SIZEOF_IN_MIB(J487:M487, O486)</f>
        <v>896</v>
      </c>
      <c r="Q487" s="269"/>
    </row>
    <row r="488">
      <c r="E488" s="266"/>
      <c r="F488" s="266"/>
      <c r="G488" s="266"/>
      <c r="H488" s="302" t="s">
        <v>244</v>
      </c>
      <c r="I488" s="274" t="s">
        <v>239</v>
      </c>
      <c r="J488" s="261"/>
      <c r="K488" s="262" t="s">
        <v>143</v>
      </c>
      <c r="L488" s="262"/>
      <c r="M488" s="262"/>
      <c r="N488" s="274" t="s">
        <v>240</v>
      </c>
      <c r="O488" s="275"/>
      <c r="P488" s="303"/>
      <c r="Q488" s="262"/>
    </row>
    <row r="489">
      <c r="E489" s="266"/>
      <c r="F489" s="266"/>
      <c r="G489" s="266"/>
      <c r="H489" s="304" t="s">
        <v>246</v>
      </c>
      <c r="I489" s="271" t="s">
        <v>239</v>
      </c>
      <c r="J489" s="270"/>
      <c r="K489" s="271">
        <f t="shared" ref="K489:M489" si="90">K487/SHARDING(K488)</f>
        <v>128</v>
      </c>
      <c r="L489" s="271">
        <f t="shared" si="90"/>
        <v>8</v>
      </c>
      <c r="M489" s="271">
        <f t="shared" si="90"/>
        <v>7168</v>
      </c>
      <c r="N489" s="271" t="s">
        <v>240</v>
      </c>
      <c r="O489" s="280"/>
      <c r="P489" s="440">
        <f>SIZEOF_IN_MIB(J489:M489, O486)</f>
        <v>14</v>
      </c>
      <c r="Q489" s="269"/>
    </row>
    <row r="490">
      <c r="E490" s="266"/>
      <c r="F490" s="266"/>
      <c r="G490" s="277"/>
      <c r="H490" s="302" t="s">
        <v>262</v>
      </c>
      <c r="I490" s="274"/>
      <c r="J490" s="261"/>
      <c r="K490" s="262" t="s">
        <v>143</v>
      </c>
      <c r="L490" s="274"/>
      <c r="M490" s="274"/>
      <c r="N490" s="274"/>
      <c r="O490" s="262"/>
      <c r="P490" s="303"/>
      <c r="Q490" s="262"/>
    </row>
    <row r="491">
      <c r="E491" s="266"/>
      <c r="F491" s="266"/>
      <c r="G491" s="623" t="s">
        <v>370</v>
      </c>
      <c r="H491" s="624" t="s">
        <v>371</v>
      </c>
      <c r="J491" s="566">
        <v>8.0</v>
      </c>
      <c r="K491" s="271"/>
      <c r="L491" s="271"/>
      <c r="M491" s="271"/>
      <c r="N491" s="271"/>
      <c r="O491" s="269"/>
      <c r="P491" s="440"/>
      <c r="Q491" s="269"/>
    </row>
    <row r="492">
      <c r="E492" s="266"/>
      <c r="F492" s="266"/>
      <c r="H492" s="625" t="s">
        <v>571</v>
      </c>
      <c r="J492" s="801">
        <f>P489 * HW_SPEC("# of TensorCore per Chip") /J491</f>
        <v>3.5</v>
      </c>
      <c r="K492" s="274"/>
      <c r="L492" s="274"/>
      <c r="M492" s="274"/>
      <c r="N492" s="274"/>
      <c r="O492" s="262"/>
      <c r="P492" s="303"/>
      <c r="Q492" s="262"/>
    </row>
    <row r="493">
      <c r="E493" s="266"/>
      <c r="F493" s="266"/>
      <c r="H493" s="624" t="s">
        <v>572</v>
      </c>
      <c r="J493" s="802">
        <f>IFS(J491=1,0,
J491=2, 1,
J491=4, 2,
J491=8, 3)</f>
        <v>3</v>
      </c>
      <c r="K493" s="271"/>
      <c r="L493" s="271"/>
      <c r="M493" s="271"/>
      <c r="N493" s="271"/>
      <c r="O493" s="269"/>
      <c r="P493" s="440"/>
      <c r="Q493" s="269"/>
    </row>
    <row r="494">
      <c r="E494" s="266"/>
      <c r="F494" s="266"/>
      <c r="H494" s="625" t="s">
        <v>573</v>
      </c>
      <c r="J494" s="626">
        <f>IFS(J491=1,0,
J491=2, 0,
J491=4, 1,
J491=8, 3)</f>
        <v>3</v>
      </c>
      <c r="K494" s="274"/>
      <c r="L494" s="274"/>
      <c r="M494" s="274"/>
      <c r="N494" s="274"/>
      <c r="O494" s="262"/>
      <c r="P494" s="303"/>
      <c r="Q494" s="262"/>
    </row>
    <row r="495">
      <c r="E495" s="266"/>
      <c r="F495" s="266"/>
      <c r="H495" s="624" t="s">
        <v>574</v>
      </c>
      <c r="J495" s="802">
        <f>IFS(J491=1,0,
J491=2, 0,
J491=4, 0,
J491=8, 1)</f>
        <v>1</v>
      </c>
      <c r="K495" s="271"/>
      <c r="L495" s="271"/>
      <c r="M495" s="271"/>
      <c r="N495" s="271"/>
      <c r="O495" s="269"/>
      <c r="P495" s="440"/>
      <c r="Q495" s="269"/>
    </row>
    <row r="496">
      <c r="E496" s="266"/>
      <c r="F496" s="266"/>
      <c r="H496" s="625" t="s">
        <v>575</v>
      </c>
      <c r="J496" s="626">
        <f>IFS(J491=1,0,
J491=2, 1,
J491=4, 4,
J491=8, 12)</f>
        <v>12</v>
      </c>
      <c r="K496" s="274"/>
      <c r="L496" s="274"/>
      <c r="M496" s="274"/>
      <c r="N496" s="274"/>
      <c r="O496" s="262"/>
      <c r="P496" s="303"/>
      <c r="Q496" s="262"/>
    </row>
    <row r="497">
      <c r="E497" s="266"/>
      <c r="F497" s="266"/>
      <c r="H497" s="624" t="s">
        <v>322</v>
      </c>
      <c r="J497" s="802">
        <f>vlookup(SHARDING(K488)*SHARDING(L488)/HW_SPEC("# of TensorCore per Chip"), DB!$A$26:$D$31, 3, FALSE)</f>
        <v>16</v>
      </c>
      <c r="K497" s="271"/>
      <c r="L497" s="271"/>
      <c r="M497" s="271"/>
      <c r="N497" s="271"/>
      <c r="O497" s="269"/>
      <c r="P497" s="440"/>
      <c r="Q497" s="269"/>
      <c r="R497" s="858"/>
    </row>
    <row r="498">
      <c r="E498" s="266"/>
      <c r="F498" s="266"/>
      <c r="H498" s="625" t="s">
        <v>576</v>
      </c>
      <c r="J498" s="801">
        <f>J492*(1*J493+2*J494+3*J495)</f>
        <v>42</v>
      </c>
      <c r="K498" s="274"/>
      <c r="L498" s="274"/>
      <c r="M498" s="274"/>
      <c r="N498" s="274"/>
      <c r="O498" s="262"/>
      <c r="P498" s="303"/>
      <c r="Q498" s="262"/>
    </row>
    <row r="499">
      <c r="E499" s="266"/>
      <c r="F499" s="266"/>
      <c r="H499" s="624" t="s">
        <v>577</v>
      </c>
      <c r="J499" s="803">
        <f>J498*J491</f>
        <v>336</v>
      </c>
      <c r="K499" s="271"/>
      <c r="L499" s="271"/>
      <c r="M499" s="271"/>
      <c r="N499" s="271"/>
      <c r="O499" s="269"/>
      <c r="P499" s="440"/>
      <c r="Q499" s="269"/>
    </row>
    <row r="500">
      <c r="E500" s="266"/>
      <c r="F500" s="266"/>
      <c r="H500" s="804" t="s">
        <v>269</v>
      </c>
      <c r="J500" s="575">
        <f>ALL2ALL_CHIP2CHIP_TIME_MS(P487,J497)</f>
        <v>0.1835008</v>
      </c>
      <c r="K500" s="274"/>
      <c r="L500" s="274"/>
      <c r="M500" s="274"/>
      <c r="N500" s="274"/>
      <c r="O500" s="262"/>
      <c r="P500" s="303"/>
      <c r="Q500" s="262"/>
      <c r="R500" s="858"/>
    </row>
    <row r="501">
      <c r="E501" s="266"/>
      <c r="F501" s="266"/>
      <c r="G501" s="151" t="s">
        <v>372</v>
      </c>
      <c r="H501" s="627" t="s">
        <v>264</v>
      </c>
      <c r="J501" s="860">
        <f>HW_SPEC("# of TensorCore per Chip")</f>
        <v>2</v>
      </c>
      <c r="K501" s="271"/>
      <c r="L501" s="271"/>
      <c r="M501" s="271"/>
      <c r="N501" s="271"/>
      <c r="O501" s="269"/>
      <c r="P501" s="440"/>
      <c r="Q501" s="269"/>
    </row>
    <row r="502">
      <c r="E502" s="266"/>
      <c r="F502" s="266"/>
      <c r="H502" s="804" t="s">
        <v>373</v>
      </c>
      <c r="J502" s="807">
        <f>P489 /J491 * (J501-1)</f>
        <v>1.75</v>
      </c>
      <c r="K502" s="274"/>
      <c r="L502" s="274"/>
      <c r="M502" s="274"/>
      <c r="N502" s="274"/>
      <c r="O502" s="262"/>
      <c r="P502" s="303"/>
      <c r="Q502" s="262"/>
    </row>
    <row r="503">
      <c r="E503" s="266"/>
      <c r="F503" s="266"/>
      <c r="H503" s="627" t="s">
        <v>341</v>
      </c>
      <c r="J503" s="806">
        <f>J502*J501</f>
        <v>3.5</v>
      </c>
      <c r="K503" s="271"/>
      <c r="L503" s="271"/>
      <c r="M503" s="271"/>
      <c r="N503" s="271"/>
      <c r="O503" s="269"/>
      <c r="P503" s="440"/>
      <c r="Q503" s="269"/>
    </row>
    <row r="504">
      <c r="E504" s="266"/>
      <c r="F504" s="266"/>
      <c r="H504" s="804" t="s">
        <v>269</v>
      </c>
      <c r="J504" s="429">
        <f>ALL2ALL_CORE2CORE_TIME_MS(J503)</f>
        <v>0.002848307292</v>
      </c>
      <c r="K504" s="274"/>
      <c r="L504" s="274"/>
      <c r="M504" s="274"/>
      <c r="N504" s="274"/>
      <c r="O504" s="262"/>
      <c r="P504" s="303"/>
      <c r="Q504" s="262"/>
    </row>
    <row r="505">
      <c r="E505" s="266"/>
      <c r="F505" s="277"/>
      <c r="G505" s="526" t="s">
        <v>269</v>
      </c>
      <c r="H505" s="578">
        <f>J500+J504</f>
        <v>0.1863491073</v>
      </c>
      <c r="I505" s="271"/>
      <c r="J505" s="270"/>
      <c r="K505" s="271"/>
      <c r="L505" s="271"/>
      <c r="M505" s="271"/>
      <c r="N505" s="271"/>
      <c r="O505" s="269"/>
      <c r="P505" s="440"/>
      <c r="Q505" s="269"/>
    </row>
    <row r="506">
      <c r="E506" s="266"/>
      <c r="F506" s="632" t="s">
        <v>374</v>
      </c>
      <c r="G506" s="593" t="s">
        <v>116</v>
      </c>
      <c r="H506" s="633" t="s">
        <v>706</v>
      </c>
      <c r="I506" s="261"/>
      <c r="J506" s="262"/>
      <c r="K506" s="262"/>
      <c r="L506" s="262"/>
      <c r="M506" s="262"/>
      <c r="N506" s="274"/>
      <c r="O506" s="262"/>
      <c r="P506" s="303"/>
      <c r="Q506" s="262"/>
    </row>
    <row r="507">
      <c r="E507" s="266"/>
      <c r="F507" s="266"/>
      <c r="G507" s="297" t="s">
        <v>259</v>
      </c>
      <c r="H507" s="461" t="s">
        <v>238</v>
      </c>
      <c r="I507" s="270" t="s">
        <v>239</v>
      </c>
      <c r="J507" s="269"/>
      <c r="K507" s="269" t="s">
        <v>40</v>
      </c>
      <c r="L507" s="269" t="s">
        <v>38</v>
      </c>
      <c r="M507" s="269" t="s">
        <v>125</v>
      </c>
      <c r="N507" s="271"/>
      <c r="O507" s="399" t="str">
        <f>PARAMS("expert_collect_dtype")</f>
        <v>bf16</v>
      </c>
      <c r="P507" s="440"/>
      <c r="Q507" s="269"/>
    </row>
    <row r="508">
      <c r="E508" s="266"/>
      <c r="F508" s="266"/>
      <c r="G508" s="266"/>
      <c r="H508" s="302" t="s">
        <v>242</v>
      </c>
      <c r="I508" s="261" t="s">
        <v>239</v>
      </c>
      <c r="J508" s="274"/>
      <c r="K508" s="261">
        <f t="shared" ref="K508:M508" si="91">PARAMS(K507)</f>
        <v>8192</v>
      </c>
      <c r="L508" s="261">
        <f t="shared" si="91"/>
        <v>1</v>
      </c>
      <c r="M508" s="261">
        <f t="shared" si="91"/>
        <v>7168</v>
      </c>
      <c r="N508" s="274"/>
      <c r="O508" s="275"/>
      <c r="P508" s="303">
        <f>SIZEOF_IN_MIB(J508:M508, O507)</f>
        <v>112</v>
      </c>
      <c r="Q508" s="262"/>
    </row>
    <row r="509">
      <c r="E509" s="266"/>
      <c r="F509" s="266"/>
      <c r="G509" s="266"/>
      <c r="H509" s="449" t="s">
        <v>244</v>
      </c>
      <c r="I509" s="271" t="s">
        <v>239</v>
      </c>
      <c r="J509" s="270"/>
      <c r="K509" s="269"/>
      <c r="L509" s="269"/>
      <c r="M509" s="269" t="s">
        <v>33</v>
      </c>
      <c r="N509" s="271"/>
      <c r="O509" s="272"/>
      <c r="P509" s="440"/>
      <c r="Q509" s="269"/>
    </row>
    <row r="510">
      <c r="E510" s="266"/>
      <c r="F510" s="266"/>
      <c r="G510" s="266"/>
      <c r="H510" s="300" t="s">
        <v>246</v>
      </c>
      <c r="I510" s="289" t="s">
        <v>239</v>
      </c>
      <c r="J510" s="290"/>
      <c r="K510" s="289">
        <f t="shared" ref="K510:M510" si="92">K508/SHARDING(K509)</f>
        <v>8192</v>
      </c>
      <c r="L510" s="289">
        <f t="shared" si="92"/>
        <v>1</v>
      </c>
      <c r="M510" s="289">
        <f t="shared" si="92"/>
        <v>112</v>
      </c>
      <c r="N510" s="289"/>
      <c r="O510" s="277"/>
      <c r="P510" s="301">
        <f>SIZEOF_IN_MIB(J510:M510, O507)</f>
        <v>1.75</v>
      </c>
      <c r="Q510" s="195"/>
    </row>
    <row r="511">
      <c r="E511" s="266"/>
      <c r="F511" s="266"/>
      <c r="G511" s="277"/>
      <c r="H511" s="634" t="s">
        <v>376</v>
      </c>
      <c r="I511" s="635"/>
      <c r="J511" s="195" t="s">
        <v>143</v>
      </c>
      <c r="K511" s="289"/>
      <c r="L511" s="289"/>
      <c r="M511" s="289"/>
      <c r="N511" s="289"/>
      <c r="O511" s="195"/>
      <c r="P511" s="636"/>
      <c r="Q511" s="195"/>
    </row>
    <row r="512">
      <c r="E512" s="266"/>
      <c r="F512" s="266"/>
      <c r="G512" s="311" t="s">
        <v>264</v>
      </c>
      <c r="H512" s="637">
        <f>SHARDING(J511) * SHARDING(H462)</f>
        <v>64</v>
      </c>
      <c r="I512" s="289"/>
      <c r="J512" s="290"/>
      <c r="K512" s="289"/>
      <c r="L512" s="289"/>
      <c r="M512" s="289"/>
      <c r="N512" s="289"/>
      <c r="O512" s="195"/>
      <c r="P512" s="636"/>
      <c r="Q512" s="195"/>
    </row>
    <row r="513">
      <c r="E513" s="266"/>
      <c r="F513" s="266"/>
      <c r="G513" s="526" t="s">
        <v>340</v>
      </c>
      <c r="H513" s="584">
        <f>P510 / H512 * (H512-1)</f>
        <v>1.72265625</v>
      </c>
      <c r="I513" s="289"/>
      <c r="J513" s="290"/>
      <c r="K513" s="289"/>
      <c r="L513" s="289"/>
      <c r="M513" s="289"/>
      <c r="N513" s="289"/>
      <c r="O513" s="195"/>
      <c r="P513" s="636"/>
      <c r="Q513" s="195"/>
    </row>
    <row r="514">
      <c r="E514" s="266"/>
      <c r="F514" s="266"/>
      <c r="G514" s="526" t="s">
        <v>341</v>
      </c>
      <c r="H514" s="638">
        <f>H513*H512</f>
        <v>110.25</v>
      </c>
      <c r="I514" s="533"/>
      <c r="J514" s="290"/>
      <c r="K514" s="289"/>
      <c r="L514" s="289"/>
      <c r="M514" s="289"/>
      <c r="N514" s="289"/>
      <c r="O514" s="195"/>
      <c r="P514" s="636"/>
      <c r="Q514" s="195"/>
    </row>
    <row r="515">
      <c r="E515" s="266"/>
      <c r="F515" s="266"/>
      <c r="G515" s="526" t="s">
        <v>377</v>
      </c>
      <c r="H515" s="639">
        <f>HW_SPEC("# of TensorCore per Chip")</f>
        <v>2</v>
      </c>
      <c r="I515" s="633" t="s">
        <v>378</v>
      </c>
      <c r="J515" s="261"/>
      <c r="K515" s="274"/>
      <c r="L515" s="274"/>
      <c r="M515" s="274"/>
      <c r="N515" s="274"/>
      <c r="O515" s="262"/>
      <c r="P515" s="640"/>
      <c r="Q515" s="262"/>
    </row>
    <row r="516">
      <c r="E516" s="266"/>
      <c r="F516" s="266"/>
      <c r="G516" s="311" t="s">
        <v>267</v>
      </c>
      <c r="H516" s="336" t="str">
        <f>IFS(H512=8,12,
H512=4,4,
H512=2,1,
TRUE,NA())</f>
        <v>#N/A</v>
      </c>
      <c r="I516" s="641"/>
      <c r="J516" s="270"/>
      <c r="K516" s="271"/>
      <c r="L516" s="271"/>
      <c r="M516" s="271"/>
      <c r="N516" s="271"/>
      <c r="O516" s="269"/>
      <c r="P516" s="642"/>
      <c r="Q516" s="269"/>
    </row>
    <row r="517">
      <c r="E517" s="266"/>
      <c r="F517" s="277"/>
      <c r="G517" s="526" t="s">
        <v>380</v>
      </c>
      <c r="H517" s="575" t="str">
        <f>REDUCE_SCATTER_CHIP2CHIP_TIME_MS2(H514*H515,H516)</f>
        <v>#N/A</v>
      </c>
      <c r="I517" s="534"/>
      <c r="J517" s="261"/>
      <c r="K517" s="274"/>
      <c r="L517" s="274"/>
      <c r="M517" s="274"/>
      <c r="N517" s="274"/>
      <c r="O517" s="262"/>
      <c r="P517" s="640"/>
      <c r="Q517" s="262"/>
    </row>
    <row r="518">
      <c r="E518" s="266"/>
      <c r="F518" s="632" t="s">
        <v>56</v>
      </c>
      <c r="G518" s="643" t="s">
        <v>116</v>
      </c>
      <c r="H518" s="324" t="s">
        <v>707</v>
      </c>
      <c r="I518" s="269"/>
      <c r="J518" s="270"/>
      <c r="K518" s="269"/>
      <c r="L518" s="488"/>
      <c r="M518" s="269"/>
      <c r="N518" s="271"/>
      <c r="O518" s="269"/>
      <c r="P518" s="440"/>
      <c r="Q518" s="269"/>
    </row>
    <row r="519">
      <c r="E519" s="266"/>
      <c r="F519" s="266"/>
      <c r="G519" s="541" t="s">
        <v>259</v>
      </c>
      <c r="H519" s="534" t="s">
        <v>238</v>
      </c>
      <c r="I519" s="534"/>
      <c r="J519" s="261"/>
      <c r="K519" s="262" t="s">
        <v>40</v>
      </c>
      <c r="L519" s="425" t="s">
        <v>38</v>
      </c>
      <c r="M519" s="262" t="s">
        <v>125</v>
      </c>
      <c r="N519" s="274"/>
      <c r="O519" s="263" t="str">
        <f>PARAMS("expert_collect_dtype")</f>
        <v>bf16</v>
      </c>
      <c r="P519" s="303"/>
      <c r="Q519" s="262"/>
    </row>
    <row r="520">
      <c r="E520" s="266"/>
      <c r="F520" s="266"/>
      <c r="G520" s="266"/>
      <c r="H520" s="304" t="s">
        <v>242</v>
      </c>
      <c r="I520" s="304"/>
      <c r="J520" s="270"/>
      <c r="K520" s="271">
        <f t="shared" ref="K520:M520" si="93">PARAMS(K519)</f>
        <v>8192</v>
      </c>
      <c r="L520" s="271">
        <f t="shared" si="93"/>
        <v>1</v>
      </c>
      <c r="M520" s="271">
        <f t="shared" si="93"/>
        <v>7168</v>
      </c>
      <c r="N520" s="271"/>
      <c r="O520" s="272"/>
      <c r="P520" s="440">
        <f>SIZEOF_IN_MIB(J520:M520, O519)</f>
        <v>112</v>
      </c>
      <c r="Q520" s="269"/>
    </row>
    <row r="521">
      <c r="E521" s="266"/>
      <c r="F521" s="266"/>
      <c r="G521" s="266"/>
      <c r="H521" s="534" t="s">
        <v>244</v>
      </c>
      <c r="I521" s="534"/>
      <c r="J521" s="261"/>
      <c r="K521" s="262"/>
      <c r="L521" s="262"/>
      <c r="M521" s="262"/>
      <c r="N521" s="274"/>
      <c r="O521" s="275"/>
      <c r="P521" s="303"/>
      <c r="Q521" s="262"/>
    </row>
    <row r="522">
      <c r="E522" s="266"/>
      <c r="F522" s="266"/>
      <c r="G522" s="266"/>
      <c r="H522" s="449" t="s">
        <v>246</v>
      </c>
      <c r="I522" s="449"/>
      <c r="J522" s="270"/>
      <c r="K522" s="271">
        <f t="shared" ref="K522:M522" si="94">K520/SHARDING(K521)</f>
        <v>8192</v>
      </c>
      <c r="L522" s="271">
        <f t="shared" si="94"/>
        <v>1</v>
      </c>
      <c r="M522" s="271">
        <f t="shared" si="94"/>
        <v>7168</v>
      </c>
      <c r="N522" s="271"/>
      <c r="O522" s="280"/>
      <c r="P522" s="440">
        <f>SIZEOF_IN_MIB(J522:M522, O519)</f>
        <v>112</v>
      </c>
      <c r="Q522" s="269"/>
    </row>
    <row r="523">
      <c r="E523" s="266"/>
      <c r="F523" s="266"/>
      <c r="G523" s="277"/>
      <c r="H523" s="571" t="s">
        <v>376</v>
      </c>
      <c r="I523" s="302"/>
      <c r="J523" s="571" t="s">
        <v>143</v>
      </c>
      <c r="K523" s="261"/>
      <c r="L523" s="262"/>
      <c r="M523" s="274"/>
      <c r="N523" s="274"/>
      <c r="O523" s="262"/>
      <c r="P523" s="303"/>
      <c r="Q523" s="262"/>
    </row>
    <row r="524">
      <c r="E524" s="266"/>
      <c r="F524" s="266"/>
      <c r="G524" s="384" t="s">
        <v>382</v>
      </c>
      <c r="H524" s="538" t="s">
        <v>264</v>
      </c>
      <c r="I524" s="305"/>
      <c r="J524" s="527">
        <f>SHARDING(J523)*SHARDING(H462)/HW_SPEC("# of TensorCore per Chip")</f>
        <v>32</v>
      </c>
      <c r="K524" s="270"/>
      <c r="L524" s="269"/>
      <c r="M524" s="271"/>
      <c r="N524" s="271"/>
      <c r="O524" s="269"/>
      <c r="P524" s="440"/>
      <c r="Q524" s="269"/>
    </row>
    <row r="525">
      <c r="E525" s="266"/>
      <c r="F525" s="266"/>
      <c r="G525" s="266"/>
      <c r="H525" s="571" t="s">
        <v>383</v>
      </c>
      <c r="I525" s="222"/>
      <c r="J525" s="646">
        <f>P522 / J524 * (J524-1)</f>
        <v>108.5</v>
      </c>
      <c r="K525" s="261"/>
      <c r="L525" s="262"/>
      <c r="M525" s="274"/>
      <c r="N525" s="274"/>
      <c r="O525" s="262"/>
      <c r="P525" s="303"/>
      <c r="Q525" s="262"/>
    </row>
    <row r="526">
      <c r="E526" s="266"/>
      <c r="F526" s="266"/>
      <c r="G526" s="266"/>
      <c r="H526" s="566" t="s">
        <v>341</v>
      </c>
      <c r="I526" s="305"/>
      <c r="J526" s="645">
        <f>J525*J524</f>
        <v>3472</v>
      </c>
      <c r="K526" s="270"/>
      <c r="L526" s="269"/>
      <c r="M526" s="271"/>
      <c r="N526" s="271"/>
      <c r="O526" s="269"/>
      <c r="P526" s="440"/>
      <c r="Q526" s="269"/>
    </row>
    <row r="527">
      <c r="E527" s="266"/>
      <c r="F527" s="266"/>
      <c r="G527" s="266"/>
      <c r="H527" s="571" t="s">
        <v>267</v>
      </c>
      <c r="I527" s="222"/>
      <c r="J527" s="644">
        <f>vlookup(J524, DB!$A$26:$D$31, 4, FALSE)/2</f>
        <v>80</v>
      </c>
      <c r="K527" s="261"/>
      <c r="L527" s="262"/>
      <c r="M527" s="274"/>
      <c r="N527" s="274"/>
      <c r="O527" s="262"/>
      <c r="P527" s="303"/>
      <c r="Q527" s="262"/>
    </row>
    <row r="528">
      <c r="E528" s="266"/>
      <c r="F528" s="266"/>
      <c r="G528" s="277"/>
      <c r="H528" s="566" t="s">
        <v>269</v>
      </c>
      <c r="I528" s="305"/>
      <c r="J528" s="808">
        <f>IF(J526=0,0, REDUCE_SCATTER_CHIP2CHIP_TIME_MS2(J526,J527))</f>
        <v>0.2648925781</v>
      </c>
      <c r="K528" s="270"/>
      <c r="L528" s="269"/>
      <c r="M528" s="271"/>
      <c r="N528" s="271"/>
      <c r="O528" s="269"/>
      <c r="P528" s="440"/>
      <c r="Q528" s="269"/>
    </row>
    <row r="529">
      <c r="E529" s="266"/>
      <c r="F529" s="266"/>
      <c r="G529" s="541" t="s">
        <v>384</v>
      </c>
      <c r="H529" s="342" t="s">
        <v>264</v>
      </c>
      <c r="I529" s="533"/>
      <c r="J529" s="647">
        <f>HW_SPEC("# of TensorCore per Chip")</f>
        <v>2</v>
      </c>
      <c r="K529" s="290"/>
      <c r="L529" s="195"/>
      <c r="M529" s="289"/>
      <c r="N529" s="289"/>
      <c r="O529" s="195"/>
      <c r="P529" s="301"/>
      <c r="Q529" s="195"/>
    </row>
    <row r="530">
      <c r="E530" s="266"/>
      <c r="F530" s="266"/>
      <c r="G530" s="266"/>
      <c r="H530" s="634" t="s">
        <v>373</v>
      </c>
      <c r="I530" s="172"/>
      <c r="J530" s="648">
        <f>P522 * (J529-1)/J529</f>
        <v>56</v>
      </c>
      <c r="K530" s="290"/>
      <c r="L530" s="195"/>
      <c r="M530" s="289"/>
      <c r="N530" s="289"/>
      <c r="O530" s="195"/>
      <c r="P530" s="301"/>
      <c r="Q530" s="195"/>
    </row>
    <row r="531">
      <c r="E531" s="266"/>
      <c r="F531" s="266"/>
      <c r="G531" s="266"/>
      <c r="H531" s="634" t="s">
        <v>341</v>
      </c>
      <c r="I531" s="172"/>
      <c r="J531" s="648">
        <f>J530*J529</f>
        <v>112</v>
      </c>
      <c r="K531" s="290"/>
      <c r="L531" s="195"/>
      <c r="M531" s="289"/>
      <c r="N531" s="289"/>
      <c r="O531" s="195"/>
      <c r="P531" s="301"/>
      <c r="Q531" s="195"/>
    </row>
    <row r="532">
      <c r="E532" s="266"/>
      <c r="F532" s="266"/>
      <c r="G532" s="266"/>
      <c r="H532" s="634" t="s">
        <v>269</v>
      </c>
      <c r="I532" s="172"/>
      <c r="J532" s="649">
        <f>REDUCE_SCATTER_CORE2CORE_TIME_MS(J531)</f>
        <v>0.09114583333</v>
      </c>
      <c r="K532" s="290"/>
      <c r="L532" s="195"/>
      <c r="M532" s="289"/>
      <c r="N532" s="289"/>
      <c r="O532" s="195"/>
      <c r="P532" s="301"/>
      <c r="Q532" s="195"/>
    </row>
    <row r="533">
      <c r="E533" s="266"/>
      <c r="F533" s="266"/>
      <c r="G533" s="277"/>
      <c r="H533" s="634" t="s">
        <v>385</v>
      </c>
      <c r="I533" s="172"/>
      <c r="J533" s="649">
        <f>J532/J524</f>
        <v>0.002848307292</v>
      </c>
      <c r="K533" s="290"/>
      <c r="L533" s="195"/>
      <c r="M533" s="289"/>
      <c r="N533" s="289"/>
      <c r="O533" s="195"/>
      <c r="P533" s="301"/>
      <c r="Q533" s="195"/>
    </row>
    <row r="534">
      <c r="E534" s="266"/>
      <c r="F534" s="277"/>
      <c r="G534" s="531" t="s">
        <v>386</v>
      </c>
      <c r="H534" s="809">
        <f>SUM(J528+J533)</f>
        <v>0.2677408854</v>
      </c>
      <c r="I534" s="649"/>
      <c r="J534" s="290"/>
      <c r="K534" s="290"/>
      <c r="L534" s="195"/>
      <c r="M534" s="289"/>
      <c r="N534" s="289"/>
      <c r="O534" s="195"/>
      <c r="P534" s="301"/>
      <c r="Q534" s="195"/>
    </row>
    <row r="535">
      <c r="E535" s="266"/>
      <c r="F535" s="296" t="s">
        <v>293</v>
      </c>
      <c r="G535" s="651" t="s">
        <v>280</v>
      </c>
      <c r="H535" s="652" t="s">
        <v>57</v>
      </c>
      <c r="I535" s="582"/>
      <c r="J535" s="380"/>
      <c r="K535" s="380"/>
      <c r="L535" s="381"/>
      <c r="M535" s="381"/>
      <c r="N535" s="381"/>
      <c r="O535" s="380"/>
      <c r="P535" s="653"/>
      <c r="Q535" s="172"/>
    </row>
    <row r="536">
      <c r="E536" s="266"/>
      <c r="F536" s="266"/>
      <c r="G536" s="523" t="s">
        <v>298</v>
      </c>
      <c r="H536" s="654">
        <f>IFS(H535=F486,H505,H535=F506,H517,F518=H535,H534, TRUE,0)</f>
        <v>0.1863491073</v>
      </c>
      <c r="I536" s="513"/>
      <c r="J536" s="374"/>
      <c r="K536" s="374"/>
      <c r="L536" s="375"/>
      <c r="M536" s="375"/>
      <c r="N536" s="375"/>
      <c r="O536" s="374"/>
      <c r="P536" s="655"/>
      <c r="Q536" s="376"/>
    </row>
    <row r="537">
      <c r="E537" s="266"/>
      <c r="F537" s="266"/>
      <c r="G537" s="378" t="s">
        <v>283</v>
      </c>
      <c r="H537" s="558" t="str">
        <f>IFS(PARAMS("topo")="2x2x2", (2+2+2)/2,
PARAMS("topo")="2x2", (2+2)/2,
TRUE, NA())</f>
        <v>#NAME?</v>
      </c>
      <c r="I537" s="582"/>
      <c r="J537" s="380"/>
      <c r="K537" s="380"/>
      <c r="L537" s="381"/>
      <c r="M537" s="381"/>
      <c r="N537" s="381"/>
      <c r="O537" s="380"/>
      <c r="P537" s="653"/>
      <c r="Q537" s="172"/>
    </row>
    <row r="538">
      <c r="E538" s="266"/>
      <c r="F538" s="277"/>
      <c r="G538" s="372" t="s">
        <v>284</v>
      </c>
      <c r="H538" s="373" t="str">
        <f>IF(H535="No Collectives", 0, H537 * HW_SPEC("Chip-to-Chip ICI Latency (ms)"))</f>
        <v>#NAME?</v>
      </c>
      <c r="I538" s="580"/>
      <c r="J538" s="374"/>
      <c r="K538" s="374"/>
      <c r="L538" s="375"/>
      <c r="M538" s="375"/>
      <c r="N538" s="375"/>
      <c r="O538" s="374"/>
      <c r="P538" s="655"/>
      <c r="Q538" s="504"/>
    </row>
    <row r="539">
      <c r="E539" s="266"/>
      <c r="F539" s="541" t="s">
        <v>285</v>
      </c>
      <c r="G539" s="533" t="s">
        <v>45</v>
      </c>
      <c r="H539" s="810"/>
      <c r="I539" s="582"/>
      <c r="J539" s="380"/>
      <c r="K539" s="380"/>
      <c r="L539" s="381"/>
      <c r="M539" s="381"/>
      <c r="N539" s="381"/>
      <c r="O539" s="380"/>
      <c r="P539" s="653"/>
      <c r="Q539" s="172"/>
    </row>
    <row r="540">
      <c r="E540" s="266"/>
      <c r="F540" s="266"/>
      <c r="G540" s="533"/>
      <c r="H540" s="595"/>
      <c r="I540" s="386"/>
      <c r="J540" s="380"/>
      <c r="K540" s="380"/>
      <c r="L540" s="381"/>
      <c r="M540" s="381"/>
      <c r="N540" s="381"/>
      <c r="O540" s="380"/>
      <c r="P540" s="653"/>
      <c r="Q540" s="172"/>
    </row>
    <row r="541">
      <c r="E541" s="266"/>
      <c r="F541" s="277"/>
      <c r="G541" s="533"/>
      <c r="H541" s="595"/>
      <c r="I541" s="386"/>
      <c r="J541" s="380"/>
      <c r="K541" s="380"/>
      <c r="L541" s="381"/>
      <c r="M541" s="381"/>
      <c r="N541" s="381"/>
      <c r="O541" s="380"/>
      <c r="P541" s="653"/>
      <c r="Q541" s="172"/>
    </row>
    <row r="542">
      <c r="E542" s="266"/>
      <c r="F542" s="541" t="s">
        <v>289</v>
      </c>
      <c r="G542" s="533" t="s">
        <v>45</v>
      </c>
      <c r="H542" s="595"/>
      <c r="I542" s="386"/>
      <c r="J542" s="380"/>
      <c r="K542" s="380"/>
      <c r="L542" s="381"/>
      <c r="M542" s="381"/>
      <c r="N542" s="381"/>
      <c r="O542" s="380"/>
      <c r="P542" s="653"/>
      <c r="Q542" s="172"/>
    </row>
    <row r="543">
      <c r="E543" s="277"/>
      <c r="F543" s="277"/>
      <c r="G543" s="533"/>
      <c r="H543" s="595"/>
      <c r="I543" s="386"/>
      <c r="J543" s="380"/>
      <c r="K543" s="380"/>
      <c r="L543" s="381"/>
      <c r="M543" s="381"/>
      <c r="N543" s="381"/>
      <c r="O543" s="380"/>
      <c r="P543" s="653"/>
      <c r="Q543" s="172"/>
    </row>
    <row r="544">
      <c r="E544" s="258" t="s">
        <v>387</v>
      </c>
      <c r="F544" s="656" t="s">
        <v>249</v>
      </c>
      <c r="G544" s="260"/>
      <c r="H544" s="463" t="s">
        <v>238</v>
      </c>
      <c r="I544" s="261" t="s">
        <v>239</v>
      </c>
      <c r="J544" s="262"/>
      <c r="K544" s="262" t="s">
        <v>40</v>
      </c>
      <c r="L544" s="262" t="s">
        <v>38</v>
      </c>
      <c r="M544" s="425" t="s">
        <v>125</v>
      </c>
      <c r="N544" s="261" t="s">
        <v>240</v>
      </c>
      <c r="O544" s="263" t="s">
        <v>63</v>
      </c>
      <c r="P544" s="303"/>
      <c r="Q544" s="263" t="b">
        <v>0</v>
      </c>
    </row>
    <row r="545">
      <c r="E545" s="266"/>
      <c r="F545" s="267"/>
      <c r="G545" s="268"/>
      <c r="H545" s="304" t="s">
        <v>242</v>
      </c>
      <c r="I545" s="270" t="s">
        <v>239</v>
      </c>
      <c r="J545" s="271"/>
      <c r="K545" s="270">
        <f t="shared" ref="K545:M545" si="95">PARAMS(K544)</f>
        <v>8192</v>
      </c>
      <c r="L545" s="270">
        <f t="shared" si="95"/>
        <v>1</v>
      </c>
      <c r="M545" s="270">
        <f t="shared" si="95"/>
        <v>7168</v>
      </c>
      <c r="N545" s="270" t="s">
        <v>240</v>
      </c>
      <c r="O545" s="272"/>
      <c r="P545" s="440">
        <f>SIZEOF_IN_MIB(J545:M545, O544)</f>
        <v>56</v>
      </c>
      <c r="Q545" s="272"/>
    </row>
    <row r="546">
      <c r="E546" s="266"/>
      <c r="F546" s="267"/>
      <c r="G546" s="268"/>
      <c r="H546" s="534" t="s">
        <v>244</v>
      </c>
      <c r="I546" s="274" t="s">
        <v>239</v>
      </c>
      <c r="J546" s="261"/>
      <c r="K546" s="262" t="s">
        <v>143</v>
      </c>
      <c r="L546" s="262"/>
      <c r="M546" s="262"/>
      <c r="N546" s="274" t="s">
        <v>240</v>
      </c>
      <c r="O546" s="275"/>
      <c r="P546" s="303"/>
      <c r="Q546" s="275"/>
    </row>
    <row r="547">
      <c r="E547" s="266"/>
      <c r="F547" s="278"/>
      <c r="G547" s="279"/>
      <c r="H547" s="304" t="s">
        <v>246</v>
      </c>
      <c r="I547" s="271" t="s">
        <v>239</v>
      </c>
      <c r="J547" s="270"/>
      <c r="K547" s="271">
        <f t="shared" ref="K547:M547" si="96">K545/SHARDING(K546)</f>
        <v>128</v>
      </c>
      <c r="L547" s="271">
        <f t="shared" si="96"/>
        <v>1</v>
      </c>
      <c r="M547" s="271">
        <f t="shared" si="96"/>
        <v>7168</v>
      </c>
      <c r="N547" s="271" t="s">
        <v>240</v>
      </c>
      <c r="O547" s="280"/>
      <c r="P547" s="440">
        <f>SIZEOF_IN_MIB(J547:M547, O544)</f>
        <v>0.875</v>
      </c>
      <c r="Q547" s="280"/>
    </row>
    <row r="548">
      <c r="E548" s="266"/>
      <c r="F548" s="657" t="s">
        <v>253</v>
      </c>
      <c r="G548" s="260"/>
      <c r="H548" s="534" t="s">
        <v>238</v>
      </c>
      <c r="I548" s="274" t="s">
        <v>239</v>
      </c>
      <c r="J548" s="261"/>
      <c r="K548" s="425">
        <v>2.0</v>
      </c>
      <c r="L548" s="425" t="s">
        <v>125</v>
      </c>
      <c r="M548" s="262" t="s">
        <v>129</v>
      </c>
      <c r="N548" s="274" t="s">
        <v>240</v>
      </c>
      <c r="O548" s="263" t="s">
        <v>127</v>
      </c>
      <c r="P548" s="303"/>
      <c r="Q548" s="263" t="b">
        <v>0</v>
      </c>
    </row>
    <row r="549">
      <c r="E549" s="266"/>
      <c r="F549" s="267"/>
      <c r="G549" s="268"/>
      <c r="H549" s="304" t="s">
        <v>242</v>
      </c>
      <c r="I549" s="271" t="s">
        <v>239</v>
      </c>
      <c r="J549" s="270"/>
      <c r="K549" s="271">
        <f t="shared" ref="K549:M549" si="97">PARAMS(K548)</f>
        <v>2</v>
      </c>
      <c r="L549" s="271">
        <f t="shared" si="97"/>
        <v>7168</v>
      </c>
      <c r="M549" s="271">
        <f t="shared" si="97"/>
        <v>2048</v>
      </c>
      <c r="N549" s="271" t="s">
        <v>240</v>
      </c>
      <c r="O549" s="272"/>
      <c r="P549" s="440">
        <f>SIZEOF_IN_MIB(J549:M549, O548)</f>
        <v>14</v>
      </c>
      <c r="Q549" s="272"/>
    </row>
    <row r="550">
      <c r="E550" s="266"/>
      <c r="F550" s="267"/>
      <c r="G550" s="268"/>
      <c r="H550" s="534" t="s">
        <v>244</v>
      </c>
      <c r="I550" s="274" t="s">
        <v>239</v>
      </c>
      <c r="J550" s="261"/>
      <c r="K550" s="222"/>
      <c r="L550" s="262"/>
      <c r="M550" s="262"/>
      <c r="N550" s="274" t="s">
        <v>240</v>
      </c>
      <c r="O550" s="275"/>
      <c r="P550" s="303"/>
      <c r="Q550" s="275"/>
    </row>
    <row r="551">
      <c r="E551" s="266"/>
      <c r="F551" s="278"/>
      <c r="G551" s="279"/>
      <c r="H551" s="449" t="s">
        <v>246</v>
      </c>
      <c r="I551" s="271" t="s">
        <v>239</v>
      </c>
      <c r="J551" s="270"/>
      <c r="K551" s="271">
        <f t="shared" ref="K551:M551" si="98">K549/SHARDING(K550)</f>
        <v>2</v>
      </c>
      <c r="L551" s="271">
        <f t="shared" si="98"/>
        <v>7168</v>
      </c>
      <c r="M551" s="271">
        <f t="shared" si="98"/>
        <v>2048</v>
      </c>
      <c r="N551" s="271" t="s">
        <v>240</v>
      </c>
      <c r="O551" s="280"/>
      <c r="P551" s="440">
        <f>SIZEOF_IN_MIB(J551:M551, O548)</f>
        <v>14</v>
      </c>
      <c r="Q551" s="280"/>
    </row>
    <row r="552">
      <c r="E552" s="266"/>
      <c r="F552" s="657" t="s">
        <v>257</v>
      </c>
      <c r="G552" s="260"/>
      <c r="H552" s="534" t="s">
        <v>238</v>
      </c>
      <c r="I552" s="274" t="s">
        <v>239</v>
      </c>
      <c r="J552" s="262">
        <v>2.0</v>
      </c>
      <c r="K552" s="262" t="s">
        <v>40</v>
      </c>
      <c r="L552" s="262" t="s">
        <v>38</v>
      </c>
      <c r="M552" s="262" t="s">
        <v>129</v>
      </c>
      <c r="N552" s="274" t="s">
        <v>240</v>
      </c>
      <c r="O552" s="658" t="s">
        <v>82</v>
      </c>
      <c r="P552" s="303"/>
      <c r="Q552" s="263" t="b">
        <v>0</v>
      </c>
    </row>
    <row r="553">
      <c r="E553" s="266"/>
      <c r="F553" s="267"/>
      <c r="G553" s="268"/>
      <c r="H553" s="304" t="s">
        <v>242</v>
      </c>
      <c r="I553" s="271" t="s">
        <v>239</v>
      </c>
      <c r="J553" s="271">
        <f t="shared" ref="J553:M553" si="99">PARAMS(J552)</f>
        <v>2</v>
      </c>
      <c r="K553" s="271">
        <f t="shared" si="99"/>
        <v>8192</v>
      </c>
      <c r="L553" s="271">
        <f t="shared" si="99"/>
        <v>1</v>
      </c>
      <c r="M553" s="271">
        <f t="shared" si="99"/>
        <v>2048</v>
      </c>
      <c r="N553" s="271" t="s">
        <v>240</v>
      </c>
      <c r="O553" s="272"/>
      <c r="P553" s="440">
        <f>SIZEOF_IN_MIB(J553:M553, O552)</f>
        <v>64</v>
      </c>
      <c r="Q553" s="272"/>
    </row>
    <row r="554">
      <c r="E554" s="266"/>
      <c r="F554" s="267"/>
      <c r="G554" s="268"/>
      <c r="H554" s="534" t="s">
        <v>244</v>
      </c>
      <c r="I554" s="274" t="s">
        <v>239</v>
      </c>
      <c r="J554" s="261"/>
      <c r="K554" s="262" t="s">
        <v>143</v>
      </c>
      <c r="L554" s="262"/>
      <c r="M554" s="274"/>
      <c r="N554" s="274" t="s">
        <v>240</v>
      </c>
      <c r="O554" s="275"/>
      <c r="P554" s="303"/>
      <c r="Q554" s="275"/>
    </row>
    <row r="555">
      <c r="E555" s="266"/>
      <c r="F555" s="278"/>
      <c r="G555" s="279"/>
      <c r="H555" s="449" t="s">
        <v>246</v>
      </c>
      <c r="I555" s="271" t="s">
        <v>239</v>
      </c>
      <c r="J555" s="271">
        <f t="shared" ref="J555:M555" si="100">J553/SHARDING(J554)</f>
        <v>2</v>
      </c>
      <c r="K555" s="271">
        <f t="shared" si="100"/>
        <v>128</v>
      </c>
      <c r="L555" s="271">
        <f t="shared" si="100"/>
        <v>1</v>
      </c>
      <c r="M555" s="271">
        <f t="shared" si="100"/>
        <v>2048</v>
      </c>
      <c r="N555" s="271" t="s">
        <v>240</v>
      </c>
      <c r="O555" s="280"/>
      <c r="P555" s="440">
        <f>SIZEOF_IN_MIB(J555:M555, O552)</f>
        <v>1</v>
      </c>
      <c r="Q555" s="280"/>
    </row>
    <row r="556">
      <c r="E556" s="266"/>
      <c r="F556" s="297" t="s">
        <v>293</v>
      </c>
      <c r="G556" s="533"/>
      <c r="H556" s="659"/>
      <c r="I556" s="261"/>
      <c r="J556" s="261"/>
      <c r="K556" s="261"/>
      <c r="L556" s="274"/>
      <c r="M556" s="274"/>
      <c r="N556" s="274"/>
      <c r="O556" s="261"/>
      <c r="P556" s="303"/>
      <c r="Q556" s="660"/>
    </row>
    <row r="557">
      <c r="E557" s="266"/>
      <c r="F557" s="277"/>
      <c r="G557" s="600" t="s">
        <v>298</v>
      </c>
      <c r="H557" s="661"/>
      <c r="I557" s="419"/>
      <c r="J557" s="270"/>
      <c r="K557" s="270"/>
      <c r="L557" s="271"/>
      <c r="M557" s="271"/>
      <c r="N557" s="271"/>
      <c r="O557" s="270"/>
      <c r="P557" s="440"/>
      <c r="Q557" s="477"/>
      <c r="T557" s="148">
        <f>(H559*1000000000)/(H561*1000000)</f>
        <v>236730480882</v>
      </c>
    </row>
    <row r="558">
      <c r="E558" s="266"/>
      <c r="F558" s="662" t="s">
        <v>285</v>
      </c>
      <c r="G558" s="533" t="s">
        <v>286</v>
      </c>
      <c r="H558" s="595" t="str">
        <f>VLOOKUP(O544&amp;","&amp;O548,$T$3:$W$12,4, FALSE)</f>
        <v>fp8</v>
      </c>
      <c r="I558" s="386"/>
      <c r="J558" s="380"/>
      <c r="K558" s="380"/>
      <c r="L558" s="381"/>
      <c r="M558" s="381"/>
      <c r="N558" s="381"/>
      <c r="O558" s="380"/>
      <c r="P558" s="394"/>
      <c r="Q558" s="172"/>
    </row>
    <row r="559">
      <c r="E559" s="266"/>
      <c r="F559" s="266"/>
      <c r="G559" s="595" t="s">
        <v>299</v>
      </c>
      <c r="H559" s="599">
        <f>CALCULATE_FLOPS(J547:M547,J551:M551,L551,K551,H558)</f>
        <v>3758096384</v>
      </c>
      <c r="I559" s="386"/>
      <c r="J559" s="380"/>
      <c r="K559" s="380"/>
      <c r="L559" s="381"/>
      <c r="M559" s="381"/>
      <c r="N559" s="381"/>
      <c r="O559" s="380"/>
      <c r="P559" s="394"/>
      <c r="Q559" s="172"/>
    </row>
    <row r="560">
      <c r="E560" s="266"/>
      <c r="F560" s="277"/>
      <c r="G560" s="600" t="s">
        <v>288</v>
      </c>
      <c r="H560" s="663">
        <f>COMPUTE_TIME_MS(H559, H558)</f>
        <v>0.001894182712</v>
      </c>
      <c r="I560" s="390"/>
      <c r="J560" s="391"/>
      <c r="K560" s="391"/>
      <c r="L560" s="392"/>
      <c r="M560" s="392"/>
      <c r="N560" s="392"/>
      <c r="O560" s="391"/>
      <c r="P560" s="602"/>
      <c r="Q560" s="172"/>
    </row>
    <row r="561">
      <c r="E561" s="266"/>
      <c r="F561" s="662" t="s">
        <v>289</v>
      </c>
      <c r="G561" s="595" t="s">
        <v>290</v>
      </c>
      <c r="H561" s="603">
        <f>IF(Q544,0,P547)+IF(Q548,0,P551)+IF(Q552,0,P555)</f>
        <v>15.875</v>
      </c>
      <c r="I561" s="380"/>
      <c r="J561" s="380"/>
      <c r="K561" s="380"/>
      <c r="L561" s="381"/>
      <c r="M561" s="381"/>
      <c r="N561" s="381"/>
      <c r="O561" s="380"/>
      <c r="P561" s="394"/>
      <c r="Q561" s="172"/>
    </row>
    <row r="562">
      <c r="E562" s="277"/>
      <c r="F562" s="277"/>
      <c r="G562" s="604" t="s">
        <v>291</v>
      </c>
      <c r="H562" s="664">
        <f>HBM_TIME_MS(H561)</f>
        <v>0.005298335505</v>
      </c>
      <c r="I562" s="391"/>
      <c r="J562" s="391"/>
      <c r="K562" s="391"/>
      <c r="L562" s="392"/>
      <c r="M562" s="392"/>
      <c r="N562" s="392"/>
      <c r="O562" s="391"/>
      <c r="P562" s="602"/>
      <c r="Q562" s="172"/>
    </row>
    <row r="563">
      <c r="E563" s="258" t="s">
        <v>388</v>
      </c>
      <c r="F563" s="656" t="s">
        <v>249</v>
      </c>
      <c r="G563" s="260"/>
      <c r="H563" s="463" t="s">
        <v>238</v>
      </c>
      <c r="I563" s="261" t="s">
        <v>239</v>
      </c>
      <c r="J563" s="331"/>
      <c r="K563" s="665" t="s">
        <v>40</v>
      </c>
      <c r="L563" s="665" t="s">
        <v>38</v>
      </c>
      <c r="M563" s="666" t="s">
        <v>129</v>
      </c>
      <c r="N563" s="261" t="s">
        <v>240</v>
      </c>
      <c r="O563" s="263" t="s">
        <v>63</v>
      </c>
      <c r="P563" s="303"/>
      <c r="Q563" s="263" t="b">
        <v>0</v>
      </c>
    </row>
    <row r="564">
      <c r="E564" s="266"/>
      <c r="F564" s="267"/>
      <c r="G564" s="268"/>
      <c r="H564" s="304" t="s">
        <v>242</v>
      </c>
      <c r="I564" s="270" t="s">
        <v>239</v>
      </c>
      <c r="J564" s="326"/>
      <c r="K564" s="667">
        <f t="shared" ref="K564:M564" si="101">PARAMS(K563)</f>
        <v>8192</v>
      </c>
      <c r="L564" s="668">
        <f t="shared" si="101"/>
        <v>1</v>
      </c>
      <c r="M564" s="668">
        <f t="shared" si="101"/>
        <v>2048</v>
      </c>
      <c r="N564" s="270" t="s">
        <v>240</v>
      </c>
      <c r="O564" s="272"/>
      <c r="P564" s="440">
        <f>SIZEOF_IN_MIB(J564:M564, O563)</f>
        <v>16</v>
      </c>
      <c r="Q564" s="272"/>
    </row>
    <row r="565">
      <c r="E565" s="266"/>
      <c r="F565" s="267"/>
      <c r="G565" s="268"/>
      <c r="H565" s="534" t="s">
        <v>244</v>
      </c>
      <c r="I565" s="274" t="s">
        <v>239</v>
      </c>
      <c r="J565" s="330"/>
      <c r="K565" s="669" t="s">
        <v>143</v>
      </c>
      <c r="L565" s="331"/>
      <c r="M565" s="331"/>
      <c r="N565" s="274" t="s">
        <v>240</v>
      </c>
      <c r="O565" s="275"/>
      <c r="P565" s="303"/>
      <c r="Q565" s="275"/>
    </row>
    <row r="566">
      <c r="E566" s="266"/>
      <c r="F566" s="278"/>
      <c r="G566" s="279"/>
      <c r="H566" s="304" t="s">
        <v>246</v>
      </c>
      <c r="I566" s="271" t="s">
        <v>239</v>
      </c>
      <c r="J566" s="325"/>
      <c r="K566" s="670">
        <f t="shared" ref="K566:M566" si="102">K564/SHARDING(K565)</f>
        <v>128</v>
      </c>
      <c r="L566" s="670">
        <f t="shared" si="102"/>
        <v>1</v>
      </c>
      <c r="M566" s="670">
        <f t="shared" si="102"/>
        <v>2048</v>
      </c>
      <c r="N566" s="271" t="s">
        <v>240</v>
      </c>
      <c r="O566" s="280"/>
      <c r="P566" s="440">
        <f>SIZEOF_IN_MIB(J566:M566, O563)</f>
        <v>0.25</v>
      </c>
      <c r="Q566" s="280"/>
    </row>
    <row r="567">
      <c r="E567" s="266"/>
      <c r="F567" s="657" t="s">
        <v>253</v>
      </c>
      <c r="G567" s="260"/>
      <c r="H567" s="534" t="s">
        <v>238</v>
      </c>
      <c r="I567" s="274" t="s">
        <v>239</v>
      </c>
      <c r="J567" s="330"/>
      <c r="K567" s="317"/>
      <c r="L567" s="666" t="s">
        <v>129</v>
      </c>
      <c r="M567" s="665" t="s">
        <v>125</v>
      </c>
      <c r="N567" s="274" t="s">
        <v>240</v>
      </c>
      <c r="O567" s="263" t="s">
        <v>127</v>
      </c>
      <c r="P567" s="303"/>
      <c r="Q567" s="263" t="b">
        <v>0</v>
      </c>
    </row>
    <row r="568">
      <c r="E568" s="266"/>
      <c r="F568" s="267"/>
      <c r="G568" s="268"/>
      <c r="H568" s="304" t="s">
        <v>242</v>
      </c>
      <c r="I568" s="271" t="s">
        <v>239</v>
      </c>
      <c r="J568" s="325"/>
      <c r="K568" s="314"/>
      <c r="L568" s="670">
        <f t="shared" ref="L568:M568" si="103">PARAMS(L567)</f>
        <v>2048</v>
      </c>
      <c r="M568" s="670">
        <f t="shared" si="103"/>
        <v>7168</v>
      </c>
      <c r="N568" s="271" t="s">
        <v>240</v>
      </c>
      <c r="O568" s="272"/>
      <c r="P568" s="440">
        <f>SIZEOF_IN_MIB(J568:M568, O567)</f>
        <v>7</v>
      </c>
      <c r="Q568" s="272"/>
    </row>
    <row r="569">
      <c r="E569" s="266"/>
      <c r="F569" s="267"/>
      <c r="G569" s="268"/>
      <c r="H569" s="534" t="s">
        <v>244</v>
      </c>
      <c r="I569" s="274" t="s">
        <v>239</v>
      </c>
      <c r="J569" s="330"/>
      <c r="K569" s="317"/>
      <c r="L569" s="331"/>
      <c r="M569" s="331"/>
      <c r="N569" s="274" t="s">
        <v>240</v>
      </c>
      <c r="O569" s="275"/>
      <c r="P569" s="303"/>
      <c r="Q569" s="275"/>
    </row>
    <row r="570">
      <c r="E570" s="266"/>
      <c r="F570" s="278"/>
      <c r="G570" s="279"/>
      <c r="H570" s="449" t="s">
        <v>246</v>
      </c>
      <c r="I570" s="271" t="s">
        <v>239</v>
      </c>
      <c r="J570" s="325"/>
      <c r="K570" s="314"/>
      <c r="L570" s="670">
        <f t="shared" ref="L570:M570" si="104">L568/SHARDING(L569)</f>
        <v>2048</v>
      </c>
      <c r="M570" s="670">
        <f t="shared" si="104"/>
        <v>7168</v>
      </c>
      <c r="N570" s="271" t="s">
        <v>240</v>
      </c>
      <c r="O570" s="280"/>
      <c r="P570" s="440">
        <f>SIZEOF_IN_MIB(J570:M570, O567)</f>
        <v>7</v>
      </c>
      <c r="Q570" s="280"/>
    </row>
    <row r="571">
      <c r="E571" s="266"/>
      <c r="F571" s="657" t="s">
        <v>257</v>
      </c>
      <c r="G571" s="260"/>
      <c r="H571" s="534" t="s">
        <v>238</v>
      </c>
      <c r="I571" s="274" t="s">
        <v>239</v>
      </c>
      <c r="J571" s="330"/>
      <c r="K571" s="665" t="s">
        <v>40</v>
      </c>
      <c r="L571" s="665" t="s">
        <v>38</v>
      </c>
      <c r="M571" s="665" t="s">
        <v>125</v>
      </c>
      <c r="N571" s="274" t="s">
        <v>240</v>
      </c>
      <c r="O571" s="658" t="s">
        <v>82</v>
      </c>
      <c r="P571" s="303"/>
      <c r="Q571" s="263" t="b">
        <v>0</v>
      </c>
    </row>
    <row r="572">
      <c r="E572" s="266"/>
      <c r="F572" s="267"/>
      <c r="G572" s="268"/>
      <c r="H572" s="304" t="s">
        <v>242</v>
      </c>
      <c r="I572" s="271" t="s">
        <v>239</v>
      </c>
      <c r="J572" s="326"/>
      <c r="K572" s="667">
        <f t="shared" ref="K572:M572" si="105">PARAMS(K571)</f>
        <v>8192</v>
      </c>
      <c r="L572" s="670">
        <f t="shared" si="105"/>
        <v>1</v>
      </c>
      <c r="M572" s="670">
        <f t="shared" si="105"/>
        <v>7168</v>
      </c>
      <c r="N572" s="271" t="s">
        <v>240</v>
      </c>
      <c r="O572" s="272"/>
      <c r="P572" s="440">
        <f>SIZEOF_IN_MIB(J572:M572, O571)</f>
        <v>112</v>
      </c>
      <c r="Q572" s="272"/>
    </row>
    <row r="573">
      <c r="E573" s="266"/>
      <c r="F573" s="267"/>
      <c r="G573" s="268"/>
      <c r="H573" s="534" t="s">
        <v>244</v>
      </c>
      <c r="I573" s="274" t="s">
        <v>239</v>
      </c>
      <c r="J573" s="330"/>
      <c r="K573" s="669" t="s">
        <v>143</v>
      </c>
      <c r="L573" s="331"/>
      <c r="M573" s="331"/>
      <c r="N573" s="274" t="s">
        <v>240</v>
      </c>
      <c r="O573" s="275"/>
      <c r="P573" s="303"/>
      <c r="Q573" s="275"/>
    </row>
    <row r="574">
      <c r="E574" s="266"/>
      <c r="F574" s="278"/>
      <c r="G574" s="279"/>
      <c r="H574" s="449" t="s">
        <v>246</v>
      </c>
      <c r="I574" s="271" t="s">
        <v>239</v>
      </c>
      <c r="J574" s="326"/>
      <c r="K574" s="670">
        <f t="shared" ref="K574:M574" si="106">K572/SHARDING(K573)</f>
        <v>128</v>
      </c>
      <c r="L574" s="670">
        <f t="shared" si="106"/>
        <v>1</v>
      </c>
      <c r="M574" s="670">
        <f t="shared" si="106"/>
        <v>7168</v>
      </c>
      <c r="N574" s="271" t="s">
        <v>240</v>
      </c>
      <c r="O574" s="280"/>
      <c r="P574" s="440">
        <f>SIZEOF_IN_MIB(J574:M574, O571)</f>
        <v>1.75</v>
      </c>
      <c r="Q574" s="280"/>
    </row>
    <row r="575">
      <c r="E575" s="266"/>
      <c r="F575" s="297" t="s">
        <v>293</v>
      </c>
      <c r="G575" s="533"/>
      <c r="H575" s="659"/>
      <c r="I575" s="261"/>
      <c r="J575" s="261"/>
      <c r="K575" s="261"/>
      <c r="L575" s="274"/>
      <c r="M575" s="274"/>
      <c r="N575" s="274"/>
      <c r="O575" s="261"/>
      <c r="P575" s="303"/>
      <c r="Q575" s="660"/>
    </row>
    <row r="576">
      <c r="E576" s="266"/>
      <c r="F576" s="277"/>
      <c r="G576" s="600" t="s">
        <v>298</v>
      </c>
      <c r="H576" s="661"/>
      <c r="I576" s="419"/>
      <c r="J576" s="270"/>
      <c r="K576" s="270"/>
      <c r="L576" s="271"/>
      <c r="M576" s="271"/>
      <c r="N576" s="271"/>
      <c r="O576" s="270"/>
      <c r="P576" s="440"/>
      <c r="Q576" s="477"/>
    </row>
    <row r="577">
      <c r="E577" s="266"/>
      <c r="F577" s="662" t="s">
        <v>285</v>
      </c>
      <c r="G577" s="533" t="s">
        <v>286</v>
      </c>
      <c r="H577" s="595" t="str">
        <f>VLOOKUP(O563&amp;","&amp;O567,$T$3:$W$12,4, FALSE)</f>
        <v>fp8</v>
      </c>
      <c r="I577" s="386"/>
      <c r="J577" s="380"/>
      <c r="K577" s="380"/>
      <c r="L577" s="381"/>
      <c r="M577" s="381"/>
      <c r="N577" s="381"/>
      <c r="O577" s="380"/>
      <c r="P577" s="394"/>
      <c r="Q577" s="172"/>
    </row>
    <row r="578">
      <c r="E578" s="266"/>
      <c r="F578" s="266"/>
      <c r="G578" s="595" t="s">
        <v>299</v>
      </c>
      <c r="H578" s="599">
        <f>CALCULATE_FLOPS(J566:M566,J570:M570,L570,1,H577)</f>
        <v>3758096384</v>
      </c>
      <c r="I578" s="386"/>
      <c r="J578" s="380"/>
      <c r="K578" s="380"/>
      <c r="L578" s="381"/>
      <c r="M578" s="381"/>
      <c r="N578" s="381"/>
      <c r="O578" s="380"/>
      <c r="P578" s="394"/>
      <c r="Q578" s="172"/>
    </row>
    <row r="579">
      <c r="E579" s="266"/>
      <c r="F579" s="277"/>
      <c r="G579" s="600" t="s">
        <v>288</v>
      </c>
      <c r="H579" s="663">
        <f>COMPUTE_TIME_MS(H578, H577)</f>
        <v>0.001894182712</v>
      </c>
      <c r="I579" s="390"/>
      <c r="J579" s="391"/>
      <c r="K579" s="391"/>
      <c r="L579" s="392"/>
      <c r="M579" s="392"/>
      <c r="N579" s="392"/>
      <c r="O579" s="391"/>
      <c r="P579" s="602"/>
      <c r="Q579" s="172"/>
    </row>
    <row r="580">
      <c r="E580" s="266"/>
      <c r="F580" s="662" t="s">
        <v>289</v>
      </c>
      <c r="G580" s="595" t="s">
        <v>290</v>
      </c>
      <c r="H580" s="603">
        <f>IF(Q563,0,P566)+IF(Q567,0,P570)+IF(Q571,0,P574)</f>
        <v>9</v>
      </c>
      <c r="I580" s="380"/>
      <c r="J580" s="380"/>
      <c r="K580" s="380"/>
      <c r="L580" s="381"/>
      <c r="M580" s="381"/>
      <c r="N580" s="381"/>
      <c r="O580" s="380"/>
      <c r="P580" s="394"/>
      <c r="Q580" s="172"/>
    </row>
    <row r="581">
      <c r="E581" s="277"/>
      <c r="F581" s="277"/>
      <c r="G581" s="604" t="s">
        <v>291</v>
      </c>
      <c r="H581" s="664">
        <f>HBM_TIME_MS(H580)</f>
        <v>0.003003780759</v>
      </c>
      <c r="I581" s="391"/>
      <c r="J581" s="391"/>
      <c r="K581" s="391"/>
      <c r="L581" s="392"/>
      <c r="M581" s="392"/>
      <c r="N581" s="392"/>
      <c r="O581" s="391"/>
      <c r="P581" s="602"/>
      <c r="Q581" s="172"/>
    </row>
    <row r="582">
      <c r="P582" s="147"/>
    </row>
    <row r="583">
      <c r="P583" s="147"/>
    </row>
    <row r="584">
      <c r="P584" s="147"/>
    </row>
    <row r="585">
      <c r="P585" s="147"/>
    </row>
    <row r="586">
      <c r="P586" s="147"/>
    </row>
    <row r="587">
      <c r="P587" s="147"/>
    </row>
    <row r="588">
      <c r="P588" s="147"/>
    </row>
    <row r="589">
      <c r="P589" s="147"/>
    </row>
    <row r="590">
      <c r="P590" s="147"/>
    </row>
    <row r="591">
      <c r="P591" s="147"/>
    </row>
    <row r="592">
      <c r="P592" s="147"/>
    </row>
    <row r="593">
      <c r="P593" s="147"/>
    </row>
    <row r="594">
      <c r="P594" s="147"/>
    </row>
    <row r="595">
      <c r="P595" s="147"/>
    </row>
    <row r="596">
      <c r="P596" s="147"/>
    </row>
    <row r="597">
      <c r="P597" s="147"/>
    </row>
    <row r="598">
      <c r="P598" s="147"/>
    </row>
    <row r="599">
      <c r="P599" s="147"/>
    </row>
    <row r="600">
      <c r="P600" s="147"/>
    </row>
    <row r="601">
      <c r="P601" s="147"/>
    </row>
    <row r="602">
      <c r="P602" s="147"/>
    </row>
    <row r="603">
      <c r="P603" s="147"/>
    </row>
    <row r="604">
      <c r="P604" s="147"/>
    </row>
    <row r="605">
      <c r="P605" s="147"/>
    </row>
    <row r="606">
      <c r="P606" s="147"/>
    </row>
    <row r="607">
      <c r="P607" s="147"/>
    </row>
    <row r="608">
      <c r="P608" s="147"/>
    </row>
    <row r="609">
      <c r="P609" s="147"/>
    </row>
    <row r="610">
      <c r="P610" s="147"/>
    </row>
    <row r="611">
      <c r="P611" s="147"/>
    </row>
    <row r="612">
      <c r="P612" s="147"/>
    </row>
    <row r="613">
      <c r="P613" s="147"/>
    </row>
    <row r="614">
      <c r="P614" s="147"/>
    </row>
    <row r="615">
      <c r="P615" s="147"/>
    </row>
    <row r="616">
      <c r="P616" s="147"/>
    </row>
    <row r="617">
      <c r="P617" s="147"/>
    </row>
    <row r="618">
      <c r="P618" s="147"/>
    </row>
    <row r="619">
      <c r="P619" s="147"/>
    </row>
    <row r="620">
      <c r="P620" s="147"/>
    </row>
    <row r="621">
      <c r="P621" s="147"/>
    </row>
    <row r="622">
      <c r="P622" s="147"/>
    </row>
    <row r="623">
      <c r="P623" s="147"/>
    </row>
    <row r="624">
      <c r="P624" s="147"/>
    </row>
    <row r="625">
      <c r="P625" s="147"/>
    </row>
    <row r="626">
      <c r="P626" s="147"/>
    </row>
    <row r="627">
      <c r="P627" s="147"/>
    </row>
    <row r="628">
      <c r="P628" s="147"/>
    </row>
    <row r="629">
      <c r="P629" s="147"/>
    </row>
    <row r="630">
      <c r="P630" s="147"/>
    </row>
    <row r="631">
      <c r="P631" s="147"/>
    </row>
    <row r="632">
      <c r="P632" s="147"/>
    </row>
    <row r="633">
      <c r="P633" s="147"/>
    </row>
    <row r="634">
      <c r="P634" s="147"/>
    </row>
    <row r="635">
      <c r="P635" s="147"/>
    </row>
    <row r="636">
      <c r="P636" s="147"/>
    </row>
    <row r="637">
      <c r="P637" s="147"/>
    </row>
    <row r="638">
      <c r="P638" s="147"/>
    </row>
    <row r="639">
      <c r="P639" s="147"/>
    </row>
    <row r="640">
      <c r="P640" s="147"/>
    </row>
    <row r="641">
      <c r="P641" s="147"/>
    </row>
    <row r="642">
      <c r="P642" s="147"/>
    </row>
    <row r="643">
      <c r="P643" s="147"/>
    </row>
    <row r="644">
      <c r="P644" s="147"/>
    </row>
    <row r="645">
      <c r="P645" s="147"/>
    </row>
    <row r="646">
      <c r="P646" s="147"/>
    </row>
    <row r="647">
      <c r="P647" s="147"/>
    </row>
    <row r="648">
      <c r="P648" s="147"/>
    </row>
    <row r="649">
      <c r="P649" s="147"/>
    </row>
    <row r="650">
      <c r="P650" s="147"/>
    </row>
    <row r="651">
      <c r="P651" s="147"/>
    </row>
    <row r="652">
      <c r="P652" s="147"/>
    </row>
    <row r="653">
      <c r="P653" s="147"/>
    </row>
    <row r="654">
      <c r="P654" s="147"/>
    </row>
    <row r="655">
      <c r="P655" s="147"/>
    </row>
    <row r="656">
      <c r="P656" s="147"/>
    </row>
    <row r="657">
      <c r="P657" s="147"/>
    </row>
    <row r="658">
      <c r="P658" s="147"/>
    </row>
    <row r="659">
      <c r="P659" s="147"/>
    </row>
    <row r="660">
      <c r="P660" s="147"/>
    </row>
    <row r="661">
      <c r="P661" s="147"/>
    </row>
    <row r="662">
      <c r="P662" s="147"/>
    </row>
    <row r="663">
      <c r="P663" s="147"/>
    </row>
    <row r="664">
      <c r="P664" s="147"/>
    </row>
    <row r="665">
      <c r="P665" s="147"/>
    </row>
    <row r="666">
      <c r="P666" s="147"/>
    </row>
    <row r="667">
      <c r="P667" s="147"/>
    </row>
    <row r="668">
      <c r="P668" s="147"/>
    </row>
    <row r="669">
      <c r="P669" s="147"/>
    </row>
    <row r="670">
      <c r="P670" s="147"/>
    </row>
    <row r="671">
      <c r="P671" s="147"/>
    </row>
    <row r="672">
      <c r="P672" s="147"/>
    </row>
    <row r="673">
      <c r="P673" s="147"/>
    </row>
    <row r="674">
      <c r="P674" s="147"/>
    </row>
    <row r="675">
      <c r="P675" s="147"/>
    </row>
    <row r="676">
      <c r="P676" s="147"/>
    </row>
    <row r="677">
      <c r="P677" s="147"/>
    </row>
    <row r="678">
      <c r="P678" s="147"/>
    </row>
    <row r="679">
      <c r="P679" s="147"/>
    </row>
    <row r="680">
      <c r="P680" s="147"/>
    </row>
    <row r="681">
      <c r="P681" s="147"/>
    </row>
    <row r="682">
      <c r="P682" s="147"/>
    </row>
    <row r="683">
      <c r="P683" s="147"/>
    </row>
    <row r="684">
      <c r="P684" s="147"/>
    </row>
    <row r="685">
      <c r="P685" s="147"/>
    </row>
    <row r="686">
      <c r="P686" s="147"/>
    </row>
    <row r="687">
      <c r="P687" s="147"/>
    </row>
    <row r="688">
      <c r="P688" s="147"/>
    </row>
    <row r="689">
      <c r="P689" s="147"/>
    </row>
    <row r="690">
      <c r="P690" s="147"/>
    </row>
    <row r="691">
      <c r="P691" s="147"/>
    </row>
    <row r="692">
      <c r="P692" s="147"/>
    </row>
    <row r="693">
      <c r="P693" s="147"/>
    </row>
    <row r="694">
      <c r="P694" s="147"/>
    </row>
    <row r="695">
      <c r="P695" s="147"/>
    </row>
    <row r="696">
      <c r="P696" s="147"/>
    </row>
    <row r="697">
      <c r="P697" s="147"/>
    </row>
    <row r="698">
      <c r="P698" s="147"/>
    </row>
    <row r="699">
      <c r="P699" s="147"/>
    </row>
    <row r="700">
      <c r="P700" s="147"/>
    </row>
    <row r="701">
      <c r="P701" s="147"/>
    </row>
    <row r="702">
      <c r="P702" s="147"/>
    </row>
    <row r="703">
      <c r="P703" s="147"/>
    </row>
    <row r="704">
      <c r="P704" s="147"/>
    </row>
    <row r="705">
      <c r="P705" s="147"/>
    </row>
    <row r="706">
      <c r="P706" s="147"/>
    </row>
    <row r="707">
      <c r="P707" s="147"/>
    </row>
    <row r="708">
      <c r="P708" s="147"/>
    </row>
    <row r="709">
      <c r="P709" s="147"/>
    </row>
    <row r="710">
      <c r="P710" s="147"/>
    </row>
    <row r="711">
      <c r="P711" s="147"/>
    </row>
    <row r="712">
      <c r="P712" s="147"/>
    </row>
    <row r="713">
      <c r="P713" s="147"/>
    </row>
    <row r="714">
      <c r="P714" s="147"/>
    </row>
    <row r="715">
      <c r="P715" s="147"/>
    </row>
    <row r="716">
      <c r="P716" s="147"/>
    </row>
    <row r="717">
      <c r="P717" s="147"/>
    </row>
    <row r="718">
      <c r="P718" s="147"/>
    </row>
    <row r="719">
      <c r="P719" s="147"/>
    </row>
    <row r="720">
      <c r="P720" s="147"/>
    </row>
    <row r="721">
      <c r="P721" s="147"/>
    </row>
    <row r="722">
      <c r="P722" s="147"/>
    </row>
    <row r="723">
      <c r="P723" s="147"/>
    </row>
    <row r="724">
      <c r="P724" s="147"/>
    </row>
    <row r="725">
      <c r="P725" s="147"/>
    </row>
    <row r="726">
      <c r="P726" s="147"/>
    </row>
    <row r="727">
      <c r="P727" s="147"/>
    </row>
    <row r="728">
      <c r="P728" s="147"/>
    </row>
    <row r="729">
      <c r="P729" s="147"/>
    </row>
    <row r="730">
      <c r="P730" s="147"/>
    </row>
    <row r="731">
      <c r="P731" s="147"/>
    </row>
    <row r="732">
      <c r="P732" s="147"/>
    </row>
    <row r="733">
      <c r="P733" s="147"/>
    </row>
    <row r="734">
      <c r="P734" s="147"/>
    </row>
    <row r="735">
      <c r="P735" s="147"/>
    </row>
    <row r="736">
      <c r="P736" s="147"/>
    </row>
    <row r="737">
      <c r="P737" s="147"/>
    </row>
    <row r="738">
      <c r="P738" s="147"/>
    </row>
    <row r="739">
      <c r="P739" s="147"/>
    </row>
    <row r="740">
      <c r="P740" s="147"/>
    </row>
    <row r="741">
      <c r="P741" s="147"/>
    </row>
    <row r="742">
      <c r="P742" s="147"/>
    </row>
    <row r="743">
      <c r="P743" s="147"/>
    </row>
    <row r="744">
      <c r="P744" s="147"/>
    </row>
    <row r="745">
      <c r="P745" s="147"/>
    </row>
    <row r="746">
      <c r="P746" s="147"/>
    </row>
    <row r="747">
      <c r="P747" s="147"/>
    </row>
    <row r="748">
      <c r="P748" s="147"/>
    </row>
    <row r="749">
      <c r="P749" s="147"/>
    </row>
    <row r="750">
      <c r="P750" s="147"/>
    </row>
    <row r="751">
      <c r="P751" s="147"/>
    </row>
    <row r="752">
      <c r="P752" s="147"/>
    </row>
    <row r="753">
      <c r="P753" s="147"/>
    </row>
    <row r="754">
      <c r="P754" s="147"/>
    </row>
    <row r="755">
      <c r="P755" s="147"/>
    </row>
    <row r="756">
      <c r="P756" s="147"/>
    </row>
    <row r="757">
      <c r="P757" s="147"/>
    </row>
    <row r="758">
      <c r="P758" s="147"/>
    </row>
    <row r="759">
      <c r="P759" s="147"/>
    </row>
    <row r="760">
      <c r="P760" s="147"/>
    </row>
    <row r="761">
      <c r="P761" s="147"/>
    </row>
    <row r="762">
      <c r="P762" s="147"/>
    </row>
    <row r="763">
      <c r="P763" s="147"/>
    </row>
    <row r="764">
      <c r="P764" s="147"/>
    </row>
    <row r="765">
      <c r="P765" s="147"/>
    </row>
    <row r="766">
      <c r="P766" s="147"/>
    </row>
    <row r="767">
      <c r="P767" s="147"/>
    </row>
    <row r="768">
      <c r="P768" s="147"/>
    </row>
    <row r="769">
      <c r="P769" s="147"/>
    </row>
    <row r="770">
      <c r="P770" s="147"/>
    </row>
    <row r="771">
      <c r="P771" s="147"/>
    </row>
    <row r="772">
      <c r="P772" s="147"/>
    </row>
    <row r="773">
      <c r="P773" s="147"/>
    </row>
    <row r="774">
      <c r="P774" s="147"/>
    </row>
    <row r="775">
      <c r="P775" s="147"/>
    </row>
    <row r="776">
      <c r="P776" s="147"/>
    </row>
    <row r="777">
      <c r="P777" s="147"/>
    </row>
    <row r="778">
      <c r="P778" s="147"/>
    </row>
    <row r="779">
      <c r="P779" s="147"/>
    </row>
    <row r="780">
      <c r="P780" s="147"/>
    </row>
    <row r="781">
      <c r="P781" s="147"/>
    </row>
    <row r="782">
      <c r="P782" s="147"/>
    </row>
    <row r="783">
      <c r="P783" s="147"/>
    </row>
    <row r="784">
      <c r="P784" s="147"/>
    </row>
    <row r="785">
      <c r="P785" s="147"/>
    </row>
    <row r="786">
      <c r="P786" s="147"/>
    </row>
    <row r="787">
      <c r="P787" s="147"/>
    </row>
    <row r="788">
      <c r="P788" s="147"/>
    </row>
    <row r="789">
      <c r="P789" s="147"/>
    </row>
    <row r="790">
      <c r="P790" s="147"/>
    </row>
    <row r="791">
      <c r="P791" s="147"/>
    </row>
    <row r="792">
      <c r="P792" s="147"/>
    </row>
    <row r="793">
      <c r="P793" s="147"/>
    </row>
    <row r="794">
      <c r="P794" s="147"/>
    </row>
    <row r="795">
      <c r="P795" s="147"/>
    </row>
    <row r="796">
      <c r="P796" s="147"/>
    </row>
    <row r="797">
      <c r="P797" s="147"/>
    </row>
    <row r="798">
      <c r="P798" s="147"/>
    </row>
    <row r="799">
      <c r="P799" s="147"/>
    </row>
    <row r="800">
      <c r="P800" s="147"/>
    </row>
    <row r="801">
      <c r="P801" s="147"/>
    </row>
    <row r="802">
      <c r="P802" s="147"/>
    </row>
    <row r="803">
      <c r="P803" s="147"/>
    </row>
    <row r="804">
      <c r="P804" s="147"/>
    </row>
    <row r="805">
      <c r="P805" s="147"/>
    </row>
    <row r="806">
      <c r="P806" s="147"/>
    </row>
    <row r="807">
      <c r="P807" s="147"/>
    </row>
    <row r="808">
      <c r="P808" s="147"/>
    </row>
    <row r="809">
      <c r="P809" s="147"/>
    </row>
    <row r="810">
      <c r="P810" s="147"/>
    </row>
    <row r="811">
      <c r="P811" s="147"/>
    </row>
    <row r="812">
      <c r="P812" s="147"/>
    </row>
    <row r="813">
      <c r="P813" s="147"/>
    </row>
    <row r="814">
      <c r="P814" s="147"/>
    </row>
    <row r="815">
      <c r="P815" s="147"/>
    </row>
    <row r="816">
      <c r="P816" s="147"/>
    </row>
    <row r="817">
      <c r="P817" s="147"/>
    </row>
    <row r="818">
      <c r="P818" s="147"/>
    </row>
    <row r="819">
      <c r="P819" s="147"/>
    </row>
    <row r="820">
      <c r="P820" s="147"/>
    </row>
    <row r="821">
      <c r="P821" s="147"/>
    </row>
    <row r="822">
      <c r="P822" s="147"/>
    </row>
    <row r="823">
      <c r="P823" s="147"/>
    </row>
    <row r="824">
      <c r="P824" s="147"/>
    </row>
    <row r="825">
      <c r="P825" s="147"/>
    </row>
    <row r="826">
      <c r="P826" s="147"/>
    </row>
    <row r="827">
      <c r="P827" s="147"/>
    </row>
    <row r="828">
      <c r="P828" s="147"/>
    </row>
    <row r="829">
      <c r="P829" s="147"/>
    </row>
    <row r="830">
      <c r="P830" s="147"/>
    </row>
    <row r="831">
      <c r="P831" s="147"/>
    </row>
    <row r="832">
      <c r="P832" s="147"/>
    </row>
    <row r="833">
      <c r="P833" s="147"/>
    </row>
    <row r="834">
      <c r="P834" s="147"/>
    </row>
    <row r="835">
      <c r="P835" s="147"/>
    </row>
    <row r="836">
      <c r="P836" s="147"/>
    </row>
    <row r="837">
      <c r="P837" s="147"/>
    </row>
    <row r="838">
      <c r="P838" s="147"/>
    </row>
    <row r="839">
      <c r="P839" s="147"/>
    </row>
    <row r="840">
      <c r="P840" s="147"/>
    </row>
    <row r="841">
      <c r="P841" s="147"/>
    </row>
    <row r="842">
      <c r="P842" s="147"/>
    </row>
    <row r="843">
      <c r="P843" s="147"/>
    </row>
    <row r="844">
      <c r="P844" s="147"/>
    </row>
    <row r="845">
      <c r="P845" s="147"/>
    </row>
    <row r="846">
      <c r="P846" s="147"/>
    </row>
    <row r="847">
      <c r="P847" s="147"/>
    </row>
    <row r="848">
      <c r="P848" s="147"/>
    </row>
    <row r="849">
      <c r="P849" s="147"/>
    </row>
    <row r="850">
      <c r="P850" s="147"/>
    </row>
    <row r="851">
      <c r="P851" s="147"/>
    </row>
    <row r="852">
      <c r="P852" s="147"/>
    </row>
    <row r="853">
      <c r="P853" s="147"/>
    </row>
    <row r="854">
      <c r="P854" s="147"/>
    </row>
    <row r="855">
      <c r="P855" s="147"/>
    </row>
    <row r="856">
      <c r="P856" s="147"/>
    </row>
    <row r="857">
      <c r="P857" s="147"/>
    </row>
    <row r="858">
      <c r="P858" s="147"/>
    </row>
    <row r="859">
      <c r="P859" s="147"/>
    </row>
    <row r="860">
      <c r="P860" s="147"/>
    </row>
    <row r="861">
      <c r="P861" s="147"/>
    </row>
    <row r="862">
      <c r="P862" s="147"/>
    </row>
    <row r="863">
      <c r="P863" s="147"/>
    </row>
    <row r="864">
      <c r="P864" s="147"/>
    </row>
    <row r="865">
      <c r="P865" s="147"/>
    </row>
    <row r="866">
      <c r="P866" s="147"/>
    </row>
    <row r="867">
      <c r="P867" s="147"/>
    </row>
    <row r="868">
      <c r="P868" s="147"/>
    </row>
    <row r="869">
      <c r="P869" s="147"/>
    </row>
    <row r="870">
      <c r="P870" s="147"/>
    </row>
    <row r="871">
      <c r="P871" s="147"/>
    </row>
    <row r="872">
      <c r="P872" s="147"/>
    </row>
    <row r="873">
      <c r="P873" s="147"/>
    </row>
    <row r="874">
      <c r="P874" s="147"/>
    </row>
    <row r="875">
      <c r="P875" s="147"/>
    </row>
    <row r="876">
      <c r="P876" s="147"/>
    </row>
    <row r="877">
      <c r="P877" s="147"/>
    </row>
    <row r="878">
      <c r="P878" s="147"/>
    </row>
    <row r="879">
      <c r="P879" s="147"/>
    </row>
    <row r="880">
      <c r="P880" s="147"/>
    </row>
    <row r="881">
      <c r="P881" s="147"/>
    </row>
    <row r="882">
      <c r="P882" s="147"/>
    </row>
    <row r="883">
      <c r="P883" s="147"/>
    </row>
    <row r="884">
      <c r="P884" s="147"/>
    </row>
    <row r="885">
      <c r="P885" s="147"/>
    </row>
    <row r="886">
      <c r="P886" s="147"/>
    </row>
    <row r="887">
      <c r="P887" s="147"/>
    </row>
    <row r="888">
      <c r="P888" s="147"/>
    </row>
    <row r="889">
      <c r="P889" s="147"/>
    </row>
    <row r="890">
      <c r="P890" s="147"/>
    </row>
    <row r="891">
      <c r="P891" s="147"/>
    </row>
    <row r="892">
      <c r="P892" s="147"/>
    </row>
    <row r="893">
      <c r="P893" s="147"/>
    </row>
    <row r="894">
      <c r="P894" s="147"/>
    </row>
    <row r="895">
      <c r="P895" s="147"/>
    </row>
    <row r="896">
      <c r="P896" s="147"/>
    </row>
    <row r="897">
      <c r="P897" s="147"/>
    </row>
    <row r="898">
      <c r="P898" s="147"/>
    </row>
    <row r="899">
      <c r="P899" s="147"/>
    </row>
    <row r="900">
      <c r="P900" s="147"/>
    </row>
    <row r="901">
      <c r="P901" s="147"/>
    </row>
    <row r="902">
      <c r="P902" s="147"/>
    </row>
    <row r="903">
      <c r="P903" s="147"/>
    </row>
    <row r="904">
      <c r="P904" s="147"/>
    </row>
    <row r="905">
      <c r="P905" s="147"/>
    </row>
    <row r="906">
      <c r="P906" s="147"/>
    </row>
    <row r="907">
      <c r="P907" s="147"/>
    </row>
    <row r="908">
      <c r="P908" s="147"/>
    </row>
    <row r="909">
      <c r="P909" s="147"/>
    </row>
    <row r="910">
      <c r="P910" s="147"/>
    </row>
    <row r="911">
      <c r="P911" s="147"/>
    </row>
    <row r="912">
      <c r="P912" s="147"/>
    </row>
    <row r="913">
      <c r="P913" s="147"/>
    </row>
    <row r="914">
      <c r="P914" s="147"/>
    </row>
    <row r="915">
      <c r="P915" s="147"/>
    </row>
    <row r="916">
      <c r="P916" s="147"/>
    </row>
    <row r="917">
      <c r="P917" s="147"/>
    </row>
    <row r="918">
      <c r="P918" s="147"/>
    </row>
    <row r="919">
      <c r="P919" s="147"/>
    </row>
    <row r="920">
      <c r="P920" s="147"/>
    </row>
    <row r="921">
      <c r="P921" s="147"/>
    </row>
    <row r="922">
      <c r="P922" s="147"/>
    </row>
    <row r="923">
      <c r="P923" s="147"/>
    </row>
    <row r="924">
      <c r="P924" s="147"/>
    </row>
    <row r="925">
      <c r="P925" s="147"/>
    </row>
    <row r="926">
      <c r="P926" s="147"/>
    </row>
    <row r="927">
      <c r="P927" s="147"/>
    </row>
    <row r="928">
      <c r="P928" s="147"/>
    </row>
    <row r="929">
      <c r="P929" s="147"/>
    </row>
    <row r="930">
      <c r="P930" s="147"/>
    </row>
    <row r="931">
      <c r="P931" s="147"/>
    </row>
    <row r="932">
      <c r="P932" s="147"/>
    </row>
    <row r="933">
      <c r="P933" s="147"/>
    </row>
    <row r="934">
      <c r="P934" s="147"/>
    </row>
    <row r="935">
      <c r="P935" s="147"/>
    </row>
    <row r="936">
      <c r="P936" s="147"/>
    </row>
    <row r="937">
      <c r="P937" s="147"/>
    </row>
    <row r="938">
      <c r="P938" s="147"/>
    </row>
    <row r="939">
      <c r="P939" s="147"/>
    </row>
    <row r="940">
      <c r="P940" s="147"/>
    </row>
    <row r="941">
      <c r="P941" s="147"/>
    </row>
    <row r="942">
      <c r="P942" s="147"/>
    </row>
    <row r="943">
      <c r="P943" s="147"/>
    </row>
    <row r="944">
      <c r="P944" s="147"/>
    </row>
    <row r="945">
      <c r="P945" s="147"/>
    </row>
    <row r="946">
      <c r="P946" s="147"/>
    </row>
    <row r="947">
      <c r="P947" s="147"/>
    </row>
    <row r="948">
      <c r="P948" s="147"/>
    </row>
    <row r="949">
      <c r="P949" s="147"/>
    </row>
    <row r="950">
      <c r="P950" s="147"/>
    </row>
    <row r="951">
      <c r="P951" s="147"/>
    </row>
    <row r="952">
      <c r="P952" s="147"/>
    </row>
    <row r="953">
      <c r="P953" s="147"/>
    </row>
    <row r="954">
      <c r="P954" s="147"/>
    </row>
    <row r="955">
      <c r="P955" s="147"/>
    </row>
    <row r="956">
      <c r="P956" s="147"/>
    </row>
    <row r="957">
      <c r="P957" s="147"/>
    </row>
    <row r="958">
      <c r="P958" s="147"/>
    </row>
    <row r="959">
      <c r="P959" s="147"/>
    </row>
    <row r="960">
      <c r="P960" s="147"/>
    </row>
    <row r="961">
      <c r="P961" s="147"/>
    </row>
    <row r="962">
      <c r="P962" s="147"/>
    </row>
    <row r="963">
      <c r="P963" s="147"/>
    </row>
    <row r="964">
      <c r="P964" s="147"/>
    </row>
    <row r="965">
      <c r="P965" s="147"/>
    </row>
    <row r="966">
      <c r="P966" s="147"/>
    </row>
    <row r="967">
      <c r="P967" s="147"/>
    </row>
    <row r="968">
      <c r="P968" s="147"/>
    </row>
    <row r="969">
      <c r="P969" s="147"/>
    </row>
    <row r="970">
      <c r="P970" s="147"/>
    </row>
    <row r="971">
      <c r="P971" s="147"/>
    </row>
    <row r="972">
      <c r="P972" s="147"/>
    </row>
    <row r="973">
      <c r="P973" s="147"/>
    </row>
    <row r="974">
      <c r="P974" s="147"/>
    </row>
    <row r="975">
      <c r="P975" s="147"/>
    </row>
    <row r="976">
      <c r="P976" s="147"/>
    </row>
    <row r="977">
      <c r="P977" s="147"/>
    </row>
    <row r="978">
      <c r="P978" s="147"/>
    </row>
    <row r="979">
      <c r="P979" s="147"/>
    </row>
    <row r="980">
      <c r="P980" s="147"/>
    </row>
    <row r="981">
      <c r="P981" s="147"/>
    </row>
    <row r="982">
      <c r="P982" s="147"/>
    </row>
    <row r="983">
      <c r="P983" s="147"/>
    </row>
    <row r="984">
      <c r="P984" s="147"/>
    </row>
    <row r="985">
      <c r="P985" s="147"/>
    </row>
    <row r="986">
      <c r="P986" s="147"/>
    </row>
    <row r="987">
      <c r="P987" s="147"/>
    </row>
    <row r="988">
      <c r="P988" s="147"/>
    </row>
    <row r="989">
      <c r="P989" s="147"/>
    </row>
    <row r="990">
      <c r="P990" s="147"/>
    </row>
    <row r="991">
      <c r="P991" s="147"/>
    </row>
    <row r="992">
      <c r="P992" s="147"/>
    </row>
    <row r="993">
      <c r="P993" s="147"/>
    </row>
    <row r="994">
      <c r="P994" s="147"/>
    </row>
    <row r="995">
      <c r="P995" s="147"/>
    </row>
    <row r="996">
      <c r="P996" s="147"/>
    </row>
    <row r="997">
      <c r="P997" s="147"/>
    </row>
    <row r="998">
      <c r="P998" s="147"/>
    </row>
    <row r="999">
      <c r="P999" s="147"/>
    </row>
    <row r="1000">
      <c r="P1000" s="147"/>
    </row>
    <row r="1001">
      <c r="P1001" s="147"/>
    </row>
    <row r="1002">
      <c r="P1002" s="147"/>
    </row>
    <row r="1003">
      <c r="P1003" s="147"/>
    </row>
    <row r="1004">
      <c r="P1004" s="147"/>
    </row>
    <row r="1005">
      <c r="P1005" s="147"/>
    </row>
    <row r="1006">
      <c r="P1006" s="147"/>
    </row>
    <row r="1007">
      <c r="P1007" s="147"/>
    </row>
    <row r="1008">
      <c r="P1008" s="147"/>
    </row>
    <row r="1009">
      <c r="P1009" s="147"/>
    </row>
    <row r="1010">
      <c r="P1010" s="147"/>
    </row>
    <row r="1011">
      <c r="P1011" s="147"/>
    </row>
    <row r="1012">
      <c r="P1012" s="147"/>
    </row>
    <row r="1013">
      <c r="P1013" s="147"/>
    </row>
    <row r="1014">
      <c r="P1014" s="147"/>
    </row>
    <row r="1015">
      <c r="P1015" s="147"/>
    </row>
    <row r="1016">
      <c r="P1016" s="147"/>
    </row>
    <row r="1017">
      <c r="P1017" s="147"/>
    </row>
    <row r="1018">
      <c r="P1018" s="147"/>
    </row>
    <row r="1019">
      <c r="P1019" s="147"/>
    </row>
    <row r="1020">
      <c r="P1020" s="147"/>
    </row>
    <row r="1021">
      <c r="P1021" s="147"/>
    </row>
    <row r="1022">
      <c r="P1022" s="147"/>
    </row>
    <row r="1023">
      <c r="P1023" s="147"/>
    </row>
    <row r="1024">
      <c r="P1024" s="147"/>
    </row>
    <row r="1025">
      <c r="P1025" s="147"/>
    </row>
    <row r="1026">
      <c r="P1026" s="147"/>
    </row>
    <row r="1027">
      <c r="P1027" s="147"/>
    </row>
    <row r="1028">
      <c r="P1028" s="147"/>
    </row>
    <row r="1029">
      <c r="P1029" s="147"/>
    </row>
    <row r="1030">
      <c r="P1030" s="147"/>
    </row>
    <row r="1031">
      <c r="P1031" s="147"/>
    </row>
    <row r="1032">
      <c r="P1032" s="147"/>
    </row>
    <row r="1033">
      <c r="P1033" s="147"/>
    </row>
    <row r="1034">
      <c r="P1034" s="147"/>
    </row>
    <row r="1035">
      <c r="P1035" s="147"/>
    </row>
    <row r="1036">
      <c r="P1036" s="147"/>
    </row>
    <row r="1037">
      <c r="P1037" s="147"/>
    </row>
    <row r="1038">
      <c r="P1038" s="147"/>
    </row>
    <row r="1039">
      <c r="P1039" s="147"/>
    </row>
    <row r="1040">
      <c r="P1040" s="147"/>
    </row>
    <row r="1041">
      <c r="P1041" s="147"/>
    </row>
    <row r="1042">
      <c r="P1042" s="147"/>
    </row>
    <row r="1043">
      <c r="P1043" s="147"/>
    </row>
    <row r="1044">
      <c r="P1044" s="147"/>
    </row>
    <row r="1045">
      <c r="P1045" s="147"/>
    </row>
    <row r="1046">
      <c r="P1046" s="147"/>
    </row>
    <row r="1047">
      <c r="P1047" s="147"/>
    </row>
    <row r="1048">
      <c r="P1048" s="147"/>
    </row>
    <row r="1049">
      <c r="P1049" s="147"/>
    </row>
    <row r="1050">
      <c r="P1050" s="147"/>
    </row>
    <row r="1051">
      <c r="P1051" s="147"/>
    </row>
    <row r="1052">
      <c r="P1052" s="147"/>
    </row>
    <row r="1053">
      <c r="P1053" s="147"/>
    </row>
    <row r="1054">
      <c r="P1054" s="147"/>
    </row>
    <row r="1055">
      <c r="P1055" s="147"/>
    </row>
    <row r="1056">
      <c r="P1056" s="147"/>
    </row>
    <row r="1057">
      <c r="P1057" s="147"/>
    </row>
    <row r="1058">
      <c r="P1058" s="147"/>
    </row>
    <row r="1059">
      <c r="P1059" s="147"/>
    </row>
    <row r="1060">
      <c r="P1060" s="147"/>
    </row>
    <row r="1061">
      <c r="P1061" s="147"/>
    </row>
    <row r="1062">
      <c r="P1062" s="147"/>
    </row>
    <row r="1063">
      <c r="P1063" s="147"/>
    </row>
    <row r="1064">
      <c r="P1064" s="147"/>
    </row>
    <row r="1065">
      <c r="P1065" s="147"/>
    </row>
    <row r="1066">
      <c r="P1066" s="147"/>
    </row>
    <row r="1067">
      <c r="P1067" s="147"/>
    </row>
    <row r="1068">
      <c r="P1068" s="147"/>
    </row>
    <row r="1069">
      <c r="P1069" s="147"/>
    </row>
    <row r="1070">
      <c r="P1070" s="147"/>
    </row>
    <row r="1071">
      <c r="P1071" s="147"/>
    </row>
    <row r="1072">
      <c r="P1072" s="147"/>
    </row>
    <row r="1073">
      <c r="P1073" s="147"/>
    </row>
    <row r="1074">
      <c r="P1074" s="147"/>
    </row>
    <row r="1075">
      <c r="P1075" s="147"/>
    </row>
    <row r="1076">
      <c r="P1076" s="147"/>
    </row>
    <row r="1077">
      <c r="P1077" s="147"/>
    </row>
    <row r="1078">
      <c r="P1078" s="147"/>
    </row>
    <row r="1079">
      <c r="P1079" s="147"/>
    </row>
    <row r="1080">
      <c r="P1080" s="147"/>
    </row>
    <row r="1081">
      <c r="P1081" s="147"/>
    </row>
    <row r="1082">
      <c r="P1082" s="147"/>
    </row>
    <row r="1083">
      <c r="P1083" s="147"/>
    </row>
    <row r="1084">
      <c r="P1084" s="147"/>
    </row>
    <row r="1085">
      <c r="P1085" s="147"/>
    </row>
    <row r="1086">
      <c r="P1086" s="147"/>
    </row>
    <row r="1087">
      <c r="P1087" s="147"/>
    </row>
    <row r="1088">
      <c r="P1088" s="147"/>
    </row>
    <row r="1089">
      <c r="P1089" s="147"/>
    </row>
    <row r="1090">
      <c r="P1090" s="147"/>
    </row>
    <row r="1091">
      <c r="P1091" s="147"/>
    </row>
    <row r="1092">
      <c r="P1092" s="147"/>
    </row>
    <row r="1093">
      <c r="P1093" s="147"/>
    </row>
    <row r="1094">
      <c r="P1094" s="147"/>
    </row>
    <row r="1095">
      <c r="P1095" s="147"/>
    </row>
    <row r="1096">
      <c r="P1096" s="147"/>
    </row>
    <row r="1097">
      <c r="P1097" s="147"/>
    </row>
    <row r="1098">
      <c r="P1098" s="147"/>
    </row>
    <row r="1099">
      <c r="P1099" s="147"/>
    </row>
    <row r="1100">
      <c r="P1100" s="147"/>
    </row>
    <row r="1101">
      <c r="P1101" s="147"/>
    </row>
    <row r="1102">
      <c r="P1102" s="147"/>
    </row>
    <row r="1103">
      <c r="P1103" s="147"/>
    </row>
    <row r="1104">
      <c r="P1104" s="147"/>
    </row>
    <row r="1105">
      <c r="P1105" s="147"/>
    </row>
    <row r="1106">
      <c r="P1106" s="147"/>
    </row>
    <row r="1107">
      <c r="P1107" s="147"/>
    </row>
    <row r="1108">
      <c r="P1108" s="147"/>
    </row>
    <row r="1109">
      <c r="P1109" s="147"/>
    </row>
    <row r="1110">
      <c r="P1110" s="147"/>
    </row>
    <row r="1111">
      <c r="P1111" s="147"/>
    </row>
    <row r="1112">
      <c r="P1112" s="147"/>
    </row>
    <row r="1113">
      <c r="P1113" s="147"/>
    </row>
    <row r="1114">
      <c r="P1114" s="147"/>
    </row>
    <row r="1115">
      <c r="P1115" s="147"/>
    </row>
    <row r="1116">
      <c r="P1116" s="147"/>
    </row>
    <row r="1117">
      <c r="P1117" s="147"/>
    </row>
    <row r="1118">
      <c r="P1118" s="147"/>
    </row>
    <row r="1119">
      <c r="P1119" s="147"/>
    </row>
    <row r="1120">
      <c r="P1120" s="147"/>
    </row>
    <row r="1121">
      <c r="P1121" s="147"/>
    </row>
    <row r="1122">
      <c r="P1122" s="147"/>
    </row>
    <row r="1123">
      <c r="P1123" s="147"/>
    </row>
    <row r="1124">
      <c r="P1124" s="147"/>
    </row>
    <row r="1125">
      <c r="P1125" s="147"/>
    </row>
    <row r="1126">
      <c r="P1126" s="147"/>
    </row>
    <row r="1127">
      <c r="P1127" s="147"/>
    </row>
    <row r="1128">
      <c r="P1128" s="147"/>
    </row>
    <row r="1129">
      <c r="P1129" s="147"/>
    </row>
    <row r="1130">
      <c r="P1130" s="147"/>
    </row>
    <row r="1131">
      <c r="P1131" s="147"/>
    </row>
    <row r="1132">
      <c r="P1132" s="147"/>
    </row>
    <row r="1133">
      <c r="P1133" s="147"/>
    </row>
    <row r="1134">
      <c r="P1134" s="147"/>
    </row>
    <row r="1135">
      <c r="P1135" s="147"/>
    </row>
    <row r="1136">
      <c r="P1136" s="147"/>
    </row>
    <row r="1137">
      <c r="P1137" s="147"/>
    </row>
    <row r="1138">
      <c r="P1138" s="147"/>
    </row>
    <row r="1139">
      <c r="P1139" s="147"/>
    </row>
    <row r="1140">
      <c r="P1140" s="147"/>
    </row>
    <row r="1141">
      <c r="P1141" s="147"/>
    </row>
    <row r="1142">
      <c r="P1142" s="147"/>
    </row>
    <row r="1143">
      <c r="P1143" s="147"/>
    </row>
    <row r="1144">
      <c r="P1144" s="147"/>
    </row>
    <row r="1145">
      <c r="P1145" s="147"/>
    </row>
    <row r="1146">
      <c r="P1146" s="147"/>
    </row>
    <row r="1147">
      <c r="P1147" s="147"/>
    </row>
    <row r="1148">
      <c r="P1148" s="147"/>
    </row>
    <row r="1149">
      <c r="P1149" s="147"/>
    </row>
    <row r="1150">
      <c r="P1150" s="147"/>
    </row>
    <row r="1151">
      <c r="P1151" s="147"/>
    </row>
    <row r="1152">
      <c r="P1152" s="147"/>
    </row>
    <row r="1153">
      <c r="P1153" s="147"/>
    </row>
    <row r="1154">
      <c r="P1154" s="147"/>
    </row>
    <row r="1155">
      <c r="P1155" s="147"/>
    </row>
    <row r="1156">
      <c r="P1156" s="147"/>
    </row>
    <row r="1157">
      <c r="P1157" s="147"/>
    </row>
    <row r="1158">
      <c r="P1158" s="147"/>
    </row>
    <row r="1159">
      <c r="P1159" s="147"/>
    </row>
    <row r="1160">
      <c r="P1160" s="147"/>
    </row>
    <row r="1161">
      <c r="P1161" s="147"/>
    </row>
    <row r="1162">
      <c r="P1162" s="147"/>
    </row>
    <row r="1163">
      <c r="P1163" s="147"/>
    </row>
    <row r="1164">
      <c r="P1164" s="147"/>
    </row>
    <row r="1165">
      <c r="P1165" s="147"/>
    </row>
    <row r="1166">
      <c r="P1166" s="147"/>
    </row>
    <row r="1167">
      <c r="P1167" s="147"/>
    </row>
    <row r="1168">
      <c r="P1168" s="147"/>
    </row>
    <row r="1169">
      <c r="P1169" s="147"/>
    </row>
    <row r="1170">
      <c r="P1170" s="147"/>
    </row>
    <row r="1171">
      <c r="P1171" s="147"/>
    </row>
    <row r="1172">
      <c r="P1172" s="147"/>
    </row>
    <row r="1173">
      <c r="P1173" s="147"/>
    </row>
    <row r="1174">
      <c r="P1174" s="147"/>
    </row>
    <row r="1175">
      <c r="P1175" s="147"/>
    </row>
    <row r="1176">
      <c r="P1176" s="147"/>
    </row>
    <row r="1177">
      <c r="P1177" s="147"/>
    </row>
    <row r="1178">
      <c r="P1178" s="147"/>
    </row>
    <row r="1179">
      <c r="P1179" s="147"/>
    </row>
    <row r="1180">
      <c r="P1180" s="147"/>
    </row>
    <row r="1181">
      <c r="P1181" s="147"/>
    </row>
    <row r="1182">
      <c r="P1182" s="147"/>
    </row>
    <row r="1183">
      <c r="P1183" s="147"/>
    </row>
    <row r="1184">
      <c r="P1184" s="147"/>
    </row>
    <row r="1185">
      <c r="P1185" s="147"/>
    </row>
    <row r="1186">
      <c r="P1186" s="147"/>
    </row>
    <row r="1187">
      <c r="P1187" s="147"/>
    </row>
    <row r="1188">
      <c r="P1188" s="147"/>
    </row>
    <row r="1189">
      <c r="P1189" s="147"/>
    </row>
    <row r="1190">
      <c r="P1190" s="147"/>
    </row>
    <row r="1191">
      <c r="P1191" s="147"/>
    </row>
    <row r="1192">
      <c r="P1192" s="147"/>
    </row>
    <row r="1193">
      <c r="P1193" s="147"/>
    </row>
    <row r="1194">
      <c r="P1194" s="147"/>
    </row>
    <row r="1195">
      <c r="P1195" s="147"/>
    </row>
    <row r="1196">
      <c r="P1196" s="147"/>
    </row>
    <row r="1197">
      <c r="P1197" s="147"/>
    </row>
    <row r="1198">
      <c r="P1198" s="147"/>
    </row>
    <row r="1199">
      <c r="P1199" s="147"/>
    </row>
    <row r="1200">
      <c r="P1200" s="147"/>
    </row>
    <row r="1201">
      <c r="P1201" s="147"/>
    </row>
    <row r="1202">
      <c r="P1202" s="147"/>
    </row>
    <row r="1203">
      <c r="P1203" s="147"/>
    </row>
    <row r="1204">
      <c r="P1204" s="147"/>
    </row>
    <row r="1205">
      <c r="P1205" s="147"/>
    </row>
    <row r="1206">
      <c r="P1206" s="147"/>
    </row>
    <row r="1207">
      <c r="P1207" s="147"/>
    </row>
    <row r="1208">
      <c r="P1208" s="147"/>
    </row>
    <row r="1209">
      <c r="P1209" s="147"/>
    </row>
    <row r="1210">
      <c r="P1210" s="147"/>
    </row>
    <row r="1211">
      <c r="P1211" s="147"/>
    </row>
    <row r="1212">
      <c r="P1212" s="147"/>
    </row>
    <row r="1213">
      <c r="P1213" s="147"/>
    </row>
    <row r="1214">
      <c r="P1214" s="147"/>
    </row>
    <row r="1215">
      <c r="P1215" s="147"/>
    </row>
    <row r="1216">
      <c r="P1216" s="147"/>
    </row>
    <row r="1217">
      <c r="P1217" s="147"/>
    </row>
    <row r="1218">
      <c r="P1218" s="147"/>
    </row>
    <row r="1219">
      <c r="P1219" s="147"/>
    </row>
    <row r="1220">
      <c r="P1220" s="147"/>
    </row>
    <row r="1221">
      <c r="P1221" s="147"/>
    </row>
    <row r="1222">
      <c r="P1222" s="147"/>
    </row>
    <row r="1223">
      <c r="P1223" s="147"/>
    </row>
    <row r="1224">
      <c r="P1224" s="147"/>
    </row>
    <row r="1225">
      <c r="P1225" s="147"/>
    </row>
    <row r="1226">
      <c r="P1226" s="147"/>
    </row>
    <row r="1227">
      <c r="P1227" s="147"/>
    </row>
    <row r="1228">
      <c r="P1228" s="147"/>
    </row>
    <row r="1229">
      <c r="P1229" s="147"/>
    </row>
    <row r="1230">
      <c r="P1230" s="147"/>
    </row>
    <row r="1231">
      <c r="P1231" s="147"/>
    </row>
    <row r="1232">
      <c r="P1232" s="147"/>
    </row>
    <row r="1233">
      <c r="P1233" s="147"/>
    </row>
    <row r="1234">
      <c r="P1234" s="147"/>
    </row>
    <row r="1235">
      <c r="P1235" s="147"/>
    </row>
    <row r="1236">
      <c r="P1236" s="147"/>
    </row>
    <row r="1237">
      <c r="P1237" s="147"/>
    </row>
    <row r="1238">
      <c r="P1238" s="147"/>
    </row>
    <row r="1239">
      <c r="P1239" s="147"/>
    </row>
    <row r="1240">
      <c r="P1240" s="147"/>
    </row>
    <row r="1241">
      <c r="P1241" s="147"/>
    </row>
    <row r="1242">
      <c r="P1242" s="147"/>
    </row>
    <row r="1243">
      <c r="P1243" s="147"/>
    </row>
    <row r="1244">
      <c r="P1244" s="147"/>
    </row>
    <row r="1245">
      <c r="P1245" s="147"/>
    </row>
    <row r="1246">
      <c r="P1246" s="147"/>
    </row>
    <row r="1247">
      <c r="P1247" s="147"/>
    </row>
    <row r="1248">
      <c r="P1248" s="147"/>
    </row>
    <row r="1249">
      <c r="P1249" s="147"/>
    </row>
    <row r="1250">
      <c r="P1250" s="147"/>
    </row>
    <row r="1251">
      <c r="P1251" s="147"/>
    </row>
    <row r="1252">
      <c r="P1252" s="147"/>
    </row>
    <row r="1253">
      <c r="P1253" s="147"/>
    </row>
    <row r="1254">
      <c r="P1254" s="147"/>
    </row>
    <row r="1255">
      <c r="P1255" s="147"/>
    </row>
    <row r="1256">
      <c r="P1256" s="147"/>
    </row>
    <row r="1257">
      <c r="P1257" s="147"/>
    </row>
    <row r="1258">
      <c r="P1258" s="147"/>
    </row>
    <row r="1259">
      <c r="P1259" s="147"/>
    </row>
    <row r="1260">
      <c r="P1260" s="147"/>
    </row>
    <row r="1261">
      <c r="P1261" s="147"/>
    </row>
    <row r="1262">
      <c r="P1262" s="147"/>
    </row>
    <row r="1263">
      <c r="P1263" s="147"/>
    </row>
    <row r="1264">
      <c r="P1264" s="147"/>
    </row>
    <row r="1265">
      <c r="P1265" s="147"/>
    </row>
    <row r="1266">
      <c r="P1266" s="147"/>
    </row>
    <row r="1267">
      <c r="P1267" s="147"/>
    </row>
    <row r="1268">
      <c r="P1268" s="147"/>
    </row>
    <row r="1269">
      <c r="P1269" s="147"/>
    </row>
    <row r="1270">
      <c r="P1270" s="147"/>
    </row>
    <row r="1271">
      <c r="P1271" s="147"/>
    </row>
    <row r="1272">
      <c r="P1272" s="147"/>
    </row>
    <row r="1273">
      <c r="P1273" s="147"/>
    </row>
    <row r="1274">
      <c r="P1274" s="147"/>
    </row>
    <row r="1275">
      <c r="P1275" s="147"/>
    </row>
    <row r="1276">
      <c r="P1276" s="147"/>
    </row>
    <row r="1277">
      <c r="P1277" s="147"/>
    </row>
    <row r="1278">
      <c r="P1278" s="147"/>
    </row>
    <row r="1279">
      <c r="P1279" s="147"/>
    </row>
    <row r="1280">
      <c r="P1280" s="147"/>
    </row>
    <row r="1281">
      <c r="P1281" s="147"/>
    </row>
    <row r="1282">
      <c r="P1282" s="147"/>
    </row>
    <row r="1283">
      <c r="P1283" s="147"/>
    </row>
    <row r="1284">
      <c r="P1284" s="147"/>
    </row>
    <row r="1285">
      <c r="P1285" s="147"/>
    </row>
    <row r="1286">
      <c r="P1286" s="147"/>
    </row>
    <row r="1287">
      <c r="P1287" s="147"/>
    </row>
    <row r="1288">
      <c r="P1288" s="147"/>
    </row>
    <row r="1289">
      <c r="P1289" s="147"/>
    </row>
    <row r="1290">
      <c r="P1290" s="147"/>
    </row>
    <row r="1291">
      <c r="P1291" s="147"/>
    </row>
    <row r="1292">
      <c r="P1292" s="147"/>
    </row>
    <row r="1293">
      <c r="P1293" s="147"/>
    </row>
    <row r="1294">
      <c r="P1294" s="147"/>
    </row>
    <row r="1295">
      <c r="P1295" s="147"/>
    </row>
    <row r="1296">
      <c r="P1296" s="147"/>
    </row>
    <row r="1297">
      <c r="P1297" s="147"/>
    </row>
    <row r="1298">
      <c r="P1298" s="147"/>
    </row>
    <row r="1299">
      <c r="P1299" s="147"/>
    </row>
    <row r="1300">
      <c r="P1300" s="147"/>
    </row>
    <row r="1301">
      <c r="P1301" s="147"/>
    </row>
    <row r="1302">
      <c r="P1302" s="147"/>
    </row>
    <row r="1303">
      <c r="P1303" s="147"/>
    </row>
    <row r="1304">
      <c r="P1304" s="147"/>
    </row>
    <row r="1305">
      <c r="P1305" s="147"/>
    </row>
    <row r="1306">
      <c r="P1306" s="147"/>
    </row>
    <row r="1307">
      <c r="P1307" s="147"/>
    </row>
    <row r="1308">
      <c r="P1308" s="147"/>
    </row>
    <row r="1309">
      <c r="P1309" s="147"/>
    </row>
    <row r="1310">
      <c r="P1310" s="147"/>
    </row>
    <row r="1311">
      <c r="P1311" s="147"/>
    </row>
    <row r="1312">
      <c r="P1312" s="147"/>
    </row>
    <row r="1313">
      <c r="P1313" s="147"/>
    </row>
    <row r="1314">
      <c r="P1314" s="147"/>
    </row>
    <row r="1315">
      <c r="P1315" s="147"/>
    </row>
    <row r="1316">
      <c r="P1316" s="147"/>
    </row>
    <row r="1317">
      <c r="P1317" s="147"/>
    </row>
    <row r="1318">
      <c r="P1318" s="147"/>
    </row>
    <row r="1319">
      <c r="P1319" s="147"/>
    </row>
    <row r="1320">
      <c r="P1320" s="147"/>
    </row>
    <row r="1321">
      <c r="P1321" s="147"/>
    </row>
    <row r="1322">
      <c r="P1322" s="147"/>
    </row>
    <row r="1323">
      <c r="P1323" s="147"/>
    </row>
    <row r="1324">
      <c r="P1324" s="147"/>
    </row>
    <row r="1325">
      <c r="P1325" s="147"/>
    </row>
    <row r="1326">
      <c r="P1326" s="147"/>
    </row>
    <row r="1327">
      <c r="P1327" s="147"/>
    </row>
    <row r="1328">
      <c r="P1328" s="147"/>
    </row>
    <row r="1329">
      <c r="P1329" s="147"/>
    </row>
    <row r="1330">
      <c r="P1330" s="147"/>
    </row>
    <row r="1331">
      <c r="P1331" s="147"/>
    </row>
    <row r="1332">
      <c r="P1332" s="147"/>
    </row>
    <row r="1333">
      <c r="P1333" s="147"/>
    </row>
    <row r="1334">
      <c r="P1334" s="147"/>
    </row>
    <row r="1335">
      <c r="P1335" s="147"/>
    </row>
    <row r="1336">
      <c r="P1336" s="147"/>
    </row>
    <row r="1337">
      <c r="P1337" s="147"/>
    </row>
  </sheetData>
  <mergeCells count="232">
    <mergeCell ref="G385:G390"/>
    <mergeCell ref="G391:G395"/>
    <mergeCell ref="F337:F346"/>
    <mergeCell ref="F347:F349"/>
    <mergeCell ref="F350:F351"/>
    <mergeCell ref="F357:F401"/>
    <mergeCell ref="G358:G362"/>
    <mergeCell ref="G367:G371"/>
    <mergeCell ref="G380:G384"/>
    <mergeCell ref="E544:E562"/>
    <mergeCell ref="E563:E581"/>
    <mergeCell ref="F563:G566"/>
    <mergeCell ref="F567:G570"/>
    <mergeCell ref="F571:G574"/>
    <mergeCell ref="F575:F576"/>
    <mergeCell ref="F577:F579"/>
    <mergeCell ref="F580:F581"/>
    <mergeCell ref="E486:E543"/>
    <mergeCell ref="F544:G547"/>
    <mergeCell ref="F548:G551"/>
    <mergeCell ref="F552:G555"/>
    <mergeCell ref="F556:F557"/>
    <mergeCell ref="F558:F560"/>
    <mergeCell ref="F561:F562"/>
    <mergeCell ref="G225:G229"/>
    <mergeCell ref="F234:G237"/>
    <mergeCell ref="F238:G241"/>
    <mergeCell ref="F242:G245"/>
    <mergeCell ref="F251:F252"/>
    <mergeCell ref="F253:G256"/>
    <mergeCell ref="F257:G260"/>
    <mergeCell ref="F261:G264"/>
    <mergeCell ref="F272:G275"/>
    <mergeCell ref="F276:G279"/>
    <mergeCell ref="F280:G283"/>
    <mergeCell ref="E139:E165"/>
    <mergeCell ref="E166:E184"/>
    <mergeCell ref="E185:E203"/>
    <mergeCell ref="E204:E233"/>
    <mergeCell ref="F204:F233"/>
    <mergeCell ref="G219:G224"/>
    <mergeCell ref="E234:E252"/>
    <mergeCell ref="F246:F247"/>
    <mergeCell ref="F248:F250"/>
    <mergeCell ref="E253:E271"/>
    <mergeCell ref="F265:F266"/>
    <mergeCell ref="F267:F269"/>
    <mergeCell ref="F270:F271"/>
    <mergeCell ref="F289:F290"/>
    <mergeCell ref="F402:G405"/>
    <mergeCell ref="F406:G409"/>
    <mergeCell ref="F410:G413"/>
    <mergeCell ref="F414:F439"/>
    <mergeCell ref="G419:G421"/>
    <mergeCell ref="G431:G433"/>
    <mergeCell ref="F440:F447"/>
    <mergeCell ref="E272:E290"/>
    <mergeCell ref="E291:E309"/>
    <mergeCell ref="E310:E324"/>
    <mergeCell ref="E325:E351"/>
    <mergeCell ref="E357:E401"/>
    <mergeCell ref="E402:E449"/>
    <mergeCell ref="E450:E485"/>
    <mergeCell ref="F143:G146"/>
    <mergeCell ref="F147:G150"/>
    <mergeCell ref="G153:G156"/>
    <mergeCell ref="F166:G169"/>
    <mergeCell ref="F170:G173"/>
    <mergeCell ref="O174:O177"/>
    <mergeCell ref="Q174:Q177"/>
    <mergeCell ref="F174:G177"/>
    <mergeCell ref="F178:F179"/>
    <mergeCell ref="F180:F182"/>
    <mergeCell ref="F183:F184"/>
    <mergeCell ref="F185:G188"/>
    <mergeCell ref="Q185:Q188"/>
    <mergeCell ref="F189:G192"/>
    <mergeCell ref="Q189:Q192"/>
    <mergeCell ref="F78:G81"/>
    <mergeCell ref="F82:G85"/>
    <mergeCell ref="Q82:Q85"/>
    <mergeCell ref="Q86:Q89"/>
    <mergeCell ref="Q90:Q93"/>
    <mergeCell ref="O94:O98"/>
    <mergeCell ref="Q94:Q98"/>
    <mergeCell ref="E78:E81"/>
    <mergeCell ref="F86:G89"/>
    <mergeCell ref="A71:A72"/>
    <mergeCell ref="E71:E72"/>
    <mergeCell ref="I77:N77"/>
    <mergeCell ref="O78:O81"/>
    <mergeCell ref="O82:O85"/>
    <mergeCell ref="O86:O89"/>
    <mergeCell ref="O90:O93"/>
    <mergeCell ref="F77:H77"/>
    <mergeCell ref="F90:G93"/>
    <mergeCell ref="G94:G98"/>
    <mergeCell ref="G108:G113"/>
    <mergeCell ref="G114:G118"/>
    <mergeCell ref="G123:G126"/>
    <mergeCell ref="F139:G142"/>
    <mergeCell ref="E82:E138"/>
    <mergeCell ref="F94:F133"/>
    <mergeCell ref="F134:F136"/>
    <mergeCell ref="F137:F138"/>
    <mergeCell ref="F151:F160"/>
    <mergeCell ref="F161:F163"/>
    <mergeCell ref="F164:F165"/>
    <mergeCell ref="F202:F203"/>
    <mergeCell ref="G204:G209"/>
    <mergeCell ref="O204:O209"/>
    <mergeCell ref="Q204:Q209"/>
    <mergeCell ref="O185:O188"/>
    <mergeCell ref="O189:O192"/>
    <mergeCell ref="F193:G196"/>
    <mergeCell ref="O193:O196"/>
    <mergeCell ref="Q193:Q196"/>
    <mergeCell ref="F197:F198"/>
    <mergeCell ref="F199:F201"/>
    <mergeCell ref="F284:F285"/>
    <mergeCell ref="F286:F288"/>
    <mergeCell ref="F291:G294"/>
    <mergeCell ref="F295:G298"/>
    <mergeCell ref="F299:G302"/>
    <mergeCell ref="F303:F304"/>
    <mergeCell ref="F305:F307"/>
    <mergeCell ref="F356:H356"/>
    <mergeCell ref="I356:N356"/>
    <mergeCell ref="F308:F309"/>
    <mergeCell ref="F311:G315"/>
    <mergeCell ref="F317:F320"/>
    <mergeCell ref="F325:G328"/>
    <mergeCell ref="F329:G332"/>
    <mergeCell ref="F333:G336"/>
    <mergeCell ref="G339:G342"/>
    <mergeCell ref="O291:O294"/>
    <mergeCell ref="O295:O298"/>
    <mergeCell ref="O299:O302"/>
    <mergeCell ref="O311:O314"/>
    <mergeCell ref="O316:O319"/>
    <mergeCell ref="O325:O328"/>
    <mergeCell ref="O329:O332"/>
    <mergeCell ref="O333:O336"/>
    <mergeCell ref="O358:O362"/>
    <mergeCell ref="O367:O371"/>
    <mergeCell ref="O380:O384"/>
    <mergeCell ref="O402:O405"/>
    <mergeCell ref="O406:O409"/>
    <mergeCell ref="O410:O413"/>
    <mergeCell ref="O567:O570"/>
    <mergeCell ref="O571:O574"/>
    <mergeCell ref="O486:O489"/>
    <mergeCell ref="O507:O510"/>
    <mergeCell ref="O519:O522"/>
    <mergeCell ref="O544:O547"/>
    <mergeCell ref="O548:O551"/>
    <mergeCell ref="O552:O555"/>
    <mergeCell ref="O563:O566"/>
    <mergeCell ref="O139:O142"/>
    <mergeCell ref="Q139:Q142"/>
    <mergeCell ref="O143:O146"/>
    <mergeCell ref="Q143:Q146"/>
    <mergeCell ref="O147:O150"/>
    <mergeCell ref="Q147:Q150"/>
    <mergeCell ref="Q166:Q169"/>
    <mergeCell ref="Q170:Q173"/>
    <mergeCell ref="O166:O169"/>
    <mergeCell ref="O170:O173"/>
    <mergeCell ref="O234:O237"/>
    <mergeCell ref="Q234:Q237"/>
    <mergeCell ref="O238:O241"/>
    <mergeCell ref="Q238:Q241"/>
    <mergeCell ref="Q242:Q245"/>
    <mergeCell ref="O242:O245"/>
    <mergeCell ref="O253:O256"/>
    <mergeCell ref="Q253:Q256"/>
    <mergeCell ref="O257:O260"/>
    <mergeCell ref="Q257:Q260"/>
    <mergeCell ref="O261:O264"/>
    <mergeCell ref="Q261:Q264"/>
    <mergeCell ref="O272:O275"/>
    <mergeCell ref="Q272:Q275"/>
    <mergeCell ref="O276:O279"/>
    <mergeCell ref="Q276:Q279"/>
    <mergeCell ref="O280:O283"/>
    <mergeCell ref="Q280:Q283"/>
    <mergeCell ref="Q291:Q294"/>
    <mergeCell ref="Q295:Q298"/>
    <mergeCell ref="Q299:Q302"/>
    <mergeCell ref="Q311:Q314"/>
    <mergeCell ref="Q316:Q319"/>
    <mergeCell ref="Q320:Q321"/>
    <mergeCell ref="Q325:Q328"/>
    <mergeCell ref="Q329:Q332"/>
    <mergeCell ref="O450:O453"/>
    <mergeCell ref="O454:O457"/>
    <mergeCell ref="O458:O461"/>
    <mergeCell ref="Q454:Q457"/>
    <mergeCell ref="Q458:Q461"/>
    <mergeCell ref="Q544:Q547"/>
    <mergeCell ref="Q548:Q551"/>
    <mergeCell ref="Q552:Q555"/>
    <mergeCell ref="Q563:Q566"/>
    <mergeCell ref="Q567:Q570"/>
    <mergeCell ref="Q571:Q574"/>
    <mergeCell ref="Q333:Q336"/>
    <mergeCell ref="Q358:Q362"/>
    <mergeCell ref="Q367:Q370"/>
    <mergeCell ref="Q402:Q405"/>
    <mergeCell ref="Q406:Q409"/>
    <mergeCell ref="Q410:Q413"/>
    <mergeCell ref="Q450:Q453"/>
    <mergeCell ref="F484:F485"/>
    <mergeCell ref="G486:G490"/>
    <mergeCell ref="G491:G500"/>
    <mergeCell ref="G501:G504"/>
    <mergeCell ref="F448:F449"/>
    <mergeCell ref="F450:G453"/>
    <mergeCell ref="F454:G457"/>
    <mergeCell ref="F458:G461"/>
    <mergeCell ref="F462:F474"/>
    <mergeCell ref="F475:F483"/>
    <mergeCell ref="F486:F505"/>
    <mergeCell ref="F539:F541"/>
    <mergeCell ref="F542:F543"/>
    <mergeCell ref="F506:F517"/>
    <mergeCell ref="G507:G511"/>
    <mergeCell ref="F518:F534"/>
    <mergeCell ref="G519:G523"/>
    <mergeCell ref="G524:G528"/>
    <mergeCell ref="G529:G533"/>
    <mergeCell ref="F535:F538"/>
  </mergeCells>
  <conditionalFormatting sqref="G210:Q216">
    <cfRule type="expression" dxfId="19" priority="1">
      <formula>NE($H$232,$G$210)</formula>
    </cfRule>
  </conditionalFormatting>
  <conditionalFormatting sqref="G218:Q230">
    <cfRule type="expression" dxfId="19" priority="2">
      <formula>NE($H$232,$G$218)</formula>
    </cfRule>
  </conditionalFormatting>
  <conditionalFormatting sqref="G419:Q421">
    <cfRule type="expression" dxfId="20" priority="3">
      <formula>NE($H$436,$G$419)</formula>
    </cfRule>
  </conditionalFormatting>
  <conditionalFormatting sqref="G422:Q422">
    <cfRule type="expression" dxfId="20" priority="4">
      <formula>NE($H$436,$G$422)</formula>
    </cfRule>
  </conditionalFormatting>
  <conditionalFormatting sqref="G431:Q433 G516:H516">
    <cfRule type="expression" dxfId="20" priority="5">
      <formula>NE($H$436,$G$431)</formula>
    </cfRule>
  </conditionalFormatting>
  <conditionalFormatting sqref="G434:Q434">
    <cfRule type="expression" dxfId="20" priority="6">
      <formula>NE($H$436,$G$434)</formula>
    </cfRule>
  </conditionalFormatting>
  <conditionalFormatting sqref="F518:Q534">
    <cfRule type="expression" dxfId="19" priority="7">
      <formula>NE($F$518,$H$535)</formula>
    </cfRule>
  </conditionalFormatting>
  <conditionalFormatting sqref="F486:Q505">
    <cfRule type="expression" dxfId="19" priority="8">
      <formula>NE($F$486,$H$535)</formula>
    </cfRule>
  </conditionalFormatting>
  <conditionalFormatting sqref="F506:Q517">
    <cfRule type="expression" dxfId="19" priority="9">
      <formula>NE($F$506,$H$535)</formula>
    </cfRule>
  </conditionalFormatting>
  <conditionalFormatting sqref="G463:Q468">
    <cfRule type="expression" dxfId="19" priority="10">
      <formula>NE($G$463,$H$473)</formula>
    </cfRule>
  </conditionalFormatting>
  <conditionalFormatting sqref="G470:Q471">
    <cfRule type="expression" dxfId="19" priority="11">
      <formula>NE($G$470,$H$473)</formula>
    </cfRule>
  </conditionalFormatting>
  <conditionalFormatting sqref="G99:Q105">
    <cfRule type="expression" dxfId="19" priority="12">
      <formula>NE($H$130,$G$99)</formula>
    </cfRule>
  </conditionalFormatting>
  <conditionalFormatting sqref="G107:Q119">
    <cfRule type="expression" dxfId="19" priority="13">
      <formula>NE($H$130,$G$107)</formula>
    </cfRule>
  </conditionalFormatting>
  <conditionalFormatting sqref="G357:Q364">
    <cfRule type="expression" dxfId="19" priority="14">
      <formula>NE($H$398,$G$357)</formula>
    </cfRule>
  </conditionalFormatting>
  <conditionalFormatting sqref="G366:Q377">
    <cfRule type="expression" dxfId="19" priority="15">
      <formula>NE($H$398,$G$366)</formula>
    </cfRule>
  </conditionalFormatting>
  <conditionalFormatting sqref="G379:Q396">
    <cfRule type="expression" dxfId="19" priority="16">
      <formula>NE($H$398,$G$379)</formula>
    </cfRule>
  </conditionalFormatting>
  <conditionalFormatting sqref="A77:A90 B77:B78 B81:B85 B87:B90">
    <cfRule type="notContainsBlanks" dxfId="21" priority="17">
      <formula>LEN(TRIM(A77))&gt;0</formula>
    </cfRule>
  </conditionalFormatting>
  <conditionalFormatting sqref="C54:F54">
    <cfRule type="colorScale" priority="18">
      <colorScale>
        <cfvo type="formula" val="0"/>
        <cfvo type="max"/>
        <color rgb="FFFFFFFF"/>
        <color rgb="FFE67C73"/>
      </colorScale>
    </cfRule>
  </conditionalFormatting>
  <conditionalFormatting sqref="C55:F55">
    <cfRule type="colorScale" priority="19">
      <colorScale>
        <cfvo type="formula" val="0"/>
        <cfvo type="max"/>
        <color rgb="FFFFFFFF"/>
        <color rgb="FFE67C73"/>
      </colorScale>
    </cfRule>
  </conditionalFormatting>
  <conditionalFormatting sqref="C56:F56">
    <cfRule type="colorScale" priority="20">
      <colorScale>
        <cfvo type="formula" val="0"/>
        <cfvo type="max"/>
        <color rgb="FFFFFFFF"/>
        <color rgb="FFE67C73"/>
      </colorScale>
    </cfRule>
  </conditionalFormatting>
  <conditionalFormatting sqref="C62:F62">
    <cfRule type="colorScale" priority="21">
      <colorScale>
        <cfvo type="formula" val="0"/>
        <cfvo type="max"/>
        <color rgb="FFFFFFFF"/>
        <color rgb="FFE67C73"/>
      </colorScale>
    </cfRule>
  </conditionalFormatting>
  <conditionalFormatting sqref="C63:F63">
    <cfRule type="colorScale" priority="22">
      <colorScale>
        <cfvo type="formula" val="0"/>
        <cfvo type="max"/>
        <color rgb="FFFFFFFF"/>
        <color rgb="FFE67C73"/>
      </colorScale>
    </cfRule>
  </conditionalFormatting>
  <conditionalFormatting sqref="C66:F66">
    <cfRule type="colorScale" priority="23">
      <colorScale>
        <cfvo type="formula" val="0"/>
        <cfvo type="max"/>
        <color rgb="FFFFFFFF"/>
        <color rgb="FFE67C73"/>
      </colorScale>
    </cfRule>
  </conditionalFormatting>
  <conditionalFormatting sqref="C67:F67">
    <cfRule type="colorScale" priority="24">
      <colorScale>
        <cfvo type="formula" val="0"/>
        <cfvo type="max"/>
        <color rgb="FFFFFFFF"/>
        <color rgb="FFE67C73"/>
      </colorScale>
    </cfRule>
  </conditionalFormatting>
  <conditionalFormatting sqref="C68:F68">
    <cfRule type="colorScale" priority="25">
      <colorScale>
        <cfvo type="formula" val="0"/>
        <cfvo type="max"/>
        <color rgb="FFFFFFFF"/>
        <color rgb="FFE67C73"/>
      </colorScale>
    </cfRule>
  </conditionalFormatting>
  <conditionalFormatting sqref="C69:F69">
    <cfRule type="colorScale" priority="26">
      <colorScale>
        <cfvo type="formula" val="0"/>
        <cfvo type="max"/>
        <color rgb="FFFFFFFF"/>
        <color rgb="FFE67C73"/>
      </colorScale>
    </cfRule>
  </conditionalFormatting>
  <conditionalFormatting sqref="C70:F70">
    <cfRule type="colorScale" priority="27">
      <colorScale>
        <cfvo type="formula" val="0"/>
        <cfvo type="max"/>
        <color rgb="FFFFFFFF"/>
        <color rgb="FFE67C73"/>
      </colorScale>
    </cfRule>
  </conditionalFormatting>
  <conditionalFormatting sqref="C64:F64">
    <cfRule type="colorScale" priority="28">
      <colorScale>
        <cfvo type="formula" val="0"/>
        <cfvo type="max"/>
        <color rgb="FFFFFFFF"/>
        <color rgb="FFE67C73"/>
      </colorScale>
    </cfRule>
  </conditionalFormatting>
  <conditionalFormatting sqref="C57:F57">
    <cfRule type="colorScale" priority="29">
      <colorScale>
        <cfvo type="formula" val="0"/>
        <cfvo type="max"/>
        <color rgb="FFFFFFFF"/>
        <color rgb="FFE67C73"/>
      </colorScale>
    </cfRule>
  </conditionalFormatting>
  <conditionalFormatting sqref="D51:D52 E52">
    <cfRule type="notContainsBlanks" dxfId="22" priority="30">
      <formula>LEN(TRIM(D51))&gt;0</formula>
    </cfRule>
  </conditionalFormatting>
  <conditionalFormatting sqref="C61:F61">
    <cfRule type="colorScale" priority="31">
      <colorScale>
        <cfvo type="formula" val="0"/>
        <cfvo type="max"/>
        <color rgb="FFFFFFFF"/>
        <color rgb="FFE67C73"/>
      </colorScale>
    </cfRule>
  </conditionalFormatting>
  <conditionalFormatting sqref="C59:F59">
    <cfRule type="colorScale" priority="32">
      <colorScale>
        <cfvo type="formula" val="0"/>
        <cfvo type="max"/>
        <color rgb="FFFFFFFF"/>
        <color rgb="FFE67C73"/>
      </colorScale>
    </cfRule>
  </conditionalFormatting>
  <conditionalFormatting sqref="O1:O354 O356:O1337">
    <cfRule type="cellIs" dxfId="23" priority="33" operator="equal">
      <formula>"fp8"</formula>
    </cfRule>
  </conditionalFormatting>
  <conditionalFormatting sqref="O1:O354 O356:O1337">
    <cfRule type="cellIs" dxfId="24" priority="34" operator="equal">
      <formula>"bf16"</formula>
    </cfRule>
  </conditionalFormatting>
  <conditionalFormatting sqref="O1:O354 O356:O1337">
    <cfRule type="cellIs" dxfId="25" priority="35" operator="equal">
      <formula>"fp4"</formula>
    </cfRule>
  </conditionalFormatting>
  <conditionalFormatting sqref="C58:F58">
    <cfRule type="colorScale" priority="36">
      <colorScale>
        <cfvo type="formula" val="0"/>
        <cfvo type="max"/>
        <color rgb="FFFFFFFF"/>
        <color rgb="FFE67C73"/>
      </colorScale>
    </cfRule>
  </conditionalFormatting>
  <conditionalFormatting sqref="C65:F65">
    <cfRule type="colorScale" priority="37">
      <colorScale>
        <cfvo type="formula" val="0"/>
        <cfvo type="max"/>
        <color rgb="FFFFFFFF"/>
        <color rgb="FFE67C73"/>
      </colorScale>
    </cfRule>
  </conditionalFormatting>
  <dataValidations>
    <dataValidation type="list" allowBlank="1" showErrorMessage="1" sqref="H436">
      <formula1>"Option 1 (Chip2Chip),Option 2 (Core2Core),No Collective needed"</formula1>
    </dataValidation>
    <dataValidation type="list" allowBlank="1" showErrorMessage="1" sqref="G37">
      <formula1>"Strategy A: All-Gather Tokens,Strategy B: Keep Batch Sharding"</formula1>
    </dataValidation>
    <dataValidation type="list" allowBlank="1" showErrorMessage="1" sqref="C24">
      <formula1>"Decode,Prefill"</formula1>
    </dataValidation>
    <dataValidation type="list" allowBlank="1" showErrorMessage="1" sqref="C34 C38">
      <formula1>"w4a4,w4a8,w8a8,w4a16,w8a16,w16a16"</formula1>
    </dataValidation>
    <dataValidation type="list" allowBlank="1" showErrorMessage="1" sqref="AS29:AS30 C33 G35 C35:C37 C39 AS53 AS57 O78 O90 O147 O174 O193 O204 O242 O261 O280 O299 O333 O410 O458 O544 O548 O552 O563 O567 O571">
      <formula1>"fp4,fp8,bf16"</formula1>
    </dataValidation>
    <dataValidation type="list" allowBlank="1" showErrorMessage="1" sqref="H398">
      <formula1>"Strategy A: All-To-All,Strategy B: All-Gather Tokens with no chiplet involved,Strategy C: Hirarachical All-Gather,No Collectives"</formula1>
    </dataValidation>
    <dataValidation type="list" allowBlank="1" showErrorMessage="1" sqref="H159">
      <formula1>"Strategy 1: Reduce Scatter D2D (for CM),No Collectives"</formula1>
    </dataValidation>
    <dataValidation type="list" allowBlank="1" showErrorMessage="1" sqref="H17">
      <formula1>DB!$C$1:$F$1</formula1>
    </dataValidation>
    <dataValidation type="list" allowBlank="1" showErrorMessage="1" sqref="F71:F73">
      <formula1>"OptionA. No Overlapping,OptionB. Overlapping Expert Collectives"</formula1>
    </dataValidation>
    <dataValidation type="list" allowBlank="1" showErrorMessage="1" sqref="H473">
      <formula1>"Option A: AllReduce,Option B: Do not resolve partial sum yet,Option C: No Collectives"</formula1>
    </dataValidation>
    <dataValidation type="list" allowBlank="1" showErrorMessage="1" sqref="F486 F518 H535">
      <formula1>"Option A: Transposed All-To-All,Option B: Reduce-Scatter,Option C: Hierachical RS"</formula1>
    </dataValidation>
    <dataValidation type="list" allowBlank="1" showErrorMessage="1" sqref="G323 H345">
      <formula1>"Strategy 1: All-Gather Die-to-Die (for CM),No Collectives"</formula1>
    </dataValidation>
    <dataValidation type="list" allowBlank="1" showErrorMessage="1" sqref="F506">
      <formula1>"Option A: All-To-All,Option B: Reduce-Scatter"</formula1>
    </dataValidation>
    <dataValidation type="list" allowBlank="1" showErrorMessage="1" sqref="H130 H232">
      <formula1>"Strategy A: All-Gather Tokens with no chiplet involved,Strategy B: Hierarchical All-Gather,No Collectives"</formula1>
    </dataValidation>
  </dataValidations>
  <hyperlinks>
    <hyperlink display="TODO LIST" location="'Shortcuts to SnapshotsTODO'!A1" ref="L12"/>
    <hyperlink r:id="rId2" location="gid=0&amp;range=D45:D63" ref="B54"/>
    <hyperlink r:id="rId3" location="gid=0&amp;range=D64:D82" ref="B55"/>
    <hyperlink r:id="rId4" location="gid=0&amp;range=D83:D101" ref="B56"/>
    <hyperlink r:id="rId5" location="gid=0&amp;range=D102:D120" ref="B57"/>
    <hyperlink r:id="rId6" location="gid=0&amp;range=E182:E211" ref="B58"/>
    <hyperlink r:id="rId7" location="gid=0&amp;range=D121:D139" ref="B61"/>
    <hyperlink r:id="rId8" location="gid=0&amp;range=D140:D158" ref="B62"/>
    <hyperlink r:id="rId9" location="gid=0&amp;range=D159:D177" ref="B63"/>
    <hyperlink r:id="rId10" location="gid=0&amp;range=D178:D196" ref="B64"/>
    <hyperlink r:id="rId11" location="gid=0&amp;range=D197:D215" ref="B66"/>
    <hyperlink r:id="rId12" location="gid=0&amp;range=S44:S58" ref="B67"/>
    <hyperlink r:id="rId13" location="gid=0&amp;range=S59:S77" ref="B68"/>
    <hyperlink r:id="rId14" location="gid=0&amp;range=S78:S96" ref="B69"/>
    <hyperlink r:id="rId15" location="gid=0&amp;range=S97:S115" ref="B70"/>
  </hyperlinks>
  <drawing r:id="rId16"/>
  <legacyDrawing r:id="rId17"/>
  <tableParts count="15">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75"/>
    <col customWidth="1" min="2" max="2" width="17.88"/>
    <col customWidth="1" min="4" max="4" width="17.63"/>
    <col customWidth="1" min="5" max="5" width="18.25"/>
    <col customWidth="1" min="6" max="6" width="31.63"/>
    <col customWidth="1" min="7" max="7" width="19.5"/>
    <col customWidth="1" min="8" max="8" width="26.5"/>
    <col customWidth="1" min="9" max="9" width="2.5"/>
    <col customWidth="1" min="10" max="10" width="8.75"/>
    <col customWidth="1" min="11" max="12" width="9.25"/>
    <col customWidth="1" min="13" max="13" width="12.38"/>
    <col customWidth="1" min="14" max="14" width="2.38"/>
    <col customWidth="1" min="15" max="15" width="9.13"/>
    <col customWidth="1" min="16" max="16" width="10.88"/>
    <col customWidth="1" min="20" max="20" width="16.25"/>
    <col customWidth="1" min="21" max="21" width="23.13"/>
    <col customWidth="1" min="22" max="22" width="28.0"/>
    <col customWidth="1" min="23" max="23" width="21.0"/>
    <col customWidth="1" min="24" max="24" width="2.0"/>
    <col customWidth="1" min="25" max="28" width="5.63"/>
    <col customWidth="1" min="29" max="29" width="1.38"/>
  </cols>
  <sheetData>
    <row r="1">
      <c r="A1" s="136" t="s">
        <v>116</v>
      </c>
      <c r="B1" s="136" t="s">
        <v>117</v>
      </c>
      <c r="C1" s="136" t="s">
        <v>118</v>
      </c>
      <c r="D1" s="870"/>
      <c r="E1" s="138"/>
      <c r="F1" s="139" t="s">
        <v>119</v>
      </c>
      <c r="G1" s="139" t="s">
        <v>120</v>
      </c>
      <c r="H1" s="140" t="s">
        <v>121</v>
      </c>
      <c r="I1" s="138"/>
      <c r="J1" s="138"/>
      <c r="K1" s="138"/>
      <c r="L1" s="138"/>
      <c r="M1" s="138"/>
      <c r="N1" s="138"/>
      <c r="O1" s="138"/>
      <c r="P1" s="141"/>
      <c r="Q1" s="142" t="s">
        <v>122</v>
      </c>
      <c r="R1" s="138"/>
      <c r="S1" s="138"/>
      <c r="T1" s="142" t="s">
        <v>123</v>
      </c>
      <c r="U1" s="138"/>
      <c r="V1" s="138"/>
      <c r="W1" s="138"/>
      <c r="X1" s="138"/>
      <c r="Y1" s="138"/>
      <c r="Z1" s="138"/>
      <c r="AA1" s="138"/>
      <c r="AB1" s="138"/>
      <c r="AC1" s="138"/>
      <c r="AD1" s="138"/>
      <c r="AE1" s="138"/>
      <c r="AF1" s="138"/>
      <c r="AG1" s="138"/>
      <c r="AH1" s="138"/>
      <c r="AI1" s="138"/>
      <c r="AJ1" s="138"/>
      <c r="AK1" s="138"/>
      <c r="AL1" s="138"/>
      <c r="AM1" s="138"/>
      <c r="AN1" s="138"/>
      <c r="AO1" s="138"/>
      <c r="AP1" s="138"/>
      <c r="AQ1" s="138"/>
      <c r="AR1" s="138"/>
      <c r="AS1" s="138"/>
      <c r="AT1" s="138"/>
    </row>
    <row r="2">
      <c r="A2" s="143" t="s">
        <v>124</v>
      </c>
      <c r="B2" s="143" t="s">
        <v>125</v>
      </c>
      <c r="C2" s="143">
        <v>7168.0</v>
      </c>
      <c r="D2" s="871"/>
      <c r="F2" s="139" t="s">
        <v>126</v>
      </c>
      <c r="G2" s="145"/>
      <c r="H2" s="146"/>
      <c r="P2" s="147"/>
      <c r="Q2" s="2" t="s">
        <v>127</v>
      </c>
      <c r="R2" s="2">
        <v>0.5</v>
      </c>
      <c r="T2" s="148" t="str">
        <f t="shared" ref="T2:T6" si="1">U2&amp;","&amp;V2</f>
        <v>fp4,fp4</v>
      </c>
      <c r="U2" s="2" t="s">
        <v>127</v>
      </c>
      <c r="V2" s="2" t="s">
        <v>127</v>
      </c>
      <c r="W2" s="2" t="s">
        <v>127</v>
      </c>
      <c r="AR2" s="149"/>
      <c r="AS2" s="149"/>
      <c r="AT2" s="149"/>
    </row>
    <row r="3">
      <c r="A3" s="143" t="s">
        <v>128</v>
      </c>
      <c r="B3" s="143" t="s">
        <v>129</v>
      </c>
      <c r="C3" s="143">
        <v>2048.0</v>
      </c>
      <c r="D3" s="871"/>
      <c r="F3" s="150" t="s">
        <v>32</v>
      </c>
      <c r="G3" s="145">
        <v>2.0</v>
      </c>
      <c r="H3" s="146"/>
      <c r="P3" s="147"/>
      <c r="Q3" s="2" t="s">
        <v>63</v>
      </c>
      <c r="R3" s="2">
        <v>1.0</v>
      </c>
      <c r="T3" s="148" t="str">
        <f t="shared" si="1"/>
        <v>fp4,fp8</v>
      </c>
      <c r="U3" s="2" t="s">
        <v>127</v>
      </c>
      <c r="V3" s="2" t="s">
        <v>63</v>
      </c>
      <c r="W3" s="2" t="s">
        <v>63</v>
      </c>
    </row>
    <row r="4">
      <c r="A4" s="143" t="s">
        <v>130</v>
      </c>
      <c r="B4" s="143" t="s">
        <v>131</v>
      </c>
      <c r="C4" s="143">
        <v>256.0</v>
      </c>
      <c r="D4" s="871"/>
      <c r="F4" s="150" t="s">
        <v>33</v>
      </c>
      <c r="G4" s="145">
        <v>8.0</v>
      </c>
      <c r="H4" s="146" t="s">
        <v>132</v>
      </c>
      <c r="P4" s="147"/>
      <c r="Q4" s="2" t="s">
        <v>82</v>
      </c>
      <c r="R4" s="2">
        <v>2.0</v>
      </c>
      <c r="T4" s="148" t="str">
        <f t="shared" si="1"/>
        <v>fp4,bf16</v>
      </c>
      <c r="U4" s="2" t="s">
        <v>127</v>
      </c>
      <c r="V4" s="2" t="s">
        <v>82</v>
      </c>
      <c r="W4" s="2" t="s">
        <v>82</v>
      </c>
      <c r="AR4" s="149"/>
      <c r="AS4" s="149"/>
      <c r="AT4" s="149"/>
    </row>
    <row r="5">
      <c r="A5" s="143" t="s">
        <v>133</v>
      </c>
      <c r="B5" s="143" t="s">
        <v>134</v>
      </c>
      <c r="C5" s="143">
        <v>61.0</v>
      </c>
      <c r="D5" s="871"/>
      <c r="F5" s="150" t="s">
        <v>34</v>
      </c>
      <c r="G5" s="145">
        <v>1.0</v>
      </c>
      <c r="H5" s="146"/>
      <c r="P5" s="147"/>
      <c r="T5" s="148" t="str">
        <f t="shared" si="1"/>
        <v>fp8,fp4</v>
      </c>
      <c r="U5" s="2" t="s">
        <v>63</v>
      </c>
      <c r="V5" s="2" t="s">
        <v>127</v>
      </c>
      <c r="W5" s="2" t="s">
        <v>63</v>
      </c>
    </row>
    <row r="6">
      <c r="A6" s="151" t="s">
        <v>135</v>
      </c>
      <c r="B6" s="151" t="s">
        <v>136</v>
      </c>
      <c r="C6" s="151">
        <v>3.0</v>
      </c>
      <c r="D6" s="871"/>
      <c r="F6" s="150" t="s">
        <v>35</v>
      </c>
      <c r="G6" s="145">
        <v>1.0</v>
      </c>
      <c r="H6" s="146" t="s">
        <v>137</v>
      </c>
      <c r="P6" s="147"/>
      <c r="T6" s="148" t="str">
        <f t="shared" si="1"/>
        <v>fp8,fp8</v>
      </c>
      <c r="U6" s="2" t="s">
        <v>63</v>
      </c>
      <c r="V6" s="2" t="s">
        <v>63</v>
      </c>
      <c r="W6" s="2" t="s">
        <v>63</v>
      </c>
      <c r="AR6" s="87"/>
      <c r="AS6" s="87"/>
      <c r="AT6" s="87"/>
    </row>
    <row r="7">
      <c r="A7" s="143" t="s">
        <v>138</v>
      </c>
      <c r="B7" s="143" t="s">
        <v>139</v>
      </c>
      <c r="C7" s="143">
        <v>8.0</v>
      </c>
      <c r="D7" s="871"/>
      <c r="F7" s="139" t="s">
        <v>140</v>
      </c>
      <c r="P7" s="147"/>
      <c r="U7" s="2"/>
      <c r="V7" s="2"/>
      <c r="W7" s="2"/>
      <c r="AB7" s="2"/>
      <c r="AC7" s="2"/>
      <c r="AD7" s="2"/>
      <c r="AE7" s="2"/>
    </row>
    <row r="8">
      <c r="A8" s="152" t="s">
        <v>141</v>
      </c>
      <c r="B8" s="153" t="s">
        <v>142</v>
      </c>
      <c r="C8" s="143">
        <v>1536.0</v>
      </c>
      <c r="D8" s="871"/>
      <c r="F8" s="154" t="s">
        <v>143</v>
      </c>
      <c r="G8" s="155">
        <f>G4*G3</f>
        <v>16</v>
      </c>
      <c r="H8" s="156"/>
      <c r="P8" s="147"/>
      <c r="T8" s="148" t="str">
        <f t="shared" ref="T8:T10" si="2">U8&amp;","&amp;V8</f>
        <v>fp8,bf16</v>
      </c>
      <c r="U8" s="2" t="s">
        <v>63</v>
      </c>
      <c r="V8" s="2" t="s">
        <v>82</v>
      </c>
      <c r="W8" s="2" t="s">
        <v>82</v>
      </c>
      <c r="AB8" s="2"/>
      <c r="AC8" s="2"/>
      <c r="AD8" s="2"/>
      <c r="AE8" s="2"/>
    </row>
    <row r="9">
      <c r="A9" s="152" t="s">
        <v>144</v>
      </c>
      <c r="B9" s="153" t="s">
        <v>145</v>
      </c>
      <c r="C9" s="143">
        <v>512.0</v>
      </c>
      <c r="D9" s="871"/>
      <c r="F9" s="157" t="s">
        <v>146</v>
      </c>
      <c r="G9" s="158">
        <f>PRODUCT(G2:G5)</f>
        <v>16</v>
      </c>
      <c r="H9" s="159"/>
      <c r="P9" s="147"/>
      <c r="T9" s="148" t="str">
        <f t="shared" si="2"/>
        <v>bf16,fp4</v>
      </c>
      <c r="U9" s="2" t="s">
        <v>82</v>
      </c>
      <c r="V9" s="2" t="s">
        <v>127</v>
      </c>
      <c r="W9" s="2" t="s">
        <v>82</v>
      </c>
      <c r="AP9" s="138"/>
      <c r="AQ9" s="138"/>
      <c r="AT9" s="149"/>
    </row>
    <row r="10">
      <c r="A10" s="152" t="s">
        <v>147</v>
      </c>
      <c r="B10" s="153" t="s">
        <v>148</v>
      </c>
      <c r="C10" s="143">
        <v>128.0</v>
      </c>
      <c r="D10" s="871"/>
      <c r="F10" s="157" t="s">
        <v>149</v>
      </c>
      <c r="G10" s="158" t="str">
        <f>$G$9/$H$17</f>
        <v>#N/A</v>
      </c>
      <c r="H10" s="159"/>
      <c r="P10" s="147"/>
      <c r="T10" s="148" t="str">
        <f t="shared" si="2"/>
        <v>bf16,fp8</v>
      </c>
      <c r="U10" s="2" t="s">
        <v>82</v>
      </c>
      <c r="V10" s="2" t="s">
        <v>63</v>
      </c>
      <c r="W10" s="2" t="s">
        <v>82</v>
      </c>
      <c r="AP10" s="142"/>
    </row>
    <row r="11">
      <c r="A11" s="152" t="s">
        <v>150</v>
      </c>
      <c r="B11" s="153" t="s">
        <v>151</v>
      </c>
      <c r="C11" s="143">
        <v>64.0</v>
      </c>
      <c r="D11" s="871"/>
      <c r="L11" s="772" t="s">
        <v>539</v>
      </c>
      <c r="P11" s="147"/>
      <c r="T11" s="148" t="s">
        <v>152</v>
      </c>
      <c r="U11" s="2" t="s">
        <v>82</v>
      </c>
      <c r="V11" s="2" t="s">
        <v>82</v>
      </c>
      <c r="W11" s="2" t="s">
        <v>82</v>
      </c>
      <c r="AP11" s="138"/>
      <c r="AQ11" s="138"/>
      <c r="AT11" s="149"/>
    </row>
    <row r="12">
      <c r="A12" s="143" t="s">
        <v>153</v>
      </c>
      <c r="B12" s="153" t="s">
        <v>154</v>
      </c>
      <c r="C12" s="143">
        <v>128.0</v>
      </c>
      <c r="D12" s="871"/>
    </row>
    <row r="13">
      <c r="A13" s="161" t="s">
        <v>155</v>
      </c>
      <c r="B13" s="162"/>
      <c r="C13" s="162"/>
      <c r="D13" s="872"/>
      <c r="AG13" s="164"/>
      <c r="AH13" s="164"/>
      <c r="AI13" s="87"/>
      <c r="AJ13" s="38"/>
      <c r="AK13" s="38"/>
      <c r="AL13" s="38"/>
      <c r="AM13" s="38"/>
      <c r="AN13" s="87"/>
      <c r="AO13" s="38"/>
      <c r="AP13" s="164"/>
      <c r="AQ13" s="38"/>
      <c r="AR13" s="38"/>
      <c r="AS13" s="87"/>
      <c r="AT13" s="87"/>
    </row>
    <row r="14">
      <c r="A14" s="165" t="s">
        <v>156</v>
      </c>
      <c r="B14" s="165" t="s">
        <v>156</v>
      </c>
      <c r="C14" s="166">
        <f>$C$10+$C$11</f>
        <v>192</v>
      </c>
      <c r="D14" s="724"/>
      <c r="AG14" s="38"/>
      <c r="AH14" s="38"/>
      <c r="AI14" s="87"/>
      <c r="AJ14" s="38"/>
      <c r="AK14" s="38"/>
      <c r="AL14" s="38"/>
      <c r="AM14" s="38"/>
      <c r="AN14" s="87"/>
      <c r="AO14" s="38"/>
      <c r="AP14" s="168"/>
      <c r="AQ14" s="168"/>
      <c r="AR14" s="38"/>
      <c r="AS14" s="87"/>
      <c r="AT14" s="169"/>
    </row>
    <row r="15">
      <c r="A15" s="165" t="s">
        <v>157</v>
      </c>
      <c r="B15" s="165" t="s">
        <v>157</v>
      </c>
      <c r="C15" s="170">
        <f>$C$9+$C$11</f>
        <v>576</v>
      </c>
      <c r="D15" s="871"/>
      <c r="AG15" s="38"/>
      <c r="AH15" s="38"/>
      <c r="AI15" s="87"/>
      <c r="AJ15" s="38"/>
      <c r="AK15" s="38"/>
      <c r="AL15" s="38"/>
      <c r="AM15" s="38"/>
      <c r="AN15" s="87"/>
      <c r="AO15" s="38"/>
      <c r="AP15" s="168"/>
      <c r="AQ15" s="168"/>
      <c r="AR15" s="38"/>
      <c r="AS15" s="87"/>
      <c r="AT15" s="169"/>
    </row>
    <row r="16">
      <c r="A16" s="170" t="s">
        <v>158</v>
      </c>
      <c r="B16" s="170" t="s">
        <v>159</v>
      </c>
      <c r="C16" s="166">
        <f>C7*$C$24</f>
        <v>8</v>
      </c>
      <c r="D16" s="724"/>
      <c r="F16" s="171" t="s">
        <v>160</v>
      </c>
      <c r="G16" s="173" t="s">
        <v>540</v>
      </c>
      <c r="H16" s="173" t="s">
        <v>708</v>
      </c>
      <c r="AG16" s="38"/>
      <c r="AH16" s="38"/>
      <c r="AI16" s="87"/>
      <c r="AJ16" s="38"/>
      <c r="AK16" s="38"/>
      <c r="AL16" s="38"/>
      <c r="AM16" s="38"/>
      <c r="AN16" s="87"/>
      <c r="AO16" s="38"/>
      <c r="AP16" s="168"/>
      <c r="AQ16" s="168"/>
      <c r="AR16" s="38"/>
      <c r="AS16" s="87"/>
      <c r="AT16" s="169"/>
    </row>
    <row r="17">
      <c r="A17" s="174" t="s">
        <v>120</v>
      </c>
      <c r="B17" s="174" t="s">
        <v>161</v>
      </c>
      <c r="C17" s="175">
        <f>$G$9</f>
        <v>16</v>
      </c>
      <c r="D17" s="724"/>
      <c r="F17" s="108" t="str">
        <f t="array" ref="F17:F29">DB!A2:A14</f>
        <v># of TensorCore per Chip</v>
      </c>
      <c r="G17" s="773">
        <v>1.0</v>
      </c>
      <c r="H17" s="176" t="str">
        <f t="array" ref="H17:H29">xlookup($H$16,DB!1:1,DB!2:14) * G17:G29</f>
        <v>#N/A</v>
      </c>
      <c r="AG17" s="38"/>
      <c r="AH17" s="38"/>
      <c r="AI17" s="87"/>
      <c r="AJ17" s="38"/>
      <c r="AK17" s="38"/>
      <c r="AL17" s="38"/>
      <c r="AM17" s="38"/>
      <c r="AN17" s="87"/>
      <c r="AO17" s="38"/>
      <c r="AP17" s="168"/>
      <c r="AQ17" s="38"/>
      <c r="AR17" s="38"/>
      <c r="AS17" s="87"/>
      <c r="AT17" s="87"/>
    </row>
    <row r="18">
      <c r="A18" s="174" t="s">
        <v>162</v>
      </c>
      <c r="B18" s="174" t="s">
        <v>163</v>
      </c>
      <c r="C18" s="175" t="str">
        <f>$G$10</f>
        <v>#N/A</v>
      </c>
      <c r="D18" s="724"/>
      <c r="F18" s="108" t="s">
        <v>164</v>
      </c>
      <c r="G18" s="773">
        <v>1.0</v>
      </c>
      <c r="H18" s="176" t="e">
        <v>#N/A</v>
      </c>
      <c r="AG18" s="38"/>
      <c r="AH18" s="38"/>
      <c r="AI18" s="87"/>
      <c r="AJ18" s="38"/>
      <c r="AK18" s="38"/>
      <c r="AL18" s="38"/>
      <c r="AM18" s="38"/>
      <c r="AN18" s="87"/>
      <c r="AO18" s="38"/>
      <c r="AP18" s="168"/>
      <c r="AQ18" s="38"/>
      <c r="AR18" s="38"/>
      <c r="AS18" s="87"/>
      <c r="AT18" s="87"/>
    </row>
    <row r="19">
      <c r="A19" s="178" t="s">
        <v>541</v>
      </c>
      <c r="B19" s="178" t="s">
        <v>166</v>
      </c>
      <c r="C19" s="179" t="str">
        <f>IFS(C18=8,"2x2x2",C18=4,"2x2",TRUE,NA)</f>
        <v>#N/A</v>
      </c>
      <c r="D19" s="873"/>
      <c r="F19" s="108" t="s">
        <v>167</v>
      </c>
      <c r="G19" s="773">
        <v>1.0</v>
      </c>
      <c r="H19" s="176" t="e">
        <v>#N/A</v>
      </c>
      <c r="AG19" s="38"/>
      <c r="AH19" s="38"/>
      <c r="AI19" s="87"/>
      <c r="AJ19" s="38"/>
      <c r="AK19" s="38"/>
      <c r="AL19" s="38"/>
      <c r="AM19" s="38"/>
      <c r="AN19" s="87"/>
      <c r="AO19" s="38"/>
      <c r="AP19" s="168"/>
      <c r="AQ19" s="38"/>
      <c r="AR19" s="38"/>
      <c r="AS19" s="87"/>
      <c r="AT19" s="87"/>
    </row>
    <row r="20">
      <c r="A20" s="182" t="s">
        <v>542</v>
      </c>
      <c r="B20" s="182" t="s">
        <v>169</v>
      </c>
      <c r="C20" s="774" t="str">
        <f>IFS(C19="2x2x2",12,C19="2x2",4,TRUE,NA())</f>
        <v>#N/A</v>
      </c>
      <c r="D20" s="874"/>
      <c r="F20" s="108" t="s">
        <v>170</v>
      </c>
      <c r="G20" s="773">
        <v>1.0</v>
      </c>
      <c r="H20" s="176" t="e">
        <v>#N/A</v>
      </c>
      <c r="AG20" s="38"/>
      <c r="AH20" s="38"/>
      <c r="AI20" s="87"/>
      <c r="AJ20" s="38"/>
      <c r="AK20" s="38"/>
      <c r="AL20" s="38"/>
      <c r="AM20" s="38"/>
      <c r="AN20" s="87"/>
      <c r="AO20" s="38"/>
      <c r="AP20" s="168"/>
      <c r="AQ20" s="38"/>
      <c r="AR20" s="38"/>
      <c r="AS20" s="87"/>
      <c r="AT20" s="87"/>
    </row>
    <row r="21">
      <c r="A21" s="175"/>
      <c r="B21" s="175"/>
      <c r="C21" s="175"/>
      <c r="D21" s="724"/>
      <c r="F21" s="108" t="s">
        <v>171</v>
      </c>
      <c r="G21" s="773">
        <v>1.0</v>
      </c>
      <c r="H21" s="176" t="e">
        <v>#N/A</v>
      </c>
      <c r="AG21" s="38"/>
      <c r="AH21" s="38"/>
      <c r="AI21" s="87"/>
      <c r="AJ21" s="38"/>
      <c r="AK21" s="38"/>
      <c r="AL21" s="38"/>
      <c r="AM21" s="38"/>
      <c r="AN21" s="87"/>
      <c r="AO21" s="38"/>
      <c r="AP21" s="168"/>
      <c r="AQ21" s="168"/>
      <c r="AR21" s="38"/>
      <c r="AS21" s="87"/>
      <c r="AT21" s="169"/>
    </row>
    <row r="22">
      <c r="A22" s="184" t="s">
        <v>172</v>
      </c>
      <c r="B22" s="185"/>
      <c r="C22" s="186"/>
      <c r="D22" s="875"/>
      <c r="F22" s="108" t="s">
        <v>173</v>
      </c>
      <c r="G22" s="773">
        <v>0.987</v>
      </c>
      <c r="H22" s="188" t="e">
        <v>#N/A</v>
      </c>
      <c r="AG22" s="38"/>
      <c r="AH22" s="38"/>
      <c r="AI22" s="87"/>
      <c r="AJ22" s="38"/>
      <c r="AK22" s="38"/>
      <c r="AL22" s="38"/>
      <c r="AM22" s="38"/>
      <c r="AN22" s="87"/>
      <c r="AO22" s="38"/>
      <c r="AP22" s="168"/>
      <c r="AQ22" s="168"/>
      <c r="AR22" s="38"/>
      <c r="AS22" s="87"/>
      <c r="AT22" s="169"/>
    </row>
    <row r="23">
      <c r="A23" s="170" t="s">
        <v>174</v>
      </c>
      <c r="B23" s="170" t="s">
        <v>175</v>
      </c>
      <c r="C23" s="170" t="s">
        <v>24</v>
      </c>
      <c r="D23" s="871"/>
      <c r="F23" s="108" t="s">
        <v>176</v>
      </c>
      <c r="G23" s="773">
        <v>0.8</v>
      </c>
      <c r="H23" s="188" t="e">
        <v>#N/A</v>
      </c>
      <c r="AG23" s="38"/>
      <c r="AH23" s="38"/>
      <c r="AI23" s="87"/>
      <c r="AJ23" s="38"/>
      <c r="AK23" s="38"/>
      <c r="AL23" s="38"/>
      <c r="AM23" s="38"/>
      <c r="AN23" s="87"/>
      <c r="AO23" s="38"/>
      <c r="AP23" s="168"/>
      <c r="AQ23" s="168"/>
      <c r="AR23" s="38"/>
      <c r="AS23" s="87"/>
      <c r="AT23" s="169"/>
    </row>
    <row r="24">
      <c r="A24" s="876" t="s">
        <v>37</v>
      </c>
      <c r="B24" s="876" t="s">
        <v>38</v>
      </c>
      <c r="C24" s="876">
        <f>IF(C23="Decode", 1, 2048)</f>
        <v>1</v>
      </c>
      <c r="D24" s="871"/>
      <c r="F24" s="108" t="s">
        <v>177</v>
      </c>
      <c r="G24" s="773">
        <v>1.0</v>
      </c>
      <c r="H24" s="176" t="e">
        <v>#N/A</v>
      </c>
      <c r="AG24" s="38"/>
      <c r="AH24" s="38"/>
      <c r="AI24" s="87"/>
      <c r="AJ24" s="169"/>
      <c r="AK24" s="38"/>
      <c r="AL24" s="38"/>
      <c r="AM24" s="38"/>
    </row>
    <row r="25">
      <c r="A25" s="143" t="s">
        <v>39</v>
      </c>
      <c r="B25" s="143" t="s">
        <v>40</v>
      </c>
      <c r="C25" s="143">
        <v>4096.0</v>
      </c>
      <c r="D25" s="719"/>
      <c r="F25" s="108" t="s">
        <v>178</v>
      </c>
      <c r="G25" s="773">
        <v>1.0</v>
      </c>
      <c r="H25" s="176" t="e">
        <v>#N/A</v>
      </c>
      <c r="AG25" s="164"/>
      <c r="AH25" s="164"/>
      <c r="AI25" s="164"/>
      <c r="AK25" s="38"/>
      <c r="AL25" s="38"/>
      <c r="AM25" s="38"/>
      <c r="AN25" s="87"/>
      <c r="AO25" s="38"/>
      <c r="AP25" s="38"/>
      <c r="AQ25" s="38"/>
      <c r="AR25" s="38"/>
      <c r="AS25" s="87"/>
      <c r="AT25" s="87"/>
    </row>
    <row r="26">
      <c r="A26" s="877" t="s">
        <v>41</v>
      </c>
      <c r="B26" s="878" t="s">
        <v>42</v>
      </c>
      <c r="C26" s="878">
        <f>1024+4096</f>
        <v>5120</v>
      </c>
      <c r="D26" s="871"/>
      <c r="F26" s="108" t="s">
        <v>180</v>
      </c>
      <c r="G26" s="773">
        <v>1.0</v>
      </c>
      <c r="H26" s="176" t="e">
        <v>#N/A</v>
      </c>
      <c r="AG26" s="164"/>
      <c r="AH26" s="164"/>
      <c r="AI26" s="164"/>
      <c r="AK26" s="38"/>
      <c r="AL26" s="38"/>
      <c r="AM26" s="38"/>
      <c r="AN26" s="87"/>
      <c r="AO26" s="38"/>
      <c r="AP26" s="38"/>
      <c r="AQ26" s="38"/>
      <c r="AR26" s="38"/>
      <c r="AS26" s="87"/>
      <c r="AT26" s="87"/>
    </row>
    <row r="27">
      <c r="A27" s="170" t="s">
        <v>46</v>
      </c>
      <c r="B27" s="175"/>
      <c r="C27" s="174">
        <v>0.15</v>
      </c>
      <c r="D27" s="871"/>
      <c r="F27" s="108" t="s">
        <v>181</v>
      </c>
      <c r="G27" s="773">
        <v>0.987</v>
      </c>
      <c r="H27" s="193" t="e">
        <v>#N/A</v>
      </c>
      <c r="AG27" s="164"/>
      <c r="AH27" s="164"/>
      <c r="AI27" s="164"/>
      <c r="AL27" s="38"/>
      <c r="AM27" s="38"/>
      <c r="AN27" s="87"/>
      <c r="AO27" s="38"/>
      <c r="AP27" s="38"/>
      <c r="AQ27" s="38"/>
      <c r="AR27" s="38"/>
      <c r="AS27" s="87"/>
      <c r="AT27" s="87"/>
    </row>
    <row r="28">
      <c r="A28" s="170" t="s">
        <v>47</v>
      </c>
      <c r="B28" s="175"/>
      <c r="C28" s="174">
        <v>1.0</v>
      </c>
      <c r="D28" s="871"/>
      <c r="F28" s="108" t="s">
        <v>182</v>
      </c>
      <c r="G28" s="773">
        <v>0.375</v>
      </c>
      <c r="H28" s="176" t="e">
        <v>#N/A</v>
      </c>
      <c r="AB28" s="2"/>
      <c r="AC28" s="2"/>
      <c r="AD28" s="2"/>
      <c r="AE28" s="2"/>
      <c r="AM28" s="142"/>
      <c r="AN28" s="138"/>
      <c r="AO28" s="142"/>
      <c r="AP28" s="142"/>
      <c r="AQ28" s="194"/>
      <c r="AR28" s="142"/>
      <c r="AS28" s="148"/>
    </row>
    <row r="29">
      <c r="A29" s="876" t="s">
        <v>61</v>
      </c>
      <c r="B29" s="879" t="s">
        <v>709</v>
      </c>
      <c r="C29" s="195" t="s">
        <v>82</v>
      </c>
      <c r="D29" s="880"/>
      <c r="F29" s="172" t="s">
        <v>183</v>
      </c>
      <c r="G29" s="778">
        <v>0.8</v>
      </c>
      <c r="H29" s="197" t="e">
        <v>#N/A</v>
      </c>
      <c r="AB29" s="2"/>
      <c r="AC29" s="2"/>
      <c r="AD29" s="2"/>
      <c r="AE29" s="2"/>
      <c r="AM29" s="142"/>
      <c r="AN29" s="138"/>
      <c r="AO29" s="142"/>
      <c r="AP29" s="142"/>
      <c r="AQ29" s="194"/>
      <c r="AR29" s="142"/>
      <c r="AS29" s="148"/>
    </row>
    <row r="30">
      <c r="A30" s="143" t="s">
        <v>48</v>
      </c>
      <c r="B30" s="881" t="s">
        <v>49</v>
      </c>
      <c r="C30" s="882" t="b">
        <v>1</v>
      </c>
      <c r="D30" s="724"/>
      <c r="AM30" s="142"/>
      <c r="AN30" s="138"/>
      <c r="AO30" s="138"/>
      <c r="AP30" s="138"/>
      <c r="AQ30" s="138"/>
      <c r="AR30" s="142"/>
      <c r="AT30" s="149"/>
    </row>
    <row r="31">
      <c r="A31" s="2"/>
      <c r="B31" s="201"/>
      <c r="C31" s="201"/>
      <c r="D31" s="201"/>
      <c r="AM31" s="142"/>
      <c r="AN31" s="138"/>
      <c r="AO31" s="138"/>
      <c r="AP31" s="142"/>
      <c r="AQ31" s="142"/>
      <c r="AR31" s="142"/>
    </row>
    <row r="32" ht="27.0" customHeight="1">
      <c r="A32" s="204" t="s">
        <v>188</v>
      </c>
      <c r="F32" s="779" t="s">
        <v>545</v>
      </c>
      <c r="G32" s="780"/>
      <c r="AG32" s="38"/>
      <c r="AH32" s="38"/>
      <c r="AI32" s="38"/>
      <c r="AJ32" s="38"/>
      <c r="AK32" s="38"/>
      <c r="AL32" s="38"/>
      <c r="AM32" s="168"/>
      <c r="AN32" s="168"/>
      <c r="AO32" s="202"/>
      <c r="AP32" s="142"/>
      <c r="AQ32" s="168"/>
      <c r="AR32" s="168"/>
      <c r="AT32" s="203"/>
    </row>
    <row r="33" ht="30.0" customHeight="1">
      <c r="A33" s="171" t="s">
        <v>189</v>
      </c>
      <c r="B33" s="171" t="str">
        <f> "Value (" &amp; H16 &amp; ")"</f>
        <v>Value (GhostFish)</v>
      </c>
      <c r="C33" s="205" t="s">
        <v>553</v>
      </c>
      <c r="F33" s="362" t="s">
        <v>547</v>
      </c>
      <c r="G33" s="781" t="s">
        <v>63</v>
      </c>
      <c r="P33" s="147"/>
      <c r="AG33" s="38"/>
      <c r="AH33" s="38"/>
      <c r="AI33" s="38"/>
      <c r="AJ33" s="38"/>
      <c r="AK33" s="38"/>
      <c r="AL33" s="38"/>
      <c r="AM33" s="168"/>
      <c r="AN33" s="168"/>
      <c r="AO33" s="202"/>
      <c r="AP33" s="142"/>
      <c r="AQ33" s="168"/>
      <c r="AR33" s="168"/>
      <c r="AT33" s="203"/>
    </row>
    <row r="34" ht="15.0" customHeight="1">
      <c r="A34" s="108" t="s">
        <v>190</v>
      </c>
      <c r="B34" s="193">
        <f>$C25*$C24</f>
        <v>4096</v>
      </c>
      <c r="C34" s="105">
        <f>492*8</f>
        <v>3936</v>
      </c>
      <c r="F34" s="782" t="s">
        <v>548</v>
      </c>
      <c r="G34" s="781" t="str">
        <f>C29</f>
        <v>bf16</v>
      </c>
      <c r="P34" s="147"/>
      <c r="AG34" s="38"/>
      <c r="AH34" s="38"/>
      <c r="AI34" s="38"/>
      <c r="AJ34" s="38"/>
      <c r="AK34" s="38"/>
      <c r="AL34" s="38"/>
      <c r="AM34" s="168"/>
      <c r="AN34" s="168"/>
      <c r="AO34" s="202"/>
      <c r="AP34" s="142"/>
      <c r="AQ34" s="168"/>
      <c r="AR34" s="168"/>
      <c r="AT34" s="203"/>
    </row>
    <row r="35" ht="15.0" customHeight="1">
      <c r="A35" s="108" t="s">
        <v>191</v>
      </c>
      <c r="B35" s="211">
        <f>G9</f>
        <v>16</v>
      </c>
      <c r="C35" s="198">
        <v>8.0</v>
      </c>
      <c r="F35" s="783" t="s">
        <v>549</v>
      </c>
      <c r="G35" s="784" t="s">
        <v>550</v>
      </c>
      <c r="P35" s="147"/>
      <c r="AG35" s="38"/>
      <c r="AH35" s="38"/>
      <c r="AI35" s="38"/>
      <c r="AJ35" s="38"/>
      <c r="AK35" s="38"/>
      <c r="AL35" s="38"/>
      <c r="AM35" s="168"/>
      <c r="AN35" s="168"/>
      <c r="AO35" s="202"/>
      <c r="AP35" s="142"/>
      <c r="AQ35" s="168"/>
      <c r="AR35" s="168"/>
      <c r="AT35" s="203"/>
    </row>
    <row r="36" ht="15.0" customHeight="1">
      <c r="A36" s="108" t="s">
        <v>87</v>
      </c>
      <c r="B36" s="212" t="str">
        <f>$G$78/1000 * $C$5</f>
        <v>#N/A</v>
      </c>
      <c r="C36" s="172">
        <f>0.0734</f>
        <v>0.0734</v>
      </c>
      <c r="F36" s="787" t="s">
        <v>551</v>
      </c>
      <c r="G36" s="857">
        <f>671*1000000000</f>
        <v>671000000000</v>
      </c>
      <c r="P36" s="147"/>
      <c r="AG36" s="38"/>
      <c r="AH36" s="38"/>
      <c r="AI36" s="38"/>
      <c r="AJ36" s="38"/>
      <c r="AK36" s="38"/>
      <c r="AL36" s="38"/>
      <c r="AM36" s="168"/>
      <c r="AN36" s="168"/>
      <c r="AO36" s="202"/>
      <c r="AP36" s="142"/>
      <c r="AQ36" s="168"/>
      <c r="AR36" s="168"/>
      <c r="AT36" s="203"/>
    </row>
    <row r="37" ht="15.0" customHeight="1">
      <c r="A37" s="108" t="s">
        <v>88</v>
      </c>
      <c r="B37" s="193" t="str">
        <f>$B$34/$B$36</f>
        <v>#N/A</v>
      </c>
      <c r="C37" s="116">
        <f>492/0.0733 * C35</f>
        <v>53697.13506</v>
      </c>
      <c r="F37" s="362" t="s">
        <v>552</v>
      </c>
      <c r="G37" s="789">
        <f>SUM(PRODUCT(L92:M92), PRODUCT(K138:M138), PRODUCT(K157:M157), PRODUCT(L176:M176), PRODUCT(K252:M252), PRODUCT(K271:M271)) * PARAMS("L")</f>
        <v>11413422080</v>
      </c>
      <c r="P37" s="147"/>
      <c r="AG37" s="38"/>
      <c r="AH37" s="38"/>
      <c r="AI37" s="38"/>
      <c r="AJ37" s="38"/>
      <c r="AK37" s="38"/>
      <c r="AL37" s="38"/>
      <c r="AM37" s="168"/>
      <c r="AN37" s="168"/>
      <c r="AO37" s="202"/>
      <c r="AP37" s="142"/>
      <c r="AQ37" s="168"/>
      <c r="AR37" s="168"/>
      <c r="AT37" s="203"/>
    </row>
    <row r="38" ht="15.0" customHeight="1">
      <c r="A38" s="108" t="s">
        <v>89</v>
      </c>
      <c r="B38" s="116" t="str">
        <f>B34/(B36*(1+C27))*C28</f>
        <v>#N/A</v>
      </c>
      <c r="C38" s="116"/>
      <c r="F38" s="787"/>
      <c r="G38" s="790"/>
      <c r="P38" s="147"/>
      <c r="AG38" s="38"/>
      <c r="AH38" s="38"/>
      <c r="AI38" s="38"/>
      <c r="AJ38" s="38"/>
      <c r="AK38" s="38"/>
      <c r="AL38" s="38"/>
      <c r="AM38" s="168"/>
      <c r="AN38" s="168"/>
      <c r="AO38" s="202"/>
      <c r="AP38" s="142"/>
      <c r="AQ38" s="168"/>
      <c r="AR38" s="168"/>
      <c r="AT38" s="203"/>
    </row>
    <row r="39" ht="15.0" customHeight="1">
      <c r="A39" s="108" t="s">
        <v>90</v>
      </c>
      <c r="B39" s="116" t="str">
        <f>B38/$G$10</f>
        <v>#N/A</v>
      </c>
      <c r="C39" s="116">
        <f>C37/C35</f>
        <v>6712.141883</v>
      </c>
      <c r="F39" s="787" t="s">
        <v>554</v>
      </c>
      <c r="G39" s="790">
        <f>G36-G37</f>
        <v>659586577920</v>
      </c>
      <c r="P39" s="147"/>
      <c r="AG39" s="38"/>
      <c r="AH39" s="38"/>
      <c r="AI39" s="38"/>
      <c r="AJ39" s="38"/>
      <c r="AK39" s="38"/>
      <c r="AL39" s="38"/>
      <c r="AM39" s="168"/>
      <c r="AN39" s="168"/>
      <c r="AO39" s="202"/>
      <c r="AP39" s="142"/>
      <c r="AQ39" s="168"/>
      <c r="AR39" s="168"/>
      <c r="AT39" s="203"/>
    </row>
    <row r="40" ht="15.0" customHeight="1">
      <c r="F40" s="362" t="s">
        <v>555</v>
      </c>
      <c r="G40" s="789">
        <f>SUM(P92, P138, P157, P176, P252, P271) * PARAMS(B5) / 1024</f>
        <v>10.62957764</v>
      </c>
      <c r="P40" s="147"/>
      <c r="AG40" s="38"/>
      <c r="AH40" s="38"/>
      <c r="AI40" s="38"/>
      <c r="AJ40" s="38"/>
      <c r="AK40" s="38"/>
      <c r="AL40" s="38"/>
      <c r="AM40" s="168"/>
      <c r="AN40" s="168"/>
      <c r="AO40" s="202"/>
      <c r="AP40" s="142"/>
      <c r="AQ40" s="168"/>
      <c r="AR40" s="168"/>
      <c r="AT40" s="203"/>
    </row>
    <row r="41" ht="15.0" customHeight="1">
      <c r="F41" s="787" t="s">
        <v>556</v>
      </c>
      <c r="G41" s="790">
        <f>(G39*  SWITCH(G33, "fp32", 4, "bf16", 2, "fp8", 1, "fp4", 0.5)/1024^3 + G40*G9) + (G9-1) * SUM(P453, P472) * (C5-3)/1024</f>
        <v>802.202909</v>
      </c>
      <c r="P41" s="147"/>
      <c r="AG41" s="38"/>
      <c r="AH41" s="38"/>
      <c r="AI41" s="38"/>
      <c r="AJ41" s="38"/>
      <c r="AK41" s="38"/>
      <c r="AL41" s="38"/>
      <c r="AM41" s="168"/>
      <c r="AN41" s="168"/>
      <c r="AO41" s="202"/>
      <c r="AP41" s="142"/>
      <c r="AQ41" s="168"/>
      <c r="AR41" s="168"/>
      <c r="AT41" s="203"/>
    </row>
    <row r="42" ht="15.0" customHeight="1">
      <c r="F42" s="362" t="s">
        <v>557</v>
      </c>
      <c r="G42" s="789">
        <f>G41/G9</f>
        <v>50.13768181</v>
      </c>
      <c r="P42" s="147"/>
      <c r="AG42" s="38"/>
      <c r="AH42" s="38"/>
      <c r="AI42" s="38"/>
      <c r="AJ42" s="38"/>
      <c r="AK42" s="38"/>
      <c r="AL42" s="38"/>
      <c r="AM42" s="168"/>
      <c r="AN42" s="168"/>
      <c r="AO42" s="202"/>
      <c r="AP42" s="142"/>
      <c r="AQ42" s="168"/>
      <c r="AR42" s="168"/>
      <c r="AT42" s="203"/>
    </row>
    <row r="43" ht="29.25" customHeight="1">
      <c r="A43" s="248" t="s">
        <v>226</v>
      </c>
      <c r="F43" s="787" t="s">
        <v>558</v>
      </c>
      <c r="G43" s="792">
        <v>0.9</v>
      </c>
      <c r="P43" s="147"/>
      <c r="AG43" s="38"/>
      <c r="AH43" s="38"/>
      <c r="AI43" s="38"/>
      <c r="AJ43" s="38"/>
      <c r="AK43" s="38"/>
      <c r="AL43" s="38"/>
      <c r="AM43" s="168"/>
      <c r="AN43" s="168"/>
      <c r="AO43" s="202"/>
      <c r="AP43" s="142"/>
      <c r="AQ43" s="168"/>
      <c r="AR43" s="168"/>
      <c r="AT43" s="203"/>
    </row>
    <row r="44" ht="15.0" customHeight="1">
      <c r="A44" s="106" t="s">
        <v>228</v>
      </c>
      <c r="B44" s="106" t="s">
        <v>118</v>
      </c>
      <c r="C44" s="106" t="s">
        <v>121</v>
      </c>
      <c r="F44" s="362" t="s">
        <v>559</v>
      </c>
      <c r="G44" s="789" t="str">
        <f>(((H27 * G43 - G42)*1024^3) * G8) / (PARAMS(B26) * PAD_128(C9+C11) * SWITCH(PARAMS("kvcache_dtype"), "fp32", 4, "bf16", 2, "fp8", 1, "fp4", 0.5)*PARAMS(B5))</f>
        <v>#N/A</v>
      </c>
      <c r="P44" s="147"/>
      <c r="AG44" s="38"/>
      <c r="AH44" s="38"/>
      <c r="AI44" s="38"/>
      <c r="AJ44" s="38"/>
      <c r="AK44" s="38"/>
      <c r="AL44" s="38"/>
      <c r="AM44" s="168"/>
      <c r="AN44" s="168"/>
      <c r="AO44" s="202"/>
      <c r="AP44" s="142"/>
      <c r="AQ44" s="168"/>
      <c r="AR44" s="168"/>
      <c r="AT44" s="203"/>
    </row>
    <row r="45" ht="15.0" customHeight="1">
      <c r="A45" s="108" t="s">
        <v>235</v>
      </c>
      <c r="B45" s="256">
        <f>SUM(P92,P138,P157,P176,P252,P271) * PARAMS("L") / 1024</f>
        <v>10.62957764</v>
      </c>
      <c r="C45" s="257"/>
      <c r="F45" s="703"/>
      <c r="G45" s="883"/>
      <c r="J45" s="883">
        <f>SUM(G43+G45+G47)</f>
        <v>0.9</v>
      </c>
      <c r="P45" s="147"/>
      <c r="AG45" s="38"/>
      <c r="AH45" s="38"/>
      <c r="AI45" s="38"/>
      <c r="AJ45" s="38"/>
      <c r="AK45" s="38"/>
      <c r="AL45" s="38"/>
      <c r="AM45" s="168"/>
      <c r="AN45" s="168"/>
      <c r="AO45" s="202"/>
      <c r="AP45" s="142"/>
      <c r="AQ45" s="168"/>
      <c r="AR45" s="168"/>
      <c r="AT45" s="203"/>
    </row>
    <row r="46" ht="15.0" customHeight="1">
      <c r="A46" s="108" t="s">
        <v>241</v>
      </c>
      <c r="B46" s="265">
        <f>SUM($P$292,$P$381) * PARAMS("L") / 1024</f>
        <v>120.09375</v>
      </c>
      <c r="C46" s="172"/>
      <c r="F46" s="703"/>
      <c r="G46" s="883"/>
      <c r="M46" s="884">
        <f>(2*129280*7168 + 3*2048*7168)</f>
        <v>1897398272</v>
      </c>
      <c r="P46" s="147"/>
      <c r="AG46" s="38"/>
      <c r="AH46" s="38"/>
      <c r="AI46" s="38"/>
      <c r="AJ46" s="38"/>
      <c r="AK46" s="38"/>
      <c r="AL46" s="38"/>
      <c r="AM46" s="168"/>
      <c r="AN46" s="168"/>
      <c r="AO46" s="202"/>
      <c r="AP46" s="142"/>
      <c r="AQ46" s="168"/>
      <c r="AR46" s="168"/>
      <c r="AT46" s="203"/>
    </row>
    <row r="47" ht="15.0" customHeight="1">
      <c r="A47" s="198" t="s">
        <v>243</v>
      </c>
      <c r="B47" s="172"/>
      <c r="C47" s="172"/>
      <c r="F47" s="703"/>
      <c r="G47" s="883"/>
      <c r="P47" s="147"/>
      <c r="AG47" s="38"/>
      <c r="AH47" s="38"/>
      <c r="AI47" s="38"/>
      <c r="AJ47" s="38"/>
      <c r="AK47" s="38"/>
      <c r="AL47" s="38"/>
      <c r="AM47" s="168"/>
      <c r="AN47" s="168"/>
      <c r="AO47" s="202"/>
      <c r="AP47" s="142"/>
      <c r="AQ47" s="168"/>
      <c r="AR47" s="168"/>
      <c r="AT47" s="203"/>
    </row>
    <row r="48" ht="15.0" customHeight="1">
      <c r="A48" s="108" t="s">
        <v>245</v>
      </c>
      <c r="B48" s="265">
        <f>SIZEOF_IN_MIB(PARAMS("B")*PARAMS("S")*PARAMS("L")*(PARAMS("c_kv")+PARAMS("h_rope")), PARAMS("kvcache_dtype"))/1024</f>
        <v>1372.5</v>
      </c>
      <c r="C48" s="172"/>
      <c r="F48" s="703"/>
      <c r="G48" s="883"/>
      <c r="P48" s="147"/>
      <c r="AG48" s="38"/>
      <c r="AH48" s="38"/>
      <c r="AI48" s="38"/>
      <c r="AJ48" s="38"/>
      <c r="AK48" s="38"/>
      <c r="AL48" s="38"/>
      <c r="AM48" s="168"/>
      <c r="AN48" s="168"/>
      <c r="AO48" s="202"/>
      <c r="AP48" s="142"/>
      <c r="AQ48" s="168"/>
      <c r="AR48" s="168"/>
      <c r="AT48" s="203"/>
    </row>
    <row r="49" ht="15.0" customHeight="1">
      <c r="A49" s="198" t="s">
        <v>247</v>
      </c>
      <c r="B49" s="281">
        <f>MAX(P92,P111,P130,P149,P168,P187,P206,P225,P244,P260,P298,P345,P411,P430)/1024</f>
        <v>0.01025390625</v>
      </c>
      <c r="C49" s="198"/>
      <c r="F49" s="703"/>
      <c r="G49" s="883"/>
      <c r="P49" s="147"/>
      <c r="AG49" s="38"/>
      <c r="AH49" s="38"/>
      <c r="AI49" s="38"/>
      <c r="AJ49" s="38"/>
      <c r="AK49" s="38"/>
      <c r="AL49" s="38"/>
      <c r="AM49" s="168"/>
      <c r="AN49" s="168"/>
      <c r="AO49" s="202"/>
      <c r="AP49" s="142"/>
      <c r="AQ49" s="168"/>
      <c r="AR49" s="168"/>
      <c r="AT49" s="203"/>
    </row>
    <row r="50" ht="15.0" customHeight="1">
      <c r="A50" s="284" t="s">
        <v>250</v>
      </c>
      <c r="B50" s="285">
        <f>SUM(B45:B48)</f>
        <v>1503.223328</v>
      </c>
      <c r="C50" s="284" t="str">
        <f>"&lt;=" &amp; ($H$27 * PARAMS("num_devices")) &amp; " (Capacity)?"</f>
        <v>#N/A</v>
      </c>
      <c r="F50" s="703"/>
      <c r="G50" s="883"/>
      <c r="P50" s="147"/>
      <c r="AG50" s="38"/>
      <c r="AH50" s="38"/>
      <c r="AI50" s="38"/>
      <c r="AJ50" s="38"/>
      <c r="AK50" s="38"/>
      <c r="AL50" s="38"/>
      <c r="AM50" s="168"/>
      <c r="AN50" s="168"/>
      <c r="AO50" s="202"/>
      <c r="AP50" s="142"/>
      <c r="AQ50" s="168"/>
      <c r="AR50" s="168"/>
      <c r="AT50" s="203"/>
    </row>
    <row r="51">
      <c r="A51" s="172"/>
      <c r="B51" s="172"/>
      <c r="C51" s="172"/>
      <c r="D51" s="2"/>
      <c r="E51" s="2"/>
      <c r="F51" s="703"/>
      <c r="G51" s="883"/>
      <c r="AM51" s="142"/>
      <c r="AN51" s="138"/>
      <c r="AO51" s="138"/>
      <c r="AP51" s="138"/>
      <c r="AQ51" s="138"/>
      <c r="AR51" s="142"/>
      <c r="AT51" s="203"/>
    </row>
    <row r="52">
      <c r="A52" s="108" t="s">
        <v>251</v>
      </c>
      <c r="B52" s="256">
        <f>SUM(P94,P140,P159,P178,P254,P273) * PARAMS("L") / 1024</f>
        <v>10.62957764</v>
      </c>
      <c r="C52" s="257"/>
      <c r="D52" s="2"/>
      <c r="E52" s="2"/>
      <c r="F52" s="703"/>
      <c r="G52" s="883"/>
      <c r="AM52" s="142"/>
      <c r="AN52" s="138"/>
      <c r="AO52" s="138"/>
      <c r="AP52" s="138"/>
      <c r="AQ52" s="138"/>
      <c r="AR52" s="142"/>
      <c r="AT52" s="203"/>
    </row>
    <row r="53">
      <c r="A53" s="108" t="s">
        <v>252</v>
      </c>
      <c r="B53" s="265">
        <f>SUM(P340,P383) * PARAMS("L") / 1024</f>
        <v>20.015625</v>
      </c>
      <c r="C53" s="257"/>
      <c r="D53" s="2"/>
      <c r="F53" s="703"/>
      <c r="G53" s="883"/>
      <c r="AM53" s="142"/>
      <c r="AN53" s="138"/>
      <c r="AO53" s="138"/>
      <c r="AP53" s="138"/>
      <c r="AQ53" s="138"/>
      <c r="AR53" s="142"/>
      <c r="AT53" s="203"/>
    </row>
    <row r="54">
      <c r="A54" s="198" t="s">
        <v>243</v>
      </c>
      <c r="B54" s="172"/>
      <c r="C54" s="257"/>
      <c r="D54" s="2"/>
      <c r="E54" s="2"/>
      <c r="F54" s="703"/>
      <c r="G54" s="883"/>
      <c r="AM54" s="142"/>
      <c r="AN54" s="138"/>
      <c r="AO54" s="138"/>
      <c r="AP54" s="138"/>
      <c r="AQ54" s="138"/>
      <c r="AR54" s="142"/>
      <c r="AT54" s="203"/>
    </row>
    <row r="55">
      <c r="A55" s="108" t="s">
        <v>254</v>
      </c>
      <c r="B55" s="265">
        <f>B48/PARAMS("num_devices")</f>
        <v>85.78125</v>
      </c>
      <c r="C55" s="257"/>
      <c r="D55" s="2"/>
      <c r="E55" s="2"/>
      <c r="F55" s="2"/>
      <c r="G55" s="2"/>
      <c r="AM55" s="142"/>
      <c r="AN55" s="138"/>
      <c r="AO55" s="138"/>
      <c r="AP55" s="138"/>
      <c r="AQ55" s="138"/>
      <c r="AR55" s="142"/>
      <c r="AT55" s="203"/>
    </row>
    <row r="56">
      <c r="A56" s="108" t="s">
        <v>255</v>
      </c>
      <c r="B56" s="265">
        <f>MAX(P94,P113,P132,P151,P170,P189,P208,P227,P246,P262,P300,P347,P413,P432)/1024</f>
        <v>0.01025390625</v>
      </c>
      <c r="C56" s="257"/>
      <c r="D56" s="2"/>
      <c r="E56" s="2"/>
      <c r="F56" s="2"/>
      <c r="G56" s="2"/>
      <c r="AM56" s="142"/>
      <c r="AN56" s="138"/>
      <c r="AO56" s="138"/>
      <c r="AP56" s="138"/>
      <c r="AQ56" s="138"/>
      <c r="AR56" s="142"/>
      <c r="AT56" s="203"/>
    </row>
    <row r="57">
      <c r="A57" s="122" t="s">
        <v>256</v>
      </c>
      <c r="B57" s="287">
        <f>SUM(B52:B55)</f>
        <v>116.4264526</v>
      </c>
      <c r="C57" s="288" t="str">
        <f>"&lt;=" &amp; ($H$27) &amp; " (Capacity)?"</f>
        <v>#N/A</v>
      </c>
      <c r="D57" s="2"/>
      <c r="E57" s="2"/>
      <c r="F57" s="2"/>
      <c r="G57" s="2"/>
      <c r="AM57" s="142"/>
      <c r="AN57" s="138"/>
      <c r="AO57" s="138"/>
      <c r="AP57" s="138"/>
      <c r="AQ57" s="138"/>
      <c r="AR57" s="142"/>
      <c r="AT57" s="203"/>
    </row>
    <row r="58">
      <c r="A58" s="204"/>
      <c r="B58" s="204"/>
      <c r="D58" s="2"/>
      <c r="E58" s="2"/>
      <c r="F58" s="2"/>
      <c r="G58" s="2"/>
      <c r="AM58" s="142"/>
      <c r="AN58" s="138"/>
      <c r="AO58" s="138"/>
      <c r="AP58" s="138"/>
      <c r="AQ58" s="138"/>
      <c r="AR58" s="142"/>
      <c r="AT58" s="203"/>
    </row>
    <row r="59">
      <c r="A59" s="204" t="s">
        <v>192</v>
      </c>
      <c r="B59" s="204"/>
      <c r="D59" s="2"/>
      <c r="E59" s="2"/>
      <c r="F59" s="2"/>
      <c r="G59" s="2"/>
      <c r="AM59" s="142"/>
      <c r="AN59" s="138"/>
      <c r="AO59" s="138"/>
      <c r="AP59" s="138"/>
      <c r="AQ59" s="138"/>
      <c r="AR59" s="142"/>
      <c r="AT59" s="203"/>
    </row>
    <row r="60">
      <c r="A60" s="214" t="s">
        <v>193</v>
      </c>
      <c r="B60" s="214" t="s">
        <v>194</v>
      </c>
      <c r="C60" s="214" t="s">
        <v>195</v>
      </c>
      <c r="D60" s="214" t="s">
        <v>196</v>
      </c>
      <c r="E60" s="214" t="s">
        <v>197</v>
      </c>
      <c r="F60" s="214" t="s">
        <v>198</v>
      </c>
      <c r="G60" s="214" t="s">
        <v>199</v>
      </c>
      <c r="H60" s="214" t="s">
        <v>200</v>
      </c>
      <c r="I60" s="885"/>
      <c r="J60" s="214" t="s">
        <v>421</v>
      </c>
      <c r="AG60" s="164"/>
      <c r="AH60" s="164"/>
      <c r="AI60" s="38"/>
      <c r="AJ60" s="38"/>
      <c r="AK60" s="38"/>
      <c r="AL60" s="38"/>
      <c r="AM60" s="168"/>
      <c r="AN60" s="202"/>
      <c r="AO60" s="202"/>
      <c r="AP60" s="216"/>
      <c r="AQ60" s="202"/>
      <c r="AR60" s="168"/>
      <c r="AS60" s="148"/>
      <c r="AT60" s="203"/>
    </row>
    <row r="61">
      <c r="A61" s="217" t="s">
        <v>203</v>
      </c>
      <c r="B61" s="218" t="s">
        <v>204</v>
      </c>
      <c r="C61" s="219" t="str">
        <f>$H$132</f>
        <v>#N/A</v>
      </c>
      <c r="D61" s="219" t="str">
        <f>$H$130</f>
        <v>#N/A</v>
      </c>
      <c r="E61" s="221"/>
      <c r="F61" s="219" t="str">
        <f>H127</f>
        <v>#N/A</v>
      </c>
      <c r="G61" s="219" t="str">
        <f t="shared" ref="G61:G64" si="3">max(C61:F61)</f>
        <v>#N/A</v>
      </c>
      <c r="H61" s="221" t="str">
        <f t="shared" ref="H61:H64" si="4">IFS(C61=G61, "HBM", D61=G61, "Compute", E61=G61, "ICI Lt", F61=G61, "ICI BW")</f>
        <v>#N/A</v>
      </c>
      <c r="I61" s="429"/>
      <c r="J61" s="886" t="str">
        <f t="shared" ref="J61:J66" si="5">G61/$G$76</f>
        <v>#N/A</v>
      </c>
      <c r="P61" s="887"/>
      <c r="AG61" s="38"/>
      <c r="AH61" s="38"/>
      <c r="AI61" s="164"/>
      <c r="AJ61" s="38"/>
      <c r="AK61" s="38"/>
      <c r="AL61" s="38"/>
      <c r="AM61" s="168"/>
      <c r="AN61" s="138"/>
      <c r="AO61" s="138"/>
      <c r="AP61" s="138"/>
      <c r="AQ61" s="138"/>
      <c r="AR61" s="168"/>
      <c r="AT61" s="203"/>
    </row>
    <row r="62">
      <c r="A62" s="217" t="s">
        <v>203</v>
      </c>
      <c r="B62" s="218" t="s">
        <v>205</v>
      </c>
      <c r="C62" s="219" t="str">
        <f>$H$151</f>
        <v>#N/A</v>
      </c>
      <c r="D62" s="219" t="str">
        <f>$H$149</f>
        <v>#N/A</v>
      </c>
      <c r="E62" s="221"/>
      <c r="F62" s="219"/>
      <c r="G62" s="219" t="str">
        <f t="shared" si="3"/>
        <v>#N/A</v>
      </c>
      <c r="H62" s="221" t="str">
        <f t="shared" si="4"/>
        <v>#N/A</v>
      </c>
      <c r="I62" s="429"/>
      <c r="J62" s="886" t="str">
        <f t="shared" si="5"/>
        <v>#N/A</v>
      </c>
      <c r="P62" s="888"/>
      <c r="AG62" s="38"/>
      <c r="AH62" s="38"/>
      <c r="AI62" s="38"/>
      <c r="AJ62" s="38"/>
      <c r="AK62" s="38"/>
      <c r="AL62" s="38"/>
      <c r="AM62" s="168"/>
      <c r="AN62" s="168"/>
      <c r="AO62" s="202"/>
      <c r="AP62" s="142"/>
      <c r="AQ62" s="168"/>
      <c r="AR62" s="168"/>
      <c r="AT62" s="203"/>
    </row>
    <row r="63">
      <c r="A63" s="217" t="s">
        <v>203</v>
      </c>
      <c r="B63" s="218" t="s">
        <v>206</v>
      </c>
      <c r="C63" s="219" t="str">
        <f>$H$170</f>
        <v>#N/A</v>
      </c>
      <c r="D63" s="219" t="str">
        <f>$H$168</f>
        <v>#N/A</v>
      </c>
      <c r="E63" s="221"/>
      <c r="F63" s="219"/>
      <c r="G63" s="219" t="str">
        <f t="shared" si="3"/>
        <v>#N/A</v>
      </c>
      <c r="H63" s="221" t="str">
        <f t="shared" si="4"/>
        <v>#N/A</v>
      </c>
      <c r="I63" s="429"/>
      <c r="J63" s="886" t="str">
        <f t="shared" si="5"/>
        <v>#N/A</v>
      </c>
      <c r="P63" s="888"/>
      <c r="AG63" s="38"/>
      <c r="AH63" s="38"/>
      <c r="AI63" s="38"/>
      <c r="AJ63" s="38"/>
      <c r="AK63" s="38"/>
      <c r="AL63" s="38"/>
      <c r="AM63" s="168"/>
      <c r="AN63" s="138"/>
      <c r="AO63" s="138"/>
      <c r="AP63" s="138"/>
      <c r="AQ63" s="138"/>
      <c r="AR63" s="168"/>
      <c r="AT63" s="203"/>
    </row>
    <row r="64">
      <c r="A64" s="217" t="s">
        <v>203</v>
      </c>
      <c r="B64" s="218" t="s">
        <v>207</v>
      </c>
      <c r="C64" s="219" t="str">
        <f>$H$189</f>
        <v>#N/A</v>
      </c>
      <c r="D64" s="219" t="str">
        <f>$H$187</f>
        <v>#N/A</v>
      </c>
      <c r="E64" s="221"/>
      <c r="F64" s="219"/>
      <c r="G64" s="219" t="str">
        <f t="shared" si="3"/>
        <v>#N/A</v>
      </c>
      <c r="H64" s="221" t="str">
        <f t="shared" si="4"/>
        <v>#N/A</v>
      </c>
      <c r="I64" s="429"/>
      <c r="J64" s="886" t="str">
        <f t="shared" si="5"/>
        <v>#N/A</v>
      </c>
      <c r="P64" s="888"/>
      <c r="AM64" s="142"/>
      <c r="AO64" s="142"/>
      <c r="AP64" s="142"/>
      <c r="AQ64" s="142"/>
      <c r="AR64" s="168"/>
      <c r="AS64" s="148"/>
      <c r="AT64" s="203"/>
    </row>
    <row r="65">
      <c r="A65" s="217" t="s">
        <v>203</v>
      </c>
      <c r="B65" s="227" t="s">
        <v>209</v>
      </c>
      <c r="C65" s="219" t="str">
        <f t="shared" ref="C65:D65" si="6">SUM(C67:C69)</f>
        <v>#N/A</v>
      </c>
      <c r="D65" s="219" t="str">
        <f t="shared" si="6"/>
        <v>#N/A</v>
      </c>
      <c r="E65" s="221"/>
      <c r="F65" s="219"/>
      <c r="G65" s="219" t="str">
        <f>IF(PARAMS("flash_attn"),MAX(C65:F65),0)</f>
        <v>#N/A</v>
      </c>
      <c r="H65" s="221" t="str">
        <f>IFS(G65=0,"",C65=G65, "HBM", D65=G65, "Compute", E65=G65, "ICI Lt", F65=G65, "ICI BW")</f>
        <v>#N/A</v>
      </c>
      <c r="I65" s="429"/>
      <c r="J65" s="886" t="str">
        <f t="shared" si="5"/>
        <v>#N/A</v>
      </c>
      <c r="P65" s="888"/>
      <c r="R65" s="226"/>
      <c r="S65" s="226"/>
      <c r="T65" s="226"/>
      <c r="U65" s="226"/>
      <c r="V65" s="226"/>
      <c r="W65" s="38"/>
      <c r="AM65" s="142"/>
      <c r="AO65" s="138"/>
      <c r="AP65" s="138"/>
      <c r="AQ65" s="138"/>
      <c r="AR65" s="168"/>
      <c r="AT65" s="203"/>
    </row>
    <row r="66">
      <c r="A66" s="217" t="s">
        <v>203</v>
      </c>
      <c r="B66" s="227" t="s">
        <v>210</v>
      </c>
      <c r="C66" s="219"/>
      <c r="D66" s="219"/>
      <c r="E66" s="221"/>
      <c r="F66" s="219"/>
      <c r="G66" s="219">
        <f>IF(PARAMS("flash_attn"),0,SUM(G67:G69))</f>
        <v>0</v>
      </c>
      <c r="H66" s="221"/>
      <c r="I66" s="429"/>
      <c r="J66" s="886" t="str">
        <f t="shared" si="5"/>
        <v>#N/A</v>
      </c>
      <c r="P66" s="888"/>
      <c r="R66" s="226"/>
      <c r="S66" s="226"/>
      <c r="T66" s="226"/>
      <c r="U66" s="226"/>
      <c r="V66" s="226"/>
      <c r="W66" s="38"/>
      <c r="AM66" s="142"/>
      <c r="AO66" s="138"/>
      <c r="AP66" s="138"/>
      <c r="AQ66" s="138"/>
      <c r="AR66" s="168"/>
      <c r="AT66" s="203"/>
    </row>
    <row r="67">
      <c r="A67" s="217" t="s">
        <v>203</v>
      </c>
      <c r="B67" s="218" t="s">
        <v>710</v>
      </c>
      <c r="C67" s="219" t="str">
        <f>$H$208</f>
        <v>#N/A</v>
      </c>
      <c r="D67" s="219" t="str">
        <f>$H$206</f>
        <v>#N/A</v>
      </c>
      <c r="E67" s="221"/>
      <c r="F67" s="219"/>
      <c r="G67" s="219" t="str">
        <f t="shared" ref="G67:G75" si="7">max(C67:F67)</f>
        <v>#N/A</v>
      </c>
      <c r="H67" s="221" t="str">
        <f t="shared" ref="H67:H75" si="8">IFS(C67=G67, "HBM", D67=G67, "Compute", E67=G67, "ICI Lt", F67=G67, "ICI BW")</f>
        <v>#N/A</v>
      </c>
      <c r="I67" s="429"/>
      <c r="J67" s="886"/>
      <c r="P67" s="888"/>
      <c r="R67" s="226"/>
      <c r="S67" s="226"/>
      <c r="T67" s="226"/>
      <c r="U67" s="226"/>
      <c r="V67" s="226"/>
      <c r="W67" s="38"/>
      <c r="AM67" s="142"/>
      <c r="AO67" s="138"/>
      <c r="AP67" s="138"/>
      <c r="AQ67" s="138"/>
      <c r="AR67" s="168"/>
      <c r="AT67" s="203"/>
    </row>
    <row r="68">
      <c r="A68" s="217" t="s">
        <v>203</v>
      </c>
      <c r="B68" s="218" t="s">
        <v>711</v>
      </c>
      <c r="C68" s="219" t="str">
        <f>$H$227</f>
        <v>#N/A</v>
      </c>
      <c r="D68" s="219" t="str">
        <f>$H$225</f>
        <v>#N/A</v>
      </c>
      <c r="E68" s="221"/>
      <c r="F68" s="219"/>
      <c r="G68" s="219" t="str">
        <f t="shared" si="7"/>
        <v>#N/A</v>
      </c>
      <c r="H68" s="221" t="str">
        <f t="shared" si="8"/>
        <v>#N/A</v>
      </c>
      <c r="I68" s="429"/>
      <c r="J68" s="886"/>
      <c r="P68" s="888"/>
      <c r="R68" s="228"/>
      <c r="S68" s="228"/>
      <c r="T68" s="228"/>
      <c r="U68" s="228"/>
      <c r="V68" s="228"/>
      <c r="W68" s="38"/>
      <c r="AM68" s="142"/>
      <c r="AN68" s="138"/>
      <c r="AO68" s="142"/>
      <c r="AP68" s="142"/>
      <c r="AQ68" s="138"/>
      <c r="AR68" s="168"/>
      <c r="AT68" s="203"/>
    </row>
    <row r="69">
      <c r="A69" s="217" t="s">
        <v>203</v>
      </c>
      <c r="B69" s="218" t="s">
        <v>712</v>
      </c>
      <c r="C69" s="219" t="str">
        <f>$H$246</f>
        <v>#N/A</v>
      </c>
      <c r="D69" s="219" t="str">
        <f>$H$244</f>
        <v>#N/A</v>
      </c>
      <c r="E69" s="221"/>
      <c r="F69" s="219"/>
      <c r="G69" s="219" t="str">
        <f t="shared" si="7"/>
        <v>#N/A</v>
      </c>
      <c r="H69" s="221" t="str">
        <f t="shared" si="8"/>
        <v>#N/A</v>
      </c>
      <c r="I69" s="429"/>
      <c r="J69" s="886"/>
      <c r="P69" s="888"/>
      <c r="R69" s="228"/>
      <c r="S69" s="228"/>
      <c r="T69" s="228"/>
      <c r="U69" s="228"/>
      <c r="V69" s="228"/>
      <c r="W69" s="38"/>
      <c r="AM69" s="142"/>
      <c r="AN69" s="138"/>
      <c r="AO69" s="138"/>
      <c r="AP69" s="138"/>
      <c r="AQ69" s="138"/>
      <c r="AR69" s="168"/>
      <c r="AT69" s="203"/>
    </row>
    <row r="70">
      <c r="A70" s="217" t="s">
        <v>203</v>
      </c>
      <c r="B70" s="218" t="s">
        <v>214</v>
      </c>
      <c r="C70" s="219" t="str">
        <f>H265</f>
        <v>#N/A</v>
      </c>
      <c r="D70" s="219" t="str">
        <f>H263</f>
        <v>#N/A</v>
      </c>
      <c r="E70" s="221"/>
      <c r="F70" s="219"/>
      <c r="G70" s="219" t="str">
        <f t="shared" si="7"/>
        <v>#N/A</v>
      </c>
      <c r="H70" s="221" t="str">
        <f t="shared" si="8"/>
        <v>#N/A</v>
      </c>
      <c r="I70" s="429"/>
      <c r="J70" s="886" t="str">
        <f t="shared" ref="J70:J76" si="9">G70/$G$76</f>
        <v>#N/A</v>
      </c>
      <c r="P70" s="888"/>
      <c r="R70" s="228"/>
      <c r="S70" s="228"/>
      <c r="T70" s="228"/>
      <c r="U70" s="228"/>
      <c r="V70" s="228"/>
      <c r="W70" s="229"/>
      <c r="AK70" s="203"/>
      <c r="AM70" s="142"/>
      <c r="AN70" s="138"/>
      <c r="AO70" s="138"/>
      <c r="AP70" s="138"/>
      <c r="AQ70" s="138"/>
      <c r="AR70" s="168"/>
      <c r="AT70" s="203"/>
    </row>
    <row r="71">
      <c r="A71" s="217" t="s">
        <v>203</v>
      </c>
      <c r="B71" s="218" t="s">
        <v>216</v>
      </c>
      <c r="C71" s="219" t="str">
        <f>H284</f>
        <v>#N/A</v>
      </c>
      <c r="D71" s="219" t="str">
        <f>H282</f>
        <v>#N/A</v>
      </c>
      <c r="E71" s="221"/>
      <c r="F71" s="219"/>
      <c r="G71" s="219" t="str">
        <f t="shared" si="7"/>
        <v>#N/A</v>
      </c>
      <c r="H71" s="221" t="str">
        <f t="shared" si="8"/>
        <v>#N/A</v>
      </c>
      <c r="I71" s="429"/>
      <c r="J71" s="886" t="str">
        <f t="shared" si="9"/>
        <v>#N/A</v>
      </c>
      <c r="P71" s="888"/>
      <c r="R71" s="228"/>
      <c r="S71" s="228"/>
      <c r="T71" s="228"/>
      <c r="U71" s="230"/>
      <c r="V71" s="230"/>
      <c r="W71" s="38"/>
      <c r="AK71" s="231"/>
      <c r="AL71" s="232"/>
      <c r="AM71" s="168"/>
      <c r="AN71" s="138"/>
      <c r="AO71" s="138"/>
      <c r="AP71" s="138"/>
      <c r="AQ71" s="138"/>
      <c r="AR71" s="168"/>
      <c r="AT71" s="203"/>
    </row>
    <row r="72">
      <c r="A72" s="217" t="s">
        <v>217</v>
      </c>
      <c r="B72" s="233" t="s">
        <v>218</v>
      </c>
      <c r="C72" s="219"/>
      <c r="D72" s="219"/>
      <c r="E72" s="221"/>
      <c r="F72" s="219" t="str">
        <f>$H$332</f>
        <v>#N/A</v>
      </c>
      <c r="G72" s="219" t="str">
        <f t="shared" si="7"/>
        <v>#N/A</v>
      </c>
      <c r="H72" s="221" t="str">
        <f t="shared" si="8"/>
        <v>#N/A</v>
      </c>
      <c r="I72" s="429"/>
      <c r="J72" s="886" t="str">
        <f t="shared" si="9"/>
        <v>#N/A</v>
      </c>
      <c r="P72" s="888"/>
      <c r="R72" s="38"/>
      <c r="S72" s="38"/>
      <c r="T72" s="38"/>
      <c r="U72" s="38"/>
      <c r="V72" s="38"/>
      <c r="W72" s="38"/>
      <c r="AM72" s="142"/>
      <c r="AN72" s="138"/>
      <c r="AO72" s="142"/>
      <c r="AP72" s="142"/>
      <c r="AQ72" s="194"/>
      <c r="AR72" s="142"/>
    </row>
    <row r="73">
      <c r="A73" s="217" t="s">
        <v>217</v>
      </c>
      <c r="B73" s="233" t="s">
        <v>219</v>
      </c>
      <c r="C73" s="219" t="str">
        <f>$H$375</f>
        <v>#N/A</v>
      </c>
      <c r="D73" s="219" t="str">
        <f>$H$373</f>
        <v>#N/A</v>
      </c>
      <c r="E73" s="221"/>
      <c r="F73" s="219" t="str">
        <f>$H$370</f>
        <v>#N/A</v>
      </c>
      <c r="G73" s="219" t="str">
        <f t="shared" si="7"/>
        <v>#N/A</v>
      </c>
      <c r="H73" s="221" t="str">
        <f t="shared" si="8"/>
        <v>#N/A</v>
      </c>
      <c r="I73" s="429"/>
      <c r="J73" s="886" t="str">
        <f t="shared" si="9"/>
        <v>#N/A</v>
      </c>
      <c r="P73" s="888"/>
      <c r="R73" s="38"/>
      <c r="S73" s="38"/>
      <c r="T73" s="38"/>
      <c r="U73" s="38"/>
      <c r="V73" s="38"/>
      <c r="W73" s="234"/>
      <c r="AM73" s="142"/>
      <c r="AN73" s="138"/>
      <c r="AO73" s="138"/>
      <c r="AP73" s="138"/>
      <c r="AQ73" s="138"/>
      <c r="AR73" s="142"/>
      <c r="AT73" s="149"/>
    </row>
    <row r="74">
      <c r="A74" s="217" t="s">
        <v>217</v>
      </c>
      <c r="B74" s="233" t="s">
        <v>220</v>
      </c>
      <c r="C74" s="219" t="str">
        <f>$H$405</f>
        <v>#N/A</v>
      </c>
      <c r="D74" s="219" t="str">
        <f>$H$403</f>
        <v>#N/A</v>
      </c>
      <c r="E74" s="221"/>
      <c r="F74" s="219">
        <f>$H$400</f>
        <v>0</v>
      </c>
      <c r="G74" s="219" t="str">
        <f t="shared" si="7"/>
        <v>#N/A</v>
      </c>
      <c r="H74" s="221" t="str">
        <f t="shared" si="8"/>
        <v>#N/A</v>
      </c>
      <c r="I74" s="429"/>
      <c r="J74" s="886" t="str">
        <f t="shared" si="9"/>
        <v>#N/A</v>
      </c>
      <c r="P74" s="888"/>
      <c r="R74" s="38"/>
      <c r="S74" s="38"/>
      <c r="T74" s="38"/>
      <c r="U74" s="38"/>
      <c r="V74" s="38"/>
      <c r="W74" s="234"/>
      <c r="AM74" s="142"/>
      <c r="AN74" s="138"/>
      <c r="AO74" s="138"/>
      <c r="AP74" s="142"/>
      <c r="AQ74" s="142"/>
      <c r="AR74" s="142"/>
    </row>
    <row r="75">
      <c r="A75" s="217" t="s">
        <v>217</v>
      </c>
      <c r="B75" s="233" t="s">
        <v>221</v>
      </c>
      <c r="C75" s="219"/>
      <c r="D75" s="219"/>
      <c r="E75" s="221"/>
      <c r="F75" s="219" t="str">
        <f>$H$442</f>
        <v>#N/A</v>
      </c>
      <c r="G75" s="219" t="str">
        <f t="shared" si="7"/>
        <v>#N/A</v>
      </c>
      <c r="H75" s="221" t="str">
        <f t="shared" si="8"/>
        <v>#N/A</v>
      </c>
      <c r="I75" s="429"/>
      <c r="J75" s="886" t="str">
        <f t="shared" si="9"/>
        <v>#N/A</v>
      </c>
      <c r="P75" s="888"/>
      <c r="AM75" s="142"/>
      <c r="AN75" s="138"/>
      <c r="AO75" s="138"/>
      <c r="AP75" s="138"/>
      <c r="AQ75" s="138"/>
      <c r="AR75" s="142"/>
      <c r="AT75" s="203"/>
    </row>
    <row r="76">
      <c r="A76" s="235"/>
      <c r="B76" s="236"/>
      <c r="C76" s="236"/>
      <c r="D76" s="236"/>
      <c r="E76" s="235" t="s">
        <v>222</v>
      </c>
      <c r="F76" s="237" t="s">
        <v>59</v>
      </c>
      <c r="G76" s="236" t="str">
        <f>SUM(G61:G66,G70:G75)</f>
        <v>#N/A</v>
      </c>
      <c r="H76" s="236"/>
      <c r="I76" s="239"/>
      <c r="J76" s="240" t="str">
        <f t="shared" si="9"/>
        <v>#N/A</v>
      </c>
      <c r="P76" s="888"/>
      <c r="AG76" s="164"/>
      <c r="AH76" s="164"/>
      <c r="AI76" s="38"/>
      <c r="AJ76" s="38"/>
      <c r="AK76" s="38"/>
      <c r="AL76" s="38"/>
      <c r="AM76" s="168"/>
      <c r="AN76" s="202"/>
      <c r="AO76" s="202"/>
      <c r="AP76" s="216"/>
      <c r="AQ76" s="202"/>
      <c r="AR76" s="168"/>
      <c r="AT76" s="203"/>
    </row>
    <row r="77">
      <c r="A77" s="241"/>
      <c r="B77" s="236"/>
      <c r="C77" s="236"/>
      <c r="D77" s="236"/>
      <c r="E77" s="241"/>
      <c r="F77" s="237" t="s">
        <v>223</v>
      </c>
      <c r="G77" s="889" t="str">
        <f>SUM(G61:G66,G70:G71)+MAX(G72:G73)+MAX(G74:G75)</f>
        <v>#N/A</v>
      </c>
      <c r="H77" s="236"/>
      <c r="I77" s="239"/>
      <c r="J77" s="240"/>
      <c r="P77" s="888"/>
      <c r="AG77" s="164"/>
      <c r="AH77" s="164"/>
      <c r="AI77" s="38"/>
      <c r="AJ77" s="38"/>
      <c r="AK77" s="38"/>
      <c r="AL77" s="38"/>
      <c r="AM77" s="168"/>
      <c r="AN77" s="202"/>
      <c r="AO77" s="202"/>
      <c r="AP77" s="216"/>
      <c r="AQ77" s="202"/>
      <c r="AR77" s="168"/>
      <c r="AT77" s="203"/>
    </row>
    <row r="78">
      <c r="A78" s="243" t="s">
        <v>224</v>
      </c>
      <c r="B78" s="244"/>
      <c r="C78" s="244"/>
      <c r="D78" s="244"/>
      <c r="E78" s="243" t="s">
        <v>225</v>
      </c>
      <c r="F78" s="245" t="s">
        <v>59</v>
      </c>
      <c r="G78" s="890" t="str">
        <f>IF(F78=F76,G76,G77)</f>
        <v>#N/A</v>
      </c>
      <c r="H78" s="244"/>
      <c r="I78" s="247"/>
      <c r="J78" s="247"/>
      <c r="P78" s="891"/>
      <c r="AG78" s="38"/>
      <c r="AH78" s="38"/>
      <c r="AI78" s="38"/>
      <c r="AJ78" s="38"/>
      <c r="AK78" s="38"/>
      <c r="AL78" s="38"/>
      <c r="AM78" s="168"/>
      <c r="AN78" s="168"/>
      <c r="AO78" s="202"/>
      <c r="AP78" s="142"/>
      <c r="AQ78" s="168"/>
      <c r="AR78" s="168"/>
      <c r="AT78" s="203"/>
    </row>
    <row r="79" ht="15.0" customHeight="1">
      <c r="P79" s="147"/>
      <c r="AG79" s="38"/>
      <c r="AH79" s="38"/>
      <c r="AI79" s="38"/>
      <c r="AJ79" s="38"/>
      <c r="AK79" s="38"/>
      <c r="AL79" s="38"/>
      <c r="AM79" s="168"/>
      <c r="AN79" s="168"/>
      <c r="AO79" s="202"/>
      <c r="AP79" s="142"/>
      <c r="AQ79" s="168"/>
      <c r="AR79" s="168"/>
      <c r="AT79" s="203"/>
    </row>
    <row r="80">
      <c r="P80" s="147"/>
      <c r="AG80" s="38"/>
      <c r="AH80" s="38"/>
      <c r="AI80" s="38"/>
      <c r="AJ80" s="38"/>
      <c r="AK80" s="38"/>
      <c r="AL80" s="38"/>
      <c r="AM80" s="168"/>
      <c r="AN80" s="168"/>
      <c r="AO80" s="202"/>
      <c r="AP80" s="142"/>
      <c r="AQ80" s="168"/>
      <c r="AR80" s="168"/>
      <c r="AT80" s="203"/>
    </row>
    <row r="81">
      <c r="E81" s="204" t="s">
        <v>227</v>
      </c>
      <c r="P81" s="147"/>
      <c r="AG81" s="38"/>
      <c r="AH81" s="38"/>
      <c r="AI81" s="38"/>
      <c r="AJ81" s="38"/>
      <c r="AK81" s="38"/>
      <c r="AL81" s="38"/>
      <c r="AM81" s="168"/>
      <c r="AN81" s="138"/>
      <c r="AO81" s="138"/>
      <c r="AP81" s="138"/>
      <c r="AQ81" s="138"/>
      <c r="AR81" s="168"/>
      <c r="AT81" s="203"/>
    </row>
    <row r="82">
      <c r="A82" s="164"/>
      <c r="B82" s="38"/>
      <c r="C82" s="38"/>
      <c r="E82" s="249" t="s">
        <v>229</v>
      </c>
      <c r="F82" s="250" t="s">
        <v>230</v>
      </c>
      <c r="G82" s="251"/>
      <c r="H82" s="252"/>
      <c r="I82" s="250" t="s">
        <v>231</v>
      </c>
      <c r="J82" s="251"/>
      <c r="K82" s="251"/>
      <c r="L82" s="251"/>
      <c r="M82" s="251"/>
      <c r="N82" s="252"/>
      <c r="O82" s="253" t="s">
        <v>232</v>
      </c>
      <c r="P82" s="254" t="s">
        <v>233</v>
      </c>
      <c r="Q82" s="255" t="s">
        <v>234</v>
      </c>
      <c r="AM82" s="142"/>
      <c r="AO82" s="142"/>
      <c r="AP82" s="142"/>
      <c r="AQ82" s="142"/>
      <c r="AR82" s="168"/>
      <c r="AT82" s="203"/>
    </row>
    <row r="83">
      <c r="A83" s="164"/>
      <c r="B83" s="38"/>
      <c r="C83" s="38"/>
      <c r="D83" s="38"/>
      <c r="E83" s="258" t="s">
        <v>236</v>
      </c>
      <c r="F83" s="259" t="s">
        <v>237</v>
      </c>
      <c r="G83" s="260"/>
      <c r="H83" s="261" t="s">
        <v>238</v>
      </c>
      <c r="I83" s="261" t="s">
        <v>239</v>
      </c>
      <c r="J83" s="261"/>
      <c r="K83" s="262" t="s">
        <v>40</v>
      </c>
      <c r="L83" s="262" t="s">
        <v>38</v>
      </c>
      <c r="M83" s="261" t="s">
        <v>125</v>
      </c>
      <c r="N83" s="261" t="s">
        <v>240</v>
      </c>
      <c r="O83" s="263" t="s">
        <v>63</v>
      </c>
      <c r="P83" s="264"/>
      <c r="Q83" s="262" t="b">
        <v>0</v>
      </c>
      <c r="AM83" s="142"/>
      <c r="AO83" s="138"/>
      <c r="AP83" s="138"/>
      <c r="AQ83" s="138"/>
      <c r="AR83" s="168"/>
      <c r="AT83" s="203"/>
    </row>
    <row r="84">
      <c r="A84" s="164"/>
      <c r="B84" s="38"/>
      <c r="C84" s="38"/>
      <c r="D84" s="38"/>
      <c r="E84" s="266"/>
      <c r="F84" s="267"/>
      <c r="G84" s="268"/>
      <c r="H84" s="269" t="s">
        <v>242</v>
      </c>
      <c r="I84" s="270" t="s">
        <v>239</v>
      </c>
      <c r="J84" s="271"/>
      <c r="K84" s="270">
        <f t="shared" ref="K84:M84" si="10">PARAMS(K83)</f>
        <v>4096</v>
      </c>
      <c r="L84" s="270">
        <f t="shared" si="10"/>
        <v>1</v>
      </c>
      <c r="M84" s="270">
        <f t="shared" si="10"/>
        <v>7168</v>
      </c>
      <c r="N84" s="270" t="s">
        <v>240</v>
      </c>
      <c r="O84" s="272"/>
      <c r="P84" s="273">
        <f>SIZEOF_IN_MIB(J84:M84, $O83)</f>
        <v>28</v>
      </c>
      <c r="Q84" s="269" t="b">
        <v>0</v>
      </c>
      <c r="AM84" s="142"/>
      <c r="AN84" s="138"/>
      <c r="AO84" s="142"/>
      <c r="AP84" s="142"/>
      <c r="AQ84" s="138"/>
      <c r="AR84" s="168"/>
      <c r="AT84" s="203"/>
    </row>
    <row r="85">
      <c r="A85" s="164"/>
      <c r="B85" s="38"/>
      <c r="C85" s="38"/>
      <c r="D85" s="38"/>
      <c r="E85" s="266"/>
      <c r="F85" s="267"/>
      <c r="G85" s="268"/>
      <c r="H85" s="274" t="s">
        <v>244</v>
      </c>
      <c r="I85" s="274" t="s">
        <v>239</v>
      </c>
      <c r="J85" s="261"/>
      <c r="K85" s="262" t="s">
        <v>32</v>
      </c>
      <c r="L85" s="262"/>
      <c r="M85" s="262" t="s">
        <v>33</v>
      </c>
      <c r="N85" s="274" t="s">
        <v>240</v>
      </c>
      <c r="O85" s="275"/>
      <c r="P85" s="276"/>
      <c r="Q85" s="262" t="b">
        <v>0</v>
      </c>
      <c r="AM85" s="142"/>
      <c r="AN85" s="138"/>
      <c r="AO85" s="138"/>
      <c r="AP85" s="138"/>
      <c r="AQ85" s="138"/>
      <c r="AR85" s="168"/>
      <c r="AT85" s="203"/>
    </row>
    <row r="86">
      <c r="A86" s="164"/>
      <c r="B86" s="38"/>
      <c r="C86" s="38"/>
      <c r="D86" s="38"/>
      <c r="E86" s="277"/>
      <c r="F86" s="278"/>
      <c r="G86" s="279"/>
      <c r="H86" s="269" t="s">
        <v>246</v>
      </c>
      <c r="I86" s="271" t="s">
        <v>239</v>
      </c>
      <c r="J86" s="270"/>
      <c r="K86" s="271">
        <f t="shared" ref="K86:M86" si="11">K84/SHARDING(K85)</f>
        <v>2048</v>
      </c>
      <c r="L86" s="271">
        <f t="shared" si="11"/>
        <v>1</v>
      </c>
      <c r="M86" s="271">
        <f t="shared" si="11"/>
        <v>896</v>
      </c>
      <c r="N86" s="271" t="s">
        <v>240</v>
      </c>
      <c r="O86" s="280"/>
      <c r="P86" s="273">
        <f>SIZEOF_IN_MIB(J86:M86, $O83)</f>
        <v>1.75</v>
      </c>
      <c r="Q86" s="269" t="b">
        <v>0</v>
      </c>
      <c r="AG86" s="2"/>
      <c r="AK86" s="203"/>
      <c r="AM86" s="142"/>
      <c r="AN86" s="138"/>
      <c r="AO86" s="138"/>
      <c r="AP86" s="138"/>
      <c r="AQ86" s="138"/>
      <c r="AR86" s="168"/>
      <c r="AT86" s="203"/>
    </row>
    <row r="87">
      <c r="A87" s="164"/>
      <c r="B87" s="38"/>
      <c r="C87" s="38"/>
      <c r="D87" s="38"/>
      <c r="E87" s="258" t="s">
        <v>248</v>
      </c>
      <c r="F87" s="282" t="s">
        <v>249</v>
      </c>
      <c r="G87" s="260"/>
      <c r="H87" s="261" t="s">
        <v>238</v>
      </c>
      <c r="I87" s="261" t="s">
        <v>239</v>
      </c>
      <c r="J87" s="261"/>
      <c r="K87" s="262" t="s">
        <v>40</v>
      </c>
      <c r="L87" s="262" t="s">
        <v>38</v>
      </c>
      <c r="M87" s="283" t="s">
        <v>125</v>
      </c>
      <c r="N87" s="261" t="s">
        <v>240</v>
      </c>
      <c r="O87" s="263" t="s">
        <v>63</v>
      </c>
      <c r="P87" s="264"/>
      <c r="Q87" s="263" t="b">
        <v>0</v>
      </c>
      <c r="AG87" s="2"/>
      <c r="AK87" s="231"/>
      <c r="AL87" s="232"/>
      <c r="AM87" s="168"/>
      <c r="AN87" s="138"/>
      <c r="AO87" s="138"/>
      <c r="AP87" s="138"/>
      <c r="AQ87" s="138"/>
      <c r="AR87" s="168"/>
      <c r="AT87" s="203"/>
    </row>
    <row r="88">
      <c r="A88" s="38"/>
      <c r="B88" s="38"/>
      <c r="C88" s="38"/>
      <c r="D88" s="38"/>
      <c r="E88" s="266"/>
      <c r="F88" s="267"/>
      <c r="G88" s="268"/>
      <c r="H88" s="269" t="s">
        <v>242</v>
      </c>
      <c r="I88" s="270" t="s">
        <v>239</v>
      </c>
      <c r="J88" s="271"/>
      <c r="K88" s="270">
        <f t="shared" ref="K88:M88" si="12">PARAMS(K87)</f>
        <v>4096</v>
      </c>
      <c r="L88" s="270">
        <f t="shared" si="12"/>
        <v>1</v>
      </c>
      <c r="M88" s="270">
        <f t="shared" si="12"/>
        <v>7168</v>
      </c>
      <c r="N88" s="270" t="s">
        <v>240</v>
      </c>
      <c r="O88" s="272"/>
      <c r="P88" s="273">
        <f>SIZEOF_IN_MIB(J88:M88, $O87)</f>
        <v>28</v>
      </c>
      <c r="Q88" s="272"/>
      <c r="AG88" s="2"/>
      <c r="AM88" s="38"/>
      <c r="AR88" s="38"/>
    </row>
    <row r="89">
      <c r="A89" s="87"/>
      <c r="B89" s="87"/>
      <c r="C89" s="87"/>
      <c r="D89" s="87"/>
      <c r="E89" s="266"/>
      <c r="F89" s="267"/>
      <c r="G89" s="268"/>
      <c r="H89" s="274" t="s">
        <v>244</v>
      </c>
      <c r="I89" s="274" t="s">
        <v>239</v>
      </c>
      <c r="J89" s="261"/>
      <c r="K89" s="262" t="s">
        <v>143</v>
      </c>
      <c r="L89" s="262"/>
      <c r="M89" s="274"/>
      <c r="N89" s="274" t="s">
        <v>240</v>
      </c>
      <c r="O89" s="275"/>
      <c r="P89" s="276"/>
      <c r="Q89" s="275"/>
    </row>
    <row r="90">
      <c r="A90" s="87"/>
      <c r="B90" s="87"/>
      <c r="C90" s="87"/>
      <c r="D90" s="87"/>
      <c r="E90" s="266"/>
      <c r="F90" s="278"/>
      <c r="G90" s="279"/>
      <c r="H90" s="269" t="s">
        <v>246</v>
      </c>
      <c r="I90" s="271" t="s">
        <v>239</v>
      </c>
      <c r="J90" s="270"/>
      <c r="K90" s="271">
        <f t="shared" ref="K90:M90" si="13">K88/SHARDING(K89)</f>
        <v>256</v>
      </c>
      <c r="L90" s="271">
        <f t="shared" si="13"/>
        <v>1</v>
      </c>
      <c r="M90" s="271">
        <f t="shared" si="13"/>
        <v>7168</v>
      </c>
      <c r="N90" s="271" t="s">
        <v>240</v>
      </c>
      <c r="O90" s="280"/>
      <c r="P90" s="273">
        <f>SIZEOF_IN_MIB(J90:M90, $O87)</f>
        <v>1.75</v>
      </c>
      <c r="Q90" s="280"/>
      <c r="AG90" s="2"/>
    </row>
    <row r="91">
      <c r="A91" s="87"/>
      <c r="B91" s="87"/>
      <c r="C91" s="87"/>
      <c r="D91" s="87"/>
      <c r="E91" s="266"/>
      <c r="F91" s="259" t="s">
        <v>253</v>
      </c>
      <c r="G91" s="260"/>
      <c r="H91" s="274" t="s">
        <v>238</v>
      </c>
      <c r="I91" s="274" t="s">
        <v>239</v>
      </c>
      <c r="J91" s="261"/>
      <c r="K91" s="261"/>
      <c r="L91" s="286" t="s">
        <v>125</v>
      </c>
      <c r="M91" s="262" t="s">
        <v>142</v>
      </c>
      <c r="N91" s="274" t="s">
        <v>240</v>
      </c>
      <c r="O91" s="263" t="s">
        <v>63</v>
      </c>
      <c r="P91" s="276"/>
      <c r="Q91" s="263" t="b">
        <v>0</v>
      </c>
      <c r="AP91" s="138"/>
      <c r="AQ91" s="138"/>
      <c r="AT91" s="149"/>
    </row>
    <row r="92">
      <c r="A92" s="87"/>
      <c r="B92" s="87"/>
      <c r="C92" s="87"/>
      <c r="D92" s="87"/>
      <c r="E92" s="266"/>
      <c r="F92" s="267"/>
      <c r="G92" s="268"/>
      <c r="H92" s="269" t="s">
        <v>242</v>
      </c>
      <c r="I92" s="271" t="s">
        <v>239</v>
      </c>
      <c r="J92" s="270"/>
      <c r="K92" s="270"/>
      <c r="L92" s="271">
        <f t="shared" ref="L92:M92" si="14">PARAMS(L91)</f>
        <v>7168</v>
      </c>
      <c r="M92" s="271">
        <f t="shared" si="14"/>
        <v>1536</v>
      </c>
      <c r="N92" s="271" t="s">
        <v>240</v>
      </c>
      <c r="O92" s="272"/>
      <c r="P92" s="273">
        <f>SIZEOF_IN_MIB(J92:M92, $O91)</f>
        <v>10.5</v>
      </c>
      <c r="Q92" s="272"/>
      <c r="AP92" s="142"/>
    </row>
    <row r="93">
      <c r="A93" s="87"/>
      <c r="B93" s="87"/>
      <c r="C93" s="87"/>
      <c r="D93" s="87"/>
      <c r="E93" s="266"/>
      <c r="F93" s="267"/>
      <c r="G93" s="268"/>
      <c r="H93" s="274" t="s">
        <v>244</v>
      </c>
      <c r="I93" s="274" t="s">
        <v>239</v>
      </c>
      <c r="J93" s="261"/>
      <c r="K93" s="261"/>
      <c r="L93" s="274"/>
      <c r="M93" s="274"/>
      <c r="N93" s="274" t="s">
        <v>240</v>
      </c>
      <c r="O93" s="275"/>
      <c r="P93" s="276"/>
      <c r="Q93" s="275"/>
      <c r="AP93" s="138"/>
      <c r="AQ93" s="138"/>
      <c r="AT93" s="149"/>
    </row>
    <row r="94">
      <c r="A94" s="87"/>
      <c r="B94" s="87"/>
      <c r="C94" s="87"/>
      <c r="D94" s="87"/>
      <c r="E94" s="266"/>
      <c r="F94" s="278"/>
      <c r="G94" s="279"/>
      <c r="H94" s="271" t="s">
        <v>246</v>
      </c>
      <c r="I94" s="271" t="s">
        <v>239</v>
      </c>
      <c r="J94" s="270"/>
      <c r="K94" s="270"/>
      <c r="L94" s="271">
        <f t="shared" ref="L94:M94" si="15">L92/SHARDING(L93)</f>
        <v>7168</v>
      </c>
      <c r="M94" s="271">
        <f t="shared" si="15"/>
        <v>1536</v>
      </c>
      <c r="N94" s="271" t="s">
        <v>240</v>
      </c>
      <c r="O94" s="280"/>
      <c r="P94" s="273">
        <f>SIZEOF_IN_MIB(J94:M94, $O91)</f>
        <v>10.5</v>
      </c>
      <c r="Q94" s="280"/>
    </row>
    <row r="95">
      <c r="A95" s="87"/>
      <c r="B95" s="87"/>
      <c r="C95" s="87"/>
      <c r="D95" s="87"/>
      <c r="E95" s="266"/>
      <c r="F95" s="259" t="s">
        <v>257</v>
      </c>
      <c r="G95" s="260"/>
      <c r="H95" s="289" t="s">
        <v>238</v>
      </c>
      <c r="I95" s="289" t="s">
        <v>239</v>
      </c>
      <c r="J95" s="290"/>
      <c r="K95" s="195" t="s">
        <v>40</v>
      </c>
      <c r="L95" s="195" t="s">
        <v>38</v>
      </c>
      <c r="M95" s="195" t="s">
        <v>142</v>
      </c>
      <c r="N95" s="289" t="s">
        <v>240</v>
      </c>
      <c r="O95" s="291" t="s">
        <v>82</v>
      </c>
      <c r="P95" s="292"/>
      <c r="Q95" s="291" t="b">
        <v>0</v>
      </c>
    </row>
    <row r="96">
      <c r="A96" s="87"/>
      <c r="B96" s="87"/>
      <c r="C96" s="87"/>
      <c r="D96" s="87"/>
      <c r="E96" s="266"/>
      <c r="F96" s="267"/>
      <c r="G96" s="268"/>
      <c r="H96" s="195" t="s">
        <v>242</v>
      </c>
      <c r="I96" s="289" t="s">
        <v>239</v>
      </c>
      <c r="J96" s="290"/>
      <c r="K96" s="289">
        <f t="shared" ref="K96:M96" si="16">PARAMS(K95)</f>
        <v>4096</v>
      </c>
      <c r="L96" s="290">
        <f t="shared" si="16"/>
        <v>1</v>
      </c>
      <c r="M96" s="289">
        <f t="shared" si="16"/>
        <v>1536</v>
      </c>
      <c r="N96" s="289" t="s">
        <v>240</v>
      </c>
      <c r="O96" s="266"/>
      <c r="P96" s="292">
        <f>SIZEOF_IN_MIB(K96:M96, $O95)</f>
        <v>12</v>
      </c>
      <c r="Q96" s="266"/>
    </row>
    <row r="97">
      <c r="A97" s="87"/>
      <c r="B97" s="87"/>
      <c r="C97" s="87"/>
      <c r="D97" s="87"/>
      <c r="E97" s="266"/>
      <c r="F97" s="267"/>
      <c r="G97" s="268"/>
      <c r="H97" s="289" t="s">
        <v>244</v>
      </c>
      <c r="I97" s="289" t="s">
        <v>239</v>
      </c>
      <c r="J97" s="290"/>
      <c r="K97" s="195" t="s">
        <v>143</v>
      </c>
      <c r="L97" s="195"/>
      <c r="M97" s="289"/>
      <c r="N97" s="289" t="s">
        <v>240</v>
      </c>
      <c r="O97" s="266"/>
      <c r="P97" s="292"/>
      <c r="Q97" s="266"/>
    </row>
    <row r="98">
      <c r="A98" s="87"/>
      <c r="B98" s="87"/>
      <c r="C98" s="87"/>
      <c r="D98" s="87"/>
      <c r="E98" s="266"/>
      <c r="F98" s="278"/>
      <c r="G98" s="279"/>
      <c r="H98" s="289" t="s">
        <v>246</v>
      </c>
      <c r="I98" s="289" t="s">
        <v>239</v>
      </c>
      <c r="J98" s="290"/>
      <c r="K98" s="289">
        <f t="shared" ref="K98:M98" si="17">K96/SHARDING(K97)</f>
        <v>256</v>
      </c>
      <c r="L98" s="289">
        <f t="shared" si="17"/>
        <v>1</v>
      </c>
      <c r="M98" s="289">
        <f t="shared" si="17"/>
        <v>1536</v>
      </c>
      <c r="N98" s="289" t="s">
        <v>240</v>
      </c>
      <c r="O98" s="277"/>
      <c r="P98" s="292">
        <f>SIZEOF_IN_MIB(K98:M98, $O95)</f>
        <v>0.75</v>
      </c>
      <c r="Q98" s="277"/>
    </row>
    <row r="99">
      <c r="A99" s="87"/>
      <c r="B99" s="87"/>
      <c r="C99" s="87"/>
      <c r="E99" s="266"/>
      <c r="F99" s="296" t="s">
        <v>258</v>
      </c>
      <c r="G99" s="296" t="s">
        <v>259</v>
      </c>
      <c r="H99" s="298" t="s">
        <v>238</v>
      </c>
      <c r="I99" s="290" t="s">
        <v>239</v>
      </c>
      <c r="J99" s="290" t="str">
        <f t="array" ref="J99:M102">J83:M86</f>
        <v/>
      </c>
      <c r="K99" s="195" t="s">
        <v>40</v>
      </c>
      <c r="L99" s="195" t="s">
        <v>38</v>
      </c>
      <c r="M99" s="299" t="s">
        <v>125</v>
      </c>
      <c r="N99" s="290" t="s">
        <v>240</v>
      </c>
      <c r="O99" s="291" t="s">
        <v>63</v>
      </c>
      <c r="P99" s="290"/>
      <c r="Q99" s="291"/>
    </row>
    <row r="100">
      <c r="A100" s="87"/>
      <c r="B100" s="87"/>
      <c r="C100" s="87"/>
      <c r="E100" s="266"/>
      <c r="F100" s="266"/>
      <c r="G100" s="266"/>
      <c r="H100" s="300" t="s">
        <v>242</v>
      </c>
      <c r="I100" s="290" t="s">
        <v>239</v>
      </c>
      <c r="J100" s="289"/>
      <c r="K100" s="290">
        <v>4096.0</v>
      </c>
      <c r="L100" s="290">
        <v>1.0</v>
      </c>
      <c r="M100" s="290">
        <v>7168.0</v>
      </c>
      <c r="N100" s="290" t="s">
        <v>240</v>
      </c>
      <c r="O100" s="266"/>
      <c r="P100" s="301">
        <f>SIZEOF_IN_MIB(J100:M100, O99)</f>
        <v>28</v>
      </c>
      <c r="Q100" s="266"/>
    </row>
    <row r="101">
      <c r="A101" s="87"/>
      <c r="B101" s="87"/>
      <c r="C101" s="87"/>
      <c r="E101" s="266"/>
      <c r="F101" s="266"/>
      <c r="G101" s="266"/>
      <c r="H101" s="300" t="s">
        <v>260</v>
      </c>
      <c r="I101" s="289" t="s">
        <v>239</v>
      </c>
      <c r="J101" s="290"/>
      <c r="K101" s="195" t="s">
        <v>32</v>
      </c>
      <c r="L101" s="195"/>
      <c r="M101" s="195" t="s">
        <v>33</v>
      </c>
      <c r="N101" s="289" t="s">
        <v>240</v>
      </c>
      <c r="O101" s="266"/>
      <c r="P101" s="301"/>
      <c r="Q101" s="266"/>
    </row>
    <row r="102">
      <c r="A102" s="87"/>
      <c r="B102" s="87"/>
      <c r="C102" s="87"/>
      <c r="E102" s="266"/>
      <c r="F102" s="266"/>
      <c r="G102" s="266"/>
      <c r="H102" s="302" t="s">
        <v>261</v>
      </c>
      <c r="I102" s="274" t="s">
        <v>239</v>
      </c>
      <c r="J102" s="261"/>
      <c r="K102" s="274">
        <v>2048.0</v>
      </c>
      <c r="L102" s="274">
        <v>1.0</v>
      </c>
      <c r="M102" s="274">
        <v>896.0</v>
      </c>
      <c r="N102" s="262" t="s">
        <v>240</v>
      </c>
      <c r="O102" s="275"/>
      <c r="P102" s="303">
        <f>SIZEOF_IN_MIB(J102:M102, O99)</f>
        <v>1.75</v>
      </c>
      <c r="Q102" s="275"/>
    </row>
    <row r="103">
      <c r="A103" s="87"/>
      <c r="B103" s="87"/>
      <c r="C103" s="87"/>
      <c r="E103" s="266"/>
      <c r="F103" s="266"/>
      <c r="G103" s="277"/>
      <c r="H103" s="304" t="s">
        <v>262</v>
      </c>
      <c r="I103" s="271" t="s">
        <v>239</v>
      </c>
      <c r="J103" s="270"/>
      <c r="K103" s="269"/>
      <c r="L103" s="269"/>
      <c r="M103" s="269"/>
      <c r="N103" s="271" t="s">
        <v>240</v>
      </c>
      <c r="O103" s="280"/>
      <c r="P103" s="305"/>
      <c r="Q103" s="280"/>
      <c r="R103" s="38"/>
      <c r="S103" s="38"/>
      <c r="AG103" s="38"/>
      <c r="AH103" s="38"/>
      <c r="AI103" s="38"/>
      <c r="AJ103" s="38"/>
      <c r="AK103" s="38"/>
      <c r="AL103" s="38"/>
      <c r="AM103" s="38"/>
      <c r="AN103" s="38"/>
      <c r="AO103" s="38"/>
      <c r="AP103" s="38"/>
      <c r="AQ103" s="38"/>
      <c r="AR103" s="38"/>
      <c r="AS103" s="38"/>
      <c r="AT103" s="38"/>
    </row>
    <row r="104">
      <c r="A104" s="87"/>
      <c r="B104" s="87"/>
      <c r="C104" s="87"/>
      <c r="E104" s="266"/>
      <c r="F104" s="266"/>
      <c r="G104" s="306" t="s">
        <v>263</v>
      </c>
      <c r="H104" s="307"/>
      <c r="I104" s="308"/>
      <c r="J104" s="308"/>
      <c r="K104" s="308"/>
      <c r="L104" s="309"/>
      <c r="M104" s="309"/>
      <c r="N104" s="309"/>
      <c r="O104" s="308"/>
      <c r="P104" s="310"/>
      <c r="Q104" s="308"/>
      <c r="R104" s="38"/>
      <c r="S104" s="38"/>
      <c r="AG104" s="38"/>
      <c r="AH104" s="38"/>
      <c r="AI104" s="38"/>
      <c r="AJ104" s="38"/>
      <c r="AK104" s="38"/>
      <c r="AL104" s="38"/>
      <c r="AM104" s="38"/>
      <c r="AN104" s="38"/>
      <c r="AO104" s="38"/>
      <c r="AP104" s="38"/>
      <c r="AQ104" s="38"/>
      <c r="AR104" s="38"/>
      <c r="AS104" s="38"/>
      <c r="AT104" s="38"/>
    </row>
    <row r="105">
      <c r="A105" s="87"/>
      <c r="B105" s="87"/>
      <c r="C105" s="87"/>
      <c r="E105" s="266"/>
      <c r="F105" s="266"/>
      <c r="G105" s="311" t="s">
        <v>264</v>
      </c>
      <c r="H105" s="312">
        <f>SHARDING(K101)*SHARDING(L101)*SHARDING(M101)</f>
        <v>16</v>
      </c>
      <c r="I105" s="313"/>
      <c r="J105" s="313"/>
      <c r="K105" s="313"/>
      <c r="L105" s="314"/>
      <c r="M105" s="314"/>
      <c r="N105" s="314"/>
      <c r="O105" s="313"/>
      <c r="P105" s="315"/>
      <c r="Q105" s="313"/>
      <c r="R105" s="38"/>
      <c r="S105" s="38"/>
      <c r="AG105" s="38"/>
      <c r="AH105" s="38"/>
      <c r="AI105" s="38"/>
      <c r="AJ105" s="38"/>
      <c r="AK105" s="38"/>
      <c r="AL105" s="38"/>
      <c r="AM105" s="38"/>
      <c r="AN105" s="38"/>
      <c r="AO105" s="38"/>
      <c r="AP105" s="38"/>
      <c r="AQ105" s="38"/>
      <c r="AR105" s="38"/>
      <c r="AS105" s="38"/>
      <c r="AT105" s="38"/>
    </row>
    <row r="106">
      <c r="A106" s="87"/>
      <c r="B106" s="87"/>
      <c r="C106" s="87"/>
      <c r="E106" s="266"/>
      <c r="F106" s="266"/>
      <c r="G106" s="311" t="s">
        <v>265</v>
      </c>
      <c r="H106" s="316">
        <f>P102 * (H105-1)</f>
        <v>26.25</v>
      </c>
      <c r="I106" s="222"/>
      <c r="J106" s="317"/>
      <c r="K106" s="317"/>
      <c r="L106" s="318"/>
      <c r="M106" s="318"/>
      <c r="N106" s="318"/>
      <c r="O106" s="317"/>
      <c r="P106" s="319"/>
      <c r="Q106" s="317"/>
      <c r="R106" s="38"/>
      <c r="S106" s="38"/>
      <c r="AG106" s="38"/>
      <c r="AH106" s="38"/>
      <c r="AI106" s="38"/>
      <c r="AJ106" s="38"/>
      <c r="AK106" s="38"/>
      <c r="AL106" s="38"/>
      <c r="AM106" s="38"/>
      <c r="AN106" s="38"/>
      <c r="AO106" s="38"/>
      <c r="AP106" s="38"/>
      <c r="AQ106" s="38"/>
      <c r="AR106" s="38"/>
      <c r="AS106" s="38"/>
      <c r="AT106" s="38"/>
    </row>
    <row r="107">
      <c r="A107" s="87"/>
      <c r="B107" s="87"/>
      <c r="C107" s="87"/>
      <c r="E107" s="266"/>
      <c r="F107" s="266"/>
      <c r="G107" s="320" t="s">
        <v>266</v>
      </c>
      <c r="H107" s="321">
        <f>H106*H105</f>
        <v>420</v>
      </c>
      <c r="I107" s="313"/>
      <c r="J107" s="305"/>
      <c r="K107" s="305"/>
      <c r="L107" s="314"/>
      <c r="M107" s="314"/>
      <c r="N107" s="314"/>
      <c r="O107" s="313"/>
      <c r="P107" s="315"/>
      <c r="Q107" s="313"/>
      <c r="R107" s="38"/>
      <c r="S107" s="38"/>
      <c r="AG107" s="38"/>
      <c r="AH107" s="38"/>
      <c r="AI107" s="38"/>
      <c r="AJ107" s="38"/>
      <c r="AK107" s="38"/>
      <c r="AL107" s="38"/>
      <c r="AM107" s="38"/>
      <c r="AN107" s="38"/>
      <c r="AO107" s="38"/>
      <c r="AP107" s="38"/>
      <c r="AQ107" s="38"/>
      <c r="AR107" s="38"/>
      <c r="AS107" s="38"/>
      <c r="AT107" s="38"/>
    </row>
    <row r="108">
      <c r="A108" s="87"/>
      <c r="B108" s="87"/>
      <c r="C108" s="87"/>
      <c r="E108" s="266"/>
      <c r="F108" s="266"/>
      <c r="G108" s="322" t="s">
        <v>267</v>
      </c>
      <c r="H108" s="323" t="str">
        <f>IFS(H105=8,12,
H105=4,4,
H105=2,1,
H105=1,0,
TRUE,NA())</f>
        <v>#N/A</v>
      </c>
      <c r="I108" s="317"/>
      <c r="J108" s="317"/>
      <c r="K108" s="317"/>
      <c r="L108" s="318"/>
      <c r="M108" s="318"/>
      <c r="N108" s="318"/>
      <c r="O108" s="317"/>
      <c r="P108" s="319"/>
      <c r="Q108" s="317"/>
      <c r="R108" s="38"/>
      <c r="S108" s="38"/>
      <c r="AG108" s="38"/>
      <c r="AH108" s="38"/>
      <c r="AI108" s="38"/>
      <c r="AJ108" s="38"/>
      <c r="AK108" s="38"/>
      <c r="AL108" s="38"/>
      <c r="AM108" s="38"/>
      <c r="AN108" s="38"/>
      <c r="AO108" s="38"/>
      <c r="AP108" s="38"/>
      <c r="AQ108" s="38"/>
      <c r="AR108" s="38"/>
      <c r="AS108" s="38"/>
      <c r="AT108" s="38"/>
    </row>
    <row r="109">
      <c r="A109" s="87"/>
      <c r="B109" s="87"/>
      <c r="C109" s="87"/>
      <c r="E109" s="266"/>
      <c r="F109" s="266"/>
      <c r="G109" s="198" t="s">
        <v>268</v>
      </c>
      <c r="H109" s="324">
        <v>1.0</v>
      </c>
      <c r="I109" s="325"/>
      <c r="J109" s="325"/>
      <c r="K109" s="325"/>
      <c r="L109" s="326"/>
      <c r="M109" s="326"/>
      <c r="N109" s="326"/>
      <c r="O109" s="325"/>
      <c r="P109" s="327"/>
      <c r="Q109" s="325"/>
      <c r="R109" s="38"/>
      <c r="S109" s="38"/>
      <c r="AG109" s="38"/>
      <c r="AH109" s="38"/>
      <c r="AI109" s="38"/>
      <c r="AJ109" s="38"/>
      <c r="AK109" s="38"/>
      <c r="AL109" s="38"/>
      <c r="AM109" s="38"/>
      <c r="AN109" s="38"/>
      <c r="AO109" s="38"/>
      <c r="AP109" s="38"/>
      <c r="AQ109" s="38"/>
      <c r="AR109" s="38"/>
      <c r="AS109" s="38"/>
      <c r="AT109" s="38"/>
    </row>
    <row r="110">
      <c r="A110" s="87"/>
      <c r="B110" s="87"/>
      <c r="C110" s="87"/>
      <c r="E110" s="266"/>
      <c r="F110" s="266"/>
      <c r="G110" s="328" t="s">
        <v>269</v>
      </c>
      <c r="H110" s="329" t="str">
        <f>ALL_GATHER_CHIP2CHIP_TIME_MS2(H107 * H109, H108)</f>
        <v>#N/A</v>
      </c>
      <c r="I110" s="330"/>
      <c r="J110" s="330"/>
      <c r="K110" s="330"/>
      <c r="L110" s="331"/>
      <c r="M110" s="331"/>
      <c r="N110" s="331"/>
      <c r="O110" s="330"/>
      <c r="P110" s="332"/>
      <c r="Q110" s="330"/>
      <c r="R110" s="38"/>
      <c r="S110" s="38"/>
      <c r="AG110" s="38"/>
      <c r="AH110" s="38"/>
      <c r="AI110" s="38"/>
      <c r="AJ110" s="38"/>
      <c r="AK110" s="38"/>
      <c r="AL110" s="38"/>
      <c r="AM110" s="38"/>
      <c r="AN110" s="38"/>
      <c r="AO110" s="38"/>
      <c r="AP110" s="38"/>
      <c r="AQ110" s="38"/>
      <c r="AR110" s="38"/>
      <c r="AS110" s="38"/>
      <c r="AT110" s="38"/>
    </row>
    <row r="111">
      <c r="A111" s="87"/>
      <c r="B111" s="87"/>
      <c r="C111" s="87"/>
      <c r="E111" s="266"/>
      <c r="F111" s="266"/>
      <c r="G111" s="320"/>
      <c r="H111" s="333"/>
      <c r="I111" s="325"/>
      <c r="J111" s="325"/>
      <c r="K111" s="325"/>
      <c r="L111" s="326"/>
      <c r="M111" s="326"/>
      <c r="N111" s="326"/>
      <c r="O111" s="325"/>
      <c r="P111" s="327"/>
      <c r="Q111" s="325"/>
      <c r="R111" s="38"/>
      <c r="S111" s="38"/>
      <c r="AG111" s="38"/>
      <c r="AH111" s="38"/>
      <c r="AI111" s="38"/>
      <c r="AJ111" s="38"/>
      <c r="AK111" s="38"/>
      <c r="AL111" s="38"/>
      <c r="AM111" s="38"/>
      <c r="AN111" s="38"/>
      <c r="AO111" s="38"/>
      <c r="AP111" s="38"/>
      <c r="AQ111" s="38"/>
      <c r="AR111" s="38"/>
      <c r="AS111" s="38"/>
      <c r="AT111" s="38"/>
    </row>
    <row r="112">
      <c r="A112" s="87"/>
      <c r="B112" s="87"/>
      <c r="C112" s="87"/>
      <c r="E112" s="266"/>
      <c r="F112" s="266"/>
      <c r="G112" s="306" t="s">
        <v>270</v>
      </c>
      <c r="H112" s="307"/>
      <c r="I112" s="308"/>
      <c r="J112" s="308"/>
      <c r="K112" s="308"/>
      <c r="L112" s="309"/>
      <c r="M112" s="309"/>
      <c r="N112" s="309"/>
      <c r="O112" s="308"/>
      <c r="P112" s="310"/>
      <c r="Q112" s="308"/>
      <c r="R112" s="38"/>
      <c r="S112" s="38"/>
      <c r="AG112" s="38"/>
      <c r="AH112" s="38"/>
      <c r="AI112" s="38"/>
      <c r="AJ112" s="38"/>
      <c r="AK112" s="38"/>
      <c r="AL112" s="38"/>
      <c r="AM112" s="38"/>
      <c r="AN112" s="38"/>
      <c r="AO112" s="38"/>
      <c r="AP112" s="38"/>
      <c r="AQ112" s="38"/>
      <c r="AR112" s="38"/>
      <c r="AS112" s="38"/>
      <c r="AT112" s="38"/>
    </row>
    <row r="113">
      <c r="A113" s="87"/>
      <c r="B113" s="87"/>
      <c r="C113" s="87"/>
      <c r="E113" s="266"/>
      <c r="F113" s="266"/>
      <c r="G113" s="334" t="s">
        <v>271</v>
      </c>
      <c r="H113" s="335" t="s">
        <v>264</v>
      </c>
      <c r="I113" s="305"/>
      <c r="J113" s="336" t="str">
        <f>SHARDING(K101)*SHARDING(L101)*SHARDING(M101)/HW_SPEC("# of TensorCore per Chip")</f>
        <v>#N/A</v>
      </c>
      <c r="K113" s="325"/>
      <c r="L113" s="326"/>
      <c r="M113" s="326"/>
      <c r="N113" s="326"/>
      <c r="O113" s="325"/>
      <c r="P113" s="327"/>
      <c r="Q113" s="325"/>
      <c r="R113" s="38"/>
      <c r="S113" s="38"/>
      <c r="AG113" s="38"/>
      <c r="AH113" s="38"/>
      <c r="AI113" s="38"/>
      <c r="AJ113" s="38"/>
      <c r="AK113" s="38"/>
      <c r="AL113" s="38"/>
      <c r="AM113" s="38"/>
      <c r="AN113" s="38"/>
      <c r="AO113" s="38"/>
      <c r="AP113" s="38"/>
      <c r="AQ113" s="38"/>
      <c r="AR113" s="38"/>
      <c r="AS113" s="38"/>
      <c r="AT113" s="38"/>
    </row>
    <row r="114">
      <c r="A114" s="87"/>
      <c r="B114" s="87"/>
      <c r="C114" s="87"/>
      <c r="E114" s="266"/>
      <c r="F114" s="266"/>
      <c r="G114" s="266"/>
      <c r="H114" s="311" t="s">
        <v>265</v>
      </c>
      <c r="I114" s="172"/>
      <c r="J114" s="337" t="str">
        <f>P102 * HW_SPEC("# of TensorCore per Chip") * (J113-1)</f>
        <v>#N/A</v>
      </c>
      <c r="K114" s="338"/>
      <c r="L114" s="339"/>
      <c r="M114" s="339"/>
      <c r="N114" s="339"/>
      <c r="O114" s="338"/>
      <c r="P114" s="340"/>
      <c r="Q114" s="338"/>
      <c r="R114" s="38"/>
      <c r="S114" s="38"/>
      <c r="AG114" s="38"/>
      <c r="AH114" s="38"/>
      <c r="AI114" s="38"/>
      <c r="AJ114" s="38"/>
      <c r="AK114" s="38"/>
      <c r="AL114" s="38"/>
      <c r="AM114" s="38"/>
      <c r="AN114" s="38"/>
      <c r="AO114" s="38"/>
      <c r="AP114" s="38"/>
      <c r="AQ114" s="38"/>
      <c r="AR114" s="38"/>
      <c r="AS114" s="38"/>
      <c r="AT114" s="38"/>
    </row>
    <row r="115">
      <c r="A115" s="87"/>
      <c r="B115" s="87"/>
      <c r="C115" s="87"/>
      <c r="E115" s="266"/>
      <c r="F115" s="266"/>
      <c r="G115" s="266"/>
      <c r="H115" s="320" t="s">
        <v>266</v>
      </c>
      <c r="I115" s="172"/>
      <c r="J115" s="337" t="str">
        <f>J114*J113</f>
        <v>#N/A</v>
      </c>
      <c r="K115" s="338"/>
      <c r="L115" s="339"/>
      <c r="M115" s="339"/>
      <c r="N115" s="339"/>
      <c r="O115" s="338"/>
      <c r="P115" s="340"/>
      <c r="Q115" s="338"/>
      <c r="R115" s="38"/>
      <c r="S115" s="38"/>
      <c r="AG115" s="38"/>
      <c r="AH115" s="38"/>
      <c r="AI115" s="38"/>
      <c r="AJ115" s="38"/>
      <c r="AK115" s="38"/>
      <c r="AL115" s="38"/>
      <c r="AM115" s="38"/>
      <c r="AN115" s="38"/>
      <c r="AO115" s="38"/>
      <c r="AP115" s="38"/>
      <c r="AQ115" s="38"/>
      <c r="AR115" s="38"/>
      <c r="AS115" s="38"/>
      <c r="AT115" s="38"/>
    </row>
    <row r="116">
      <c r="A116" s="87"/>
      <c r="B116" s="87"/>
      <c r="C116" s="87"/>
      <c r="E116" s="266"/>
      <c r="F116" s="266"/>
      <c r="G116" s="266"/>
      <c r="H116" s="322" t="s">
        <v>267</v>
      </c>
      <c r="I116" s="172"/>
      <c r="J116" s="341" t="str">
        <f>IFS(J113=8,12,
J113=4,4,
J113=2,1,
J113=1,0,
TRUE,NA())</f>
        <v>#N/A</v>
      </c>
      <c r="K116" s="338"/>
      <c r="L116" s="339"/>
      <c r="M116" s="339"/>
      <c r="N116" s="339"/>
      <c r="O116" s="338"/>
      <c r="P116" s="340"/>
      <c r="Q116" s="338"/>
      <c r="R116" s="38"/>
      <c r="S116" s="38"/>
      <c r="AG116" s="38"/>
      <c r="AH116" s="38"/>
      <c r="AI116" s="38"/>
      <c r="AJ116" s="38"/>
      <c r="AK116" s="38"/>
      <c r="AL116" s="38"/>
      <c r="AM116" s="38"/>
      <c r="AN116" s="38"/>
      <c r="AO116" s="38"/>
      <c r="AP116" s="38"/>
      <c r="AQ116" s="38"/>
      <c r="AR116" s="38"/>
      <c r="AS116" s="38"/>
      <c r="AT116" s="38"/>
    </row>
    <row r="117">
      <c r="A117" s="87"/>
      <c r="B117" s="87"/>
      <c r="C117" s="87"/>
      <c r="E117" s="266"/>
      <c r="F117" s="266"/>
      <c r="G117" s="266"/>
      <c r="H117" s="198" t="s">
        <v>268</v>
      </c>
      <c r="I117" s="172"/>
      <c r="J117" s="342">
        <v>2.0</v>
      </c>
      <c r="K117" s="338"/>
      <c r="L117" s="339"/>
      <c r="M117" s="339"/>
      <c r="N117" s="339"/>
      <c r="O117" s="338"/>
      <c r="P117" s="340"/>
      <c r="Q117" s="338"/>
      <c r="R117" s="38"/>
      <c r="S117" s="38"/>
      <c r="AG117" s="38"/>
      <c r="AH117" s="38"/>
      <c r="AI117" s="38"/>
      <c r="AJ117" s="38"/>
      <c r="AK117" s="38"/>
      <c r="AL117" s="38"/>
      <c r="AM117" s="38"/>
      <c r="AN117" s="38"/>
      <c r="AO117" s="38"/>
      <c r="AP117" s="38"/>
      <c r="AQ117" s="38"/>
      <c r="AR117" s="38"/>
      <c r="AS117" s="38"/>
      <c r="AT117" s="38"/>
    </row>
    <row r="118">
      <c r="A118" s="87"/>
      <c r="B118" s="87"/>
      <c r="C118" s="87"/>
      <c r="E118" s="266"/>
      <c r="F118" s="266"/>
      <c r="G118" s="277"/>
      <c r="H118" s="311" t="s">
        <v>269</v>
      </c>
      <c r="I118" s="172"/>
      <c r="J118" s="343" t="str">
        <f>ALL_GATHER_CHIP2CHIP_TIME_MS2(J115 * J117, J116)</f>
        <v>#N/A</v>
      </c>
      <c r="K118" s="338"/>
      <c r="L118" s="339"/>
      <c r="M118" s="339"/>
      <c r="N118" s="339"/>
      <c r="O118" s="338"/>
      <c r="P118" s="340"/>
      <c r="Q118" s="338"/>
      <c r="R118" s="38"/>
      <c r="S118" s="38"/>
      <c r="AG118" s="38"/>
      <c r="AH118" s="38"/>
      <c r="AI118" s="38"/>
      <c r="AJ118" s="38"/>
      <c r="AK118" s="38"/>
      <c r="AL118" s="38"/>
      <c r="AM118" s="38"/>
      <c r="AN118" s="38"/>
      <c r="AO118" s="38"/>
      <c r="AP118" s="38"/>
      <c r="AQ118" s="38"/>
      <c r="AR118" s="38"/>
      <c r="AS118" s="38"/>
      <c r="AT118" s="38"/>
    </row>
    <row r="119">
      <c r="A119" s="87"/>
      <c r="B119" s="87"/>
      <c r="C119" s="87"/>
      <c r="E119" s="266"/>
      <c r="F119" s="266"/>
      <c r="G119" s="334" t="s">
        <v>272</v>
      </c>
      <c r="H119" s="322" t="s">
        <v>264</v>
      </c>
      <c r="I119" s="344"/>
      <c r="J119" s="345" t="str">
        <f>HW_SPEC("# of TensorCore per Chip")</f>
        <v>#N/A</v>
      </c>
      <c r="K119" s="338"/>
      <c r="L119" s="339"/>
      <c r="M119" s="339"/>
      <c r="N119" s="339"/>
      <c r="O119" s="338"/>
      <c r="P119" s="340"/>
      <c r="Q119" s="338"/>
      <c r="R119" s="38"/>
      <c r="S119" s="38"/>
      <c r="AG119" s="38"/>
      <c r="AH119" s="38"/>
      <c r="AI119" s="38"/>
      <c r="AJ119" s="38"/>
      <c r="AK119" s="38"/>
      <c r="AL119" s="38"/>
      <c r="AM119" s="38"/>
      <c r="AN119" s="38"/>
      <c r="AO119" s="38"/>
      <c r="AP119" s="38"/>
      <c r="AQ119" s="38"/>
      <c r="AR119" s="38"/>
      <c r="AS119" s="38"/>
      <c r="AT119" s="38"/>
    </row>
    <row r="120">
      <c r="A120" s="87"/>
      <c r="B120" s="87"/>
      <c r="C120" s="87"/>
      <c r="E120" s="266"/>
      <c r="F120" s="266"/>
      <c r="G120" s="266"/>
      <c r="H120" s="322" t="s">
        <v>265</v>
      </c>
      <c r="I120" s="344"/>
      <c r="J120" s="337" t="str">
        <f>P86 / J119 * (J119-1)</f>
        <v>#N/A</v>
      </c>
      <c r="K120" s="338"/>
      <c r="L120" s="339"/>
      <c r="M120" s="339"/>
      <c r="N120" s="339"/>
      <c r="O120" s="338"/>
      <c r="P120" s="340"/>
      <c r="Q120" s="338"/>
      <c r="R120" s="38"/>
      <c r="S120" s="38"/>
      <c r="AG120" s="38"/>
      <c r="AH120" s="38"/>
      <c r="AI120" s="38"/>
      <c r="AJ120" s="38"/>
      <c r="AK120" s="38"/>
      <c r="AL120" s="38"/>
      <c r="AM120" s="38"/>
      <c r="AN120" s="38"/>
      <c r="AO120" s="38"/>
      <c r="AP120" s="38"/>
      <c r="AQ120" s="38"/>
      <c r="AR120" s="38"/>
      <c r="AS120" s="38"/>
      <c r="AT120" s="38"/>
    </row>
    <row r="121">
      <c r="A121" s="87"/>
      <c r="B121" s="87"/>
      <c r="C121" s="87"/>
      <c r="E121" s="266"/>
      <c r="F121" s="266"/>
      <c r="G121" s="266"/>
      <c r="H121" s="322" t="s">
        <v>266</v>
      </c>
      <c r="I121" s="344"/>
      <c r="J121" s="337" t="str">
        <f>J120*J119</f>
        <v>#N/A</v>
      </c>
      <c r="K121" s="338"/>
      <c r="L121" s="339"/>
      <c r="M121" s="339"/>
      <c r="N121" s="339"/>
      <c r="O121" s="338"/>
      <c r="P121" s="340"/>
      <c r="Q121" s="338"/>
      <c r="R121" s="346"/>
      <c r="S121" s="346"/>
      <c r="AG121" s="38"/>
      <c r="AH121" s="38"/>
      <c r="AI121" s="38"/>
      <c r="AJ121" s="38"/>
      <c r="AK121" s="38"/>
      <c r="AL121" s="38"/>
      <c r="AM121" s="38"/>
      <c r="AN121" s="38"/>
      <c r="AO121" s="38"/>
      <c r="AP121" s="38"/>
      <c r="AQ121" s="38"/>
      <c r="AR121" s="38"/>
      <c r="AS121" s="38"/>
      <c r="AT121" s="38"/>
    </row>
    <row r="122">
      <c r="A122" s="87"/>
      <c r="B122" s="87"/>
      <c r="C122" s="87"/>
      <c r="E122" s="266"/>
      <c r="F122" s="266"/>
      <c r="G122" s="266"/>
      <c r="H122" s="322" t="s">
        <v>269</v>
      </c>
      <c r="I122" s="344"/>
      <c r="J122" s="347" t="str">
        <f>ALL_GATHER_CORE2CORE_TIME_MS(J121)</f>
        <v>#N/A</v>
      </c>
      <c r="K122" s="338"/>
      <c r="L122" s="339"/>
      <c r="M122" s="339"/>
      <c r="N122" s="339"/>
      <c r="O122" s="338"/>
      <c r="P122" s="340"/>
      <c r="Q122" s="338"/>
      <c r="R122" s="346"/>
      <c r="S122" s="346"/>
      <c r="AG122" s="38"/>
      <c r="AH122" s="38"/>
      <c r="AI122" s="38"/>
      <c r="AJ122" s="38"/>
      <c r="AK122" s="38"/>
      <c r="AL122" s="38"/>
      <c r="AM122" s="38"/>
      <c r="AN122" s="38"/>
      <c r="AO122" s="38"/>
      <c r="AP122" s="38"/>
      <c r="AQ122" s="38"/>
      <c r="AR122" s="38"/>
      <c r="AS122" s="38"/>
      <c r="AT122" s="38"/>
    </row>
    <row r="123">
      <c r="A123" s="87"/>
      <c r="B123" s="87"/>
      <c r="C123" s="87"/>
      <c r="E123" s="266"/>
      <c r="F123" s="266"/>
      <c r="G123" s="277"/>
      <c r="H123" s="320" t="s">
        <v>273</v>
      </c>
      <c r="I123" s="172"/>
      <c r="J123" s="347" t="str">
        <f>J122/J113</f>
        <v>#N/A</v>
      </c>
      <c r="K123" s="338"/>
      <c r="L123" s="339"/>
      <c r="M123" s="339"/>
      <c r="N123" s="339"/>
      <c r="O123" s="338"/>
      <c r="P123" s="340"/>
      <c r="Q123" s="338"/>
      <c r="R123" s="346"/>
      <c r="S123" s="346"/>
      <c r="AG123" s="38"/>
      <c r="AH123" s="38"/>
      <c r="AI123" s="38"/>
      <c r="AJ123" s="38"/>
      <c r="AK123" s="38"/>
      <c r="AL123" s="38"/>
      <c r="AM123" s="38"/>
      <c r="AN123" s="38"/>
      <c r="AO123" s="38"/>
      <c r="AP123" s="38"/>
      <c r="AQ123" s="38"/>
      <c r="AR123" s="38"/>
      <c r="AS123" s="38"/>
      <c r="AT123" s="38"/>
    </row>
    <row r="124">
      <c r="A124" s="87"/>
      <c r="B124" s="87"/>
      <c r="C124" s="87"/>
      <c r="E124" s="266"/>
      <c r="F124" s="266"/>
      <c r="G124" s="328" t="s">
        <v>274</v>
      </c>
      <c r="H124" s="348" t="str">
        <f>J118+J123</f>
        <v>#N/A</v>
      </c>
      <c r="I124" s="172"/>
      <c r="J124" s="343"/>
      <c r="K124" s="338"/>
      <c r="L124" s="339"/>
      <c r="M124" s="339"/>
      <c r="N124" s="339"/>
      <c r="O124" s="338"/>
      <c r="P124" s="340"/>
      <c r="Q124" s="338"/>
      <c r="R124" s="346"/>
      <c r="S124" s="346"/>
      <c r="AG124" s="38"/>
      <c r="AH124" s="38"/>
      <c r="AI124" s="38"/>
      <c r="AJ124" s="38"/>
      <c r="AK124" s="38"/>
      <c r="AL124" s="38"/>
      <c r="AM124" s="38"/>
      <c r="AN124" s="38"/>
      <c r="AO124" s="38"/>
      <c r="AP124" s="38"/>
      <c r="AQ124" s="38"/>
      <c r="AR124" s="38"/>
      <c r="AS124" s="38"/>
      <c r="AT124" s="38"/>
    </row>
    <row r="125">
      <c r="A125" s="87"/>
      <c r="B125" s="87"/>
      <c r="C125" s="87"/>
      <c r="E125" s="266"/>
      <c r="F125" s="266"/>
      <c r="G125" s="320"/>
      <c r="H125" s="348"/>
      <c r="I125" s="172"/>
      <c r="J125" s="343"/>
      <c r="K125" s="338"/>
      <c r="L125" s="339"/>
      <c r="M125" s="339"/>
      <c r="N125" s="339"/>
      <c r="O125" s="338"/>
      <c r="P125" s="340"/>
      <c r="Q125" s="338"/>
      <c r="R125" s="346"/>
      <c r="S125" s="346"/>
      <c r="AG125" s="38"/>
      <c r="AH125" s="38"/>
      <c r="AI125" s="38"/>
      <c r="AJ125" s="38"/>
      <c r="AK125" s="38"/>
      <c r="AL125" s="38"/>
      <c r="AM125" s="38"/>
      <c r="AN125" s="38"/>
      <c r="AO125" s="38"/>
      <c r="AP125" s="38"/>
      <c r="AQ125" s="38"/>
      <c r="AR125" s="38"/>
      <c r="AS125" s="38"/>
      <c r="AT125" s="38"/>
    </row>
    <row r="126">
      <c r="A126" s="87"/>
      <c r="B126" s="87"/>
      <c r="C126" s="87"/>
      <c r="E126" s="266"/>
      <c r="F126" s="266"/>
      <c r="G126" s="369" t="s">
        <v>280</v>
      </c>
      <c r="H126" s="892" t="s">
        <v>270</v>
      </c>
      <c r="I126" s="371"/>
      <c r="J126" s="371"/>
      <c r="K126" s="308"/>
      <c r="L126" s="309"/>
      <c r="M126" s="309"/>
      <c r="N126" s="309"/>
      <c r="O126" s="308"/>
      <c r="P126" s="310"/>
      <c r="Q126" s="308"/>
      <c r="R126" s="346"/>
      <c r="S126" s="346"/>
      <c r="AG126" s="38"/>
      <c r="AH126" s="38"/>
      <c r="AI126" s="38"/>
      <c r="AJ126" s="38"/>
      <c r="AK126" s="38"/>
      <c r="AL126" s="38"/>
      <c r="AM126" s="38"/>
      <c r="AN126" s="38"/>
      <c r="AO126" s="38"/>
      <c r="AP126" s="38"/>
      <c r="AQ126" s="38"/>
      <c r="AR126" s="38"/>
      <c r="AS126" s="38"/>
      <c r="AT126" s="38"/>
    </row>
    <row r="127">
      <c r="A127" s="87"/>
      <c r="B127" s="87"/>
      <c r="C127" s="87"/>
      <c r="E127" s="266"/>
      <c r="F127" s="277"/>
      <c r="G127" s="372" t="s">
        <v>298</v>
      </c>
      <c r="H127" s="373" t="str">
        <f>IFS(H126=G104,H110,
H126=G112,H124 ,
TRUE,0)</f>
        <v>#N/A</v>
      </c>
      <c r="I127" s="374"/>
      <c r="J127" s="374"/>
      <c r="K127" s="374"/>
      <c r="L127" s="375"/>
      <c r="M127" s="375"/>
      <c r="N127" s="375"/>
      <c r="O127" s="376"/>
      <c r="P127" s="377"/>
      <c r="Q127" s="376"/>
      <c r="AG127" s="38"/>
      <c r="AH127" s="38"/>
      <c r="AI127" s="38"/>
      <c r="AJ127" s="38"/>
      <c r="AK127" s="38"/>
      <c r="AL127" s="38"/>
      <c r="AM127" s="38"/>
      <c r="AN127" s="38"/>
      <c r="AO127" s="38"/>
      <c r="AP127" s="38"/>
      <c r="AQ127" s="38"/>
      <c r="AR127" s="38"/>
      <c r="AS127" s="38"/>
      <c r="AT127" s="38"/>
    </row>
    <row r="128">
      <c r="A128" s="87"/>
      <c r="B128" s="87"/>
      <c r="C128" s="87"/>
      <c r="E128" s="266"/>
      <c r="F128" s="384" t="s">
        <v>285</v>
      </c>
      <c r="G128" s="385" t="s">
        <v>286</v>
      </c>
      <c r="H128" s="381" t="str">
        <f>VLOOKUP(O87&amp;","&amp;O91,$T$2:$W$11,4, FALSE)</f>
        <v>fp8</v>
      </c>
      <c r="I128" s="386"/>
      <c r="J128" s="380"/>
      <c r="K128" s="380"/>
      <c r="L128" s="381"/>
      <c r="M128" s="381"/>
      <c r="N128" s="381"/>
      <c r="O128" s="380"/>
      <c r="P128" s="383"/>
      <c r="Q128" s="172"/>
      <c r="AG128" s="38"/>
      <c r="AH128" s="38"/>
      <c r="AI128" s="38"/>
      <c r="AJ128" s="38"/>
      <c r="AK128" s="38"/>
      <c r="AL128" s="38"/>
      <c r="AM128" s="38"/>
      <c r="AN128" s="38"/>
      <c r="AO128" s="38"/>
      <c r="AP128" s="38"/>
      <c r="AQ128" s="38"/>
      <c r="AR128" s="38"/>
      <c r="AS128" s="38"/>
      <c r="AT128" s="38"/>
    </row>
    <row r="129">
      <c r="A129" s="87"/>
      <c r="B129" s="87"/>
      <c r="C129" s="87"/>
      <c r="E129" s="266"/>
      <c r="F129" s="266"/>
      <c r="G129" s="385" t="s">
        <v>287</v>
      </c>
      <c r="H129" s="387" t="str">
        <f>CALCULATE_FLOPS(J90:M90,J94:M94,L94,1,H128)</f>
        <v>#N/A</v>
      </c>
      <c r="I129" s="386"/>
      <c r="J129" s="380"/>
      <c r="K129" s="380"/>
      <c r="L129" s="381"/>
      <c r="M129" s="381"/>
      <c r="N129" s="381"/>
      <c r="O129" s="380"/>
      <c r="P129" s="383"/>
      <c r="Q129" s="172"/>
      <c r="AG129" s="38"/>
      <c r="AH129" s="38"/>
      <c r="AI129" s="38"/>
      <c r="AJ129" s="38"/>
      <c r="AK129" s="38"/>
      <c r="AL129" s="38"/>
      <c r="AM129" s="38"/>
      <c r="AN129" s="38"/>
      <c r="AO129" s="38"/>
      <c r="AP129" s="38"/>
      <c r="AQ129" s="38"/>
      <c r="AR129" s="38"/>
      <c r="AS129" s="38"/>
      <c r="AT129" s="38"/>
    </row>
    <row r="130">
      <c r="A130" s="87"/>
      <c r="B130" s="87"/>
      <c r="C130" s="87"/>
      <c r="E130" s="266"/>
      <c r="F130" s="277"/>
      <c r="G130" s="388" t="s">
        <v>288</v>
      </c>
      <c r="H130" s="389" t="str">
        <f>COMPUTE_TIME_MS(H129, H128)</f>
        <v>#N/A</v>
      </c>
      <c r="I130" s="390"/>
      <c r="J130" s="391"/>
      <c r="K130" s="391"/>
      <c r="L130" s="392"/>
      <c r="M130" s="392"/>
      <c r="N130" s="392"/>
      <c r="O130" s="391"/>
      <c r="P130" s="393"/>
      <c r="Q130" s="172"/>
      <c r="AG130" s="38"/>
      <c r="AH130" s="38"/>
      <c r="AI130" s="38"/>
      <c r="AJ130" s="38"/>
      <c r="AK130" s="38"/>
      <c r="AL130" s="38"/>
      <c r="AM130" s="38"/>
      <c r="AN130" s="38"/>
      <c r="AO130" s="38"/>
      <c r="AP130" s="38"/>
      <c r="AQ130" s="38"/>
      <c r="AR130" s="38"/>
      <c r="AS130" s="38"/>
      <c r="AT130" s="38"/>
    </row>
    <row r="131">
      <c r="A131" s="87"/>
      <c r="B131" s="87"/>
      <c r="C131" s="87"/>
      <c r="E131" s="266"/>
      <c r="F131" s="384" t="s">
        <v>289</v>
      </c>
      <c r="G131" s="381" t="s">
        <v>290</v>
      </c>
      <c r="H131" s="394">
        <f>IF(Q87,0,P90)+IF(Q91,0,P94)+IF(Q95,0,P98)</f>
        <v>13</v>
      </c>
      <c r="I131" s="380"/>
      <c r="J131" s="380"/>
      <c r="K131" s="380"/>
      <c r="L131" s="381"/>
      <c r="M131" s="381"/>
      <c r="N131" s="381"/>
      <c r="O131" s="380"/>
      <c r="P131" s="383"/>
      <c r="Q131" s="172"/>
      <c r="AG131" s="38"/>
      <c r="AH131" s="38"/>
      <c r="AI131" s="38"/>
      <c r="AJ131" s="38"/>
      <c r="AK131" s="38"/>
      <c r="AL131" s="38"/>
      <c r="AM131" s="38"/>
      <c r="AN131" s="38"/>
      <c r="AO131" s="38"/>
      <c r="AP131" s="38"/>
      <c r="AQ131" s="38"/>
      <c r="AR131" s="38"/>
      <c r="AS131" s="38"/>
      <c r="AT131" s="38"/>
    </row>
    <row r="132">
      <c r="A132" s="87"/>
      <c r="B132" s="87"/>
      <c r="C132" s="87"/>
      <c r="E132" s="277"/>
      <c r="F132" s="277"/>
      <c r="G132" s="395" t="s">
        <v>291</v>
      </c>
      <c r="H132" s="396" t="str">
        <f>HBM_TIME_MS(H131)</f>
        <v>#N/A</v>
      </c>
      <c r="I132" s="391"/>
      <c r="J132" s="391"/>
      <c r="K132" s="391"/>
      <c r="L132" s="392"/>
      <c r="M132" s="392"/>
      <c r="N132" s="392"/>
      <c r="O132" s="391"/>
      <c r="P132" s="393"/>
      <c r="Q132" s="172"/>
      <c r="AH132" s="397"/>
      <c r="AI132" s="397"/>
      <c r="AJ132" s="397"/>
      <c r="AK132" s="38"/>
      <c r="AL132" s="38"/>
      <c r="AM132" s="38"/>
      <c r="AN132" s="38"/>
      <c r="AO132" s="38"/>
      <c r="AP132" s="38"/>
      <c r="AQ132" s="38"/>
      <c r="AR132" s="38"/>
      <c r="AS132" s="38"/>
      <c r="AT132" s="38"/>
    </row>
    <row r="133">
      <c r="E133" s="258" t="s">
        <v>292</v>
      </c>
      <c r="F133" s="282" t="s">
        <v>249</v>
      </c>
      <c r="G133" s="260"/>
      <c r="H133" s="290" t="s">
        <v>238</v>
      </c>
      <c r="I133" s="290" t="s">
        <v>239</v>
      </c>
      <c r="J133" s="290"/>
      <c r="K133" s="195" t="s">
        <v>40</v>
      </c>
      <c r="L133" s="195" t="s">
        <v>38</v>
      </c>
      <c r="M133" s="398" t="s">
        <v>142</v>
      </c>
      <c r="N133" s="290" t="s">
        <v>240</v>
      </c>
      <c r="O133" s="291" t="s">
        <v>63</v>
      </c>
      <c r="P133" s="292"/>
      <c r="Q133" s="291" t="b">
        <v>0</v>
      </c>
      <c r="R133" s="38"/>
      <c r="S133" s="38"/>
      <c r="AH133" s="397"/>
      <c r="AI133" s="397"/>
      <c r="AJ133" s="397"/>
      <c r="AK133" s="38"/>
      <c r="AL133" s="38"/>
      <c r="AM133" s="38"/>
      <c r="AN133" s="38"/>
      <c r="AO133" s="38"/>
      <c r="AP133" s="38"/>
      <c r="AQ133" s="38"/>
      <c r="AR133" s="38"/>
      <c r="AS133" s="38"/>
      <c r="AT133" s="38"/>
    </row>
    <row r="134">
      <c r="E134" s="266"/>
      <c r="F134" s="267"/>
      <c r="G134" s="268"/>
      <c r="H134" s="195" t="s">
        <v>242</v>
      </c>
      <c r="I134" s="290" t="s">
        <v>239</v>
      </c>
      <c r="J134" s="289"/>
      <c r="K134" s="289">
        <f t="shared" ref="K134:M134" si="18">PARAMS(K133)</f>
        <v>4096</v>
      </c>
      <c r="L134" s="290">
        <f t="shared" si="18"/>
        <v>1</v>
      </c>
      <c r="M134" s="290">
        <f t="shared" si="18"/>
        <v>1536</v>
      </c>
      <c r="N134" s="290" t="s">
        <v>240</v>
      </c>
      <c r="O134" s="266"/>
      <c r="P134" s="292">
        <f>SIZEOF_IN_MIB(J134:M134, $O133)</f>
        <v>6</v>
      </c>
      <c r="Q134" s="266"/>
      <c r="R134" s="38"/>
      <c r="S134" s="38"/>
      <c r="AH134" s="397"/>
      <c r="AI134" s="397"/>
      <c r="AJ134" s="397"/>
      <c r="AK134" s="38"/>
      <c r="AL134" s="38"/>
      <c r="AM134" s="38"/>
      <c r="AN134" s="38"/>
      <c r="AO134" s="38"/>
      <c r="AP134" s="38"/>
      <c r="AQ134" s="38"/>
      <c r="AR134" s="38"/>
      <c r="AS134" s="38"/>
      <c r="AT134" s="38"/>
    </row>
    <row r="135">
      <c r="E135" s="266"/>
      <c r="F135" s="267"/>
      <c r="G135" s="268"/>
      <c r="H135" s="289" t="s">
        <v>244</v>
      </c>
      <c r="I135" s="289" t="s">
        <v>239</v>
      </c>
      <c r="J135" s="290"/>
      <c r="K135" s="195" t="s">
        <v>143</v>
      </c>
      <c r="L135" s="195"/>
      <c r="M135" s="289"/>
      <c r="N135" s="289" t="s">
        <v>240</v>
      </c>
      <c r="O135" s="266"/>
      <c r="P135" s="292"/>
      <c r="Q135" s="266"/>
      <c r="R135" s="38"/>
      <c r="S135" s="38"/>
      <c r="AH135" s="397"/>
      <c r="AI135" s="397"/>
      <c r="AJ135" s="397"/>
      <c r="AK135" s="38"/>
      <c r="AL135" s="38"/>
      <c r="AM135" s="38"/>
      <c r="AN135" s="38"/>
      <c r="AO135" s="38"/>
      <c r="AP135" s="38"/>
      <c r="AQ135" s="38"/>
      <c r="AR135" s="38"/>
      <c r="AS135" s="38"/>
      <c r="AT135" s="38"/>
    </row>
    <row r="136">
      <c r="E136" s="266"/>
      <c r="F136" s="278"/>
      <c r="G136" s="279"/>
      <c r="H136" s="195" t="s">
        <v>246</v>
      </c>
      <c r="I136" s="289" t="s">
        <v>239</v>
      </c>
      <c r="J136" s="290"/>
      <c r="K136" s="289">
        <f t="shared" ref="K136:M136" si="19">K134/SHARDING(K135)</f>
        <v>256</v>
      </c>
      <c r="L136" s="289">
        <f t="shared" si="19"/>
        <v>1</v>
      </c>
      <c r="M136" s="289">
        <f t="shared" si="19"/>
        <v>1536</v>
      </c>
      <c r="N136" s="289" t="s">
        <v>240</v>
      </c>
      <c r="O136" s="277"/>
      <c r="P136" s="292">
        <f>SIZEOF_IN_MIB(J136:M136, $O133)</f>
        <v>0.375</v>
      </c>
      <c r="Q136" s="277"/>
      <c r="R136" s="38"/>
      <c r="S136" s="38"/>
      <c r="AK136" s="38"/>
      <c r="AL136" s="38"/>
      <c r="AM136" s="38"/>
      <c r="AN136" s="38"/>
      <c r="AO136" s="38"/>
      <c r="AP136" s="38"/>
      <c r="AQ136" s="38"/>
      <c r="AR136" s="38"/>
      <c r="AS136" s="38"/>
      <c r="AT136" s="38"/>
    </row>
    <row r="137">
      <c r="E137" s="266"/>
      <c r="F137" s="259" t="s">
        <v>253</v>
      </c>
      <c r="G137" s="260"/>
      <c r="H137" s="289" t="s">
        <v>238</v>
      </c>
      <c r="I137" s="289" t="s">
        <v>239</v>
      </c>
      <c r="J137" s="290"/>
      <c r="K137" s="398" t="s">
        <v>142</v>
      </c>
      <c r="L137" s="195" t="s">
        <v>154</v>
      </c>
      <c r="M137" s="195" t="s">
        <v>156</v>
      </c>
      <c r="N137" s="289" t="s">
        <v>240</v>
      </c>
      <c r="O137" s="291" t="s">
        <v>63</v>
      </c>
      <c r="P137" s="292"/>
      <c r="Q137" s="291" t="b">
        <v>0</v>
      </c>
      <c r="R137" s="38"/>
      <c r="S137" s="38"/>
      <c r="AK137" s="38"/>
      <c r="AL137" s="38"/>
      <c r="AM137" s="38"/>
      <c r="AN137" s="38"/>
      <c r="AO137" s="38"/>
      <c r="AP137" s="38"/>
      <c r="AQ137" s="38"/>
      <c r="AR137" s="38"/>
      <c r="AS137" s="38"/>
      <c r="AT137" s="38"/>
    </row>
    <row r="138">
      <c r="E138" s="266"/>
      <c r="F138" s="267"/>
      <c r="G138" s="268"/>
      <c r="H138" s="195" t="s">
        <v>242</v>
      </c>
      <c r="I138" s="289" t="s">
        <v>239</v>
      </c>
      <c r="J138" s="290"/>
      <c r="K138" s="289">
        <f t="shared" ref="K138:M138" si="20">PARAMS(K137)</f>
        <v>1536</v>
      </c>
      <c r="L138" s="289">
        <f t="shared" si="20"/>
        <v>128</v>
      </c>
      <c r="M138" s="289">
        <f t="shared" si="20"/>
        <v>192</v>
      </c>
      <c r="N138" s="289" t="s">
        <v>240</v>
      </c>
      <c r="O138" s="266"/>
      <c r="P138" s="292">
        <f>SIZEOF_IN_MIB(J138:M138, $O137)</f>
        <v>36</v>
      </c>
      <c r="Q138" s="266"/>
      <c r="R138" s="38"/>
      <c r="S138" s="38"/>
      <c r="AK138" s="38"/>
      <c r="AL138" s="38"/>
      <c r="AM138" s="38"/>
      <c r="AN138" s="38"/>
      <c r="AO138" s="38"/>
      <c r="AP138" s="38"/>
      <c r="AQ138" s="38"/>
      <c r="AR138" s="38"/>
      <c r="AS138" s="38"/>
      <c r="AT138" s="38"/>
    </row>
    <row r="139">
      <c r="E139" s="266"/>
      <c r="F139" s="267"/>
      <c r="G139" s="268"/>
      <c r="H139" s="289" t="s">
        <v>244</v>
      </c>
      <c r="I139" s="289" t="s">
        <v>239</v>
      </c>
      <c r="J139" s="290"/>
      <c r="K139" s="290"/>
      <c r="L139" s="289"/>
      <c r="M139" s="289"/>
      <c r="N139" s="289" t="s">
        <v>240</v>
      </c>
      <c r="O139" s="266"/>
      <c r="P139" s="292"/>
      <c r="Q139" s="266"/>
      <c r="R139" s="38"/>
      <c r="S139" s="38"/>
      <c r="AK139" s="38"/>
      <c r="AL139" s="38"/>
      <c r="AM139" s="38"/>
      <c r="AN139" s="38"/>
      <c r="AO139" s="38"/>
      <c r="AP139" s="38"/>
      <c r="AQ139" s="38"/>
      <c r="AR139" s="38"/>
      <c r="AS139" s="38"/>
      <c r="AT139" s="38"/>
    </row>
    <row r="140">
      <c r="E140" s="266"/>
      <c r="F140" s="278"/>
      <c r="G140" s="279"/>
      <c r="H140" s="274" t="s">
        <v>246</v>
      </c>
      <c r="I140" s="274" t="s">
        <v>239</v>
      </c>
      <c r="J140" s="261"/>
      <c r="K140" s="274">
        <f t="shared" ref="K140:M140" si="21">K138/SHARDING(K139)</f>
        <v>1536</v>
      </c>
      <c r="L140" s="274">
        <f t="shared" si="21"/>
        <v>128</v>
      </c>
      <c r="M140" s="274">
        <f t="shared" si="21"/>
        <v>192</v>
      </c>
      <c r="N140" s="274" t="s">
        <v>240</v>
      </c>
      <c r="O140" s="241"/>
      <c r="P140" s="276">
        <f>SIZEOF_IN_MIB(J140:M140, $O137)</f>
        <v>36</v>
      </c>
      <c r="Q140" s="241"/>
      <c r="R140" s="38"/>
      <c r="S140" s="38"/>
      <c r="AK140" s="38"/>
      <c r="AL140" s="38"/>
      <c r="AM140" s="38"/>
      <c r="AN140" s="38"/>
      <c r="AO140" s="38"/>
      <c r="AP140" s="38"/>
      <c r="AQ140" s="38"/>
      <c r="AR140" s="38"/>
      <c r="AS140" s="38"/>
      <c r="AT140" s="38"/>
    </row>
    <row r="141">
      <c r="E141" s="266"/>
      <c r="F141" s="259" t="s">
        <v>257</v>
      </c>
      <c r="G141" s="260"/>
      <c r="H141" s="271" t="s">
        <v>238</v>
      </c>
      <c r="I141" s="271" t="s">
        <v>239</v>
      </c>
      <c r="J141" s="269" t="s">
        <v>40</v>
      </c>
      <c r="K141" s="269" t="s">
        <v>38</v>
      </c>
      <c r="L141" s="269" t="s">
        <v>154</v>
      </c>
      <c r="M141" s="269" t="s">
        <v>156</v>
      </c>
      <c r="N141" s="271" t="s">
        <v>240</v>
      </c>
      <c r="O141" s="399" t="s">
        <v>82</v>
      </c>
      <c r="P141" s="273"/>
      <c r="Q141" s="399" t="b">
        <v>0</v>
      </c>
      <c r="R141" s="38"/>
      <c r="S141" s="38"/>
      <c r="AK141" s="38"/>
      <c r="AL141" s="38"/>
      <c r="AM141" s="38"/>
      <c r="AN141" s="38"/>
      <c r="AO141" s="38"/>
      <c r="AP141" s="38"/>
      <c r="AQ141" s="38"/>
      <c r="AR141" s="38"/>
      <c r="AS141" s="38"/>
      <c r="AT141" s="38"/>
    </row>
    <row r="142">
      <c r="E142" s="266"/>
      <c r="F142" s="267"/>
      <c r="G142" s="268"/>
      <c r="H142" s="262" t="s">
        <v>242</v>
      </c>
      <c r="I142" s="274" t="s">
        <v>239</v>
      </c>
      <c r="J142" s="274">
        <f t="shared" ref="J142:M142" si="22">PARAMS(J141)</f>
        <v>4096</v>
      </c>
      <c r="K142" s="274">
        <f t="shared" si="22"/>
        <v>1</v>
      </c>
      <c r="L142" s="274">
        <f t="shared" si="22"/>
        <v>128</v>
      </c>
      <c r="M142" s="274">
        <f t="shared" si="22"/>
        <v>192</v>
      </c>
      <c r="N142" s="274" t="s">
        <v>240</v>
      </c>
      <c r="O142" s="275"/>
      <c r="P142" s="276">
        <f>SIZEOF_IN_MIB(J142:M142, $O141)</f>
        <v>192</v>
      </c>
      <c r="Q142" s="275"/>
      <c r="R142" s="38"/>
      <c r="S142" s="38"/>
      <c r="AK142" s="38"/>
      <c r="AL142" s="38"/>
      <c r="AM142" s="38"/>
      <c r="AN142" s="38"/>
      <c r="AO142" s="38"/>
      <c r="AP142" s="38"/>
      <c r="AQ142" s="38"/>
      <c r="AR142" s="38"/>
      <c r="AS142" s="38"/>
      <c r="AT142" s="38"/>
    </row>
    <row r="143">
      <c r="E143" s="266"/>
      <c r="F143" s="267"/>
      <c r="G143" s="268"/>
      <c r="H143" s="271" t="s">
        <v>244</v>
      </c>
      <c r="I143" s="271" t="s">
        <v>239</v>
      </c>
      <c r="J143" s="269" t="s">
        <v>143</v>
      </c>
      <c r="K143" s="269"/>
      <c r="L143" s="269"/>
      <c r="M143" s="271"/>
      <c r="N143" s="271" t="s">
        <v>240</v>
      </c>
      <c r="O143" s="272"/>
      <c r="P143" s="273"/>
      <c r="Q143" s="272"/>
      <c r="R143" s="38"/>
      <c r="S143" s="38"/>
      <c r="AK143" s="38"/>
      <c r="AL143" s="38"/>
      <c r="AM143" s="38"/>
      <c r="AN143" s="38"/>
      <c r="AO143" s="38"/>
      <c r="AP143" s="38"/>
      <c r="AQ143" s="38"/>
      <c r="AR143" s="38"/>
      <c r="AS143" s="38"/>
      <c r="AT143" s="38"/>
    </row>
    <row r="144">
      <c r="E144" s="266"/>
      <c r="F144" s="278"/>
      <c r="G144" s="279"/>
      <c r="H144" s="274" t="s">
        <v>246</v>
      </c>
      <c r="I144" s="274" t="s">
        <v>239</v>
      </c>
      <c r="J144" s="274">
        <f t="shared" ref="J144:M144" si="23">J142/SHARDING(J143)</f>
        <v>256</v>
      </c>
      <c r="K144" s="274">
        <f t="shared" si="23"/>
        <v>1</v>
      </c>
      <c r="L144" s="274">
        <f t="shared" si="23"/>
        <v>128</v>
      </c>
      <c r="M144" s="274">
        <f t="shared" si="23"/>
        <v>192</v>
      </c>
      <c r="N144" s="274" t="s">
        <v>240</v>
      </c>
      <c r="O144" s="241"/>
      <c r="P144" s="276">
        <f>SIZEOF_IN_MIB(J144:M144, $O141)</f>
        <v>12</v>
      </c>
      <c r="Q144" s="241"/>
      <c r="R144" s="38"/>
      <c r="S144" s="38"/>
      <c r="AK144" s="38"/>
      <c r="AL144" s="38"/>
      <c r="AM144" s="38"/>
      <c r="AN144" s="38"/>
      <c r="AO144" s="38"/>
      <c r="AP144" s="38"/>
      <c r="AQ144" s="38"/>
      <c r="AR144" s="38"/>
      <c r="AS144" s="38"/>
      <c r="AT144" s="38"/>
    </row>
    <row r="145">
      <c r="E145" s="266"/>
      <c r="F145" s="400" t="s">
        <v>293</v>
      </c>
      <c r="G145" s="385" t="s">
        <v>45</v>
      </c>
      <c r="H145" s="423"/>
      <c r="I145" s="424"/>
      <c r="J145" s="270"/>
      <c r="K145" s="270"/>
      <c r="L145" s="271"/>
      <c r="M145" s="271"/>
      <c r="N145" s="271"/>
      <c r="O145" s="270"/>
      <c r="P145" s="273"/>
      <c r="Q145" s="305"/>
      <c r="R145" s="38"/>
      <c r="S145" s="38"/>
      <c r="AK145" s="38"/>
      <c r="AL145" s="38"/>
      <c r="AM145" s="38"/>
      <c r="AN145" s="38"/>
      <c r="AO145" s="38"/>
      <c r="AP145" s="38"/>
      <c r="AQ145" s="38"/>
      <c r="AR145" s="38"/>
      <c r="AS145" s="38"/>
      <c r="AT145" s="38"/>
    </row>
    <row r="146">
      <c r="E146" s="266"/>
      <c r="F146" s="277"/>
      <c r="G146" s="385"/>
      <c r="H146" s="274"/>
      <c r="I146" s="418"/>
      <c r="J146" s="261"/>
      <c r="K146" s="261"/>
      <c r="L146" s="274"/>
      <c r="M146" s="274"/>
      <c r="N146" s="274"/>
      <c r="O146" s="261"/>
      <c r="P146" s="276"/>
      <c r="Q146" s="222"/>
      <c r="R146" s="38"/>
      <c r="S146" s="38"/>
      <c r="AK146" s="38"/>
      <c r="AL146" s="38"/>
      <c r="AM146" s="38"/>
      <c r="AN146" s="38"/>
      <c r="AO146" s="38"/>
      <c r="AP146" s="38"/>
      <c r="AQ146" s="38"/>
      <c r="AR146" s="38"/>
      <c r="AS146" s="38"/>
      <c r="AT146" s="38"/>
    </row>
    <row r="147">
      <c r="E147" s="266"/>
      <c r="F147" s="384" t="s">
        <v>285</v>
      </c>
      <c r="G147" s="385" t="s">
        <v>286</v>
      </c>
      <c r="H147" s="271" t="str">
        <f>VLOOKUP(O133&amp;","&amp;O137,$T$2:$W$11,4, FALSE)</f>
        <v>fp8</v>
      </c>
      <c r="I147" s="419"/>
      <c r="J147" s="270"/>
      <c r="K147" s="270"/>
      <c r="L147" s="271"/>
      <c r="M147" s="271"/>
      <c r="N147" s="271"/>
      <c r="O147" s="270"/>
      <c r="P147" s="273"/>
      <c r="Q147" s="305"/>
      <c r="R147" s="38"/>
      <c r="S147" s="38"/>
      <c r="AK147" s="38"/>
      <c r="AL147" s="38"/>
      <c r="AM147" s="38"/>
      <c r="AN147" s="38"/>
      <c r="AO147" s="38"/>
      <c r="AP147" s="38"/>
      <c r="AQ147" s="38"/>
      <c r="AR147" s="38"/>
      <c r="AS147" s="38"/>
      <c r="AT147" s="38"/>
    </row>
    <row r="148">
      <c r="E148" s="266"/>
      <c r="F148" s="266"/>
      <c r="G148" s="381" t="s">
        <v>299</v>
      </c>
      <c r="H148" s="420" t="str">
        <f>CALCULATE_FLOPS(K136:M136,K140:M140,K140,1,H147)</f>
        <v>#N/A</v>
      </c>
      <c r="I148" s="418"/>
      <c r="J148" s="261"/>
      <c r="K148" s="261"/>
      <c r="L148" s="274"/>
      <c r="M148" s="274"/>
      <c r="N148" s="274"/>
      <c r="O148" s="261"/>
      <c r="P148" s="276"/>
      <c r="Q148" s="222"/>
      <c r="R148" s="38"/>
      <c r="S148" s="38"/>
      <c r="AK148" s="38"/>
      <c r="AL148" s="38"/>
      <c r="AM148" s="38"/>
      <c r="AN148" s="38"/>
      <c r="AO148" s="38"/>
      <c r="AP148" s="38"/>
      <c r="AQ148" s="38"/>
      <c r="AR148" s="38"/>
      <c r="AS148" s="38"/>
      <c r="AT148" s="38"/>
    </row>
    <row r="149">
      <c r="A149" s="164"/>
      <c r="B149" s="38"/>
      <c r="C149" s="38"/>
      <c r="D149" s="38"/>
      <c r="E149" s="266"/>
      <c r="F149" s="277"/>
      <c r="G149" s="388" t="s">
        <v>288</v>
      </c>
      <c r="H149" s="421" t="str">
        <f>COMPUTE_TIME_MS(H148, H147)</f>
        <v>#N/A</v>
      </c>
      <c r="I149" s="390"/>
      <c r="J149" s="391"/>
      <c r="K149" s="391"/>
      <c r="L149" s="392"/>
      <c r="M149" s="392"/>
      <c r="N149" s="392"/>
      <c r="O149" s="391"/>
      <c r="P149" s="393"/>
      <c r="Q149" s="305"/>
      <c r="R149" s="38"/>
      <c r="S149" s="38"/>
      <c r="AK149" s="38"/>
      <c r="AL149" s="38"/>
      <c r="AM149" s="38"/>
      <c r="AN149" s="38"/>
      <c r="AO149" s="38"/>
      <c r="AP149" s="38"/>
      <c r="AQ149" s="38"/>
      <c r="AR149" s="38"/>
      <c r="AS149" s="38"/>
      <c r="AT149" s="38"/>
    </row>
    <row r="150">
      <c r="A150" s="164"/>
      <c r="B150" s="38"/>
      <c r="C150" s="38"/>
      <c r="D150" s="38"/>
      <c r="E150" s="266"/>
      <c r="F150" s="384" t="s">
        <v>289</v>
      </c>
      <c r="G150" s="381" t="s">
        <v>290</v>
      </c>
      <c r="H150" s="303">
        <f>IF(Q133,0,P136)+IF(Q137,0,P140)+IF(Q141,0,P144)</f>
        <v>48.375</v>
      </c>
      <c r="I150" s="261"/>
      <c r="J150" s="261"/>
      <c r="K150" s="261"/>
      <c r="L150" s="274"/>
      <c r="M150" s="274"/>
      <c r="N150" s="274"/>
      <c r="O150" s="261"/>
      <c r="P150" s="276"/>
      <c r="Q150" s="222"/>
      <c r="R150" s="38"/>
      <c r="S150" s="38"/>
      <c r="AK150" s="38"/>
      <c r="AL150" s="38"/>
      <c r="AM150" s="38"/>
      <c r="AN150" s="38"/>
      <c r="AO150" s="38"/>
      <c r="AP150" s="38"/>
      <c r="AQ150" s="38"/>
      <c r="AR150" s="38"/>
      <c r="AS150" s="38"/>
      <c r="AT150" s="38"/>
    </row>
    <row r="151">
      <c r="A151" s="38"/>
      <c r="B151" s="38"/>
      <c r="C151" s="38"/>
      <c r="D151" s="38"/>
      <c r="E151" s="277"/>
      <c r="F151" s="277"/>
      <c r="G151" s="395" t="s">
        <v>291</v>
      </c>
      <c r="H151" s="422" t="str">
        <f>HBM_TIME_MS(H150)</f>
        <v>#N/A</v>
      </c>
      <c r="I151" s="391"/>
      <c r="J151" s="391"/>
      <c r="K151" s="391"/>
      <c r="L151" s="392"/>
      <c r="M151" s="392"/>
      <c r="N151" s="392"/>
      <c r="O151" s="391"/>
      <c r="P151" s="393"/>
      <c r="Q151" s="305"/>
      <c r="R151" s="38"/>
      <c r="S151" s="38"/>
      <c r="AK151" s="38"/>
      <c r="AL151" s="38"/>
      <c r="AM151" s="38"/>
      <c r="AN151" s="38"/>
      <c r="AO151" s="38"/>
      <c r="AP151" s="38"/>
      <c r="AQ151" s="38"/>
      <c r="AR151" s="38"/>
      <c r="AS151" s="38"/>
      <c r="AT151" s="38"/>
    </row>
    <row r="152">
      <c r="A152" s="87"/>
      <c r="B152" s="87"/>
      <c r="C152" s="87"/>
      <c r="D152" s="87"/>
      <c r="E152" s="258" t="s">
        <v>300</v>
      </c>
      <c r="F152" s="282" t="s">
        <v>249</v>
      </c>
      <c r="G152" s="260"/>
      <c r="H152" s="290" t="s">
        <v>238</v>
      </c>
      <c r="I152" s="290" t="s">
        <v>239</v>
      </c>
      <c r="J152" s="195" t="s">
        <v>40</v>
      </c>
      <c r="K152" s="195" t="s">
        <v>38</v>
      </c>
      <c r="L152" s="195" t="s">
        <v>154</v>
      </c>
      <c r="M152" s="398" t="s">
        <v>148</v>
      </c>
      <c r="N152" s="290" t="s">
        <v>240</v>
      </c>
      <c r="O152" s="291" t="s">
        <v>63</v>
      </c>
      <c r="P152" s="292"/>
      <c r="Q152" s="291" t="b">
        <v>0</v>
      </c>
      <c r="R152" s="38"/>
      <c r="S152" s="38"/>
      <c r="AK152" s="38"/>
      <c r="AL152" s="38"/>
      <c r="AM152" s="38"/>
      <c r="AN152" s="38"/>
      <c r="AO152" s="38"/>
      <c r="AP152" s="38"/>
      <c r="AQ152" s="38"/>
      <c r="AR152" s="38"/>
      <c r="AS152" s="38"/>
      <c r="AT152" s="38"/>
    </row>
    <row r="153">
      <c r="A153" s="87"/>
      <c r="B153" s="87"/>
      <c r="C153" s="87"/>
      <c r="D153" s="87"/>
      <c r="E153" s="266"/>
      <c r="F153" s="267"/>
      <c r="G153" s="268"/>
      <c r="H153" s="195" t="s">
        <v>242</v>
      </c>
      <c r="I153" s="290" t="s">
        <v>239</v>
      </c>
      <c r="J153" s="289">
        <f t="shared" ref="J153:M153" si="24">PARAMS(J152)</f>
        <v>4096</v>
      </c>
      <c r="K153" s="290">
        <f t="shared" si="24"/>
        <v>1</v>
      </c>
      <c r="L153" s="290">
        <f t="shared" si="24"/>
        <v>128</v>
      </c>
      <c r="M153" s="290">
        <f t="shared" si="24"/>
        <v>128</v>
      </c>
      <c r="N153" s="290" t="s">
        <v>240</v>
      </c>
      <c r="O153" s="266"/>
      <c r="P153" s="292">
        <f>SIZEOF_IN_MIB(J153:M153, $O152)</f>
        <v>64</v>
      </c>
      <c r="Q153" s="266"/>
      <c r="R153" s="38"/>
      <c r="S153" s="38"/>
      <c r="AK153" s="38"/>
      <c r="AL153" s="38"/>
      <c r="AM153" s="38"/>
      <c r="AN153" s="38"/>
      <c r="AO153" s="38"/>
      <c r="AP153" s="38"/>
      <c r="AQ153" s="38"/>
      <c r="AR153" s="38"/>
      <c r="AS153" s="38"/>
      <c r="AT153" s="38"/>
    </row>
    <row r="154">
      <c r="A154" s="87"/>
      <c r="B154" s="87"/>
      <c r="C154" s="87"/>
      <c r="D154" s="87"/>
      <c r="E154" s="266"/>
      <c r="F154" s="267"/>
      <c r="G154" s="268"/>
      <c r="H154" s="289" t="s">
        <v>244</v>
      </c>
      <c r="I154" s="289" t="s">
        <v>239</v>
      </c>
      <c r="J154" s="195" t="s">
        <v>143</v>
      </c>
      <c r="K154" s="195"/>
      <c r="L154" s="195"/>
      <c r="M154" s="289"/>
      <c r="N154" s="289" t="s">
        <v>240</v>
      </c>
      <c r="O154" s="266"/>
      <c r="P154" s="292"/>
      <c r="Q154" s="266"/>
      <c r="R154" s="38"/>
      <c r="S154" s="38"/>
      <c r="AG154" s="38"/>
      <c r="AH154" s="38"/>
      <c r="AI154" s="38"/>
      <c r="AJ154" s="38"/>
      <c r="AK154" s="38"/>
      <c r="AL154" s="38"/>
      <c r="AM154" s="38"/>
      <c r="AN154" s="38"/>
      <c r="AO154" s="38"/>
      <c r="AP154" s="38"/>
      <c r="AQ154" s="38"/>
      <c r="AR154" s="38"/>
      <c r="AS154" s="38"/>
      <c r="AT154" s="38"/>
    </row>
    <row r="155">
      <c r="A155" s="87"/>
      <c r="B155" s="87"/>
      <c r="C155" s="87"/>
      <c r="D155" s="87"/>
      <c r="E155" s="266"/>
      <c r="F155" s="278"/>
      <c r="G155" s="279"/>
      <c r="H155" s="195" t="s">
        <v>246</v>
      </c>
      <c r="I155" s="289" t="s">
        <v>239</v>
      </c>
      <c r="J155" s="289">
        <f t="shared" ref="J155:M155" si="25">J153/SHARDING(J154)</f>
        <v>256</v>
      </c>
      <c r="K155" s="289">
        <f t="shared" si="25"/>
        <v>1</v>
      </c>
      <c r="L155" s="289">
        <f t="shared" si="25"/>
        <v>128</v>
      </c>
      <c r="M155" s="289">
        <f t="shared" si="25"/>
        <v>128</v>
      </c>
      <c r="N155" s="289" t="s">
        <v>240</v>
      </c>
      <c r="O155" s="277"/>
      <c r="P155" s="292">
        <f>SIZEOF_IN_MIB(J155:M155, $O152)</f>
        <v>4</v>
      </c>
      <c r="Q155" s="277"/>
      <c r="R155" s="38"/>
      <c r="S155" s="38"/>
      <c r="AG155" s="38"/>
      <c r="AH155" s="38"/>
      <c r="AI155" s="38"/>
      <c r="AJ155" s="38"/>
      <c r="AK155" s="38"/>
      <c r="AL155" s="38"/>
      <c r="AM155" s="38"/>
      <c r="AN155" s="38"/>
      <c r="AO155" s="38"/>
      <c r="AP155" s="38"/>
      <c r="AQ155" s="38"/>
      <c r="AR155" s="38"/>
      <c r="AS155" s="38"/>
      <c r="AT155" s="38"/>
    </row>
    <row r="156">
      <c r="A156" s="87"/>
      <c r="B156" s="87"/>
      <c r="C156" s="87"/>
      <c r="D156" s="87"/>
      <c r="E156" s="266"/>
      <c r="F156" s="259" t="s">
        <v>253</v>
      </c>
      <c r="G156" s="260"/>
      <c r="H156" s="289" t="s">
        <v>238</v>
      </c>
      <c r="I156" s="289" t="s">
        <v>239</v>
      </c>
      <c r="J156" s="290"/>
      <c r="K156" s="195" t="s">
        <v>154</v>
      </c>
      <c r="L156" s="398" t="s">
        <v>148</v>
      </c>
      <c r="M156" s="195" t="s">
        <v>145</v>
      </c>
      <c r="N156" s="289" t="s">
        <v>240</v>
      </c>
      <c r="O156" s="291" t="s">
        <v>63</v>
      </c>
      <c r="P156" s="292"/>
      <c r="Q156" s="291" t="b">
        <v>0</v>
      </c>
      <c r="R156" s="38"/>
      <c r="S156" s="38"/>
      <c r="AG156" s="38"/>
      <c r="AH156" s="38"/>
      <c r="AI156" s="38"/>
      <c r="AJ156" s="38"/>
      <c r="AK156" s="38"/>
      <c r="AL156" s="38"/>
      <c r="AM156" s="38"/>
      <c r="AN156" s="38"/>
      <c r="AO156" s="38"/>
      <c r="AP156" s="38"/>
      <c r="AQ156" s="38"/>
      <c r="AR156" s="38"/>
      <c r="AS156" s="38"/>
      <c r="AT156" s="38"/>
    </row>
    <row r="157">
      <c r="A157" s="87"/>
      <c r="B157" s="87"/>
      <c r="C157" s="87"/>
      <c r="D157" s="87"/>
      <c r="E157" s="266"/>
      <c r="F157" s="267"/>
      <c r="G157" s="268"/>
      <c r="H157" s="195" t="s">
        <v>242</v>
      </c>
      <c r="I157" s="289" t="s">
        <v>239</v>
      </c>
      <c r="J157" s="290"/>
      <c r="K157" s="289">
        <f t="shared" ref="K157:M157" si="26">PARAMS(K156)</f>
        <v>128</v>
      </c>
      <c r="L157" s="289">
        <f t="shared" si="26"/>
        <v>128</v>
      </c>
      <c r="M157" s="289">
        <f t="shared" si="26"/>
        <v>512</v>
      </c>
      <c r="N157" s="289" t="s">
        <v>240</v>
      </c>
      <c r="O157" s="266"/>
      <c r="P157" s="292">
        <f>SIZEOF_IN_MIB(J157:M157, $O156)</f>
        <v>8</v>
      </c>
      <c r="Q157" s="266"/>
      <c r="R157" s="38"/>
      <c r="S157" s="38"/>
      <c r="AG157" s="38"/>
      <c r="AH157" s="38"/>
      <c r="AI157" s="38"/>
      <c r="AJ157" s="38"/>
      <c r="AK157" s="38"/>
      <c r="AL157" s="38"/>
      <c r="AM157" s="38"/>
      <c r="AN157" s="38"/>
      <c r="AO157" s="38"/>
      <c r="AP157" s="38"/>
      <c r="AQ157" s="38"/>
      <c r="AR157" s="38"/>
      <c r="AS157" s="38"/>
      <c r="AT157" s="38"/>
    </row>
    <row r="158">
      <c r="A158" s="87"/>
      <c r="B158" s="87"/>
      <c r="C158" s="87"/>
      <c r="D158" s="87"/>
      <c r="E158" s="266"/>
      <c r="F158" s="267"/>
      <c r="G158" s="268"/>
      <c r="H158" s="289" t="s">
        <v>244</v>
      </c>
      <c r="I158" s="289" t="s">
        <v>239</v>
      </c>
      <c r="J158" s="290"/>
      <c r="K158" s="290"/>
      <c r="L158" s="289"/>
      <c r="M158" s="289"/>
      <c r="N158" s="289" t="s">
        <v>240</v>
      </c>
      <c r="O158" s="266"/>
      <c r="P158" s="292"/>
      <c r="Q158" s="266"/>
      <c r="R158" s="38"/>
      <c r="S158" s="38"/>
      <c r="AG158" s="38"/>
      <c r="AH158" s="38"/>
      <c r="AI158" s="38"/>
      <c r="AJ158" s="38"/>
      <c r="AK158" s="38"/>
      <c r="AL158" s="38"/>
      <c r="AM158" s="38"/>
      <c r="AN158" s="38"/>
      <c r="AO158" s="38"/>
      <c r="AP158" s="38"/>
      <c r="AQ158" s="38"/>
      <c r="AR158" s="38"/>
      <c r="AS158" s="38"/>
      <c r="AT158" s="38"/>
    </row>
    <row r="159">
      <c r="A159" s="87"/>
      <c r="B159" s="87"/>
      <c r="C159" s="87"/>
      <c r="D159" s="87"/>
      <c r="E159" s="266"/>
      <c r="F159" s="278"/>
      <c r="G159" s="279"/>
      <c r="H159" s="274" t="s">
        <v>246</v>
      </c>
      <c r="I159" s="274" t="s">
        <v>239</v>
      </c>
      <c r="J159" s="261"/>
      <c r="K159" s="274">
        <f t="shared" ref="K159:M159" si="27">K157/SHARDING(K158)</f>
        <v>128</v>
      </c>
      <c r="L159" s="274">
        <f t="shared" si="27"/>
        <v>128</v>
      </c>
      <c r="M159" s="274">
        <f t="shared" si="27"/>
        <v>512</v>
      </c>
      <c r="N159" s="274" t="s">
        <v>240</v>
      </c>
      <c r="O159" s="241"/>
      <c r="P159" s="276">
        <f>SIZEOF_IN_MIB(J159:M159, $O156)</f>
        <v>8</v>
      </c>
      <c r="Q159" s="241"/>
      <c r="R159" s="38"/>
      <c r="S159" s="38"/>
      <c r="T159" s="207"/>
      <c r="U159" s="207"/>
      <c r="V159" s="207"/>
      <c r="W159" s="207"/>
      <c r="X159" s="38"/>
      <c r="Y159" s="38"/>
      <c r="Z159" s="38"/>
      <c r="AA159" s="38"/>
      <c r="AB159" s="38"/>
      <c r="AC159" s="38"/>
      <c r="AD159" s="38"/>
      <c r="AE159" s="38"/>
      <c r="AF159" s="38"/>
      <c r="AG159" s="38"/>
      <c r="AH159" s="38"/>
      <c r="AI159" s="38"/>
      <c r="AJ159" s="38"/>
      <c r="AK159" s="38"/>
      <c r="AL159" s="38"/>
      <c r="AM159" s="38"/>
      <c r="AN159" s="38"/>
      <c r="AO159" s="38"/>
      <c r="AP159" s="38"/>
      <c r="AQ159" s="38"/>
      <c r="AR159" s="38"/>
      <c r="AS159" s="38"/>
      <c r="AT159" s="38"/>
    </row>
    <row r="160">
      <c r="A160" s="87"/>
      <c r="B160" s="87"/>
      <c r="C160" s="87"/>
      <c r="D160" s="87"/>
      <c r="E160" s="266"/>
      <c r="F160" s="259" t="s">
        <v>257</v>
      </c>
      <c r="G160" s="260"/>
      <c r="H160" s="271" t="s">
        <v>238</v>
      </c>
      <c r="I160" s="271" t="s">
        <v>239</v>
      </c>
      <c r="J160" s="269" t="s">
        <v>40</v>
      </c>
      <c r="K160" s="269" t="s">
        <v>38</v>
      </c>
      <c r="L160" s="269" t="s">
        <v>154</v>
      </c>
      <c r="M160" s="269" t="s">
        <v>145</v>
      </c>
      <c r="N160" s="271" t="s">
        <v>240</v>
      </c>
      <c r="O160" s="399" t="s">
        <v>82</v>
      </c>
      <c r="P160" s="273"/>
      <c r="Q160" s="399" t="b">
        <v>0</v>
      </c>
      <c r="R160" s="38"/>
      <c r="S160" s="38"/>
      <c r="T160" s="207"/>
      <c r="U160" s="207"/>
      <c r="V160" s="207"/>
      <c r="W160" s="207"/>
      <c r="X160" s="38"/>
      <c r="Y160" s="38"/>
      <c r="Z160" s="38"/>
      <c r="AA160" s="38"/>
      <c r="AB160" s="38"/>
      <c r="AC160" s="38"/>
      <c r="AD160" s="38"/>
      <c r="AE160" s="38"/>
      <c r="AF160" s="38"/>
      <c r="AG160" s="38"/>
      <c r="AH160" s="38"/>
      <c r="AI160" s="38"/>
      <c r="AJ160" s="38"/>
      <c r="AK160" s="38"/>
      <c r="AL160" s="38"/>
      <c r="AM160" s="38"/>
      <c r="AN160" s="38"/>
      <c r="AO160" s="38"/>
      <c r="AP160" s="38"/>
      <c r="AQ160" s="38"/>
      <c r="AR160" s="38"/>
      <c r="AS160" s="38"/>
      <c r="AT160" s="38"/>
    </row>
    <row r="161">
      <c r="A161" s="87"/>
      <c r="B161" s="87"/>
      <c r="C161" s="87"/>
      <c r="D161" s="87"/>
      <c r="E161" s="266"/>
      <c r="F161" s="267"/>
      <c r="G161" s="268"/>
      <c r="H161" s="262" t="s">
        <v>242</v>
      </c>
      <c r="I161" s="274" t="s">
        <v>239</v>
      </c>
      <c r="J161" s="274">
        <f t="shared" ref="J161:M161" si="28">PARAMS(J160)</f>
        <v>4096</v>
      </c>
      <c r="K161" s="274">
        <f t="shared" si="28"/>
        <v>1</v>
      </c>
      <c r="L161" s="274">
        <f t="shared" si="28"/>
        <v>128</v>
      </c>
      <c r="M161" s="274">
        <f t="shared" si="28"/>
        <v>512</v>
      </c>
      <c r="N161" s="274" t="s">
        <v>240</v>
      </c>
      <c r="O161" s="275"/>
      <c r="P161" s="276">
        <f>SIZEOF_IN_MIB(J161:M161, $O160)</f>
        <v>512</v>
      </c>
      <c r="Q161" s="275"/>
      <c r="R161" s="38"/>
      <c r="S161" s="38"/>
      <c r="T161" s="207"/>
      <c r="U161" s="207"/>
      <c r="V161" s="207"/>
      <c r="W161" s="207"/>
      <c r="X161" s="38"/>
      <c r="Y161" s="38"/>
      <c r="Z161" s="38"/>
      <c r="AA161" s="38"/>
      <c r="AB161" s="38"/>
      <c r="AC161" s="38"/>
      <c r="AD161" s="38"/>
      <c r="AE161" s="38"/>
      <c r="AF161" s="38"/>
      <c r="AG161" s="38"/>
      <c r="AH161" s="38"/>
      <c r="AI161" s="38"/>
      <c r="AJ161" s="38"/>
      <c r="AK161" s="38"/>
      <c r="AL161" s="38"/>
      <c r="AM161" s="38"/>
      <c r="AN161" s="38"/>
      <c r="AO161" s="38"/>
      <c r="AP161" s="38"/>
      <c r="AQ161" s="38"/>
      <c r="AR161" s="38"/>
      <c r="AS161" s="38"/>
      <c r="AT161" s="38"/>
    </row>
    <row r="162">
      <c r="A162" s="87"/>
      <c r="B162" s="87"/>
      <c r="C162" s="87"/>
      <c r="D162" s="87"/>
      <c r="E162" s="266"/>
      <c r="F162" s="267"/>
      <c r="G162" s="268"/>
      <c r="H162" s="271" t="s">
        <v>244</v>
      </c>
      <c r="I162" s="271" t="s">
        <v>239</v>
      </c>
      <c r="J162" s="269" t="s">
        <v>143</v>
      </c>
      <c r="K162" s="269"/>
      <c r="L162" s="269"/>
      <c r="M162" s="271"/>
      <c r="N162" s="271" t="s">
        <v>240</v>
      </c>
      <c r="O162" s="272"/>
      <c r="P162" s="273"/>
      <c r="Q162" s="272"/>
      <c r="R162" s="38"/>
      <c r="S162" s="38"/>
      <c r="T162" s="207"/>
      <c r="U162" s="207"/>
      <c r="V162" s="207"/>
      <c r="W162" s="207"/>
      <c r="X162" s="38"/>
      <c r="Y162" s="38"/>
      <c r="Z162" s="38"/>
      <c r="AA162" s="38"/>
      <c r="AB162" s="38"/>
      <c r="AC162" s="38"/>
      <c r="AD162" s="38"/>
      <c r="AE162" s="38"/>
      <c r="AF162" s="38"/>
      <c r="AG162" s="38"/>
      <c r="AH162" s="38"/>
      <c r="AI162" s="38"/>
      <c r="AJ162" s="38"/>
      <c r="AK162" s="38"/>
      <c r="AL162" s="38"/>
      <c r="AM162" s="38"/>
      <c r="AN162" s="38"/>
      <c r="AO162" s="38"/>
      <c r="AP162" s="38"/>
      <c r="AQ162" s="38"/>
      <c r="AR162" s="38"/>
      <c r="AS162" s="38"/>
      <c r="AT162" s="38"/>
    </row>
    <row r="163">
      <c r="A163" s="87"/>
      <c r="B163" s="87"/>
      <c r="C163" s="87"/>
      <c r="D163" s="87"/>
      <c r="E163" s="266"/>
      <c r="F163" s="278"/>
      <c r="G163" s="279"/>
      <c r="H163" s="274" t="s">
        <v>246</v>
      </c>
      <c r="I163" s="274" t="s">
        <v>239</v>
      </c>
      <c r="J163" s="274">
        <f t="shared" ref="J163:M163" si="29">J161/SHARDING(J162)</f>
        <v>256</v>
      </c>
      <c r="K163" s="274">
        <f t="shared" si="29"/>
        <v>1</v>
      </c>
      <c r="L163" s="274">
        <f t="shared" si="29"/>
        <v>128</v>
      </c>
      <c r="M163" s="274">
        <f t="shared" si="29"/>
        <v>512</v>
      </c>
      <c r="N163" s="274" t="s">
        <v>240</v>
      </c>
      <c r="O163" s="241"/>
      <c r="P163" s="276">
        <f>SIZEOF_IN_MIB(J163:M163, $O160)</f>
        <v>32</v>
      </c>
      <c r="Q163" s="241"/>
      <c r="R163" s="38"/>
      <c r="S163" s="38"/>
      <c r="T163" s="207"/>
      <c r="U163" s="207"/>
      <c r="V163" s="207"/>
      <c r="W163" s="207"/>
      <c r="X163" s="38"/>
      <c r="Y163" s="38"/>
      <c r="Z163" s="38"/>
      <c r="AA163" s="38"/>
      <c r="AB163" s="38"/>
      <c r="AC163" s="38"/>
      <c r="AD163" s="38"/>
      <c r="AE163" s="38"/>
      <c r="AF163" s="38"/>
      <c r="AG163" s="38"/>
      <c r="AH163" s="38"/>
      <c r="AI163" s="38"/>
      <c r="AJ163" s="38"/>
      <c r="AK163" s="38"/>
      <c r="AL163" s="38"/>
      <c r="AM163" s="38"/>
      <c r="AN163" s="38"/>
      <c r="AO163" s="38"/>
      <c r="AP163" s="38"/>
      <c r="AQ163" s="38"/>
      <c r="AR163" s="38"/>
      <c r="AS163" s="38"/>
      <c r="AT163" s="38"/>
    </row>
    <row r="164">
      <c r="A164" s="87"/>
      <c r="B164" s="87"/>
      <c r="C164" s="87"/>
      <c r="D164" s="87"/>
      <c r="E164" s="266"/>
      <c r="F164" s="400" t="s">
        <v>293</v>
      </c>
      <c r="G164" s="385" t="s">
        <v>45</v>
      </c>
      <c r="H164" s="423"/>
      <c r="I164" s="424"/>
      <c r="J164" s="270"/>
      <c r="K164" s="270"/>
      <c r="L164" s="271"/>
      <c r="M164" s="271"/>
      <c r="N164" s="271"/>
      <c r="O164" s="270"/>
      <c r="P164" s="273"/>
      <c r="Q164" s="305"/>
      <c r="T164" s="3"/>
      <c r="U164" s="3"/>
      <c r="V164" s="3"/>
      <c r="W164" s="3"/>
    </row>
    <row r="165">
      <c r="A165" s="87"/>
      <c r="B165" s="38"/>
      <c r="C165" s="38"/>
      <c r="D165" s="38"/>
      <c r="E165" s="266"/>
      <c r="F165" s="277"/>
      <c r="G165" s="385"/>
      <c r="H165" s="274"/>
      <c r="I165" s="418"/>
      <c r="J165" s="261"/>
      <c r="K165" s="261"/>
      <c r="L165" s="274"/>
      <c r="M165" s="274"/>
      <c r="N165" s="274"/>
      <c r="O165" s="261"/>
      <c r="P165" s="276"/>
      <c r="Q165" s="222"/>
      <c r="T165" s="3"/>
      <c r="U165" s="3"/>
      <c r="V165" s="3"/>
      <c r="W165" s="3"/>
    </row>
    <row r="166">
      <c r="A166" s="38"/>
      <c r="B166" s="38"/>
      <c r="C166" s="38"/>
      <c r="D166" s="38"/>
      <c r="E166" s="266"/>
      <c r="F166" s="384" t="s">
        <v>285</v>
      </c>
      <c r="G166" s="385" t="s">
        <v>286</v>
      </c>
      <c r="H166" s="271" t="str">
        <f>VLOOKUP(O152&amp;","&amp;O156,$T$2:$W$11,4, FALSE)</f>
        <v>fp8</v>
      </c>
      <c r="I166" s="419"/>
      <c r="J166" s="270"/>
      <c r="K166" s="270"/>
      <c r="L166" s="271"/>
      <c r="M166" s="271"/>
      <c r="N166" s="271"/>
      <c r="O166" s="270"/>
      <c r="P166" s="273"/>
      <c r="Q166" s="305"/>
      <c r="T166" s="3"/>
      <c r="U166" s="3"/>
      <c r="V166" s="3"/>
      <c r="W166" s="3"/>
    </row>
    <row r="167">
      <c r="A167" s="87"/>
      <c r="B167" s="87"/>
      <c r="C167" s="87"/>
      <c r="D167" s="87"/>
      <c r="E167" s="266"/>
      <c r="F167" s="266"/>
      <c r="G167" s="381" t="s">
        <v>299</v>
      </c>
      <c r="H167" s="420" t="str">
        <f>CALCULATE_FLOPS(J155:M155,J159:M159,L159,K159,H166)</f>
        <v>#N/A</v>
      </c>
      <c r="I167" s="418"/>
      <c r="J167" s="261"/>
      <c r="K167" s="261"/>
      <c r="L167" s="274"/>
      <c r="M167" s="274"/>
      <c r="N167" s="274"/>
      <c r="O167" s="261"/>
      <c r="P167" s="276"/>
      <c r="Q167" s="222"/>
      <c r="T167" s="3"/>
      <c r="U167" s="3"/>
      <c r="V167" s="3"/>
      <c r="W167" s="3"/>
    </row>
    <row r="168">
      <c r="A168" s="87"/>
      <c r="B168" s="87"/>
      <c r="C168" s="87"/>
      <c r="D168" s="87"/>
      <c r="E168" s="266"/>
      <c r="F168" s="277"/>
      <c r="G168" s="388" t="s">
        <v>288</v>
      </c>
      <c r="H168" s="389" t="str">
        <f>COMPUTE_TIME_MS(H167, H166)</f>
        <v>#N/A</v>
      </c>
      <c r="I168" s="390"/>
      <c r="J168" s="391"/>
      <c r="K168" s="391"/>
      <c r="L168" s="392"/>
      <c r="M168" s="392"/>
      <c r="N168" s="392"/>
      <c r="O168" s="391"/>
      <c r="P168" s="393"/>
      <c r="Q168" s="305"/>
      <c r="T168" s="3"/>
      <c r="U168" s="3"/>
      <c r="V168" s="3"/>
      <c r="W168" s="3"/>
    </row>
    <row r="169">
      <c r="A169" s="87"/>
      <c r="B169" s="87"/>
      <c r="C169" s="87"/>
      <c r="D169" s="87"/>
      <c r="E169" s="266"/>
      <c r="F169" s="384" t="s">
        <v>289</v>
      </c>
      <c r="G169" s="381" t="s">
        <v>290</v>
      </c>
      <c r="H169" s="303">
        <f>IF(Q152,0,P155)+IF(Q156,0,P159)+IF(Q160,0,P163)</f>
        <v>44</v>
      </c>
      <c r="I169" s="261"/>
      <c r="J169" s="261"/>
      <c r="K169" s="261"/>
      <c r="L169" s="274"/>
      <c r="M169" s="274"/>
      <c r="N169" s="274"/>
      <c r="O169" s="261"/>
      <c r="P169" s="276"/>
      <c r="Q169" s="222"/>
      <c r="R169" s="38"/>
      <c r="S169" s="38"/>
      <c r="T169" s="207"/>
      <c r="U169" s="207"/>
      <c r="V169" s="207"/>
      <c r="W169" s="207"/>
      <c r="X169" s="38"/>
      <c r="Y169" s="38"/>
      <c r="Z169" s="38"/>
      <c r="AA169" s="38"/>
      <c r="AB169" s="38"/>
      <c r="AC169" s="38"/>
      <c r="AD169" s="38"/>
      <c r="AE169" s="38"/>
      <c r="AF169" s="38"/>
      <c r="AG169" s="38"/>
      <c r="AH169" s="38"/>
      <c r="AI169" s="38"/>
      <c r="AJ169" s="38"/>
      <c r="AK169" s="38"/>
      <c r="AL169" s="38"/>
      <c r="AM169" s="38"/>
      <c r="AN169" s="38"/>
      <c r="AO169" s="38"/>
      <c r="AP169" s="38"/>
      <c r="AQ169" s="38"/>
      <c r="AR169" s="38"/>
      <c r="AS169" s="38"/>
      <c r="AT169" s="38"/>
    </row>
    <row r="170">
      <c r="A170" s="87"/>
      <c r="B170" s="87"/>
      <c r="C170" s="87"/>
      <c r="D170" s="87"/>
      <c r="E170" s="277"/>
      <c r="F170" s="277"/>
      <c r="G170" s="395" t="s">
        <v>291</v>
      </c>
      <c r="H170" s="422" t="str">
        <f>HBM_TIME_MS(H169)</f>
        <v>#N/A</v>
      </c>
      <c r="I170" s="391"/>
      <c r="J170" s="391"/>
      <c r="K170" s="391"/>
      <c r="L170" s="392"/>
      <c r="M170" s="392"/>
      <c r="N170" s="392"/>
      <c r="O170" s="391"/>
      <c r="P170" s="393"/>
      <c r="Q170" s="305"/>
      <c r="R170" s="38"/>
      <c r="S170" s="38"/>
      <c r="T170" s="207"/>
      <c r="U170" s="207"/>
      <c r="V170" s="207"/>
      <c r="W170" s="207"/>
      <c r="X170" s="38"/>
      <c r="Y170" s="38"/>
      <c r="Z170" s="38"/>
      <c r="AA170" s="38"/>
      <c r="AB170" s="38"/>
      <c r="AC170" s="38"/>
      <c r="AD170" s="38"/>
      <c r="AE170" s="38"/>
      <c r="AF170" s="38"/>
      <c r="AG170" s="38"/>
      <c r="AH170" s="38"/>
      <c r="AI170" s="38"/>
      <c r="AJ170" s="38"/>
      <c r="AK170" s="38"/>
      <c r="AL170" s="38"/>
      <c r="AM170" s="38"/>
      <c r="AN170" s="38"/>
      <c r="AO170" s="38"/>
      <c r="AP170" s="38"/>
      <c r="AQ170" s="38"/>
      <c r="AR170" s="38"/>
      <c r="AS170" s="38"/>
      <c r="AT170" s="38"/>
    </row>
    <row r="171">
      <c r="A171" s="87"/>
      <c r="B171" s="87"/>
      <c r="C171" s="87"/>
      <c r="D171" s="87"/>
      <c r="E171" s="258" t="s">
        <v>301</v>
      </c>
      <c r="F171" s="282" t="s">
        <v>249</v>
      </c>
      <c r="G171" s="260"/>
      <c r="H171" s="261" t="s">
        <v>238</v>
      </c>
      <c r="I171" s="261" t="s">
        <v>239</v>
      </c>
      <c r="J171" s="262"/>
      <c r="K171" s="262" t="s">
        <v>40</v>
      </c>
      <c r="L171" s="262" t="s">
        <v>38</v>
      </c>
      <c r="M171" s="425" t="s">
        <v>125</v>
      </c>
      <c r="N171" s="261" t="s">
        <v>240</v>
      </c>
      <c r="O171" s="263" t="s">
        <v>63</v>
      </c>
      <c r="P171" s="276"/>
      <c r="Q171" s="263" t="b">
        <v>0</v>
      </c>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8"/>
    </row>
    <row r="172">
      <c r="A172" s="87"/>
      <c r="B172" s="87"/>
      <c r="C172" s="87"/>
      <c r="D172" s="87"/>
      <c r="E172" s="266"/>
      <c r="F172" s="267"/>
      <c r="G172" s="268"/>
      <c r="H172" s="195" t="s">
        <v>242</v>
      </c>
      <c r="I172" s="290" t="s">
        <v>239</v>
      </c>
      <c r="J172" s="289"/>
      <c r="K172" s="289">
        <f t="shared" ref="K172:M172" si="30">PARAMS(K171)</f>
        <v>4096</v>
      </c>
      <c r="L172" s="290">
        <f t="shared" si="30"/>
        <v>1</v>
      </c>
      <c r="M172" s="290">
        <f t="shared" si="30"/>
        <v>7168</v>
      </c>
      <c r="N172" s="290" t="s">
        <v>240</v>
      </c>
      <c r="O172" s="266"/>
      <c r="P172" s="292">
        <f>SIZEOF_IN_MIB(J172:M172, $O171)</f>
        <v>28</v>
      </c>
      <c r="Q172" s="266"/>
      <c r="R172" s="38"/>
      <c r="S172" s="38"/>
      <c r="T172" s="38"/>
      <c r="U172" s="38"/>
      <c r="V172" s="38"/>
      <c r="W172" s="38"/>
      <c r="X172" s="38"/>
      <c r="Y172" s="38"/>
      <c r="Z172" s="38"/>
      <c r="AA172" s="38"/>
      <c r="AB172" s="38"/>
      <c r="AC172" s="38"/>
      <c r="AD172" s="38"/>
      <c r="AE172" s="38"/>
      <c r="AF172" s="38"/>
      <c r="AG172" s="38"/>
      <c r="AH172" s="38"/>
      <c r="AI172" s="38"/>
      <c r="AJ172" s="38"/>
      <c r="AK172" s="38"/>
      <c r="AL172" s="38"/>
      <c r="AM172" s="38"/>
      <c r="AN172" s="38"/>
      <c r="AO172" s="38"/>
      <c r="AP172" s="38"/>
      <c r="AQ172" s="38"/>
      <c r="AR172" s="38"/>
      <c r="AS172" s="38"/>
      <c r="AT172" s="38"/>
    </row>
    <row r="173">
      <c r="A173" s="87"/>
      <c r="B173" s="87"/>
      <c r="C173" s="87"/>
      <c r="D173" s="87"/>
      <c r="E173" s="266"/>
      <c r="F173" s="267"/>
      <c r="G173" s="268"/>
      <c r="H173" s="289" t="s">
        <v>244</v>
      </c>
      <c r="I173" s="289" t="s">
        <v>239</v>
      </c>
      <c r="J173" s="290"/>
      <c r="K173" s="195" t="s">
        <v>143</v>
      </c>
      <c r="L173" s="195"/>
      <c r="M173" s="289"/>
      <c r="N173" s="289" t="s">
        <v>240</v>
      </c>
      <c r="O173" s="266"/>
      <c r="P173" s="292"/>
      <c r="Q173" s="266"/>
      <c r="R173" s="38"/>
      <c r="S173" s="38"/>
      <c r="T173" s="38"/>
      <c r="U173" s="38"/>
      <c r="V173" s="38"/>
      <c r="W173" s="38"/>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c r="AT173" s="38"/>
    </row>
    <row r="174">
      <c r="A174" s="87"/>
      <c r="B174" s="87"/>
      <c r="C174" s="87"/>
      <c r="D174" s="87"/>
      <c r="E174" s="266"/>
      <c r="F174" s="278"/>
      <c r="G174" s="279"/>
      <c r="H174" s="195" t="s">
        <v>246</v>
      </c>
      <c r="I174" s="289" t="s">
        <v>239</v>
      </c>
      <c r="J174" s="290"/>
      <c r="K174" s="289">
        <f t="shared" ref="K174:M174" si="31">K172/SHARDING(K173)</f>
        <v>256</v>
      </c>
      <c r="L174" s="289">
        <f t="shared" si="31"/>
        <v>1</v>
      </c>
      <c r="M174" s="289">
        <f t="shared" si="31"/>
        <v>7168</v>
      </c>
      <c r="N174" s="289" t="s">
        <v>240</v>
      </c>
      <c r="O174" s="277"/>
      <c r="P174" s="292">
        <f>SIZEOF_IN_MIB(J174:M174, $O171)</f>
        <v>1.75</v>
      </c>
      <c r="Q174" s="277"/>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8"/>
    </row>
    <row r="175">
      <c r="A175" s="87"/>
      <c r="B175" s="87"/>
      <c r="C175" s="87"/>
      <c r="D175" s="87"/>
      <c r="E175" s="266"/>
      <c r="F175" s="259" t="s">
        <v>253</v>
      </c>
      <c r="G175" s="260"/>
      <c r="H175" s="289" t="s">
        <v>238</v>
      </c>
      <c r="I175" s="289" t="s">
        <v>239</v>
      </c>
      <c r="J175" s="290"/>
      <c r="K175" s="195"/>
      <c r="L175" s="398" t="s">
        <v>125</v>
      </c>
      <c r="M175" s="195" t="s">
        <v>157</v>
      </c>
      <c r="N175" s="289" t="s">
        <v>240</v>
      </c>
      <c r="O175" s="291" t="s">
        <v>63</v>
      </c>
      <c r="P175" s="292"/>
      <c r="Q175" s="291" t="b">
        <v>0</v>
      </c>
      <c r="R175" s="38"/>
      <c r="S175" s="38"/>
      <c r="T175" s="38"/>
      <c r="U175" s="38"/>
      <c r="V175" s="38"/>
      <c r="W175" s="38"/>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c r="AT175" s="38"/>
    </row>
    <row r="176">
      <c r="A176" s="87"/>
      <c r="B176" s="87"/>
      <c r="C176" s="87"/>
      <c r="D176" s="87"/>
      <c r="E176" s="266"/>
      <c r="F176" s="267"/>
      <c r="G176" s="268"/>
      <c r="H176" s="195" t="s">
        <v>242</v>
      </c>
      <c r="I176" s="289" t="s">
        <v>239</v>
      </c>
      <c r="J176" s="290"/>
      <c r="K176" s="289"/>
      <c r="L176" s="289">
        <f t="shared" ref="L176:M176" si="32">PARAMS(L175)</f>
        <v>7168</v>
      </c>
      <c r="M176" s="289">
        <f t="shared" si="32"/>
        <v>576</v>
      </c>
      <c r="N176" s="289" t="s">
        <v>240</v>
      </c>
      <c r="O176" s="266"/>
      <c r="P176" s="292">
        <f>SIZEOF_IN_MIB(J176:M176, $O175)</f>
        <v>3.9375</v>
      </c>
      <c r="Q176" s="266"/>
      <c r="R176" s="38"/>
      <c r="S176" s="38"/>
      <c r="T176" s="38"/>
      <c r="U176" s="38"/>
      <c r="V176" s="38"/>
      <c r="W176" s="38"/>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row>
    <row r="177">
      <c r="A177" s="87"/>
      <c r="B177" s="87"/>
      <c r="C177" s="87"/>
      <c r="D177" s="87"/>
      <c r="E177" s="266"/>
      <c r="F177" s="267"/>
      <c r="G177" s="268"/>
      <c r="H177" s="289" t="s">
        <v>244</v>
      </c>
      <c r="I177" s="289" t="s">
        <v>239</v>
      </c>
      <c r="J177" s="290"/>
      <c r="K177" s="290"/>
      <c r="L177" s="289"/>
      <c r="M177" s="289"/>
      <c r="N177" s="289" t="s">
        <v>240</v>
      </c>
      <c r="O177" s="266"/>
      <c r="P177" s="292"/>
      <c r="Q177" s="266"/>
    </row>
    <row r="178">
      <c r="A178" s="87"/>
      <c r="B178" s="87"/>
      <c r="C178" s="87"/>
      <c r="D178" s="87"/>
      <c r="E178" s="266"/>
      <c r="F178" s="278"/>
      <c r="G178" s="279"/>
      <c r="H178" s="274" t="s">
        <v>246</v>
      </c>
      <c r="I178" s="274" t="s">
        <v>239</v>
      </c>
      <c r="J178" s="261"/>
      <c r="K178" s="274"/>
      <c r="L178" s="274">
        <f t="shared" ref="L178:M178" si="33">L176/SHARDING(L177)</f>
        <v>7168</v>
      </c>
      <c r="M178" s="274">
        <f t="shared" si="33"/>
        <v>576</v>
      </c>
      <c r="N178" s="274" t="s">
        <v>240</v>
      </c>
      <c r="O178" s="241"/>
      <c r="P178" s="276">
        <f>SIZEOF_IN_MIB(J178:M178, $O175)</f>
        <v>3.9375</v>
      </c>
      <c r="Q178" s="241"/>
    </row>
    <row r="179">
      <c r="A179" s="87"/>
      <c r="B179" s="87"/>
      <c r="C179" s="87"/>
      <c r="D179" s="87"/>
      <c r="E179" s="266"/>
      <c r="F179" s="259" t="s">
        <v>257</v>
      </c>
      <c r="G179" s="260"/>
      <c r="H179" s="271" t="s">
        <v>238</v>
      </c>
      <c r="I179" s="271" t="s">
        <v>239</v>
      </c>
      <c r="J179" s="270"/>
      <c r="K179" s="269" t="s">
        <v>40</v>
      </c>
      <c r="L179" s="269" t="s">
        <v>38</v>
      </c>
      <c r="M179" s="269" t="s">
        <v>157</v>
      </c>
      <c r="N179" s="271" t="s">
        <v>240</v>
      </c>
      <c r="O179" s="399" t="s">
        <v>82</v>
      </c>
      <c r="P179" s="273"/>
      <c r="Q179" s="399" t="b">
        <v>0</v>
      </c>
    </row>
    <row r="180">
      <c r="A180" s="87"/>
      <c r="B180" s="38"/>
      <c r="C180" s="38"/>
      <c r="D180" s="38"/>
      <c r="E180" s="266"/>
      <c r="F180" s="267"/>
      <c r="G180" s="268"/>
      <c r="H180" s="262" t="s">
        <v>242</v>
      </c>
      <c r="I180" s="274" t="s">
        <v>239</v>
      </c>
      <c r="J180" s="261"/>
      <c r="K180" s="274">
        <f t="shared" ref="K180:M180" si="34">PARAMS(K179)</f>
        <v>4096</v>
      </c>
      <c r="L180" s="274">
        <f t="shared" si="34"/>
        <v>1</v>
      </c>
      <c r="M180" s="274">
        <f t="shared" si="34"/>
        <v>576</v>
      </c>
      <c r="N180" s="274" t="s">
        <v>240</v>
      </c>
      <c r="O180" s="275"/>
      <c r="P180" s="276">
        <f>SIZEOF_IN_MIB(K180:M180, $O179)</f>
        <v>4.5</v>
      </c>
      <c r="Q180" s="275"/>
    </row>
    <row r="181">
      <c r="A181" s="38"/>
      <c r="B181" s="38"/>
      <c r="C181" s="38"/>
      <c r="D181" s="38"/>
      <c r="E181" s="266"/>
      <c r="F181" s="267"/>
      <c r="G181" s="268"/>
      <c r="H181" s="271" t="s">
        <v>244</v>
      </c>
      <c r="I181" s="271" t="s">
        <v>239</v>
      </c>
      <c r="J181" s="270"/>
      <c r="K181" s="269" t="s">
        <v>143</v>
      </c>
      <c r="L181" s="269"/>
      <c r="M181" s="271"/>
      <c r="N181" s="271" t="s">
        <v>240</v>
      </c>
      <c r="O181" s="272"/>
      <c r="P181" s="273"/>
      <c r="Q181" s="272"/>
    </row>
    <row r="182">
      <c r="A182" s="87"/>
      <c r="B182" s="87"/>
      <c r="C182" s="87"/>
      <c r="D182" s="87"/>
      <c r="E182" s="266"/>
      <c r="F182" s="278"/>
      <c r="G182" s="279"/>
      <c r="H182" s="274" t="s">
        <v>246</v>
      </c>
      <c r="I182" s="274" t="s">
        <v>239</v>
      </c>
      <c r="J182" s="274"/>
      <c r="K182" s="274">
        <f t="shared" ref="K182:M182" si="35">K180/SHARDING(K181)</f>
        <v>256</v>
      </c>
      <c r="L182" s="274">
        <f t="shared" si="35"/>
        <v>1</v>
      </c>
      <c r="M182" s="274">
        <f t="shared" si="35"/>
        <v>576</v>
      </c>
      <c r="N182" s="274" t="s">
        <v>240</v>
      </c>
      <c r="O182" s="241"/>
      <c r="P182" s="276">
        <f>SIZEOF_IN_MIB(K182:M182, $O179)</f>
        <v>0.28125</v>
      </c>
      <c r="Q182" s="241"/>
    </row>
    <row r="183">
      <c r="A183" s="87"/>
      <c r="B183" s="87"/>
      <c r="C183" s="87"/>
      <c r="D183" s="87"/>
      <c r="E183" s="266"/>
      <c r="F183" s="400" t="s">
        <v>293</v>
      </c>
      <c r="G183" s="385" t="s">
        <v>45</v>
      </c>
      <c r="H183" s="423"/>
      <c r="I183" s="424"/>
      <c r="J183" s="270"/>
      <c r="K183" s="270"/>
      <c r="L183" s="271"/>
      <c r="M183" s="271"/>
      <c r="N183" s="271"/>
      <c r="O183" s="270"/>
      <c r="P183" s="273"/>
      <c r="Q183" s="305"/>
    </row>
    <row r="184">
      <c r="A184" s="87"/>
      <c r="B184" s="87"/>
      <c r="C184" s="87"/>
      <c r="D184" s="87"/>
      <c r="E184" s="266"/>
      <c r="F184" s="277"/>
      <c r="G184" s="385"/>
      <c r="H184" s="274"/>
      <c r="I184" s="418"/>
      <c r="J184" s="261"/>
      <c r="K184" s="261"/>
      <c r="L184" s="274"/>
      <c r="M184" s="274"/>
      <c r="N184" s="274"/>
      <c r="O184" s="261"/>
      <c r="P184" s="276"/>
      <c r="Q184" s="222"/>
    </row>
    <row r="185">
      <c r="A185" s="87"/>
      <c r="B185" s="87"/>
      <c r="C185" s="87"/>
      <c r="D185" s="87"/>
      <c r="E185" s="266"/>
      <c r="F185" s="384" t="s">
        <v>285</v>
      </c>
      <c r="G185" s="385" t="s">
        <v>286</v>
      </c>
      <c r="H185" s="271" t="str">
        <f>VLOOKUP(O171&amp;","&amp;O175,$T$2:$W$11,4, FALSE)</f>
        <v>fp8</v>
      </c>
      <c r="I185" s="419"/>
      <c r="J185" s="270"/>
      <c r="K185" s="270"/>
      <c r="L185" s="271"/>
      <c r="M185" s="271"/>
      <c r="N185" s="271"/>
      <c r="O185" s="270"/>
      <c r="P185" s="273"/>
      <c r="Q185" s="305"/>
    </row>
    <row r="186">
      <c r="A186" s="87"/>
      <c r="B186" s="87"/>
      <c r="C186" s="87"/>
      <c r="D186" s="87"/>
      <c r="E186" s="266"/>
      <c r="F186" s="266"/>
      <c r="G186" s="381" t="s">
        <v>299</v>
      </c>
      <c r="H186" s="420" t="str">
        <f>CALCULATE_FLOPS(J174:M174,J178:M178,L178,1,H185)</f>
        <v>#N/A</v>
      </c>
      <c r="I186" s="418"/>
      <c r="J186" s="261"/>
      <c r="K186" s="261"/>
      <c r="L186" s="274"/>
      <c r="M186" s="274"/>
      <c r="N186" s="274"/>
      <c r="O186" s="261"/>
      <c r="P186" s="276"/>
      <c r="Q186" s="222"/>
    </row>
    <row r="187">
      <c r="A187" s="87"/>
      <c r="B187" s="87"/>
      <c r="C187" s="87"/>
      <c r="D187" s="87"/>
      <c r="E187" s="266"/>
      <c r="F187" s="277"/>
      <c r="G187" s="388" t="s">
        <v>288</v>
      </c>
      <c r="H187" s="421" t="str">
        <f>COMPUTE_TIME_MS(H186, H185)</f>
        <v>#N/A</v>
      </c>
      <c r="I187" s="390"/>
      <c r="J187" s="391"/>
      <c r="K187" s="391"/>
      <c r="L187" s="392"/>
      <c r="M187" s="392"/>
      <c r="N187" s="392"/>
      <c r="O187" s="391"/>
      <c r="P187" s="393"/>
      <c r="Q187" s="305"/>
    </row>
    <row r="188">
      <c r="A188" s="87"/>
      <c r="B188" s="87"/>
      <c r="C188" s="87"/>
      <c r="D188" s="87"/>
      <c r="E188" s="266"/>
      <c r="F188" s="384" t="s">
        <v>289</v>
      </c>
      <c r="G188" s="381" t="s">
        <v>290</v>
      </c>
      <c r="H188" s="303">
        <f>IF(Q171,0,P174)+IF(Q175,0,P178)+IF(Q179,0,P182)</f>
        <v>5.96875</v>
      </c>
      <c r="I188" s="261"/>
      <c r="J188" s="261"/>
      <c r="K188" s="261"/>
      <c r="L188" s="274"/>
      <c r="M188" s="274"/>
      <c r="N188" s="274"/>
      <c r="O188" s="261"/>
      <c r="P188" s="276"/>
      <c r="Q188" s="222"/>
    </row>
    <row r="189">
      <c r="A189" s="87"/>
      <c r="B189" s="87"/>
      <c r="C189" s="87"/>
      <c r="D189" s="87"/>
      <c r="E189" s="277"/>
      <c r="F189" s="277"/>
      <c r="G189" s="395" t="s">
        <v>291</v>
      </c>
      <c r="H189" s="430" t="str">
        <f>HBM_TIME_MS(H188)</f>
        <v>#N/A</v>
      </c>
      <c r="I189" s="391"/>
      <c r="J189" s="391"/>
      <c r="K189" s="391"/>
      <c r="L189" s="392"/>
      <c r="M189" s="392"/>
      <c r="N189" s="392"/>
      <c r="O189" s="391"/>
      <c r="P189" s="393"/>
      <c r="Q189" s="305"/>
    </row>
    <row r="190">
      <c r="A190" s="87"/>
      <c r="B190" s="87"/>
      <c r="C190" s="87"/>
      <c r="D190" s="87"/>
      <c r="E190" s="258" t="s">
        <v>305</v>
      </c>
      <c r="F190" s="282" t="s">
        <v>249</v>
      </c>
      <c r="G190" s="260"/>
      <c r="H190" s="290" t="s">
        <v>238</v>
      </c>
      <c r="I190" s="290" t="s">
        <v>239</v>
      </c>
      <c r="J190" s="195" t="s">
        <v>40</v>
      </c>
      <c r="K190" s="195" t="s">
        <v>38</v>
      </c>
      <c r="L190" s="195" t="s">
        <v>154</v>
      </c>
      <c r="M190" s="398" t="s">
        <v>145</v>
      </c>
      <c r="N190" s="290" t="s">
        <v>240</v>
      </c>
      <c r="O190" s="291" t="s">
        <v>63</v>
      </c>
      <c r="P190" s="292"/>
      <c r="Q190" s="291" t="b">
        <v>0</v>
      </c>
    </row>
    <row r="191">
      <c r="A191" s="87"/>
      <c r="B191" s="87"/>
      <c r="C191" s="87"/>
      <c r="D191" s="87"/>
      <c r="E191" s="266"/>
      <c r="F191" s="267"/>
      <c r="G191" s="268"/>
      <c r="H191" s="195" t="s">
        <v>242</v>
      </c>
      <c r="I191" s="290" t="s">
        <v>239</v>
      </c>
      <c r="J191" s="289">
        <f t="shared" ref="J191:M191" si="36">PARAMS(J190)</f>
        <v>4096</v>
      </c>
      <c r="K191" s="290">
        <f t="shared" si="36"/>
        <v>1</v>
      </c>
      <c r="L191" s="290">
        <f t="shared" si="36"/>
        <v>128</v>
      </c>
      <c r="M191" s="290">
        <f t="shared" si="36"/>
        <v>512</v>
      </c>
      <c r="N191" s="290" t="s">
        <v>240</v>
      </c>
      <c r="O191" s="266"/>
      <c r="P191" s="292">
        <f>SIZEOF_IN_MIB(J191:M191, $O190)</f>
        <v>256</v>
      </c>
      <c r="Q191" s="266"/>
    </row>
    <row r="192">
      <c r="A192" s="87"/>
      <c r="B192" s="87"/>
      <c r="C192" s="87"/>
      <c r="D192" s="87"/>
      <c r="E192" s="266"/>
      <c r="F192" s="267"/>
      <c r="G192" s="268"/>
      <c r="H192" s="289" t="s">
        <v>244</v>
      </c>
      <c r="I192" s="289" t="s">
        <v>239</v>
      </c>
      <c r="J192" s="195" t="s">
        <v>143</v>
      </c>
      <c r="K192" s="195"/>
      <c r="L192" s="195"/>
      <c r="M192" s="289"/>
      <c r="N192" s="289" t="s">
        <v>240</v>
      </c>
      <c r="O192" s="266"/>
      <c r="P192" s="292"/>
      <c r="Q192" s="266"/>
    </row>
    <row r="193">
      <c r="A193" s="87"/>
      <c r="B193" s="87"/>
      <c r="C193" s="87"/>
      <c r="D193" s="87"/>
      <c r="E193" s="266"/>
      <c r="F193" s="278"/>
      <c r="G193" s="279"/>
      <c r="H193" s="195" t="s">
        <v>246</v>
      </c>
      <c r="I193" s="289" t="s">
        <v>239</v>
      </c>
      <c r="J193" s="289">
        <f t="shared" ref="J193:M193" si="37">J191/SHARDING(J192)</f>
        <v>256</v>
      </c>
      <c r="K193" s="289">
        <f t="shared" si="37"/>
        <v>1</v>
      </c>
      <c r="L193" s="289">
        <f t="shared" si="37"/>
        <v>128</v>
      </c>
      <c r="M193" s="289">
        <f t="shared" si="37"/>
        <v>512</v>
      </c>
      <c r="N193" s="289" t="s">
        <v>240</v>
      </c>
      <c r="O193" s="277"/>
      <c r="P193" s="292">
        <f>SIZEOF_IN_MIB(J193:M193, $O190)</f>
        <v>16</v>
      </c>
      <c r="Q193" s="277"/>
    </row>
    <row r="194">
      <c r="A194" s="87"/>
      <c r="B194" s="87"/>
      <c r="C194" s="87"/>
      <c r="D194" s="87"/>
      <c r="E194" s="266"/>
      <c r="F194" s="259" t="s">
        <v>253</v>
      </c>
      <c r="G194" s="260"/>
      <c r="H194" s="289" t="s">
        <v>238</v>
      </c>
      <c r="I194" s="289" t="s">
        <v>239</v>
      </c>
      <c r="J194" s="290"/>
      <c r="K194" s="195" t="s">
        <v>40</v>
      </c>
      <c r="L194" s="195" t="s">
        <v>42</v>
      </c>
      <c r="M194" s="398" t="s">
        <v>145</v>
      </c>
      <c r="N194" s="289" t="s">
        <v>240</v>
      </c>
      <c r="O194" s="291" t="s">
        <v>63</v>
      </c>
      <c r="P194" s="292"/>
      <c r="Q194" s="291" t="b">
        <v>0</v>
      </c>
    </row>
    <row r="195">
      <c r="E195" s="266"/>
      <c r="F195" s="267"/>
      <c r="G195" s="268"/>
      <c r="H195" s="195" t="s">
        <v>242</v>
      </c>
      <c r="I195" s="289" t="s">
        <v>239</v>
      </c>
      <c r="J195" s="290"/>
      <c r="K195" s="289">
        <f t="shared" ref="K195:M195" si="38">PARAMS(K194)</f>
        <v>4096</v>
      </c>
      <c r="L195" s="289">
        <f t="shared" si="38"/>
        <v>5120</v>
      </c>
      <c r="M195" s="289">
        <f t="shared" si="38"/>
        <v>512</v>
      </c>
      <c r="N195" s="289" t="s">
        <v>240</v>
      </c>
      <c r="O195" s="266"/>
      <c r="P195" s="292">
        <f>SIZEOF_IN_MIB(J195:M195, $O194)</f>
        <v>10240</v>
      </c>
      <c r="Q195" s="266"/>
    </row>
    <row r="196">
      <c r="E196" s="266"/>
      <c r="F196" s="267"/>
      <c r="G196" s="268"/>
      <c r="H196" s="289" t="s">
        <v>244</v>
      </c>
      <c r="I196" s="289" t="s">
        <v>239</v>
      </c>
      <c r="J196" s="290"/>
      <c r="K196" s="195" t="s">
        <v>143</v>
      </c>
      <c r="L196" s="289"/>
      <c r="M196" s="289"/>
      <c r="N196" s="289" t="s">
        <v>240</v>
      </c>
      <c r="O196" s="266"/>
      <c r="P196" s="292"/>
      <c r="Q196" s="266"/>
    </row>
    <row r="197">
      <c r="E197" s="266"/>
      <c r="F197" s="278"/>
      <c r="G197" s="279"/>
      <c r="H197" s="274" t="s">
        <v>246</v>
      </c>
      <c r="I197" s="274" t="s">
        <v>239</v>
      </c>
      <c r="J197" s="261"/>
      <c r="K197" s="274">
        <f t="shared" ref="K197:M197" si="39">K195/SHARDING(K196)</f>
        <v>256</v>
      </c>
      <c r="L197" s="274">
        <f t="shared" si="39"/>
        <v>5120</v>
      </c>
      <c r="M197" s="274">
        <f t="shared" si="39"/>
        <v>512</v>
      </c>
      <c r="N197" s="274" t="s">
        <v>240</v>
      </c>
      <c r="O197" s="241"/>
      <c r="P197" s="276">
        <f>SIZEOF_IN_MIB(J197:M197, $O194)</f>
        <v>640</v>
      </c>
      <c r="Q197" s="241"/>
    </row>
    <row r="198">
      <c r="E198" s="266"/>
      <c r="F198" s="259" t="s">
        <v>257</v>
      </c>
      <c r="G198" s="260"/>
      <c r="H198" s="271" t="s">
        <v>238</v>
      </c>
      <c r="I198" s="271" t="s">
        <v>239</v>
      </c>
      <c r="J198" s="269" t="s">
        <v>40</v>
      </c>
      <c r="K198" s="269" t="s">
        <v>38</v>
      </c>
      <c r="L198" s="269" t="s">
        <v>42</v>
      </c>
      <c r="M198" s="269" t="s">
        <v>154</v>
      </c>
      <c r="N198" s="271" t="s">
        <v>240</v>
      </c>
      <c r="O198" s="399" t="s">
        <v>82</v>
      </c>
      <c r="P198" s="273"/>
      <c r="Q198" s="399" t="b">
        <v>1</v>
      </c>
    </row>
    <row r="199">
      <c r="E199" s="266"/>
      <c r="F199" s="267"/>
      <c r="G199" s="268"/>
      <c r="H199" s="262" t="s">
        <v>242</v>
      </c>
      <c r="I199" s="274" t="s">
        <v>239</v>
      </c>
      <c r="J199" s="274">
        <f t="shared" ref="J199:M199" si="40">PARAMS(J198)</f>
        <v>4096</v>
      </c>
      <c r="K199" s="274">
        <f t="shared" si="40"/>
        <v>1</v>
      </c>
      <c r="L199" s="274">
        <f t="shared" si="40"/>
        <v>5120</v>
      </c>
      <c r="M199" s="274">
        <f t="shared" si="40"/>
        <v>128</v>
      </c>
      <c r="N199" s="274" t="s">
        <v>240</v>
      </c>
      <c r="O199" s="275"/>
      <c r="P199" s="276">
        <f>SIZEOF_IN_MIB(J199:M199, $O198)</f>
        <v>5120</v>
      </c>
      <c r="Q199" s="275"/>
    </row>
    <row r="200">
      <c r="E200" s="266"/>
      <c r="F200" s="267"/>
      <c r="G200" s="268"/>
      <c r="H200" s="271" t="s">
        <v>244</v>
      </c>
      <c r="I200" s="271" t="s">
        <v>239</v>
      </c>
      <c r="J200" s="269" t="s">
        <v>143</v>
      </c>
      <c r="K200" s="269"/>
      <c r="L200" s="269"/>
      <c r="M200" s="271"/>
      <c r="N200" s="271" t="s">
        <v>240</v>
      </c>
      <c r="O200" s="272"/>
      <c r="P200" s="273"/>
      <c r="Q200" s="272"/>
    </row>
    <row r="201">
      <c r="E201" s="266"/>
      <c r="F201" s="278"/>
      <c r="G201" s="279"/>
      <c r="H201" s="274" t="s">
        <v>246</v>
      </c>
      <c r="I201" s="274" t="s">
        <v>239</v>
      </c>
      <c r="J201" s="274">
        <f t="shared" ref="J201:M201" si="41">J199/SHARDING(J200)</f>
        <v>256</v>
      </c>
      <c r="K201" s="274">
        <f t="shared" si="41"/>
        <v>1</v>
      </c>
      <c r="L201" s="274">
        <f t="shared" si="41"/>
        <v>5120</v>
      </c>
      <c r="M201" s="274">
        <f t="shared" si="41"/>
        <v>128</v>
      </c>
      <c r="N201" s="274" t="s">
        <v>240</v>
      </c>
      <c r="O201" s="241"/>
      <c r="P201" s="276">
        <f>SIZEOF_IN_MIB(J201:M201, $O198)</f>
        <v>320</v>
      </c>
      <c r="Q201" s="241"/>
    </row>
    <row r="202">
      <c r="E202" s="266"/>
      <c r="F202" s="400" t="s">
        <v>293</v>
      </c>
      <c r="G202" s="385" t="s">
        <v>45</v>
      </c>
      <c r="H202" s="476" t="s">
        <v>306</v>
      </c>
      <c r="I202" s="270"/>
      <c r="J202" s="270"/>
      <c r="K202" s="270"/>
      <c r="L202" s="271"/>
      <c r="M202" s="271"/>
      <c r="N202" s="271"/>
      <c r="O202" s="477"/>
      <c r="P202" s="273"/>
      <c r="Q202" s="477"/>
    </row>
    <row r="203">
      <c r="E203" s="266"/>
      <c r="F203" s="277"/>
      <c r="G203" s="385"/>
      <c r="H203" s="274"/>
      <c r="I203" s="418"/>
      <c r="J203" s="261"/>
      <c r="K203" s="261"/>
      <c r="L203" s="274"/>
      <c r="M203" s="274"/>
      <c r="N203" s="274"/>
      <c r="O203" s="261"/>
      <c r="P203" s="276"/>
      <c r="Q203" s="222"/>
    </row>
    <row r="204">
      <c r="E204" s="266"/>
      <c r="F204" s="384" t="s">
        <v>285</v>
      </c>
      <c r="G204" s="385" t="s">
        <v>286</v>
      </c>
      <c r="H204" s="271" t="str">
        <f>VLOOKUP(O190&amp;","&amp;O194,$T$2:$W$11,4, FALSE)</f>
        <v>fp8</v>
      </c>
      <c r="I204" s="419"/>
      <c r="J204" s="270"/>
      <c r="K204" s="270"/>
      <c r="L204" s="271"/>
      <c r="M204" s="271"/>
      <c r="N204" s="271"/>
      <c r="O204" s="270"/>
      <c r="P204" s="273"/>
      <c r="Q204" s="305"/>
    </row>
    <row r="205">
      <c r="E205" s="266"/>
      <c r="F205" s="266"/>
      <c r="G205" s="381" t="s">
        <v>299</v>
      </c>
      <c r="H205" s="420" t="str">
        <f>CALCULATE_FLOPS(J193:M193,J197:M197,M197,K197,H204)</f>
        <v>#N/A</v>
      </c>
      <c r="I205" s="418"/>
      <c r="J205" s="261"/>
      <c r="K205" s="261"/>
      <c r="L205" s="274"/>
      <c r="M205" s="274"/>
      <c r="N205" s="274"/>
      <c r="O205" s="261"/>
      <c r="P205" s="276"/>
      <c r="Q205" s="222"/>
    </row>
    <row r="206">
      <c r="E206" s="266"/>
      <c r="F206" s="277"/>
      <c r="G206" s="388" t="s">
        <v>288</v>
      </c>
      <c r="H206" s="389" t="str">
        <f>COMPUTE_TIME_MS(H205, H204)</f>
        <v>#N/A</v>
      </c>
      <c r="I206" s="390"/>
      <c r="J206" s="391"/>
      <c r="K206" s="391"/>
      <c r="L206" s="392"/>
      <c r="M206" s="392"/>
      <c r="N206" s="392"/>
      <c r="O206" s="391"/>
      <c r="P206" s="393"/>
      <c r="Q206" s="305"/>
    </row>
    <row r="207">
      <c r="E207" s="266"/>
      <c r="F207" s="384" t="s">
        <v>289</v>
      </c>
      <c r="G207" s="381" t="s">
        <v>290</v>
      </c>
      <c r="H207" s="303">
        <f>IF(Q190,0,P193)+IF(Q194,0,P197)+IF(Q198,0,P201)</f>
        <v>656</v>
      </c>
      <c r="I207" s="261"/>
      <c r="J207" s="261"/>
      <c r="K207" s="261"/>
      <c r="L207" s="274"/>
      <c r="M207" s="274"/>
      <c r="N207" s="274"/>
      <c r="O207" s="261"/>
      <c r="P207" s="276"/>
      <c r="Q207" s="222"/>
    </row>
    <row r="208">
      <c r="E208" s="277"/>
      <c r="F208" s="277"/>
      <c r="G208" s="395" t="s">
        <v>291</v>
      </c>
      <c r="H208" s="430" t="str">
        <f>HBM_TIME_MS(H207)</f>
        <v>#N/A</v>
      </c>
      <c r="I208" s="391"/>
      <c r="J208" s="391"/>
      <c r="K208" s="391"/>
      <c r="L208" s="392"/>
      <c r="M208" s="392"/>
      <c r="N208" s="392"/>
      <c r="O208" s="391"/>
      <c r="P208" s="393"/>
      <c r="Q208" s="305"/>
    </row>
    <row r="209">
      <c r="E209" s="258" t="s">
        <v>307</v>
      </c>
      <c r="F209" s="282" t="s">
        <v>249</v>
      </c>
      <c r="G209" s="260"/>
      <c r="H209" s="290" t="s">
        <v>238</v>
      </c>
      <c r="I209" s="290" t="s">
        <v>239</v>
      </c>
      <c r="J209" s="195" t="s">
        <v>40</v>
      </c>
      <c r="K209" s="195" t="s">
        <v>38</v>
      </c>
      <c r="L209" s="195" t="s">
        <v>154</v>
      </c>
      <c r="M209" s="398" t="s">
        <v>151</v>
      </c>
      <c r="N209" s="290" t="s">
        <v>240</v>
      </c>
      <c r="O209" s="291" t="s">
        <v>63</v>
      </c>
      <c r="P209" s="292"/>
      <c r="Q209" s="291" t="b">
        <v>0</v>
      </c>
    </row>
    <row r="210">
      <c r="E210" s="266"/>
      <c r="F210" s="267"/>
      <c r="G210" s="268"/>
      <c r="H210" s="195" t="s">
        <v>242</v>
      </c>
      <c r="I210" s="290" t="s">
        <v>239</v>
      </c>
      <c r="J210" s="289">
        <f t="shared" ref="J210:M210" si="42">PARAMS(J209)</f>
        <v>4096</v>
      </c>
      <c r="K210" s="290">
        <f t="shared" si="42"/>
        <v>1</v>
      </c>
      <c r="L210" s="290">
        <f t="shared" si="42"/>
        <v>128</v>
      </c>
      <c r="M210" s="290">
        <f t="shared" si="42"/>
        <v>64</v>
      </c>
      <c r="N210" s="290" t="s">
        <v>240</v>
      </c>
      <c r="O210" s="266"/>
      <c r="P210" s="292">
        <f>SIZEOF_IN_MIB(J210:M210, $O209)</f>
        <v>32</v>
      </c>
      <c r="Q210" s="266"/>
    </row>
    <row r="211">
      <c r="E211" s="266"/>
      <c r="F211" s="267"/>
      <c r="G211" s="268"/>
      <c r="H211" s="289" t="s">
        <v>244</v>
      </c>
      <c r="I211" s="289" t="s">
        <v>239</v>
      </c>
      <c r="J211" s="195" t="s">
        <v>143</v>
      </c>
      <c r="K211" s="195"/>
      <c r="L211" s="195"/>
      <c r="M211" s="289"/>
      <c r="N211" s="289" t="s">
        <v>240</v>
      </c>
      <c r="O211" s="266"/>
      <c r="P211" s="292"/>
      <c r="Q211" s="266"/>
    </row>
    <row r="212">
      <c r="E212" s="266"/>
      <c r="F212" s="278"/>
      <c r="G212" s="279"/>
      <c r="H212" s="195" t="s">
        <v>246</v>
      </c>
      <c r="I212" s="289" t="s">
        <v>239</v>
      </c>
      <c r="J212" s="289">
        <f t="shared" ref="J212:M212" si="43">J210/SHARDING(J211)</f>
        <v>256</v>
      </c>
      <c r="K212" s="289">
        <f t="shared" si="43"/>
        <v>1</v>
      </c>
      <c r="L212" s="289">
        <f t="shared" si="43"/>
        <v>128</v>
      </c>
      <c r="M212" s="289">
        <f t="shared" si="43"/>
        <v>64</v>
      </c>
      <c r="N212" s="289" t="s">
        <v>240</v>
      </c>
      <c r="O212" s="277"/>
      <c r="P212" s="292">
        <f>SIZEOF_IN_MIB(J212:M212, $O209)</f>
        <v>2</v>
      </c>
      <c r="Q212" s="277"/>
    </row>
    <row r="213">
      <c r="E213" s="266"/>
      <c r="F213" s="259" t="s">
        <v>253</v>
      </c>
      <c r="G213" s="260"/>
      <c r="H213" s="289" t="s">
        <v>238</v>
      </c>
      <c r="I213" s="289" t="s">
        <v>239</v>
      </c>
      <c r="J213" s="290"/>
      <c r="K213" s="195" t="s">
        <v>40</v>
      </c>
      <c r="L213" s="195" t="s">
        <v>42</v>
      </c>
      <c r="M213" s="398" t="s">
        <v>151</v>
      </c>
      <c r="N213" s="289" t="s">
        <v>240</v>
      </c>
      <c r="O213" s="291" t="s">
        <v>63</v>
      </c>
      <c r="P213" s="292"/>
      <c r="Q213" s="291" t="b">
        <v>0</v>
      </c>
    </row>
    <row r="214">
      <c r="E214" s="266"/>
      <c r="F214" s="267"/>
      <c r="G214" s="268"/>
      <c r="H214" s="195" t="s">
        <v>242</v>
      </c>
      <c r="I214" s="289" t="s">
        <v>239</v>
      </c>
      <c r="J214" s="290"/>
      <c r="K214" s="289">
        <f t="shared" ref="K214:M214" si="44">PARAMS(K213)</f>
        <v>4096</v>
      </c>
      <c r="L214" s="289">
        <f t="shared" si="44"/>
        <v>5120</v>
      </c>
      <c r="M214" s="289">
        <f t="shared" si="44"/>
        <v>64</v>
      </c>
      <c r="N214" s="289" t="s">
        <v>240</v>
      </c>
      <c r="O214" s="266"/>
      <c r="P214" s="292">
        <f>SIZEOF_IN_MIB(J214:M214, $O213)</f>
        <v>1280</v>
      </c>
      <c r="Q214" s="266"/>
    </row>
    <row r="215">
      <c r="E215" s="266"/>
      <c r="F215" s="267"/>
      <c r="G215" s="268"/>
      <c r="H215" s="289" t="s">
        <v>244</v>
      </c>
      <c r="I215" s="289" t="s">
        <v>239</v>
      </c>
      <c r="J215" s="290"/>
      <c r="K215" s="195" t="s">
        <v>143</v>
      </c>
      <c r="L215" s="289"/>
      <c r="M215" s="289"/>
      <c r="N215" s="289" t="s">
        <v>240</v>
      </c>
      <c r="O215" s="266"/>
      <c r="P215" s="292"/>
      <c r="Q215" s="266"/>
    </row>
    <row r="216">
      <c r="E216" s="266"/>
      <c r="F216" s="278"/>
      <c r="G216" s="279"/>
      <c r="H216" s="274" t="s">
        <v>246</v>
      </c>
      <c r="I216" s="274" t="s">
        <v>239</v>
      </c>
      <c r="J216" s="261"/>
      <c r="K216" s="274">
        <f t="shared" ref="K216:M216" si="45">K214/SHARDING(K215)</f>
        <v>256</v>
      </c>
      <c r="L216" s="274">
        <f t="shared" si="45"/>
        <v>5120</v>
      </c>
      <c r="M216" s="274">
        <f t="shared" si="45"/>
        <v>64</v>
      </c>
      <c r="N216" s="274" t="s">
        <v>240</v>
      </c>
      <c r="O216" s="241"/>
      <c r="P216" s="276">
        <f>SIZEOF_IN_MIB(J216:M216, $O213)</f>
        <v>80</v>
      </c>
      <c r="Q216" s="241"/>
    </row>
    <row r="217">
      <c r="E217" s="266"/>
      <c r="F217" s="259" t="s">
        <v>257</v>
      </c>
      <c r="G217" s="260"/>
      <c r="H217" s="271" t="s">
        <v>238</v>
      </c>
      <c r="I217" s="271" t="s">
        <v>239</v>
      </c>
      <c r="J217" s="269" t="s">
        <v>40</v>
      </c>
      <c r="K217" s="269" t="s">
        <v>38</v>
      </c>
      <c r="L217" s="269" t="s">
        <v>42</v>
      </c>
      <c r="M217" s="269" t="s">
        <v>154</v>
      </c>
      <c r="N217" s="271" t="s">
        <v>240</v>
      </c>
      <c r="O217" s="478" t="s">
        <v>82</v>
      </c>
      <c r="P217" s="273"/>
      <c r="Q217" s="399" t="b">
        <v>1</v>
      </c>
    </row>
    <row r="218">
      <c r="E218" s="266"/>
      <c r="F218" s="267"/>
      <c r="G218" s="268"/>
      <c r="H218" s="262" t="s">
        <v>242</v>
      </c>
      <c r="I218" s="274" t="s">
        <v>239</v>
      </c>
      <c r="J218" s="274">
        <f t="shared" ref="J218:M218" si="46">PARAMS(J217)</f>
        <v>4096</v>
      </c>
      <c r="K218" s="274">
        <f t="shared" si="46"/>
        <v>1</v>
      </c>
      <c r="L218" s="274">
        <f t="shared" si="46"/>
        <v>5120</v>
      </c>
      <c r="M218" s="274">
        <f t="shared" si="46"/>
        <v>128</v>
      </c>
      <c r="N218" s="274" t="s">
        <v>240</v>
      </c>
      <c r="O218" s="275"/>
      <c r="P218" s="276">
        <f>SIZEOF_IN_MIB(J218:M218, $O217)</f>
        <v>5120</v>
      </c>
      <c r="Q218" s="275"/>
    </row>
    <row r="219">
      <c r="E219" s="266"/>
      <c r="F219" s="267"/>
      <c r="G219" s="268"/>
      <c r="H219" s="271" t="s">
        <v>244</v>
      </c>
      <c r="I219" s="271" t="s">
        <v>239</v>
      </c>
      <c r="J219" s="269" t="s">
        <v>143</v>
      </c>
      <c r="K219" s="269"/>
      <c r="L219" s="269"/>
      <c r="M219" s="271"/>
      <c r="N219" s="271" t="s">
        <v>240</v>
      </c>
      <c r="O219" s="272"/>
      <c r="P219" s="273"/>
      <c r="Q219" s="272"/>
    </row>
    <row r="220">
      <c r="E220" s="266"/>
      <c r="F220" s="278"/>
      <c r="G220" s="279"/>
      <c r="H220" s="274" t="s">
        <v>246</v>
      </c>
      <c r="I220" s="274" t="s">
        <v>239</v>
      </c>
      <c r="J220" s="274">
        <f t="shared" ref="J220:M220" si="47">J218/SHARDING(J219)</f>
        <v>256</v>
      </c>
      <c r="K220" s="274">
        <f t="shared" si="47"/>
        <v>1</v>
      </c>
      <c r="L220" s="274">
        <f t="shared" si="47"/>
        <v>5120</v>
      </c>
      <c r="M220" s="274">
        <f t="shared" si="47"/>
        <v>128</v>
      </c>
      <c r="N220" s="274" t="s">
        <v>240</v>
      </c>
      <c r="O220" s="241"/>
      <c r="P220" s="276">
        <f>SIZEOF_IN_MIB(J220:M220, $O217)</f>
        <v>320</v>
      </c>
      <c r="Q220" s="241"/>
    </row>
    <row r="221">
      <c r="E221" s="266"/>
      <c r="F221" s="400" t="s">
        <v>293</v>
      </c>
      <c r="G221" s="385" t="s">
        <v>45</v>
      </c>
      <c r="H221" s="423"/>
      <c r="I221" s="424"/>
      <c r="J221" s="270"/>
      <c r="K221" s="270"/>
      <c r="L221" s="271"/>
      <c r="M221" s="271"/>
      <c r="N221" s="271"/>
      <c r="O221" s="270"/>
      <c r="P221" s="273"/>
      <c r="Q221" s="305"/>
    </row>
    <row r="222">
      <c r="E222" s="266"/>
      <c r="F222" s="277"/>
      <c r="G222" s="385"/>
      <c r="H222" s="274"/>
      <c r="I222" s="418"/>
      <c r="J222" s="261"/>
      <c r="K222" s="261"/>
      <c r="L222" s="274"/>
      <c r="M222" s="274"/>
      <c r="N222" s="274"/>
      <c r="O222" s="261"/>
      <c r="P222" s="276"/>
      <c r="Q222" s="222"/>
    </row>
    <row r="223">
      <c r="E223" s="266"/>
      <c r="F223" s="384" t="s">
        <v>285</v>
      </c>
      <c r="G223" s="385" t="s">
        <v>286</v>
      </c>
      <c r="H223" s="271" t="str">
        <f>VLOOKUP(O209&amp;","&amp;O213,$T$2:$W$11,4, FALSE)</f>
        <v>fp8</v>
      </c>
      <c r="I223" s="419"/>
      <c r="J223" s="270"/>
      <c r="K223" s="270"/>
      <c r="L223" s="271"/>
      <c r="M223" s="271"/>
      <c r="N223" s="271"/>
      <c r="O223" s="270"/>
      <c r="P223" s="273"/>
      <c r="Q223" s="305"/>
    </row>
    <row r="224">
      <c r="E224" s="266"/>
      <c r="F224" s="266"/>
      <c r="G224" s="381" t="s">
        <v>299</v>
      </c>
      <c r="H224" s="420" t="str">
        <f>CALCULATE_FLOPS(J212:M212,J216:M216,M216,K216,H223)</f>
        <v>#N/A</v>
      </c>
      <c r="I224" s="418"/>
      <c r="J224" s="261"/>
      <c r="K224" s="261"/>
      <c r="L224" s="274"/>
      <c r="M224" s="274"/>
      <c r="N224" s="274"/>
      <c r="O224" s="261"/>
      <c r="P224" s="276"/>
      <c r="Q224" s="222"/>
    </row>
    <row r="225">
      <c r="E225" s="266"/>
      <c r="F225" s="277"/>
      <c r="G225" s="388" t="s">
        <v>288</v>
      </c>
      <c r="H225" s="421" t="str">
        <f>COMPUTE_TIME_MS(H224, H223)</f>
        <v>#N/A</v>
      </c>
      <c r="I225" s="390"/>
      <c r="J225" s="391"/>
      <c r="K225" s="391"/>
      <c r="L225" s="392"/>
      <c r="M225" s="392"/>
      <c r="N225" s="392"/>
      <c r="O225" s="391"/>
      <c r="P225" s="393"/>
      <c r="Q225" s="305"/>
    </row>
    <row r="226">
      <c r="E226" s="266"/>
      <c r="F226" s="384" t="s">
        <v>289</v>
      </c>
      <c r="G226" s="381" t="s">
        <v>290</v>
      </c>
      <c r="H226" s="303">
        <f>IF(Q209,0,P212)+IF(Q213,0,P216)+IF(Q217,0,P220)</f>
        <v>82</v>
      </c>
      <c r="I226" s="261"/>
      <c r="J226" s="261"/>
      <c r="K226" s="261"/>
      <c r="L226" s="274"/>
      <c r="M226" s="274"/>
      <c r="N226" s="274"/>
      <c r="O226" s="261"/>
      <c r="P226" s="276"/>
      <c r="Q226" s="222"/>
    </row>
    <row r="227">
      <c r="E227" s="277"/>
      <c r="F227" s="277"/>
      <c r="G227" s="395" t="s">
        <v>291</v>
      </c>
      <c r="H227" s="430" t="str">
        <f>HBM_TIME_MS(H226)</f>
        <v>#N/A</v>
      </c>
      <c r="I227" s="391"/>
      <c r="J227" s="391"/>
      <c r="K227" s="391"/>
      <c r="L227" s="392"/>
      <c r="M227" s="392"/>
      <c r="N227" s="392"/>
      <c r="O227" s="391"/>
      <c r="P227" s="393"/>
      <c r="Q227" s="305"/>
    </row>
    <row r="228">
      <c r="E228" s="258" t="s">
        <v>308</v>
      </c>
      <c r="F228" s="282" t="s">
        <v>249</v>
      </c>
      <c r="G228" s="260"/>
      <c r="H228" s="290" t="s">
        <v>238</v>
      </c>
      <c r="I228" s="290" t="s">
        <v>239</v>
      </c>
      <c r="J228" s="195" t="s">
        <v>40</v>
      </c>
      <c r="K228" s="195" t="s">
        <v>38</v>
      </c>
      <c r="L228" s="398" t="s">
        <v>42</v>
      </c>
      <c r="M228" s="195" t="s">
        <v>154</v>
      </c>
      <c r="N228" s="290" t="s">
        <v>240</v>
      </c>
      <c r="O228" s="291" t="s">
        <v>63</v>
      </c>
      <c r="P228" s="292"/>
      <c r="Q228" s="291" t="b">
        <v>1</v>
      </c>
    </row>
    <row r="229">
      <c r="E229" s="266"/>
      <c r="F229" s="267"/>
      <c r="G229" s="268"/>
      <c r="H229" s="195" t="s">
        <v>242</v>
      </c>
      <c r="I229" s="290" t="s">
        <v>239</v>
      </c>
      <c r="J229" s="289">
        <f t="shared" ref="J229:M229" si="48">PARAMS(J228)</f>
        <v>4096</v>
      </c>
      <c r="K229" s="290">
        <f t="shared" si="48"/>
        <v>1</v>
      </c>
      <c r="L229" s="290">
        <f t="shared" si="48"/>
        <v>5120</v>
      </c>
      <c r="M229" s="290">
        <f t="shared" si="48"/>
        <v>128</v>
      </c>
      <c r="N229" s="290" t="s">
        <v>240</v>
      </c>
      <c r="O229" s="266"/>
      <c r="P229" s="292">
        <f>SIZEOF_IN_MIB(J229:M229, $O228)</f>
        <v>2560</v>
      </c>
      <c r="Q229" s="266"/>
    </row>
    <row r="230">
      <c r="E230" s="266"/>
      <c r="F230" s="267"/>
      <c r="G230" s="268"/>
      <c r="H230" s="289" t="s">
        <v>244</v>
      </c>
      <c r="I230" s="289" t="s">
        <v>239</v>
      </c>
      <c r="J230" s="195" t="s">
        <v>143</v>
      </c>
      <c r="K230" s="195"/>
      <c r="L230" s="195"/>
      <c r="M230" s="289"/>
      <c r="N230" s="289" t="s">
        <v>240</v>
      </c>
      <c r="O230" s="266"/>
      <c r="P230" s="292"/>
      <c r="Q230" s="266"/>
    </row>
    <row r="231">
      <c r="E231" s="266"/>
      <c r="F231" s="278"/>
      <c r="G231" s="279"/>
      <c r="H231" s="195" t="s">
        <v>246</v>
      </c>
      <c r="I231" s="289" t="s">
        <v>239</v>
      </c>
      <c r="J231" s="289">
        <f t="shared" ref="J231:M231" si="49">J229/SHARDING(J230)</f>
        <v>256</v>
      </c>
      <c r="K231" s="289">
        <f t="shared" si="49"/>
        <v>1</v>
      </c>
      <c r="L231" s="289">
        <f t="shared" si="49"/>
        <v>5120</v>
      </c>
      <c r="M231" s="289">
        <f t="shared" si="49"/>
        <v>128</v>
      </c>
      <c r="N231" s="289" t="s">
        <v>240</v>
      </c>
      <c r="O231" s="277"/>
      <c r="P231" s="292">
        <f>SIZEOF_IN_MIB(J231:M231, $O228)</f>
        <v>160</v>
      </c>
      <c r="Q231" s="277"/>
    </row>
    <row r="232">
      <c r="E232" s="266"/>
      <c r="F232" s="259" t="s">
        <v>253</v>
      </c>
      <c r="G232" s="260"/>
      <c r="H232" s="289" t="s">
        <v>238</v>
      </c>
      <c r="I232" s="289" t="s">
        <v>239</v>
      </c>
      <c r="J232" s="195" t="s">
        <v>40</v>
      </c>
      <c r="K232" s="195"/>
      <c r="L232" s="398" t="s">
        <v>42</v>
      </c>
      <c r="M232" s="195" t="s">
        <v>145</v>
      </c>
      <c r="N232" s="289" t="s">
        <v>240</v>
      </c>
      <c r="O232" s="291" t="s">
        <v>63</v>
      </c>
      <c r="P232" s="292"/>
      <c r="Q232" s="291" t="b">
        <v>1</v>
      </c>
    </row>
    <row r="233">
      <c r="E233" s="266"/>
      <c r="F233" s="267"/>
      <c r="G233" s="268"/>
      <c r="H233" s="195" t="s">
        <v>242</v>
      </c>
      <c r="I233" s="289" t="s">
        <v>239</v>
      </c>
      <c r="J233" s="289">
        <f>PARAMS(J232)</f>
        <v>4096</v>
      </c>
      <c r="K233" s="289"/>
      <c r="L233" s="289">
        <f t="shared" ref="L233:M233" si="50">PARAMS(L232)</f>
        <v>5120</v>
      </c>
      <c r="M233" s="289">
        <f t="shared" si="50"/>
        <v>512</v>
      </c>
      <c r="N233" s="289" t="s">
        <v>240</v>
      </c>
      <c r="O233" s="266"/>
      <c r="P233" s="292">
        <f>SIZEOF_IN_MIB(J233:M233, $O232)</f>
        <v>10240</v>
      </c>
      <c r="Q233" s="266"/>
    </row>
    <row r="234">
      <c r="E234" s="266"/>
      <c r="F234" s="267"/>
      <c r="G234" s="268"/>
      <c r="H234" s="289" t="s">
        <v>244</v>
      </c>
      <c r="I234" s="289" t="s">
        <v>239</v>
      </c>
      <c r="J234" s="195" t="s">
        <v>143</v>
      </c>
      <c r="K234" s="290"/>
      <c r="L234" s="289"/>
      <c r="M234" s="289"/>
      <c r="N234" s="289" t="s">
        <v>240</v>
      </c>
      <c r="O234" s="266"/>
      <c r="P234" s="292"/>
      <c r="Q234" s="266"/>
    </row>
    <row r="235">
      <c r="E235" s="266"/>
      <c r="F235" s="278"/>
      <c r="G235" s="279"/>
      <c r="H235" s="274" t="s">
        <v>246</v>
      </c>
      <c r="I235" s="274" t="s">
        <v>239</v>
      </c>
      <c r="J235" s="274">
        <f>J233/SHARDING(J234)</f>
        <v>256</v>
      </c>
      <c r="K235" s="274"/>
      <c r="L235" s="274">
        <f t="shared" ref="L235:M235" si="51">L233/SHARDING(L234)</f>
        <v>5120</v>
      </c>
      <c r="M235" s="274">
        <f t="shared" si="51"/>
        <v>512</v>
      </c>
      <c r="N235" s="274" t="s">
        <v>240</v>
      </c>
      <c r="O235" s="241"/>
      <c r="P235" s="276">
        <f>SIZEOF_IN_MIB(J235:M235, $O232)</f>
        <v>640</v>
      </c>
      <c r="Q235" s="241"/>
    </row>
    <row r="236">
      <c r="E236" s="266"/>
      <c r="F236" s="259" t="s">
        <v>257</v>
      </c>
      <c r="G236" s="260"/>
      <c r="H236" s="271" t="s">
        <v>238</v>
      </c>
      <c r="I236" s="271" t="s">
        <v>239</v>
      </c>
      <c r="J236" s="269" t="s">
        <v>40</v>
      </c>
      <c r="K236" s="269" t="s">
        <v>38</v>
      </c>
      <c r="L236" s="269" t="s">
        <v>154</v>
      </c>
      <c r="M236" s="269" t="s">
        <v>145</v>
      </c>
      <c r="N236" s="271" t="s">
        <v>240</v>
      </c>
      <c r="O236" s="478" t="s">
        <v>82</v>
      </c>
      <c r="P236" s="273"/>
      <c r="Q236" s="399" t="b">
        <v>0</v>
      </c>
    </row>
    <row r="237">
      <c r="E237" s="266"/>
      <c r="F237" s="267"/>
      <c r="G237" s="268"/>
      <c r="H237" s="262" t="s">
        <v>242</v>
      </c>
      <c r="I237" s="274" t="s">
        <v>239</v>
      </c>
      <c r="J237" s="274">
        <f t="shared" ref="J237:M237" si="52">PARAMS(J236)</f>
        <v>4096</v>
      </c>
      <c r="K237" s="274">
        <f t="shared" si="52"/>
        <v>1</v>
      </c>
      <c r="L237" s="274">
        <f t="shared" si="52"/>
        <v>128</v>
      </c>
      <c r="M237" s="274">
        <f t="shared" si="52"/>
        <v>512</v>
      </c>
      <c r="N237" s="274" t="s">
        <v>240</v>
      </c>
      <c r="O237" s="275"/>
      <c r="P237" s="276">
        <f>SIZEOF_IN_MIB(J237:M237, $O236)</f>
        <v>512</v>
      </c>
      <c r="Q237" s="275"/>
    </row>
    <row r="238">
      <c r="E238" s="266"/>
      <c r="F238" s="267"/>
      <c r="G238" s="268"/>
      <c r="H238" s="271" t="s">
        <v>244</v>
      </c>
      <c r="I238" s="271" t="s">
        <v>239</v>
      </c>
      <c r="J238" s="269" t="s">
        <v>143</v>
      </c>
      <c r="K238" s="269"/>
      <c r="L238" s="269"/>
      <c r="M238" s="271"/>
      <c r="N238" s="271" t="s">
        <v>240</v>
      </c>
      <c r="O238" s="272"/>
      <c r="P238" s="273"/>
      <c r="Q238" s="272"/>
    </row>
    <row r="239">
      <c r="E239" s="266"/>
      <c r="F239" s="278"/>
      <c r="G239" s="279"/>
      <c r="H239" s="274" t="s">
        <v>246</v>
      </c>
      <c r="I239" s="274" t="s">
        <v>239</v>
      </c>
      <c r="J239" s="274">
        <f t="shared" ref="J239:M239" si="53">J237/SHARDING(J238)</f>
        <v>256</v>
      </c>
      <c r="K239" s="274">
        <f t="shared" si="53"/>
        <v>1</v>
      </c>
      <c r="L239" s="274">
        <f t="shared" si="53"/>
        <v>128</v>
      </c>
      <c r="M239" s="274">
        <f t="shared" si="53"/>
        <v>512</v>
      </c>
      <c r="N239" s="274" t="s">
        <v>240</v>
      </c>
      <c r="O239" s="241"/>
      <c r="P239" s="276">
        <f>SIZEOF_IN_MIB(J239:M239, $O236)</f>
        <v>32</v>
      </c>
      <c r="Q239" s="241"/>
    </row>
    <row r="240">
      <c r="E240" s="266"/>
      <c r="F240" s="400" t="s">
        <v>293</v>
      </c>
      <c r="G240" s="385" t="s">
        <v>45</v>
      </c>
      <c r="H240" s="423"/>
      <c r="I240" s="424"/>
      <c r="J240" s="270"/>
      <c r="K240" s="270"/>
      <c r="L240" s="271"/>
      <c r="M240" s="271"/>
      <c r="N240" s="271"/>
      <c r="O240" s="270"/>
      <c r="P240" s="273"/>
      <c r="Q240" s="305"/>
    </row>
    <row r="241">
      <c r="E241" s="266"/>
      <c r="F241" s="277"/>
      <c r="G241" s="385"/>
      <c r="H241" s="274"/>
      <c r="I241" s="418"/>
      <c r="J241" s="261"/>
      <c r="K241" s="261"/>
      <c r="L241" s="274"/>
      <c r="M241" s="274"/>
      <c r="N241" s="274"/>
      <c r="O241" s="261"/>
      <c r="P241" s="276"/>
      <c r="Q241" s="222"/>
    </row>
    <row r="242">
      <c r="E242" s="266"/>
      <c r="F242" s="384" t="s">
        <v>285</v>
      </c>
      <c r="G242" s="385" t="s">
        <v>286</v>
      </c>
      <c r="H242" s="271" t="str">
        <f>VLOOKUP(O228&amp;","&amp;O232,$T$2:$W$11,4, FALSE)</f>
        <v>fp8</v>
      </c>
      <c r="I242" s="419"/>
      <c r="J242" s="270"/>
      <c r="K242" s="270"/>
      <c r="L242" s="271"/>
      <c r="M242" s="271"/>
      <c r="N242" s="271"/>
      <c r="O242" s="270"/>
      <c r="P242" s="273"/>
      <c r="Q242" s="305"/>
    </row>
    <row r="243">
      <c r="E243" s="266"/>
      <c r="F243" s="266"/>
      <c r="G243" s="381" t="s">
        <v>299</v>
      </c>
      <c r="H243" s="420" t="str">
        <f>CALCULATE_FLOPS(J231:M231,J235:M235,L235,J235,H242)</f>
        <v>#N/A</v>
      </c>
      <c r="I243" s="418"/>
      <c r="J243" s="261"/>
      <c r="K243" s="261"/>
      <c r="L243" s="274"/>
      <c r="M243" s="274"/>
      <c r="N243" s="274"/>
      <c r="O243" s="261"/>
      <c r="P243" s="276"/>
      <c r="Q243" s="222"/>
    </row>
    <row r="244">
      <c r="E244" s="266"/>
      <c r="F244" s="277"/>
      <c r="G244" s="388" t="s">
        <v>288</v>
      </c>
      <c r="H244" s="421" t="str">
        <f>COMPUTE_TIME_MS(H243, H242)</f>
        <v>#N/A</v>
      </c>
      <c r="I244" s="390"/>
      <c r="J244" s="391"/>
      <c r="K244" s="391"/>
      <c r="L244" s="392"/>
      <c r="M244" s="392"/>
      <c r="N244" s="392"/>
      <c r="O244" s="391"/>
      <c r="P244" s="393"/>
      <c r="Q244" s="305"/>
    </row>
    <row r="245">
      <c r="E245" s="266"/>
      <c r="F245" s="384" t="s">
        <v>289</v>
      </c>
      <c r="G245" s="381" t="s">
        <v>290</v>
      </c>
      <c r="H245" s="303">
        <f>IF(Q228,0,P231)+IF(Q232,0,P235)+IF(Q236,0,P239)</f>
        <v>32</v>
      </c>
      <c r="I245" s="261"/>
      <c r="J245" s="261"/>
      <c r="K245" s="261"/>
      <c r="L245" s="274"/>
      <c r="M245" s="274"/>
      <c r="N245" s="274"/>
      <c r="O245" s="261"/>
      <c r="P245" s="276"/>
      <c r="Q245" s="222"/>
    </row>
    <row r="246">
      <c r="E246" s="277"/>
      <c r="F246" s="277"/>
      <c r="G246" s="395" t="s">
        <v>291</v>
      </c>
      <c r="H246" s="479" t="str">
        <f>HBM_TIME_MS(H245)</f>
        <v>#N/A</v>
      </c>
      <c r="I246" s="391"/>
      <c r="J246" s="391"/>
      <c r="K246" s="391"/>
      <c r="L246" s="392"/>
      <c r="M246" s="392"/>
      <c r="N246" s="392"/>
      <c r="O246" s="391"/>
      <c r="P246" s="393"/>
      <c r="Q246" s="305"/>
    </row>
    <row r="247">
      <c r="E247" s="258" t="s">
        <v>309</v>
      </c>
      <c r="F247" s="282" t="s">
        <v>249</v>
      </c>
      <c r="G247" s="260"/>
      <c r="H247" s="261" t="s">
        <v>238</v>
      </c>
      <c r="I247" s="261" t="s">
        <v>239</v>
      </c>
      <c r="J247" s="262" t="s">
        <v>40</v>
      </c>
      <c r="K247" s="262" t="s">
        <v>38</v>
      </c>
      <c r="L247" s="262" t="s">
        <v>154</v>
      </c>
      <c r="M247" s="425" t="s">
        <v>145</v>
      </c>
      <c r="N247" s="261" t="s">
        <v>240</v>
      </c>
      <c r="O247" s="263" t="s">
        <v>63</v>
      </c>
      <c r="P247" s="276"/>
      <c r="Q247" s="263" t="b">
        <v>0</v>
      </c>
    </row>
    <row r="248">
      <c r="E248" s="266"/>
      <c r="F248" s="267"/>
      <c r="G248" s="268"/>
      <c r="H248" s="269" t="s">
        <v>242</v>
      </c>
      <c r="I248" s="270" t="s">
        <v>239</v>
      </c>
      <c r="J248" s="271">
        <f t="shared" ref="J248:M248" si="54">PARAMS(J247)</f>
        <v>4096</v>
      </c>
      <c r="K248" s="270">
        <f t="shared" si="54"/>
        <v>1</v>
      </c>
      <c r="L248" s="270">
        <f t="shared" si="54"/>
        <v>128</v>
      </c>
      <c r="M248" s="270">
        <f t="shared" si="54"/>
        <v>512</v>
      </c>
      <c r="N248" s="270" t="s">
        <v>240</v>
      </c>
      <c r="O248" s="272"/>
      <c r="P248" s="273">
        <f>SIZEOF_IN_MIB(J248:M248, $O247)</f>
        <v>256</v>
      </c>
      <c r="Q248" s="272"/>
    </row>
    <row r="249">
      <c r="E249" s="266"/>
      <c r="F249" s="267"/>
      <c r="G249" s="268"/>
      <c r="H249" s="274" t="s">
        <v>244</v>
      </c>
      <c r="I249" s="274" t="s">
        <v>239</v>
      </c>
      <c r="J249" s="262" t="s">
        <v>143</v>
      </c>
      <c r="K249" s="262"/>
      <c r="L249" s="262"/>
      <c r="M249" s="274"/>
      <c r="N249" s="274" t="s">
        <v>240</v>
      </c>
      <c r="O249" s="275"/>
      <c r="P249" s="276"/>
      <c r="Q249" s="275"/>
    </row>
    <row r="250">
      <c r="E250" s="266"/>
      <c r="F250" s="278"/>
      <c r="G250" s="279"/>
      <c r="H250" s="269" t="s">
        <v>246</v>
      </c>
      <c r="I250" s="271" t="s">
        <v>239</v>
      </c>
      <c r="J250" s="271">
        <f t="shared" ref="J250:M250" si="55">J248/SHARDING(J249)</f>
        <v>256</v>
      </c>
      <c r="K250" s="271">
        <f t="shared" si="55"/>
        <v>1</v>
      </c>
      <c r="L250" s="271">
        <f t="shared" si="55"/>
        <v>128</v>
      </c>
      <c r="M250" s="271">
        <f t="shared" si="55"/>
        <v>512</v>
      </c>
      <c r="N250" s="271" t="s">
        <v>240</v>
      </c>
      <c r="O250" s="280"/>
      <c r="P250" s="273">
        <f>SIZEOF_IN_MIB(J250:M250, $O247)</f>
        <v>16</v>
      </c>
      <c r="Q250" s="280"/>
    </row>
    <row r="251">
      <c r="E251" s="266"/>
      <c r="F251" s="259" t="s">
        <v>253</v>
      </c>
      <c r="G251" s="260"/>
      <c r="H251" s="274" t="s">
        <v>238</v>
      </c>
      <c r="I251" s="274" t="s">
        <v>239</v>
      </c>
      <c r="J251" s="261"/>
      <c r="K251" s="262" t="s">
        <v>154</v>
      </c>
      <c r="L251" s="262" t="s">
        <v>148</v>
      </c>
      <c r="M251" s="425" t="s">
        <v>145</v>
      </c>
      <c r="N251" s="274" t="s">
        <v>240</v>
      </c>
      <c r="O251" s="263" t="s">
        <v>63</v>
      </c>
      <c r="P251" s="276"/>
      <c r="Q251" s="263" t="b">
        <v>0</v>
      </c>
    </row>
    <row r="252">
      <c r="E252" s="266"/>
      <c r="F252" s="267"/>
      <c r="G252" s="268"/>
      <c r="H252" s="269" t="s">
        <v>242</v>
      </c>
      <c r="I252" s="271" t="s">
        <v>239</v>
      </c>
      <c r="J252" s="270"/>
      <c r="K252" s="271">
        <f t="shared" ref="K252:M252" si="56">PARAMS(K251)</f>
        <v>128</v>
      </c>
      <c r="L252" s="271">
        <f t="shared" si="56"/>
        <v>128</v>
      </c>
      <c r="M252" s="271">
        <f t="shared" si="56"/>
        <v>512</v>
      </c>
      <c r="N252" s="271" t="s">
        <v>240</v>
      </c>
      <c r="O252" s="272"/>
      <c r="P252" s="273">
        <f>SIZEOF_IN_MIB(J252:M252, $O251)</f>
        <v>8</v>
      </c>
      <c r="Q252" s="272"/>
    </row>
    <row r="253">
      <c r="E253" s="266"/>
      <c r="F253" s="267"/>
      <c r="G253" s="268"/>
      <c r="H253" s="274" t="s">
        <v>244</v>
      </c>
      <c r="I253" s="274" t="s">
        <v>239</v>
      </c>
      <c r="J253" s="261"/>
      <c r="K253" s="261"/>
      <c r="L253" s="274"/>
      <c r="M253" s="274"/>
      <c r="N253" s="274" t="s">
        <v>240</v>
      </c>
      <c r="O253" s="275"/>
      <c r="P253" s="276"/>
      <c r="Q253" s="275"/>
    </row>
    <row r="254">
      <c r="E254" s="266"/>
      <c r="F254" s="278"/>
      <c r="G254" s="279"/>
      <c r="H254" s="271" t="s">
        <v>246</v>
      </c>
      <c r="I254" s="271" t="s">
        <v>239</v>
      </c>
      <c r="J254" s="270"/>
      <c r="K254" s="271">
        <f t="shared" ref="K254:M254" si="57">K252/SHARDING(K253)</f>
        <v>128</v>
      </c>
      <c r="L254" s="271">
        <f t="shared" si="57"/>
        <v>128</v>
      </c>
      <c r="M254" s="271">
        <f t="shared" si="57"/>
        <v>512</v>
      </c>
      <c r="N254" s="271" t="s">
        <v>240</v>
      </c>
      <c r="O254" s="280"/>
      <c r="P254" s="273">
        <f>SIZEOF_IN_MIB(J254:M254, $O251)</f>
        <v>8</v>
      </c>
      <c r="Q254" s="280"/>
    </row>
    <row r="255">
      <c r="E255" s="266"/>
      <c r="F255" s="259" t="s">
        <v>257</v>
      </c>
      <c r="G255" s="260"/>
      <c r="H255" s="274" t="s">
        <v>238</v>
      </c>
      <c r="I255" s="274" t="s">
        <v>239</v>
      </c>
      <c r="J255" s="262" t="s">
        <v>40</v>
      </c>
      <c r="K255" s="262" t="s">
        <v>38</v>
      </c>
      <c r="L255" s="262" t="s">
        <v>154</v>
      </c>
      <c r="M255" s="262" t="s">
        <v>148</v>
      </c>
      <c r="N255" s="274" t="s">
        <v>240</v>
      </c>
      <c r="O255" s="263" t="s">
        <v>82</v>
      </c>
      <c r="P255" s="276"/>
      <c r="Q255" s="263" t="b">
        <v>0</v>
      </c>
    </row>
    <row r="256">
      <c r="E256" s="266"/>
      <c r="F256" s="267"/>
      <c r="G256" s="268"/>
      <c r="H256" s="269" t="s">
        <v>242</v>
      </c>
      <c r="I256" s="271" t="s">
        <v>239</v>
      </c>
      <c r="J256" s="271">
        <f t="shared" ref="J256:M256" si="58">PARAMS(J255)</f>
        <v>4096</v>
      </c>
      <c r="K256" s="271">
        <f t="shared" si="58"/>
        <v>1</v>
      </c>
      <c r="L256" s="271">
        <f t="shared" si="58"/>
        <v>128</v>
      </c>
      <c r="M256" s="271">
        <f t="shared" si="58"/>
        <v>128</v>
      </c>
      <c r="N256" s="271" t="s">
        <v>240</v>
      </c>
      <c r="O256" s="272"/>
      <c r="P256" s="273">
        <f>SIZEOF_IN_MIB(J256:M256, $O255)</f>
        <v>128</v>
      </c>
      <c r="Q256" s="272"/>
    </row>
    <row r="257">
      <c r="E257" s="266"/>
      <c r="F257" s="267"/>
      <c r="G257" s="268"/>
      <c r="H257" s="274" t="s">
        <v>244</v>
      </c>
      <c r="I257" s="274" t="s">
        <v>239</v>
      </c>
      <c r="J257" s="262" t="s">
        <v>143</v>
      </c>
      <c r="K257" s="262"/>
      <c r="L257" s="262"/>
      <c r="M257" s="274"/>
      <c r="N257" s="274" t="s">
        <v>240</v>
      </c>
      <c r="O257" s="275"/>
      <c r="P257" s="276"/>
      <c r="Q257" s="275"/>
    </row>
    <row r="258">
      <c r="E258" s="266"/>
      <c r="F258" s="278"/>
      <c r="G258" s="279"/>
      <c r="H258" s="271" t="s">
        <v>246</v>
      </c>
      <c r="I258" s="271" t="s">
        <v>239</v>
      </c>
      <c r="J258" s="271">
        <f t="shared" ref="J258:M258" si="59">J256/SHARDING(J257)</f>
        <v>256</v>
      </c>
      <c r="K258" s="271">
        <f t="shared" si="59"/>
        <v>1</v>
      </c>
      <c r="L258" s="271">
        <f t="shared" si="59"/>
        <v>128</v>
      </c>
      <c r="M258" s="271">
        <f t="shared" si="59"/>
        <v>128</v>
      </c>
      <c r="N258" s="271" t="s">
        <v>240</v>
      </c>
      <c r="O258" s="280"/>
      <c r="P258" s="273">
        <f>SIZEOF_IN_MIB(J258:M258, $O255)</f>
        <v>8</v>
      </c>
      <c r="Q258" s="280"/>
    </row>
    <row r="259">
      <c r="E259" s="266"/>
      <c r="F259" s="400" t="s">
        <v>293</v>
      </c>
      <c r="G259" s="385" t="s">
        <v>45</v>
      </c>
      <c r="H259" s="480"/>
      <c r="I259" s="481"/>
      <c r="J259" s="261"/>
      <c r="K259" s="261"/>
      <c r="L259" s="274"/>
      <c r="M259" s="274"/>
      <c r="N259" s="274"/>
      <c r="O259" s="261"/>
      <c r="P259" s="276"/>
      <c r="Q259" s="222"/>
    </row>
    <row r="260">
      <c r="E260" s="266"/>
      <c r="F260" s="277"/>
      <c r="G260" s="385"/>
      <c r="H260" s="271"/>
      <c r="I260" s="419"/>
      <c r="J260" s="270"/>
      <c r="K260" s="270"/>
      <c r="L260" s="271"/>
      <c r="M260" s="271"/>
      <c r="N260" s="271"/>
      <c r="O260" s="270"/>
      <c r="P260" s="273"/>
      <c r="Q260" s="305"/>
    </row>
    <row r="261">
      <c r="E261" s="266"/>
      <c r="F261" s="384" t="s">
        <v>285</v>
      </c>
      <c r="G261" s="385" t="s">
        <v>286</v>
      </c>
      <c r="H261" s="274" t="str">
        <f>VLOOKUP(O247&amp;","&amp;O251,$T$2:$W$11,4, FALSE)</f>
        <v>fp8</v>
      </c>
      <c r="I261" s="418"/>
      <c r="J261" s="261"/>
      <c r="K261" s="261"/>
      <c r="L261" s="274"/>
      <c r="M261" s="274"/>
      <c r="N261" s="274"/>
      <c r="O261" s="261"/>
      <c r="P261" s="276"/>
      <c r="Q261" s="222"/>
    </row>
    <row r="262">
      <c r="E262" s="266"/>
      <c r="F262" s="266"/>
      <c r="G262" s="381" t="s">
        <v>299</v>
      </c>
      <c r="H262" s="482" t="str">
        <f>CALCULATE_FLOPS(J250:M250,J254:M254,M254,K254,H261)</f>
        <v>#N/A</v>
      </c>
      <c r="I262" s="419"/>
      <c r="J262" s="270"/>
      <c r="K262" s="270"/>
      <c r="L262" s="271"/>
      <c r="M262" s="271"/>
      <c r="N262" s="271"/>
      <c r="O262" s="270"/>
      <c r="P262" s="273"/>
      <c r="Q262" s="305"/>
    </row>
    <row r="263">
      <c r="E263" s="266"/>
      <c r="F263" s="277"/>
      <c r="G263" s="388" t="s">
        <v>288</v>
      </c>
      <c r="H263" s="421" t="str">
        <f>COMPUTE_TIME_MS(H262, H261)</f>
        <v>#N/A</v>
      </c>
      <c r="I263" s="390"/>
      <c r="J263" s="391"/>
      <c r="K263" s="391"/>
      <c r="L263" s="392"/>
      <c r="M263" s="392"/>
      <c r="N263" s="392"/>
      <c r="O263" s="391"/>
      <c r="P263" s="393"/>
      <c r="Q263" s="222"/>
    </row>
    <row r="264">
      <c r="E264" s="266"/>
      <c r="F264" s="384" t="s">
        <v>289</v>
      </c>
      <c r="G264" s="381" t="s">
        <v>290</v>
      </c>
      <c r="H264" s="440">
        <f>IF(Q247,0,P250)+IF(Q251,0,P254)+IF(Q255,0,P258)</f>
        <v>32</v>
      </c>
      <c r="I264" s="270"/>
      <c r="J264" s="270"/>
      <c r="K264" s="270"/>
      <c r="L264" s="271"/>
      <c r="M264" s="271"/>
      <c r="N264" s="271"/>
      <c r="O264" s="270"/>
      <c r="P264" s="273"/>
      <c r="Q264" s="305"/>
    </row>
    <row r="265">
      <c r="E265" s="277"/>
      <c r="F265" s="277"/>
      <c r="G265" s="395" t="s">
        <v>291</v>
      </c>
      <c r="H265" s="430" t="str">
        <f>HBM_TIME_MS(H264)</f>
        <v>#N/A</v>
      </c>
      <c r="I265" s="391"/>
      <c r="J265" s="391"/>
      <c r="K265" s="391"/>
      <c r="L265" s="392"/>
      <c r="M265" s="392"/>
      <c r="N265" s="392"/>
      <c r="O265" s="391"/>
      <c r="P265" s="393"/>
      <c r="Q265" s="222"/>
    </row>
    <row r="266">
      <c r="E266" s="258" t="s">
        <v>313</v>
      </c>
      <c r="F266" s="282" t="s">
        <v>249</v>
      </c>
      <c r="G266" s="260"/>
      <c r="H266" s="270" t="s">
        <v>238</v>
      </c>
      <c r="I266" s="270" t="s">
        <v>239</v>
      </c>
      <c r="J266" s="269" t="s">
        <v>40</v>
      </c>
      <c r="K266" s="269" t="s">
        <v>38</v>
      </c>
      <c r="L266" s="488" t="s">
        <v>154</v>
      </c>
      <c r="M266" s="488" t="s">
        <v>148</v>
      </c>
      <c r="N266" s="270" t="s">
        <v>240</v>
      </c>
      <c r="O266" s="399" t="s">
        <v>63</v>
      </c>
      <c r="P266" s="273"/>
      <c r="Q266" s="399" t="b">
        <v>0</v>
      </c>
    </row>
    <row r="267">
      <c r="E267" s="266"/>
      <c r="F267" s="267"/>
      <c r="G267" s="268"/>
      <c r="H267" s="262" t="s">
        <v>242</v>
      </c>
      <c r="I267" s="261" t="s">
        <v>239</v>
      </c>
      <c r="J267" s="274">
        <f t="shared" ref="J267:M267" si="60">PARAMS(J266)</f>
        <v>4096</v>
      </c>
      <c r="K267" s="261">
        <f t="shared" si="60"/>
        <v>1</v>
      </c>
      <c r="L267" s="261">
        <f t="shared" si="60"/>
        <v>128</v>
      </c>
      <c r="M267" s="261">
        <f t="shared" si="60"/>
        <v>128</v>
      </c>
      <c r="N267" s="261" t="s">
        <v>240</v>
      </c>
      <c r="O267" s="275"/>
      <c r="P267" s="276">
        <f>SIZEOF_IN_MIB(J267:M267, $O266)</f>
        <v>64</v>
      </c>
      <c r="Q267" s="275"/>
    </row>
    <row r="268">
      <c r="E268" s="266"/>
      <c r="F268" s="267"/>
      <c r="G268" s="268"/>
      <c r="H268" s="271" t="s">
        <v>244</v>
      </c>
      <c r="I268" s="271" t="s">
        <v>239</v>
      </c>
      <c r="J268" s="269" t="s">
        <v>143</v>
      </c>
      <c r="K268" s="269"/>
      <c r="L268" s="269"/>
      <c r="M268" s="271"/>
      <c r="N268" s="271" t="s">
        <v>240</v>
      </c>
      <c r="O268" s="272"/>
      <c r="P268" s="273"/>
      <c r="Q268" s="272"/>
    </row>
    <row r="269">
      <c r="E269" s="266"/>
      <c r="F269" s="278"/>
      <c r="G269" s="279"/>
      <c r="H269" s="262" t="s">
        <v>246</v>
      </c>
      <c r="I269" s="274" t="s">
        <v>239</v>
      </c>
      <c r="J269" s="274">
        <f t="shared" ref="J269:M269" si="61">J267/SHARDING(J268)</f>
        <v>256</v>
      </c>
      <c r="K269" s="274">
        <f t="shared" si="61"/>
        <v>1</v>
      </c>
      <c r="L269" s="274">
        <f t="shared" si="61"/>
        <v>128</v>
      </c>
      <c r="M269" s="274">
        <f t="shared" si="61"/>
        <v>128</v>
      </c>
      <c r="N269" s="274" t="s">
        <v>240</v>
      </c>
      <c r="O269" s="241"/>
      <c r="P269" s="276">
        <f>SIZEOF_IN_MIB(J269:M269, $O266)</f>
        <v>4</v>
      </c>
      <c r="Q269" s="241"/>
    </row>
    <row r="270">
      <c r="E270" s="266"/>
      <c r="F270" s="259" t="s">
        <v>253</v>
      </c>
      <c r="G270" s="260"/>
      <c r="H270" s="271" t="s">
        <v>238</v>
      </c>
      <c r="I270" s="271" t="s">
        <v>239</v>
      </c>
      <c r="J270" s="270"/>
      <c r="K270" s="488" t="s">
        <v>154</v>
      </c>
      <c r="L270" s="488" t="s">
        <v>148</v>
      </c>
      <c r="M270" s="269" t="s">
        <v>125</v>
      </c>
      <c r="N270" s="271" t="s">
        <v>240</v>
      </c>
      <c r="O270" s="399" t="s">
        <v>63</v>
      </c>
      <c r="P270" s="273"/>
      <c r="Q270" s="399" t="b">
        <v>0</v>
      </c>
    </row>
    <row r="271">
      <c r="E271" s="266"/>
      <c r="F271" s="267"/>
      <c r="G271" s="268"/>
      <c r="H271" s="262" t="s">
        <v>242</v>
      </c>
      <c r="I271" s="274" t="s">
        <v>239</v>
      </c>
      <c r="J271" s="261"/>
      <c r="K271" s="274">
        <f t="shared" ref="K271:M271" si="62">PARAMS(K270)</f>
        <v>128</v>
      </c>
      <c r="L271" s="274">
        <f t="shared" si="62"/>
        <v>128</v>
      </c>
      <c r="M271" s="274">
        <f t="shared" si="62"/>
        <v>7168</v>
      </c>
      <c r="N271" s="274" t="s">
        <v>240</v>
      </c>
      <c r="O271" s="275"/>
      <c r="P271" s="276">
        <f>SIZEOF_IN_MIB(J271:M271, $O270)</f>
        <v>112</v>
      </c>
      <c r="Q271" s="275"/>
    </row>
    <row r="272">
      <c r="E272" s="266"/>
      <c r="F272" s="267"/>
      <c r="G272" s="268"/>
      <c r="H272" s="271" t="s">
        <v>244</v>
      </c>
      <c r="I272" s="271" t="s">
        <v>239</v>
      </c>
      <c r="J272" s="270"/>
      <c r="K272" s="270"/>
      <c r="L272" s="271"/>
      <c r="M272" s="271"/>
      <c r="N272" s="271" t="s">
        <v>240</v>
      </c>
      <c r="O272" s="272"/>
      <c r="P272" s="273"/>
      <c r="Q272" s="272"/>
    </row>
    <row r="273">
      <c r="E273" s="266"/>
      <c r="F273" s="278"/>
      <c r="G273" s="279"/>
      <c r="H273" s="274" t="s">
        <v>246</v>
      </c>
      <c r="I273" s="274" t="s">
        <v>239</v>
      </c>
      <c r="J273" s="261"/>
      <c r="K273" s="274">
        <f t="shared" ref="K273:M273" si="63">K271/SHARDING(K272)</f>
        <v>128</v>
      </c>
      <c r="L273" s="274">
        <f t="shared" si="63"/>
        <v>128</v>
      </c>
      <c r="M273" s="274">
        <f t="shared" si="63"/>
        <v>7168</v>
      </c>
      <c r="N273" s="274" t="s">
        <v>240</v>
      </c>
      <c r="O273" s="241"/>
      <c r="P273" s="276">
        <f>SIZEOF_IN_MIB(J273:M273, $O270)</f>
        <v>112</v>
      </c>
      <c r="Q273" s="241"/>
    </row>
    <row r="274">
      <c r="E274" s="266"/>
      <c r="F274" s="259" t="s">
        <v>257</v>
      </c>
      <c r="G274" s="260"/>
      <c r="H274" s="271" t="s">
        <v>238</v>
      </c>
      <c r="I274" s="271" t="s">
        <v>239</v>
      </c>
      <c r="J274" s="270"/>
      <c r="K274" s="269" t="s">
        <v>40</v>
      </c>
      <c r="L274" s="269" t="s">
        <v>38</v>
      </c>
      <c r="M274" s="269" t="s">
        <v>125</v>
      </c>
      <c r="N274" s="271" t="s">
        <v>240</v>
      </c>
      <c r="O274" s="399" t="s">
        <v>82</v>
      </c>
      <c r="P274" s="273"/>
      <c r="Q274" s="399" t="b">
        <v>0</v>
      </c>
    </row>
    <row r="275">
      <c r="E275" s="266"/>
      <c r="F275" s="267"/>
      <c r="G275" s="268"/>
      <c r="H275" s="262" t="s">
        <v>242</v>
      </c>
      <c r="I275" s="274" t="s">
        <v>239</v>
      </c>
      <c r="J275" s="261"/>
      <c r="K275" s="274">
        <f t="shared" ref="K275:M275" si="64">PARAMS(K274)</f>
        <v>4096</v>
      </c>
      <c r="L275" s="274">
        <f t="shared" si="64"/>
        <v>1</v>
      </c>
      <c r="M275" s="274">
        <f t="shared" si="64"/>
        <v>7168</v>
      </c>
      <c r="N275" s="274" t="s">
        <v>240</v>
      </c>
      <c r="O275" s="275"/>
      <c r="P275" s="276">
        <f>SIZEOF_IN_MIB(K275:M275, $O274)</f>
        <v>56</v>
      </c>
      <c r="Q275" s="275"/>
    </row>
    <row r="276">
      <c r="E276" s="266"/>
      <c r="F276" s="267"/>
      <c r="G276" s="268"/>
      <c r="H276" s="271" t="s">
        <v>244</v>
      </c>
      <c r="I276" s="271" t="s">
        <v>239</v>
      </c>
      <c r="J276" s="270"/>
      <c r="K276" s="269" t="s">
        <v>143</v>
      </c>
      <c r="L276" s="269"/>
      <c r="M276" s="271"/>
      <c r="N276" s="271" t="s">
        <v>240</v>
      </c>
      <c r="O276" s="272"/>
      <c r="P276" s="273"/>
      <c r="Q276" s="272"/>
    </row>
    <row r="277">
      <c r="E277" s="266"/>
      <c r="F277" s="278"/>
      <c r="G277" s="279"/>
      <c r="H277" s="274" t="s">
        <v>246</v>
      </c>
      <c r="I277" s="274" t="s">
        <v>239</v>
      </c>
      <c r="J277" s="274"/>
      <c r="K277" s="274">
        <f t="shared" ref="K277:M277" si="65">K275/SHARDING(K276)</f>
        <v>256</v>
      </c>
      <c r="L277" s="274">
        <f t="shared" si="65"/>
        <v>1</v>
      </c>
      <c r="M277" s="274">
        <f t="shared" si="65"/>
        <v>7168</v>
      </c>
      <c r="N277" s="274" t="s">
        <v>240</v>
      </c>
      <c r="O277" s="241"/>
      <c r="P277" s="276">
        <f>SIZEOF_IN_MIB(K277:M277, $O274)</f>
        <v>3.5</v>
      </c>
      <c r="Q277" s="241"/>
    </row>
    <row r="278">
      <c r="E278" s="266"/>
      <c r="F278" s="400" t="s">
        <v>293</v>
      </c>
      <c r="G278" s="385" t="s">
        <v>45</v>
      </c>
      <c r="H278" s="423"/>
      <c r="I278" s="424"/>
      <c r="J278" s="270"/>
      <c r="K278" s="270"/>
      <c r="L278" s="271"/>
      <c r="M278" s="271"/>
      <c r="N278" s="271"/>
      <c r="O278" s="270"/>
      <c r="P278" s="273"/>
      <c r="Q278" s="305"/>
    </row>
    <row r="279">
      <c r="E279" s="266"/>
      <c r="F279" s="277"/>
      <c r="G279" s="385"/>
      <c r="H279" s="274"/>
      <c r="I279" s="418"/>
      <c r="J279" s="261"/>
      <c r="K279" s="261"/>
      <c r="L279" s="274"/>
      <c r="M279" s="274"/>
      <c r="N279" s="274"/>
      <c r="O279" s="261"/>
      <c r="P279" s="264"/>
      <c r="Q279" s="222"/>
    </row>
    <row r="280">
      <c r="E280" s="266"/>
      <c r="F280" s="384" t="s">
        <v>285</v>
      </c>
      <c r="G280" s="385" t="s">
        <v>286</v>
      </c>
      <c r="H280" s="271" t="str">
        <f>VLOOKUP(O266&amp;","&amp;O270,$T$2:$W$11,4, FALSE)</f>
        <v>fp8</v>
      </c>
      <c r="I280" s="419"/>
      <c r="J280" s="270"/>
      <c r="K280" s="270"/>
      <c r="L280" s="271"/>
      <c r="M280" s="271"/>
      <c r="N280" s="271"/>
      <c r="O280" s="270"/>
      <c r="P280" s="510"/>
      <c r="Q280" s="305"/>
    </row>
    <row r="281">
      <c r="E281" s="266"/>
      <c r="F281" s="266"/>
      <c r="G281" s="381" t="s">
        <v>299</v>
      </c>
      <c r="H281" s="420" t="str">
        <f>CALCULATE_FLOPS(J269:M269,J273:M273,K273:L273,1,H280)</f>
        <v>#N/A</v>
      </c>
      <c r="I281" s="893" t="s">
        <v>317</v>
      </c>
      <c r="J281" s="261"/>
      <c r="K281" s="261"/>
      <c r="L281" s="274"/>
      <c r="M281" s="274"/>
      <c r="N281" s="274"/>
      <c r="O281" s="261"/>
      <c r="P281" s="264"/>
      <c r="Q281" s="222"/>
    </row>
    <row r="282">
      <c r="E282" s="266"/>
      <c r="F282" s="277"/>
      <c r="G282" s="388" t="s">
        <v>288</v>
      </c>
      <c r="H282" s="517" t="str">
        <f>COMPUTE_TIME_MS(H281, H280)</f>
        <v>#N/A</v>
      </c>
      <c r="I282" s="390"/>
      <c r="J282" s="391"/>
      <c r="K282" s="391"/>
      <c r="L282" s="392"/>
      <c r="M282" s="392"/>
      <c r="N282" s="392"/>
      <c r="O282" s="391"/>
      <c r="P282" s="518"/>
      <c r="Q282" s="305"/>
    </row>
    <row r="283">
      <c r="E283" s="266"/>
      <c r="F283" s="384" t="s">
        <v>289</v>
      </c>
      <c r="G283" s="381" t="s">
        <v>290</v>
      </c>
      <c r="H283" s="303">
        <f>IF(Q266,0,P269)+IF(Q270,0,P273)+IF(Q274,0,P277)</f>
        <v>119.5</v>
      </c>
      <c r="I283" s="261"/>
      <c r="J283" s="261"/>
      <c r="K283" s="261"/>
      <c r="L283" s="274"/>
      <c r="M283" s="274"/>
      <c r="N283" s="274"/>
      <c r="O283" s="261"/>
      <c r="P283" s="264"/>
      <c r="Q283" s="222"/>
    </row>
    <row r="284">
      <c r="E284" s="277"/>
      <c r="F284" s="277"/>
      <c r="G284" s="395" t="s">
        <v>291</v>
      </c>
      <c r="H284" s="479" t="str">
        <f>HBM_TIME_MS(H283)</f>
        <v>#N/A</v>
      </c>
      <c r="I284" s="391"/>
      <c r="J284" s="391"/>
      <c r="K284" s="391"/>
      <c r="L284" s="392"/>
      <c r="M284" s="392"/>
      <c r="N284" s="392"/>
      <c r="O284" s="391"/>
      <c r="P284" s="518"/>
      <c r="Q284" s="305"/>
    </row>
    <row r="288">
      <c r="E288" s="894" t="s">
        <v>318</v>
      </c>
      <c r="F288" s="172"/>
      <c r="G288" s="172"/>
      <c r="H288" s="172"/>
      <c r="I288" s="172"/>
      <c r="J288" s="172"/>
      <c r="K288" s="172"/>
      <c r="L288" s="172"/>
      <c r="M288" s="172"/>
      <c r="N288" s="172"/>
      <c r="O288" s="172"/>
      <c r="P288" s="172"/>
      <c r="Q288" s="172"/>
    </row>
    <row r="289">
      <c r="E289" s="249" t="s">
        <v>229</v>
      </c>
      <c r="F289" s="519" t="s">
        <v>230</v>
      </c>
      <c r="G289" s="251"/>
      <c r="H289" s="520"/>
      <c r="I289" s="250" t="s">
        <v>231</v>
      </c>
      <c r="J289" s="521"/>
      <c r="K289" s="521"/>
      <c r="L289" s="521"/>
      <c r="M289" s="521"/>
      <c r="N289" s="520"/>
      <c r="O289" s="253" t="s">
        <v>232</v>
      </c>
      <c r="P289" s="253" t="s">
        <v>319</v>
      </c>
      <c r="Q289" s="255" t="s">
        <v>234</v>
      </c>
    </row>
    <row r="290">
      <c r="E290" s="258" t="s">
        <v>320</v>
      </c>
      <c r="F290" s="522" t="s">
        <v>293</v>
      </c>
      <c r="G290" s="523" t="s">
        <v>54</v>
      </c>
      <c r="H290" s="524" t="s">
        <v>321</v>
      </c>
      <c r="I290" s="374"/>
      <c r="J290" s="374"/>
      <c r="K290" s="485"/>
      <c r="L290" s="485"/>
      <c r="M290" s="525"/>
      <c r="N290" s="374"/>
      <c r="O290" s="485"/>
      <c r="P290" s="374"/>
      <c r="Q290" s="485"/>
    </row>
    <row r="291">
      <c r="E291" s="266"/>
      <c r="F291" s="266"/>
      <c r="G291" s="297" t="s">
        <v>259</v>
      </c>
      <c r="H291" s="463" t="s">
        <v>238</v>
      </c>
      <c r="I291" s="261" t="s">
        <v>239</v>
      </c>
      <c r="J291" s="261"/>
      <c r="K291" s="262" t="s">
        <v>40</v>
      </c>
      <c r="L291" s="262" t="s">
        <v>159</v>
      </c>
      <c r="M291" s="283" t="s">
        <v>125</v>
      </c>
      <c r="N291" s="261" t="s">
        <v>240</v>
      </c>
      <c r="O291" s="263" t="s">
        <v>63</v>
      </c>
      <c r="P291" s="261"/>
      <c r="Q291" s="263"/>
    </row>
    <row r="292">
      <c r="E292" s="266"/>
      <c r="F292" s="266"/>
      <c r="G292" s="266"/>
      <c r="H292" s="304" t="s">
        <v>242</v>
      </c>
      <c r="I292" s="270" t="s">
        <v>239</v>
      </c>
      <c r="J292" s="271"/>
      <c r="K292" s="270">
        <f t="shared" ref="K292:M292" si="66">PARAMS(K291)</f>
        <v>4096</v>
      </c>
      <c r="L292" s="270">
        <f t="shared" si="66"/>
        <v>8</v>
      </c>
      <c r="M292" s="270">
        <f t="shared" si="66"/>
        <v>7168</v>
      </c>
      <c r="N292" s="270" t="s">
        <v>240</v>
      </c>
      <c r="O292" s="272"/>
      <c r="P292" s="440">
        <f>SIZEOF_IN_MIB(J292:M292, O291)</f>
        <v>224</v>
      </c>
      <c r="Q292" s="272"/>
    </row>
    <row r="293">
      <c r="E293" s="266"/>
      <c r="F293" s="266"/>
      <c r="G293" s="266"/>
      <c r="H293" s="302" t="s">
        <v>260</v>
      </c>
      <c r="I293" s="274" t="s">
        <v>239</v>
      </c>
      <c r="J293" s="261"/>
      <c r="K293" s="262" t="s">
        <v>143</v>
      </c>
      <c r="L293" s="262"/>
      <c r="M293" s="262"/>
      <c r="N293" s="274" t="s">
        <v>240</v>
      </c>
      <c r="O293" s="275"/>
      <c r="P293" s="303"/>
      <c r="Q293" s="275"/>
    </row>
    <row r="294">
      <c r="E294" s="266"/>
      <c r="F294" s="266"/>
      <c r="G294" s="266"/>
      <c r="H294" s="304" t="s">
        <v>261</v>
      </c>
      <c r="I294" s="271" t="s">
        <v>239</v>
      </c>
      <c r="J294" s="270"/>
      <c r="K294" s="271">
        <f t="shared" ref="K294:M294" si="67">K292/SHARDING(K293)</f>
        <v>256</v>
      </c>
      <c r="L294" s="271">
        <f t="shared" si="67"/>
        <v>8</v>
      </c>
      <c r="M294" s="271">
        <f t="shared" si="67"/>
        <v>7168</v>
      </c>
      <c r="N294" s="269" t="s">
        <v>240</v>
      </c>
      <c r="O294" s="272"/>
      <c r="P294" s="440"/>
      <c r="Q294" s="272"/>
    </row>
    <row r="295">
      <c r="E295" s="266"/>
      <c r="F295" s="266"/>
      <c r="G295" s="277"/>
      <c r="H295" s="302" t="s">
        <v>262</v>
      </c>
      <c r="I295" s="274" t="s">
        <v>239</v>
      </c>
      <c r="J295" s="261"/>
      <c r="K295" s="262" t="s">
        <v>143</v>
      </c>
      <c r="L295" s="262"/>
      <c r="M295" s="262"/>
      <c r="N295" s="274" t="s">
        <v>240</v>
      </c>
      <c r="O295" s="241"/>
      <c r="P295" s="303">
        <f>SIZEOF_IN_MIB(J294:M294, O291)</f>
        <v>14</v>
      </c>
      <c r="Q295" s="241"/>
    </row>
    <row r="296">
      <c r="E296" s="266"/>
      <c r="F296" s="266"/>
      <c r="G296" s="526" t="s">
        <v>564</v>
      </c>
      <c r="H296" s="645">
        <f>P292</f>
        <v>224</v>
      </c>
      <c r="I296" s="305"/>
      <c r="J296" s="305"/>
      <c r="K296" s="305"/>
      <c r="L296" s="305"/>
      <c r="M296" s="305"/>
      <c r="N296" s="305"/>
      <c r="O296" s="305"/>
      <c r="P296" s="528"/>
      <c r="Q296" s="305"/>
    </row>
    <row r="297">
      <c r="E297" s="266"/>
      <c r="F297" s="266"/>
      <c r="G297" s="531" t="s">
        <v>565</v>
      </c>
      <c r="H297" s="799" t="str">
        <f>ALL2ALL_CHIP2CHIP_TIME_MS(H296)</f>
        <v>#N/A</v>
      </c>
      <c r="I297" s="222"/>
      <c r="J297" s="222"/>
      <c r="K297" s="222"/>
      <c r="L297" s="222"/>
      <c r="M297" s="222"/>
      <c r="N297" s="222"/>
      <c r="O297" s="222"/>
      <c r="P297" s="530"/>
      <c r="Q297" s="222"/>
    </row>
    <row r="298">
      <c r="E298" s="266"/>
      <c r="F298" s="266"/>
      <c r="G298" s="533"/>
      <c r="H298" s="449"/>
      <c r="I298" s="271"/>
      <c r="J298" s="270"/>
      <c r="K298" s="269"/>
      <c r="L298" s="488"/>
      <c r="M298" s="269"/>
      <c r="N298" s="271"/>
      <c r="O298" s="269"/>
      <c r="P298" s="440"/>
      <c r="Q298" s="269"/>
    </row>
    <row r="299">
      <c r="E299" s="266"/>
      <c r="F299" s="266"/>
      <c r="G299" s="523" t="s">
        <v>325</v>
      </c>
      <c r="H299" s="535" t="s">
        <v>713</v>
      </c>
      <c r="I299" s="375"/>
      <c r="J299" s="374"/>
      <c r="K299" s="485"/>
      <c r="L299" s="372"/>
      <c r="M299" s="485"/>
      <c r="N299" s="375"/>
      <c r="O299" s="485"/>
      <c r="P299" s="536"/>
      <c r="Q299" s="485"/>
    </row>
    <row r="300">
      <c r="E300" s="266"/>
      <c r="F300" s="266"/>
      <c r="G300" s="297" t="s">
        <v>259</v>
      </c>
      <c r="H300" s="449" t="s">
        <v>238</v>
      </c>
      <c r="I300" s="271" t="s">
        <v>239</v>
      </c>
      <c r="J300" s="270"/>
      <c r="K300" s="269" t="s">
        <v>40</v>
      </c>
      <c r="L300" s="488" t="s">
        <v>38</v>
      </c>
      <c r="M300" s="269" t="s">
        <v>125</v>
      </c>
      <c r="N300" s="271" t="s">
        <v>240</v>
      </c>
      <c r="O300" s="399" t="s">
        <v>63</v>
      </c>
      <c r="P300" s="440"/>
      <c r="Q300" s="399"/>
    </row>
    <row r="301">
      <c r="E301" s="266"/>
      <c r="F301" s="266"/>
      <c r="G301" s="266"/>
      <c r="H301" s="302" t="s">
        <v>242</v>
      </c>
      <c r="I301" s="274" t="s">
        <v>239</v>
      </c>
      <c r="J301" s="261"/>
      <c r="K301" s="274">
        <f t="shared" ref="K301:M301" si="68">PARAMS(K300)</f>
        <v>4096</v>
      </c>
      <c r="L301" s="274">
        <f t="shared" si="68"/>
        <v>1</v>
      </c>
      <c r="M301" s="274">
        <f t="shared" si="68"/>
        <v>7168</v>
      </c>
      <c r="N301" s="274" t="s">
        <v>240</v>
      </c>
      <c r="O301" s="275"/>
      <c r="P301" s="303">
        <f>SIZEOF_IN_MIB(J301:M301, O300)</f>
        <v>28</v>
      </c>
      <c r="Q301" s="275"/>
    </row>
    <row r="302">
      <c r="E302" s="266"/>
      <c r="F302" s="266"/>
      <c r="G302" s="266"/>
      <c r="H302" s="304" t="s">
        <v>260</v>
      </c>
      <c r="I302" s="271" t="s">
        <v>239</v>
      </c>
      <c r="J302" s="270"/>
      <c r="K302" s="269" t="s">
        <v>143</v>
      </c>
      <c r="L302" s="269"/>
      <c r="M302" s="269"/>
      <c r="N302" s="271" t="s">
        <v>240</v>
      </c>
      <c r="O302" s="272"/>
      <c r="P302" s="440"/>
      <c r="Q302" s="272"/>
    </row>
    <row r="303">
      <c r="E303" s="266"/>
      <c r="F303" s="266"/>
      <c r="G303" s="266"/>
      <c r="H303" s="534" t="s">
        <v>246</v>
      </c>
      <c r="I303" s="274" t="s">
        <v>239</v>
      </c>
      <c r="J303" s="261"/>
      <c r="K303" s="274">
        <f t="shared" ref="K303:M303" si="69">K301/SHARDING(K302)</f>
        <v>256</v>
      </c>
      <c r="L303" s="274">
        <f t="shared" si="69"/>
        <v>1</v>
      </c>
      <c r="M303" s="274">
        <f t="shared" si="69"/>
        <v>7168</v>
      </c>
      <c r="N303" s="274" t="s">
        <v>240</v>
      </c>
      <c r="O303" s="275"/>
      <c r="P303" s="303">
        <f>SIZEOF_IN_MIB(J303:M303, O300)</f>
        <v>1.75</v>
      </c>
      <c r="Q303" s="241"/>
    </row>
    <row r="304">
      <c r="E304" s="266"/>
      <c r="F304" s="266"/>
      <c r="G304" s="277"/>
      <c r="H304" s="542" t="s">
        <v>262</v>
      </c>
      <c r="I304" s="271" t="s">
        <v>239</v>
      </c>
      <c r="J304" s="305"/>
      <c r="K304" s="305"/>
      <c r="L304" s="305"/>
      <c r="M304" s="269"/>
      <c r="N304" s="271" t="s">
        <v>240</v>
      </c>
      <c r="O304" s="280"/>
      <c r="P304" s="528"/>
      <c r="Q304" s="305"/>
    </row>
    <row r="305">
      <c r="E305" s="266"/>
      <c r="F305" s="266"/>
      <c r="G305" s="311" t="s">
        <v>264</v>
      </c>
      <c r="H305" s="800">
        <f>SHARDING(K302)</f>
        <v>16</v>
      </c>
      <c r="I305" s="222"/>
      <c r="J305" s="222"/>
      <c r="K305" s="222"/>
      <c r="L305" s="222"/>
      <c r="M305" s="222"/>
      <c r="N305" s="222"/>
      <c r="O305" s="222"/>
      <c r="P305" s="530"/>
      <c r="Q305" s="222"/>
    </row>
    <row r="306">
      <c r="E306" s="266"/>
      <c r="F306" s="266"/>
      <c r="G306" s="311" t="s">
        <v>265</v>
      </c>
      <c r="H306" s="321">
        <f>P303 * (H305-1)</f>
        <v>26.25</v>
      </c>
      <c r="I306" s="305"/>
      <c r="J306" s="305"/>
      <c r="K306" s="305"/>
      <c r="L306" s="305"/>
      <c r="M306" s="305"/>
      <c r="N306" s="305"/>
      <c r="O306" s="305"/>
      <c r="P306" s="528"/>
      <c r="Q306" s="305"/>
    </row>
    <row r="307">
      <c r="E307" s="266"/>
      <c r="F307" s="266"/>
      <c r="G307" s="320" t="s">
        <v>266</v>
      </c>
      <c r="H307" s="316">
        <f>H306*H305</f>
        <v>420</v>
      </c>
      <c r="I307" s="274"/>
      <c r="J307" s="261"/>
      <c r="K307" s="261"/>
      <c r="L307" s="262"/>
      <c r="M307" s="274"/>
      <c r="N307" s="274"/>
      <c r="O307" s="262"/>
      <c r="P307" s="303"/>
      <c r="Q307" s="262"/>
    </row>
    <row r="308">
      <c r="E308" s="266"/>
      <c r="F308" s="266"/>
      <c r="G308" s="322" t="s">
        <v>267</v>
      </c>
      <c r="H308" s="859" t="str">
        <f>IFS(H305=8,12,
H305=4,4,
H305=2,1,
H305=1,0,
TRUE,NA())</f>
        <v>#N/A</v>
      </c>
      <c r="I308" s="271"/>
      <c r="J308" s="270"/>
      <c r="K308" s="270"/>
      <c r="L308" s="269"/>
      <c r="M308" s="271"/>
      <c r="N308" s="271"/>
      <c r="O308" s="269"/>
      <c r="P308" s="440"/>
      <c r="Q308" s="269"/>
    </row>
    <row r="309">
      <c r="E309" s="266"/>
      <c r="F309" s="266"/>
      <c r="G309" s="198" t="s">
        <v>268</v>
      </c>
      <c r="H309" s="217">
        <v>1.0</v>
      </c>
      <c r="I309" s="274"/>
      <c r="J309" s="261"/>
      <c r="K309" s="261"/>
      <c r="L309" s="262"/>
      <c r="M309" s="274"/>
      <c r="N309" s="274"/>
      <c r="O309" s="262"/>
      <c r="P309" s="303"/>
      <c r="Q309" s="262"/>
    </row>
    <row r="310">
      <c r="E310" s="266"/>
      <c r="F310" s="266"/>
      <c r="G310" s="328" t="s">
        <v>269</v>
      </c>
      <c r="H310" s="540" t="str">
        <f>ALL_GATHER_CHIP2CHIP_TIME_MS2(H307 * H309, H308)</f>
        <v>#N/A</v>
      </c>
      <c r="I310" s="271"/>
      <c r="J310" s="270"/>
      <c r="K310" s="270"/>
      <c r="L310" s="269"/>
      <c r="M310" s="271"/>
      <c r="N310" s="271"/>
      <c r="O310" s="269"/>
      <c r="P310" s="440"/>
      <c r="Q310" s="269"/>
    </row>
    <row r="311">
      <c r="E311" s="266"/>
      <c r="F311" s="266"/>
      <c r="G311" s="533"/>
      <c r="H311" s="534"/>
      <c r="I311" s="274"/>
      <c r="J311" s="261"/>
      <c r="K311" s="262"/>
      <c r="L311" s="425"/>
      <c r="M311" s="262"/>
      <c r="N311" s="274"/>
      <c r="O311" s="262"/>
      <c r="P311" s="303"/>
      <c r="Q311" s="262"/>
    </row>
    <row r="312">
      <c r="E312" s="266"/>
      <c r="F312" s="266"/>
      <c r="G312" s="523" t="s">
        <v>53</v>
      </c>
      <c r="H312" s="524" t="s">
        <v>328</v>
      </c>
      <c r="I312" s="375"/>
      <c r="J312" s="374"/>
      <c r="K312" s="485"/>
      <c r="L312" s="372"/>
      <c r="M312" s="485"/>
      <c r="N312" s="375"/>
      <c r="O312" s="485"/>
      <c r="P312" s="536"/>
      <c r="Q312" s="485"/>
    </row>
    <row r="313">
      <c r="E313" s="266"/>
      <c r="F313" s="266"/>
      <c r="G313" s="541" t="s">
        <v>259</v>
      </c>
      <c r="H313" s="534" t="s">
        <v>238</v>
      </c>
      <c r="I313" s="274" t="s">
        <v>239</v>
      </c>
      <c r="J313" s="261"/>
      <c r="K313" s="262" t="s">
        <v>40</v>
      </c>
      <c r="L313" s="425" t="s">
        <v>38</v>
      </c>
      <c r="M313" s="262" t="s">
        <v>125</v>
      </c>
      <c r="N313" s="274" t="s">
        <v>240</v>
      </c>
      <c r="O313" s="263" t="s">
        <v>63</v>
      </c>
      <c r="P313" s="303"/>
      <c r="Q313" s="262"/>
    </row>
    <row r="314">
      <c r="E314" s="266"/>
      <c r="F314" s="266"/>
      <c r="G314" s="266"/>
      <c r="H314" s="304" t="s">
        <v>242</v>
      </c>
      <c r="I314" s="271" t="s">
        <v>239</v>
      </c>
      <c r="J314" s="270"/>
      <c r="K314" s="271">
        <f t="shared" ref="K314:M314" si="70">PARAMS(K313)</f>
        <v>4096</v>
      </c>
      <c r="L314" s="271">
        <f t="shared" si="70"/>
        <v>1</v>
      </c>
      <c r="M314" s="271">
        <f t="shared" si="70"/>
        <v>7168</v>
      </c>
      <c r="N314" s="271" t="s">
        <v>240</v>
      </c>
      <c r="O314" s="272"/>
      <c r="P314" s="440">
        <f>SIZEOF_IN_MIB(J314:M314, O313)</f>
        <v>28</v>
      </c>
      <c r="Q314" s="269"/>
    </row>
    <row r="315">
      <c r="E315" s="266"/>
      <c r="F315" s="266"/>
      <c r="G315" s="266"/>
      <c r="H315" s="302" t="s">
        <v>260</v>
      </c>
      <c r="I315" s="274" t="s">
        <v>239</v>
      </c>
      <c r="J315" s="261"/>
      <c r="K315" s="262" t="s">
        <v>143</v>
      </c>
      <c r="L315" s="262"/>
      <c r="M315" s="262"/>
      <c r="N315" s="274" t="s">
        <v>240</v>
      </c>
      <c r="O315" s="275"/>
      <c r="P315" s="303"/>
      <c r="Q315" s="262"/>
    </row>
    <row r="316">
      <c r="E316" s="266"/>
      <c r="F316" s="266"/>
      <c r="G316" s="266"/>
      <c r="H316" s="304" t="s">
        <v>261</v>
      </c>
      <c r="I316" s="271" t="s">
        <v>239</v>
      </c>
      <c r="J316" s="270"/>
      <c r="K316" s="271">
        <f t="shared" ref="K316:M316" si="71">K314/SHARDING(K315)</f>
        <v>256</v>
      </c>
      <c r="L316" s="271">
        <f t="shared" si="71"/>
        <v>1</v>
      </c>
      <c r="M316" s="271">
        <f t="shared" si="71"/>
        <v>7168</v>
      </c>
      <c r="N316" s="271" t="s">
        <v>240</v>
      </c>
      <c r="O316" s="272"/>
      <c r="P316" s="440">
        <f>SIZEOF_IN_MIB(J316:M316, O313)</f>
        <v>1.75</v>
      </c>
      <c r="Q316" s="269"/>
    </row>
    <row r="317">
      <c r="E317" s="266"/>
      <c r="F317" s="266"/>
      <c r="G317" s="277"/>
      <c r="H317" s="537" t="s">
        <v>262</v>
      </c>
      <c r="I317" s="274" t="s">
        <v>239</v>
      </c>
      <c r="J317" s="222"/>
      <c r="K317" s="222"/>
      <c r="L317" s="222"/>
      <c r="M317" s="262"/>
      <c r="N317" s="274" t="s">
        <v>240</v>
      </c>
      <c r="O317" s="241"/>
      <c r="P317" s="222"/>
      <c r="Q317" s="262"/>
    </row>
    <row r="318">
      <c r="E318" s="266"/>
      <c r="F318" s="266"/>
      <c r="G318" s="384" t="s">
        <v>329</v>
      </c>
      <c r="H318" s="542" t="s">
        <v>264</v>
      </c>
      <c r="I318" s="305"/>
      <c r="J318" s="336" t="str">
        <f>SHARDING(K315) / HW_SPEC("# of TensorCore per Chip")</f>
        <v>#N/A</v>
      </c>
      <c r="K318" s="270"/>
      <c r="L318" s="269"/>
      <c r="M318" s="271"/>
      <c r="N318" s="271"/>
      <c r="O318" s="269"/>
      <c r="P318" s="440"/>
      <c r="Q318" s="269"/>
    </row>
    <row r="319">
      <c r="E319" s="266"/>
      <c r="F319" s="266"/>
      <c r="G319" s="266"/>
      <c r="H319" s="537" t="s">
        <v>265</v>
      </c>
      <c r="I319" s="222"/>
      <c r="J319" s="316" t="str">
        <f>P316 * HW_SPEC("# of TensorCore per Chip") * (J318-1)</f>
        <v>#N/A</v>
      </c>
      <c r="K319" s="261"/>
      <c r="L319" s="262"/>
      <c r="M319" s="274"/>
      <c r="N319" s="274"/>
      <c r="O319" s="262"/>
      <c r="P319" s="303"/>
      <c r="Q319" s="262"/>
    </row>
    <row r="320">
      <c r="E320" s="266"/>
      <c r="F320" s="266"/>
      <c r="G320" s="266"/>
      <c r="H320" s="336" t="s">
        <v>266</v>
      </c>
      <c r="I320" s="305"/>
      <c r="J320" s="321" t="str">
        <f>J319*J318</f>
        <v>#N/A</v>
      </c>
      <c r="K320" s="270"/>
      <c r="L320" s="269"/>
      <c r="M320" s="271"/>
      <c r="N320" s="271"/>
      <c r="O320" s="269"/>
      <c r="P320" s="440"/>
      <c r="Q320" s="269"/>
    </row>
    <row r="321">
      <c r="E321" s="266"/>
      <c r="F321" s="266"/>
      <c r="G321" s="266"/>
      <c r="H321" s="404" t="s">
        <v>267</v>
      </c>
      <c r="I321" s="222"/>
      <c r="J321" s="323" t="str">
        <f>IFS(J318=8,12,
J318=4,4,
J318=2,1,
J318=1,0,
TRUE,NA())</f>
        <v>#N/A</v>
      </c>
      <c r="K321" s="261"/>
      <c r="L321" s="262"/>
      <c r="M321" s="274"/>
      <c r="N321" s="274"/>
      <c r="O321" s="262"/>
      <c r="P321" s="303"/>
      <c r="Q321" s="262"/>
    </row>
    <row r="322">
      <c r="E322" s="266"/>
      <c r="F322" s="266"/>
      <c r="G322" s="266"/>
      <c r="H322" s="538" t="s">
        <v>268</v>
      </c>
      <c r="I322" s="305"/>
      <c r="J322" s="543" t="s">
        <v>714</v>
      </c>
      <c r="K322" s="270"/>
      <c r="L322" s="269"/>
      <c r="M322" s="271"/>
      <c r="N322" s="271"/>
      <c r="O322" s="269"/>
      <c r="P322" s="440"/>
      <c r="Q322" s="269"/>
    </row>
    <row r="323">
      <c r="E323" s="266"/>
      <c r="F323" s="266"/>
      <c r="G323" s="277"/>
      <c r="H323" s="544" t="s">
        <v>269</v>
      </c>
      <c r="I323" s="545"/>
      <c r="J323" s="329" t="str">
        <f>ALL_GATHER_CHIP2CHIP_TIME_MS2(J320 * J322, J321)</f>
        <v>#N/A</v>
      </c>
      <c r="K323" s="261"/>
      <c r="L323" s="262"/>
      <c r="M323" s="274"/>
      <c r="N323" s="274"/>
      <c r="O323" s="262"/>
      <c r="P323" s="303"/>
      <c r="Q323" s="262"/>
    </row>
    <row r="324">
      <c r="E324" s="266"/>
      <c r="F324" s="266"/>
      <c r="G324" s="384" t="s">
        <v>330</v>
      </c>
      <c r="H324" s="336" t="s">
        <v>264</v>
      </c>
      <c r="I324" s="313"/>
      <c r="J324" s="409" t="str">
        <f>HW_SPEC("# of TensorCore per Chip")</f>
        <v>#N/A</v>
      </c>
      <c r="K324" s="270"/>
      <c r="L324" s="269"/>
      <c r="M324" s="271"/>
      <c r="N324" s="271"/>
      <c r="O324" s="269"/>
      <c r="P324" s="440"/>
      <c r="Q324" s="269"/>
    </row>
    <row r="325">
      <c r="E325" s="266"/>
      <c r="F325" s="266"/>
      <c r="G325" s="266"/>
      <c r="H325" s="404" t="s">
        <v>265</v>
      </c>
      <c r="I325" s="317"/>
      <c r="J325" s="316" t="str">
        <f> P314 / J324 * (J324-1)</f>
        <v>#N/A</v>
      </c>
      <c r="K325" s="261"/>
      <c r="L325" s="262"/>
      <c r="M325" s="274"/>
      <c r="N325" s="274"/>
      <c r="O325" s="262"/>
      <c r="P325" s="303"/>
      <c r="Q325" s="262"/>
    </row>
    <row r="326">
      <c r="E326" s="266"/>
      <c r="F326" s="266"/>
      <c r="G326" s="266"/>
      <c r="H326" s="336" t="s">
        <v>266</v>
      </c>
      <c r="I326" s="313"/>
      <c r="J326" s="321" t="str">
        <f>J325*J324</f>
        <v>#N/A</v>
      </c>
      <c r="K326" s="270"/>
      <c r="L326" s="269"/>
      <c r="M326" s="271"/>
      <c r="N326" s="271"/>
      <c r="O326" s="269"/>
      <c r="P326" s="440"/>
      <c r="Q326" s="269"/>
    </row>
    <row r="327">
      <c r="E327" s="266"/>
      <c r="F327" s="266"/>
      <c r="G327" s="266"/>
      <c r="H327" s="546" t="s">
        <v>269</v>
      </c>
      <c r="I327" s="547"/>
      <c r="J327" s="548" t="str">
        <f>ALL_GATHER_CORE2CORE_TIME_MS(J326)</f>
        <v>#N/A</v>
      </c>
      <c r="K327" s="261"/>
      <c r="L327" s="262"/>
      <c r="M327" s="274"/>
      <c r="N327" s="274"/>
      <c r="O327" s="262"/>
      <c r="P327" s="303"/>
      <c r="Q327" s="262"/>
    </row>
    <row r="328">
      <c r="E328" s="266"/>
      <c r="F328" s="266"/>
      <c r="G328" s="277"/>
      <c r="H328" s="549" t="s">
        <v>331</v>
      </c>
      <c r="I328" s="550"/>
      <c r="J328" s="551" t="str">
        <f>J327/J318</f>
        <v>#N/A</v>
      </c>
      <c r="K328" s="270"/>
      <c r="L328" s="269"/>
      <c r="M328" s="271"/>
      <c r="N328" s="271"/>
      <c r="O328" s="269"/>
      <c r="P328" s="440"/>
      <c r="Q328" s="269"/>
    </row>
    <row r="329">
      <c r="E329" s="266"/>
      <c r="F329" s="266"/>
      <c r="G329" s="328" t="s">
        <v>274</v>
      </c>
      <c r="H329" s="552" t="str">
        <f>J323+J328</f>
        <v>#N/A</v>
      </c>
      <c r="I329" s="222"/>
      <c r="J329" s="553"/>
      <c r="K329" s="261"/>
      <c r="L329" s="262"/>
      <c r="M329" s="274"/>
      <c r="N329" s="274"/>
      <c r="O329" s="262"/>
      <c r="P329" s="303"/>
      <c r="Q329" s="262"/>
    </row>
    <row r="330">
      <c r="E330" s="266"/>
      <c r="F330" s="266"/>
      <c r="G330" s="533"/>
      <c r="H330" s="554"/>
      <c r="I330" s="419"/>
      <c r="J330" s="270"/>
      <c r="K330" s="270"/>
      <c r="L330" s="271"/>
      <c r="M330" s="271"/>
      <c r="N330" s="271"/>
      <c r="O330" s="270"/>
      <c r="P330" s="440"/>
      <c r="Q330" s="305"/>
    </row>
    <row r="331">
      <c r="E331" s="266"/>
      <c r="F331" s="266"/>
      <c r="G331" s="555" t="s">
        <v>332</v>
      </c>
      <c r="H331" s="556" t="s">
        <v>53</v>
      </c>
      <c r="I331" s="513"/>
      <c r="J331" s="374"/>
      <c r="K331" s="374"/>
      <c r="L331" s="375"/>
      <c r="M331" s="375"/>
      <c r="N331" s="375"/>
      <c r="O331" s="374"/>
      <c r="P331" s="536"/>
      <c r="Q331" s="504"/>
    </row>
    <row r="332">
      <c r="E332" s="277"/>
      <c r="F332" s="277"/>
      <c r="G332" s="523" t="s">
        <v>298</v>
      </c>
      <c r="H332" s="557" t="str">
        <f>IFS(H331=G290,H297,H331=G299,H310,H331=G312,H329, TRUE,0)</f>
        <v>#N/A</v>
      </c>
      <c r="I332" s="513"/>
      <c r="J332" s="374"/>
      <c r="K332" s="374"/>
      <c r="L332" s="375"/>
      <c r="M332" s="375"/>
      <c r="N332" s="375"/>
      <c r="O332" s="374"/>
      <c r="P332" s="536"/>
      <c r="Q332" s="504"/>
    </row>
    <row r="333">
      <c r="E333" s="258" t="s">
        <v>334</v>
      </c>
      <c r="F333" s="559" t="s">
        <v>249</v>
      </c>
      <c r="G333" s="260"/>
      <c r="H333" s="298" t="s">
        <v>238</v>
      </c>
      <c r="I333" s="290" t="s">
        <v>239</v>
      </c>
      <c r="J333" s="290"/>
      <c r="K333" s="195" t="s">
        <v>40</v>
      </c>
      <c r="L333" s="195" t="s">
        <v>159</v>
      </c>
      <c r="M333" s="398" t="s">
        <v>125</v>
      </c>
      <c r="N333" s="290" t="s">
        <v>240</v>
      </c>
      <c r="O333" s="291" t="s">
        <v>63</v>
      </c>
      <c r="P333" s="301"/>
      <c r="Q333" s="291" t="b">
        <v>0</v>
      </c>
    </row>
    <row r="334">
      <c r="E334" s="266"/>
      <c r="F334" s="267"/>
      <c r="G334" s="268"/>
      <c r="H334" s="300" t="s">
        <v>242</v>
      </c>
      <c r="I334" s="290" t="s">
        <v>239</v>
      </c>
      <c r="J334" s="289"/>
      <c r="K334" s="290">
        <f t="shared" ref="K334:M334" si="72">PARAMS(K333)</f>
        <v>4096</v>
      </c>
      <c r="L334" s="290">
        <f t="shared" si="72"/>
        <v>8</v>
      </c>
      <c r="M334" s="290">
        <f t="shared" si="72"/>
        <v>7168</v>
      </c>
      <c r="N334" s="290" t="s">
        <v>240</v>
      </c>
      <c r="O334" s="266"/>
      <c r="P334" s="301">
        <f>SIZEOF_IN_MIB(J334:M334, O333)</f>
        <v>224</v>
      </c>
      <c r="Q334" s="266"/>
    </row>
    <row r="335">
      <c r="E335" s="266"/>
      <c r="F335" s="267"/>
      <c r="G335" s="268"/>
      <c r="H335" s="561" t="s">
        <v>244</v>
      </c>
      <c r="I335" s="289" t="s">
        <v>239</v>
      </c>
      <c r="J335" s="290"/>
      <c r="K335" s="195"/>
      <c r="L335" s="195"/>
      <c r="M335" s="195" t="s">
        <v>33</v>
      </c>
      <c r="N335" s="289" t="s">
        <v>240</v>
      </c>
      <c r="O335" s="266"/>
      <c r="P335" s="301"/>
      <c r="Q335" s="266"/>
    </row>
    <row r="336">
      <c r="E336" s="266"/>
      <c r="F336" s="278"/>
      <c r="G336" s="279"/>
      <c r="H336" s="302" t="s">
        <v>246</v>
      </c>
      <c r="I336" s="274" t="s">
        <v>239</v>
      </c>
      <c r="J336" s="261"/>
      <c r="K336" s="274">
        <f t="shared" ref="K336:M336" si="73">K334/SHARDING(K335)</f>
        <v>4096</v>
      </c>
      <c r="L336" s="274">
        <f t="shared" si="73"/>
        <v>8</v>
      </c>
      <c r="M336" s="274">
        <f t="shared" si="73"/>
        <v>896</v>
      </c>
      <c r="N336" s="274" t="s">
        <v>240</v>
      </c>
      <c r="O336" s="241"/>
      <c r="P336" s="303">
        <f>SIZEOF_IN_MIB(J336:M336, O333)</f>
        <v>28</v>
      </c>
      <c r="Q336" s="241"/>
    </row>
    <row r="337">
      <c r="E337" s="266"/>
      <c r="F337" s="562" t="s">
        <v>253</v>
      </c>
      <c r="G337" s="260"/>
      <c r="H337" s="449" t="s">
        <v>238</v>
      </c>
      <c r="I337" s="271" t="s">
        <v>239</v>
      </c>
      <c r="J337" s="269">
        <v>2.0</v>
      </c>
      <c r="K337" s="269" t="s">
        <v>131</v>
      </c>
      <c r="L337" s="488" t="s">
        <v>125</v>
      </c>
      <c r="M337" s="269" t="s">
        <v>129</v>
      </c>
      <c r="N337" s="271" t="s">
        <v>240</v>
      </c>
      <c r="O337" s="399" t="s">
        <v>127</v>
      </c>
      <c r="P337" s="440"/>
      <c r="Q337" s="399" t="b">
        <v>0</v>
      </c>
    </row>
    <row r="338">
      <c r="E338" s="266"/>
      <c r="F338" s="267"/>
      <c r="G338" s="268"/>
      <c r="H338" s="302" t="s">
        <v>242</v>
      </c>
      <c r="I338" s="274" t="s">
        <v>239</v>
      </c>
      <c r="J338" s="274">
        <f t="shared" ref="J338:M338" si="74">PARAMS(J337)</f>
        <v>2</v>
      </c>
      <c r="K338" s="274">
        <f t="shared" si="74"/>
        <v>256</v>
      </c>
      <c r="L338" s="274">
        <f t="shared" si="74"/>
        <v>7168</v>
      </c>
      <c r="M338" s="274">
        <f t="shared" si="74"/>
        <v>2048</v>
      </c>
      <c r="N338" s="274" t="s">
        <v>240</v>
      </c>
      <c r="O338" s="275"/>
      <c r="P338" s="303">
        <f>SIZEOF_IN_MIB(J338:M338, O337)</f>
        <v>3584</v>
      </c>
      <c r="Q338" s="275"/>
    </row>
    <row r="339">
      <c r="E339" s="266"/>
      <c r="F339" s="267"/>
      <c r="G339" s="268"/>
      <c r="H339" s="449" t="s">
        <v>244</v>
      </c>
      <c r="I339" s="271"/>
      <c r="J339" s="270"/>
      <c r="K339" s="269"/>
      <c r="L339" s="269" t="s">
        <v>33</v>
      </c>
      <c r="M339" s="269" t="s">
        <v>32</v>
      </c>
      <c r="N339" s="271" t="s">
        <v>240</v>
      </c>
      <c r="O339" s="272"/>
      <c r="P339" s="440"/>
      <c r="Q339" s="272"/>
    </row>
    <row r="340">
      <c r="E340" s="266"/>
      <c r="F340" s="278"/>
      <c r="G340" s="279"/>
      <c r="H340" s="534" t="s">
        <v>246</v>
      </c>
      <c r="I340" s="274" t="s">
        <v>239</v>
      </c>
      <c r="J340" s="274">
        <f t="shared" ref="J340:M340" si="75">J338/SHARDING(J339)</f>
        <v>2</v>
      </c>
      <c r="K340" s="274">
        <f t="shared" si="75"/>
        <v>256</v>
      </c>
      <c r="L340" s="274">
        <f t="shared" si="75"/>
        <v>896</v>
      </c>
      <c r="M340" s="274">
        <f t="shared" si="75"/>
        <v>1024</v>
      </c>
      <c r="N340" s="274" t="s">
        <v>240</v>
      </c>
      <c r="O340" s="241"/>
      <c r="P340" s="303">
        <f>SIZEOF_IN_MIB(J340:M340, O337)</f>
        <v>224</v>
      </c>
      <c r="Q340" s="241"/>
    </row>
    <row r="341">
      <c r="E341" s="266"/>
      <c r="F341" s="562" t="s">
        <v>257</v>
      </c>
      <c r="G341" s="260"/>
      <c r="H341" s="449" t="s">
        <v>238</v>
      </c>
      <c r="I341" s="271" t="s">
        <v>239</v>
      </c>
      <c r="J341" s="269">
        <v>2.0</v>
      </c>
      <c r="K341" s="269" t="s">
        <v>40</v>
      </c>
      <c r="L341" s="269" t="s">
        <v>159</v>
      </c>
      <c r="M341" s="269" t="s">
        <v>129</v>
      </c>
      <c r="N341" s="271" t="s">
        <v>240</v>
      </c>
      <c r="O341" s="478" t="s">
        <v>82</v>
      </c>
      <c r="P341" s="440"/>
      <c r="Q341" s="399" t="b">
        <v>0</v>
      </c>
    </row>
    <row r="342">
      <c r="E342" s="266"/>
      <c r="F342" s="267"/>
      <c r="G342" s="268"/>
      <c r="H342" s="302" t="s">
        <v>242</v>
      </c>
      <c r="I342" s="274" t="s">
        <v>239</v>
      </c>
      <c r="J342" s="274">
        <f t="shared" ref="J342:M342" si="76">PARAMS(J341)</f>
        <v>2</v>
      </c>
      <c r="K342" s="274">
        <f t="shared" si="76"/>
        <v>4096</v>
      </c>
      <c r="L342" s="274">
        <f t="shared" si="76"/>
        <v>8</v>
      </c>
      <c r="M342" s="274">
        <f t="shared" si="76"/>
        <v>2048</v>
      </c>
      <c r="N342" s="274" t="s">
        <v>240</v>
      </c>
      <c r="O342" s="275"/>
      <c r="P342" s="303">
        <f>SIZEOF_IN_MIB(J342:M342, O341)</f>
        <v>256</v>
      </c>
      <c r="Q342" s="275"/>
    </row>
    <row r="343">
      <c r="E343" s="266"/>
      <c r="F343" s="267"/>
      <c r="G343" s="268"/>
      <c r="H343" s="449" t="s">
        <v>244</v>
      </c>
      <c r="I343" s="271" t="s">
        <v>239</v>
      </c>
      <c r="J343" s="270"/>
      <c r="K343" s="269"/>
      <c r="L343" s="269"/>
      <c r="M343" s="269" t="s">
        <v>32</v>
      </c>
      <c r="N343" s="271" t="s">
        <v>240</v>
      </c>
      <c r="O343" s="272"/>
      <c r="P343" s="440"/>
      <c r="Q343" s="272"/>
    </row>
    <row r="344">
      <c r="E344" s="266"/>
      <c r="F344" s="278"/>
      <c r="G344" s="279"/>
      <c r="H344" s="534" t="s">
        <v>246</v>
      </c>
      <c r="I344" s="274" t="s">
        <v>239</v>
      </c>
      <c r="J344" s="274">
        <f t="shared" ref="J344:M344" si="77">J342/SHARDING(J343)</f>
        <v>2</v>
      </c>
      <c r="K344" s="274">
        <f t="shared" si="77"/>
        <v>4096</v>
      </c>
      <c r="L344" s="274">
        <f t="shared" si="77"/>
        <v>8</v>
      </c>
      <c r="M344" s="274">
        <f t="shared" si="77"/>
        <v>1024</v>
      </c>
      <c r="N344" s="274" t="s">
        <v>240</v>
      </c>
      <c r="O344" s="241"/>
      <c r="P344" s="303">
        <f>SIZEOF_IN_MIB(J344:M344, O341)</f>
        <v>128</v>
      </c>
      <c r="Q344" s="241"/>
    </row>
    <row r="345">
      <c r="E345" s="266"/>
      <c r="F345" s="296" t="s">
        <v>335</v>
      </c>
      <c r="G345" s="533" t="s">
        <v>715</v>
      </c>
      <c r="H345" s="424" t="str">
        <f>L339</f>
        <v>data</v>
      </c>
      <c r="I345" s="564" t="s">
        <v>716</v>
      </c>
      <c r="J345" s="270"/>
      <c r="K345" s="270"/>
      <c r="L345" s="271"/>
      <c r="M345" s="271"/>
      <c r="N345" s="271"/>
      <c r="O345" s="270"/>
      <c r="P345" s="440"/>
      <c r="Q345" s="305"/>
    </row>
    <row r="346">
      <c r="E346" s="266"/>
      <c r="F346" s="266"/>
      <c r="G346" s="523" t="s">
        <v>338</v>
      </c>
      <c r="H346" s="565" t="s">
        <v>339</v>
      </c>
      <c r="I346" s="565"/>
      <c r="J346" s="374"/>
      <c r="K346" s="374"/>
      <c r="L346" s="375"/>
      <c r="M346" s="375"/>
      <c r="N346" s="375"/>
      <c r="O346" s="374"/>
      <c r="P346" s="536"/>
      <c r="Q346" s="504"/>
    </row>
    <row r="347">
      <c r="E347" s="266"/>
      <c r="F347" s="266"/>
      <c r="G347" s="526" t="s">
        <v>264</v>
      </c>
      <c r="H347" s="566">
        <f>SHARDING(H345)</f>
        <v>8</v>
      </c>
      <c r="I347" s="424"/>
      <c r="J347" s="270"/>
      <c r="K347" s="270"/>
      <c r="L347" s="271"/>
      <c r="M347" s="271"/>
      <c r="N347" s="271"/>
      <c r="O347" s="270"/>
      <c r="P347" s="440"/>
      <c r="Q347" s="305"/>
    </row>
    <row r="348">
      <c r="E348" s="266"/>
      <c r="F348" s="266"/>
      <c r="G348" s="526" t="s">
        <v>340</v>
      </c>
      <c r="H348" s="567">
        <f>P344/H347*(H347-1)</f>
        <v>112</v>
      </c>
      <c r="I348" s="481"/>
      <c r="J348" s="261"/>
      <c r="K348" s="261"/>
      <c r="L348" s="274"/>
      <c r="M348" s="274"/>
      <c r="N348" s="274"/>
      <c r="O348" s="261"/>
      <c r="P348" s="303"/>
      <c r="Q348" s="222"/>
    </row>
    <row r="349">
      <c r="E349" s="266"/>
      <c r="F349" s="266"/>
      <c r="G349" s="526" t="s">
        <v>341</v>
      </c>
      <c r="H349" s="568">
        <f>H348*H347</f>
        <v>896</v>
      </c>
      <c r="I349" s="424"/>
      <c r="J349" s="270"/>
      <c r="K349" s="270"/>
      <c r="L349" s="271"/>
      <c r="M349" s="271"/>
      <c r="N349" s="271"/>
      <c r="O349" s="270"/>
      <c r="P349" s="440"/>
      <c r="Q349" s="305"/>
    </row>
    <row r="350">
      <c r="E350" s="266"/>
      <c r="F350" s="266"/>
      <c r="G350" s="569" t="s">
        <v>342</v>
      </c>
      <c r="H350" s="570" t="s">
        <v>267</v>
      </c>
      <c r="I350" s="481"/>
      <c r="J350" s="571">
        <f>IFS(H347=8,12,
H347=4,4,
H347=2,1,
H347=1,0,
TRUE,NA())</f>
        <v>12</v>
      </c>
      <c r="K350" s="261"/>
      <c r="L350" s="274"/>
      <c r="M350" s="274"/>
      <c r="N350" s="274"/>
      <c r="O350" s="261"/>
      <c r="P350" s="303"/>
      <c r="Q350" s="222"/>
    </row>
    <row r="351">
      <c r="E351" s="266"/>
      <c r="F351" s="266"/>
      <c r="G351" s="266"/>
      <c r="H351" s="572" t="s">
        <v>343</v>
      </c>
      <c r="I351" s="305"/>
      <c r="J351" s="573" t="str">
        <f>HW_SPEC("# of TensorCore per Chip")</f>
        <v>#N/A</v>
      </c>
      <c r="K351" s="270"/>
      <c r="L351" s="271"/>
      <c r="M351" s="271"/>
      <c r="N351" s="271"/>
      <c r="O351" s="270"/>
      <c r="P351" s="440"/>
      <c r="Q351" s="305"/>
    </row>
    <row r="352">
      <c r="E352" s="266"/>
      <c r="F352" s="266"/>
      <c r="G352" s="277"/>
      <c r="H352" s="574" t="s">
        <v>269</v>
      </c>
      <c r="I352" s="481"/>
      <c r="J352" s="575" t="str">
        <f>REDUCE_SCATTER_CHIP2CHIP_TIME_MS2(H349*J351,J350)</f>
        <v>#N/A</v>
      </c>
      <c r="K352" s="261"/>
      <c r="L352" s="274"/>
      <c r="M352" s="274"/>
      <c r="N352" s="274"/>
      <c r="O352" s="261"/>
      <c r="P352" s="303"/>
      <c r="Q352" s="222"/>
    </row>
    <row r="353">
      <c r="E353" s="266"/>
      <c r="F353" s="266"/>
      <c r="G353" s="576" t="s">
        <v>344</v>
      </c>
      <c r="H353" s="577" t="s">
        <v>269</v>
      </c>
      <c r="I353" s="305"/>
      <c r="J353" s="578" t="str">
        <f>REDUCE_SCATTER_CORE2CORE_TIME_MS(H349)</f>
        <v>#N/A</v>
      </c>
      <c r="K353" s="270"/>
      <c r="L353" s="271"/>
      <c r="M353" s="271"/>
      <c r="N353" s="271"/>
      <c r="O353" s="270"/>
      <c r="P353" s="440"/>
      <c r="Q353" s="305"/>
    </row>
    <row r="354">
      <c r="E354" s="266"/>
      <c r="F354" s="266"/>
      <c r="G354" s="172"/>
      <c r="H354" s="222"/>
      <c r="I354" s="481"/>
      <c r="J354" s="261"/>
      <c r="K354" s="261"/>
      <c r="L354" s="274"/>
      <c r="M354" s="274"/>
      <c r="N354" s="274"/>
      <c r="O354" s="261"/>
      <c r="P354" s="303"/>
      <c r="Q354" s="222"/>
    </row>
    <row r="355">
      <c r="E355" s="266"/>
      <c r="F355" s="266"/>
      <c r="G355" s="523" t="s">
        <v>345</v>
      </c>
      <c r="H355" s="579" t="s">
        <v>346</v>
      </c>
      <c r="I355" s="580"/>
      <c r="J355" s="374"/>
      <c r="K355" s="374"/>
      <c r="L355" s="375"/>
      <c r="M355" s="375"/>
      <c r="N355" s="375"/>
      <c r="O355" s="374"/>
      <c r="P355" s="536"/>
      <c r="Q355" s="504"/>
    </row>
    <row r="356">
      <c r="E356" s="266"/>
      <c r="F356" s="266"/>
      <c r="G356" s="533" t="s">
        <v>347</v>
      </c>
      <c r="H356" s="581">
        <f>P344/2</f>
        <v>64</v>
      </c>
      <c r="I356" s="582"/>
      <c r="J356" s="380"/>
      <c r="K356" s="380"/>
      <c r="L356" s="381"/>
      <c r="M356" s="381"/>
      <c r="N356" s="381"/>
      <c r="O356" s="380"/>
      <c r="P356" s="394"/>
      <c r="Q356" s="172"/>
    </row>
    <row r="357">
      <c r="E357" s="266"/>
      <c r="F357" s="266"/>
      <c r="G357" s="172"/>
      <c r="H357" s="172"/>
      <c r="I357" s="582"/>
      <c r="J357" s="380"/>
      <c r="K357" s="380"/>
      <c r="L357" s="381"/>
      <c r="M357" s="381"/>
      <c r="N357" s="381"/>
      <c r="O357" s="380"/>
      <c r="P357" s="394"/>
      <c r="Q357" s="172"/>
    </row>
    <row r="358">
      <c r="E358" s="266"/>
      <c r="F358" s="266"/>
      <c r="G358" s="523" t="s">
        <v>215</v>
      </c>
      <c r="H358" s="579" t="s">
        <v>348</v>
      </c>
      <c r="I358" s="580"/>
      <c r="J358" s="374"/>
      <c r="K358" s="374"/>
      <c r="L358" s="375"/>
      <c r="M358" s="375"/>
      <c r="N358" s="375"/>
      <c r="O358" s="374"/>
      <c r="P358" s="536"/>
      <c r="Q358" s="504"/>
    </row>
    <row r="359">
      <c r="E359" s="266"/>
      <c r="F359" s="266"/>
      <c r="G359" s="526" t="s">
        <v>264</v>
      </c>
      <c r="H359" s="583">
        <f>H347</f>
        <v>8</v>
      </c>
      <c r="I359" s="582"/>
      <c r="J359" s="380"/>
      <c r="K359" s="380"/>
      <c r="L359" s="381"/>
      <c r="M359" s="381"/>
      <c r="N359" s="381"/>
      <c r="O359" s="380"/>
      <c r="P359" s="394"/>
      <c r="Q359" s="172"/>
    </row>
    <row r="360">
      <c r="E360" s="266"/>
      <c r="F360" s="266"/>
      <c r="G360" s="526" t="s">
        <v>349</v>
      </c>
      <c r="H360" s="584">
        <f>H356/H359 * (H359-1)</f>
        <v>56</v>
      </c>
      <c r="I360" s="582"/>
      <c r="J360" s="380"/>
      <c r="K360" s="380"/>
      <c r="L360" s="381"/>
      <c r="M360" s="381"/>
      <c r="N360" s="381"/>
      <c r="O360" s="380"/>
      <c r="P360" s="394"/>
      <c r="Q360" s="172"/>
    </row>
    <row r="361">
      <c r="E361" s="266"/>
      <c r="F361" s="266"/>
      <c r="G361" s="526" t="s">
        <v>266</v>
      </c>
      <c r="H361" s="584">
        <f>H360*H359</f>
        <v>448</v>
      </c>
      <c r="I361" s="582"/>
      <c r="J361" s="380"/>
      <c r="K361" s="380"/>
      <c r="L361" s="381"/>
      <c r="M361" s="381"/>
      <c r="N361" s="381"/>
      <c r="O361" s="380"/>
      <c r="P361" s="394"/>
      <c r="Q361" s="172"/>
    </row>
    <row r="362">
      <c r="E362" s="266"/>
      <c r="F362" s="266"/>
      <c r="G362" s="585" t="s">
        <v>342</v>
      </c>
      <c r="H362" s="311" t="s">
        <v>267</v>
      </c>
      <c r="I362" s="172"/>
      <c r="J362" s="586">
        <f>IFS(H359=8,12,
H359=4,4,
H359=2,1,
TRUE,NA())</f>
        <v>12</v>
      </c>
      <c r="K362" s="380"/>
      <c r="L362" s="381"/>
      <c r="M362" s="381"/>
      <c r="N362" s="381"/>
      <c r="O362" s="380"/>
      <c r="P362" s="394"/>
      <c r="Q362" s="172"/>
      <c r="S362" s="587"/>
    </row>
    <row r="363">
      <c r="E363" s="266"/>
      <c r="F363" s="266"/>
      <c r="G363" s="266"/>
      <c r="H363" s="311" t="s">
        <v>343</v>
      </c>
      <c r="I363" s="172"/>
      <c r="J363" s="588" t="str">
        <f>HW_SPEC("# of TensorCore per Chip")</f>
        <v>#N/A</v>
      </c>
      <c r="K363" s="380"/>
      <c r="L363" s="381"/>
      <c r="M363" s="381"/>
      <c r="N363" s="381"/>
      <c r="O363" s="380"/>
      <c r="P363" s="394"/>
      <c r="Q363" s="172"/>
    </row>
    <row r="364">
      <c r="E364" s="266"/>
      <c r="F364" s="266"/>
      <c r="G364" s="277"/>
      <c r="H364" s="328" t="s">
        <v>269</v>
      </c>
      <c r="I364" s="582"/>
      <c r="J364" s="589" t="str">
        <f>REDUCE_SCATTER_CHIP2CHIP_TIME_MS2(H361*J363,J362)</f>
        <v>#N/A</v>
      </c>
      <c r="K364" s="380"/>
      <c r="L364" s="381"/>
      <c r="M364" s="381"/>
      <c r="N364" s="381"/>
      <c r="O364" s="380"/>
      <c r="P364" s="394"/>
      <c r="Q364" s="172"/>
    </row>
    <row r="365">
      <c r="E365" s="266"/>
      <c r="F365" s="266"/>
      <c r="G365" s="590" t="s">
        <v>344</v>
      </c>
      <c r="H365" s="328" t="s">
        <v>269</v>
      </c>
      <c r="I365" s="582"/>
      <c r="J365" s="589" t="str">
        <f>REDUCE_SCATTER_CORE2CORE_TIME_MS(H361)</f>
        <v>#N/A</v>
      </c>
      <c r="K365" s="380"/>
      <c r="L365" s="381"/>
      <c r="M365" s="381"/>
      <c r="N365" s="381"/>
      <c r="O365" s="380"/>
      <c r="P365" s="394"/>
      <c r="Q365" s="172"/>
    </row>
    <row r="366">
      <c r="E366" s="266"/>
      <c r="F366" s="266"/>
      <c r="G366" s="526"/>
      <c r="H366" s="591"/>
      <c r="I366" s="582"/>
      <c r="J366" s="380"/>
      <c r="K366" s="380"/>
      <c r="L366" s="381"/>
      <c r="M366" s="381"/>
      <c r="N366" s="381"/>
      <c r="O366" s="380"/>
      <c r="P366" s="394"/>
      <c r="Q366" s="172"/>
    </row>
    <row r="367">
      <c r="E367" s="266"/>
      <c r="F367" s="266"/>
      <c r="G367" s="523" t="s">
        <v>350</v>
      </c>
      <c r="H367" s="592" t="s">
        <v>342</v>
      </c>
      <c r="I367" s="580"/>
      <c r="J367" s="374"/>
      <c r="K367" s="374"/>
      <c r="L367" s="375"/>
      <c r="M367" s="375"/>
      <c r="N367" s="375"/>
      <c r="O367" s="374"/>
      <c r="P367" s="536"/>
      <c r="Q367" s="504"/>
    </row>
    <row r="368">
      <c r="E368" s="266"/>
      <c r="F368" s="266"/>
      <c r="G368" s="593" t="s">
        <v>352</v>
      </c>
      <c r="H368" s="594" t="str">
        <f>IFS(H367=G350,J352,
H367=G353,J353 ,
TRUE,0)</f>
        <v>#N/A</v>
      </c>
      <c r="I368" s="582"/>
      <c r="J368" s="380"/>
      <c r="K368" s="380"/>
      <c r="L368" s="381"/>
      <c r="M368" s="381"/>
      <c r="N368" s="381"/>
      <c r="O368" s="380"/>
      <c r="P368" s="394"/>
      <c r="Q368" s="172"/>
    </row>
    <row r="369">
      <c r="E369" s="266"/>
      <c r="F369" s="266"/>
      <c r="G369" s="593" t="s">
        <v>353</v>
      </c>
      <c r="H369" s="594" t="str">
        <f>IFS(H367=G362,J364,
H367=G365,J365 ,
TRUE,0)</f>
        <v>#N/A</v>
      </c>
      <c r="I369" s="582"/>
      <c r="J369" s="380"/>
      <c r="K369" s="380"/>
      <c r="L369" s="381"/>
      <c r="M369" s="381"/>
      <c r="N369" s="381"/>
      <c r="O369" s="380"/>
      <c r="P369" s="394"/>
      <c r="Q369" s="172"/>
    </row>
    <row r="370">
      <c r="E370" s="266"/>
      <c r="F370" s="277"/>
      <c r="G370" s="523" t="s">
        <v>298</v>
      </c>
      <c r="H370" s="557" t="str">
        <f>SUM(H368:H369)</f>
        <v>#N/A</v>
      </c>
      <c r="I370" s="513"/>
      <c r="J370" s="374"/>
      <c r="K370" s="374"/>
      <c r="L370" s="375"/>
      <c r="M370" s="375"/>
      <c r="N370" s="375"/>
      <c r="O370" s="374"/>
      <c r="P370" s="536"/>
      <c r="Q370" s="504"/>
    </row>
    <row r="371">
      <c r="E371" s="266"/>
      <c r="F371" s="541" t="s">
        <v>285</v>
      </c>
      <c r="G371" s="533" t="s">
        <v>286</v>
      </c>
      <c r="H371" s="595" t="str">
        <f>VLOOKUP(O333&amp;","&amp;O337,$T$2:$W$11,4, FALSE)</f>
        <v>fp8</v>
      </c>
      <c r="I371" s="386"/>
      <c r="J371" s="380"/>
      <c r="K371" s="380"/>
      <c r="L371" s="381"/>
      <c r="M371" s="381"/>
      <c r="N371" s="381"/>
      <c r="O371" s="380"/>
      <c r="P371" s="394"/>
      <c r="Q371" s="172"/>
    </row>
    <row r="372">
      <c r="E372" s="266"/>
      <c r="F372" s="266"/>
      <c r="G372" s="533" t="s">
        <v>360</v>
      </c>
      <c r="H372" s="599" t="str">
        <f>CALCULATE_FLOPS(J336:M336,J340:M340,L340,K340,H371)</f>
        <v>#N/A</v>
      </c>
      <c r="I372" s="386"/>
      <c r="J372" s="380"/>
      <c r="K372" s="380"/>
      <c r="L372" s="381"/>
      <c r="M372" s="381"/>
      <c r="N372" s="381"/>
      <c r="O372" s="380"/>
      <c r="P372" s="394"/>
      <c r="Q372" s="172"/>
    </row>
    <row r="373">
      <c r="E373" s="266"/>
      <c r="F373" s="277"/>
      <c r="G373" s="600" t="s">
        <v>288</v>
      </c>
      <c r="H373" s="601" t="str">
        <f>COMPUTE_TIME_MS(H372, H371)</f>
        <v>#N/A</v>
      </c>
      <c r="I373" s="390"/>
      <c r="J373" s="391"/>
      <c r="K373" s="391"/>
      <c r="L373" s="392"/>
      <c r="M373" s="392"/>
      <c r="N373" s="392"/>
      <c r="O373" s="391"/>
      <c r="P373" s="602"/>
      <c r="Q373" s="172"/>
    </row>
    <row r="374">
      <c r="E374" s="266"/>
      <c r="F374" s="541" t="s">
        <v>289</v>
      </c>
      <c r="G374" s="595" t="s">
        <v>290</v>
      </c>
      <c r="H374" s="603">
        <f>IF(Q333,0,P336)+IF(Q337,0,P340)+IF(Q341,0,P344 / 2)</f>
        <v>316</v>
      </c>
      <c r="I374" s="380"/>
      <c r="J374" s="380"/>
      <c r="K374" s="380"/>
      <c r="L374" s="381"/>
      <c r="M374" s="381"/>
      <c r="N374" s="381"/>
      <c r="O374" s="380"/>
      <c r="P374" s="394"/>
      <c r="Q374" s="172"/>
    </row>
    <row r="375">
      <c r="E375" s="277"/>
      <c r="F375" s="277"/>
      <c r="G375" s="604" t="s">
        <v>291</v>
      </c>
      <c r="H375" s="601" t="str">
        <f>HBM_TIME_MS(H374)</f>
        <v>#N/A</v>
      </c>
      <c r="I375" s="391"/>
      <c r="J375" s="391"/>
      <c r="K375" s="391"/>
      <c r="L375" s="392"/>
      <c r="M375" s="392"/>
      <c r="N375" s="392"/>
      <c r="O375" s="391"/>
      <c r="P375" s="602"/>
      <c r="Q375" s="172"/>
    </row>
    <row r="376">
      <c r="E376" s="258" t="s">
        <v>361</v>
      </c>
      <c r="F376" s="559" t="s">
        <v>249</v>
      </c>
      <c r="G376" s="260"/>
      <c r="H376" s="298" t="s">
        <v>238</v>
      </c>
      <c r="I376" s="290" t="s">
        <v>239</v>
      </c>
      <c r="J376" s="195"/>
      <c r="K376" s="195" t="s">
        <v>40</v>
      </c>
      <c r="L376" s="195" t="s">
        <v>159</v>
      </c>
      <c r="M376" s="398" t="s">
        <v>129</v>
      </c>
      <c r="N376" s="290" t="s">
        <v>240</v>
      </c>
      <c r="O376" s="291" t="s">
        <v>63</v>
      </c>
      <c r="P376" s="301"/>
      <c r="Q376" s="291" t="b">
        <v>0</v>
      </c>
    </row>
    <row r="377">
      <c r="E377" s="266"/>
      <c r="F377" s="267"/>
      <c r="G377" s="268"/>
      <c r="H377" s="300" t="s">
        <v>242</v>
      </c>
      <c r="I377" s="290" t="s">
        <v>239</v>
      </c>
      <c r="J377" s="289"/>
      <c r="K377" s="290">
        <f t="shared" ref="K377:M377" si="78">PARAMS(K376)</f>
        <v>4096</v>
      </c>
      <c r="L377" s="290">
        <f t="shared" si="78"/>
        <v>8</v>
      </c>
      <c r="M377" s="290">
        <f t="shared" si="78"/>
        <v>2048</v>
      </c>
      <c r="N377" s="290" t="s">
        <v>240</v>
      </c>
      <c r="O377" s="266"/>
      <c r="P377" s="301">
        <f>SIZEOF_IN_MIB(J377:M377, O376)</f>
        <v>64</v>
      </c>
      <c r="Q377" s="266"/>
    </row>
    <row r="378">
      <c r="E378" s="266"/>
      <c r="F378" s="267"/>
      <c r="G378" s="268"/>
      <c r="H378" s="561" t="s">
        <v>244</v>
      </c>
      <c r="I378" s="289" t="s">
        <v>239</v>
      </c>
      <c r="J378" s="290"/>
      <c r="K378" s="195"/>
      <c r="L378" s="195"/>
      <c r="M378" s="195" t="s">
        <v>32</v>
      </c>
      <c r="N378" s="289" t="s">
        <v>240</v>
      </c>
      <c r="O378" s="266"/>
      <c r="P378" s="301"/>
      <c r="Q378" s="266"/>
    </row>
    <row r="379">
      <c r="E379" s="266"/>
      <c r="F379" s="278"/>
      <c r="G379" s="279"/>
      <c r="H379" s="300" t="s">
        <v>246</v>
      </c>
      <c r="I379" s="289" t="s">
        <v>239</v>
      </c>
      <c r="J379" s="290"/>
      <c r="K379" s="289">
        <f t="shared" ref="K379:M379" si="79">K377/SHARDING(K378)</f>
        <v>4096</v>
      </c>
      <c r="L379" s="289">
        <f t="shared" si="79"/>
        <v>8</v>
      </c>
      <c r="M379" s="289">
        <f t="shared" si="79"/>
        <v>1024</v>
      </c>
      <c r="N379" s="289" t="s">
        <v>240</v>
      </c>
      <c r="O379" s="277"/>
      <c r="P379" s="301">
        <f>SIZEOF_IN_MIB(J379:M379, O376)</f>
        <v>32</v>
      </c>
      <c r="Q379" s="277"/>
    </row>
    <row r="380">
      <c r="E380" s="266"/>
      <c r="F380" s="562" t="s">
        <v>253</v>
      </c>
      <c r="G380" s="260"/>
      <c r="H380" s="561" t="s">
        <v>238</v>
      </c>
      <c r="I380" s="289" t="s">
        <v>239</v>
      </c>
      <c r="J380" s="290"/>
      <c r="K380" s="195" t="s">
        <v>131</v>
      </c>
      <c r="L380" s="398" t="s">
        <v>129</v>
      </c>
      <c r="M380" s="195" t="s">
        <v>125</v>
      </c>
      <c r="N380" s="289" t="s">
        <v>240</v>
      </c>
      <c r="O380" s="291" t="s">
        <v>127</v>
      </c>
      <c r="P380" s="301"/>
      <c r="Q380" s="291" t="b">
        <v>0</v>
      </c>
    </row>
    <row r="381">
      <c r="E381" s="266"/>
      <c r="F381" s="267"/>
      <c r="G381" s="268"/>
      <c r="H381" s="300" t="s">
        <v>242</v>
      </c>
      <c r="I381" s="289" t="s">
        <v>239</v>
      </c>
      <c r="J381" s="290"/>
      <c r="K381" s="289">
        <f t="shared" ref="K381:M381" si="80">PARAMS(K380)</f>
        <v>256</v>
      </c>
      <c r="L381" s="289">
        <f t="shared" si="80"/>
        <v>2048</v>
      </c>
      <c r="M381" s="289">
        <f t="shared" si="80"/>
        <v>7168</v>
      </c>
      <c r="N381" s="289" t="s">
        <v>240</v>
      </c>
      <c r="O381" s="266"/>
      <c r="P381" s="301">
        <f>SIZEOF_IN_MIB(J381:M381, O380)</f>
        <v>1792</v>
      </c>
      <c r="Q381" s="266"/>
    </row>
    <row r="382">
      <c r="E382" s="266"/>
      <c r="F382" s="267"/>
      <c r="G382" s="268"/>
      <c r="H382" s="561" t="s">
        <v>244</v>
      </c>
      <c r="I382" s="289" t="s">
        <v>239</v>
      </c>
      <c r="J382" s="290"/>
      <c r="K382" s="195"/>
      <c r="L382" s="195" t="s">
        <v>32</v>
      </c>
      <c r="M382" s="195" t="s">
        <v>33</v>
      </c>
      <c r="N382" s="289" t="s">
        <v>240</v>
      </c>
      <c r="O382" s="266"/>
      <c r="P382" s="301"/>
      <c r="Q382" s="266"/>
    </row>
    <row r="383">
      <c r="E383" s="266"/>
      <c r="F383" s="278"/>
      <c r="G383" s="279"/>
      <c r="H383" s="561" t="s">
        <v>246</v>
      </c>
      <c r="I383" s="289" t="s">
        <v>239</v>
      </c>
      <c r="J383" s="290"/>
      <c r="K383" s="289">
        <f t="shared" ref="K383:M383" si="81">K381/SHARDING(K382)</f>
        <v>256</v>
      </c>
      <c r="L383" s="289">
        <f t="shared" si="81"/>
        <v>1024</v>
      </c>
      <c r="M383" s="289">
        <f t="shared" si="81"/>
        <v>896</v>
      </c>
      <c r="N383" s="289" t="s">
        <v>240</v>
      </c>
      <c r="O383" s="277"/>
      <c r="P383" s="301">
        <f>SIZEOF_IN_MIB(J383:M383, O380)</f>
        <v>112</v>
      </c>
      <c r="Q383" s="277"/>
    </row>
    <row r="384">
      <c r="E384" s="266"/>
      <c r="F384" s="562" t="s">
        <v>257</v>
      </c>
      <c r="G384" s="260"/>
      <c r="H384" s="561" t="s">
        <v>238</v>
      </c>
      <c r="I384" s="289" t="s">
        <v>239</v>
      </c>
      <c r="J384" s="290"/>
      <c r="K384" s="195" t="s">
        <v>40</v>
      </c>
      <c r="L384" s="195" t="s">
        <v>159</v>
      </c>
      <c r="M384" s="195" t="s">
        <v>125</v>
      </c>
      <c r="N384" s="289" t="s">
        <v>240</v>
      </c>
      <c r="O384" s="605" t="s">
        <v>82</v>
      </c>
      <c r="P384" s="301"/>
      <c r="Q384" s="291" t="b">
        <v>0</v>
      </c>
    </row>
    <row r="385">
      <c r="E385" s="266"/>
      <c r="F385" s="267"/>
      <c r="G385" s="268"/>
      <c r="H385" s="300" t="s">
        <v>242</v>
      </c>
      <c r="I385" s="289" t="s">
        <v>239</v>
      </c>
      <c r="J385" s="290"/>
      <c r="K385" s="289">
        <f t="shared" ref="K385:M385" si="82">PARAMS(K384)</f>
        <v>4096</v>
      </c>
      <c r="L385" s="289">
        <f t="shared" si="82"/>
        <v>8</v>
      </c>
      <c r="M385" s="289">
        <f t="shared" si="82"/>
        <v>7168</v>
      </c>
      <c r="N385" s="289" t="s">
        <v>240</v>
      </c>
      <c r="O385" s="266"/>
      <c r="P385" s="301">
        <f>SIZEOF_IN_MIB(J385:M385, O384)</f>
        <v>448</v>
      </c>
      <c r="Q385" s="266"/>
    </row>
    <row r="386">
      <c r="E386" s="266"/>
      <c r="F386" s="267"/>
      <c r="G386" s="268"/>
      <c r="H386" s="561" t="s">
        <v>244</v>
      </c>
      <c r="I386" s="289" t="s">
        <v>239</v>
      </c>
      <c r="J386" s="290"/>
      <c r="K386" s="195"/>
      <c r="L386" s="195"/>
      <c r="M386" s="195" t="s">
        <v>33</v>
      </c>
      <c r="N386" s="289" t="s">
        <v>240</v>
      </c>
      <c r="O386" s="266"/>
      <c r="P386" s="301"/>
      <c r="Q386" s="266"/>
    </row>
    <row r="387">
      <c r="E387" s="266"/>
      <c r="F387" s="278"/>
      <c r="G387" s="279"/>
      <c r="H387" s="561" t="s">
        <v>246</v>
      </c>
      <c r="I387" s="289" t="s">
        <v>239</v>
      </c>
      <c r="J387" s="289"/>
      <c r="K387" s="289">
        <f t="shared" ref="K387:M387" si="83">K385/SHARDING(K386)</f>
        <v>4096</v>
      </c>
      <c r="L387" s="289">
        <f t="shared" si="83"/>
        <v>8</v>
      </c>
      <c r="M387" s="289">
        <f t="shared" si="83"/>
        <v>896</v>
      </c>
      <c r="N387" s="289" t="s">
        <v>240</v>
      </c>
      <c r="O387" s="277"/>
      <c r="P387" s="301">
        <f>SIZEOF_IN_MIB(J387:M387, O384)</f>
        <v>56</v>
      </c>
      <c r="Q387" s="277"/>
    </row>
    <row r="388">
      <c r="E388" s="266"/>
      <c r="F388" s="296" t="s">
        <v>335</v>
      </c>
      <c r="G388" s="606" t="s">
        <v>717</v>
      </c>
      <c r="H388" s="607" t="str">
        <f>L382</f>
        <v>model</v>
      </c>
      <c r="I388" s="290"/>
      <c r="J388" s="172"/>
      <c r="K388" s="290"/>
      <c r="L388" s="289"/>
      <c r="M388" s="289"/>
      <c r="N388" s="289"/>
      <c r="O388" s="290"/>
      <c r="P388" s="301"/>
      <c r="Q388" s="608"/>
    </row>
    <row r="389">
      <c r="E389" s="266"/>
      <c r="F389" s="266"/>
      <c r="G389" s="609" t="s">
        <v>363</v>
      </c>
      <c r="H389" s="610" t="s">
        <v>718</v>
      </c>
      <c r="I389" s="374"/>
      <c r="J389" s="374"/>
      <c r="K389" s="374"/>
      <c r="L389" s="375"/>
      <c r="M389" s="375"/>
      <c r="N389" s="375"/>
      <c r="O389" s="374"/>
      <c r="P389" s="536"/>
      <c r="Q389" s="376"/>
    </row>
    <row r="390">
      <c r="E390" s="266"/>
      <c r="F390" s="266"/>
      <c r="G390" s="611" t="s">
        <v>264</v>
      </c>
      <c r="H390" s="300">
        <f>SHARDING(H388)</f>
        <v>2</v>
      </c>
      <c r="I390" s="290"/>
      <c r="J390" s="290"/>
      <c r="K390" s="290"/>
      <c r="L390" s="289"/>
      <c r="M390" s="289"/>
      <c r="N390" s="289"/>
      <c r="O390" s="290"/>
      <c r="P390" s="301"/>
      <c r="Q390" s="608"/>
    </row>
    <row r="391">
      <c r="E391" s="266"/>
      <c r="F391" s="266"/>
      <c r="G391" s="611" t="s">
        <v>349</v>
      </c>
      <c r="H391" s="612">
        <f>P387 / H390 * (H390-1)</f>
        <v>28</v>
      </c>
      <c r="I391" s="290"/>
      <c r="J391" s="290"/>
      <c r="K391" s="290"/>
      <c r="L391" s="289"/>
      <c r="M391" s="289"/>
      <c r="N391" s="289"/>
      <c r="O391" s="290"/>
      <c r="P391" s="301"/>
      <c r="Q391" s="608"/>
    </row>
    <row r="392">
      <c r="E392" s="266"/>
      <c r="F392" s="266"/>
      <c r="G392" s="611" t="s">
        <v>266</v>
      </c>
      <c r="H392" s="612">
        <f>H391*H390</f>
        <v>56</v>
      </c>
      <c r="I392" s="290"/>
      <c r="J392" s="290"/>
      <c r="K392" s="290"/>
      <c r="L392" s="289"/>
      <c r="M392" s="289"/>
      <c r="N392" s="289"/>
      <c r="O392" s="290"/>
      <c r="P392" s="301"/>
      <c r="Q392" s="608"/>
    </row>
    <row r="393">
      <c r="E393" s="266"/>
      <c r="F393" s="266"/>
      <c r="G393" s="311" t="s">
        <v>267</v>
      </c>
      <c r="H393" s="586">
        <f>IFS(H390=8,12,
H390=4,4,
H390=2,1,
TRUE,NA())</f>
        <v>1</v>
      </c>
      <c r="I393" s="172"/>
      <c r="J393" s="290"/>
      <c r="K393" s="290"/>
      <c r="L393" s="289"/>
      <c r="M393" s="289"/>
      <c r="N393" s="289"/>
      <c r="O393" s="290"/>
      <c r="P393" s="301"/>
      <c r="Q393" s="608"/>
    </row>
    <row r="394">
      <c r="E394" s="266"/>
      <c r="F394" s="266"/>
      <c r="G394" s="613" t="s">
        <v>298</v>
      </c>
      <c r="H394" s="614" t="str">
        <f>ALL_REDUCE_CHIP2CHIP_TIME_MS(H392,H393)</f>
        <v>#N/A</v>
      </c>
      <c r="I394" s="290"/>
      <c r="J394" s="290"/>
      <c r="K394" s="290"/>
      <c r="L394" s="289"/>
      <c r="M394" s="289"/>
      <c r="N394" s="289"/>
      <c r="O394" s="290"/>
      <c r="P394" s="301"/>
      <c r="Q394" s="608"/>
    </row>
    <row r="395">
      <c r="E395" s="266"/>
      <c r="F395" s="266"/>
      <c r="G395" s="613"/>
      <c r="H395" s="614"/>
      <c r="I395" s="290"/>
      <c r="J395" s="290"/>
      <c r="K395" s="290"/>
      <c r="L395" s="289"/>
      <c r="M395" s="289"/>
      <c r="N395" s="289"/>
      <c r="O395" s="290"/>
      <c r="P395" s="301"/>
      <c r="Q395" s="608"/>
    </row>
    <row r="396">
      <c r="E396" s="266"/>
      <c r="F396" s="266"/>
      <c r="G396" s="609" t="s">
        <v>365</v>
      </c>
      <c r="H396" s="615" t="s">
        <v>366</v>
      </c>
      <c r="I396" s="374"/>
      <c r="J396" s="374"/>
      <c r="K396" s="374"/>
      <c r="L396" s="375"/>
      <c r="M396" s="375"/>
      <c r="N396" s="375"/>
      <c r="O396" s="374"/>
      <c r="P396" s="536"/>
      <c r="Q396" s="376"/>
    </row>
    <row r="397">
      <c r="E397" s="266"/>
      <c r="F397" s="266"/>
      <c r="G397" s="284" t="s">
        <v>298</v>
      </c>
      <c r="H397" s="601">
        <f>0</f>
        <v>0</v>
      </c>
      <c r="I397" s="290"/>
      <c r="J397" s="290"/>
      <c r="K397" s="290"/>
      <c r="L397" s="289"/>
      <c r="M397" s="289"/>
      <c r="N397" s="289"/>
      <c r="O397" s="290"/>
      <c r="P397" s="301"/>
      <c r="Q397" s="608"/>
    </row>
    <row r="398">
      <c r="E398" s="266"/>
      <c r="F398" s="266"/>
      <c r="G398" s="284"/>
      <c r="H398" s="601"/>
      <c r="I398" s="290"/>
      <c r="J398" s="290"/>
      <c r="K398" s="290"/>
      <c r="L398" s="289"/>
      <c r="M398" s="289"/>
      <c r="N398" s="289"/>
      <c r="O398" s="290"/>
      <c r="P398" s="301"/>
      <c r="Q398" s="608"/>
    </row>
    <row r="399">
      <c r="E399" s="266"/>
      <c r="F399" s="266"/>
      <c r="G399" s="523" t="s">
        <v>350</v>
      </c>
      <c r="H399" s="616" t="s">
        <v>365</v>
      </c>
      <c r="I399" s="374"/>
      <c r="J399" s="374"/>
      <c r="K399" s="374"/>
      <c r="L399" s="375"/>
      <c r="M399" s="375"/>
      <c r="N399" s="375"/>
      <c r="O399" s="374"/>
      <c r="P399" s="536"/>
      <c r="Q399" s="376"/>
    </row>
    <row r="400">
      <c r="E400" s="266"/>
      <c r="F400" s="277"/>
      <c r="G400" s="600" t="s">
        <v>298</v>
      </c>
      <c r="H400" s="601">
        <f>IFS(H399=G389,H394,H399=G396,H397,TRUE,0)</f>
        <v>0</v>
      </c>
      <c r="I400" s="617"/>
      <c r="J400" s="290"/>
      <c r="K400" s="290"/>
      <c r="L400" s="289"/>
      <c r="M400" s="289"/>
      <c r="N400" s="289"/>
      <c r="O400" s="290"/>
      <c r="P400" s="301"/>
      <c r="Q400" s="608"/>
    </row>
    <row r="401">
      <c r="E401" s="266"/>
      <c r="F401" s="541" t="s">
        <v>285</v>
      </c>
      <c r="G401" s="533" t="s">
        <v>286</v>
      </c>
      <c r="H401" s="595" t="str">
        <f>VLOOKUP(O376&amp;","&amp;O380,$T$2:$W$11,4, FALSE)</f>
        <v>fp8</v>
      </c>
      <c r="I401" s="386"/>
      <c r="J401" s="380"/>
      <c r="K401" s="380"/>
      <c r="L401" s="381"/>
      <c r="M401" s="381"/>
      <c r="N401" s="381"/>
      <c r="O401" s="380"/>
      <c r="P401" s="394"/>
      <c r="Q401" s="172"/>
    </row>
    <row r="402">
      <c r="E402" s="266"/>
      <c r="F402" s="266"/>
      <c r="G402" s="595" t="s">
        <v>299</v>
      </c>
      <c r="H402" s="618" t="str">
        <f>CALCULATE_FLOPS(J379:M379,J383:M383,L383,K383,H401)</f>
        <v>#N/A</v>
      </c>
      <c r="I402" s="418"/>
      <c r="J402" s="261"/>
      <c r="K402" s="261"/>
      <c r="L402" s="274"/>
      <c r="M402" s="274"/>
      <c r="N402" s="274"/>
      <c r="O402" s="261"/>
      <c r="P402" s="303"/>
      <c r="Q402" s="222"/>
    </row>
    <row r="403">
      <c r="E403" s="266"/>
      <c r="F403" s="277"/>
      <c r="G403" s="600" t="s">
        <v>288</v>
      </c>
      <c r="H403" s="619" t="str">
        <f>COMPUTE_TIME_MS(H402, H401)</f>
        <v>#N/A</v>
      </c>
      <c r="I403" s="390"/>
      <c r="J403" s="391"/>
      <c r="K403" s="391"/>
      <c r="L403" s="392"/>
      <c r="M403" s="392"/>
      <c r="N403" s="392"/>
      <c r="O403" s="391"/>
      <c r="P403" s="602"/>
      <c r="Q403" s="305"/>
    </row>
    <row r="404">
      <c r="E404" s="266"/>
      <c r="F404" s="541" t="s">
        <v>289</v>
      </c>
      <c r="G404" s="595" t="s">
        <v>290</v>
      </c>
      <c r="H404" s="620">
        <f>IF(Q376,0,P379)+IF(Q380,0,P383)+IF(Q384,0,P387)</f>
        <v>200</v>
      </c>
      <c r="I404" s="261"/>
      <c r="J404" s="261"/>
      <c r="K404" s="261"/>
      <c r="L404" s="274"/>
      <c r="M404" s="274"/>
      <c r="N404" s="274"/>
      <c r="O404" s="261"/>
      <c r="P404" s="303"/>
      <c r="Q404" s="222"/>
    </row>
    <row r="405">
      <c r="E405" s="277"/>
      <c r="F405" s="277"/>
      <c r="G405" s="604" t="s">
        <v>291</v>
      </c>
      <c r="H405" s="621" t="str">
        <f>HBM_TIME_MS(H404)</f>
        <v>#N/A</v>
      </c>
      <c r="I405" s="391"/>
      <c r="J405" s="391"/>
      <c r="K405" s="391"/>
      <c r="L405" s="392"/>
      <c r="M405" s="392"/>
      <c r="N405" s="392"/>
      <c r="O405" s="391"/>
      <c r="P405" s="602"/>
      <c r="Q405" s="305"/>
    </row>
    <row r="406">
      <c r="E406" s="258" t="s">
        <v>369</v>
      </c>
      <c r="F406" s="622" t="s">
        <v>57</v>
      </c>
      <c r="G406" s="297" t="s">
        <v>259</v>
      </c>
      <c r="H406" s="463" t="s">
        <v>238</v>
      </c>
      <c r="I406" s="261" t="s">
        <v>239</v>
      </c>
      <c r="J406" s="262"/>
      <c r="K406" s="262" t="s">
        <v>40</v>
      </c>
      <c r="L406" s="262" t="s">
        <v>159</v>
      </c>
      <c r="M406" s="425" t="s">
        <v>125</v>
      </c>
      <c r="N406" s="261" t="s">
        <v>240</v>
      </c>
      <c r="O406" s="263" t="s">
        <v>82</v>
      </c>
      <c r="P406" s="303"/>
      <c r="Q406" s="262"/>
    </row>
    <row r="407">
      <c r="E407" s="266"/>
      <c r="F407" s="266"/>
      <c r="G407" s="266"/>
      <c r="H407" s="304" t="s">
        <v>242</v>
      </c>
      <c r="I407" s="270" t="s">
        <v>239</v>
      </c>
      <c r="J407" s="271"/>
      <c r="K407" s="270">
        <f t="shared" ref="K407:M407" si="84">PARAMS(K406)</f>
        <v>4096</v>
      </c>
      <c r="L407" s="270">
        <f t="shared" si="84"/>
        <v>8</v>
      </c>
      <c r="M407" s="270">
        <f t="shared" si="84"/>
        <v>7168</v>
      </c>
      <c r="N407" s="270" t="s">
        <v>240</v>
      </c>
      <c r="O407" s="272"/>
      <c r="P407" s="440">
        <f>SIZEOF_IN_MIB(J407:M407, O406)</f>
        <v>448</v>
      </c>
      <c r="Q407" s="269"/>
    </row>
    <row r="408">
      <c r="E408" s="266"/>
      <c r="F408" s="266"/>
      <c r="G408" s="266"/>
      <c r="H408" s="534" t="s">
        <v>244</v>
      </c>
      <c r="I408" s="274" t="s">
        <v>239</v>
      </c>
      <c r="J408" s="261"/>
      <c r="K408" s="262"/>
      <c r="L408" s="262"/>
      <c r="M408" s="262" t="s">
        <v>33</v>
      </c>
      <c r="N408" s="274" t="s">
        <v>240</v>
      </c>
      <c r="O408" s="275"/>
      <c r="P408" s="303"/>
      <c r="Q408" s="262"/>
    </row>
    <row r="409">
      <c r="E409" s="266"/>
      <c r="F409" s="266"/>
      <c r="G409" s="277"/>
      <c r="H409" s="304" t="s">
        <v>246</v>
      </c>
      <c r="I409" s="271" t="s">
        <v>239</v>
      </c>
      <c r="J409" s="270"/>
      <c r="K409" s="271">
        <f t="shared" ref="K409:M409" si="85">K407/SHARDING(K408)</f>
        <v>4096</v>
      </c>
      <c r="L409" s="271">
        <f t="shared" si="85"/>
        <v>8</v>
      </c>
      <c r="M409" s="271">
        <f t="shared" si="85"/>
        <v>896</v>
      </c>
      <c r="N409" s="271" t="s">
        <v>240</v>
      </c>
      <c r="O409" s="280"/>
      <c r="P409" s="440">
        <f>SIZEOF_IN_MIB(J409:M409, O406)</f>
        <v>56</v>
      </c>
      <c r="Q409" s="269"/>
    </row>
    <row r="410">
      <c r="E410" s="266"/>
      <c r="F410" s="266"/>
      <c r="G410" s="526" t="s">
        <v>577</v>
      </c>
      <c r="H410" s="801">
        <f>P407</f>
        <v>448</v>
      </c>
      <c r="I410" s="274"/>
      <c r="J410" s="261"/>
      <c r="K410" s="274"/>
      <c r="L410" s="274"/>
      <c r="M410" s="274"/>
      <c r="N410" s="274"/>
      <c r="O410" s="262"/>
      <c r="P410" s="303"/>
      <c r="Q410" s="262"/>
    </row>
    <row r="411">
      <c r="E411" s="266"/>
      <c r="F411" s="277"/>
      <c r="G411" s="526" t="s">
        <v>565</v>
      </c>
      <c r="H411" s="578" t="str">
        <f>ALL2ALL_CHIP2CHIP_TIME_MS(H410)</f>
        <v>#N/A</v>
      </c>
      <c r="I411" s="271"/>
      <c r="J411" s="270"/>
      <c r="K411" s="271"/>
      <c r="L411" s="271"/>
      <c r="M411" s="271"/>
      <c r="N411" s="271"/>
      <c r="O411" s="269"/>
      <c r="P411" s="440"/>
      <c r="Q411" s="269"/>
    </row>
    <row r="412">
      <c r="E412" s="266"/>
      <c r="F412" s="632" t="s">
        <v>374</v>
      </c>
      <c r="G412" s="593" t="s">
        <v>116</v>
      </c>
      <c r="H412" s="633" t="s">
        <v>719</v>
      </c>
      <c r="I412" s="261"/>
      <c r="J412" s="262"/>
      <c r="K412" s="262"/>
      <c r="L412" s="262"/>
      <c r="M412" s="262"/>
      <c r="N412" s="274"/>
      <c r="O412" s="262"/>
      <c r="P412" s="303"/>
      <c r="Q412" s="262"/>
    </row>
    <row r="413">
      <c r="E413" s="266"/>
      <c r="F413" s="266"/>
      <c r="G413" s="297" t="s">
        <v>259</v>
      </c>
      <c r="H413" s="461" t="s">
        <v>238</v>
      </c>
      <c r="I413" s="270" t="s">
        <v>239</v>
      </c>
      <c r="J413" s="269"/>
      <c r="K413" s="269" t="s">
        <v>40</v>
      </c>
      <c r="L413" s="269" t="s">
        <v>38</v>
      </c>
      <c r="M413" s="269" t="s">
        <v>125</v>
      </c>
      <c r="N413" s="271"/>
      <c r="O413" s="399" t="s">
        <v>82</v>
      </c>
      <c r="P413" s="440"/>
      <c r="Q413" s="269"/>
    </row>
    <row r="414">
      <c r="E414" s="266"/>
      <c r="F414" s="266"/>
      <c r="G414" s="266"/>
      <c r="H414" s="302" t="s">
        <v>242</v>
      </c>
      <c r="I414" s="261" t="s">
        <v>239</v>
      </c>
      <c r="J414" s="274"/>
      <c r="K414" s="261">
        <f t="shared" ref="K414:M414" si="86">PARAMS(K413)</f>
        <v>4096</v>
      </c>
      <c r="L414" s="261">
        <f t="shared" si="86"/>
        <v>1</v>
      </c>
      <c r="M414" s="261">
        <f t="shared" si="86"/>
        <v>7168</v>
      </c>
      <c r="N414" s="274"/>
      <c r="O414" s="275"/>
      <c r="P414" s="303">
        <f>SIZEOF_IN_MIB(J414:M414, O413)</f>
        <v>56</v>
      </c>
      <c r="Q414" s="262"/>
    </row>
    <row r="415">
      <c r="E415" s="266"/>
      <c r="F415" s="266"/>
      <c r="G415" s="266"/>
      <c r="H415" s="449" t="s">
        <v>244</v>
      </c>
      <c r="I415" s="271" t="s">
        <v>239</v>
      </c>
      <c r="J415" s="270"/>
      <c r="K415" s="269"/>
      <c r="L415" s="269"/>
      <c r="M415" s="269" t="s">
        <v>33</v>
      </c>
      <c r="N415" s="271"/>
      <c r="O415" s="272"/>
      <c r="P415" s="440"/>
      <c r="Q415" s="269"/>
    </row>
    <row r="416">
      <c r="E416" s="266"/>
      <c r="F416" s="266"/>
      <c r="G416" s="266"/>
      <c r="H416" s="300" t="s">
        <v>246</v>
      </c>
      <c r="I416" s="289" t="s">
        <v>239</v>
      </c>
      <c r="J416" s="290"/>
      <c r="K416" s="289">
        <f t="shared" ref="K416:M416" si="87">K414/SHARDING(K415)</f>
        <v>4096</v>
      </c>
      <c r="L416" s="289">
        <f t="shared" si="87"/>
        <v>1</v>
      </c>
      <c r="M416" s="289">
        <f t="shared" si="87"/>
        <v>896</v>
      </c>
      <c r="N416" s="289"/>
      <c r="O416" s="277"/>
      <c r="P416" s="301">
        <f>SIZEOF_IN_MIB(J416:M416, O413)</f>
        <v>7</v>
      </c>
      <c r="Q416" s="195"/>
    </row>
    <row r="417">
      <c r="E417" s="266"/>
      <c r="F417" s="266"/>
      <c r="G417" s="277"/>
      <c r="H417" s="634" t="s">
        <v>376</v>
      </c>
      <c r="I417" s="635"/>
      <c r="J417" s="195"/>
      <c r="K417" s="289"/>
      <c r="L417" s="289"/>
      <c r="M417" s="289"/>
      <c r="N417" s="289"/>
      <c r="O417" s="195"/>
      <c r="P417" s="636"/>
      <c r="Q417" s="195"/>
    </row>
    <row r="418">
      <c r="E418" s="266"/>
      <c r="F418" s="266"/>
      <c r="G418" s="311" t="s">
        <v>264</v>
      </c>
      <c r="H418" s="637">
        <f>SHARDING(J417) * SHARDING(H388)</f>
        <v>2</v>
      </c>
      <c r="I418" s="289"/>
      <c r="J418" s="290"/>
      <c r="K418" s="289"/>
      <c r="L418" s="289"/>
      <c r="M418" s="289"/>
      <c r="N418" s="289"/>
      <c r="O418" s="195"/>
      <c r="P418" s="636"/>
      <c r="Q418" s="195"/>
    </row>
    <row r="419">
      <c r="E419" s="266"/>
      <c r="F419" s="266"/>
      <c r="G419" s="526" t="s">
        <v>340</v>
      </c>
      <c r="H419" s="584">
        <f>P416 / H418 * (H418-1)</f>
        <v>3.5</v>
      </c>
      <c r="I419" s="289"/>
      <c r="J419" s="290"/>
      <c r="K419" s="289"/>
      <c r="L419" s="289"/>
      <c r="M419" s="289"/>
      <c r="N419" s="289"/>
      <c r="O419" s="195"/>
      <c r="P419" s="636"/>
      <c r="Q419" s="195"/>
    </row>
    <row r="420">
      <c r="E420" s="266"/>
      <c r="F420" s="266"/>
      <c r="G420" s="526" t="s">
        <v>341</v>
      </c>
      <c r="H420" s="638">
        <f>H419*H418</f>
        <v>7</v>
      </c>
      <c r="I420" s="533"/>
      <c r="J420" s="290"/>
      <c r="K420" s="289"/>
      <c r="L420" s="289"/>
      <c r="M420" s="289"/>
      <c r="N420" s="289"/>
      <c r="O420" s="195"/>
      <c r="P420" s="636"/>
      <c r="Q420" s="195"/>
    </row>
    <row r="421">
      <c r="E421" s="266"/>
      <c r="F421" s="266"/>
      <c r="G421" s="526" t="s">
        <v>377</v>
      </c>
      <c r="H421" s="639" t="str">
        <f>HW_SPEC("# of TensorCore per Chip")</f>
        <v>#N/A</v>
      </c>
      <c r="I421" s="633" t="s">
        <v>378</v>
      </c>
      <c r="J421" s="261"/>
      <c r="K421" s="274"/>
      <c r="L421" s="274"/>
      <c r="M421" s="274"/>
      <c r="N421" s="274"/>
      <c r="O421" s="262"/>
      <c r="P421" s="640"/>
      <c r="Q421" s="262"/>
    </row>
    <row r="422">
      <c r="E422" s="266"/>
      <c r="F422" s="266"/>
      <c r="G422" s="311" t="s">
        <v>267</v>
      </c>
      <c r="H422" s="336">
        <f>IFS(H418=8,12,
H418=4,4,
H418=2,1,
TRUE,NA())</f>
        <v>1</v>
      </c>
      <c r="I422" s="641"/>
      <c r="J422" s="270"/>
      <c r="K422" s="271"/>
      <c r="L422" s="271"/>
      <c r="M422" s="271"/>
      <c r="N422" s="271"/>
      <c r="O422" s="269"/>
      <c r="P422" s="642"/>
      <c r="Q422" s="269"/>
    </row>
    <row r="423">
      <c r="E423" s="266"/>
      <c r="F423" s="277"/>
      <c r="G423" s="526" t="s">
        <v>380</v>
      </c>
      <c r="H423" s="575" t="str">
        <f>REDUCE_SCATTER_CHIP2CHIP_TIME_MS2(H420*H421,H422)</f>
        <v>#N/A</v>
      </c>
      <c r="I423" s="534"/>
      <c r="J423" s="261"/>
      <c r="K423" s="274"/>
      <c r="L423" s="274"/>
      <c r="M423" s="274"/>
      <c r="N423" s="274"/>
      <c r="O423" s="262"/>
      <c r="P423" s="640"/>
      <c r="Q423" s="262"/>
    </row>
    <row r="424">
      <c r="E424" s="266"/>
      <c r="F424" s="632" t="s">
        <v>56</v>
      </c>
      <c r="G424" s="643" t="s">
        <v>116</v>
      </c>
      <c r="H424" s="324" t="s">
        <v>720</v>
      </c>
      <c r="I424" s="269"/>
      <c r="J424" s="270"/>
      <c r="K424" s="269"/>
      <c r="L424" s="488"/>
      <c r="M424" s="269"/>
      <c r="N424" s="271"/>
      <c r="O424" s="269"/>
      <c r="P424" s="440"/>
      <c r="Q424" s="269"/>
    </row>
    <row r="425">
      <c r="E425" s="266"/>
      <c r="F425" s="266"/>
      <c r="G425" s="541" t="s">
        <v>259</v>
      </c>
      <c r="H425" s="534" t="s">
        <v>238</v>
      </c>
      <c r="I425" s="534"/>
      <c r="J425" s="261"/>
      <c r="K425" s="262" t="s">
        <v>40</v>
      </c>
      <c r="L425" s="425" t="s">
        <v>38</v>
      </c>
      <c r="M425" s="262" t="s">
        <v>125</v>
      </c>
      <c r="N425" s="274"/>
      <c r="O425" s="263" t="s">
        <v>63</v>
      </c>
      <c r="P425" s="303"/>
      <c r="Q425" s="262"/>
    </row>
    <row r="426">
      <c r="E426" s="266"/>
      <c r="F426" s="266"/>
      <c r="G426" s="266"/>
      <c r="H426" s="304" t="s">
        <v>242</v>
      </c>
      <c r="I426" s="304"/>
      <c r="J426" s="270"/>
      <c r="K426" s="271">
        <f t="shared" ref="K426:M426" si="88">PARAMS(K425)</f>
        <v>4096</v>
      </c>
      <c r="L426" s="271">
        <f t="shared" si="88"/>
        <v>1</v>
      </c>
      <c r="M426" s="271">
        <f t="shared" si="88"/>
        <v>7168</v>
      </c>
      <c r="N426" s="271"/>
      <c r="O426" s="272"/>
      <c r="P426" s="440">
        <f>SIZEOF_IN_MIB(J426:M426, O425)</f>
        <v>28</v>
      </c>
      <c r="Q426" s="269"/>
    </row>
    <row r="427">
      <c r="E427" s="266"/>
      <c r="F427" s="266"/>
      <c r="G427" s="266"/>
      <c r="H427" s="534" t="s">
        <v>244</v>
      </c>
      <c r="I427" s="534"/>
      <c r="J427" s="261"/>
      <c r="K427" s="262"/>
      <c r="L427" s="262"/>
      <c r="M427" s="262" t="s">
        <v>33</v>
      </c>
      <c r="N427" s="274"/>
      <c r="O427" s="275"/>
      <c r="P427" s="303"/>
      <c r="Q427" s="262"/>
    </row>
    <row r="428">
      <c r="E428" s="266"/>
      <c r="F428" s="266"/>
      <c r="G428" s="266"/>
      <c r="H428" s="449" t="s">
        <v>246</v>
      </c>
      <c r="I428" s="449"/>
      <c r="J428" s="270"/>
      <c r="K428" s="271">
        <f t="shared" ref="K428:M428" si="89">K426/SHARDING(K427)</f>
        <v>4096</v>
      </c>
      <c r="L428" s="271">
        <f t="shared" si="89"/>
        <v>1</v>
      </c>
      <c r="M428" s="271">
        <f t="shared" si="89"/>
        <v>896</v>
      </c>
      <c r="N428" s="271"/>
      <c r="O428" s="280"/>
      <c r="P428" s="440">
        <f>SIZEOF_IN_MIB(J428:M428, O425)</f>
        <v>3.5</v>
      </c>
      <c r="Q428" s="269"/>
    </row>
    <row r="429">
      <c r="E429" s="266"/>
      <c r="F429" s="266"/>
      <c r="G429" s="277"/>
      <c r="H429" s="571" t="s">
        <v>376</v>
      </c>
      <c r="I429" s="302"/>
      <c r="J429" s="571"/>
      <c r="K429" s="261"/>
      <c r="L429" s="262"/>
      <c r="M429" s="274"/>
      <c r="N429" s="274"/>
      <c r="O429" s="262"/>
      <c r="P429" s="303"/>
      <c r="Q429" s="262"/>
    </row>
    <row r="430">
      <c r="E430" s="266"/>
      <c r="F430" s="266"/>
      <c r="G430" s="384" t="s">
        <v>382</v>
      </c>
      <c r="H430" s="538" t="s">
        <v>264</v>
      </c>
      <c r="I430" s="305"/>
      <c r="J430" s="527" t="str">
        <f>SHARDING(J429)*SHARDING(H388)/HW_SPEC("# of TensorCore per Chip")</f>
        <v>#N/A</v>
      </c>
      <c r="K430" s="270"/>
      <c r="L430" s="269"/>
      <c r="M430" s="271"/>
      <c r="N430" s="271"/>
      <c r="O430" s="269"/>
      <c r="P430" s="440"/>
      <c r="Q430" s="269"/>
    </row>
    <row r="431">
      <c r="E431" s="266"/>
      <c r="F431" s="266"/>
      <c r="G431" s="266"/>
      <c r="H431" s="571" t="s">
        <v>383</v>
      </c>
      <c r="I431" s="222"/>
      <c r="J431" s="646" t="str">
        <f>P428 / J430 * (J430-1)</f>
        <v>#N/A</v>
      </c>
      <c r="K431" s="261"/>
      <c r="L431" s="262"/>
      <c r="M431" s="274"/>
      <c r="N431" s="274"/>
      <c r="O431" s="262"/>
      <c r="P431" s="303"/>
      <c r="Q431" s="262"/>
    </row>
    <row r="432">
      <c r="E432" s="266"/>
      <c r="F432" s="266"/>
      <c r="G432" s="266"/>
      <c r="H432" s="566" t="s">
        <v>341</v>
      </c>
      <c r="I432" s="305"/>
      <c r="J432" s="645" t="str">
        <f>J431*J430</f>
        <v>#N/A</v>
      </c>
      <c r="K432" s="270"/>
      <c r="L432" s="269"/>
      <c r="M432" s="271"/>
      <c r="N432" s="271"/>
      <c r="O432" s="269"/>
      <c r="P432" s="440"/>
      <c r="Q432" s="269"/>
    </row>
    <row r="433">
      <c r="E433" s="266"/>
      <c r="F433" s="266"/>
      <c r="G433" s="266"/>
      <c r="H433" s="571" t="s">
        <v>267</v>
      </c>
      <c r="I433" s="222"/>
      <c r="J433" s="644" t="str">
        <f>IFS(J430=8,12,
J430=4,4,
J430=2,1,
TRUE,NA())</f>
        <v>#N/A</v>
      </c>
      <c r="K433" s="261"/>
      <c r="L433" s="262"/>
      <c r="M433" s="274"/>
      <c r="N433" s="274"/>
      <c r="O433" s="262"/>
      <c r="P433" s="303"/>
      <c r="Q433" s="262"/>
    </row>
    <row r="434">
      <c r="E434" s="266"/>
      <c r="F434" s="266"/>
      <c r="G434" s="277"/>
      <c r="H434" s="566" t="s">
        <v>269</v>
      </c>
      <c r="I434" s="305"/>
      <c r="J434" s="808" t="str">
        <f>IF(J432=0,0, REDUCE_SCATTER_CHIP2CHIP_TIME_MS2(J432,J433))</f>
        <v>#N/A</v>
      </c>
      <c r="K434" s="270"/>
      <c r="L434" s="269"/>
      <c r="M434" s="271"/>
      <c r="N434" s="271"/>
      <c r="O434" s="269"/>
      <c r="P434" s="440"/>
      <c r="Q434" s="269"/>
    </row>
    <row r="435">
      <c r="E435" s="266"/>
      <c r="F435" s="266"/>
      <c r="G435" s="541" t="s">
        <v>384</v>
      </c>
      <c r="H435" s="342" t="s">
        <v>264</v>
      </c>
      <c r="I435" s="533"/>
      <c r="J435" s="647" t="str">
        <f>HW_SPEC("# of TensorCore per Chip")</f>
        <v>#N/A</v>
      </c>
      <c r="K435" s="290"/>
      <c r="L435" s="195"/>
      <c r="M435" s="289"/>
      <c r="N435" s="289"/>
      <c r="O435" s="195"/>
      <c r="P435" s="301"/>
      <c r="Q435" s="195"/>
    </row>
    <row r="436">
      <c r="E436" s="266"/>
      <c r="F436" s="266"/>
      <c r="G436" s="266"/>
      <c r="H436" s="634" t="s">
        <v>373</v>
      </c>
      <c r="I436" s="172"/>
      <c r="J436" s="648" t="str">
        <f>P428 * (J435-1)/J435</f>
        <v>#N/A</v>
      </c>
      <c r="K436" s="290"/>
      <c r="L436" s="195"/>
      <c r="M436" s="289"/>
      <c r="N436" s="289"/>
      <c r="O436" s="195"/>
      <c r="P436" s="301"/>
      <c r="Q436" s="195"/>
    </row>
    <row r="437">
      <c r="E437" s="266"/>
      <c r="F437" s="266"/>
      <c r="G437" s="266"/>
      <c r="H437" s="634" t="s">
        <v>341</v>
      </c>
      <c r="I437" s="172"/>
      <c r="J437" s="648" t="str">
        <f>J436*J435</f>
        <v>#N/A</v>
      </c>
      <c r="K437" s="290"/>
      <c r="L437" s="195"/>
      <c r="M437" s="289"/>
      <c r="N437" s="289"/>
      <c r="O437" s="195"/>
      <c r="P437" s="301"/>
      <c r="Q437" s="195"/>
    </row>
    <row r="438">
      <c r="E438" s="266"/>
      <c r="F438" s="266"/>
      <c r="G438" s="266"/>
      <c r="H438" s="634" t="s">
        <v>269</v>
      </c>
      <c r="I438" s="172"/>
      <c r="J438" s="649" t="str">
        <f>REDUCE_SCATTER_CORE2CORE_TIME_MS(J437)</f>
        <v>#N/A</v>
      </c>
      <c r="K438" s="290"/>
      <c r="L438" s="195"/>
      <c r="M438" s="289"/>
      <c r="N438" s="289"/>
      <c r="O438" s="195"/>
      <c r="P438" s="301"/>
      <c r="Q438" s="195"/>
    </row>
    <row r="439">
      <c r="E439" s="266"/>
      <c r="F439" s="266"/>
      <c r="G439" s="277"/>
      <c r="H439" s="634" t="s">
        <v>385</v>
      </c>
      <c r="I439" s="172"/>
      <c r="J439" s="649" t="str">
        <f>J438/J430</f>
        <v>#N/A</v>
      </c>
      <c r="K439" s="290"/>
      <c r="L439" s="195"/>
      <c r="M439" s="289"/>
      <c r="N439" s="289"/>
      <c r="O439" s="195"/>
      <c r="P439" s="301"/>
      <c r="Q439" s="195"/>
    </row>
    <row r="440">
      <c r="E440" s="266"/>
      <c r="F440" s="277"/>
      <c r="G440" s="531" t="s">
        <v>386</v>
      </c>
      <c r="H440" s="172" t="str">
        <f>SUM(J434+J439)</f>
        <v>#N/A</v>
      </c>
      <c r="I440" s="649"/>
      <c r="J440" s="290"/>
      <c r="K440" s="290"/>
      <c r="L440" s="195"/>
      <c r="M440" s="289"/>
      <c r="N440" s="289"/>
      <c r="O440" s="195"/>
      <c r="P440" s="301"/>
      <c r="Q440" s="195"/>
    </row>
    <row r="441">
      <c r="E441" s="266"/>
      <c r="F441" s="296" t="s">
        <v>293</v>
      </c>
      <c r="G441" s="651" t="s">
        <v>280</v>
      </c>
      <c r="H441" s="652" t="s">
        <v>56</v>
      </c>
      <c r="I441" s="582"/>
      <c r="J441" s="380"/>
      <c r="K441" s="380"/>
      <c r="L441" s="381"/>
      <c r="M441" s="381"/>
      <c r="N441" s="381"/>
      <c r="O441" s="380"/>
      <c r="P441" s="653"/>
      <c r="Q441" s="172"/>
    </row>
    <row r="442">
      <c r="E442" s="266"/>
      <c r="F442" s="277"/>
      <c r="G442" s="600" t="s">
        <v>298</v>
      </c>
      <c r="H442" s="594" t="str">
        <f>IFS(H441=F406,H411,H441=F412,H423,F424=H441,H440, TRUE,0)</f>
        <v>#N/A</v>
      </c>
      <c r="I442" s="617"/>
      <c r="J442" s="290"/>
      <c r="K442" s="290"/>
      <c r="L442" s="289"/>
      <c r="M442" s="289"/>
      <c r="N442" s="289"/>
      <c r="O442" s="290"/>
      <c r="P442" s="895"/>
      <c r="Q442" s="608"/>
    </row>
    <row r="443">
      <c r="E443" s="266"/>
      <c r="F443" s="541" t="s">
        <v>285</v>
      </c>
      <c r="G443" s="533" t="s">
        <v>45</v>
      </c>
      <c r="H443" s="810"/>
      <c r="I443" s="582"/>
      <c r="J443" s="380"/>
      <c r="K443" s="380"/>
      <c r="L443" s="381"/>
      <c r="M443" s="381"/>
      <c r="N443" s="381"/>
      <c r="O443" s="380"/>
      <c r="P443" s="653"/>
      <c r="Q443" s="172"/>
    </row>
    <row r="444">
      <c r="E444" s="266"/>
      <c r="F444" s="266"/>
      <c r="G444" s="533"/>
      <c r="H444" s="595"/>
      <c r="I444" s="386"/>
      <c r="J444" s="380"/>
      <c r="K444" s="380"/>
      <c r="L444" s="381"/>
      <c r="M444" s="381"/>
      <c r="N444" s="381"/>
      <c r="O444" s="380"/>
      <c r="P444" s="653"/>
      <c r="Q444" s="172"/>
    </row>
    <row r="445">
      <c r="E445" s="266"/>
      <c r="F445" s="277"/>
      <c r="G445" s="533"/>
      <c r="H445" s="595"/>
      <c r="I445" s="386"/>
      <c r="J445" s="380"/>
      <c r="K445" s="380"/>
      <c r="L445" s="381"/>
      <c r="M445" s="381"/>
      <c r="N445" s="381"/>
      <c r="O445" s="380"/>
      <c r="P445" s="653"/>
      <c r="Q445" s="172"/>
    </row>
    <row r="446">
      <c r="E446" s="266"/>
      <c r="F446" s="541" t="s">
        <v>289</v>
      </c>
      <c r="G446" s="533" t="s">
        <v>45</v>
      </c>
      <c r="H446" s="595"/>
      <c r="I446" s="386"/>
      <c r="J446" s="380"/>
      <c r="K446" s="380"/>
      <c r="L446" s="381"/>
      <c r="M446" s="381"/>
      <c r="N446" s="381"/>
      <c r="O446" s="380"/>
      <c r="P446" s="653"/>
      <c r="Q446" s="172"/>
    </row>
    <row r="447">
      <c r="E447" s="277"/>
      <c r="F447" s="277"/>
      <c r="G447" s="533"/>
      <c r="H447" s="595"/>
      <c r="I447" s="386"/>
      <c r="J447" s="380"/>
      <c r="K447" s="380"/>
      <c r="L447" s="381"/>
      <c r="M447" s="381"/>
      <c r="N447" s="381"/>
      <c r="O447" s="380"/>
      <c r="P447" s="653"/>
      <c r="Q447" s="172"/>
    </row>
    <row r="448">
      <c r="E448" s="258" t="s">
        <v>387</v>
      </c>
      <c r="F448" s="656" t="s">
        <v>249</v>
      </c>
      <c r="G448" s="260"/>
      <c r="H448" s="463" t="s">
        <v>238</v>
      </c>
      <c r="I448" s="261" t="s">
        <v>239</v>
      </c>
      <c r="J448" s="262"/>
      <c r="K448" s="262" t="s">
        <v>40</v>
      </c>
      <c r="L448" s="262" t="s">
        <v>38</v>
      </c>
      <c r="M448" s="425" t="s">
        <v>125</v>
      </c>
      <c r="N448" s="261" t="s">
        <v>240</v>
      </c>
      <c r="O448" s="263" t="s">
        <v>63</v>
      </c>
      <c r="P448" s="303"/>
      <c r="Q448" s="263" t="b">
        <v>0</v>
      </c>
    </row>
    <row r="449">
      <c r="E449" s="266"/>
      <c r="F449" s="267"/>
      <c r="G449" s="268"/>
      <c r="H449" s="304" t="s">
        <v>242</v>
      </c>
      <c r="I449" s="270" t="s">
        <v>239</v>
      </c>
      <c r="J449" s="271"/>
      <c r="K449" s="270">
        <f t="shared" ref="K449:M449" si="90">PARAMS(K448)</f>
        <v>4096</v>
      </c>
      <c r="L449" s="270">
        <f t="shared" si="90"/>
        <v>1</v>
      </c>
      <c r="M449" s="270">
        <f t="shared" si="90"/>
        <v>7168</v>
      </c>
      <c r="N449" s="270" t="s">
        <v>240</v>
      </c>
      <c r="O449" s="272"/>
      <c r="P449" s="440">
        <f>SIZEOF_IN_MIB(J449:M449, O448)</f>
        <v>28</v>
      </c>
      <c r="Q449" s="272"/>
    </row>
    <row r="450">
      <c r="E450" s="266"/>
      <c r="F450" s="267"/>
      <c r="G450" s="268"/>
      <c r="H450" s="534" t="s">
        <v>244</v>
      </c>
      <c r="I450" s="274" t="s">
        <v>239</v>
      </c>
      <c r="J450" s="261"/>
      <c r="K450" s="262" t="s">
        <v>33</v>
      </c>
      <c r="L450" s="262"/>
      <c r="M450" s="262"/>
      <c r="N450" s="274" t="s">
        <v>240</v>
      </c>
      <c r="O450" s="275"/>
      <c r="P450" s="303"/>
      <c r="Q450" s="275"/>
    </row>
    <row r="451">
      <c r="E451" s="266"/>
      <c r="F451" s="278"/>
      <c r="G451" s="279"/>
      <c r="H451" s="304" t="s">
        <v>246</v>
      </c>
      <c r="I451" s="271" t="s">
        <v>239</v>
      </c>
      <c r="J451" s="270"/>
      <c r="K451" s="271">
        <f t="shared" ref="K451:M451" si="91">K449/SHARDING(K450)</f>
        <v>512</v>
      </c>
      <c r="L451" s="271">
        <f t="shared" si="91"/>
        <v>1</v>
      </c>
      <c r="M451" s="271">
        <f t="shared" si="91"/>
        <v>7168</v>
      </c>
      <c r="N451" s="271" t="s">
        <v>240</v>
      </c>
      <c r="O451" s="280"/>
      <c r="P451" s="440">
        <f>SIZEOF_IN_MIB(J451:M451, O448)</f>
        <v>3.5</v>
      </c>
      <c r="Q451" s="280"/>
    </row>
    <row r="452">
      <c r="E452" s="266"/>
      <c r="F452" s="657" t="s">
        <v>253</v>
      </c>
      <c r="G452" s="260"/>
      <c r="H452" s="534" t="s">
        <v>238</v>
      </c>
      <c r="I452" s="274" t="s">
        <v>239</v>
      </c>
      <c r="J452" s="261"/>
      <c r="K452" s="222"/>
      <c r="L452" s="262" t="s">
        <v>125</v>
      </c>
      <c r="M452" s="425" t="s">
        <v>129</v>
      </c>
      <c r="N452" s="274" t="s">
        <v>240</v>
      </c>
      <c r="O452" s="263" t="s">
        <v>127</v>
      </c>
      <c r="P452" s="303"/>
      <c r="Q452" s="263" t="b">
        <v>0</v>
      </c>
    </row>
    <row r="453">
      <c r="E453" s="266"/>
      <c r="F453" s="267"/>
      <c r="G453" s="268"/>
      <c r="H453" s="304" t="s">
        <v>242</v>
      </c>
      <c r="I453" s="271" t="s">
        <v>239</v>
      </c>
      <c r="J453" s="270"/>
      <c r="K453" s="324">
        <v>2.0</v>
      </c>
      <c r="L453" s="271">
        <f t="shared" ref="L453:M453" si="92">PARAMS(L452)</f>
        <v>7168</v>
      </c>
      <c r="M453" s="271">
        <f t="shared" si="92"/>
        <v>2048</v>
      </c>
      <c r="N453" s="271" t="s">
        <v>240</v>
      </c>
      <c r="O453" s="272"/>
      <c r="P453" s="440">
        <f>SIZEOF_IN_MIB(J453:M453, O452)</f>
        <v>14</v>
      </c>
      <c r="Q453" s="272"/>
    </row>
    <row r="454">
      <c r="E454" s="266"/>
      <c r="F454" s="267"/>
      <c r="G454" s="268"/>
      <c r="H454" s="534" t="s">
        <v>244</v>
      </c>
      <c r="I454" s="274" t="s">
        <v>239</v>
      </c>
      <c r="J454" s="261"/>
      <c r="K454" s="222"/>
      <c r="L454" s="262"/>
      <c r="M454" s="262"/>
      <c r="N454" s="274" t="s">
        <v>240</v>
      </c>
      <c r="O454" s="275"/>
      <c r="P454" s="303"/>
      <c r="Q454" s="275"/>
    </row>
    <row r="455">
      <c r="E455" s="266"/>
      <c r="F455" s="278"/>
      <c r="G455" s="279"/>
      <c r="H455" s="449" t="s">
        <v>246</v>
      </c>
      <c r="I455" s="271" t="s">
        <v>239</v>
      </c>
      <c r="J455" s="270"/>
      <c r="K455" s="324">
        <v>2.0</v>
      </c>
      <c r="L455" s="271">
        <f t="shared" ref="L455:M455" si="93">L453/SHARDING(L454)</f>
        <v>7168</v>
      </c>
      <c r="M455" s="271">
        <f t="shared" si="93"/>
        <v>2048</v>
      </c>
      <c r="N455" s="271" t="s">
        <v>240</v>
      </c>
      <c r="O455" s="280"/>
      <c r="P455" s="440">
        <f>SIZEOF_IN_MIB(J455:M455, O452)</f>
        <v>14</v>
      </c>
      <c r="Q455" s="280"/>
    </row>
    <row r="456">
      <c r="E456" s="266"/>
      <c r="F456" s="657" t="s">
        <v>257</v>
      </c>
      <c r="G456" s="260"/>
      <c r="H456" s="534" t="s">
        <v>238</v>
      </c>
      <c r="I456" s="274" t="s">
        <v>239</v>
      </c>
      <c r="J456" s="261"/>
      <c r="K456" s="262" t="s">
        <v>40</v>
      </c>
      <c r="L456" s="262" t="s">
        <v>38</v>
      </c>
      <c r="M456" s="262" t="s">
        <v>129</v>
      </c>
      <c r="N456" s="274" t="s">
        <v>240</v>
      </c>
      <c r="O456" s="658" t="s">
        <v>82</v>
      </c>
      <c r="P456" s="303"/>
      <c r="Q456" s="263" t="b">
        <v>0</v>
      </c>
    </row>
    <row r="457">
      <c r="E457" s="266"/>
      <c r="F457" s="267"/>
      <c r="G457" s="268"/>
      <c r="H457" s="304" t="s">
        <v>242</v>
      </c>
      <c r="I457" s="271" t="s">
        <v>239</v>
      </c>
      <c r="J457" s="269">
        <v>2.0</v>
      </c>
      <c r="K457" s="271">
        <f t="shared" ref="K457:M457" si="94">PARAMS(K456)</f>
        <v>4096</v>
      </c>
      <c r="L457" s="271">
        <f t="shared" si="94"/>
        <v>1</v>
      </c>
      <c r="M457" s="271">
        <f t="shared" si="94"/>
        <v>2048</v>
      </c>
      <c r="N457" s="271" t="s">
        <v>240</v>
      </c>
      <c r="O457" s="272"/>
      <c r="P457" s="440">
        <f>SIZEOF_IN_MIB(J457:M457, O456)</f>
        <v>32</v>
      </c>
      <c r="Q457" s="272"/>
    </row>
    <row r="458">
      <c r="E458" s="266"/>
      <c r="F458" s="267"/>
      <c r="G458" s="268"/>
      <c r="H458" s="534" t="s">
        <v>244</v>
      </c>
      <c r="I458" s="274" t="s">
        <v>239</v>
      </c>
      <c r="J458" s="261"/>
      <c r="K458" s="262" t="s">
        <v>33</v>
      </c>
      <c r="L458" s="262"/>
      <c r="M458" s="274"/>
      <c r="N458" s="274" t="s">
        <v>240</v>
      </c>
      <c r="O458" s="275"/>
      <c r="P458" s="303"/>
      <c r="Q458" s="275"/>
    </row>
    <row r="459">
      <c r="E459" s="266"/>
      <c r="F459" s="278"/>
      <c r="G459" s="279"/>
      <c r="H459" s="449" t="s">
        <v>246</v>
      </c>
      <c r="I459" s="271" t="s">
        <v>239</v>
      </c>
      <c r="J459" s="269">
        <v>2.0</v>
      </c>
      <c r="K459" s="271">
        <f t="shared" ref="K459:M459" si="95">K457/SHARDING(K458)</f>
        <v>512</v>
      </c>
      <c r="L459" s="271">
        <f t="shared" si="95"/>
        <v>1</v>
      </c>
      <c r="M459" s="271">
        <f t="shared" si="95"/>
        <v>2048</v>
      </c>
      <c r="N459" s="271" t="s">
        <v>240</v>
      </c>
      <c r="O459" s="280"/>
      <c r="P459" s="440">
        <f>SIZEOF_IN_MIB(J459:M459, O456)</f>
        <v>4</v>
      </c>
      <c r="Q459" s="280"/>
    </row>
    <row r="460">
      <c r="E460" s="266"/>
      <c r="F460" s="297" t="s">
        <v>293</v>
      </c>
      <c r="G460" s="533"/>
      <c r="H460" s="659"/>
      <c r="I460" s="261"/>
      <c r="J460" s="261"/>
      <c r="K460" s="261"/>
      <c r="L460" s="274"/>
      <c r="M460" s="274"/>
      <c r="N460" s="274"/>
      <c r="O460" s="261"/>
      <c r="P460" s="303"/>
      <c r="Q460" s="660"/>
    </row>
    <row r="461">
      <c r="E461" s="266"/>
      <c r="F461" s="277"/>
      <c r="G461" s="600" t="s">
        <v>298</v>
      </c>
      <c r="H461" s="661"/>
      <c r="I461" s="419"/>
      <c r="J461" s="270"/>
      <c r="K461" s="270"/>
      <c r="L461" s="271"/>
      <c r="M461" s="271"/>
      <c r="N461" s="271"/>
      <c r="O461" s="270"/>
      <c r="P461" s="440"/>
      <c r="Q461" s="477"/>
    </row>
    <row r="462">
      <c r="E462" s="266"/>
      <c r="F462" s="662" t="s">
        <v>285</v>
      </c>
      <c r="G462" s="533" t="s">
        <v>286</v>
      </c>
      <c r="H462" s="595" t="str">
        <f>VLOOKUP(O448&amp;","&amp;O452,$T$2:$W$11,4, FALSE)</f>
        <v>fp8</v>
      </c>
      <c r="I462" s="386"/>
      <c r="J462" s="380"/>
      <c r="K462" s="380"/>
      <c r="L462" s="381"/>
      <c r="M462" s="381"/>
      <c r="N462" s="381"/>
      <c r="O462" s="380"/>
      <c r="P462" s="394"/>
      <c r="Q462" s="172"/>
    </row>
    <row r="463">
      <c r="E463" s="266"/>
      <c r="F463" s="266"/>
      <c r="G463" s="595" t="s">
        <v>299</v>
      </c>
      <c r="H463" s="599" t="str">
        <f>CALCULATE_FLOPS(J451:M451,J455:M455,M455,L455,H462)</f>
        <v>#N/A</v>
      </c>
      <c r="I463" s="386"/>
      <c r="J463" s="380"/>
      <c r="K463" s="380"/>
      <c r="L463" s="381"/>
      <c r="M463" s="381"/>
      <c r="N463" s="381"/>
      <c r="O463" s="380"/>
      <c r="P463" s="394"/>
      <c r="Q463" s="172"/>
    </row>
    <row r="464">
      <c r="E464" s="266"/>
      <c r="F464" s="277"/>
      <c r="G464" s="600" t="s">
        <v>288</v>
      </c>
      <c r="H464" s="663" t="str">
        <f>COMPUTE_TIME_MS(H463, H462)</f>
        <v>#N/A</v>
      </c>
      <c r="I464" s="390"/>
      <c r="J464" s="391"/>
      <c r="K464" s="391"/>
      <c r="L464" s="392"/>
      <c r="M464" s="392"/>
      <c r="N464" s="392"/>
      <c r="O464" s="391"/>
      <c r="P464" s="602"/>
      <c r="Q464" s="172"/>
    </row>
    <row r="465">
      <c r="E465" s="266"/>
      <c r="F465" s="662" t="s">
        <v>289</v>
      </c>
      <c r="G465" s="595" t="s">
        <v>290</v>
      </c>
      <c r="H465" s="603">
        <f>IF(Q448,0,P451)+IF(Q452,0,P455)+IF(Q456,0,P459)</f>
        <v>21.5</v>
      </c>
      <c r="I465" s="380"/>
      <c r="J465" s="380"/>
      <c r="K465" s="380"/>
      <c r="L465" s="381"/>
      <c r="M465" s="381"/>
      <c r="N465" s="381"/>
      <c r="O465" s="380"/>
      <c r="P465" s="394"/>
      <c r="Q465" s="172"/>
    </row>
    <row r="466">
      <c r="E466" s="277"/>
      <c r="F466" s="277"/>
      <c r="G466" s="604" t="s">
        <v>291</v>
      </c>
      <c r="H466" s="664" t="str">
        <f>HBM_TIME_MS(H465)</f>
        <v>#N/A</v>
      </c>
      <c r="I466" s="391"/>
      <c r="J466" s="391"/>
      <c r="K466" s="391"/>
      <c r="L466" s="392"/>
      <c r="M466" s="392"/>
      <c r="N466" s="392"/>
      <c r="O466" s="391"/>
      <c r="P466" s="602"/>
      <c r="Q466" s="172"/>
    </row>
    <row r="467">
      <c r="E467" s="258" t="s">
        <v>388</v>
      </c>
      <c r="F467" s="656" t="s">
        <v>249</v>
      </c>
      <c r="G467" s="260"/>
      <c r="H467" s="463" t="s">
        <v>238</v>
      </c>
      <c r="I467" s="261" t="s">
        <v>239</v>
      </c>
      <c r="J467" s="331"/>
      <c r="K467" s="665" t="s">
        <v>40</v>
      </c>
      <c r="L467" s="665" t="s">
        <v>38</v>
      </c>
      <c r="M467" s="666" t="s">
        <v>129</v>
      </c>
      <c r="N467" s="261" t="s">
        <v>240</v>
      </c>
      <c r="O467" s="263" t="s">
        <v>63</v>
      </c>
      <c r="P467" s="303"/>
      <c r="Q467" s="263" t="b">
        <v>0</v>
      </c>
    </row>
    <row r="468">
      <c r="E468" s="266"/>
      <c r="F468" s="267"/>
      <c r="G468" s="268"/>
      <c r="H468" s="304" t="s">
        <v>242</v>
      </c>
      <c r="I468" s="270" t="s">
        <v>239</v>
      </c>
      <c r="J468" s="326"/>
      <c r="K468" s="667">
        <f t="shared" ref="K468:M468" si="96">PARAMS(K467)</f>
        <v>4096</v>
      </c>
      <c r="L468" s="668">
        <f t="shared" si="96"/>
        <v>1</v>
      </c>
      <c r="M468" s="668">
        <f t="shared" si="96"/>
        <v>2048</v>
      </c>
      <c r="N468" s="270" t="s">
        <v>240</v>
      </c>
      <c r="O468" s="272"/>
      <c r="P468" s="440">
        <f>SIZEOF_IN_MIB(J468:M468, O467)</f>
        <v>8</v>
      </c>
      <c r="Q468" s="272"/>
    </row>
    <row r="469">
      <c r="E469" s="266"/>
      <c r="F469" s="267"/>
      <c r="G469" s="268"/>
      <c r="H469" s="534" t="s">
        <v>244</v>
      </c>
      <c r="I469" s="274" t="s">
        <v>239</v>
      </c>
      <c r="J469" s="330"/>
      <c r="K469" s="665" t="s">
        <v>33</v>
      </c>
      <c r="L469" s="331"/>
      <c r="M469" s="331"/>
      <c r="N469" s="274" t="s">
        <v>240</v>
      </c>
      <c r="O469" s="275"/>
      <c r="P469" s="303"/>
      <c r="Q469" s="275"/>
    </row>
    <row r="470">
      <c r="E470" s="266"/>
      <c r="F470" s="278"/>
      <c r="G470" s="279"/>
      <c r="H470" s="304" t="s">
        <v>246</v>
      </c>
      <c r="I470" s="271" t="s">
        <v>239</v>
      </c>
      <c r="J470" s="325"/>
      <c r="K470" s="670">
        <f t="shared" ref="K470:M470" si="97">K468/SHARDING(K469)</f>
        <v>512</v>
      </c>
      <c r="L470" s="670">
        <f t="shared" si="97"/>
        <v>1</v>
      </c>
      <c r="M470" s="670">
        <f t="shared" si="97"/>
        <v>2048</v>
      </c>
      <c r="N470" s="271" t="s">
        <v>240</v>
      </c>
      <c r="O470" s="280"/>
      <c r="P470" s="440">
        <f>SIZEOF_IN_MIB(J470:M470, O467)</f>
        <v>1</v>
      </c>
      <c r="Q470" s="280"/>
    </row>
    <row r="471">
      <c r="E471" s="266"/>
      <c r="F471" s="657" t="s">
        <v>253</v>
      </c>
      <c r="G471" s="260"/>
      <c r="H471" s="534" t="s">
        <v>238</v>
      </c>
      <c r="I471" s="274" t="s">
        <v>239</v>
      </c>
      <c r="J471" s="330"/>
      <c r="K471" s="317"/>
      <c r="L471" s="665" t="s">
        <v>129</v>
      </c>
      <c r="M471" s="666" t="s">
        <v>125</v>
      </c>
      <c r="N471" s="274" t="s">
        <v>240</v>
      </c>
      <c r="O471" s="263" t="s">
        <v>127</v>
      </c>
      <c r="P471" s="303"/>
      <c r="Q471" s="263" t="b">
        <v>0</v>
      </c>
    </row>
    <row r="472">
      <c r="E472" s="266"/>
      <c r="F472" s="267"/>
      <c r="G472" s="268"/>
      <c r="H472" s="304" t="s">
        <v>242</v>
      </c>
      <c r="I472" s="271" t="s">
        <v>239</v>
      </c>
      <c r="J472" s="325"/>
      <c r="K472" s="314"/>
      <c r="L472" s="670">
        <f t="shared" ref="L472:M472" si="98">PARAMS(L471)</f>
        <v>2048</v>
      </c>
      <c r="M472" s="670">
        <f t="shared" si="98"/>
        <v>7168</v>
      </c>
      <c r="N472" s="271" t="s">
        <v>240</v>
      </c>
      <c r="O472" s="272"/>
      <c r="P472" s="440">
        <f>SIZEOF_IN_MIB(J472:M472, O471)</f>
        <v>7</v>
      </c>
      <c r="Q472" s="272"/>
    </row>
    <row r="473">
      <c r="E473" s="266"/>
      <c r="F473" s="267"/>
      <c r="G473" s="268"/>
      <c r="H473" s="534" t="s">
        <v>244</v>
      </c>
      <c r="I473" s="274" t="s">
        <v>239</v>
      </c>
      <c r="J473" s="330"/>
      <c r="K473" s="317"/>
      <c r="L473" s="331"/>
      <c r="M473" s="331"/>
      <c r="N473" s="274" t="s">
        <v>240</v>
      </c>
      <c r="O473" s="275"/>
      <c r="P473" s="303"/>
      <c r="Q473" s="275"/>
    </row>
    <row r="474">
      <c r="E474" s="266"/>
      <c r="F474" s="278"/>
      <c r="G474" s="279"/>
      <c r="H474" s="449" t="s">
        <v>246</v>
      </c>
      <c r="I474" s="271" t="s">
        <v>239</v>
      </c>
      <c r="J474" s="325"/>
      <c r="K474" s="314"/>
      <c r="L474" s="670">
        <f t="shared" ref="L474:M474" si="99">L472/SHARDING(L473)</f>
        <v>2048</v>
      </c>
      <c r="M474" s="670">
        <f t="shared" si="99"/>
        <v>7168</v>
      </c>
      <c r="N474" s="271" t="s">
        <v>240</v>
      </c>
      <c r="O474" s="280"/>
      <c r="P474" s="440">
        <f>SIZEOF_IN_MIB(J474:M474, O471)</f>
        <v>7</v>
      </c>
      <c r="Q474" s="280"/>
    </row>
    <row r="475">
      <c r="E475" s="266"/>
      <c r="F475" s="657" t="s">
        <v>257</v>
      </c>
      <c r="G475" s="260"/>
      <c r="H475" s="534" t="s">
        <v>238</v>
      </c>
      <c r="I475" s="274" t="s">
        <v>239</v>
      </c>
      <c r="J475" s="330"/>
      <c r="K475" s="665" t="s">
        <v>40</v>
      </c>
      <c r="L475" s="665" t="s">
        <v>38</v>
      </c>
      <c r="M475" s="665" t="s">
        <v>125</v>
      </c>
      <c r="N475" s="274" t="s">
        <v>240</v>
      </c>
      <c r="O475" s="658" t="s">
        <v>82</v>
      </c>
      <c r="P475" s="303"/>
      <c r="Q475" s="263" t="b">
        <v>0</v>
      </c>
    </row>
    <row r="476">
      <c r="E476" s="266"/>
      <c r="F476" s="267"/>
      <c r="G476" s="268"/>
      <c r="H476" s="304" t="s">
        <v>242</v>
      </c>
      <c r="I476" s="271" t="s">
        <v>239</v>
      </c>
      <c r="J476" s="326"/>
      <c r="K476" s="667">
        <f t="shared" ref="K476:M476" si="100">PARAMS(K475)</f>
        <v>4096</v>
      </c>
      <c r="L476" s="670">
        <f t="shared" si="100"/>
        <v>1</v>
      </c>
      <c r="M476" s="670">
        <f t="shared" si="100"/>
        <v>7168</v>
      </c>
      <c r="N476" s="271" t="s">
        <v>240</v>
      </c>
      <c r="O476" s="272"/>
      <c r="P476" s="440">
        <f>SIZEOF_IN_MIB(J476:M476, O475)</f>
        <v>56</v>
      </c>
      <c r="Q476" s="272"/>
    </row>
    <row r="477">
      <c r="E477" s="266"/>
      <c r="F477" s="267"/>
      <c r="G477" s="268"/>
      <c r="H477" s="534" t="s">
        <v>244</v>
      </c>
      <c r="I477" s="274" t="s">
        <v>239</v>
      </c>
      <c r="J477" s="330"/>
      <c r="K477" s="665" t="s">
        <v>33</v>
      </c>
      <c r="L477" s="331"/>
      <c r="M477" s="331"/>
      <c r="N477" s="274" t="s">
        <v>240</v>
      </c>
      <c r="O477" s="275"/>
      <c r="P477" s="303"/>
      <c r="Q477" s="275"/>
    </row>
    <row r="478">
      <c r="E478" s="266"/>
      <c r="F478" s="278"/>
      <c r="G478" s="279"/>
      <c r="H478" s="449" t="s">
        <v>246</v>
      </c>
      <c r="I478" s="271" t="s">
        <v>239</v>
      </c>
      <c r="J478" s="326"/>
      <c r="K478" s="670">
        <f t="shared" ref="K478:M478" si="101">K476/SHARDING(K477)</f>
        <v>512</v>
      </c>
      <c r="L478" s="670">
        <f t="shared" si="101"/>
        <v>1</v>
      </c>
      <c r="M478" s="670">
        <f t="shared" si="101"/>
        <v>7168</v>
      </c>
      <c r="N478" s="271" t="s">
        <v>240</v>
      </c>
      <c r="O478" s="280"/>
      <c r="P478" s="440">
        <f>SIZEOF_IN_MIB(J478:M478, O475)</f>
        <v>7</v>
      </c>
      <c r="Q478" s="280"/>
    </row>
    <row r="479">
      <c r="E479" s="266"/>
      <c r="F479" s="297" t="s">
        <v>293</v>
      </c>
      <c r="G479" s="533"/>
      <c r="H479" s="659"/>
      <c r="I479" s="261"/>
      <c r="J479" s="261"/>
      <c r="K479" s="261"/>
      <c r="L479" s="274"/>
      <c r="M479" s="274"/>
      <c r="N479" s="274"/>
      <c r="O479" s="261"/>
      <c r="P479" s="303"/>
      <c r="Q479" s="660"/>
    </row>
    <row r="480">
      <c r="E480" s="266"/>
      <c r="F480" s="277"/>
      <c r="G480" s="600" t="s">
        <v>298</v>
      </c>
      <c r="H480" s="661"/>
      <c r="I480" s="419"/>
      <c r="J480" s="270"/>
      <c r="K480" s="270"/>
      <c r="L480" s="271"/>
      <c r="M480" s="271"/>
      <c r="N480" s="271"/>
      <c r="O480" s="270"/>
      <c r="P480" s="440"/>
      <c r="Q480" s="477"/>
    </row>
    <row r="481">
      <c r="E481" s="266"/>
      <c r="F481" s="662" t="s">
        <v>285</v>
      </c>
      <c r="G481" s="533" t="s">
        <v>286</v>
      </c>
      <c r="H481" s="595" t="str">
        <f>VLOOKUP(O467&amp;","&amp;O471,$T$2:$W$11,4, FALSE)</f>
        <v>fp8</v>
      </c>
      <c r="I481" s="386"/>
      <c r="J481" s="380"/>
      <c r="K481" s="380"/>
      <c r="L481" s="381"/>
      <c r="M481" s="381"/>
      <c r="N481" s="381"/>
      <c r="O481" s="380"/>
      <c r="P481" s="394"/>
      <c r="Q481" s="172"/>
    </row>
    <row r="482">
      <c r="E482" s="266"/>
      <c r="F482" s="266"/>
      <c r="G482" s="595" t="s">
        <v>299</v>
      </c>
      <c r="H482" s="599" t="str">
        <f>CALCULATE_FLOPS(J470:M470,J474:M474,M474,L474,H481)</f>
        <v>#N/A</v>
      </c>
      <c r="I482" s="386"/>
      <c r="J482" s="380"/>
      <c r="K482" s="380"/>
      <c r="L482" s="381"/>
      <c r="M482" s="381"/>
      <c r="N482" s="381"/>
      <c r="O482" s="380"/>
      <c r="P482" s="394"/>
      <c r="Q482" s="172"/>
    </row>
    <row r="483">
      <c r="E483" s="266"/>
      <c r="F483" s="277"/>
      <c r="G483" s="600" t="s">
        <v>288</v>
      </c>
      <c r="H483" s="663" t="str">
        <f>COMPUTE_TIME_MS(H482, H481)</f>
        <v>#N/A</v>
      </c>
      <c r="I483" s="390"/>
      <c r="J483" s="391"/>
      <c r="K483" s="391"/>
      <c r="L483" s="392"/>
      <c r="M483" s="392"/>
      <c r="N483" s="392"/>
      <c r="O483" s="391"/>
      <c r="P483" s="602"/>
      <c r="Q483" s="172"/>
    </row>
    <row r="484">
      <c r="E484" s="266"/>
      <c r="F484" s="662" t="s">
        <v>289</v>
      </c>
      <c r="G484" s="595" t="s">
        <v>290</v>
      </c>
      <c r="H484" s="603">
        <f>IF(Q467,0,P470)+IF(Q471,0,P474)+IF(Q475,0,P478)</f>
        <v>15</v>
      </c>
      <c r="I484" s="380"/>
      <c r="J484" s="380"/>
      <c r="K484" s="380"/>
      <c r="L484" s="381"/>
      <c r="M484" s="381"/>
      <c r="N484" s="381"/>
      <c r="O484" s="380"/>
      <c r="P484" s="394"/>
      <c r="Q484" s="172"/>
    </row>
    <row r="485">
      <c r="E485" s="277"/>
      <c r="F485" s="277"/>
      <c r="G485" s="604" t="s">
        <v>291</v>
      </c>
      <c r="H485" s="664" t="str">
        <f>HBM_TIME_MS(H484)</f>
        <v>#N/A</v>
      </c>
      <c r="I485" s="391"/>
      <c r="J485" s="391"/>
      <c r="K485" s="391"/>
      <c r="L485" s="392"/>
      <c r="M485" s="392"/>
      <c r="N485" s="392"/>
      <c r="O485" s="391"/>
      <c r="P485" s="602"/>
      <c r="Q485" s="172"/>
    </row>
    <row r="486">
      <c r="P486" s="147"/>
    </row>
    <row r="487">
      <c r="P487" s="147"/>
    </row>
    <row r="488">
      <c r="P488" s="147"/>
    </row>
    <row r="489">
      <c r="P489" s="147"/>
    </row>
    <row r="490">
      <c r="P490" s="147"/>
    </row>
    <row r="491">
      <c r="P491" s="147"/>
    </row>
    <row r="492">
      <c r="P492" s="147"/>
    </row>
    <row r="493">
      <c r="P493" s="147"/>
    </row>
    <row r="494">
      <c r="P494" s="147"/>
    </row>
    <row r="495">
      <c r="P495" s="147"/>
    </row>
    <row r="496">
      <c r="P496" s="147"/>
    </row>
    <row r="497">
      <c r="P497" s="147"/>
    </row>
    <row r="498">
      <c r="P498" s="147"/>
    </row>
    <row r="499">
      <c r="P499" s="147"/>
    </row>
    <row r="500">
      <c r="P500" s="147"/>
    </row>
    <row r="501">
      <c r="P501" s="147"/>
    </row>
    <row r="502">
      <c r="P502" s="147"/>
    </row>
    <row r="503">
      <c r="P503" s="147"/>
    </row>
    <row r="504">
      <c r="P504" s="147"/>
    </row>
    <row r="505">
      <c r="P505" s="147"/>
    </row>
    <row r="506">
      <c r="P506" s="147"/>
    </row>
    <row r="507">
      <c r="P507" s="147"/>
    </row>
    <row r="508">
      <c r="P508" s="147"/>
    </row>
    <row r="509">
      <c r="P509" s="147"/>
    </row>
    <row r="510">
      <c r="P510" s="147"/>
    </row>
    <row r="511">
      <c r="P511" s="147"/>
    </row>
    <row r="512">
      <c r="P512" s="147"/>
    </row>
    <row r="513">
      <c r="P513" s="147"/>
    </row>
    <row r="514">
      <c r="P514" s="147"/>
    </row>
    <row r="515">
      <c r="P515" s="147"/>
    </row>
    <row r="516">
      <c r="P516" s="147"/>
    </row>
    <row r="517">
      <c r="P517" s="147"/>
    </row>
    <row r="518">
      <c r="P518" s="147"/>
    </row>
    <row r="519">
      <c r="P519" s="147"/>
    </row>
    <row r="520">
      <c r="P520" s="147"/>
    </row>
    <row r="521">
      <c r="P521" s="147"/>
    </row>
    <row r="522">
      <c r="P522" s="147"/>
    </row>
    <row r="523">
      <c r="P523" s="147"/>
    </row>
    <row r="524">
      <c r="P524" s="147"/>
    </row>
    <row r="525">
      <c r="P525" s="147"/>
    </row>
    <row r="526">
      <c r="P526" s="147"/>
    </row>
    <row r="527">
      <c r="P527" s="147"/>
    </row>
    <row r="528">
      <c r="P528" s="147"/>
    </row>
    <row r="529">
      <c r="P529" s="147"/>
    </row>
    <row r="530">
      <c r="P530" s="147"/>
    </row>
    <row r="531">
      <c r="P531" s="147"/>
    </row>
    <row r="532">
      <c r="P532" s="147"/>
    </row>
    <row r="533">
      <c r="P533" s="147"/>
    </row>
    <row r="534">
      <c r="P534" s="147"/>
    </row>
    <row r="535">
      <c r="P535" s="147"/>
    </row>
    <row r="536">
      <c r="P536" s="147"/>
    </row>
    <row r="537">
      <c r="P537" s="147"/>
    </row>
    <row r="538">
      <c r="P538" s="147"/>
    </row>
    <row r="539">
      <c r="P539" s="147"/>
    </row>
    <row r="540">
      <c r="P540" s="147"/>
    </row>
    <row r="541">
      <c r="P541" s="147"/>
    </row>
    <row r="542">
      <c r="P542" s="147"/>
    </row>
    <row r="543">
      <c r="P543" s="147"/>
    </row>
    <row r="544">
      <c r="P544" s="147"/>
    </row>
    <row r="545">
      <c r="P545" s="147"/>
    </row>
    <row r="546">
      <c r="P546" s="147"/>
    </row>
    <row r="547">
      <c r="P547" s="147"/>
    </row>
    <row r="548">
      <c r="P548" s="147"/>
    </row>
    <row r="549">
      <c r="P549" s="147"/>
    </row>
    <row r="550">
      <c r="P550" s="147"/>
    </row>
    <row r="551">
      <c r="P551" s="147"/>
    </row>
    <row r="552">
      <c r="P552" s="147"/>
    </row>
    <row r="553">
      <c r="P553" s="147"/>
    </row>
    <row r="554">
      <c r="P554" s="147"/>
    </row>
    <row r="555">
      <c r="P555" s="147"/>
    </row>
    <row r="556">
      <c r="P556" s="147"/>
    </row>
    <row r="557">
      <c r="P557" s="147"/>
    </row>
    <row r="558">
      <c r="P558" s="147"/>
    </row>
    <row r="559">
      <c r="P559" s="147"/>
    </row>
    <row r="560">
      <c r="P560" s="147"/>
    </row>
    <row r="561">
      <c r="P561" s="147"/>
    </row>
    <row r="562">
      <c r="P562" s="147"/>
    </row>
    <row r="563">
      <c r="P563" s="147"/>
    </row>
    <row r="564">
      <c r="P564" s="147"/>
    </row>
    <row r="565">
      <c r="P565" s="147"/>
    </row>
    <row r="566">
      <c r="P566" s="147"/>
    </row>
    <row r="567">
      <c r="P567" s="147"/>
    </row>
    <row r="568">
      <c r="P568" s="147"/>
    </row>
    <row r="569">
      <c r="P569" s="147"/>
    </row>
    <row r="570">
      <c r="P570" s="147"/>
    </row>
    <row r="571">
      <c r="P571" s="147"/>
    </row>
    <row r="572">
      <c r="P572" s="147"/>
    </row>
    <row r="573">
      <c r="P573" s="147"/>
    </row>
    <row r="574">
      <c r="P574" s="147"/>
    </row>
    <row r="575">
      <c r="P575" s="147"/>
    </row>
    <row r="576">
      <c r="P576" s="147"/>
    </row>
    <row r="577">
      <c r="P577" s="147"/>
    </row>
    <row r="578">
      <c r="P578" s="147"/>
    </row>
    <row r="579">
      <c r="P579" s="147"/>
    </row>
    <row r="580">
      <c r="P580" s="147"/>
    </row>
    <row r="581">
      <c r="P581" s="147"/>
    </row>
    <row r="582">
      <c r="P582" s="147"/>
    </row>
    <row r="583">
      <c r="P583" s="147"/>
    </row>
    <row r="584">
      <c r="P584" s="147"/>
    </row>
    <row r="585">
      <c r="P585" s="147"/>
    </row>
    <row r="586">
      <c r="P586" s="147"/>
    </row>
    <row r="587">
      <c r="P587" s="147"/>
    </row>
    <row r="588">
      <c r="P588" s="147"/>
    </row>
    <row r="589">
      <c r="P589" s="147"/>
    </row>
    <row r="590">
      <c r="P590" s="147"/>
    </row>
    <row r="591">
      <c r="P591" s="147"/>
    </row>
    <row r="592">
      <c r="P592" s="147"/>
    </row>
    <row r="593">
      <c r="P593" s="147"/>
    </row>
    <row r="594">
      <c r="P594" s="147"/>
    </row>
    <row r="595">
      <c r="P595" s="147"/>
    </row>
    <row r="596">
      <c r="P596" s="147"/>
    </row>
    <row r="597">
      <c r="P597" s="147"/>
    </row>
    <row r="598">
      <c r="P598" s="147"/>
    </row>
    <row r="599">
      <c r="P599" s="147"/>
    </row>
    <row r="600">
      <c r="P600" s="147"/>
    </row>
    <row r="601">
      <c r="P601" s="147"/>
    </row>
    <row r="602">
      <c r="P602" s="147"/>
    </row>
    <row r="603">
      <c r="P603" s="147"/>
    </row>
    <row r="604">
      <c r="P604" s="147"/>
    </row>
    <row r="605">
      <c r="P605" s="147"/>
    </row>
    <row r="606">
      <c r="P606" s="147"/>
    </row>
    <row r="607">
      <c r="P607" s="147"/>
    </row>
    <row r="608">
      <c r="P608" s="147"/>
    </row>
    <row r="609">
      <c r="P609" s="147"/>
    </row>
    <row r="610">
      <c r="P610" s="147"/>
    </row>
    <row r="611">
      <c r="P611" s="147"/>
    </row>
    <row r="612">
      <c r="P612" s="147"/>
    </row>
    <row r="613">
      <c r="P613" s="147"/>
    </row>
    <row r="614">
      <c r="P614" s="147"/>
    </row>
    <row r="615">
      <c r="P615" s="147"/>
    </row>
    <row r="616">
      <c r="P616" s="147"/>
    </row>
    <row r="617">
      <c r="P617" s="147"/>
    </row>
    <row r="618">
      <c r="P618" s="147"/>
    </row>
    <row r="619">
      <c r="P619" s="147"/>
    </row>
    <row r="620">
      <c r="P620" s="147"/>
    </row>
    <row r="621">
      <c r="P621" s="147"/>
    </row>
    <row r="622">
      <c r="P622" s="147"/>
    </row>
    <row r="623">
      <c r="P623" s="147"/>
    </row>
    <row r="624">
      <c r="P624" s="147"/>
    </row>
    <row r="625">
      <c r="P625" s="147"/>
    </row>
    <row r="626">
      <c r="P626" s="147"/>
    </row>
    <row r="627">
      <c r="P627" s="147"/>
    </row>
    <row r="628">
      <c r="P628" s="147"/>
    </row>
    <row r="629">
      <c r="P629" s="147"/>
    </row>
    <row r="630">
      <c r="P630" s="147"/>
    </row>
    <row r="631">
      <c r="P631" s="147"/>
    </row>
    <row r="632">
      <c r="P632" s="147"/>
    </row>
    <row r="633">
      <c r="P633" s="147"/>
    </row>
    <row r="634">
      <c r="P634" s="147"/>
    </row>
    <row r="635">
      <c r="P635" s="147"/>
    </row>
    <row r="636">
      <c r="P636" s="147"/>
    </row>
    <row r="637">
      <c r="P637" s="147"/>
    </row>
    <row r="638">
      <c r="P638" s="147"/>
    </row>
    <row r="639">
      <c r="P639" s="147"/>
    </row>
    <row r="640">
      <c r="P640" s="147"/>
    </row>
    <row r="641">
      <c r="P641" s="147"/>
    </row>
    <row r="642">
      <c r="P642" s="147"/>
    </row>
    <row r="643">
      <c r="P643" s="147"/>
    </row>
    <row r="644">
      <c r="P644" s="147"/>
    </row>
    <row r="645">
      <c r="P645" s="147"/>
    </row>
    <row r="646">
      <c r="P646" s="147"/>
    </row>
    <row r="647">
      <c r="P647" s="147"/>
    </row>
    <row r="648">
      <c r="P648" s="147"/>
    </row>
    <row r="649">
      <c r="P649" s="147"/>
    </row>
    <row r="650">
      <c r="P650" s="147"/>
    </row>
    <row r="651">
      <c r="P651" s="147"/>
    </row>
    <row r="652">
      <c r="P652" s="147"/>
    </row>
    <row r="653">
      <c r="P653" s="147"/>
    </row>
    <row r="654">
      <c r="P654" s="147"/>
    </row>
    <row r="655">
      <c r="P655" s="147"/>
    </row>
    <row r="656">
      <c r="P656" s="147"/>
    </row>
    <row r="657">
      <c r="P657" s="147"/>
    </row>
    <row r="658">
      <c r="P658" s="147"/>
    </row>
    <row r="659">
      <c r="P659" s="147"/>
    </row>
    <row r="660">
      <c r="P660" s="147"/>
    </row>
    <row r="661">
      <c r="P661" s="147"/>
    </row>
    <row r="662">
      <c r="P662" s="147"/>
    </row>
    <row r="663">
      <c r="P663" s="147"/>
    </row>
    <row r="664">
      <c r="P664" s="147"/>
    </row>
    <row r="665">
      <c r="P665" s="147"/>
    </row>
    <row r="666">
      <c r="P666" s="147"/>
    </row>
    <row r="667">
      <c r="P667" s="147"/>
    </row>
    <row r="668">
      <c r="P668" s="147"/>
    </row>
    <row r="669">
      <c r="P669" s="147"/>
    </row>
    <row r="670">
      <c r="P670" s="147"/>
    </row>
    <row r="671">
      <c r="P671" s="147"/>
    </row>
    <row r="672">
      <c r="P672" s="147"/>
    </row>
    <row r="673">
      <c r="P673" s="147"/>
    </row>
    <row r="674">
      <c r="P674" s="147"/>
    </row>
    <row r="675">
      <c r="P675" s="147"/>
    </row>
    <row r="676">
      <c r="P676" s="147"/>
    </row>
    <row r="677">
      <c r="P677" s="147"/>
    </row>
    <row r="678">
      <c r="P678" s="147"/>
    </row>
    <row r="679">
      <c r="P679" s="147"/>
    </row>
    <row r="680">
      <c r="P680" s="147"/>
    </row>
    <row r="681">
      <c r="P681" s="147"/>
    </row>
    <row r="682">
      <c r="P682" s="147"/>
    </row>
    <row r="683">
      <c r="P683" s="147"/>
    </row>
    <row r="684">
      <c r="P684" s="147"/>
    </row>
    <row r="685">
      <c r="P685" s="147"/>
    </row>
    <row r="686">
      <c r="P686" s="147"/>
    </row>
    <row r="687">
      <c r="P687" s="147"/>
    </row>
    <row r="688">
      <c r="P688" s="147"/>
    </row>
    <row r="689">
      <c r="P689" s="147"/>
    </row>
    <row r="690">
      <c r="P690" s="147"/>
    </row>
    <row r="691">
      <c r="P691" s="147"/>
    </row>
    <row r="692">
      <c r="P692" s="147"/>
    </row>
    <row r="693">
      <c r="P693" s="147"/>
    </row>
    <row r="694">
      <c r="P694" s="147"/>
    </row>
    <row r="695">
      <c r="P695" s="147"/>
    </row>
    <row r="696">
      <c r="P696" s="147"/>
    </row>
    <row r="697">
      <c r="P697" s="147"/>
    </row>
    <row r="698">
      <c r="P698" s="147"/>
    </row>
    <row r="699">
      <c r="P699" s="147"/>
    </row>
    <row r="700">
      <c r="P700" s="147"/>
    </row>
    <row r="701">
      <c r="P701" s="147"/>
    </row>
    <row r="702">
      <c r="P702" s="147"/>
    </row>
    <row r="703">
      <c r="P703" s="147"/>
    </row>
    <row r="704">
      <c r="P704" s="147"/>
    </row>
    <row r="705">
      <c r="P705" s="147"/>
    </row>
    <row r="706">
      <c r="P706" s="147"/>
    </row>
    <row r="707">
      <c r="P707" s="147"/>
    </row>
    <row r="708">
      <c r="P708" s="147"/>
    </row>
    <row r="709">
      <c r="P709" s="147"/>
    </row>
    <row r="710">
      <c r="P710" s="147"/>
    </row>
    <row r="711">
      <c r="P711" s="147"/>
    </row>
    <row r="712">
      <c r="P712" s="147"/>
    </row>
    <row r="713">
      <c r="P713" s="147"/>
    </row>
    <row r="714">
      <c r="P714" s="147"/>
    </row>
    <row r="715">
      <c r="P715" s="147"/>
    </row>
    <row r="716">
      <c r="P716" s="147"/>
    </row>
    <row r="717">
      <c r="P717" s="147"/>
    </row>
    <row r="718">
      <c r="P718" s="147"/>
    </row>
    <row r="719">
      <c r="P719" s="147"/>
    </row>
    <row r="720">
      <c r="P720" s="147"/>
    </row>
    <row r="721">
      <c r="P721" s="147"/>
    </row>
    <row r="722">
      <c r="P722" s="147"/>
    </row>
    <row r="723">
      <c r="P723" s="147"/>
    </row>
    <row r="724">
      <c r="P724" s="147"/>
    </row>
    <row r="725">
      <c r="P725" s="147"/>
    </row>
    <row r="726">
      <c r="P726" s="147"/>
    </row>
    <row r="727">
      <c r="P727" s="147"/>
    </row>
    <row r="728">
      <c r="P728" s="147"/>
    </row>
    <row r="729">
      <c r="P729" s="147"/>
    </row>
    <row r="730">
      <c r="P730" s="147"/>
    </row>
    <row r="731">
      <c r="P731" s="147"/>
    </row>
    <row r="732">
      <c r="P732" s="147"/>
    </row>
    <row r="733">
      <c r="P733" s="147"/>
    </row>
    <row r="734">
      <c r="P734" s="147"/>
    </row>
    <row r="735">
      <c r="P735" s="147"/>
    </row>
    <row r="736">
      <c r="P736" s="147"/>
    </row>
    <row r="737">
      <c r="P737" s="147"/>
    </row>
    <row r="738">
      <c r="P738" s="147"/>
    </row>
    <row r="739">
      <c r="P739" s="147"/>
    </row>
    <row r="740">
      <c r="P740" s="147"/>
    </row>
    <row r="741">
      <c r="P741" s="147"/>
    </row>
    <row r="742">
      <c r="P742" s="147"/>
    </row>
    <row r="743">
      <c r="P743" s="147"/>
    </row>
    <row r="744">
      <c r="P744" s="147"/>
    </row>
    <row r="745">
      <c r="P745" s="147"/>
    </row>
    <row r="746">
      <c r="P746" s="147"/>
    </row>
    <row r="747">
      <c r="P747" s="147"/>
    </row>
    <row r="748">
      <c r="P748" s="147"/>
    </row>
    <row r="749">
      <c r="P749" s="147"/>
    </row>
    <row r="750">
      <c r="P750" s="147"/>
    </row>
    <row r="751">
      <c r="P751" s="147"/>
    </row>
    <row r="752">
      <c r="P752" s="147"/>
    </row>
    <row r="753">
      <c r="P753" s="147"/>
    </row>
    <row r="754">
      <c r="P754" s="147"/>
    </row>
    <row r="755">
      <c r="P755" s="147"/>
    </row>
    <row r="756">
      <c r="P756" s="147"/>
    </row>
    <row r="757">
      <c r="P757" s="147"/>
    </row>
    <row r="758">
      <c r="P758" s="147"/>
    </row>
    <row r="759">
      <c r="P759" s="147"/>
    </row>
    <row r="760">
      <c r="P760" s="147"/>
    </row>
    <row r="761">
      <c r="P761" s="147"/>
    </row>
    <row r="762">
      <c r="P762" s="147"/>
    </row>
    <row r="763">
      <c r="P763" s="147"/>
    </row>
    <row r="764">
      <c r="P764" s="147"/>
    </row>
    <row r="765">
      <c r="P765" s="147"/>
    </row>
    <row r="766">
      <c r="P766" s="147"/>
    </row>
    <row r="767">
      <c r="P767" s="147"/>
    </row>
    <row r="768">
      <c r="P768" s="147"/>
    </row>
    <row r="769">
      <c r="P769" s="147"/>
    </row>
    <row r="770">
      <c r="P770" s="147"/>
    </row>
    <row r="771">
      <c r="P771" s="147"/>
    </row>
    <row r="772">
      <c r="P772" s="147"/>
    </row>
    <row r="773">
      <c r="P773" s="147"/>
    </row>
    <row r="774">
      <c r="P774" s="147"/>
    </row>
    <row r="775">
      <c r="P775" s="147"/>
    </row>
    <row r="776">
      <c r="P776" s="147"/>
    </row>
    <row r="777">
      <c r="P777" s="147"/>
    </row>
    <row r="778">
      <c r="P778" s="147"/>
    </row>
    <row r="779">
      <c r="P779" s="147"/>
    </row>
    <row r="780">
      <c r="P780" s="147"/>
    </row>
    <row r="781">
      <c r="P781" s="147"/>
    </row>
    <row r="782">
      <c r="P782" s="147"/>
    </row>
    <row r="783">
      <c r="P783" s="147"/>
    </row>
    <row r="784">
      <c r="P784" s="147"/>
    </row>
    <row r="785">
      <c r="P785" s="147"/>
    </row>
    <row r="786">
      <c r="P786" s="147"/>
    </row>
    <row r="787">
      <c r="P787" s="147"/>
    </row>
    <row r="788">
      <c r="P788" s="147"/>
    </row>
    <row r="789">
      <c r="P789" s="147"/>
    </row>
    <row r="790">
      <c r="P790" s="147"/>
    </row>
    <row r="791">
      <c r="P791" s="147"/>
    </row>
    <row r="792">
      <c r="P792" s="147"/>
    </row>
    <row r="793">
      <c r="P793" s="147"/>
    </row>
    <row r="794">
      <c r="P794" s="147"/>
    </row>
    <row r="795">
      <c r="P795" s="147"/>
    </row>
    <row r="796">
      <c r="P796" s="147"/>
    </row>
    <row r="797">
      <c r="P797" s="147"/>
    </row>
    <row r="798">
      <c r="P798" s="147"/>
    </row>
    <row r="799">
      <c r="P799" s="147"/>
    </row>
    <row r="800">
      <c r="P800" s="147"/>
    </row>
    <row r="801">
      <c r="P801" s="147"/>
    </row>
    <row r="802">
      <c r="P802" s="147"/>
    </row>
    <row r="803">
      <c r="P803" s="147"/>
    </row>
    <row r="804">
      <c r="P804" s="147"/>
    </row>
    <row r="805">
      <c r="P805" s="147"/>
    </row>
    <row r="806">
      <c r="P806" s="147"/>
    </row>
    <row r="807">
      <c r="P807" s="147"/>
    </row>
    <row r="808">
      <c r="P808" s="147"/>
    </row>
    <row r="809">
      <c r="P809" s="147"/>
    </row>
    <row r="810">
      <c r="P810" s="147"/>
    </row>
    <row r="811">
      <c r="P811" s="147"/>
    </row>
    <row r="812">
      <c r="P812" s="147"/>
    </row>
    <row r="813">
      <c r="P813" s="147"/>
    </row>
    <row r="814">
      <c r="P814" s="147"/>
    </row>
    <row r="815">
      <c r="P815" s="147"/>
    </row>
    <row r="816">
      <c r="P816" s="147"/>
    </row>
    <row r="817">
      <c r="P817" s="147"/>
    </row>
    <row r="818">
      <c r="P818" s="147"/>
    </row>
    <row r="819">
      <c r="P819" s="147"/>
    </row>
    <row r="820">
      <c r="P820" s="147"/>
    </row>
    <row r="821">
      <c r="P821" s="147"/>
    </row>
    <row r="822">
      <c r="P822" s="147"/>
    </row>
    <row r="823">
      <c r="P823" s="147"/>
    </row>
    <row r="824">
      <c r="P824" s="147"/>
    </row>
    <row r="825">
      <c r="P825" s="147"/>
    </row>
    <row r="826">
      <c r="P826" s="147"/>
    </row>
    <row r="827">
      <c r="P827" s="147"/>
    </row>
    <row r="828">
      <c r="P828" s="147"/>
    </row>
    <row r="829">
      <c r="P829" s="147"/>
    </row>
    <row r="830">
      <c r="P830" s="147"/>
    </row>
    <row r="831">
      <c r="P831" s="147"/>
    </row>
    <row r="832">
      <c r="P832" s="147"/>
    </row>
    <row r="833">
      <c r="P833" s="147"/>
    </row>
    <row r="834">
      <c r="P834" s="147"/>
    </row>
    <row r="835">
      <c r="P835" s="147"/>
    </row>
    <row r="836">
      <c r="P836" s="147"/>
    </row>
    <row r="837">
      <c r="P837" s="147"/>
    </row>
    <row r="838">
      <c r="P838" s="147"/>
    </row>
    <row r="839">
      <c r="P839" s="147"/>
    </row>
    <row r="840">
      <c r="P840" s="147"/>
    </row>
    <row r="841">
      <c r="P841" s="147"/>
    </row>
    <row r="842">
      <c r="P842" s="147"/>
    </row>
    <row r="843">
      <c r="P843" s="147"/>
    </row>
    <row r="844">
      <c r="P844" s="147"/>
    </row>
    <row r="845">
      <c r="P845" s="147"/>
    </row>
    <row r="846">
      <c r="P846" s="147"/>
    </row>
    <row r="847">
      <c r="P847" s="147"/>
    </row>
    <row r="848">
      <c r="P848" s="147"/>
    </row>
    <row r="849">
      <c r="P849" s="147"/>
    </row>
    <row r="850">
      <c r="P850" s="147"/>
    </row>
    <row r="851">
      <c r="P851" s="147"/>
    </row>
    <row r="852">
      <c r="P852" s="147"/>
    </row>
    <row r="853">
      <c r="P853" s="147"/>
    </row>
    <row r="854">
      <c r="P854" s="147"/>
    </row>
    <row r="855">
      <c r="P855" s="147"/>
    </row>
    <row r="856">
      <c r="P856" s="147"/>
    </row>
    <row r="857">
      <c r="P857" s="147"/>
    </row>
    <row r="858">
      <c r="P858" s="147"/>
    </row>
    <row r="859">
      <c r="P859" s="147"/>
    </row>
    <row r="860">
      <c r="P860" s="147"/>
    </row>
    <row r="861">
      <c r="P861" s="147"/>
    </row>
    <row r="862">
      <c r="P862" s="147"/>
    </row>
    <row r="863">
      <c r="P863" s="147"/>
    </row>
    <row r="864">
      <c r="P864" s="147"/>
    </row>
    <row r="865">
      <c r="P865" s="147"/>
    </row>
    <row r="866">
      <c r="P866" s="147"/>
    </row>
    <row r="867">
      <c r="P867" s="147"/>
    </row>
    <row r="868">
      <c r="P868" s="147"/>
    </row>
    <row r="869">
      <c r="P869" s="147"/>
    </row>
    <row r="870">
      <c r="P870" s="147"/>
    </row>
    <row r="871">
      <c r="P871" s="147"/>
    </row>
    <row r="872">
      <c r="P872" s="147"/>
    </row>
    <row r="873">
      <c r="P873" s="147"/>
    </row>
    <row r="874">
      <c r="P874" s="147"/>
    </row>
    <row r="875">
      <c r="P875" s="147"/>
    </row>
    <row r="876">
      <c r="P876" s="147"/>
    </row>
    <row r="877">
      <c r="P877" s="147"/>
    </row>
    <row r="878">
      <c r="P878" s="147"/>
    </row>
    <row r="879">
      <c r="P879" s="147"/>
    </row>
    <row r="880">
      <c r="P880" s="147"/>
    </row>
    <row r="881">
      <c r="P881" s="147"/>
    </row>
    <row r="882">
      <c r="P882" s="147"/>
    </row>
    <row r="883">
      <c r="P883" s="147"/>
    </row>
    <row r="884">
      <c r="P884" s="147"/>
    </row>
    <row r="885">
      <c r="P885" s="147"/>
    </row>
    <row r="886">
      <c r="P886" s="147"/>
    </row>
    <row r="887">
      <c r="P887" s="147"/>
    </row>
    <row r="888">
      <c r="P888" s="147"/>
    </row>
    <row r="889">
      <c r="P889" s="147"/>
    </row>
    <row r="890">
      <c r="P890" s="147"/>
    </row>
    <row r="891">
      <c r="P891" s="147"/>
    </row>
    <row r="892">
      <c r="P892" s="147"/>
    </row>
    <row r="893">
      <c r="P893" s="147"/>
    </row>
    <row r="894">
      <c r="P894" s="147"/>
    </row>
    <row r="895">
      <c r="P895" s="147"/>
    </row>
    <row r="896">
      <c r="P896" s="147"/>
    </row>
    <row r="897">
      <c r="P897" s="147"/>
    </row>
    <row r="898">
      <c r="P898" s="147"/>
    </row>
    <row r="899">
      <c r="P899" s="147"/>
    </row>
    <row r="900">
      <c r="P900" s="147"/>
    </row>
    <row r="901">
      <c r="P901" s="147"/>
    </row>
    <row r="902">
      <c r="P902" s="147"/>
    </row>
    <row r="903">
      <c r="P903" s="147"/>
    </row>
    <row r="904">
      <c r="P904" s="147"/>
    </row>
    <row r="905">
      <c r="P905" s="147"/>
    </row>
    <row r="906">
      <c r="P906" s="147"/>
    </row>
    <row r="907">
      <c r="P907" s="147"/>
    </row>
    <row r="908">
      <c r="P908" s="147"/>
    </row>
    <row r="909">
      <c r="P909" s="147"/>
    </row>
    <row r="910">
      <c r="P910" s="147"/>
    </row>
    <row r="911">
      <c r="P911" s="147"/>
    </row>
    <row r="912">
      <c r="P912" s="147"/>
    </row>
    <row r="913">
      <c r="P913" s="147"/>
    </row>
    <row r="914">
      <c r="P914" s="147"/>
    </row>
    <row r="915">
      <c r="P915" s="147"/>
    </row>
    <row r="916">
      <c r="P916" s="147"/>
    </row>
    <row r="917">
      <c r="P917" s="147"/>
    </row>
    <row r="918">
      <c r="P918" s="147"/>
    </row>
    <row r="919">
      <c r="P919" s="147"/>
    </row>
    <row r="920">
      <c r="P920" s="147"/>
    </row>
    <row r="921">
      <c r="P921" s="147"/>
    </row>
    <row r="922">
      <c r="P922" s="147"/>
    </row>
    <row r="923">
      <c r="P923" s="147"/>
    </row>
    <row r="924">
      <c r="P924" s="147"/>
    </row>
    <row r="925">
      <c r="P925" s="147"/>
    </row>
    <row r="926">
      <c r="P926" s="147"/>
    </row>
    <row r="927">
      <c r="P927" s="147"/>
    </row>
    <row r="928">
      <c r="P928" s="147"/>
    </row>
    <row r="929">
      <c r="P929" s="147"/>
    </row>
    <row r="930">
      <c r="P930" s="147"/>
    </row>
    <row r="931">
      <c r="P931" s="147"/>
    </row>
    <row r="932">
      <c r="P932" s="147"/>
    </row>
    <row r="933">
      <c r="P933" s="147"/>
    </row>
    <row r="934">
      <c r="P934" s="147"/>
    </row>
    <row r="935">
      <c r="P935" s="147"/>
    </row>
    <row r="936">
      <c r="P936" s="147"/>
    </row>
    <row r="937">
      <c r="P937" s="147"/>
    </row>
    <row r="938">
      <c r="P938" s="147"/>
    </row>
    <row r="939">
      <c r="P939" s="147"/>
    </row>
    <row r="940">
      <c r="P940" s="147"/>
    </row>
    <row r="941">
      <c r="P941" s="147"/>
    </row>
    <row r="942">
      <c r="P942" s="147"/>
    </row>
    <row r="943">
      <c r="P943" s="147"/>
    </row>
    <row r="944">
      <c r="P944" s="147"/>
    </row>
    <row r="945">
      <c r="P945" s="147"/>
    </row>
    <row r="946">
      <c r="P946" s="147"/>
    </row>
    <row r="947">
      <c r="P947" s="147"/>
    </row>
    <row r="948">
      <c r="P948" s="147"/>
    </row>
    <row r="949">
      <c r="P949" s="147"/>
    </row>
    <row r="950">
      <c r="P950" s="147"/>
    </row>
    <row r="951">
      <c r="P951" s="147"/>
    </row>
    <row r="952">
      <c r="P952" s="147"/>
    </row>
    <row r="953">
      <c r="P953" s="147"/>
    </row>
    <row r="954">
      <c r="P954" s="147"/>
    </row>
    <row r="955">
      <c r="P955" s="147"/>
    </row>
    <row r="956">
      <c r="P956" s="147"/>
    </row>
    <row r="957">
      <c r="P957" s="147"/>
    </row>
    <row r="958">
      <c r="P958" s="147"/>
    </row>
    <row r="959">
      <c r="P959" s="147"/>
    </row>
    <row r="960">
      <c r="P960" s="147"/>
    </row>
    <row r="961">
      <c r="P961" s="147"/>
    </row>
    <row r="962">
      <c r="P962" s="147"/>
    </row>
    <row r="963">
      <c r="P963" s="147"/>
    </row>
    <row r="964">
      <c r="P964" s="147"/>
    </row>
    <row r="965">
      <c r="P965" s="147"/>
    </row>
    <row r="966">
      <c r="P966" s="147"/>
    </row>
    <row r="967">
      <c r="P967" s="147"/>
    </row>
    <row r="968">
      <c r="P968" s="147"/>
    </row>
    <row r="969">
      <c r="P969" s="147"/>
    </row>
    <row r="970">
      <c r="P970" s="147"/>
    </row>
    <row r="971">
      <c r="P971" s="147"/>
    </row>
    <row r="972">
      <c r="P972" s="147"/>
    </row>
    <row r="973">
      <c r="P973" s="147"/>
    </row>
    <row r="974">
      <c r="P974" s="147"/>
    </row>
    <row r="975">
      <c r="P975" s="147"/>
    </row>
    <row r="976">
      <c r="P976" s="147"/>
    </row>
    <row r="977">
      <c r="P977" s="147"/>
    </row>
    <row r="978">
      <c r="P978" s="147"/>
    </row>
    <row r="979">
      <c r="P979" s="147"/>
    </row>
    <row r="980">
      <c r="P980" s="147"/>
    </row>
    <row r="981">
      <c r="P981" s="147"/>
    </row>
    <row r="982">
      <c r="P982" s="147"/>
    </row>
    <row r="983">
      <c r="P983" s="147"/>
    </row>
    <row r="984">
      <c r="P984" s="147"/>
    </row>
    <row r="985">
      <c r="P985" s="147"/>
    </row>
    <row r="986">
      <c r="P986" s="147"/>
    </row>
    <row r="987">
      <c r="P987" s="147"/>
    </row>
    <row r="988">
      <c r="P988" s="147"/>
    </row>
    <row r="989">
      <c r="P989" s="147"/>
    </row>
    <row r="990">
      <c r="P990" s="147"/>
    </row>
    <row r="991">
      <c r="P991" s="147"/>
    </row>
    <row r="992">
      <c r="P992" s="147"/>
    </row>
    <row r="993">
      <c r="P993" s="147"/>
    </row>
    <row r="994">
      <c r="P994" s="147"/>
    </row>
    <row r="995">
      <c r="P995" s="147"/>
    </row>
    <row r="996">
      <c r="P996" s="147"/>
    </row>
    <row r="997">
      <c r="P997" s="147"/>
    </row>
    <row r="998">
      <c r="P998" s="147"/>
    </row>
    <row r="999">
      <c r="P999" s="147"/>
    </row>
    <row r="1000">
      <c r="P1000" s="147"/>
    </row>
    <row r="1001">
      <c r="P1001" s="147"/>
    </row>
    <row r="1002">
      <c r="P1002" s="147"/>
    </row>
    <row r="1003">
      <c r="P1003" s="147"/>
    </row>
    <row r="1004">
      <c r="P1004" s="147"/>
    </row>
    <row r="1005">
      <c r="P1005" s="147"/>
    </row>
    <row r="1006">
      <c r="P1006" s="147"/>
    </row>
    <row r="1007">
      <c r="P1007" s="147"/>
    </row>
    <row r="1008">
      <c r="P1008" s="147"/>
    </row>
    <row r="1009">
      <c r="P1009" s="147"/>
    </row>
    <row r="1010">
      <c r="P1010" s="147"/>
    </row>
    <row r="1011">
      <c r="P1011" s="147"/>
    </row>
    <row r="1012">
      <c r="P1012" s="147"/>
    </row>
    <row r="1013">
      <c r="P1013" s="147"/>
    </row>
    <row r="1014">
      <c r="P1014" s="147"/>
    </row>
    <row r="1015">
      <c r="P1015" s="147"/>
    </row>
    <row r="1016">
      <c r="P1016" s="147"/>
    </row>
    <row r="1017">
      <c r="P1017" s="147"/>
    </row>
    <row r="1018">
      <c r="P1018" s="147"/>
    </row>
    <row r="1019">
      <c r="P1019" s="147"/>
    </row>
    <row r="1020">
      <c r="P1020" s="147"/>
    </row>
    <row r="1021">
      <c r="P1021" s="147"/>
    </row>
    <row r="1022">
      <c r="P1022" s="147"/>
    </row>
    <row r="1023">
      <c r="P1023" s="147"/>
    </row>
    <row r="1024">
      <c r="P1024" s="147"/>
    </row>
    <row r="1025">
      <c r="P1025" s="147"/>
    </row>
    <row r="1026">
      <c r="P1026" s="147"/>
    </row>
    <row r="1027">
      <c r="P1027" s="147"/>
    </row>
    <row r="1028">
      <c r="P1028" s="147"/>
    </row>
    <row r="1029">
      <c r="P1029" s="147"/>
    </row>
    <row r="1030">
      <c r="P1030" s="147"/>
    </row>
    <row r="1031">
      <c r="P1031" s="147"/>
    </row>
    <row r="1032">
      <c r="P1032" s="147"/>
    </row>
    <row r="1033">
      <c r="P1033" s="147"/>
    </row>
    <row r="1034">
      <c r="P1034" s="147"/>
    </row>
    <row r="1035">
      <c r="P1035" s="147"/>
    </row>
    <row r="1036">
      <c r="P1036" s="147"/>
    </row>
    <row r="1037">
      <c r="P1037" s="147"/>
    </row>
    <row r="1038">
      <c r="P1038" s="147"/>
    </row>
    <row r="1039">
      <c r="P1039" s="147"/>
    </row>
    <row r="1040">
      <c r="P1040" s="147"/>
    </row>
    <row r="1041">
      <c r="P1041" s="147"/>
    </row>
    <row r="1042">
      <c r="P1042" s="147"/>
    </row>
    <row r="1043">
      <c r="P1043" s="147"/>
    </row>
    <row r="1044">
      <c r="P1044" s="147"/>
    </row>
    <row r="1045">
      <c r="P1045" s="147"/>
    </row>
    <row r="1046">
      <c r="P1046" s="147"/>
    </row>
    <row r="1047">
      <c r="P1047" s="147"/>
    </row>
    <row r="1048">
      <c r="P1048" s="147"/>
    </row>
    <row r="1049">
      <c r="P1049" s="147"/>
    </row>
    <row r="1050">
      <c r="P1050" s="147"/>
    </row>
    <row r="1051">
      <c r="P1051" s="147"/>
    </row>
    <row r="1052">
      <c r="P1052" s="147"/>
    </row>
    <row r="1053">
      <c r="P1053" s="147"/>
    </row>
    <row r="1054">
      <c r="P1054" s="147"/>
    </row>
    <row r="1055">
      <c r="P1055" s="147"/>
    </row>
    <row r="1056">
      <c r="P1056" s="147"/>
    </row>
    <row r="1057">
      <c r="P1057" s="147"/>
    </row>
    <row r="1058">
      <c r="P1058" s="147"/>
    </row>
    <row r="1059">
      <c r="P1059" s="147"/>
    </row>
    <row r="1060">
      <c r="P1060" s="147"/>
    </row>
    <row r="1061">
      <c r="P1061" s="147"/>
    </row>
    <row r="1062">
      <c r="P1062" s="147"/>
    </row>
    <row r="1063">
      <c r="P1063" s="147"/>
    </row>
    <row r="1064">
      <c r="P1064" s="147"/>
    </row>
    <row r="1065">
      <c r="P1065" s="147"/>
    </row>
    <row r="1066">
      <c r="P1066" s="147"/>
    </row>
    <row r="1067">
      <c r="P1067" s="147"/>
    </row>
    <row r="1068">
      <c r="P1068" s="147"/>
    </row>
    <row r="1069">
      <c r="P1069" s="147"/>
    </row>
    <row r="1070">
      <c r="P1070" s="147"/>
    </row>
    <row r="1071">
      <c r="P1071" s="147"/>
    </row>
    <row r="1072">
      <c r="P1072" s="147"/>
    </row>
    <row r="1073">
      <c r="P1073" s="147"/>
    </row>
    <row r="1074">
      <c r="P1074" s="147"/>
    </row>
    <row r="1075">
      <c r="P1075" s="147"/>
    </row>
    <row r="1076">
      <c r="P1076" s="147"/>
    </row>
    <row r="1077">
      <c r="P1077" s="147"/>
    </row>
    <row r="1078">
      <c r="P1078" s="147"/>
    </row>
    <row r="1079">
      <c r="P1079" s="147"/>
    </row>
    <row r="1080">
      <c r="P1080" s="147"/>
    </row>
    <row r="1081">
      <c r="P1081" s="147"/>
    </row>
    <row r="1082">
      <c r="P1082" s="147"/>
    </row>
    <row r="1083">
      <c r="P1083" s="147"/>
    </row>
    <row r="1084">
      <c r="P1084" s="147"/>
    </row>
    <row r="1085">
      <c r="P1085" s="147"/>
    </row>
    <row r="1086">
      <c r="P1086" s="147"/>
    </row>
    <row r="1087">
      <c r="P1087" s="147"/>
    </row>
    <row r="1088">
      <c r="P1088" s="147"/>
    </row>
    <row r="1089">
      <c r="P1089" s="147"/>
    </row>
    <row r="1090">
      <c r="P1090" s="147"/>
    </row>
    <row r="1091">
      <c r="P1091" s="147"/>
    </row>
    <row r="1092">
      <c r="P1092" s="147"/>
    </row>
    <row r="1093">
      <c r="P1093" s="147"/>
    </row>
    <row r="1094">
      <c r="P1094" s="147"/>
    </row>
    <row r="1095">
      <c r="P1095" s="147"/>
    </row>
    <row r="1096">
      <c r="P1096" s="147"/>
    </row>
    <row r="1097">
      <c r="P1097" s="147"/>
    </row>
    <row r="1098">
      <c r="P1098" s="147"/>
    </row>
    <row r="1099">
      <c r="P1099" s="147"/>
    </row>
    <row r="1100">
      <c r="P1100" s="147"/>
    </row>
    <row r="1101">
      <c r="P1101" s="147"/>
    </row>
    <row r="1102">
      <c r="P1102" s="147"/>
    </row>
    <row r="1103">
      <c r="P1103" s="147"/>
    </row>
    <row r="1104">
      <c r="P1104" s="147"/>
    </row>
    <row r="1105">
      <c r="P1105" s="147"/>
    </row>
    <row r="1106">
      <c r="P1106" s="147"/>
    </row>
    <row r="1107">
      <c r="P1107" s="147"/>
    </row>
    <row r="1108">
      <c r="P1108" s="147"/>
    </row>
    <row r="1109">
      <c r="P1109" s="147"/>
    </row>
    <row r="1110">
      <c r="P1110" s="147"/>
    </row>
    <row r="1111">
      <c r="P1111" s="147"/>
    </row>
    <row r="1112">
      <c r="P1112" s="147"/>
    </row>
    <row r="1113">
      <c r="P1113" s="147"/>
    </row>
    <row r="1114">
      <c r="P1114" s="147"/>
    </row>
    <row r="1115">
      <c r="P1115" s="147"/>
    </row>
    <row r="1116">
      <c r="P1116" s="147"/>
    </row>
    <row r="1117">
      <c r="P1117" s="147"/>
    </row>
    <row r="1118">
      <c r="P1118" s="147"/>
    </row>
    <row r="1119">
      <c r="P1119" s="147"/>
    </row>
    <row r="1120">
      <c r="P1120" s="147"/>
    </row>
    <row r="1121">
      <c r="P1121" s="147"/>
    </row>
    <row r="1122">
      <c r="P1122" s="147"/>
    </row>
    <row r="1123">
      <c r="P1123" s="147"/>
    </row>
    <row r="1124">
      <c r="P1124" s="147"/>
    </row>
    <row r="1125">
      <c r="P1125" s="147"/>
    </row>
    <row r="1126">
      <c r="P1126" s="147"/>
    </row>
    <row r="1127">
      <c r="P1127" s="147"/>
    </row>
    <row r="1128">
      <c r="P1128" s="147"/>
    </row>
    <row r="1129">
      <c r="P1129" s="147"/>
    </row>
    <row r="1130">
      <c r="P1130" s="147"/>
    </row>
    <row r="1131">
      <c r="P1131" s="147"/>
    </row>
    <row r="1132">
      <c r="P1132" s="147"/>
    </row>
    <row r="1133">
      <c r="P1133" s="147"/>
    </row>
    <row r="1134">
      <c r="P1134" s="147"/>
    </row>
    <row r="1135">
      <c r="P1135" s="147"/>
    </row>
    <row r="1136">
      <c r="P1136" s="147"/>
    </row>
    <row r="1137">
      <c r="P1137" s="147"/>
    </row>
    <row r="1138">
      <c r="P1138" s="147"/>
    </row>
    <row r="1139">
      <c r="P1139" s="147"/>
    </row>
    <row r="1140">
      <c r="P1140" s="147"/>
    </row>
    <row r="1141">
      <c r="P1141" s="147"/>
    </row>
    <row r="1142">
      <c r="P1142" s="147"/>
    </row>
    <row r="1143">
      <c r="P1143" s="147"/>
    </row>
    <row r="1144">
      <c r="P1144" s="147"/>
    </row>
    <row r="1145">
      <c r="P1145" s="147"/>
    </row>
    <row r="1146">
      <c r="P1146" s="147"/>
    </row>
    <row r="1147">
      <c r="P1147" s="147"/>
    </row>
    <row r="1148">
      <c r="P1148" s="147"/>
    </row>
    <row r="1149">
      <c r="P1149" s="147"/>
    </row>
    <row r="1150">
      <c r="P1150" s="147"/>
    </row>
    <row r="1151">
      <c r="P1151" s="147"/>
    </row>
    <row r="1152">
      <c r="P1152" s="147"/>
    </row>
    <row r="1153">
      <c r="P1153" s="147"/>
    </row>
    <row r="1154">
      <c r="P1154" s="147"/>
    </row>
    <row r="1155">
      <c r="P1155" s="147"/>
    </row>
    <row r="1156">
      <c r="P1156" s="147"/>
    </row>
    <row r="1157">
      <c r="P1157" s="147"/>
    </row>
    <row r="1158">
      <c r="P1158" s="147"/>
    </row>
    <row r="1159">
      <c r="P1159" s="147"/>
    </row>
    <row r="1160">
      <c r="P1160" s="147"/>
    </row>
    <row r="1161">
      <c r="P1161" s="147"/>
    </row>
    <row r="1162">
      <c r="P1162" s="147"/>
    </row>
    <row r="1163">
      <c r="P1163" s="147"/>
    </row>
    <row r="1164">
      <c r="P1164" s="147"/>
    </row>
    <row r="1165">
      <c r="P1165" s="147"/>
    </row>
    <row r="1166">
      <c r="P1166" s="147"/>
    </row>
    <row r="1167">
      <c r="P1167" s="147"/>
    </row>
    <row r="1168">
      <c r="P1168" s="147"/>
    </row>
    <row r="1169">
      <c r="P1169" s="147"/>
    </row>
    <row r="1170">
      <c r="P1170" s="147"/>
    </row>
    <row r="1171">
      <c r="P1171" s="147"/>
    </row>
    <row r="1172">
      <c r="P1172" s="147"/>
    </row>
    <row r="1173">
      <c r="P1173" s="147"/>
    </row>
    <row r="1174">
      <c r="P1174" s="147"/>
    </row>
    <row r="1175">
      <c r="P1175" s="147"/>
    </row>
    <row r="1176">
      <c r="P1176" s="147"/>
    </row>
    <row r="1177">
      <c r="P1177" s="147"/>
    </row>
    <row r="1178">
      <c r="P1178" s="147"/>
    </row>
    <row r="1179">
      <c r="P1179" s="147"/>
    </row>
    <row r="1180">
      <c r="P1180" s="147"/>
    </row>
    <row r="1181">
      <c r="P1181" s="147"/>
    </row>
    <row r="1182">
      <c r="P1182" s="147"/>
    </row>
    <row r="1183">
      <c r="P1183" s="147"/>
    </row>
    <row r="1184">
      <c r="P1184" s="147"/>
    </row>
    <row r="1185">
      <c r="P1185" s="147"/>
    </row>
    <row r="1186">
      <c r="P1186" s="147"/>
    </row>
    <row r="1187">
      <c r="P1187" s="147"/>
    </row>
    <row r="1188">
      <c r="P1188" s="147"/>
    </row>
    <row r="1189">
      <c r="P1189" s="147"/>
    </row>
    <row r="1190">
      <c r="P1190" s="147"/>
    </row>
    <row r="1191">
      <c r="P1191" s="147"/>
    </row>
    <row r="1192">
      <c r="P1192" s="147"/>
    </row>
    <row r="1193">
      <c r="P1193" s="147"/>
    </row>
    <row r="1194">
      <c r="P1194" s="147"/>
    </row>
    <row r="1195">
      <c r="P1195" s="147"/>
    </row>
    <row r="1196">
      <c r="P1196" s="147"/>
    </row>
    <row r="1197">
      <c r="P1197" s="147"/>
    </row>
    <row r="1198">
      <c r="P1198" s="147"/>
    </row>
    <row r="1199">
      <c r="P1199" s="147"/>
    </row>
    <row r="1200">
      <c r="P1200" s="147"/>
    </row>
    <row r="1201">
      <c r="P1201" s="147"/>
    </row>
    <row r="1202">
      <c r="P1202" s="147"/>
    </row>
    <row r="1203">
      <c r="P1203" s="147"/>
    </row>
    <row r="1204">
      <c r="P1204" s="147"/>
    </row>
    <row r="1205">
      <c r="P1205" s="147"/>
    </row>
    <row r="1206">
      <c r="P1206" s="147"/>
    </row>
    <row r="1207">
      <c r="P1207" s="147"/>
    </row>
    <row r="1208">
      <c r="P1208" s="147"/>
    </row>
    <row r="1209">
      <c r="P1209" s="147"/>
    </row>
    <row r="1210">
      <c r="P1210" s="147"/>
    </row>
    <row r="1211">
      <c r="P1211" s="147"/>
    </row>
    <row r="1212">
      <c r="P1212" s="147"/>
    </row>
    <row r="1213">
      <c r="P1213" s="147"/>
    </row>
    <row r="1214">
      <c r="P1214" s="147"/>
    </row>
    <row r="1215">
      <c r="P1215" s="147"/>
    </row>
    <row r="1216">
      <c r="P1216" s="147"/>
    </row>
    <row r="1217">
      <c r="P1217" s="147"/>
    </row>
    <row r="1218">
      <c r="P1218" s="147"/>
    </row>
    <row r="1219">
      <c r="P1219" s="147"/>
    </row>
    <row r="1220">
      <c r="P1220" s="147"/>
    </row>
    <row r="1221">
      <c r="P1221" s="147"/>
    </row>
    <row r="1222">
      <c r="P1222" s="147"/>
    </row>
    <row r="1223">
      <c r="P1223" s="147"/>
    </row>
    <row r="1224">
      <c r="P1224" s="147"/>
    </row>
    <row r="1225">
      <c r="P1225" s="147"/>
    </row>
    <row r="1226">
      <c r="P1226" s="147"/>
    </row>
    <row r="1227">
      <c r="P1227" s="147"/>
    </row>
    <row r="1228">
      <c r="P1228" s="147"/>
    </row>
    <row r="1229">
      <c r="P1229" s="147"/>
    </row>
    <row r="1230">
      <c r="P1230" s="147"/>
    </row>
    <row r="1231">
      <c r="P1231" s="147"/>
    </row>
    <row r="1232">
      <c r="P1232" s="147"/>
    </row>
    <row r="1233">
      <c r="P1233" s="147"/>
    </row>
    <row r="1234">
      <c r="P1234" s="147"/>
    </row>
    <row r="1235">
      <c r="P1235" s="147"/>
    </row>
    <row r="1236">
      <c r="P1236" s="147"/>
    </row>
    <row r="1237">
      <c r="P1237" s="147"/>
    </row>
    <row r="1238">
      <c r="P1238" s="147"/>
    </row>
    <row r="1239">
      <c r="P1239" s="147"/>
    </row>
    <row r="1240">
      <c r="P1240" s="147"/>
    </row>
    <row r="1241">
      <c r="P1241" s="147"/>
    </row>
  </sheetData>
  <mergeCells count="212">
    <mergeCell ref="Q175:Q178"/>
    <mergeCell ref="Q179:Q182"/>
    <mergeCell ref="F166:F168"/>
    <mergeCell ref="F169:F170"/>
    <mergeCell ref="F171:G174"/>
    <mergeCell ref="O171:O174"/>
    <mergeCell ref="Q171:Q174"/>
    <mergeCell ref="O175:O178"/>
    <mergeCell ref="O179:O182"/>
    <mergeCell ref="F83:G86"/>
    <mergeCell ref="F87:G90"/>
    <mergeCell ref="Q87:Q90"/>
    <mergeCell ref="Q91:Q94"/>
    <mergeCell ref="Q95:Q98"/>
    <mergeCell ref="O99:O103"/>
    <mergeCell ref="Q99:Q103"/>
    <mergeCell ref="E83:E86"/>
    <mergeCell ref="F91:G94"/>
    <mergeCell ref="A76:A77"/>
    <mergeCell ref="E76:E77"/>
    <mergeCell ref="I82:N82"/>
    <mergeCell ref="O83:O86"/>
    <mergeCell ref="O87:O90"/>
    <mergeCell ref="O91:O94"/>
    <mergeCell ref="O95:O98"/>
    <mergeCell ref="F82:H82"/>
    <mergeCell ref="F95:G98"/>
    <mergeCell ref="G99:G103"/>
    <mergeCell ref="G113:G118"/>
    <mergeCell ref="G119:G123"/>
    <mergeCell ref="O133:O136"/>
    <mergeCell ref="O137:O140"/>
    <mergeCell ref="E133:E151"/>
    <mergeCell ref="E152:E170"/>
    <mergeCell ref="E171:E189"/>
    <mergeCell ref="E87:E132"/>
    <mergeCell ref="F99:F127"/>
    <mergeCell ref="F128:F130"/>
    <mergeCell ref="F131:F132"/>
    <mergeCell ref="F145:F146"/>
    <mergeCell ref="F147:F149"/>
    <mergeCell ref="F150:F151"/>
    <mergeCell ref="Q194:Q197"/>
    <mergeCell ref="Q198:Q201"/>
    <mergeCell ref="F183:F184"/>
    <mergeCell ref="F185:F187"/>
    <mergeCell ref="F188:F189"/>
    <mergeCell ref="O190:O193"/>
    <mergeCell ref="Q190:Q193"/>
    <mergeCell ref="O194:O197"/>
    <mergeCell ref="O198:O201"/>
    <mergeCell ref="F133:G136"/>
    <mergeCell ref="F137:G140"/>
    <mergeCell ref="F141:G144"/>
    <mergeCell ref="F152:G155"/>
    <mergeCell ref="F156:G159"/>
    <mergeCell ref="F160:G163"/>
    <mergeCell ref="F164:F165"/>
    <mergeCell ref="F209:G212"/>
    <mergeCell ref="F213:G216"/>
    <mergeCell ref="F217:G220"/>
    <mergeCell ref="F228:G231"/>
    <mergeCell ref="F232:G235"/>
    <mergeCell ref="F236:G239"/>
    <mergeCell ref="F175:G178"/>
    <mergeCell ref="F179:G182"/>
    <mergeCell ref="E190:E208"/>
    <mergeCell ref="F190:G193"/>
    <mergeCell ref="F194:G197"/>
    <mergeCell ref="F198:G201"/>
    <mergeCell ref="F202:F203"/>
    <mergeCell ref="E228:E246"/>
    <mergeCell ref="E247:E265"/>
    <mergeCell ref="E266:E284"/>
    <mergeCell ref="E290:E332"/>
    <mergeCell ref="F204:F206"/>
    <mergeCell ref="F207:F208"/>
    <mergeCell ref="E209:E227"/>
    <mergeCell ref="F221:F222"/>
    <mergeCell ref="F223:F225"/>
    <mergeCell ref="F226:F227"/>
    <mergeCell ref="F245:F246"/>
    <mergeCell ref="F240:F241"/>
    <mergeCell ref="F242:F244"/>
    <mergeCell ref="F247:G250"/>
    <mergeCell ref="F251:G254"/>
    <mergeCell ref="F255:G258"/>
    <mergeCell ref="F259:F260"/>
    <mergeCell ref="F261:F263"/>
    <mergeCell ref="F289:H289"/>
    <mergeCell ref="I289:N289"/>
    <mergeCell ref="F376:G379"/>
    <mergeCell ref="F380:G383"/>
    <mergeCell ref="F384:G387"/>
    <mergeCell ref="G406:G409"/>
    <mergeCell ref="G413:G417"/>
    <mergeCell ref="G425:G429"/>
    <mergeCell ref="G430:G434"/>
    <mergeCell ref="G435:G439"/>
    <mergeCell ref="F443:F445"/>
    <mergeCell ref="F446:F447"/>
    <mergeCell ref="F448:G451"/>
    <mergeCell ref="F452:G455"/>
    <mergeCell ref="F456:G459"/>
    <mergeCell ref="F467:G470"/>
    <mergeCell ref="F471:G474"/>
    <mergeCell ref="F475:G478"/>
    <mergeCell ref="E448:E466"/>
    <mergeCell ref="F460:F461"/>
    <mergeCell ref="F462:F464"/>
    <mergeCell ref="F465:F466"/>
    <mergeCell ref="E467:E485"/>
    <mergeCell ref="F479:F480"/>
    <mergeCell ref="F481:F483"/>
    <mergeCell ref="F484:F485"/>
    <mergeCell ref="F371:F373"/>
    <mergeCell ref="F374:F375"/>
    <mergeCell ref="E376:E405"/>
    <mergeCell ref="F388:F400"/>
    <mergeCell ref="F401:F403"/>
    <mergeCell ref="F404:F405"/>
    <mergeCell ref="E406:E447"/>
    <mergeCell ref="F283:F284"/>
    <mergeCell ref="G291:G295"/>
    <mergeCell ref="G300:G304"/>
    <mergeCell ref="G313:G317"/>
    <mergeCell ref="F264:F265"/>
    <mergeCell ref="F266:G269"/>
    <mergeCell ref="F270:G273"/>
    <mergeCell ref="F274:G277"/>
    <mergeCell ref="F278:F279"/>
    <mergeCell ref="F280:F282"/>
    <mergeCell ref="F290:F332"/>
    <mergeCell ref="G350:G352"/>
    <mergeCell ref="G362:G364"/>
    <mergeCell ref="G318:G323"/>
    <mergeCell ref="G324:G328"/>
    <mergeCell ref="E333:E375"/>
    <mergeCell ref="F333:G336"/>
    <mergeCell ref="F337:G340"/>
    <mergeCell ref="F341:G344"/>
    <mergeCell ref="F345:F370"/>
    <mergeCell ref="F406:F411"/>
    <mergeCell ref="F412:F423"/>
    <mergeCell ref="F424:F440"/>
    <mergeCell ref="F441:F442"/>
    <mergeCell ref="O266:O269"/>
    <mergeCell ref="O270:O273"/>
    <mergeCell ref="O274:O277"/>
    <mergeCell ref="O291:O295"/>
    <mergeCell ref="O300:O304"/>
    <mergeCell ref="O313:O317"/>
    <mergeCell ref="O333:O336"/>
    <mergeCell ref="O337:O340"/>
    <mergeCell ref="O341:O344"/>
    <mergeCell ref="O376:O379"/>
    <mergeCell ref="O380:O383"/>
    <mergeCell ref="O384:O387"/>
    <mergeCell ref="O406:O409"/>
    <mergeCell ref="O413:O416"/>
    <mergeCell ref="Q133:Q136"/>
    <mergeCell ref="Q137:Q140"/>
    <mergeCell ref="O141:O144"/>
    <mergeCell ref="Q141:Q144"/>
    <mergeCell ref="O152:O155"/>
    <mergeCell ref="Q152:Q155"/>
    <mergeCell ref="Q156:Q159"/>
    <mergeCell ref="Q160:Q163"/>
    <mergeCell ref="O156:O159"/>
    <mergeCell ref="O160:O163"/>
    <mergeCell ref="O209:O212"/>
    <mergeCell ref="Q209:Q212"/>
    <mergeCell ref="O213:O216"/>
    <mergeCell ref="Q213:Q216"/>
    <mergeCell ref="Q217:Q220"/>
    <mergeCell ref="O217:O220"/>
    <mergeCell ref="O228:O231"/>
    <mergeCell ref="Q228:Q231"/>
    <mergeCell ref="O232:O235"/>
    <mergeCell ref="Q232:Q235"/>
    <mergeCell ref="O236:O239"/>
    <mergeCell ref="Q236:Q239"/>
    <mergeCell ref="O247:O250"/>
    <mergeCell ref="Q247:Q250"/>
    <mergeCell ref="O251:O254"/>
    <mergeCell ref="Q251:Q254"/>
    <mergeCell ref="O255:O258"/>
    <mergeCell ref="Q255:Q258"/>
    <mergeCell ref="Q266:Q269"/>
    <mergeCell ref="Q376:Q379"/>
    <mergeCell ref="Q380:Q383"/>
    <mergeCell ref="Q384:Q387"/>
    <mergeCell ref="Q270:Q273"/>
    <mergeCell ref="Q274:Q277"/>
    <mergeCell ref="Q291:Q295"/>
    <mergeCell ref="Q300:Q303"/>
    <mergeCell ref="Q333:Q336"/>
    <mergeCell ref="Q337:Q340"/>
    <mergeCell ref="Q341:Q344"/>
    <mergeCell ref="O467:O470"/>
    <mergeCell ref="Q467:Q470"/>
    <mergeCell ref="O471:O474"/>
    <mergeCell ref="Q471:Q474"/>
    <mergeCell ref="O475:O478"/>
    <mergeCell ref="Q475:Q478"/>
    <mergeCell ref="O425:O428"/>
    <mergeCell ref="O448:O451"/>
    <mergeCell ref="Q448:Q451"/>
    <mergeCell ref="O452:O455"/>
    <mergeCell ref="Q452:Q455"/>
    <mergeCell ref="O456:O459"/>
    <mergeCell ref="Q456:Q459"/>
  </mergeCells>
  <conditionalFormatting sqref="G350:Q352">
    <cfRule type="expression" dxfId="20" priority="1">
      <formula>NE($H$367,$G$350)</formula>
    </cfRule>
  </conditionalFormatting>
  <conditionalFormatting sqref="G353:Q353">
    <cfRule type="expression" dxfId="20" priority="2">
      <formula>NE($H$367,$G$353)</formula>
    </cfRule>
  </conditionalFormatting>
  <conditionalFormatting sqref="G362:Q364">
    <cfRule type="expression" dxfId="20" priority="3">
      <formula>NE($H$367,$G$362)</formula>
    </cfRule>
  </conditionalFormatting>
  <conditionalFormatting sqref="G365:Q365">
    <cfRule type="expression" dxfId="20" priority="4">
      <formula>NE($H$367,$G$365)</formula>
    </cfRule>
  </conditionalFormatting>
  <conditionalFormatting sqref="F424:Q440">
    <cfRule type="expression" dxfId="19" priority="5">
      <formula>NE($F$424,$H$441)</formula>
    </cfRule>
  </conditionalFormatting>
  <conditionalFormatting sqref="F406:Q411">
    <cfRule type="expression" dxfId="19" priority="6">
      <formula>NE($F$406,$H$441)</formula>
    </cfRule>
  </conditionalFormatting>
  <conditionalFormatting sqref="F412:Q423">
    <cfRule type="expression" dxfId="19" priority="7">
      <formula>NE($F$412,$H$441)</formula>
    </cfRule>
  </conditionalFormatting>
  <conditionalFormatting sqref="G389:Q394">
    <cfRule type="expression" dxfId="19" priority="8">
      <formula>NE($G$389,$H$399)</formula>
    </cfRule>
  </conditionalFormatting>
  <conditionalFormatting sqref="G396:Q397">
    <cfRule type="expression" dxfId="19" priority="9">
      <formula>NE($G$396,$H$399)</formula>
    </cfRule>
  </conditionalFormatting>
  <conditionalFormatting sqref="G104:Q110">
    <cfRule type="expression" dxfId="19" priority="10">
      <formula>NE($H$126,$G$104)</formula>
    </cfRule>
  </conditionalFormatting>
  <conditionalFormatting sqref="G112:Q124">
    <cfRule type="expression" dxfId="19" priority="11">
      <formula>NE($H$126,$G$112)</formula>
    </cfRule>
  </conditionalFormatting>
  <conditionalFormatting sqref="G290:Q297">
    <cfRule type="expression" dxfId="19" priority="12">
      <formula>NE($H$331,$G$290)</formula>
    </cfRule>
  </conditionalFormatting>
  <conditionalFormatting sqref="G299:Q310">
    <cfRule type="expression" dxfId="19" priority="13">
      <formula>NE($H$331,$G$299)</formula>
    </cfRule>
  </conditionalFormatting>
  <conditionalFormatting sqref="G312:Q329">
    <cfRule type="expression" dxfId="19" priority="14">
      <formula>NE($H$331,$G$312)</formula>
    </cfRule>
  </conditionalFormatting>
  <conditionalFormatting sqref="A44:A57 B44:B45 B48:B52 B54:B57">
    <cfRule type="notContainsBlanks" dxfId="21" priority="15">
      <formula>LEN(TRIM(A44))&gt;0</formula>
    </cfRule>
  </conditionalFormatting>
  <conditionalFormatting sqref="C61:F61 C65:F65">
    <cfRule type="colorScale" priority="16">
      <colorScale>
        <cfvo type="formula" val="0"/>
        <cfvo type="max"/>
        <color rgb="FFFFFFFF"/>
        <color rgb="FFE67C73"/>
      </colorScale>
    </cfRule>
  </conditionalFormatting>
  <conditionalFormatting sqref="C62:F62">
    <cfRule type="colorScale" priority="17">
      <colorScale>
        <cfvo type="formula" val="0"/>
        <cfvo type="max"/>
        <color rgb="FFFFFFFF"/>
        <color rgb="FFE67C73"/>
      </colorScale>
    </cfRule>
  </conditionalFormatting>
  <conditionalFormatting sqref="C63:F63">
    <cfRule type="colorScale" priority="18">
      <colorScale>
        <cfvo type="formula" val="0"/>
        <cfvo type="max"/>
        <color rgb="FFFFFFFF"/>
        <color rgb="FFE67C73"/>
      </colorScale>
    </cfRule>
  </conditionalFormatting>
  <conditionalFormatting sqref="C68:F68">
    <cfRule type="colorScale" priority="19">
      <colorScale>
        <cfvo type="formula" val="0"/>
        <cfvo type="max"/>
        <color rgb="FFFFFFFF"/>
        <color rgb="FFE67C73"/>
      </colorScale>
    </cfRule>
  </conditionalFormatting>
  <conditionalFormatting sqref="C69:F69">
    <cfRule type="colorScale" priority="20">
      <colorScale>
        <cfvo type="formula" val="0"/>
        <cfvo type="max"/>
        <color rgb="FFFFFFFF"/>
        <color rgb="FFE67C73"/>
      </colorScale>
    </cfRule>
  </conditionalFormatting>
  <conditionalFormatting sqref="C71:F71">
    <cfRule type="colorScale" priority="21">
      <colorScale>
        <cfvo type="formula" val="0"/>
        <cfvo type="max"/>
        <color rgb="FFFFFFFF"/>
        <color rgb="FFE67C73"/>
      </colorScale>
    </cfRule>
  </conditionalFormatting>
  <conditionalFormatting sqref="C72:F72">
    <cfRule type="colorScale" priority="22">
      <colorScale>
        <cfvo type="formula" val="0"/>
        <cfvo type="max"/>
        <color rgb="FFFFFFFF"/>
        <color rgb="FFE67C73"/>
      </colorScale>
    </cfRule>
  </conditionalFormatting>
  <conditionalFormatting sqref="C73:F73">
    <cfRule type="colorScale" priority="23">
      <colorScale>
        <cfvo type="formula" val="0"/>
        <cfvo type="max"/>
        <color rgb="FFFFFFFF"/>
        <color rgb="FFE67C73"/>
      </colorScale>
    </cfRule>
  </conditionalFormatting>
  <conditionalFormatting sqref="C74:F74">
    <cfRule type="colorScale" priority="24">
      <colorScale>
        <cfvo type="formula" val="0"/>
        <cfvo type="max"/>
        <color rgb="FFFFFFFF"/>
        <color rgb="FFE67C73"/>
      </colorScale>
    </cfRule>
  </conditionalFormatting>
  <conditionalFormatting sqref="C75:F75">
    <cfRule type="colorScale" priority="25">
      <colorScale>
        <cfvo type="formula" val="0"/>
        <cfvo type="max"/>
        <color rgb="FFFFFFFF"/>
        <color rgb="FFE67C73"/>
      </colorScale>
    </cfRule>
  </conditionalFormatting>
  <conditionalFormatting sqref="C70:F70">
    <cfRule type="colorScale" priority="26">
      <colorScale>
        <cfvo type="formula" val="0"/>
        <cfvo type="max"/>
        <color rgb="FFFFFFFF"/>
        <color rgb="FFE67C73"/>
      </colorScale>
    </cfRule>
  </conditionalFormatting>
  <conditionalFormatting sqref="C64:F64">
    <cfRule type="colorScale" priority="27">
      <colorScale>
        <cfvo type="formula" val="0"/>
        <cfvo type="max"/>
        <color rgb="FFFFFFFF"/>
        <color rgb="FFE67C73"/>
      </colorScale>
    </cfRule>
  </conditionalFormatting>
  <conditionalFormatting sqref="D51:D59 E59">
    <cfRule type="notContainsBlanks" dxfId="22" priority="28">
      <formula>LEN(TRIM(D51))&gt;0</formula>
    </cfRule>
  </conditionalFormatting>
  <conditionalFormatting sqref="C67:F67">
    <cfRule type="colorScale" priority="29">
      <colorScale>
        <cfvo type="formula" val="0"/>
        <cfvo type="max"/>
        <color rgb="FFFFFFFF"/>
        <color rgb="FFE67C73"/>
      </colorScale>
    </cfRule>
  </conditionalFormatting>
  <conditionalFormatting sqref="C65:F65">
    <cfRule type="colorScale" priority="30">
      <colorScale>
        <cfvo type="formula" val="0"/>
        <cfvo type="max"/>
        <color rgb="FFFFFFFF"/>
        <color rgb="FFE67C73"/>
      </colorScale>
    </cfRule>
  </conditionalFormatting>
  <dataValidations>
    <dataValidation type="list" allowBlank="1" showErrorMessage="1" sqref="H367">
      <formula1>"Option 1 (Chip2Chip),Option 2 (Core2Core),No Collective needed"</formula1>
    </dataValidation>
    <dataValidation type="list" allowBlank="1" showErrorMessage="1" sqref="G35">
      <formula1>"Strategy A: All-Gather Tokens,Strategy B: Keep Batch Sharding"</formula1>
    </dataValidation>
    <dataValidation type="list" allowBlank="1" showErrorMessage="1" sqref="C23">
      <formula1>"Decode,Prefill"</formula1>
    </dataValidation>
    <dataValidation type="list" allowBlank="1" showErrorMessage="1" sqref="F76:F78">
      <formula1>"OptionA. No Overlapping,OptionB. Overlapping Expert Collectives"</formula1>
    </dataValidation>
    <dataValidation type="list" allowBlank="1" showErrorMessage="1" sqref="H399">
      <formula1>"Option A: AllReduce,Option B: Do not resolve partial sum yet,Option C: No Collectives"</formula1>
    </dataValidation>
    <dataValidation type="list" allowBlank="1" showErrorMessage="1" sqref="F406 F424 H441">
      <formula1>"Option A: Transposed All-To-All,Option B: Reduce-Scatter,Option C: Hierachical RS"</formula1>
    </dataValidation>
    <dataValidation type="list" allowBlank="1" showErrorMessage="1" sqref="C29 AS28:AS29 G33 AS60 AS64 O83 O87 O91 O95 O99 O133 O137 O141 O152 O156 O160 O171 O175 O179 O190 O194 O198 O209 O213 O217 O228 O232 O236 O247 O251 O255 O266 O270 O274 O291 O300 O313 O333 O337 O341 O376 O380 O384 O406 O413 O425 O448 O452 O456 O467 O471 O475">
      <formula1>"fp4,fp8,bf16"</formula1>
    </dataValidation>
    <dataValidation type="list" allowBlank="1" showErrorMessage="1" sqref="F412">
      <formula1>"Option A: All-To-All,Option B: Reduce-Scatter"</formula1>
    </dataValidation>
    <dataValidation type="list" allowBlank="1" showErrorMessage="1" sqref="H16">
      <formula1>"GhostFish,GB200"</formula1>
    </dataValidation>
    <dataValidation type="list" allowBlank="1" showErrorMessage="1" sqref="H331">
      <formula1>"Strategy A: All-To-All,Strategy B: All-Gather Tokens with no chiplet involved,Strategy C: Hirarachical All-Gather,No Collectives"</formula1>
    </dataValidation>
    <dataValidation type="list" allowBlank="1" showErrorMessage="1" sqref="H126">
      <formula1>"Strategy A: All-Gather Tokens with no chiplet involved,Strategy B: Hierarchical All-Gather,No Collectives"</formula1>
    </dataValidation>
  </dataValidations>
  <hyperlinks>
    <hyperlink display="TODO LIST" location="'Shortcuts to SnapshotsTODO'!A1" ref="L11"/>
    <hyperlink r:id="rId1" location="gid=0&amp;range=D45:D63" ref="B61"/>
    <hyperlink r:id="rId2" location="gid=0&amp;range=D64:D82" ref="B62"/>
    <hyperlink r:id="rId3" location="gid=0&amp;range=D83:D101" ref="B63"/>
    <hyperlink r:id="rId4" location="gid=0&amp;range=D102:D120" ref="B64"/>
    <hyperlink r:id="rId5" location="gid=0&amp;range=D121:D139" ref="B67"/>
    <hyperlink r:id="rId6" location="gid=0&amp;range=D140:D158" ref="B68"/>
    <hyperlink r:id="rId7" location="gid=0&amp;range=D159:D177" ref="B69"/>
    <hyperlink r:id="rId8" location="gid=0&amp;range=D178:D196" ref="B70"/>
    <hyperlink r:id="rId9" location="gid=0&amp;range=D197:D215" ref="B71"/>
    <hyperlink r:id="rId10" location="gid=0&amp;range=S44:S58" ref="B72"/>
    <hyperlink r:id="rId11" location="gid=0&amp;range=S59:S77" ref="B73"/>
    <hyperlink r:id="rId12" location="gid=0&amp;range=S78:S96" ref="B74"/>
    <hyperlink r:id="rId13" location="gid=0&amp;range=S97:S115" ref="B75"/>
  </hyperlinks>
  <drawing r:id="rId14"/>
  <tableParts count="11">
    <tablePart r:id="rId26"/>
    <tablePart r:id="rId27"/>
    <tablePart r:id="rId28"/>
    <tablePart r:id="rId29"/>
    <tablePart r:id="rId30"/>
    <tablePart r:id="rId31"/>
    <tablePart r:id="rId32"/>
    <tablePart r:id="rId33"/>
    <tablePart r:id="rId34"/>
    <tablePart r:id="rId35"/>
    <tablePart r:id="rId36"/>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75"/>
    <col customWidth="1" min="2" max="2" width="17.88"/>
    <col customWidth="1" min="4" max="4" width="17.63"/>
    <col customWidth="1" min="5" max="5" width="18.25"/>
    <col customWidth="1" min="6" max="6" width="31.63"/>
    <col customWidth="1" min="7" max="7" width="19.5"/>
    <col customWidth="1" min="8" max="8" width="26.5"/>
    <col customWidth="1" min="9" max="9" width="2.5"/>
    <col customWidth="1" min="10" max="10" width="8.75"/>
    <col customWidth="1" min="11" max="12" width="9.25"/>
    <col customWidth="1" min="13" max="13" width="12.38"/>
    <col customWidth="1" min="14" max="14" width="2.38"/>
    <col customWidth="1" min="15" max="15" width="9.13"/>
    <col customWidth="1" min="16" max="16" width="10.88"/>
    <col customWidth="1" min="20" max="20" width="16.25"/>
    <col customWidth="1" min="21" max="21" width="23.13"/>
    <col customWidth="1" min="22" max="22" width="28.0"/>
    <col customWidth="1" min="23" max="23" width="21.0"/>
    <col customWidth="1" min="24" max="24" width="2.0"/>
    <col customWidth="1" min="25" max="28" width="5.63"/>
    <col customWidth="1" min="29" max="29" width="1.38"/>
  </cols>
  <sheetData>
    <row r="1">
      <c r="A1" s="136" t="s">
        <v>116</v>
      </c>
      <c r="B1" s="136" t="s">
        <v>117</v>
      </c>
      <c r="C1" s="136" t="s">
        <v>118</v>
      </c>
      <c r="D1" s="770"/>
      <c r="E1" s="138"/>
      <c r="F1" s="139" t="s">
        <v>119</v>
      </c>
      <c r="G1" s="139" t="s">
        <v>120</v>
      </c>
      <c r="H1" s="140" t="s">
        <v>121</v>
      </c>
      <c r="I1" s="138"/>
      <c r="J1" s="138"/>
      <c r="K1" s="138"/>
      <c r="L1" s="138"/>
      <c r="M1" s="138"/>
      <c r="N1" s="138"/>
      <c r="O1" s="138"/>
      <c r="P1" s="141"/>
      <c r="Q1" s="142" t="s">
        <v>122</v>
      </c>
      <c r="R1" s="138"/>
      <c r="S1" s="138"/>
      <c r="T1" s="142" t="s">
        <v>123</v>
      </c>
      <c r="U1" s="138"/>
      <c r="V1" s="138"/>
      <c r="W1" s="138"/>
      <c r="X1" s="138"/>
      <c r="Y1" s="138"/>
      <c r="Z1" s="138"/>
      <c r="AA1" s="138"/>
      <c r="AB1" s="138"/>
      <c r="AC1" s="138"/>
      <c r="AD1" s="138"/>
      <c r="AE1" s="138"/>
      <c r="AF1" s="138"/>
      <c r="AG1" s="138"/>
      <c r="AH1" s="138"/>
      <c r="AI1" s="138"/>
      <c r="AJ1" s="138"/>
      <c r="AK1" s="138"/>
      <c r="AL1" s="138"/>
      <c r="AM1" s="138"/>
      <c r="AN1" s="138"/>
      <c r="AO1" s="138"/>
      <c r="AP1" s="138"/>
      <c r="AQ1" s="138"/>
      <c r="AR1" s="138"/>
      <c r="AS1" s="138"/>
      <c r="AT1" s="138"/>
    </row>
    <row r="2">
      <c r="A2" s="143" t="s">
        <v>124</v>
      </c>
      <c r="B2" s="143" t="s">
        <v>125</v>
      </c>
      <c r="C2" s="143">
        <v>7168.0</v>
      </c>
      <c r="D2" s="771"/>
      <c r="F2" s="139" t="s">
        <v>126</v>
      </c>
      <c r="G2" s="145"/>
      <c r="H2" s="146"/>
      <c r="P2" s="147"/>
      <c r="Q2" s="2" t="s">
        <v>127</v>
      </c>
      <c r="R2" s="2">
        <v>0.5</v>
      </c>
      <c r="T2" s="148" t="str">
        <f t="shared" ref="T2:T6" si="1">U2&amp;","&amp;V2</f>
        <v>fp4,fp4</v>
      </c>
      <c r="U2" s="2" t="s">
        <v>127</v>
      </c>
      <c r="V2" s="2" t="s">
        <v>127</v>
      </c>
      <c r="W2" s="2" t="s">
        <v>127</v>
      </c>
      <c r="AR2" s="149"/>
      <c r="AS2" s="149"/>
      <c r="AT2" s="149"/>
    </row>
    <row r="3">
      <c r="A3" s="143" t="s">
        <v>128</v>
      </c>
      <c r="B3" s="143" t="s">
        <v>129</v>
      </c>
      <c r="C3" s="143">
        <v>2048.0</v>
      </c>
      <c r="D3" s="771"/>
      <c r="F3" s="150" t="s">
        <v>32</v>
      </c>
      <c r="G3" s="145">
        <v>1.0</v>
      </c>
      <c r="H3" s="146"/>
      <c r="P3" s="147"/>
      <c r="Q3" s="2" t="s">
        <v>63</v>
      </c>
      <c r="R3" s="2">
        <v>1.0</v>
      </c>
      <c r="T3" s="148" t="str">
        <f t="shared" si="1"/>
        <v>fp4,fp8</v>
      </c>
      <c r="U3" s="2" t="s">
        <v>127</v>
      </c>
      <c r="V3" s="2" t="s">
        <v>63</v>
      </c>
      <c r="W3" s="2" t="s">
        <v>63</v>
      </c>
    </row>
    <row r="4">
      <c r="A4" s="143" t="s">
        <v>130</v>
      </c>
      <c r="B4" s="143" t="s">
        <v>131</v>
      </c>
      <c r="C4" s="143">
        <v>256.0</v>
      </c>
      <c r="D4" s="771"/>
      <c r="F4" s="150" t="s">
        <v>33</v>
      </c>
      <c r="G4" s="145">
        <v>16.0</v>
      </c>
      <c r="H4" s="146" t="s">
        <v>132</v>
      </c>
      <c r="P4" s="147"/>
      <c r="Q4" s="2" t="s">
        <v>82</v>
      </c>
      <c r="R4" s="2">
        <v>2.0</v>
      </c>
      <c r="T4" s="148" t="str">
        <f t="shared" si="1"/>
        <v>fp4,bf16</v>
      </c>
      <c r="U4" s="2" t="s">
        <v>127</v>
      </c>
      <c r="V4" s="2" t="s">
        <v>82</v>
      </c>
      <c r="W4" s="2" t="s">
        <v>82</v>
      </c>
      <c r="AR4" s="149"/>
      <c r="AS4" s="149"/>
      <c r="AT4" s="149"/>
    </row>
    <row r="5">
      <c r="A5" s="143" t="s">
        <v>133</v>
      </c>
      <c r="B5" s="143" t="s">
        <v>134</v>
      </c>
      <c r="C5" s="143">
        <v>61.0</v>
      </c>
      <c r="D5" s="771"/>
      <c r="F5" s="150" t="s">
        <v>34</v>
      </c>
      <c r="G5" s="145">
        <v>1.0</v>
      </c>
      <c r="H5" s="146"/>
      <c r="P5" s="147"/>
      <c r="T5" s="148" t="str">
        <f t="shared" si="1"/>
        <v>fp8,fp4</v>
      </c>
      <c r="U5" s="2" t="s">
        <v>63</v>
      </c>
      <c r="V5" s="2" t="s">
        <v>127</v>
      </c>
      <c r="W5" s="2" t="s">
        <v>63</v>
      </c>
    </row>
    <row r="6">
      <c r="A6" s="151" t="s">
        <v>135</v>
      </c>
      <c r="B6" s="151" t="s">
        <v>136</v>
      </c>
      <c r="C6" s="151">
        <v>3.0</v>
      </c>
      <c r="D6" s="771"/>
      <c r="F6" s="150" t="s">
        <v>35</v>
      </c>
      <c r="G6" s="145">
        <v>1.0</v>
      </c>
      <c r="H6" s="146" t="s">
        <v>137</v>
      </c>
      <c r="P6" s="147"/>
      <c r="T6" s="148" t="str">
        <f t="shared" si="1"/>
        <v>fp8,fp8</v>
      </c>
      <c r="U6" s="2" t="s">
        <v>63</v>
      </c>
      <c r="V6" s="2" t="s">
        <v>63</v>
      </c>
      <c r="W6" s="2" t="s">
        <v>63</v>
      </c>
      <c r="AR6" s="87"/>
      <c r="AS6" s="87"/>
      <c r="AT6" s="87"/>
    </row>
    <row r="7">
      <c r="A7" s="143" t="s">
        <v>138</v>
      </c>
      <c r="B7" s="143" t="s">
        <v>139</v>
      </c>
      <c r="C7" s="143">
        <v>8.0</v>
      </c>
      <c r="D7" s="771"/>
      <c r="F7" s="139" t="s">
        <v>140</v>
      </c>
      <c r="P7" s="147"/>
      <c r="U7" s="2"/>
      <c r="V7" s="2"/>
      <c r="W7" s="2"/>
      <c r="AB7" s="2"/>
      <c r="AC7" s="2"/>
      <c r="AD7" s="2"/>
      <c r="AE7" s="2"/>
    </row>
    <row r="8">
      <c r="A8" s="152" t="s">
        <v>141</v>
      </c>
      <c r="B8" s="153" t="s">
        <v>142</v>
      </c>
      <c r="C8" s="143">
        <v>1536.0</v>
      </c>
      <c r="D8" s="771"/>
      <c r="F8" s="154" t="s">
        <v>143</v>
      </c>
      <c r="G8" s="155">
        <f>G4*G3</f>
        <v>16</v>
      </c>
      <c r="H8" s="156"/>
      <c r="P8" s="147"/>
      <c r="T8" s="148" t="str">
        <f t="shared" ref="T8:T10" si="2">U8&amp;","&amp;V8</f>
        <v>fp8,bf16</v>
      </c>
      <c r="U8" s="2" t="s">
        <v>63</v>
      </c>
      <c r="V8" s="2" t="s">
        <v>82</v>
      </c>
      <c r="W8" s="2" t="s">
        <v>82</v>
      </c>
      <c r="AB8" s="2"/>
      <c r="AC8" s="2"/>
      <c r="AD8" s="2"/>
      <c r="AE8" s="2"/>
    </row>
    <row r="9">
      <c r="A9" s="152" t="s">
        <v>144</v>
      </c>
      <c r="B9" s="153" t="s">
        <v>145</v>
      </c>
      <c r="C9" s="143">
        <v>512.0</v>
      </c>
      <c r="D9" s="771"/>
      <c r="F9" s="157" t="s">
        <v>146</v>
      </c>
      <c r="G9" s="158">
        <f>PRODUCT(G2:G5)</f>
        <v>16</v>
      </c>
      <c r="H9" s="159"/>
      <c r="P9" s="147"/>
      <c r="T9" s="148" t="str">
        <f t="shared" si="2"/>
        <v>bf16,fp4</v>
      </c>
      <c r="U9" s="2" t="s">
        <v>82</v>
      </c>
      <c r="V9" s="2" t="s">
        <v>127</v>
      </c>
      <c r="W9" s="2" t="s">
        <v>82</v>
      </c>
      <c r="AP9" s="138"/>
      <c r="AQ9" s="138"/>
      <c r="AT9" s="149"/>
    </row>
    <row r="10">
      <c r="A10" s="152" t="s">
        <v>147</v>
      </c>
      <c r="B10" s="153" t="s">
        <v>148</v>
      </c>
      <c r="C10" s="143">
        <v>128.0</v>
      </c>
      <c r="D10" s="771"/>
      <c r="F10" s="157" t="s">
        <v>149</v>
      </c>
      <c r="G10" s="158">
        <f>$G$9/$H$17</f>
        <v>8</v>
      </c>
      <c r="H10" s="159"/>
      <c r="P10" s="147"/>
      <c r="T10" s="148" t="str">
        <f t="shared" si="2"/>
        <v>bf16,fp8</v>
      </c>
      <c r="U10" s="2" t="s">
        <v>82</v>
      </c>
      <c r="V10" s="2" t="s">
        <v>63</v>
      </c>
      <c r="W10" s="2" t="s">
        <v>82</v>
      </c>
      <c r="AP10" s="142"/>
    </row>
    <row r="11">
      <c r="A11" s="152" t="s">
        <v>150</v>
      </c>
      <c r="B11" s="153" t="s">
        <v>151</v>
      </c>
      <c r="C11" s="143">
        <v>64.0</v>
      </c>
      <c r="D11" s="771"/>
      <c r="L11" s="772" t="s">
        <v>539</v>
      </c>
      <c r="P11" s="147"/>
      <c r="T11" s="148" t="s">
        <v>152</v>
      </c>
      <c r="U11" s="2" t="s">
        <v>82</v>
      </c>
      <c r="V11" s="2" t="s">
        <v>82</v>
      </c>
      <c r="W11" s="2" t="s">
        <v>82</v>
      </c>
      <c r="AP11" s="138"/>
      <c r="AQ11" s="138"/>
      <c r="AT11" s="149"/>
    </row>
    <row r="12">
      <c r="A12" s="143" t="s">
        <v>153</v>
      </c>
      <c r="B12" s="153" t="s">
        <v>154</v>
      </c>
      <c r="C12" s="143">
        <v>128.0</v>
      </c>
      <c r="D12" s="771"/>
    </row>
    <row r="13">
      <c r="A13" s="161" t="s">
        <v>155</v>
      </c>
      <c r="B13" s="162"/>
      <c r="C13" s="162"/>
      <c r="AG13" s="164"/>
      <c r="AH13" s="164"/>
      <c r="AI13" s="87"/>
      <c r="AJ13" s="38"/>
      <c r="AK13" s="38"/>
      <c r="AL13" s="38"/>
      <c r="AM13" s="38"/>
      <c r="AN13" s="87"/>
      <c r="AO13" s="38"/>
      <c r="AP13" s="164"/>
      <c r="AQ13" s="38"/>
      <c r="AR13" s="38"/>
      <c r="AS13" s="87"/>
      <c r="AT13" s="87"/>
    </row>
    <row r="14">
      <c r="A14" s="165" t="s">
        <v>156</v>
      </c>
      <c r="B14" s="165" t="s">
        <v>156</v>
      </c>
      <c r="C14" s="166">
        <f>$C$10+$C$11</f>
        <v>192</v>
      </c>
      <c r="AG14" s="38"/>
      <c r="AH14" s="38"/>
      <c r="AI14" s="87"/>
      <c r="AJ14" s="38"/>
      <c r="AK14" s="38"/>
      <c r="AL14" s="38"/>
      <c r="AM14" s="38"/>
      <c r="AN14" s="87"/>
      <c r="AO14" s="38"/>
      <c r="AP14" s="168"/>
      <c r="AQ14" s="168"/>
      <c r="AR14" s="38"/>
      <c r="AS14" s="87"/>
      <c r="AT14" s="169"/>
    </row>
    <row r="15">
      <c r="A15" s="165" t="s">
        <v>157</v>
      </c>
      <c r="B15" s="165" t="s">
        <v>157</v>
      </c>
      <c r="C15" s="170">
        <f>$C$9+$C$11</f>
        <v>576</v>
      </c>
      <c r="D15" s="771"/>
      <c r="AG15" s="38"/>
      <c r="AH15" s="38"/>
      <c r="AI15" s="87"/>
      <c r="AJ15" s="38"/>
      <c r="AK15" s="38"/>
      <c r="AL15" s="38"/>
      <c r="AM15" s="38"/>
      <c r="AN15" s="87"/>
      <c r="AO15" s="38"/>
      <c r="AP15" s="168"/>
      <c r="AQ15" s="168"/>
      <c r="AR15" s="38"/>
      <c r="AS15" s="87"/>
      <c r="AT15" s="169"/>
    </row>
    <row r="16">
      <c r="A16" s="170" t="s">
        <v>158</v>
      </c>
      <c r="B16" s="170" t="s">
        <v>159</v>
      </c>
      <c r="C16" s="166">
        <f>C7*$C$24</f>
        <v>8</v>
      </c>
      <c r="F16" s="171" t="s">
        <v>160</v>
      </c>
      <c r="G16" s="173" t="s">
        <v>540</v>
      </c>
      <c r="H16" s="173" t="s">
        <v>468</v>
      </c>
      <c r="AG16" s="38"/>
      <c r="AH16" s="38"/>
      <c r="AI16" s="87"/>
      <c r="AJ16" s="38"/>
      <c r="AK16" s="38"/>
      <c r="AL16" s="38"/>
      <c r="AM16" s="38"/>
      <c r="AN16" s="87"/>
      <c r="AO16" s="38"/>
      <c r="AP16" s="168"/>
      <c r="AQ16" s="168"/>
      <c r="AR16" s="38"/>
      <c r="AS16" s="87"/>
      <c r="AT16" s="169"/>
    </row>
    <row r="17">
      <c r="A17" s="174" t="s">
        <v>120</v>
      </c>
      <c r="B17" s="174" t="s">
        <v>161</v>
      </c>
      <c r="C17" s="175">
        <f>$G$9</f>
        <v>16</v>
      </c>
      <c r="F17" s="108" t="str">
        <f t="array" ref="F17:F29">DB!A2:A14</f>
        <v># of TensorCore per Chip</v>
      </c>
      <c r="G17" s="773">
        <v>1.0</v>
      </c>
      <c r="H17" s="176">
        <f t="array" ref="H17:H29">xlookup($H$16,DB!1:1,DB!2:14) * G17:G29</f>
        <v>2</v>
      </c>
      <c r="AG17" s="38"/>
      <c r="AH17" s="38"/>
      <c r="AI17" s="87"/>
      <c r="AJ17" s="38"/>
      <c r="AK17" s="38"/>
      <c r="AL17" s="38"/>
      <c r="AM17" s="38"/>
      <c r="AN17" s="87"/>
      <c r="AO17" s="38"/>
      <c r="AP17" s="168"/>
      <c r="AQ17" s="38"/>
      <c r="AR17" s="38"/>
      <c r="AS17" s="87"/>
      <c r="AT17" s="87"/>
    </row>
    <row r="18">
      <c r="A18" s="174" t="s">
        <v>162</v>
      </c>
      <c r="B18" s="174" t="s">
        <v>163</v>
      </c>
      <c r="C18" s="175">
        <f>$G$10</f>
        <v>8</v>
      </c>
      <c r="F18" s="108" t="s">
        <v>164</v>
      </c>
      <c r="G18" s="773">
        <v>1.0</v>
      </c>
      <c r="H18" s="176">
        <v>7315.0</v>
      </c>
      <c r="AG18" s="38"/>
      <c r="AH18" s="38"/>
      <c r="AI18" s="87"/>
      <c r="AJ18" s="38"/>
      <c r="AK18" s="38"/>
      <c r="AL18" s="38"/>
      <c r="AM18" s="38"/>
      <c r="AN18" s="87"/>
      <c r="AO18" s="38"/>
      <c r="AP18" s="168"/>
      <c r="AQ18" s="38"/>
      <c r="AR18" s="38"/>
      <c r="AS18" s="87"/>
      <c r="AT18" s="87"/>
    </row>
    <row r="19">
      <c r="A19" s="178" t="s">
        <v>541</v>
      </c>
      <c r="B19" s="178" t="s">
        <v>166</v>
      </c>
      <c r="C19" s="179" t="str">
        <f>IFS(C18=8,"2x2x2",C18=4,"2x2",TRUE,NA)</f>
        <v>2x2x2</v>
      </c>
      <c r="D19" s="168"/>
      <c r="F19" s="108" t="s">
        <v>167</v>
      </c>
      <c r="G19" s="773">
        <v>1.0</v>
      </c>
      <c r="H19" s="176">
        <v>3968.04</v>
      </c>
      <c r="AG19" s="38"/>
      <c r="AH19" s="38"/>
      <c r="AI19" s="87"/>
      <c r="AJ19" s="38"/>
      <c r="AK19" s="38"/>
      <c r="AL19" s="38"/>
      <c r="AM19" s="38"/>
      <c r="AN19" s="87"/>
      <c r="AO19" s="38"/>
      <c r="AP19" s="168"/>
      <c r="AQ19" s="38"/>
      <c r="AR19" s="38"/>
      <c r="AS19" s="87"/>
      <c r="AT19" s="87"/>
    </row>
    <row r="20">
      <c r="A20" s="182" t="s">
        <v>542</v>
      </c>
      <c r="B20" s="182" t="s">
        <v>169</v>
      </c>
      <c r="C20" s="774">
        <f>IFS(C19="2x2x2",12,C19="2x2",4,TRUE,NA())</f>
        <v>12</v>
      </c>
      <c r="D20" s="775"/>
      <c r="F20" s="108" t="s">
        <v>170</v>
      </c>
      <c r="G20" s="773">
        <v>1.0</v>
      </c>
      <c r="H20" s="176">
        <v>3968.04</v>
      </c>
      <c r="AG20" s="38"/>
      <c r="AH20" s="38"/>
      <c r="AI20" s="87"/>
      <c r="AJ20" s="38"/>
      <c r="AK20" s="38"/>
      <c r="AL20" s="38"/>
      <c r="AM20" s="38"/>
      <c r="AN20" s="87"/>
      <c r="AO20" s="38"/>
      <c r="AP20" s="168"/>
      <c r="AQ20" s="38"/>
      <c r="AR20" s="38"/>
      <c r="AS20" s="87"/>
      <c r="AT20" s="87"/>
    </row>
    <row r="21">
      <c r="A21" s="175"/>
      <c r="B21" s="175"/>
      <c r="C21" s="175"/>
      <c r="F21" s="108" t="s">
        <v>171</v>
      </c>
      <c r="G21" s="773">
        <v>1.0</v>
      </c>
      <c r="H21" s="176">
        <v>1984.02</v>
      </c>
      <c r="AG21" s="38"/>
      <c r="AH21" s="38"/>
      <c r="AI21" s="87"/>
      <c r="AJ21" s="38"/>
      <c r="AK21" s="38"/>
      <c r="AL21" s="38"/>
      <c r="AM21" s="38"/>
      <c r="AN21" s="87"/>
      <c r="AO21" s="38"/>
      <c r="AP21" s="168"/>
      <c r="AQ21" s="168"/>
      <c r="AR21" s="38"/>
      <c r="AS21" s="87"/>
      <c r="AT21" s="169"/>
    </row>
    <row r="22">
      <c r="A22" s="184" t="s">
        <v>172</v>
      </c>
      <c r="B22" s="185"/>
      <c r="C22" s="186"/>
      <c r="D22" s="771"/>
      <c r="F22" s="108" t="s">
        <v>173</v>
      </c>
      <c r="G22" s="773">
        <v>0.987</v>
      </c>
      <c r="H22" s="188">
        <v>189.504</v>
      </c>
      <c r="AG22" s="38"/>
      <c r="AH22" s="38"/>
      <c r="AI22" s="87"/>
      <c r="AJ22" s="38"/>
      <c r="AK22" s="38"/>
      <c r="AL22" s="38"/>
      <c r="AM22" s="38"/>
      <c r="AN22" s="87"/>
      <c r="AO22" s="38"/>
      <c r="AP22" s="168"/>
      <c r="AQ22" s="168"/>
      <c r="AR22" s="38"/>
      <c r="AS22" s="87"/>
      <c r="AT22" s="169"/>
    </row>
    <row r="23">
      <c r="A23" s="170" t="s">
        <v>174</v>
      </c>
      <c r="B23" s="170" t="s">
        <v>175</v>
      </c>
      <c r="C23" s="170" t="s">
        <v>24</v>
      </c>
      <c r="D23" s="771"/>
      <c r="F23" s="108" t="s">
        <v>176</v>
      </c>
      <c r="G23" s="773">
        <v>0.8</v>
      </c>
      <c r="H23" s="188">
        <v>2926.0</v>
      </c>
      <c r="AG23" s="38"/>
      <c r="AH23" s="38"/>
      <c r="AI23" s="87"/>
      <c r="AJ23" s="38"/>
      <c r="AK23" s="38"/>
      <c r="AL23" s="38"/>
      <c r="AM23" s="38"/>
      <c r="AN23" s="87"/>
      <c r="AO23" s="38"/>
      <c r="AP23" s="168"/>
      <c r="AQ23" s="168"/>
      <c r="AR23" s="38"/>
      <c r="AS23" s="87"/>
      <c r="AT23" s="169"/>
    </row>
    <row r="24">
      <c r="A24" s="876" t="s">
        <v>37</v>
      </c>
      <c r="B24" s="876" t="s">
        <v>38</v>
      </c>
      <c r="C24" s="876">
        <f>IF(C23="Decode", 1, 2048)</f>
        <v>1</v>
      </c>
      <c r="D24" s="771"/>
      <c r="F24" s="108" t="s">
        <v>177</v>
      </c>
      <c r="G24" s="773">
        <v>1.0</v>
      </c>
      <c r="H24" s="176">
        <v>1984.02</v>
      </c>
      <c r="AG24" s="38"/>
      <c r="AH24" s="38"/>
      <c r="AI24" s="87"/>
      <c r="AJ24" s="169"/>
      <c r="AK24" s="38"/>
      <c r="AL24" s="38"/>
      <c r="AM24" s="38"/>
    </row>
    <row r="25">
      <c r="A25" s="143" t="s">
        <v>39</v>
      </c>
      <c r="B25" s="143" t="s">
        <v>40</v>
      </c>
      <c r="C25" s="143">
        <v>4096.0</v>
      </c>
      <c r="D25" s="2"/>
      <c r="F25" s="108" t="s">
        <v>178</v>
      </c>
      <c r="G25" s="773">
        <v>1.0</v>
      </c>
      <c r="H25" s="176">
        <v>1984.02</v>
      </c>
      <c r="AG25" s="164"/>
      <c r="AH25" s="164"/>
      <c r="AI25" s="164"/>
      <c r="AK25" s="38"/>
      <c r="AL25" s="38"/>
      <c r="AM25" s="38"/>
      <c r="AN25" s="87"/>
      <c r="AO25" s="38"/>
      <c r="AP25" s="38"/>
      <c r="AQ25" s="38"/>
      <c r="AR25" s="38"/>
      <c r="AS25" s="87"/>
      <c r="AT25" s="87"/>
    </row>
    <row r="26">
      <c r="A26" s="877" t="s">
        <v>41</v>
      </c>
      <c r="B26" s="878" t="s">
        <v>42</v>
      </c>
      <c r="C26" s="878">
        <f>1024+4096</f>
        <v>5120</v>
      </c>
      <c r="D26" s="771"/>
      <c r="F26" s="108" t="s">
        <v>180</v>
      </c>
      <c r="G26" s="773">
        <v>1.0</v>
      </c>
      <c r="H26" s="176">
        <v>992.01</v>
      </c>
      <c r="AG26" s="164"/>
      <c r="AH26" s="164"/>
      <c r="AI26" s="164"/>
      <c r="AK26" s="38"/>
      <c r="AL26" s="38"/>
      <c r="AM26" s="38"/>
      <c r="AN26" s="87"/>
      <c r="AO26" s="38"/>
      <c r="AP26" s="38"/>
      <c r="AQ26" s="38"/>
      <c r="AR26" s="38"/>
      <c r="AS26" s="87"/>
      <c r="AT26" s="87"/>
    </row>
    <row r="27">
      <c r="A27" s="170" t="s">
        <v>46</v>
      </c>
      <c r="B27" s="175"/>
      <c r="C27" s="174">
        <v>0.15</v>
      </c>
      <c r="D27" s="771"/>
      <c r="F27" s="108" t="s">
        <v>181</v>
      </c>
      <c r="G27" s="773">
        <v>0.987</v>
      </c>
      <c r="H27" s="193">
        <v>94.752</v>
      </c>
      <c r="AG27" s="164"/>
      <c r="AH27" s="164"/>
      <c r="AI27" s="164"/>
      <c r="AL27" s="38"/>
      <c r="AM27" s="38"/>
      <c r="AN27" s="87"/>
      <c r="AO27" s="38"/>
      <c r="AP27" s="38"/>
      <c r="AQ27" s="38"/>
      <c r="AR27" s="38"/>
      <c r="AS27" s="87"/>
      <c r="AT27" s="87"/>
    </row>
    <row r="28">
      <c r="A28" s="170" t="s">
        <v>47</v>
      </c>
      <c r="B28" s="175"/>
      <c r="C28" s="174">
        <v>1.0</v>
      </c>
      <c r="D28" s="771"/>
      <c r="F28" s="108" t="s">
        <v>182</v>
      </c>
      <c r="G28" s="773">
        <v>0.375</v>
      </c>
      <c r="H28" s="176">
        <v>600.0</v>
      </c>
      <c r="AB28" s="2"/>
      <c r="AC28" s="2"/>
      <c r="AD28" s="2"/>
      <c r="AE28" s="2"/>
      <c r="AM28" s="142"/>
      <c r="AN28" s="138"/>
      <c r="AO28" s="142"/>
      <c r="AP28" s="142"/>
      <c r="AQ28" s="194"/>
      <c r="AR28" s="142"/>
      <c r="AS28" s="148"/>
    </row>
    <row r="29">
      <c r="A29" s="876" t="s">
        <v>61</v>
      </c>
      <c r="B29" s="879" t="s">
        <v>709</v>
      </c>
      <c r="C29" s="195" t="s">
        <v>82</v>
      </c>
      <c r="D29" s="777"/>
      <c r="F29" s="172" t="s">
        <v>183</v>
      </c>
      <c r="G29" s="778">
        <v>0.8</v>
      </c>
      <c r="H29" s="197">
        <v>80.0</v>
      </c>
      <c r="AB29" s="2"/>
      <c r="AC29" s="2"/>
      <c r="AD29" s="2"/>
      <c r="AE29" s="2"/>
      <c r="AM29" s="142"/>
      <c r="AN29" s="138"/>
      <c r="AO29" s="142"/>
      <c r="AP29" s="142"/>
      <c r="AQ29" s="194"/>
      <c r="AR29" s="142"/>
      <c r="AS29" s="148"/>
    </row>
    <row r="30">
      <c r="A30" s="143" t="s">
        <v>48</v>
      </c>
      <c r="B30" s="881" t="s">
        <v>49</v>
      </c>
      <c r="C30" s="882" t="b">
        <v>1</v>
      </c>
      <c r="AM30" s="142"/>
      <c r="AN30" s="138"/>
      <c r="AO30" s="138"/>
      <c r="AP30" s="138"/>
      <c r="AQ30" s="138"/>
      <c r="AR30" s="142"/>
      <c r="AT30" s="149"/>
    </row>
    <row r="31">
      <c r="A31" s="2"/>
      <c r="B31" s="201"/>
      <c r="C31" s="201"/>
      <c r="D31" s="201"/>
      <c r="AM31" s="142"/>
      <c r="AN31" s="138"/>
      <c r="AO31" s="138"/>
      <c r="AP31" s="142"/>
      <c r="AQ31" s="142"/>
      <c r="AR31" s="142"/>
    </row>
    <row r="32" ht="27.0" customHeight="1">
      <c r="A32" s="204" t="s">
        <v>188</v>
      </c>
      <c r="F32" s="779" t="s">
        <v>545</v>
      </c>
      <c r="G32" s="780"/>
      <c r="AG32" s="38"/>
      <c r="AH32" s="38"/>
      <c r="AI32" s="38"/>
      <c r="AJ32" s="38"/>
      <c r="AK32" s="38"/>
      <c r="AL32" s="38"/>
      <c r="AM32" s="168"/>
      <c r="AN32" s="168"/>
      <c r="AO32" s="202"/>
      <c r="AP32" s="142"/>
      <c r="AQ32" s="168"/>
      <c r="AR32" s="168"/>
      <c r="AT32" s="203"/>
    </row>
    <row r="33" ht="30.0" customHeight="1">
      <c r="A33" s="171" t="s">
        <v>189</v>
      </c>
      <c r="B33" s="171" t="str">
        <f> "Value (" &amp; H16 &amp; ")"</f>
        <v>Value (GhostFish (P3))</v>
      </c>
      <c r="C33" s="205" t="s">
        <v>553</v>
      </c>
      <c r="F33" s="362" t="s">
        <v>547</v>
      </c>
      <c r="G33" s="781" t="s">
        <v>63</v>
      </c>
      <c r="P33" s="147"/>
      <c r="AG33" s="38"/>
      <c r="AH33" s="38"/>
      <c r="AI33" s="38"/>
      <c r="AJ33" s="38"/>
      <c r="AK33" s="38"/>
      <c r="AL33" s="38"/>
      <c r="AM33" s="168"/>
      <c r="AN33" s="168"/>
      <c r="AO33" s="202"/>
      <c r="AP33" s="142"/>
      <c r="AQ33" s="168"/>
      <c r="AR33" s="168"/>
      <c r="AT33" s="203"/>
    </row>
    <row r="34" ht="15.0" customHeight="1">
      <c r="A34" s="108" t="s">
        <v>190</v>
      </c>
      <c r="B34" s="193">
        <f>$C25*$C24</f>
        <v>4096</v>
      </c>
      <c r="C34" s="105">
        <f>492*8</f>
        <v>3936</v>
      </c>
      <c r="F34" s="782" t="s">
        <v>548</v>
      </c>
      <c r="G34" s="781" t="str">
        <f>C29</f>
        <v>bf16</v>
      </c>
      <c r="P34" s="147"/>
      <c r="AG34" s="38"/>
      <c r="AH34" s="38"/>
      <c r="AI34" s="38"/>
      <c r="AJ34" s="38"/>
      <c r="AK34" s="38"/>
      <c r="AL34" s="38"/>
      <c r="AM34" s="168"/>
      <c r="AN34" s="168"/>
      <c r="AO34" s="202"/>
      <c r="AP34" s="142"/>
      <c r="AQ34" s="168"/>
      <c r="AR34" s="168"/>
      <c r="AT34" s="203"/>
    </row>
    <row r="35" ht="15.0" customHeight="1">
      <c r="A35" s="108" t="s">
        <v>191</v>
      </c>
      <c r="B35" s="211">
        <f>G9</f>
        <v>16</v>
      </c>
      <c r="C35" s="198">
        <v>8.0</v>
      </c>
      <c r="F35" s="783" t="s">
        <v>549</v>
      </c>
      <c r="G35" s="784" t="s">
        <v>550</v>
      </c>
      <c r="P35" s="147"/>
      <c r="AG35" s="38"/>
      <c r="AH35" s="38"/>
      <c r="AI35" s="38"/>
      <c r="AJ35" s="38"/>
      <c r="AK35" s="38"/>
      <c r="AL35" s="38"/>
      <c r="AM35" s="168"/>
      <c r="AN35" s="168"/>
      <c r="AO35" s="202"/>
      <c r="AP35" s="142"/>
      <c r="AQ35" s="168"/>
      <c r="AR35" s="168"/>
      <c r="AT35" s="203"/>
    </row>
    <row r="36" ht="15.0" customHeight="1">
      <c r="A36" s="108" t="s">
        <v>87</v>
      </c>
      <c r="B36" s="212" t="str">
        <f>$G$78/1000 * $C$5</f>
        <v>#N/A</v>
      </c>
      <c r="C36" s="172">
        <f>0.0734</f>
        <v>0.0734</v>
      </c>
      <c r="F36" s="787" t="s">
        <v>551</v>
      </c>
      <c r="G36" s="857">
        <f>671*1000000000</f>
        <v>671000000000</v>
      </c>
      <c r="P36" s="147"/>
      <c r="AG36" s="38"/>
      <c r="AH36" s="38"/>
      <c r="AI36" s="38"/>
      <c r="AJ36" s="38"/>
      <c r="AK36" s="38"/>
      <c r="AL36" s="38"/>
      <c r="AM36" s="168"/>
      <c r="AN36" s="168"/>
      <c r="AO36" s="202"/>
      <c r="AP36" s="142"/>
      <c r="AQ36" s="168"/>
      <c r="AR36" s="168"/>
      <c r="AT36" s="203"/>
    </row>
    <row r="37" ht="15.0" customHeight="1">
      <c r="A37" s="108" t="s">
        <v>88</v>
      </c>
      <c r="B37" s="193" t="str">
        <f>$B$34/$B$36</f>
        <v>#N/A</v>
      </c>
      <c r="C37" s="116">
        <f>492/0.0733 * C35</f>
        <v>53697.13506</v>
      </c>
      <c r="F37" s="362" t="s">
        <v>552</v>
      </c>
      <c r="G37" s="789">
        <f>SUM(PRODUCT(L92:M92), PRODUCT(K138:M138), PRODUCT(K157:M157), PRODUCT(L176:M176), PRODUCT(K252:M252), PRODUCT(K271:M271)) * PARAMS("L")</f>
        <v>11413422080</v>
      </c>
      <c r="P37" s="147"/>
      <c r="AG37" s="38"/>
      <c r="AH37" s="38"/>
      <c r="AI37" s="38"/>
      <c r="AJ37" s="38"/>
      <c r="AK37" s="38"/>
      <c r="AL37" s="38"/>
      <c r="AM37" s="168"/>
      <c r="AN37" s="168"/>
      <c r="AO37" s="202"/>
      <c r="AP37" s="142"/>
      <c r="AQ37" s="168"/>
      <c r="AR37" s="168"/>
      <c r="AT37" s="203"/>
    </row>
    <row r="38" ht="15.0" customHeight="1">
      <c r="A38" s="108" t="s">
        <v>89</v>
      </c>
      <c r="B38" s="116" t="str">
        <f>B34/(B36*(1+C27))*C28</f>
        <v>#N/A</v>
      </c>
      <c r="C38" s="116"/>
      <c r="F38" s="787"/>
      <c r="G38" s="790"/>
      <c r="P38" s="147"/>
      <c r="AG38" s="38"/>
      <c r="AH38" s="38"/>
      <c r="AI38" s="38"/>
      <c r="AJ38" s="38"/>
      <c r="AK38" s="38"/>
      <c r="AL38" s="38"/>
      <c r="AM38" s="168"/>
      <c r="AN38" s="168"/>
      <c r="AO38" s="202"/>
      <c r="AP38" s="142"/>
      <c r="AQ38" s="168"/>
      <c r="AR38" s="168"/>
      <c r="AT38" s="203"/>
    </row>
    <row r="39" ht="15.0" customHeight="1">
      <c r="A39" s="108" t="s">
        <v>90</v>
      </c>
      <c r="B39" s="116" t="str">
        <f>B38/$G$10</f>
        <v>#N/A</v>
      </c>
      <c r="C39" s="116">
        <f>C37/C35</f>
        <v>6712.141883</v>
      </c>
      <c r="F39" s="787" t="s">
        <v>554</v>
      </c>
      <c r="G39" s="790">
        <f>G36-G37</f>
        <v>659586577920</v>
      </c>
      <c r="P39" s="147"/>
      <c r="AG39" s="38"/>
      <c r="AH39" s="38"/>
      <c r="AI39" s="38"/>
      <c r="AJ39" s="38"/>
      <c r="AK39" s="38"/>
      <c r="AL39" s="38"/>
      <c r="AM39" s="168"/>
      <c r="AN39" s="168"/>
      <c r="AO39" s="202"/>
      <c r="AP39" s="142"/>
      <c r="AQ39" s="168"/>
      <c r="AR39" s="168"/>
      <c r="AT39" s="203"/>
    </row>
    <row r="40" ht="15.0" customHeight="1">
      <c r="A40" s="871"/>
      <c r="B40" s="724" t="str">
        <f>B39/C39</f>
        <v>#N/A</v>
      </c>
      <c r="C40" s="724"/>
      <c r="F40" s="362" t="s">
        <v>555</v>
      </c>
      <c r="G40" s="789">
        <f>SUM(P92, P138, P157, P176, P252, P271) * PARAMS(B5) / 1024</f>
        <v>10.62957764</v>
      </c>
      <c r="P40" s="147"/>
      <c r="AG40" s="38"/>
      <c r="AH40" s="38"/>
      <c r="AI40" s="38"/>
      <c r="AJ40" s="38"/>
      <c r="AK40" s="38"/>
      <c r="AL40" s="38"/>
      <c r="AM40" s="168"/>
      <c r="AN40" s="168"/>
      <c r="AO40" s="202"/>
      <c r="AP40" s="142"/>
      <c r="AQ40" s="168"/>
      <c r="AR40" s="168"/>
      <c r="AT40" s="203"/>
    </row>
    <row r="41" ht="15.0" customHeight="1">
      <c r="F41" s="787" t="s">
        <v>556</v>
      </c>
      <c r="G41" s="790">
        <f>(G39*  SWITCH(G33, "fp32", 4, "bf16", 2, "fp8", 1, "fp4", 0.5)/1024^3 + G40*G9) + (G9-1) * SUM(P453, P472) * (C5-3)/1024</f>
        <v>802.202909</v>
      </c>
      <c r="P41" s="147"/>
      <c r="AG41" s="38"/>
      <c r="AH41" s="38"/>
      <c r="AI41" s="38"/>
      <c r="AJ41" s="38"/>
      <c r="AK41" s="38"/>
      <c r="AL41" s="38"/>
      <c r="AM41" s="168"/>
      <c r="AN41" s="168"/>
      <c r="AO41" s="202"/>
      <c r="AP41" s="142"/>
      <c r="AQ41" s="168"/>
      <c r="AR41" s="168"/>
      <c r="AT41" s="203"/>
    </row>
    <row r="42" ht="15.0" customHeight="1">
      <c r="F42" s="362" t="s">
        <v>557</v>
      </c>
      <c r="G42" s="789">
        <f>G41/G9</f>
        <v>50.13768181</v>
      </c>
      <c r="P42" s="147"/>
      <c r="AG42" s="38"/>
      <c r="AH42" s="38"/>
      <c r="AI42" s="38"/>
      <c r="AJ42" s="38"/>
      <c r="AK42" s="38"/>
      <c r="AL42" s="38"/>
      <c r="AM42" s="168"/>
      <c r="AN42" s="168"/>
      <c r="AO42" s="202"/>
      <c r="AP42" s="142"/>
      <c r="AQ42" s="168"/>
      <c r="AR42" s="168"/>
      <c r="AT42" s="203"/>
    </row>
    <row r="43" ht="29.25" customHeight="1">
      <c r="A43" s="248" t="s">
        <v>226</v>
      </c>
      <c r="F43" s="787" t="s">
        <v>558</v>
      </c>
      <c r="G43" s="792">
        <v>0.9</v>
      </c>
      <c r="P43" s="147"/>
      <c r="AG43" s="38"/>
      <c r="AH43" s="38"/>
      <c r="AI43" s="38"/>
      <c r="AJ43" s="38"/>
      <c r="AK43" s="38"/>
      <c r="AL43" s="38"/>
      <c r="AM43" s="168"/>
      <c r="AN43" s="168"/>
      <c r="AO43" s="202"/>
      <c r="AP43" s="142"/>
      <c r="AQ43" s="168"/>
      <c r="AR43" s="168"/>
      <c r="AT43" s="203"/>
    </row>
    <row r="44" ht="15.0" customHeight="1">
      <c r="A44" s="106" t="s">
        <v>228</v>
      </c>
      <c r="B44" s="106" t="s">
        <v>118</v>
      </c>
      <c r="C44" s="106" t="s">
        <v>121</v>
      </c>
      <c r="F44" s="362" t="s">
        <v>559</v>
      </c>
      <c r="G44" s="789">
        <f>(((H27 * G43 - G42)*1024^3) * G8) / (PARAMS(B26) * PAD_128(C9+C11) * SWITCH(PARAMS("kvcache_dtype"), "fp32", 4, "bf16", 2, "fp8", 1, "fp4", 0.5)*PARAMS(B5))</f>
        <v>1510.083442</v>
      </c>
      <c r="P44" s="147"/>
      <c r="AG44" s="38"/>
      <c r="AH44" s="38"/>
      <c r="AI44" s="38"/>
      <c r="AJ44" s="38"/>
      <c r="AK44" s="38"/>
      <c r="AL44" s="38"/>
      <c r="AM44" s="168"/>
      <c r="AN44" s="168"/>
      <c r="AO44" s="202"/>
      <c r="AP44" s="142"/>
      <c r="AQ44" s="168"/>
      <c r="AR44" s="168"/>
      <c r="AT44" s="203"/>
    </row>
    <row r="45" ht="15.0" customHeight="1">
      <c r="A45" s="108" t="s">
        <v>235</v>
      </c>
      <c r="B45" s="256">
        <f>SUM(P92,P138,P157,P176,P252,P271) * PARAMS("L") / 1024</f>
        <v>10.62957764</v>
      </c>
      <c r="C45" s="257"/>
      <c r="F45" s="703"/>
      <c r="G45" s="883"/>
      <c r="J45" s="883">
        <f>SUM(G43+G45+G47)</f>
        <v>0.9</v>
      </c>
      <c r="P45" s="147"/>
      <c r="AG45" s="38"/>
      <c r="AH45" s="38"/>
      <c r="AI45" s="38"/>
      <c r="AJ45" s="38"/>
      <c r="AK45" s="38"/>
      <c r="AL45" s="38"/>
      <c r="AM45" s="168"/>
      <c r="AN45" s="168"/>
      <c r="AO45" s="202"/>
      <c r="AP45" s="142"/>
      <c r="AQ45" s="168"/>
      <c r="AR45" s="168"/>
      <c r="AT45" s="203"/>
    </row>
    <row r="46" ht="15.0" customHeight="1">
      <c r="A46" s="108" t="s">
        <v>241</v>
      </c>
      <c r="B46" s="265">
        <f>SUM($P$292,$P$381) * PARAMS("L") / 1024</f>
        <v>226.84375</v>
      </c>
      <c r="C46" s="172"/>
      <c r="F46" s="703"/>
      <c r="G46" s="883"/>
      <c r="M46" s="884">
        <f>(2*129280*7168 + 3*2048*7168)</f>
        <v>1897398272</v>
      </c>
      <c r="P46" s="147"/>
      <c r="AG46" s="38"/>
      <c r="AH46" s="38"/>
      <c r="AI46" s="38"/>
      <c r="AJ46" s="38"/>
      <c r="AK46" s="38"/>
      <c r="AL46" s="38"/>
      <c r="AM46" s="168"/>
      <c r="AN46" s="168"/>
      <c r="AO46" s="202"/>
      <c r="AP46" s="142"/>
      <c r="AQ46" s="168"/>
      <c r="AR46" s="168"/>
      <c r="AT46" s="203"/>
    </row>
    <row r="47" ht="15.0" customHeight="1">
      <c r="A47" s="198" t="s">
        <v>243</v>
      </c>
      <c r="B47" s="172"/>
      <c r="C47" s="172"/>
      <c r="F47" s="703"/>
      <c r="G47" s="883"/>
      <c r="P47" s="147"/>
      <c r="AG47" s="38"/>
      <c r="AH47" s="38"/>
      <c r="AI47" s="38"/>
      <c r="AJ47" s="38"/>
      <c r="AK47" s="38"/>
      <c r="AL47" s="38"/>
      <c r="AM47" s="168"/>
      <c r="AN47" s="168"/>
      <c r="AO47" s="202"/>
      <c r="AP47" s="142"/>
      <c r="AQ47" s="168"/>
      <c r="AR47" s="168"/>
      <c r="AT47" s="203"/>
    </row>
    <row r="48" ht="15.0" customHeight="1">
      <c r="A48" s="108" t="s">
        <v>245</v>
      </c>
      <c r="B48" s="265">
        <f>SIZEOF_IN_MIB(PARAMS("B")*PARAMS("S")*PARAMS("L")*(PARAMS("c_kv")+PARAMS("h_rope")), PARAMS("kvcache_dtype"))/1024</f>
        <v>1372.5</v>
      </c>
      <c r="C48" s="172"/>
      <c r="F48" s="703"/>
      <c r="G48" s="883"/>
      <c r="P48" s="147"/>
      <c r="AG48" s="38"/>
      <c r="AH48" s="38"/>
      <c r="AI48" s="38"/>
      <c r="AJ48" s="38"/>
      <c r="AK48" s="38"/>
      <c r="AL48" s="38"/>
      <c r="AM48" s="168"/>
      <c r="AN48" s="168"/>
      <c r="AO48" s="202"/>
      <c r="AP48" s="142"/>
      <c r="AQ48" s="168"/>
      <c r="AR48" s="168"/>
      <c r="AT48" s="203"/>
    </row>
    <row r="49" ht="15.0" customHeight="1">
      <c r="A49" s="198" t="s">
        <v>247</v>
      </c>
      <c r="B49" s="281">
        <f>MAX(P92,P111,P130,P149,P168,P187,P206,P225,P244,P260,P298,P345,P411,P430)/1024</f>
        <v>0.01025390625</v>
      </c>
      <c r="C49" s="198"/>
      <c r="F49" s="703"/>
      <c r="G49" s="883"/>
      <c r="P49" s="147"/>
      <c r="AG49" s="38"/>
      <c r="AH49" s="38"/>
      <c r="AI49" s="38"/>
      <c r="AJ49" s="38"/>
      <c r="AK49" s="38"/>
      <c r="AL49" s="38"/>
      <c r="AM49" s="168"/>
      <c r="AN49" s="168"/>
      <c r="AO49" s="202"/>
      <c r="AP49" s="142"/>
      <c r="AQ49" s="168"/>
      <c r="AR49" s="168"/>
      <c r="AT49" s="203"/>
    </row>
    <row r="50" ht="15.0" customHeight="1">
      <c r="A50" s="284" t="s">
        <v>250</v>
      </c>
      <c r="B50" s="285">
        <f>SUM(B45:B48)</f>
        <v>1609.973328</v>
      </c>
      <c r="C50" s="284" t="str">
        <f>"&lt;=" &amp; ($H$27 * PARAMS("num_devices")) &amp; " (Capacity)?"</f>
        <v>&lt;=1516.032 (Capacity)?</v>
      </c>
      <c r="F50" s="703"/>
      <c r="G50" s="883"/>
      <c r="P50" s="147"/>
      <c r="AG50" s="38"/>
      <c r="AH50" s="38"/>
      <c r="AI50" s="38"/>
      <c r="AJ50" s="38"/>
      <c r="AK50" s="38"/>
      <c r="AL50" s="38"/>
      <c r="AM50" s="168"/>
      <c r="AN50" s="168"/>
      <c r="AO50" s="202"/>
      <c r="AP50" s="142"/>
      <c r="AQ50" s="168"/>
      <c r="AR50" s="168"/>
      <c r="AT50" s="203"/>
    </row>
    <row r="51">
      <c r="A51" s="172"/>
      <c r="B51" s="172"/>
      <c r="C51" s="172"/>
      <c r="D51" s="2"/>
      <c r="E51" s="2"/>
      <c r="F51" s="703"/>
      <c r="G51" s="883"/>
      <c r="AM51" s="142"/>
      <c r="AN51" s="138"/>
      <c r="AO51" s="138"/>
      <c r="AP51" s="138"/>
      <c r="AQ51" s="138"/>
      <c r="AR51" s="142"/>
      <c r="AT51" s="203"/>
    </row>
    <row r="52">
      <c r="A52" s="108" t="s">
        <v>251</v>
      </c>
      <c r="B52" s="256">
        <f>SUM(P94,P140,P159,P178,P254,P273) * PARAMS("L") / 1024</f>
        <v>10.62957764</v>
      </c>
      <c r="C52" s="257"/>
      <c r="D52" s="2"/>
      <c r="E52" s="2"/>
      <c r="F52" s="703"/>
      <c r="G52" s="883"/>
      <c r="AM52" s="142"/>
      <c r="AN52" s="138"/>
      <c r="AO52" s="138"/>
      <c r="AP52" s="138"/>
      <c r="AQ52" s="138"/>
      <c r="AR52" s="142"/>
      <c r="AT52" s="203"/>
    </row>
    <row r="53">
      <c r="A53" s="108" t="s">
        <v>252</v>
      </c>
      <c r="B53" s="265">
        <f>SUM(P340,P383) * PARAMS("L") / 1024</f>
        <v>40.03125</v>
      </c>
      <c r="C53" s="257"/>
      <c r="D53" s="2"/>
      <c r="F53" s="703"/>
      <c r="G53" s="883"/>
      <c r="AM53" s="142"/>
      <c r="AN53" s="138"/>
      <c r="AO53" s="138"/>
      <c r="AP53" s="138"/>
      <c r="AQ53" s="138"/>
      <c r="AR53" s="142"/>
      <c r="AT53" s="203"/>
    </row>
    <row r="54">
      <c r="A54" s="198" t="s">
        <v>243</v>
      </c>
      <c r="B54" s="172"/>
      <c r="C54" s="257"/>
      <c r="D54" s="2"/>
      <c r="E54" s="2"/>
      <c r="F54" s="703"/>
      <c r="G54" s="883"/>
      <c r="AM54" s="142"/>
      <c r="AN54" s="138"/>
      <c r="AO54" s="138"/>
      <c r="AP54" s="138"/>
      <c r="AQ54" s="138"/>
      <c r="AR54" s="142"/>
      <c r="AT54" s="203"/>
    </row>
    <row r="55">
      <c r="A55" s="108" t="s">
        <v>254</v>
      </c>
      <c r="B55" s="265">
        <f>B48/PARAMS("num_devices")</f>
        <v>85.78125</v>
      </c>
      <c r="C55" s="257"/>
      <c r="D55" s="2"/>
      <c r="E55" s="2"/>
      <c r="F55" s="2"/>
      <c r="G55" s="2"/>
      <c r="AM55" s="142"/>
      <c r="AN55" s="138"/>
      <c r="AO55" s="138"/>
      <c r="AP55" s="138"/>
      <c r="AQ55" s="138"/>
      <c r="AR55" s="142"/>
      <c r="AT55" s="203"/>
    </row>
    <row r="56">
      <c r="A56" s="108" t="s">
        <v>255</v>
      </c>
      <c r="B56" s="265">
        <f>MAX(P94,P113,P132,P151,P170,P189,P208,P227,P246,P262,P300,P347,P413,P432)/1024</f>
        <v>0.01025390625</v>
      </c>
      <c r="C56" s="257"/>
      <c r="D56" s="2"/>
      <c r="E56" s="2"/>
      <c r="F56" s="2"/>
      <c r="G56" s="2"/>
      <c r="AM56" s="142"/>
      <c r="AN56" s="138"/>
      <c r="AO56" s="138"/>
      <c r="AP56" s="138"/>
      <c r="AQ56" s="138"/>
      <c r="AR56" s="142"/>
      <c r="AT56" s="203"/>
    </row>
    <row r="57">
      <c r="A57" s="122" t="s">
        <v>256</v>
      </c>
      <c r="B57" s="287">
        <f>SUM(B52:B55)</f>
        <v>136.4420776</v>
      </c>
      <c r="C57" s="288" t="str">
        <f>"&lt;=" &amp; ($H$27) &amp; " (Capacity)?"</f>
        <v>&lt;=94.752 (Capacity)?</v>
      </c>
      <c r="D57" s="2"/>
      <c r="E57" s="2"/>
      <c r="F57" s="2"/>
      <c r="G57" s="2"/>
      <c r="AM57" s="142"/>
      <c r="AN57" s="138"/>
      <c r="AO57" s="138"/>
      <c r="AP57" s="138"/>
      <c r="AQ57" s="138"/>
      <c r="AR57" s="142"/>
      <c r="AT57" s="203"/>
    </row>
    <row r="58">
      <c r="A58" s="204"/>
      <c r="B58" s="204"/>
      <c r="D58" s="2"/>
      <c r="E58" s="2"/>
      <c r="F58" s="2"/>
      <c r="G58" s="2"/>
      <c r="AM58" s="142"/>
      <c r="AN58" s="138"/>
      <c r="AO58" s="138"/>
      <c r="AP58" s="138"/>
      <c r="AQ58" s="138"/>
      <c r="AR58" s="142"/>
      <c r="AT58" s="203"/>
    </row>
    <row r="59">
      <c r="A59" s="204" t="s">
        <v>192</v>
      </c>
      <c r="B59" s="204"/>
      <c r="D59" s="2"/>
      <c r="E59" s="2"/>
      <c r="F59" s="2"/>
      <c r="G59" s="2"/>
      <c r="AM59" s="142"/>
      <c r="AN59" s="138"/>
      <c r="AO59" s="138"/>
      <c r="AP59" s="138"/>
      <c r="AQ59" s="138"/>
      <c r="AR59" s="142"/>
      <c r="AT59" s="203"/>
    </row>
    <row r="60">
      <c r="A60" s="214" t="s">
        <v>193</v>
      </c>
      <c r="B60" s="214" t="s">
        <v>194</v>
      </c>
      <c r="C60" s="214" t="s">
        <v>195</v>
      </c>
      <c r="D60" s="214" t="s">
        <v>196</v>
      </c>
      <c r="E60" s="214" t="s">
        <v>197</v>
      </c>
      <c r="F60" s="214" t="s">
        <v>198</v>
      </c>
      <c r="G60" s="214" t="s">
        <v>199</v>
      </c>
      <c r="H60" s="214" t="s">
        <v>200</v>
      </c>
      <c r="I60" s="885"/>
      <c r="J60" s="214" t="s">
        <v>421</v>
      </c>
      <c r="AG60" s="164"/>
      <c r="AH60" s="164"/>
      <c r="AI60" s="38"/>
      <c r="AJ60" s="38"/>
      <c r="AK60" s="38"/>
      <c r="AL60" s="38"/>
      <c r="AM60" s="168"/>
      <c r="AN60" s="202"/>
      <c r="AO60" s="202"/>
      <c r="AP60" s="216"/>
      <c r="AQ60" s="202"/>
      <c r="AR60" s="168"/>
      <c r="AS60" s="148"/>
      <c r="AT60" s="203"/>
    </row>
    <row r="61">
      <c r="A61" s="217" t="s">
        <v>203</v>
      </c>
      <c r="B61" s="218" t="s">
        <v>204</v>
      </c>
      <c r="C61" s="219">
        <f>$H$132</f>
        <v>0.004338794429</v>
      </c>
      <c r="D61" s="219" t="str">
        <f>$H$130</f>
        <v>#N/A</v>
      </c>
      <c r="E61" s="221"/>
      <c r="F61" s="219">
        <f>H127</f>
        <v>0</v>
      </c>
      <c r="G61" s="219" t="str">
        <f t="shared" ref="G61:G64" si="3">max(C61:F61)</f>
        <v>#N/A</v>
      </c>
      <c r="H61" s="221" t="str">
        <f t="shared" ref="H61:H64" si="4">IFS(C61=G61, "HBM", D61=G61, "Compute", E61=G61, "ICI Lt", F61=G61, "ICI BW")</f>
        <v>#N/A</v>
      </c>
      <c r="I61" s="429"/>
      <c r="J61" s="886" t="str">
        <f t="shared" ref="J61:J66" si="5">G61/$G$76</f>
        <v>#N/A</v>
      </c>
      <c r="P61" s="887"/>
      <c r="AG61" s="38"/>
      <c r="AH61" s="38"/>
      <c r="AI61" s="164"/>
      <c r="AJ61" s="38"/>
      <c r="AK61" s="38"/>
      <c r="AL61" s="38"/>
      <c r="AM61" s="168"/>
      <c r="AN61" s="138"/>
      <c r="AO61" s="138"/>
      <c r="AP61" s="138"/>
      <c r="AQ61" s="138"/>
      <c r="AR61" s="168"/>
      <c r="AT61" s="203"/>
    </row>
    <row r="62">
      <c r="A62" s="217" t="s">
        <v>203</v>
      </c>
      <c r="B62" s="218" t="s">
        <v>205</v>
      </c>
      <c r="C62" s="219">
        <f>$H$151</f>
        <v>0.01614532158</v>
      </c>
      <c r="D62" s="219" t="str">
        <f>$H$149</f>
        <v>#N/A</v>
      </c>
      <c r="E62" s="221"/>
      <c r="F62" s="219"/>
      <c r="G62" s="219" t="str">
        <f t="shared" si="3"/>
        <v>#N/A</v>
      </c>
      <c r="H62" s="221" t="str">
        <f t="shared" si="4"/>
        <v>#N/A</v>
      </c>
      <c r="I62" s="429"/>
      <c r="J62" s="886" t="str">
        <f t="shared" si="5"/>
        <v>#N/A</v>
      </c>
      <c r="P62" s="888"/>
      <c r="AG62" s="38"/>
      <c r="AH62" s="38"/>
      <c r="AI62" s="38"/>
      <c r="AJ62" s="38"/>
      <c r="AK62" s="38"/>
      <c r="AL62" s="38"/>
      <c r="AM62" s="168"/>
      <c r="AN62" s="168"/>
      <c r="AO62" s="202"/>
      <c r="AP62" s="142"/>
      <c r="AQ62" s="168"/>
      <c r="AR62" s="168"/>
      <c r="AT62" s="203"/>
    </row>
    <row r="63">
      <c r="A63" s="217" t="s">
        <v>203</v>
      </c>
      <c r="B63" s="218" t="s">
        <v>206</v>
      </c>
      <c r="C63" s="219">
        <f>$H$170</f>
        <v>0.01468515038</v>
      </c>
      <c r="D63" s="219" t="str">
        <f>$H$168</f>
        <v>#N/A</v>
      </c>
      <c r="E63" s="221"/>
      <c r="F63" s="219"/>
      <c r="G63" s="219" t="str">
        <f t="shared" si="3"/>
        <v>#N/A</v>
      </c>
      <c r="H63" s="221" t="str">
        <f t="shared" si="4"/>
        <v>#N/A</v>
      </c>
      <c r="I63" s="429"/>
      <c r="J63" s="886" t="str">
        <f t="shared" si="5"/>
        <v>#N/A</v>
      </c>
      <c r="P63" s="888"/>
      <c r="AG63" s="38"/>
      <c r="AH63" s="38"/>
      <c r="AI63" s="38"/>
      <c r="AJ63" s="38"/>
      <c r="AK63" s="38"/>
      <c r="AL63" s="38"/>
      <c r="AM63" s="168"/>
      <c r="AN63" s="138"/>
      <c r="AO63" s="138"/>
      <c r="AP63" s="138"/>
      <c r="AQ63" s="138"/>
      <c r="AR63" s="168"/>
      <c r="AT63" s="203"/>
    </row>
    <row r="64">
      <c r="A64" s="217" t="s">
        <v>203</v>
      </c>
      <c r="B64" s="218" t="s">
        <v>207</v>
      </c>
      <c r="C64" s="219">
        <f>$H$189</f>
        <v>0.001992090712</v>
      </c>
      <c r="D64" s="219" t="str">
        <f>$H$187</f>
        <v>#N/A</v>
      </c>
      <c r="E64" s="221"/>
      <c r="F64" s="219"/>
      <c r="G64" s="219" t="str">
        <f t="shared" si="3"/>
        <v>#N/A</v>
      </c>
      <c r="H64" s="221" t="str">
        <f t="shared" si="4"/>
        <v>#N/A</v>
      </c>
      <c r="I64" s="429"/>
      <c r="J64" s="886" t="str">
        <f t="shared" si="5"/>
        <v>#N/A</v>
      </c>
      <c r="P64" s="888"/>
      <c r="AM64" s="142"/>
      <c r="AO64" s="142"/>
      <c r="AP64" s="142"/>
      <c r="AQ64" s="142"/>
      <c r="AR64" s="168"/>
      <c r="AS64" s="148"/>
      <c r="AT64" s="203"/>
    </row>
    <row r="65">
      <c r="A65" s="217" t="s">
        <v>203</v>
      </c>
      <c r="B65" s="227" t="s">
        <v>209</v>
      </c>
      <c r="C65" s="219">
        <f t="shared" ref="C65:D65" si="6">SUM(C67:C69)</f>
        <v>0.5033001538</v>
      </c>
      <c r="D65" s="219" t="str">
        <f t="shared" si="6"/>
        <v>#N/A</v>
      </c>
      <c r="E65" s="221"/>
      <c r="F65" s="219"/>
      <c r="G65" s="219" t="str">
        <f>IF(PARAMS("flash_attn"),MAX(C65:F65),0)</f>
        <v>#N/A</v>
      </c>
      <c r="H65" s="221" t="str">
        <f>IFS(G65=0,"",C65=G65, "HBM", D65=G65, "Compute", E65=G65, "ICI Lt", F65=G65, "ICI BW")</f>
        <v>#N/A</v>
      </c>
      <c r="I65" s="429"/>
      <c r="J65" s="886" t="str">
        <f t="shared" si="5"/>
        <v>#N/A</v>
      </c>
      <c r="P65" s="888"/>
      <c r="R65" s="226"/>
      <c r="S65" s="226"/>
      <c r="T65" s="226"/>
      <c r="U65" s="226"/>
      <c r="V65" s="226"/>
      <c r="W65" s="38"/>
      <c r="AM65" s="142"/>
      <c r="AO65" s="138"/>
      <c r="AP65" s="138"/>
      <c r="AQ65" s="138"/>
      <c r="AR65" s="168"/>
      <c r="AT65" s="203"/>
    </row>
    <row r="66">
      <c r="A66" s="217" t="s">
        <v>203</v>
      </c>
      <c r="B66" s="227" t="s">
        <v>210</v>
      </c>
      <c r="C66" s="219"/>
      <c r="D66" s="219"/>
      <c r="E66" s="221"/>
      <c r="F66" s="219"/>
      <c r="G66" s="219">
        <f>IF(PARAMS("flash_attn"),0,SUM(G67:G69))</f>
        <v>0</v>
      </c>
      <c r="H66" s="221"/>
      <c r="I66" s="429"/>
      <c r="J66" s="886" t="str">
        <f t="shared" si="5"/>
        <v>#N/A</v>
      </c>
      <c r="P66" s="888"/>
      <c r="R66" s="226"/>
      <c r="S66" s="226"/>
      <c r="T66" s="226"/>
      <c r="U66" s="226"/>
      <c r="V66" s="226"/>
      <c r="W66" s="38"/>
      <c r="AM66" s="142"/>
      <c r="AO66" s="138"/>
      <c r="AP66" s="138"/>
      <c r="AQ66" s="138"/>
      <c r="AR66" s="168"/>
      <c r="AT66" s="203"/>
    </row>
    <row r="67">
      <c r="A67" s="217" t="s">
        <v>203</v>
      </c>
      <c r="B67" s="218" t="s">
        <v>721</v>
      </c>
      <c r="C67" s="219">
        <f>$H$208</f>
        <v>0.4378844839</v>
      </c>
      <c r="D67" s="219" t="str">
        <f>$H$206</f>
        <v>#N/A</v>
      </c>
      <c r="E67" s="221"/>
      <c r="F67" s="219"/>
      <c r="G67" s="219" t="str">
        <f t="shared" ref="G67:G75" si="7">max(C67:F67)</f>
        <v>#N/A</v>
      </c>
      <c r="H67" s="221" t="str">
        <f t="shared" ref="H67:H75" si="8">IFS(C67=G67, "HBM", D67=G67, "Compute", E67=G67, "ICI Lt", F67=G67, "ICI BW")</f>
        <v>#N/A</v>
      </c>
      <c r="I67" s="429"/>
      <c r="J67" s="886"/>
      <c r="P67" s="888"/>
      <c r="R67" s="226"/>
      <c r="S67" s="226"/>
      <c r="T67" s="226"/>
      <c r="U67" s="226"/>
      <c r="V67" s="226"/>
      <c r="W67" s="38"/>
      <c r="AM67" s="142"/>
      <c r="AO67" s="138"/>
      <c r="AP67" s="138"/>
      <c r="AQ67" s="138"/>
      <c r="AR67" s="168"/>
      <c r="AT67" s="203"/>
    </row>
    <row r="68">
      <c r="A68" s="217" t="s">
        <v>203</v>
      </c>
      <c r="B68" s="218" t="s">
        <v>722</v>
      </c>
      <c r="C68" s="219">
        <f>$H$227</f>
        <v>0.05473556049</v>
      </c>
      <c r="D68" s="219" t="str">
        <f>$H$225</f>
        <v>#N/A</v>
      </c>
      <c r="E68" s="221"/>
      <c r="F68" s="219"/>
      <c r="G68" s="219" t="str">
        <f t="shared" si="7"/>
        <v>#N/A</v>
      </c>
      <c r="H68" s="221" t="str">
        <f t="shared" si="8"/>
        <v>#N/A</v>
      </c>
      <c r="I68" s="429"/>
      <c r="J68" s="886"/>
      <c r="P68" s="888"/>
      <c r="R68" s="228"/>
      <c r="S68" s="228"/>
      <c r="T68" s="228"/>
      <c r="U68" s="228"/>
      <c r="V68" s="228"/>
      <c r="W68" s="38"/>
      <c r="AM68" s="142"/>
      <c r="AN68" s="138"/>
      <c r="AO68" s="142"/>
      <c r="AP68" s="142"/>
      <c r="AQ68" s="138"/>
      <c r="AR68" s="168"/>
      <c r="AT68" s="203"/>
    </row>
    <row r="69">
      <c r="A69" s="217" t="s">
        <v>203</v>
      </c>
      <c r="B69" s="218" t="s">
        <v>723</v>
      </c>
      <c r="C69" s="219">
        <f>$H$246</f>
        <v>0.01068010936</v>
      </c>
      <c r="D69" s="219" t="str">
        <f>$H$244</f>
        <v>#N/A</v>
      </c>
      <c r="E69" s="221"/>
      <c r="F69" s="219"/>
      <c r="G69" s="219" t="str">
        <f t="shared" si="7"/>
        <v>#N/A</v>
      </c>
      <c r="H69" s="221" t="str">
        <f t="shared" si="8"/>
        <v>#N/A</v>
      </c>
      <c r="I69" s="429"/>
      <c r="J69" s="886"/>
      <c r="P69" s="888"/>
      <c r="R69" s="228"/>
      <c r="S69" s="228"/>
      <c r="T69" s="228"/>
      <c r="U69" s="228"/>
      <c r="V69" s="228"/>
      <c r="W69" s="38"/>
      <c r="AM69" s="142"/>
      <c r="AN69" s="138"/>
      <c r="AO69" s="138"/>
      <c r="AP69" s="138"/>
      <c r="AQ69" s="138"/>
      <c r="AR69" s="168"/>
      <c r="AT69" s="203"/>
    </row>
    <row r="70">
      <c r="A70" s="217" t="s">
        <v>203</v>
      </c>
      <c r="B70" s="218" t="s">
        <v>214</v>
      </c>
      <c r="C70" s="219">
        <f>H265</f>
        <v>0.01068010936</v>
      </c>
      <c r="D70" s="219" t="str">
        <f>H263</f>
        <v>#N/A</v>
      </c>
      <c r="E70" s="221"/>
      <c r="F70" s="219"/>
      <c r="G70" s="219" t="str">
        <f t="shared" si="7"/>
        <v>#N/A</v>
      </c>
      <c r="H70" s="221" t="str">
        <f t="shared" si="8"/>
        <v>#N/A</v>
      </c>
      <c r="I70" s="429"/>
      <c r="J70" s="886" t="str">
        <f t="shared" ref="J70:J76" si="9">G70/$G$76</f>
        <v>#N/A</v>
      </c>
      <c r="P70" s="888"/>
      <c r="R70" s="228"/>
      <c r="S70" s="228"/>
      <c r="T70" s="228"/>
      <c r="U70" s="228"/>
      <c r="V70" s="228"/>
      <c r="W70" s="229"/>
      <c r="AK70" s="203"/>
      <c r="AM70" s="142"/>
      <c r="AN70" s="138"/>
      <c r="AO70" s="138"/>
      <c r="AP70" s="138"/>
      <c r="AQ70" s="138"/>
      <c r="AR70" s="168"/>
      <c r="AT70" s="203"/>
    </row>
    <row r="71">
      <c r="A71" s="217" t="s">
        <v>203</v>
      </c>
      <c r="B71" s="218" t="s">
        <v>216</v>
      </c>
      <c r="C71" s="219">
        <f>H284</f>
        <v>0.03988353341</v>
      </c>
      <c r="D71" s="219" t="str">
        <f>H282</f>
        <v>#N/A</v>
      </c>
      <c r="E71" s="221"/>
      <c r="F71" s="219"/>
      <c r="G71" s="219" t="str">
        <f t="shared" si="7"/>
        <v>#N/A</v>
      </c>
      <c r="H71" s="221" t="str">
        <f t="shared" si="8"/>
        <v>#N/A</v>
      </c>
      <c r="I71" s="429"/>
      <c r="J71" s="886" t="str">
        <f t="shared" si="9"/>
        <v>#N/A</v>
      </c>
      <c r="P71" s="888"/>
      <c r="R71" s="228"/>
      <c r="S71" s="228"/>
      <c r="T71" s="228"/>
      <c r="U71" s="230"/>
      <c r="V71" s="230"/>
      <c r="W71" s="38"/>
      <c r="AK71" s="231"/>
      <c r="AL71" s="232"/>
      <c r="AM71" s="168"/>
      <c r="AN71" s="138"/>
      <c r="AO71" s="138"/>
      <c r="AP71" s="138"/>
      <c r="AQ71" s="138"/>
      <c r="AR71" s="168"/>
      <c r="AT71" s="203"/>
    </row>
    <row r="72">
      <c r="A72" s="217" t="s">
        <v>217</v>
      </c>
      <c r="B72" s="233" t="s">
        <v>218</v>
      </c>
      <c r="C72" s="219"/>
      <c r="D72" s="219"/>
      <c r="E72" s="221"/>
      <c r="F72" s="219">
        <f>$H$332</f>
        <v>0.1025390625</v>
      </c>
      <c r="G72" s="219">
        <f t="shared" si="7"/>
        <v>0.1025390625</v>
      </c>
      <c r="H72" s="221" t="str">
        <f t="shared" si="8"/>
        <v>ICI BW</v>
      </c>
      <c r="I72" s="429"/>
      <c r="J72" s="886" t="str">
        <f t="shared" si="9"/>
        <v>#N/A</v>
      </c>
      <c r="P72" s="888"/>
      <c r="R72" s="38"/>
      <c r="S72" s="38"/>
      <c r="T72" s="38"/>
      <c r="U72" s="38"/>
      <c r="V72" s="38"/>
      <c r="W72" s="38"/>
      <c r="AM72" s="142"/>
      <c r="AN72" s="138"/>
      <c r="AO72" s="142"/>
      <c r="AP72" s="142"/>
      <c r="AQ72" s="194"/>
      <c r="AR72" s="142"/>
    </row>
    <row r="73">
      <c r="A73" s="217" t="s">
        <v>217</v>
      </c>
      <c r="B73" s="233" t="s">
        <v>219</v>
      </c>
      <c r="C73" s="219">
        <f>$H$375</f>
        <v>0.1568641063</v>
      </c>
      <c r="D73" s="219" t="str">
        <f>$H$373</f>
        <v>#N/A</v>
      </c>
      <c r="E73" s="221"/>
      <c r="F73" s="219">
        <f>$H$370</f>
        <v>0</v>
      </c>
      <c r="G73" s="219" t="str">
        <f t="shared" si="7"/>
        <v>#N/A</v>
      </c>
      <c r="H73" s="221" t="str">
        <f t="shared" si="8"/>
        <v>#N/A</v>
      </c>
      <c r="I73" s="429"/>
      <c r="J73" s="886" t="str">
        <f t="shared" si="9"/>
        <v>#N/A</v>
      </c>
      <c r="P73" s="888"/>
      <c r="R73" s="38"/>
      <c r="S73" s="38"/>
      <c r="T73" s="38"/>
      <c r="U73" s="38"/>
      <c r="V73" s="38"/>
      <c r="W73" s="234"/>
      <c r="AM73" s="142"/>
      <c r="AN73" s="138"/>
      <c r="AO73" s="138"/>
      <c r="AP73" s="138"/>
      <c r="AQ73" s="138"/>
      <c r="AR73" s="142"/>
      <c r="AT73" s="149"/>
    </row>
    <row r="74">
      <c r="A74" s="217" t="s">
        <v>217</v>
      </c>
      <c r="B74" s="233" t="s">
        <v>220</v>
      </c>
      <c r="C74" s="219">
        <f>$H$405</f>
        <v>0.08544087491</v>
      </c>
      <c r="D74" s="219" t="str">
        <f>$H$403</f>
        <v>#N/A</v>
      </c>
      <c r="E74" s="221"/>
      <c r="F74" s="219">
        <f>$H$400</f>
        <v>0</v>
      </c>
      <c r="G74" s="219" t="str">
        <f t="shared" si="7"/>
        <v>#N/A</v>
      </c>
      <c r="H74" s="221" t="str">
        <f t="shared" si="8"/>
        <v>#N/A</v>
      </c>
      <c r="I74" s="429"/>
      <c r="J74" s="886" t="str">
        <f t="shared" si="9"/>
        <v>#N/A</v>
      </c>
      <c r="P74" s="888"/>
      <c r="R74" s="38"/>
      <c r="S74" s="38"/>
      <c r="T74" s="38"/>
      <c r="U74" s="38"/>
      <c r="V74" s="38"/>
      <c r="W74" s="234"/>
      <c r="AM74" s="142"/>
      <c r="AN74" s="138"/>
      <c r="AO74" s="138"/>
      <c r="AP74" s="142"/>
      <c r="AQ74" s="142"/>
      <c r="AR74" s="142"/>
    </row>
    <row r="75">
      <c r="A75" s="217" t="s">
        <v>217</v>
      </c>
      <c r="B75" s="233" t="s">
        <v>221</v>
      </c>
      <c r="C75" s="219"/>
      <c r="D75" s="219"/>
      <c r="E75" s="221"/>
      <c r="F75" s="219">
        <f>$H$442</f>
        <v>0.205078125</v>
      </c>
      <c r="G75" s="219">
        <f t="shared" si="7"/>
        <v>0.205078125</v>
      </c>
      <c r="H75" s="221" t="str">
        <f t="shared" si="8"/>
        <v>ICI BW</v>
      </c>
      <c r="I75" s="429"/>
      <c r="J75" s="886" t="str">
        <f t="shared" si="9"/>
        <v>#N/A</v>
      </c>
      <c r="P75" s="888"/>
      <c r="AM75" s="142"/>
      <c r="AN75" s="138"/>
      <c r="AO75" s="138"/>
      <c r="AP75" s="138"/>
      <c r="AQ75" s="138"/>
      <c r="AR75" s="142"/>
      <c r="AT75" s="203"/>
    </row>
    <row r="76">
      <c r="A76" s="235"/>
      <c r="B76" s="236"/>
      <c r="C76" s="236"/>
      <c r="D76" s="236"/>
      <c r="E76" s="235" t="s">
        <v>222</v>
      </c>
      <c r="F76" s="237" t="s">
        <v>59</v>
      </c>
      <c r="G76" s="236" t="str">
        <f>SUM(G61:G66,G70:G75)</f>
        <v>#N/A</v>
      </c>
      <c r="H76" s="236"/>
      <c r="I76" s="239"/>
      <c r="J76" s="240" t="str">
        <f t="shared" si="9"/>
        <v>#N/A</v>
      </c>
      <c r="P76" s="888"/>
      <c r="AG76" s="164"/>
      <c r="AH76" s="164"/>
      <c r="AI76" s="38"/>
      <c r="AJ76" s="38"/>
      <c r="AK76" s="38"/>
      <c r="AL76" s="38"/>
      <c r="AM76" s="168"/>
      <c r="AN76" s="202"/>
      <c r="AO76" s="202"/>
      <c r="AP76" s="216"/>
      <c r="AQ76" s="202"/>
      <c r="AR76" s="168"/>
      <c r="AT76" s="203"/>
    </row>
    <row r="77">
      <c r="A77" s="241"/>
      <c r="B77" s="236"/>
      <c r="C77" s="236"/>
      <c r="D77" s="236"/>
      <c r="E77" s="241"/>
      <c r="F77" s="237" t="s">
        <v>223</v>
      </c>
      <c r="G77" s="889" t="str">
        <f>SUM(G61:G66,G70:G71)+MAX(G72:G73)+MAX(G74:G75)</f>
        <v>#N/A</v>
      </c>
      <c r="H77" s="236"/>
      <c r="I77" s="239"/>
      <c r="J77" s="240"/>
      <c r="P77" s="888"/>
      <c r="AG77" s="164"/>
      <c r="AH77" s="164"/>
      <c r="AI77" s="38"/>
      <c r="AJ77" s="38"/>
      <c r="AK77" s="38"/>
      <c r="AL77" s="38"/>
      <c r="AM77" s="168"/>
      <c r="AN77" s="202"/>
      <c r="AO77" s="202"/>
      <c r="AP77" s="216"/>
      <c r="AQ77" s="202"/>
      <c r="AR77" s="168"/>
      <c r="AT77" s="203"/>
    </row>
    <row r="78">
      <c r="A78" s="243" t="s">
        <v>224</v>
      </c>
      <c r="B78" s="244"/>
      <c r="C78" s="244"/>
      <c r="D78" s="244"/>
      <c r="E78" s="243" t="s">
        <v>225</v>
      </c>
      <c r="F78" s="245" t="s">
        <v>59</v>
      </c>
      <c r="G78" s="890" t="str">
        <f>IF(F78=F76,G76,G77)</f>
        <v>#N/A</v>
      </c>
      <c r="H78" s="244"/>
      <c r="I78" s="247"/>
      <c r="J78" s="247"/>
      <c r="P78" s="891"/>
      <c r="AG78" s="38"/>
      <c r="AH78" s="38"/>
      <c r="AI78" s="38"/>
      <c r="AJ78" s="38"/>
      <c r="AK78" s="38"/>
      <c r="AL78" s="38"/>
      <c r="AM78" s="168"/>
      <c r="AN78" s="168"/>
      <c r="AO78" s="202"/>
      <c r="AP78" s="142"/>
      <c r="AQ78" s="168"/>
      <c r="AR78" s="168"/>
      <c r="AT78" s="203"/>
    </row>
    <row r="79" ht="15.0" customHeight="1">
      <c r="P79" s="147"/>
      <c r="AG79" s="38"/>
      <c r="AH79" s="38"/>
      <c r="AI79" s="38"/>
      <c r="AJ79" s="38"/>
      <c r="AK79" s="38"/>
      <c r="AL79" s="38"/>
      <c r="AM79" s="168"/>
      <c r="AN79" s="168"/>
      <c r="AO79" s="202"/>
      <c r="AP79" s="142"/>
      <c r="AQ79" s="168"/>
      <c r="AR79" s="168"/>
      <c r="AT79" s="203"/>
    </row>
    <row r="80">
      <c r="P80" s="147"/>
      <c r="AG80" s="38"/>
      <c r="AH80" s="38"/>
      <c r="AI80" s="38"/>
      <c r="AJ80" s="38"/>
      <c r="AK80" s="38"/>
      <c r="AL80" s="38"/>
      <c r="AM80" s="168"/>
      <c r="AN80" s="168"/>
      <c r="AO80" s="202"/>
      <c r="AP80" s="142"/>
      <c r="AQ80" s="168"/>
      <c r="AR80" s="168"/>
      <c r="AT80" s="203"/>
    </row>
    <row r="81">
      <c r="E81" s="204" t="s">
        <v>227</v>
      </c>
      <c r="P81" s="147"/>
      <c r="AG81" s="38"/>
      <c r="AH81" s="38"/>
      <c r="AI81" s="38"/>
      <c r="AJ81" s="38"/>
      <c r="AK81" s="38"/>
      <c r="AL81" s="38"/>
      <c r="AM81" s="168"/>
      <c r="AN81" s="138"/>
      <c r="AO81" s="138"/>
      <c r="AP81" s="138"/>
      <c r="AQ81" s="138"/>
      <c r="AR81" s="168"/>
      <c r="AT81" s="203"/>
    </row>
    <row r="82">
      <c r="A82" s="164"/>
      <c r="B82" s="38"/>
      <c r="C82" s="38"/>
      <c r="E82" s="249" t="s">
        <v>229</v>
      </c>
      <c r="F82" s="250" t="s">
        <v>230</v>
      </c>
      <c r="G82" s="251"/>
      <c r="H82" s="252"/>
      <c r="I82" s="250" t="s">
        <v>231</v>
      </c>
      <c r="J82" s="251"/>
      <c r="K82" s="251"/>
      <c r="L82" s="251"/>
      <c r="M82" s="251"/>
      <c r="N82" s="252"/>
      <c r="O82" s="253" t="s">
        <v>232</v>
      </c>
      <c r="P82" s="254" t="s">
        <v>233</v>
      </c>
      <c r="Q82" s="255" t="s">
        <v>234</v>
      </c>
      <c r="AM82" s="142"/>
      <c r="AO82" s="142"/>
      <c r="AP82" s="142"/>
      <c r="AQ82" s="142"/>
      <c r="AR82" s="168"/>
      <c r="AT82" s="203"/>
    </row>
    <row r="83">
      <c r="A83" s="164"/>
      <c r="B83" s="38"/>
      <c r="C83" s="38"/>
      <c r="D83" s="38"/>
      <c r="E83" s="258" t="s">
        <v>236</v>
      </c>
      <c r="F83" s="259" t="s">
        <v>237</v>
      </c>
      <c r="G83" s="260"/>
      <c r="H83" s="261" t="s">
        <v>238</v>
      </c>
      <c r="I83" s="261" t="s">
        <v>239</v>
      </c>
      <c r="J83" s="261"/>
      <c r="K83" s="262" t="s">
        <v>40</v>
      </c>
      <c r="L83" s="262" t="s">
        <v>38</v>
      </c>
      <c r="M83" s="261" t="s">
        <v>125</v>
      </c>
      <c r="N83" s="261" t="s">
        <v>240</v>
      </c>
      <c r="O83" s="263" t="s">
        <v>63</v>
      </c>
      <c r="P83" s="264"/>
      <c r="Q83" s="262"/>
      <c r="AM83" s="142"/>
      <c r="AO83" s="138"/>
      <c r="AP83" s="138"/>
      <c r="AQ83" s="138"/>
      <c r="AR83" s="168"/>
      <c r="AT83" s="203"/>
    </row>
    <row r="84">
      <c r="A84" s="164"/>
      <c r="B84" s="38"/>
      <c r="C84" s="38"/>
      <c r="D84" s="38"/>
      <c r="E84" s="266"/>
      <c r="F84" s="267"/>
      <c r="G84" s="268"/>
      <c r="H84" s="269" t="s">
        <v>242</v>
      </c>
      <c r="I84" s="270" t="s">
        <v>239</v>
      </c>
      <c r="J84" s="271"/>
      <c r="K84" s="270">
        <f t="shared" ref="K84:M84" si="10">PARAMS(K83)</f>
        <v>4096</v>
      </c>
      <c r="L84" s="270">
        <f t="shared" si="10"/>
        <v>1</v>
      </c>
      <c r="M84" s="270">
        <f t="shared" si="10"/>
        <v>7168</v>
      </c>
      <c r="N84" s="270" t="s">
        <v>240</v>
      </c>
      <c r="O84" s="272"/>
      <c r="P84" s="273">
        <f>SIZEOF_IN_MIB(J84:M84, $O83)</f>
        <v>28</v>
      </c>
      <c r="Q84" s="269"/>
      <c r="AM84" s="142"/>
      <c r="AN84" s="138"/>
      <c r="AO84" s="142"/>
      <c r="AP84" s="142"/>
      <c r="AQ84" s="138"/>
      <c r="AR84" s="168"/>
      <c r="AT84" s="203"/>
    </row>
    <row r="85">
      <c r="A85" s="164"/>
      <c r="B85" s="38"/>
      <c r="C85" s="38"/>
      <c r="D85" s="38"/>
      <c r="E85" s="266"/>
      <c r="F85" s="267"/>
      <c r="G85" s="268"/>
      <c r="H85" s="274" t="s">
        <v>244</v>
      </c>
      <c r="I85" s="274" t="s">
        <v>239</v>
      </c>
      <c r="J85" s="261"/>
      <c r="K85" s="262" t="s">
        <v>143</v>
      </c>
      <c r="L85" s="262"/>
      <c r="M85" s="262"/>
      <c r="N85" s="274" t="s">
        <v>240</v>
      </c>
      <c r="O85" s="275"/>
      <c r="P85" s="276"/>
      <c r="Q85" s="262"/>
      <c r="AM85" s="142"/>
      <c r="AN85" s="138"/>
      <c r="AO85" s="138"/>
      <c r="AP85" s="138"/>
      <c r="AQ85" s="138"/>
      <c r="AR85" s="168"/>
      <c r="AT85" s="203"/>
    </row>
    <row r="86">
      <c r="A86" s="164"/>
      <c r="B86" s="38"/>
      <c r="C86" s="38"/>
      <c r="D86" s="38"/>
      <c r="E86" s="277"/>
      <c r="F86" s="278"/>
      <c r="G86" s="279"/>
      <c r="H86" s="269" t="s">
        <v>246</v>
      </c>
      <c r="I86" s="271" t="s">
        <v>239</v>
      </c>
      <c r="J86" s="270"/>
      <c r="K86" s="271">
        <f t="shared" ref="K86:M86" si="11">K84/SHARDING(K85)</f>
        <v>256</v>
      </c>
      <c r="L86" s="271">
        <f t="shared" si="11"/>
        <v>1</v>
      </c>
      <c r="M86" s="271">
        <f t="shared" si="11"/>
        <v>7168</v>
      </c>
      <c r="N86" s="271" t="s">
        <v>240</v>
      </c>
      <c r="O86" s="280"/>
      <c r="P86" s="273">
        <f>SIZEOF_IN_MIB(J86:M86, $O83)</f>
        <v>1.75</v>
      </c>
      <c r="Q86" s="269"/>
      <c r="AG86" s="2"/>
      <c r="AK86" s="203"/>
      <c r="AM86" s="142"/>
      <c r="AN86" s="138"/>
      <c r="AO86" s="138"/>
      <c r="AP86" s="138"/>
      <c r="AQ86" s="138"/>
      <c r="AR86" s="168"/>
      <c r="AT86" s="203"/>
    </row>
    <row r="87">
      <c r="A87" s="164"/>
      <c r="B87" s="38"/>
      <c r="C87" s="38"/>
      <c r="D87" s="38"/>
      <c r="E87" s="258" t="s">
        <v>248</v>
      </c>
      <c r="F87" s="282" t="s">
        <v>249</v>
      </c>
      <c r="G87" s="260"/>
      <c r="H87" s="261" t="s">
        <v>238</v>
      </c>
      <c r="I87" s="261" t="s">
        <v>239</v>
      </c>
      <c r="J87" s="261"/>
      <c r="K87" s="262" t="s">
        <v>40</v>
      </c>
      <c r="L87" s="262" t="s">
        <v>38</v>
      </c>
      <c r="M87" s="283" t="s">
        <v>125</v>
      </c>
      <c r="N87" s="261" t="s">
        <v>240</v>
      </c>
      <c r="O87" s="263" t="s">
        <v>63</v>
      </c>
      <c r="P87" s="264"/>
      <c r="Q87" s="263" t="b">
        <v>0</v>
      </c>
      <c r="AG87" s="2"/>
      <c r="AK87" s="231"/>
      <c r="AL87" s="232"/>
      <c r="AM87" s="168"/>
      <c r="AN87" s="138"/>
      <c r="AO87" s="138"/>
      <c r="AP87" s="138"/>
      <c r="AQ87" s="138"/>
      <c r="AR87" s="168"/>
      <c r="AT87" s="203"/>
    </row>
    <row r="88">
      <c r="A88" s="38"/>
      <c r="B88" s="38"/>
      <c r="C88" s="38"/>
      <c r="D88" s="38"/>
      <c r="E88" s="266"/>
      <c r="F88" s="267"/>
      <c r="G88" s="268"/>
      <c r="H88" s="269" t="s">
        <v>242</v>
      </c>
      <c r="I88" s="270" t="s">
        <v>239</v>
      </c>
      <c r="J88" s="271"/>
      <c r="K88" s="270">
        <f t="shared" ref="K88:M88" si="12">PARAMS(K87)</f>
        <v>4096</v>
      </c>
      <c r="L88" s="270">
        <f t="shared" si="12"/>
        <v>1</v>
      </c>
      <c r="M88" s="270">
        <f t="shared" si="12"/>
        <v>7168</v>
      </c>
      <c r="N88" s="270" t="s">
        <v>240</v>
      </c>
      <c r="O88" s="272"/>
      <c r="P88" s="273">
        <f>SIZEOF_IN_MIB(J88:M88, $O87)</f>
        <v>28</v>
      </c>
      <c r="Q88" s="272"/>
      <c r="AG88" s="2"/>
      <c r="AM88" s="38"/>
      <c r="AR88" s="38"/>
    </row>
    <row r="89">
      <c r="A89" s="87"/>
      <c r="B89" s="87"/>
      <c r="C89" s="87"/>
      <c r="D89" s="87"/>
      <c r="E89" s="266"/>
      <c r="F89" s="267"/>
      <c r="G89" s="268"/>
      <c r="H89" s="274" t="s">
        <v>244</v>
      </c>
      <c r="I89" s="274" t="s">
        <v>239</v>
      </c>
      <c r="J89" s="261"/>
      <c r="K89" s="262" t="s">
        <v>143</v>
      </c>
      <c r="L89" s="262"/>
      <c r="M89" s="274"/>
      <c r="N89" s="274" t="s">
        <v>240</v>
      </c>
      <c r="O89" s="275"/>
      <c r="P89" s="276"/>
      <c r="Q89" s="275"/>
    </row>
    <row r="90">
      <c r="A90" s="87"/>
      <c r="B90" s="87"/>
      <c r="C90" s="87"/>
      <c r="D90" s="87"/>
      <c r="E90" s="266"/>
      <c r="F90" s="278"/>
      <c r="G90" s="279"/>
      <c r="H90" s="269" t="s">
        <v>246</v>
      </c>
      <c r="I90" s="271" t="s">
        <v>239</v>
      </c>
      <c r="J90" s="270"/>
      <c r="K90" s="271">
        <f t="shared" ref="K90:M90" si="13">K88/SHARDING(K89)</f>
        <v>256</v>
      </c>
      <c r="L90" s="271">
        <f t="shared" si="13"/>
        <v>1</v>
      </c>
      <c r="M90" s="271">
        <f t="shared" si="13"/>
        <v>7168</v>
      </c>
      <c r="N90" s="271" t="s">
        <v>240</v>
      </c>
      <c r="O90" s="280"/>
      <c r="P90" s="273">
        <f>SIZEOF_IN_MIB(J90:M90, $O87)</f>
        <v>1.75</v>
      </c>
      <c r="Q90" s="280"/>
      <c r="AG90" s="2"/>
    </row>
    <row r="91">
      <c r="A91" s="87"/>
      <c r="B91" s="87"/>
      <c r="C91" s="87"/>
      <c r="D91" s="87"/>
      <c r="E91" s="266"/>
      <c r="F91" s="259" t="s">
        <v>253</v>
      </c>
      <c r="G91" s="260"/>
      <c r="H91" s="274" t="s">
        <v>238</v>
      </c>
      <c r="I91" s="274" t="s">
        <v>239</v>
      </c>
      <c r="J91" s="261"/>
      <c r="K91" s="261"/>
      <c r="L91" s="286" t="s">
        <v>125</v>
      </c>
      <c r="M91" s="262" t="s">
        <v>142</v>
      </c>
      <c r="N91" s="274" t="s">
        <v>240</v>
      </c>
      <c r="O91" s="263" t="s">
        <v>63</v>
      </c>
      <c r="P91" s="276"/>
      <c r="Q91" s="263" t="b">
        <v>0</v>
      </c>
      <c r="AP91" s="138"/>
      <c r="AQ91" s="138"/>
      <c r="AT91" s="149"/>
    </row>
    <row r="92">
      <c r="A92" s="87"/>
      <c r="B92" s="87"/>
      <c r="C92" s="87"/>
      <c r="D92" s="87"/>
      <c r="E92" s="266"/>
      <c r="F92" s="267"/>
      <c r="G92" s="268"/>
      <c r="H92" s="269" t="s">
        <v>242</v>
      </c>
      <c r="I92" s="271" t="s">
        <v>239</v>
      </c>
      <c r="J92" s="270"/>
      <c r="K92" s="270"/>
      <c r="L92" s="271">
        <f t="shared" ref="L92:M92" si="14">PARAMS(L91)</f>
        <v>7168</v>
      </c>
      <c r="M92" s="271">
        <f t="shared" si="14"/>
        <v>1536</v>
      </c>
      <c r="N92" s="271" t="s">
        <v>240</v>
      </c>
      <c r="O92" s="272"/>
      <c r="P92" s="273">
        <f>SIZEOF_IN_MIB(J92:M92, $O91)</f>
        <v>10.5</v>
      </c>
      <c r="Q92" s="272"/>
      <c r="AP92" s="142"/>
    </row>
    <row r="93">
      <c r="A93" s="87"/>
      <c r="B93" s="87"/>
      <c r="C93" s="87"/>
      <c r="D93" s="87"/>
      <c r="E93" s="266"/>
      <c r="F93" s="267"/>
      <c r="G93" s="268"/>
      <c r="H93" s="274" t="s">
        <v>244</v>
      </c>
      <c r="I93" s="274" t="s">
        <v>239</v>
      </c>
      <c r="J93" s="261"/>
      <c r="K93" s="261"/>
      <c r="L93" s="274"/>
      <c r="M93" s="274"/>
      <c r="N93" s="274" t="s">
        <v>240</v>
      </c>
      <c r="O93" s="275"/>
      <c r="P93" s="276"/>
      <c r="Q93" s="275"/>
      <c r="AP93" s="138"/>
      <c r="AQ93" s="138"/>
      <c r="AT93" s="149"/>
    </row>
    <row r="94">
      <c r="A94" s="87"/>
      <c r="B94" s="87"/>
      <c r="C94" s="87"/>
      <c r="D94" s="87"/>
      <c r="E94" s="266"/>
      <c r="F94" s="278"/>
      <c r="G94" s="279"/>
      <c r="H94" s="271" t="s">
        <v>246</v>
      </c>
      <c r="I94" s="271" t="s">
        <v>239</v>
      </c>
      <c r="J94" s="270"/>
      <c r="K94" s="270"/>
      <c r="L94" s="271">
        <f t="shared" ref="L94:M94" si="15">L92/SHARDING(L93)</f>
        <v>7168</v>
      </c>
      <c r="M94" s="271">
        <f t="shared" si="15"/>
        <v>1536</v>
      </c>
      <c r="N94" s="271" t="s">
        <v>240</v>
      </c>
      <c r="O94" s="280"/>
      <c r="P94" s="273">
        <f>SIZEOF_IN_MIB(J94:M94, $O91)</f>
        <v>10.5</v>
      </c>
      <c r="Q94" s="280"/>
    </row>
    <row r="95">
      <c r="A95" s="87"/>
      <c r="B95" s="87"/>
      <c r="C95" s="87"/>
      <c r="D95" s="87"/>
      <c r="E95" s="266"/>
      <c r="F95" s="259" t="s">
        <v>257</v>
      </c>
      <c r="G95" s="260"/>
      <c r="H95" s="289" t="s">
        <v>238</v>
      </c>
      <c r="I95" s="289" t="s">
        <v>239</v>
      </c>
      <c r="J95" s="290"/>
      <c r="K95" s="195" t="s">
        <v>40</v>
      </c>
      <c r="L95" s="195" t="s">
        <v>38</v>
      </c>
      <c r="M95" s="195" t="s">
        <v>142</v>
      </c>
      <c r="N95" s="289" t="s">
        <v>240</v>
      </c>
      <c r="O95" s="291" t="s">
        <v>82</v>
      </c>
      <c r="P95" s="292"/>
      <c r="Q95" s="291" t="b">
        <v>0</v>
      </c>
    </row>
    <row r="96">
      <c r="A96" s="87"/>
      <c r="B96" s="87"/>
      <c r="C96" s="87"/>
      <c r="D96" s="87"/>
      <c r="E96" s="266"/>
      <c r="F96" s="267"/>
      <c r="G96" s="268"/>
      <c r="H96" s="195" t="s">
        <v>242</v>
      </c>
      <c r="I96" s="289" t="s">
        <v>239</v>
      </c>
      <c r="J96" s="290"/>
      <c r="K96" s="289">
        <f t="shared" ref="K96:M96" si="16">PARAMS(K95)</f>
        <v>4096</v>
      </c>
      <c r="L96" s="290">
        <f t="shared" si="16"/>
        <v>1</v>
      </c>
      <c r="M96" s="289">
        <f t="shared" si="16"/>
        <v>1536</v>
      </c>
      <c r="N96" s="289" t="s">
        <v>240</v>
      </c>
      <c r="O96" s="266"/>
      <c r="P96" s="292">
        <f>SIZEOF_IN_MIB(K96:M96, $O95)</f>
        <v>12</v>
      </c>
      <c r="Q96" s="266"/>
    </row>
    <row r="97">
      <c r="A97" s="87"/>
      <c r="B97" s="87"/>
      <c r="C97" s="87"/>
      <c r="D97" s="87"/>
      <c r="E97" s="266"/>
      <c r="F97" s="267"/>
      <c r="G97" s="268"/>
      <c r="H97" s="289" t="s">
        <v>244</v>
      </c>
      <c r="I97" s="289" t="s">
        <v>239</v>
      </c>
      <c r="J97" s="290"/>
      <c r="K97" s="195" t="s">
        <v>143</v>
      </c>
      <c r="L97" s="195"/>
      <c r="M97" s="289"/>
      <c r="N97" s="289" t="s">
        <v>240</v>
      </c>
      <c r="O97" s="266"/>
      <c r="P97" s="292"/>
      <c r="Q97" s="266"/>
    </row>
    <row r="98">
      <c r="A98" s="87"/>
      <c r="B98" s="87"/>
      <c r="C98" s="87"/>
      <c r="D98" s="87"/>
      <c r="E98" s="266"/>
      <c r="F98" s="278"/>
      <c r="G98" s="279"/>
      <c r="H98" s="289" t="s">
        <v>246</v>
      </c>
      <c r="I98" s="289" t="s">
        <v>239</v>
      </c>
      <c r="J98" s="290"/>
      <c r="K98" s="289">
        <f t="shared" ref="K98:M98" si="17">K96/SHARDING(K97)</f>
        <v>256</v>
      </c>
      <c r="L98" s="289">
        <f t="shared" si="17"/>
        <v>1</v>
      </c>
      <c r="M98" s="289">
        <f t="shared" si="17"/>
        <v>1536</v>
      </c>
      <c r="N98" s="289" t="s">
        <v>240</v>
      </c>
      <c r="O98" s="277"/>
      <c r="P98" s="292">
        <f>SIZEOF_IN_MIB(K98:M98, $O95)</f>
        <v>0.75</v>
      </c>
      <c r="Q98" s="277"/>
    </row>
    <row r="99">
      <c r="A99" s="87"/>
      <c r="B99" s="87"/>
      <c r="C99" s="87"/>
      <c r="E99" s="266"/>
      <c r="F99" s="296" t="s">
        <v>258</v>
      </c>
      <c r="G99" s="297" t="s">
        <v>259</v>
      </c>
      <c r="H99" s="298" t="s">
        <v>238</v>
      </c>
      <c r="I99" s="290" t="s">
        <v>239</v>
      </c>
      <c r="J99" s="290" t="str">
        <f t="array" ref="J99:M102">J83:M86</f>
        <v/>
      </c>
      <c r="K99" s="195" t="s">
        <v>40</v>
      </c>
      <c r="L99" s="195" t="s">
        <v>38</v>
      </c>
      <c r="M99" s="299" t="s">
        <v>125</v>
      </c>
      <c r="N99" s="290" t="s">
        <v>240</v>
      </c>
      <c r="O99" s="291" t="s">
        <v>63</v>
      </c>
      <c r="P99" s="290"/>
      <c r="Q99" s="291"/>
    </row>
    <row r="100">
      <c r="A100" s="87"/>
      <c r="B100" s="87"/>
      <c r="C100" s="87"/>
      <c r="E100" s="266"/>
      <c r="F100" s="266"/>
      <c r="G100" s="266"/>
      <c r="H100" s="300" t="s">
        <v>242</v>
      </c>
      <c r="I100" s="290" t="s">
        <v>239</v>
      </c>
      <c r="J100" s="289"/>
      <c r="K100" s="290">
        <v>4096.0</v>
      </c>
      <c r="L100" s="290">
        <v>1.0</v>
      </c>
      <c r="M100" s="290">
        <v>7168.0</v>
      </c>
      <c r="N100" s="290" t="s">
        <v>240</v>
      </c>
      <c r="O100" s="266"/>
      <c r="P100" s="301">
        <f>SIZEOF_IN_MIB(J100:M100, O99)</f>
        <v>28</v>
      </c>
      <c r="Q100" s="266"/>
    </row>
    <row r="101">
      <c r="A101" s="87"/>
      <c r="B101" s="87"/>
      <c r="C101" s="87"/>
      <c r="E101" s="266"/>
      <c r="F101" s="266"/>
      <c r="G101" s="266"/>
      <c r="H101" s="300" t="s">
        <v>260</v>
      </c>
      <c r="I101" s="289" t="s">
        <v>239</v>
      </c>
      <c r="J101" s="290"/>
      <c r="K101" s="195" t="s">
        <v>143</v>
      </c>
      <c r="L101" s="195"/>
      <c r="M101" s="195"/>
      <c r="N101" s="289" t="s">
        <v>240</v>
      </c>
      <c r="O101" s="266"/>
      <c r="P101" s="301"/>
      <c r="Q101" s="266"/>
    </row>
    <row r="102">
      <c r="A102" s="87"/>
      <c r="B102" s="87"/>
      <c r="C102" s="87"/>
      <c r="E102" s="266"/>
      <c r="F102" s="266"/>
      <c r="G102" s="266"/>
      <c r="H102" s="302" t="s">
        <v>261</v>
      </c>
      <c r="I102" s="274" t="s">
        <v>239</v>
      </c>
      <c r="J102" s="261"/>
      <c r="K102" s="274">
        <v>256.0</v>
      </c>
      <c r="L102" s="274">
        <v>1.0</v>
      </c>
      <c r="M102" s="274">
        <v>7168.0</v>
      </c>
      <c r="N102" s="262" t="s">
        <v>240</v>
      </c>
      <c r="O102" s="275"/>
      <c r="P102" s="303">
        <f>SIZEOF_IN_MIB(J102:M102, O99)</f>
        <v>1.75</v>
      </c>
      <c r="Q102" s="275"/>
    </row>
    <row r="103">
      <c r="A103" s="87"/>
      <c r="B103" s="87"/>
      <c r="C103" s="87"/>
      <c r="E103" s="266"/>
      <c r="F103" s="266"/>
      <c r="G103" s="277"/>
      <c r="H103" s="304" t="s">
        <v>262</v>
      </c>
      <c r="I103" s="271" t="s">
        <v>239</v>
      </c>
      <c r="J103" s="270"/>
      <c r="K103" s="269"/>
      <c r="L103" s="269"/>
      <c r="M103" s="269"/>
      <c r="N103" s="271" t="s">
        <v>240</v>
      </c>
      <c r="O103" s="280"/>
      <c r="P103" s="305"/>
      <c r="Q103" s="280"/>
      <c r="R103" s="38"/>
      <c r="S103" s="38"/>
      <c r="AG103" s="38"/>
      <c r="AH103" s="38"/>
      <c r="AI103" s="38"/>
      <c r="AJ103" s="38"/>
      <c r="AK103" s="38"/>
      <c r="AL103" s="38"/>
      <c r="AM103" s="38"/>
      <c r="AN103" s="38"/>
      <c r="AO103" s="38"/>
      <c r="AP103" s="38"/>
      <c r="AQ103" s="38"/>
      <c r="AR103" s="38"/>
      <c r="AS103" s="38"/>
      <c r="AT103" s="38"/>
    </row>
    <row r="104">
      <c r="A104" s="87"/>
      <c r="B104" s="87"/>
      <c r="C104" s="87"/>
      <c r="E104" s="266"/>
      <c r="F104" s="266"/>
      <c r="G104" s="306" t="s">
        <v>263</v>
      </c>
      <c r="H104" s="307"/>
      <c r="I104" s="308"/>
      <c r="J104" s="308"/>
      <c r="K104" s="308"/>
      <c r="L104" s="309"/>
      <c r="M104" s="309"/>
      <c r="N104" s="309"/>
      <c r="O104" s="308"/>
      <c r="P104" s="310"/>
      <c r="Q104" s="308"/>
      <c r="R104" s="38"/>
      <c r="S104" s="38"/>
      <c r="AG104" s="38"/>
      <c r="AH104" s="38"/>
      <c r="AI104" s="38"/>
      <c r="AJ104" s="38"/>
      <c r="AK104" s="38"/>
      <c r="AL104" s="38"/>
      <c r="AM104" s="38"/>
      <c r="AN104" s="38"/>
      <c r="AO104" s="38"/>
      <c r="AP104" s="38"/>
      <c r="AQ104" s="38"/>
      <c r="AR104" s="38"/>
      <c r="AS104" s="38"/>
      <c r="AT104" s="38"/>
    </row>
    <row r="105">
      <c r="A105" s="87"/>
      <c r="B105" s="87"/>
      <c r="C105" s="87"/>
      <c r="E105" s="266"/>
      <c r="F105" s="266"/>
      <c r="G105" s="311" t="s">
        <v>264</v>
      </c>
      <c r="H105" s="312">
        <f>SHARDING(K101)*SHARDING(L101)*SHARDING(M101)</f>
        <v>16</v>
      </c>
      <c r="I105" s="313"/>
      <c r="J105" s="313"/>
      <c r="K105" s="313"/>
      <c r="L105" s="314"/>
      <c r="M105" s="314"/>
      <c r="N105" s="314"/>
      <c r="O105" s="313"/>
      <c r="P105" s="315"/>
      <c r="Q105" s="313"/>
      <c r="R105" s="38"/>
      <c r="S105" s="38"/>
      <c r="AG105" s="38"/>
      <c r="AH105" s="38"/>
      <c r="AI105" s="38"/>
      <c r="AJ105" s="38"/>
      <c r="AK105" s="38"/>
      <c r="AL105" s="38"/>
      <c r="AM105" s="38"/>
      <c r="AN105" s="38"/>
      <c r="AO105" s="38"/>
      <c r="AP105" s="38"/>
      <c r="AQ105" s="38"/>
      <c r="AR105" s="38"/>
      <c r="AS105" s="38"/>
      <c r="AT105" s="38"/>
    </row>
    <row r="106">
      <c r="A106" s="87"/>
      <c r="B106" s="87"/>
      <c r="C106" s="87"/>
      <c r="E106" s="266"/>
      <c r="F106" s="266"/>
      <c r="G106" s="311" t="s">
        <v>265</v>
      </c>
      <c r="H106" s="316">
        <f>P102 * (H105-1)</f>
        <v>26.25</v>
      </c>
      <c r="I106" s="222"/>
      <c r="J106" s="317"/>
      <c r="K106" s="317"/>
      <c r="L106" s="318"/>
      <c r="M106" s="318"/>
      <c r="N106" s="318"/>
      <c r="O106" s="317"/>
      <c r="P106" s="319"/>
      <c r="Q106" s="317"/>
      <c r="R106" s="38"/>
      <c r="S106" s="38"/>
      <c r="AG106" s="38"/>
      <c r="AH106" s="38"/>
      <c r="AI106" s="38"/>
      <c r="AJ106" s="38"/>
      <c r="AK106" s="38"/>
      <c r="AL106" s="38"/>
      <c r="AM106" s="38"/>
      <c r="AN106" s="38"/>
      <c r="AO106" s="38"/>
      <c r="AP106" s="38"/>
      <c r="AQ106" s="38"/>
      <c r="AR106" s="38"/>
      <c r="AS106" s="38"/>
      <c r="AT106" s="38"/>
    </row>
    <row r="107">
      <c r="A107" s="87"/>
      <c r="B107" s="87"/>
      <c r="C107" s="87"/>
      <c r="E107" s="266"/>
      <c r="F107" s="266"/>
      <c r="G107" s="320" t="s">
        <v>266</v>
      </c>
      <c r="H107" s="321">
        <f>H106*H105</f>
        <v>420</v>
      </c>
      <c r="I107" s="313"/>
      <c r="J107" s="305"/>
      <c r="K107" s="305"/>
      <c r="L107" s="314"/>
      <c r="M107" s="314"/>
      <c r="N107" s="314"/>
      <c r="O107" s="313"/>
      <c r="P107" s="315"/>
      <c r="Q107" s="313"/>
      <c r="R107" s="38"/>
      <c r="S107" s="38"/>
      <c r="AG107" s="38"/>
      <c r="AH107" s="38"/>
      <c r="AI107" s="38"/>
      <c r="AJ107" s="38"/>
      <c r="AK107" s="38"/>
      <c r="AL107" s="38"/>
      <c r="AM107" s="38"/>
      <c r="AN107" s="38"/>
      <c r="AO107" s="38"/>
      <c r="AP107" s="38"/>
      <c r="AQ107" s="38"/>
      <c r="AR107" s="38"/>
      <c r="AS107" s="38"/>
      <c r="AT107" s="38"/>
    </row>
    <row r="108">
      <c r="A108" s="87"/>
      <c r="B108" s="87"/>
      <c r="C108" s="87"/>
      <c r="E108" s="266"/>
      <c r="F108" s="266"/>
      <c r="G108" s="322" t="s">
        <v>267</v>
      </c>
      <c r="H108" s="323" t="str">
        <f>IFS(H105=8,12,
H105=4,4,
H105=2,1,
H105=1,0,
TRUE,NA())</f>
        <v>#N/A</v>
      </c>
      <c r="I108" s="317"/>
      <c r="J108" s="317"/>
      <c r="K108" s="317"/>
      <c r="L108" s="318"/>
      <c r="M108" s="318"/>
      <c r="N108" s="318"/>
      <c r="O108" s="317"/>
      <c r="P108" s="319"/>
      <c r="Q108" s="317"/>
      <c r="R108" s="38"/>
      <c r="S108" s="38"/>
      <c r="AG108" s="38"/>
      <c r="AH108" s="38"/>
      <c r="AI108" s="38"/>
      <c r="AJ108" s="38"/>
      <c r="AK108" s="38"/>
      <c r="AL108" s="38"/>
      <c r="AM108" s="38"/>
      <c r="AN108" s="38"/>
      <c r="AO108" s="38"/>
      <c r="AP108" s="38"/>
      <c r="AQ108" s="38"/>
      <c r="AR108" s="38"/>
      <c r="AS108" s="38"/>
      <c r="AT108" s="38"/>
    </row>
    <row r="109">
      <c r="A109" s="87"/>
      <c r="B109" s="87"/>
      <c r="C109" s="87"/>
      <c r="E109" s="266"/>
      <c r="F109" s="266"/>
      <c r="G109" s="198" t="s">
        <v>268</v>
      </c>
      <c r="H109" s="324">
        <v>1.0</v>
      </c>
      <c r="I109" s="325"/>
      <c r="J109" s="325"/>
      <c r="K109" s="325"/>
      <c r="L109" s="326"/>
      <c r="M109" s="326"/>
      <c r="N109" s="326"/>
      <c r="O109" s="325"/>
      <c r="P109" s="327"/>
      <c r="Q109" s="325"/>
      <c r="R109" s="38"/>
      <c r="S109" s="38"/>
      <c r="AG109" s="38"/>
      <c r="AH109" s="38"/>
      <c r="AI109" s="38"/>
      <c r="AJ109" s="38"/>
      <c r="AK109" s="38"/>
      <c r="AL109" s="38"/>
      <c r="AM109" s="38"/>
      <c r="AN109" s="38"/>
      <c r="AO109" s="38"/>
      <c r="AP109" s="38"/>
      <c r="AQ109" s="38"/>
      <c r="AR109" s="38"/>
      <c r="AS109" s="38"/>
      <c r="AT109" s="38"/>
    </row>
    <row r="110">
      <c r="A110" s="87"/>
      <c r="B110" s="87"/>
      <c r="C110" s="87"/>
      <c r="E110" s="266"/>
      <c r="F110" s="266"/>
      <c r="G110" s="328" t="s">
        <v>269</v>
      </c>
      <c r="H110" s="329" t="str">
        <f>ALL_GATHER_CHIP2CHIP_TIME_MS2(H107 * H109, H108)</f>
        <v>#N/A</v>
      </c>
      <c r="I110" s="330"/>
      <c r="J110" s="330"/>
      <c r="K110" s="330"/>
      <c r="L110" s="331"/>
      <c r="M110" s="331"/>
      <c r="N110" s="331"/>
      <c r="O110" s="330"/>
      <c r="P110" s="332"/>
      <c r="Q110" s="330"/>
      <c r="R110" s="38"/>
      <c r="S110" s="38"/>
      <c r="AG110" s="38"/>
      <c r="AH110" s="38"/>
      <c r="AI110" s="38"/>
      <c r="AJ110" s="38"/>
      <c r="AK110" s="38"/>
      <c r="AL110" s="38"/>
      <c r="AM110" s="38"/>
      <c r="AN110" s="38"/>
      <c r="AO110" s="38"/>
      <c r="AP110" s="38"/>
      <c r="AQ110" s="38"/>
      <c r="AR110" s="38"/>
      <c r="AS110" s="38"/>
      <c r="AT110" s="38"/>
    </row>
    <row r="111">
      <c r="A111" s="87"/>
      <c r="B111" s="87"/>
      <c r="C111" s="87"/>
      <c r="E111" s="266"/>
      <c r="F111" s="266"/>
      <c r="G111" s="320"/>
      <c r="H111" s="333"/>
      <c r="I111" s="325"/>
      <c r="J111" s="325"/>
      <c r="K111" s="325"/>
      <c r="L111" s="326"/>
      <c r="M111" s="326"/>
      <c r="N111" s="326"/>
      <c r="O111" s="325"/>
      <c r="P111" s="327"/>
      <c r="Q111" s="325"/>
      <c r="R111" s="38"/>
      <c r="S111" s="38"/>
      <c r="AG111" s="38"/>
      <c r="AH111" s="38"/>
      <c r="AI111" s="38"/>
      <c r="AJ111" s="38"/>
      <c r="AK111" s="38"/>
      <c r="AL111" s="38"/>
      <c r="AM111" s="38"/>
      <c r="AN111" s="38"/>
      <c r="AO111" s="38"/>
      <c r="AP111" s="38"/>
      <c r="AQ111" s="38"/>
      <c r="AR111" s="38"/>
      <c r="AS111" s="38"/>
      <c r="AT111" s="38"/>
    </row>
    <row r="112">
      <c r="A112" s="87"/>
      <c r="B112" s="87"/>
      <c r="C112" s="87"/>
      <c r="E112" s="266"/>
      <c r="F112" s="266"/>
      <c r="G112" s="306" t="s">
        <v>270</v>
      </c>
      <c r="H112" s="307"/>
      <c r="I112" s="308"/>
      <c r="J112" s="308"/>
      <c r="K112" s="308"/>
      <c r="L112" s="309"/>
      <c r="M112" s="309"/>
      <c r="N112" s="309"/>
      <c r="O112" s="308"/>
      <c r="P112" s="310"/>
      <c r="Q112" s="308"/>
      <c r="R112" s="38"/>
      <c r="S112" s="38"/>
      <c r="AG112" s="38"/>
      <c r="AH112" s="38"/>
      <c r="AI112" s="38"/>
      <c r="AJ112" s="38"/>
      <c r="AK112" s="38"/>
      <c r="AL112" s="38"/>
      <c r="AM112" s="38"/>
      <c r="AN112" s="38"/>
      <c r="AO112" s="38"/>
      <c r="AP112" s="38"/>
      <c r="AQ112" s="38"/>
      <c r="AR112" s="38"/>
      <c r="AS112" s="38"/>
      <c r="AT112" s="38"/>
    </row>
    <row r="113">
      <c r="A113" s="87"/>
      <c r="B113" s="87"/>
      <c r="C113" s="87"/>
      <c r="E113" s="266"/>
      <c r="F113" s="266"/>
      <c r="G113" s="334" t="s">
        <v>271</v>
      </c>
      <c r="H113" s="335" t="s">
        <v>264</v>
      </c>
      <c r="I113" s="305"/>
      <c r="J113" s="336">
        <f>SHARDING(K101)*SHARDING(L101)*SHARDING(M101)/HW_SPEC("# of TensorCore per Chip")</f>
        <v>8</v>
      </c>
      <c r="K113" s="325"/>
      <c r="L113" s="326"/>
      <c r="M113" s="326"/>
      <c r="N113" s="326"/>
      <c r="O113" s="325"/>
      <c r="P113" s="327"/>
      <c r="Q113" s="325"/>
      <c r="R113" s="38"/>
      <c r="S113" s="38"/>
      <c r="AG113" s="38"/>
      <c r="AH113" s="38"/>
      <c r="AI113" s="38"/>
      <c r="AJ113" s="38"/>
      <c r="AK113" s="38"/>
      <c r="AL113" s="38"/>
      <c r="AM113" s="38"/>
      <c r="AN113" s="38"/>
      <c r="AO113" s="38"/>
      <c r="AP113" s="38"/>
      <c r="AQ113" s="38"/>
      <c r="AR113" s="38"/>
      <c r="AS113" s="38"/>
      <c r="AT113" s="38"/>
    </row>
    <row r="114">
      <c r="A114" s="87"/>
      <c r="B114" s="87"/>
      <c r="C114" s="87"/>
      <c r="E114" s="266"/>
      <c r="F114" s="266"/>
      <c r="G114" s="266"/>
      <c r="H114" s="311" t="s">
        <v>265</v>
      </c>
      <c r="I114" s="172"/>
      <c r="J114" s="337">
        <f>P102 * HW_SPEC("# of TensorCore per Chip") * (J113-1)</f>
        <v>24.5</v>
      </c>
      <c r="K114" s="338"/>
      <c r="L114" s="339"/>
      <c r="M114" s="339"/>
      <c r="N114" s="339"/>
      <c r="O114" s="338"/>
      <c r="P114" s="340"/>
      <c r="Q114" s="338"/>
      <c r="R114" s="38"/>
      <c r="S114" s="38"/>
      <c r="AG114" s="38"/>
      <c r="AH114" s="38"/>
      <c r="AI114" s="38"/>
      <c r="AJ114" s="38"/>
      <c r="AK114" s="38"/>
      <c r="AL114" s="38"/>
      <c r="AM114" s="38"/>
      <c r="AN114" s="38"/>
      <c r="AO114" s="38"/>
      <c r="AP114" s="38"/>
      <c r="AQ114" s="38"/>
      <c r="AR114" s="38"/>
      <c r="AS114" s="38"/>
      <c r="AT114" s="38"/>
    </row>
    <row r="115">
      <c r="A115" s="87"/>
      <c r="B115" s="87"/>
      <c r="C115" s="87"/>
      <c r="E115" s="266"/>
      <c r="F115" s="266"/>
      <c r="G115" s="266"/>
      <c r="H115" s="320" t="s">
        <v>266</v>
      </c>
      <c r="I115" s="172"/>
      <c r="J115" s="337">
        <f>J114*J113</f>
        <v>196</v>
      </c>
      <c r="K115" s="338"/>
      <c r="L115" s="339"/>
      <c r="M115" s="339"/>
      <c r="N115" s="339"/>
      <c r="O115" s="338"/>
      <c r="P115" s="340"/>
      <c r="Q115" s="338"/>
      <c r="R115" s="38"/>
      <c r="S115" s="38"/>
      <c r="AG115" s="38"/>
      <c r="AH115" s="38"/>
      <c r="AI115" s="38"/>
      <c r="AJ115" s="38"/>
      <c r="AK115" s="38"/>
      <c r="AL115" s="38"/>
      <c r="AM115" s="38"/>
      <c r="AN115" s="38"/>
      <c r="AO115" s="38"/>
      <c r="AP115" s="38"/>
      <c r="AQ115" s="38"/>
      <c r="AR115" s="38"/>
      <c r="AS115" s="38"/>
      <c r="AT115" s="38"/>
    </row>
    <row r="116">
      <c r="A116" s="87"/>
      <c r="B116" s="87"/>
      <c r="C116" s="87"/>
      <c r="E116" s="266"/>
      <c r="F116" s="266"/>
      <c r="G116" s="266"/>
      <c r="H116" s="322" t="s">
        <v>267</v>
      </c>
      <c r="I116" s="172"/>
      <c r="J116" s="341">
        <f>IFS(J113=8,12,
J113=4,4,
J113=2,1,
J113=1,0,
TRUE,NA())</f>
        <v>12</v>
      </c>
      <c r="K116" s="338"/>
      <c r="L116" s="339"/>
      <c r="M116" s="339"/>
      <c r="N116" s="339"/>
      <c r="O116" s="338"/>
      <c r="P116" s="340"/>
      <c r="Q116" s="338"/>
      <c r="R116" s="38"/>
      <c r="S116" s="38"/>
      <c r="AG116" s="38"/>
      <c r="AH116" s="38"/>
      <c r="AI116" s="38"/>
      <c r="AJ116" s="38"/>
      <c r="AK116" s="38"/>
      <c r="AL116" s="38"/>
      <c r="AM116" s="38"/>
      <c r="AN116" s="38"/>
      <c r="AO116" s="38"/>
      <c r="AP116" s="38"/>
      <c r="AQ116" s="38"/>
      <c r="AR116" s="38"/>
      <c r="AS116" s="38"/>
      <c r="AT116" s="38"/>
    </row>
    <row r="117">
      <c r="A117" s="87"/>
      <c r="B117" s="87"/>
      <c r="C117" s="87"/>
      <c r="E117" s="266"/>
      <c r="F117" s="266"/>
      <c r="G117" s="266"/>
      <c r="H117" s="198" t="s">
        <v>268</v>
      </c>
      <c r="I117" s="172"/>
      <c r="J117" s="342">
        <v>2.0</v>
      </c>
      <c r="K117" s="338"/>
      <c r="L117" s="339"/>
      <c r="M117" s="339"/>
      <c r="N117" s="339"/>
      <c r="O117" s="338"/>
      <c r="P117" s="340"/>
      <c r="Q117" s="338"/>
      <c r="R117" s="38"/>
      <c r="S117" s="38"/>
      <c r="AG117" s="38"/>
      <c r="AH117" s="38"/>
      <c r="AI117" s="38"/>
      <c r="AJ117" s="38"/>
      <c r="AK117" s="38"/>
      <c r="AL117" s="38"/>
      <c r="AM117" s="38"/>
      <c r="AN117" s="38"/>
      <c r="AO117" s="38"/>
      <c r="AP117" s="38"/>
      <c r="AQ117" s="38"/>
      <c r="AR117" s="38"/>
      <c r="AS117" s="38"/>
      <c r="AT117" s="38"/>
    </row>
    <row r="118">
      <c r="A118" s="87"/>
      <c r="B118" s="87"/>
      <c r="C118" s="87"/>
      <c r="E118" s="266"/>
      <c r="F118" s="266"/>
      <c r="G118" s="277"/>
      <c r="H118" s="311" t="s">
        <v>269</v>
      </c>
      <c r="I118" s="172"/>
      <c r="J118" s="343">
        <f>ALL_GATHER_CHIP2CHIP_TIME_MS2(J115 * J117, J116)</f>
        <v>0.1993815104</v>
      </c>
      <c r="K118" s="338"/>
      <c r="L118" s="339"/>
      <c r="M118" s="339"/>
      <c r="N118" s="339"/>
      <c r="O118" s="338"/>
      <c r="P118" s="340"/>
      <c r="Q118" s="338"/>
      <c r="R118" s="38"/>
      <c r="S118" s="38"/>
      <c r="AG118" s="38"/>
      <c r="AH118" s="38"/>
      <c r="AI118" s="38"/>
      <c r="AJ118" s="38"/>
      <c r="AK118" s="38"/>
      <c r="AL118" s="38"/>
      <c r="AM118" s="38"/>
      <c r="AN118" s="38"/>
      <c r="AO118" s="38"/>
      <c r="AP118" s="38"/>
      <c r="AQ118" s="38"/>
      <c r="AR118" s="38"/>
      <c r="AS118" s="38"/>
      <c r="AT118" s="38"/>
    </row>
    <row r="119">
      <c r="A119" s="87"/>
      <c r="B119" s="87"/>
      <c r="C119" s="87"/>
      <c r="E119" s="266"/>
      <c r="F119" s="266"/>
      <c r="G119" s="334" t="s">
        <v>272</v>
      </c>
      <c r="H119" s="322" t="s">
        <v>264</v>
      </c>
      <c r="I119" s="344"/>
      <c r="J119" s="345">
        <f>HW_SPEC("# of TensorCore per Chip")</f>
        <v>2</v>
      </c>
      <c r="K119" s="338"/>
      <c r="L119" s="339"/>
      <c r="M119" s="339"/>
      <c r="N119" s="339"/>
      <c r="O119" s="338"/>
      <c r="P119" s="340"/>
      <c r="Q119" s="338"/>
      <c r="R119" s="38"/>
      <c r="S119" s="38"/>
      <c r="AG119" s="38"/>
      <c r="AH119" s="38"/>
      <c r="AI119" s="38"/>
      <c r="AJ119" s="38"/>
      <c r="AK119" s="38"/>
      <c r="AL119" s="38"/>
      <c r="AM119" s="38"/>
      <c r="AN119" s="38"/>
      <c r="AO119" s="38"/>
      <c r="AP119" s="38"/>
      <c r="AQ119" s="38"/>
      <c r="AR119" s="38"/>
      <c r="AS119" s="38"/>
      <c r="AT119" s="38"/>
    </row>
    <row r="120">
      <c r="A120" s="87"/>
      <c r="B120" s="87"/>
      <c r="C120" s="87"/>
      <c r="E120" s="266"/>
      <c r="F120" s="266"/>
      <c r="G120" s="266"/>
      <c r="H120" s="322" t="s">
        <v>265</v>
      </c>
      <c r="I120" s="344"/>
      <c r="J120" s="337">
        <f>P86 / J119 * (J119-1)</f>
        <v>0.875</v>
      </c>
      <c r="K120" s="338"/>
      <c r="L120" s="339"/>
      <c r="M120" s="339"/>
      <c r="N120" s="339"/>
      <c r="O120" s="338"/>
      <c r="P120" s="340"/>
      <c r="Q120" s="338"/>
      <c r="R120" s="38"/>
      <c r="S120" s="38"/>
      <c r="AG120" s="38"/>
      <c r="AH120" s="38"/>
      <c r="AI120" s="38"/>
      <c r="AJ120" s="38"/>
      <c r="AK120" s="38"/>
      <c r="AL120" s="38"/>
      <c r="AM120" s="38"/>
      <c r="AN120" s="38"/>
      <c r="AO120" s="38"/>
      <c r="AP120" s="38"/>
      <c r="AQ120" s="38"/>
      <c r="AR120" s="38"/>
      <c r="AS120" s="38"/>
      <c r="AT120" s="38"/>
    </row>
    <row r="121">
      <c r="A121" s="87"/>
      <c r="B121" s="87"/>
      <c r="C121" s="87"/>
      <c r="E121" s="266"/>
      <c r="F121" s="266"/>
      <c r="G121" s="266"/>
      <c r="H121" s="322" t="s">
        <v>266</v>
      </c>
      <c r="I121" s="344"/>
      <c r="J121" s="337">
        <f>J120*J119</f>
        <v>1.75</v>
      </c>
      <c r="K121" s="338"/>
      <c r="L121" s="339"/>
      <c r="M121" s="339"/>
      <c r="N121" s="339"/>
      <c r="O121" s="338"/>
      <c r="P121" s="340"/>
      <c r="Q121" s="338"/>
      <c r="R121" s="346"/>
      <c r="S121" s="346"/>
      <c r="AG121" s="38"/>
      <c r="AH121" s="38"/>
      <c r="AI121" s="38"/>
      <c r="AJ121" s="38"/>
      <c r="AK121" s="38"/>
      <c r="AL121" s="38"/>
      <c r="AM121" s="38"/>
      <c r="AN121" s="38"/>
      <c r="AO121" s="38"/>
      <c r="AP121" s="38"/>
      <c r="AQ121" s="38"/>
      <c r="AR121" s="38"/>
      <c r="AS121" s="38"/>
      <c r="AT121" s="38"/>
    </row>
    <row r="122">
      <c r="A122" s="87"/>
      <c r="B122" s="87"/>
      <c r="C122" s="87"/>
      <c r="E122" s="266"/>
      <c r="F122" s="266"/>
      <c r="G122" s="266"/>
      <c r="H122" s="322" t="s">
        <v>269</v>
      </c>
      <c r="I122" s="344"/>
      <c r="J122" s="347">
        <f>ALL_GATHER_CORE2CORE_TIME_MS(J121)</f>
        <v>0.001424153646</v>
      </c>
      <c r="K122" s="338"/>
      <c r="L122" s="339"/>
      <c r="M122" s="339"/>
      <c r="N122" s="339"/>
      <c r="O122" s="338"/>
      <c r="P122" s="340"/>
      <c r="Q122" s="338"/>
      <c r="R122" s="346"/>
      <c r="S122" s="346"/>
      <c r="AG122" s="38"/>
      <c r="AH122" s="38"/>
      <c r="AI122" s="38"/>
      <c r="AJ122" s="38"/>
      <c r="AK122" s="38"/>
      <c r="AL122" s="38"/>
      <c r="AM122" s="38"/>
      <c r="AN122" s="38"/>
      <c r="AO122" s="38"/>
      <c r="AP122" s="38"/>
      <c r="AQ122" s="38"/>
      <c r="AR122" s="38"/>
      <c r="AS122" s="38"/>
      <c r="AT122" s="38"/>
    </row>
    <row r="123">
      <c r="A123" s="87"/>
      <c r="B123" s="87"/>
      <c r="C123" s="87"/>
      <c r="E123" s="266"/>
      <c r="F123" s="266"/>
      <c r="G123" s="277"/>
      <c r="H123" s="320" t="s">
        <v>273</v>
      </c>
      <c r="I123" s="172"/>
      <c r="J123" s="347">
        <f>J122/J113</f>
        <v>0.0001780192057</v>
      </c>
      <c r="K123" s="338"/>
      <c r="L123" s="339"/>
      <c r="M123" s="339"/>
      <c r="N123" s="339"/>
      <c r="O123" s="338"/>
      <c r="P123" s="340"/>
      <c r="Q123" s="338"/>
      <c r="R123" s="346"/>
      <c r="S123" s="346"/>
      <c r="AG123" s="38"/>
      <c r="AH123" s="38"/>
      <c r="AI123" s="38"/>
      <c r="AJ123" s="38"/>
      <c r="AK123" s="38"/>
      <c r="AL123" s="38"/>
      <c r="AM123" s="38"/>
      <c r="AN123" s="38"/>
      <c r="AO123" s="38"/>
      <c r="AP123" s="38"/>
      <c r="AQ123" s="38"/>
      <c r="AR123" s="38"/>
      <c r="AS123" s="38"/>
      <c r="AT123" s="38"/>
    </row>
    <row r="124">
      <c r="A124" s="87"/>
      <c r="B124" s="87"/>
      <c r="C124" s="87"/>
      <c r="E124" s="266"/>
      <c r="F124" s="266"/>
      <c r="G124" s="328" t="s">
        <v>274</v>
      </c>
      <c r="H124" s="348">
        <f>J118+J123</f>
        <v>0.1995595296</v>
      </c>
      <c r="I124" s="172"/>
      <c r="J124" s="343"/>
      <c r="K124" s="338"/>
      <c r="L124" s="339"/>
      <c r="M124" s="339"/>
      <c r="N124" s="339"/>
      <c r="O124" s="338"/>
      <c r="P124" s="340"/>
      <c r="Q124" s="338"/>
      <c r="R124" s="346"/>
      <c r="S124" s="346"/>
      <c r="AG124" s="38"/>
      <c r="AH124" s="38"/>
      <c r="AI124" s="38"/>
      <c r="AJ124" s="38"/>
      <c r="AK124" s="38"/>
      <c r="AL124" s="38"/>
      <c r="AM124" s="38"/>
      <c r="AN124" s="38"/>
      <c r="AO124" s="38"/>
      <c r="AP124" s="38"/>
      <c r="AQ124" s="38"/>
      <c r="AR124" s="38"/>
      <c r="AS124" s="38"/>
      <c r="AT124" s="38"/>
    </row>
    <row r="125">
      <c r="A125" s="87"/>
      <c r="B125" s="87"/>
      <c r="C125" s="87"/>
      <c r="E125" s="266"/>
      <c r="F125" s="266"/>
      <c r="G125" s="320"/>
      <c r="H125" s="348"/>
      <c r="I125" s="172"/>
      <c r="J125" s="343"/>
      <c r="K125" s="338"/>
      <c r="L125" s="339"/>
      <c r="M125" s="339"/>
      <c r="N125" s="339"/>
      <c r="O125" s="338"/>
      <c r="P125" s="340"/>
      <c r="Q125" s="338"/>
      <c r="R125" s="346"/>
      <c r="S125" s="346"/>
      <c r="AG125" s="38"/>
      <c r="AH125" s="38"/>
      <c r="AI125" s="38"/>
      <c r="AJ125" s="38"/>
      <c r="AK125" s="38"/>
      <c r="AL125" s="38"/>
      <c r="AM125" s="38"/>
      <c r="AN125" s="38"/>
      <c r="AO125" s="38"/>
      <c r="AP125" s="38"/>
      <c r="AQ125" s="38"/>
      <c r="AR125" s="38"/>
      <c r="AS125" s="38"/>
      <c r="AT125" s="38"/>
    </row>
    <row r="126">
      <c r="A126" s="87"/>
      <c r="B126" s="87"/>
      <c r="C126" s="87"/>
      <c r="E126" s="266"/>
      <c r="F126" s="266"/>
      <c r="G126" s="369" t="s">
        <v>280</v>
      </c>
      <c r="H126" s="892" t="s">
        <v>281</v>
      </c>
      <c r="I126" s="371"/>
      <c r="J126" s="371"/>
      <c r="K126" s="308"/>
      <c r="L126" s="309"/>
      <c r="M126" s="309"/>
      <c r="N126" s="309"/>
      <c r="O126" s="308"/>
      <c r="P126" s="310"/>
      <c r="Q126" s="308"/>
      <c r="R126" s="346"/>
      <c r="S126" s="346"/>
      <c r="AG126" s="38"/>
      <c r="AH126" s="38"/>
      <c r="AI126" s="38"/>
      <c r="AJ126" s="38"/>
      <c r="AK126" s="38"/>
      <c r="AL126" s="38"/>
      <c r="AM126" s="38"/>
      <c r="AN126" s="38"/>
      <c r="AO126" s="38"/>
      <c r="AP126" s="38"/>
      <c r="AQ126" s="38"/>
      <c r="AR126" s="38"/>
      <c r="AS126" s="38"/>
      <c r="AT126" s="38"/>
    </row>
    <row r="127">
      <c r="A127" s="87"/>
      <c r="B127" s="87"/>
      <c r="C127" s="87"/>
      <c r="E127" s="266"/>
      <c r="F127" s="277"/>
      <c r="G127" s="372" t="s">
        <v>298</v>
      </c>
      <c r="H127" s="373">
        <f>IFS(H126=G104,H110,
H126=G112,H124 ,
TRUE,0)</f>
        <v>0</v>
      </c>
      <c r="I127" s="374"/>
      <c r="J127" s="374"/>
      <c r="K127" s="374"/>
      <c r="L127" s="375"/>
      <c r="M127" s="375"/>
      <c r="N127" s="375"/>
      <c r="O127" s="376"/>
      <c r="P127" s="377"/>
      <c r="Q127" s="376"/>
      <c r="AG127" s="38"/>
      <c r="AH127" s="38"/>
      <c r="AI127" s="38"/>
      <c r="AJ127" s="38"/>
      <c r="AK127" s="38"/>
      <c r="AL127" s="38"/>
      <c r="AM127" s="38"/>
      <c r="AN127" s="38"/>
      <c r="AO127" s="38"/>
      <c r="AP127" s="38"/>
      <c r="AQ127" s="38"/>
      <c r="AR127" s="38"/>
      <c r="AS127" s="38"/>
      <c r="AT127" s="38"/>
    </row>
    <row r="128">
      <c r="A128" s="87"/>
      <c r="B128" s="87"/>
      <c r="C128" s="87"/>
      <c r="E128" s="266"/>
      <c r="F128" s="384" t="s">
        <v>285</v>
      </c>
      <c r="G128" s="385" t="s">
        <v>286</v>
      </c>
      <c r="H128" s="381" t="str">
        <f>VLOOKUP(O87&amp;","&amp;O91,$T$2:$W$11,4, FALSE)</f>
        <v>fp8</v>
      </c>
      <c r="I128" s="386"/>
      <c r="J128" s="380"/>
      <c r="K128" s="380"/>
      <c r="L128" s="381"/>
      <c r="M128" s="381"/>
      <c r="N128" s="381"/>
      <c r="O128" s="380"/>
      <c r="P128" s="383"/>
      <c r="Q128" s="172"/>
      <c r="AG128" s="38"/>
      <c r="AH128" s="38"/>
      <c r="AI128" s="38"/>
      <c r="AJ128" s="38"/>
      <c r="AK128" s="38"/>
      <c r="AL128" s="38"/>
      <c r="AM128" s="38"/>
      <c r="AN128" s="38"/>
      <c r="AO128" s="38"/>
      <c r="AP128" s="38"/>
      <c r="AQ128" s="38"/>
      <c r="AR128" s="38"/>
      <c r="AS128" s="38"/>
      <c r="AT128" s="38"/>
    </row>
    <row r="129">
      <c r="A129" s="87"/>
      <c r="B129" s="87"/>
      <c r="C129" s="87"/>
      <c r="E129" s="266"/>
      <c r="F129" s="266"/>
      <c r="G129" s="385" t="s">
        <v>287</v>
      </c>
      <c r="H129" s="387" t="str">
        <f>CALCULATE_FLOPS(J90:M90,J94:M94,L94,1,H128)</f>
        <v>#N/A</v>
      </c>
      <c r="I129" s="386"/>
      <c r="J129" s="380"/>
      <c r="K129" s="380"/>
      <c r="L129" s="381"/>
      <c r="M129" s="381"/>
      <c r="N129" s="381"/>
      <c r="O129" s="380"/>
      <c r="P129" s="383"/>
      <c r="Q129" s="172"/>
      <c r="AG129" s="38"/>
      <c r="AH129" s="38"/>
      <c r="AI129" s="38"/>
      <c r="AJ129" s="38"/>
      <c r="AK129" s="38"/>
      <c r="AL129" s="38"/>
      <c r="AM129" s="38"/>
      <c r="AN129" s="38"/>
      <c r="AO129" s="38"/>
      <c r="AP129" s="38"/>
      <c r="AQ129" s="38"/>
      <c r="AR129" s="38"/>
      <c r="AS129" s="38"/>
      <c r="AT129" s="38"/>
    </row>
    <row r="130">
      <c r="A130" s="87"/>
      <c r="B130" s="87"/>
      <c r="C130" s="87"/>
      <c r="E130" s="266"/>
      <c r="F130" s="277"/>
      <c r="G130" s="388" t="s">
        <v>288</v>
      </c>
      <c r="H130" s="389" t="str">
        <f>COMPUTE_TIME_MS(H129, H128)</f>
        <v>#N/A</v>
      </c>
      <c r="I130" s="390"/>
      <c r="J130" s="391"/>
      <c r="K130" s="391"/>
      <c r="L130" s="392"/>
      <c r="M130" s="392"/>
      <c r="N130" s="392"/>
      <c r="O130" s="391"/>
      <c r="P130" s="393"/>
      <c r="Q130" s="172"/>
      <c r="AG130" s="38"/>
      <c r="AH130" s="38"/>
      <c r="AI130" s="38"/>
      <c r="AJ130" s="38"/>
      <c r="AK130" s="38"/>
      <c r="AL130" s="38"/>
      <c r="AM130" s="38"/>
      <c r="AN130" s="38"/>
      <c r="AO130" s="38"/>
      <c r="AP130" s="38"/>
      <c r="AQ130" s="38"/>
      <c r="AR130" s="38"/>
      <c r="AS130" s="38"/>
      <c r="AT130" s="38"/>
    </row>
    <row r="131">
      <c r="A131" s="87"/>
      <c r="B131" s="87"/>
      <c r="C131" s="87"/>
      <c r="E131" s="266"/>
      <c r="F131" s="384" t="s">
        <v>289</v>
      </c>
      <c r="G131" s="381" t="s">
        <v>290</v>
      </c>
      <c r="H131" s="394">
        <f>IF(Q87,0,P90)+IF(Q91,0,P94)+IF(Q95,0,P98)</f>
        <v>13</v>
      </c>
      <c r="I131" s="380"/>
      <c r="J131" s="380"/>
      <c r="K131" s="380"/>
      <c r="L131" s="381"/>
      <c r="M131" s="381"/>
      <c r="N131" s="381"/>
      <c r="O131" s="380"/>
      <c r="P131" s="383"/>
      <c r="Q131" s="172"/>
      <c r="AG131" s="38"/>
      <c r="AH131" s="38"/>
      <c r="AI131" s="38"/>
      <c r="AJ131" s="38"/>
      <c r="AK131" s="38"/>
      <c r="AL131" s="38"/>
      <c r="AM131" s="38"/>
      <c r="AN131" s="38"/>
      <c r="AO131" s="38"/>
      <c r="AP131" s="38"/>
      <c r="AQ131" s="38"/>
      <c r="AR131" s="38"/>
      <c r="AS131" s="38"/>
      <c r="AT131" s="38"/>
    </row>
    <row r="132">
      <c r="A132" s="87"/>
      <c r="B132" s="87"/>
      <c r="C132" s="87"/>
      <c r="E132" s="277"/>
      <c r="F132" s="277"/>
      <c r="G132" s="395" t="s">
        <v>291</v>
      </c>
      <c r="H132" s="396">
        <f>HBM_TIME_MS(H131)</f>
        <v>0.004338794429</v>
      </c>
      <c r="I132" s="391"/>
      <c r="J132" s="391"/>
      <c r="K132" s="391"/>
      <c r="L132" s="392"/>
      <c r="M132" s="392"/>
      <c r="N132" s="392"/>
      <c r="O132" s="391"/>
      <c r="P132" s="393"/>
      <c r="Q132" s="172"/>
      <c r="AH132" s="397"/>
      <c r="AI132" s="397"/>
      <c r="AJ132" s="397"/>
      <c r="AK132" s="38"/>
      <c r="AL132" s="38"/>
      <c r="AM132" s="38"/>
      <c r="AN132" s="38"/>
      <c r="AO132" s="38"/>
      <c r="AP132" s="38"/>
      <c r="AQ132" s="38"/>
      <c r="AR132" s="38"/>
      <c r="AS132" s="38"/>
      <c r="AT132" s="38"/>
    </row>
    <row r="133">
      <c r="E133" s="258" t="s">
        <v>292</v>
      </c>
      <c r="F133" s="282" t="s">
        <v>249</v>
      </c>
      <c r="G133" s="260"/>
      <c r="H133" s="290" t="s">
        <v>238</v>
      </c>
      <c r="I133" s="290" t="s">
        <v>239</v>
      </c>
      <c r="J133" s="290"/>
      <c r="K133" s="195" t="s">
        <v>40</v>
      </c>
      <c r="L133" s="195" t="s">
        <v>38</v>
      </c>
      <c r="M133" s="398" t="s">
        <v>142</v>
      </c>
      <c r="N133" s="290" t="s">
        <v>240</v>
      </c>
      <c r="O133" s="291" t="s">
        <v>63</v>
      </c>
      <c r="P133" s="292"/>
      <c r="Q133" s="291" t="b">
        <v>0</v>
      </c>
      <c r="R133" s="38"/>
      <c r="S133" s="38"/>
      <c r="AH133" s="397"/>
      <c r="AI133" s="397"/>
      <c r="AJ133" s="397"/>
      <c r="AK133" s="38"/>
      <c r="AL133" s="38"/>
      <c r="AM133" s="38"/>
      <c r="AN133" s="38"/>
      <c r="AO133" s="38"/>
      <c r="AP133" s="38"/>
      <c r="AQ133" s="38"/>
      <c r="AR133" s="38"/>
      <c r="AS133" s="38"/>
      <c r="AT133" s="38"/>
    </row>
    <row r="134">
      <c r="E134" s="266"/>
      <c r="F134" s="267"/>
      <c r="G134" s="268"/>
      <c r="H134" s="195" t="s">
        <v>242</v>
      </c>
      <c r="I134" s="290" t="s">
        <v>239</v>
      </c>
      <c r="J134" s="289"/>
      <c r="K134" s="289">
        <f t="shared" ref="K134:M134" si="18">PARAMS(K133)</f>
        <v>4096</v>
      </c>
      <c r="L134" s="290">
        <f t="shared" si="18"/>
        <v>1</v>
      </c>
      <c r="M134" s="290">
        <f t="shared" si="18"/>
        <v>1536</v>
      </c>
      <c r="N134" s="290" t="s">
        <v>240</v>
      </c>
      <c r="O134" s="266"/>
      <c r="P134" s="292">
        <f>SIZEOF_IN_MIB(J134:M134, $O133)</f>
        <v>6</v>
      </c>
      <c r="Q134" s="266"/>
      <c r="R134" s="38"/>
      <c r="S134" s="38"/>
      <c r="AH134" s="397"/>
      <c r="AI134" s="397"/>
      <c r="AJ134" s="397"/>
      <c r="AK134" s="38"/>
      <c r="AL134" s="38"/>
      <c r="AM134" s="38"/>
      <c r="AN134" s="38"/>
      <c r="AO134" s="38"/>
      <c r="AP134" s="38"/>
      <c r="AQ134" s="38"/>
      <c r="AR134" s="38"/>
      <c r="AS134" s="38"/>
      <c r="AT134" s="38"/>
    </row>
    <row r="135">
      <c r="E135" s="266"/>
      <c r="F135" s="267"/>
      <c r="G135" s="268"/>
      <c r="H135" s="289" t="s">
        <v>244</v>
      </c>
      <c r="I135" s="289" t="s">
        <v>239</v>
      </c>
      <c r="J135" s="290"/>
      <c r="K135" s="195" t="s">
        <v>143</v>
      </c>
      <c r="L135" s="195"/>
      <c r="M135" s="289"/>
      <c r="N135" s="289" t="s">
        <v>240</v>
      </c>
      <c r="O135" s="266"/>
      <c r="P135" s="292"/>
      <c r="Q135" s="266"/>
      <c r="R135" s="38"/>
      <c r="S135" s="38"/>
      <c r="AH135" s="397"/>
      <c r="AI135" s="397"/>
      <c r="AJ135" s="397"/>
      <c r="AK135" s="38"/>
      <c r="AL135" s="38"/>
      <c r="AM135" s="38"/>
      <c r="AN135" s="38"/>
      <c r="AO135" s="38"/>
      <c r="AP135" s="38"/>
      <c r="AQ135" s="38"/>
      <c r="AR135" s="38"/>
      <c r="AS135" s="38"/>
      <c r="AT135" s="38"/>
    </row>
    <row r="136">
      <c r="E136" s="266"/>
      <c r="F136" s="278"/>
      <c r="G136" s="279"/>
      <c r="H136" s="195" t="s">
        <v>246</v>
      </c>
      <c r="I136" s="289" t="s">
        <v>239</v>
      </c>
      <c r="J136" s="290"/>
      <c r="K136" s="289">
        <f t="shared" ref="K136:M136" si="19">K134/SHARDING(K135)</f>
        <v>256</v>
      </c>
      <c r="L136" s="289">
        <f t="shared" si="19"/>
        <v>1</v>
      </c>
      <c r="M136" s="289">
        <f t="shared" si="19"/>
        <v>1536</v>
      </c>
      <c r="N136" s="289" t="s">
        <v>240</v>
      </c>
      <c r="O136" s="277"/>
      <c r="P136" s="292">
        <f>SIZEOF_IN_MIB(J136:M136, $O133)</f>
        <v>0.375</v>
      </c>
      <c r="Q136" s="277"/>
      <c r="R136" s="38"/>
      <c r="S136" s="38"/>
      <c r="AK136" s="38"/>
      <c r="AL136" s="38"/>
      <c r="AM136" s="38"/>
      <c r="AN136" s="38"/>
      <c r="AO136" s="38"/>
      <c r="AP136" s="38"/>
      <c r="AQ136" s="38"/>
      <c r="AR136" s="38"/>
      <c r="AS136" s="38"/>
      <c r="AT136" s="38"/>
    </row>
    <row r="137">
      <c r="E137" s="266"/>
      <c r="F137" s="259" t="s">
        <v>253</v>
      </c>
      <c r="G137" s="260"/>
      <c r="H137" s="289" t="s">
        <v>238</v>
      </c>
      <c r="I137" s="289" t="s">
        <v>239</v>
      </c>
      <c r="J137" s="290"/>
      <c r="K137" s="398" t="s">
        <v>142</v>
      </c>
      <c r="L137" s="195" t="s">
        <v>154</v>
      </c>
      <c r="M137" s="195" t="s">
        <v>156</v>
      </c>
      <c r="N137" s="289" t="s">
        <v>240</v>
      </c>
      <c r="O137" s="291" t="s">
        <v>63</v>
      </c>
      <c r="P137" s="292"/>
      <c r="Q137" s="291" t="b">
        <v>0</v>
      </c>
      <c r="R137" s="38"/>
      <c r="S137" s="38"/>
      <c r="AK137" s="38"/>
      <c r="AL137" s="38"/>
      <c r="AM137" s="38"/>
      <c r="AN137" s="38"/>
      <c r="AO137" s="38"/>
      <c r="AP137" s="38"/>
      <c r="AQ137" s="38"/>
      <c r="AR137" s="38"/>
      <c r="AS137" s="38"/>
      <c r="AT137" s="38"/>
    </row>
    <row r="138">
      <c r="E138" s="266"/>
      <c r="F138" s="267"/>
      <c r="G138" s="268"/>
      <c r="H138" s="195" t="s">
        <v>242</v>
      </c>
      <c r="I138" s="289" t="s">
        <v>239</v>
      </c>
      <c r="J138" s="290"/>
      <c r="K138" s="289">
        <f t="shared" ref="K138:M138" si="20">PARAMS(K137)</f>
        <v>1536</v>
      </c>
      <c r="L138" s="289">
        <f t="shared" si="20"/>
        <v>128</v>
      </c>
      <c r="M138" s="289">
        <f t="shared" si="20"/>
        <v>192</v>
      </c>
      <c r="N138" s="289" t="s">
        <v>240</v>
      </c>
      <c r="O138" s="266"/>
      <c r="P138" s="292">
        <f>SIZEOF_IN_MIB(J138:M138, $O137)</f>
        <v>36</v>
      </c>
      <c r="Q138" s="266"/>
      <c r="R138" s="38"/>
      <c r="S138" s="38"/>
      <c r="AK138" s="38"/>
      <c r="AL138" s="38"/>
      <c r="AM138" s="38"/>
      <c r="AN138" s="38"/>
      <c r="AO138" s="38"/>
      <c r="AP138" s="38"/>
      <c r="AQ138" s="38"/>
      <c r="AR138" s="38"/>
      <c r="AS138" s="38"/>
      <c r="AT138" s="38"/>
    </row>
    <row r="139">
      <c r="E139" s="266"/>
      <c r="F139" s="267"/>
      <c r="G139" s="268"/>
      <c r="H139" s="289" t="s">
        <v>244</v>
      </c>
      <c r="I139" s="289" t="s">
        <v>239</v>
      </c>
      <c r="J139" s="290"/>
      <c r="K139" s="290"/>
      <c r="L139" s="289"/>
      <c r="M139" s="289"/>
      <c r="N139" s="289" t="s">
        <v>240</v>
      </c>
      <c r="O139" s="266"/>
      <c r="P139" s="292"/>
      <c r="Q139" s="266"/>
      <c r="R139" s="38"/>
      <c r="S139" s="38"/>
      <c r="AK139" s="38"/>
      <c r="AL139" s="38"/>
      <c r="AM139" s="38"/>
      <c r="AN139" s="38"/>
      <c r="AO139" s="38"/>
      <c r="AP139" s="38"/>
      <c r="AQ139" s="38"/>
      <c r="AR139" s="38"/>
      <c r="AS139" s="38"/>
      <c r="AT139" s="38"/>
    </row>
    <row r="140">
      <c r="E140" s="266"/>
      <c r="F140" s="278"/>
      <c r="G140" s="279"/>
      <c r="H140" s="274" t="s">
        <v>246</v>
      </c>
      <c r="I140" s="274" t="s">
        <v>239</v>
      </c>
      <c r="J140" s="261"/>
      <c r="K140" s="274">
        <f t="shared" ref="K140:M140" si="21">K138/SHARDING(K139)</f>
        <v>1536</v>
      </c>
      <c r="L140" s="274">
        <f t="shared" si="21"/>
        <v>128</v>
      </c>
      <c r="M140" s="274">
        <f t="shared" si="21"/>
        <v>192</v>
      </c>
      <c r="N140" s="274" t="s">
        <v>240</v>
      </c>
      <c r="O140" s="241"/>
      <c r="P140" s="276">
        <f>SIZEOF_IN_MIB(J140:M140, $O137)</f>
        <v>36</v>
      </c>
      <c r="Q140" s="241"/>
      <c r="R140" s="38"/>
      <c r="S140" s="38"/>
      <c r="AK140" s="38"/>
      <c r="AL140" s="38"/>
      <c r="AM140" s="38"/>
      <c r="AN140" s="38"/>
      <c r="AO140" s="38"/>
      <c r="AP140" s="38"/>
      <c r="AQ140" s="38"/>
      <c r="AR140" s="38"/>
      <c r="AS140" s="38"/>
      <c r="AT140" s="38"/>
    </row>
    <row r="141">
      <c r="E141" s="266"/>
      <c r="F141" s="259" t="s">
        <v>257</v>
      </c>
      <c r="G141" s="260"/>
      <c r="H141" s="271" t="s">
        <v>238</v>
      </c>
      <c r="I141" s="271" t="s">
        <v>239</v>
      </c>
      <c r="J141" s="269" t="s">
        <v>40</v>
      </c>
      <c r="K141" s="269" t="s">
        <v>38</v>
      </c>
      <c r="L141" s="269" t="s">
        <v>154</v>
      </c>
      <c r="M141" s="269" t="s">
        <v>156</v>
      </c>
      <c r="N141" s="271" t="s">
        <v>240</v>
      </c>
      <c r="O141" s="399" t="s">
        <v>82</v>
      </c>
      <c r="P141" s="273"/>
      <c r="Q141" s="399" t="b">
        <v>0</v>
      </c>
      <c r="R141" s="38"/>
      <c r="S141" s="38"/>
      <c r="AK141" s="38"/>
      <c r="AL141" s="38"/>
      <c r="AM141" s="38"/>
      <c r="AN141" s="38"/>
      <c r="AO141" s="38"/>
      <c r="AP141" s="38"/>
      <c r="AQ141" s="38"/>
      <c r="AR141" s="38"/>
      <c r="AS141" s="38"/>
      <c r="AT141" s="38"/>
    </row>
    <row r="142">
      <c r="E142" s="266"/>
      <c r="F142" s="267"/>
      <c r="G142" s="268"/>
      <c r="H142" s="262" t="s">
        <v>242</v>
      </c>
      <c r="I142" s="274" t="s">
        <v>239</v>
      </c>
      <c r="J142" s="274">
        <f t="shared" ref="J142:M142" si="22">PARAMS(J141)</f>
        <v>4096</v>
      </c>
      <c r="K142" s="274">
        <f t="shared" si="22"/>
        <v>1</v>
      </c>
      <c r="L142" s="274">
        <f t="shared" si="22"/>
        <v>128</v>
      </c>
      <c r="M142" s="274">
        <f t="shared" si="22"/>
        <v>192</v>
      </c>
      <c r="N142" s="274" t="s">
        <v>240</v>
      </c>
      <c r="O142" s="275"/>
      <c r="P142" s="276">
        <f>SIZEOF_IN_MIB(J142:M142, $O141)</f>
        <v>192</v>
      </c>
      <c r="Q142" s="275"/>
      <c r="R142" s="38"/>
      <c r="S142" s="38"/>
      <c r="AK142" s="38"/>
      <c r="AL142" s="38"/>
      <c r="AM142" s="38"/>
      <c r="AN142" s="38"/>
      <c r="AO142" s="38"/>
      <c r="AP142" s="38"/>
      <c r="AQ142" s="38"/>
      <c r="AR142" s="38"/>
      <c r="AS142" s="38"/>
      <c r="AT142" s="38"/>
    </row>
    <row r="143">
      <c r="E143" s="266"/>
      <c r="F143" s="267"/>
      <c r="G143" s="268"/>
      <c r="H143" s="271" t="s">
        <v>244</v>
      </c>
      <c r="I143" s="271" t="s">
        <v>239</v>
      </c>
      <c r="J143" s="269" t="s">
        <v>143</v>
      </c>
      <c r="K143" s="269"/>
      <c r="L143" s="269"/>
      <c r="M143" s="271"/>
      <c r="N143" s="271" t="s">
        <v>240</v>
      </c>
      <c r="O143" s="272"/>
      <c r="P143" s="273"/>
      <c r="Q143" s="272"/>
      <c r="R143" s="38"/>
      <c r="S143" s="38"/>
      <c r="AK143" s="38"/>
      <c r="AL143" s="38"/>
      <c r="AM143" s="38"/>
      <c r="AN143" s="38"/>
      <c r="AO143" s="38"/>
      <c r="AP143" s="38"/>
      <c r="AQ143" s="38"/>
      <c r="AR143" s="38"/>
      <c r="AS143" s="38"/>
      <c r="AT143" s="38"/>
    </row>
    <row r="144">
      <c r="E144" s="266"/>
      <c r="F144" s="278"/>
      <c r="G144" s="279"/>
      <c r="H144" s="274" t="s">
        <v>246</v>
      </c>
      <c r="I144" s="274" t="s">
        <v>239</v>
      </c>
      <c r="J144" s="274">
        <f t="shared" ref="J144:M144" si="23">J142/SHARDING(J143)</f>
        <v>256</v>
      </c>
      <c r="K144" s="274">
        <f t="shared" si="23"/>
        <v>1</v>
      </c>
      <c r="L144" s="274">
        <f t="shared" si="23"/>
        <v>128</v>
      </c>
      <c r="M144" s="274">
        <f t="shared" si="23"/>
        <v>192</v>
      </c>
      <c r="N144" s="274" t="s">
        <v>240</v>
      </c>
      <c r="O144" s="241"/>
      <c r="P144" s="276">
        <f>SIZEOF_IN_MIB(J144:M144, $O141)</f>
        <v>12</v>
      </c>
      <c r="Q144" s="241"/>
      <c r="R144" s="38"/>
      <c r="S144" s="38"/>
      <c r="AK144" s="38"/>
      <c r="AL144" s="38"/>
      <c r="AM144" s="38"/>
      <c r="AN144" s="38"/>
      <c r="AO144" s="38"/>
      <c r="AP144" s="38"/>
      <c r="AQ144" s="38"/>
      <c r="AR144" s="38"/>
      <c r="AS144" s="38"/>
      <c r="AT144" s="38"/>
    </row>
    <row r="145">
      <c r="E145" s="266"/>
      <c r="F145" s="400" t="s">
        <v>293</v>
      </c>
      <c r="G145" s="385" t="s">
        <v>45</v>
      </c>
      <c r="H145" s="423"/>
      <c r="I145" s="424"/>
      <c r="J145" s="270"/>
      <c r="K145" s="270"/>
      <c r="L145" s="271"/>
      <c r="M145" s="271"/>
      <c r="N145" s="271"/>
      <c r="O145" s="270"/>
      <c r="P145" s="273"/>
      <c r="Q145" s="305"/>
      <c r="R145" s="38"/>
      <c r="S145" s="38"/>
      <c r="AK145" s="38"/>
      <c r="AL145" s="38"/>
      <c r="AM145" s="38"/>
      <c r="AN145" s="38"/>
      <c r="AO145" s="38"/>
      <c r="AP145" s="38"/>
      <c r="AQ145" s="38"/>
      <c r="AR145" s="38"/>
      <c r="AS145" s="38"/>
      <c r="AT145" s="38"/>
    </row>
    <row r="146">
      <c r="E146" s="266"/>
      <c r="F146" s="277"/>
      <c r="G146" s="385"/>
      <c r="H146" s="274"/>
      <c r="I146" s="418"/>
      <c r="J146" s="261"/>
      <c r="K146" s="261"/>
      <c r="L146" s="274"/>
      <c r="M146" s="274"/>
      <c r="N146" s="274"/>
      <c r="O146" s="261"/>
      <c r="P146" s="276"/>
      <c r="Q146" s="222"/>
      <c r="R146" s="38"/>
      <c r="S146" s="38"/>
      <c r="AK146" s="38"/>
      <c r="AL146" s="38"/>
      <c r="AM146" s="38"/>
      <c r="AN146" s="38"/>
      <c r="AO146" s="38"/>
      <c r="AP146" s="38"/>
      <c r="AQ146" s="38"/>
      <c r="AR146" s="38"/>
      <c r="AS146" s="38"/>
      <c r="AT146" s="38"/>
    </row>
    <row r="147">
      <c r="E147" s="266"/>
      <c r="F147" s="384" t="s">
        <v>285</v>
      </c>
      <c r="G147" s="385" t="s">
        <v>286</v>
      </c>
      <c r="H147" s="271" t="str">
        <f>VLOOKUP(O133&amp;","&amp;O137,$T$2:$W$11,4, FALSE)</f>
        <v>fp8</v>
      </c>
      <c r="I147" s="419"/>
      <c r="J147" s="270"/>
      <c r="K147" s="270"/>
      <c r="L147" s="271"/>
      <c r="M147" s="271"/>
      <c r="N147" s="271"/>
      <c r="O147" s="270"/>
      <c r="P147" s="273"/>
      <c r="Q147" s="305"/>
      <c r="R147" s="38"/>
      <c r="S147" s="38"/>
      <c r="AK147" s="38"/>
      <c r="AL147" s="38"/>
      <c r="AM147" s="38"/>
      <c r="AN147" s="38"/>
      <c r="AO147" s="38"/>
      <c r="AP147" s="38"/>
      <c r="AQ147" s="38"/>
      <c r="AR147" s="38"/>
      <c r="AS147" s="38"/>
      <c r="AT147" s="38"/>
    </row>
    <row r="148">
      <c r="E148" s="266"/>
      <c r="F148" s="266"/>
      <c r="G148" s="381" t="s">
        <v>299</v>
      </c>
      <c r="H148" s="420" t="str">
        <f>CALCULATE_FLOPS(K136:M136,K140:M140,K140,1,H147)</f>
        <v>#N/A</v>
      </c>
      <c r="I148" s="418"/>
      <c r="J148" s="261"/>
      <c r="K148" s="261"/>
      <c r="L148" s="274"/>
      <c r="M148" s="274"/>
      <c r="N148" s="274"/>
      <c r="O148" s="261"/>
      <c r="P148" s="276"/>
      <c r="Q148" s="222"/>
      <c r="R148" s="38"/>
      <c r="S148" s="38"/>
      <c r="AK148" s="38"/>
      <c r="AL148" s="38"/>
      <c r="AM148" s="38"/>
      <c r="AN148" s="38"/>
      <c r="AO148" s="38"/>
      <c r="AP148" s="38"/>
      <c r="AQ148" s="38"/>
      <c r="AR148" s="38"/>
      <c r="AS148" s="38"/>
      <c r="AT148" s="38"/>
    </row>
    <row r="149">
      <c r="A149" s="164"/>
      <c r="B149" s="38"/>
      <c r="C149" s="38"/>
      <c r="D149" s="38"/>
      <c r="E149" s="266"/>
      <c r="F149" s="277"/>
      <c r="G149" s="388" t="s">
        <v>288</v>
      </c>
      <c r="H149" s="421" t="str">
        <f>COMPUTE_TIME_MS(H148, H147)</f>
        <v>#N/A</v>
      </c>
      <c r="I149" s="390"/>
      <c r="J149" s="391"/>
      <c r="K149" s="391"/>
      <c r="L149" s="392"/>
      <c r="M149" s="392"/>
      <c r="N149" s="392"/>
      <c r="O149" s="391"/>
      <c r="P149" s="393"/>
      <c r="Q149" s="305"/>
      <c r="R149" s="38"/>
      <c r="S149" s="38"/>
      <c r="AK149" s="38"/>
      <c r="AL149" s="38"/>
      <c r="AM149" s="38"/>
      <c r="AN149" s="38"/>
      <c r="AO149" s="38"/>
      <c r="AP149" s="38"/>
      <c r="AQ149" s="38"/>
      <c r="AR149" s="38"/>
      <c r="AS149" s="38"/>
      <c r="AT149" s="38"/>
    </row>
    <row r="150">
      <c r="A150" s="164"/>
      <c r="B150" s="38"/>
      <c r="C150" s="38"/>
      <c r="D150" s="38"/>
      <c r="E150" s="266"/>
      <c r="F150" s="384" t="s">
        <v>289</v>
      </c>
      <c r="G150" s="381" t="s">
        <v>290</v>
      </c>
      <c r="H150" s="303">
        <f>IF(Q133,0,P136)+IF(Q137,0,P140)+IF(Q141,0,P144)</f>
        <v>48.375</v>
      </c>
      <c r="I150" s="261"/>
      <c r="J150" s="261"/>
      <c r="K150" s="261"/>
      <c r="L150" s="274"/>
      <c r="M150" s="274"/>
      <c r="N150" s="274"/>
      <c r="O150" s="261"/>
      <c r="P150" s="276"/>
      <c r="Q150" s="222"/>
      <c r="R150" s="38"/>
      <c r="S150" s="38"/>
      <c r="AK150" s="38"/>
      <c r="AL150" s="38"/>
      <c r="AM150" s="38"/>
      <c r="AN150" s="38"/>
      <c r="AO150" s="38"/>
      <c r="AP150" s="38"/>
      <c r="AQ150" s="38"/>
      <c r="AR150" s="38"/>
      <c r="AS150" s="38"/>
      <c r="AT150" s="38"/>
    </row>
    <row r="151">
      <c r="A151" s="38"/>
      <c r="B151" s="38"/>
      <c r="C151" s="38"/>
      <c r="D151" s="38"/>
      <c r="E151" s="277"/>
      <c r="F151" s="277"/>
      <c r="G151" s="395" t="s">
        <v>291</v>
      </c>
      <c r="H151" s="422">
        <f>HBM_TIME_MS(H150)</f>
        <v>0.01614532158</v>
      </c>
      <c r="I151" s="391"/>
      <c r="J151" s="391"/>
      <c r="K151" s="391"/>
      <c r="L151" s="392"/>
      <c r="M151" s="392"/>
      <c r="N151" s="392"/>
      <c r="O151" s="391"/>
      <c r="P151" s="393"/>
      <c r="Q151" s="305"/>
      <c r="R151" s="38"/>
      <c r="S151" s="38"/>
      <c r="AK151" s="38"/>
      <c r="AL151" s="38"/>
      <c r="AM151" s="38"/>
      <c r="AN151" s="38"/>
      <c r="AO151" s="38"/>
      <c r="AP151" s="38"/>
      <c r="AQ151" s="38"/>
      <c r="AR151" s="38"/>
      <c r="AS151" s="38"/>
      <c r="AT151" s="38"/>
    </row>
    <row r="152">
      <c r="A152" s="87"/>
      <c r="B152" s="87"/>
      <c r="C152" s="87"/>
      <c r="D152" s="87"/>
      <c r="E152" s="258" t="s">
        <v>300</v>
      </c>
      <c r="F152" s="282" t="s">
        <v>249</v>
      </c>
      <c r="G152" s="260"/>
      <c r="H152" s="290" t="s">
        <v>238</v>
      </c>
      <c r="I152" s="290" t="s">
        <v>239</v>
      </c>
      <c r="J152" s="195" t="s">
        <v>40</v>
      </c>
      <c r="K152" s="195" t="s">
        <v>38</v>
      </c>
      <c r="L152" s="195" t="s">
        <v>154</v>
      </c>
      <c r="M152" s="398" t="s">
        <v>148</v>
      </c>
      <c r="N152" s="290" t="s">
        <v>240</v>
      </c>
      <c r="O152" s="291" t="s">
        <v>63</v>
      </c>
      <c r="P152" s="292"/>
      <c r="Q152" s="291" t="b">
        <v>0</v>
      </c>
      <c r="R152" s="38"/>
      <c r="S152" s="38"/>
      <c r="AK152" s="38"/>
      <c r="AL152" s="38"/>
      <c r="AM152" s="38"/>
      <c r="AN152" s="38"/>
      <c r="AO152" s="38"/>
      <c r="AP152" s="38"/>
      <c r="AQ152" s="38"/>
      <c r="AR152" s="38"/>
      <c r="AS152" s="38"/>
      <c r="AT152" s="38"/>
    </row>
    <row r="153">
      <c r="A153" s="87"/>
      <c r="B153" s="87"/>
      <c r="C153" s="87"/>
      <c r="D153" s="87"/>
      <c r="E153" s="266"/>
      <c r="F153" s="267"/>
      <c r="G153" s="268"/>
      <c r="H153" s="195" t="s">
        <v>242</v>
      </c>
      <c r="I153" s="290" t="s">
        <v>239</v>
      </c>
      <c r="J153" s="289">
        <f t="shared" ref="J153:M153" si="24">PARAMS(J152)</f>
        <v>4096</v>
      </c>
      <c r="K153" s="290">
        <f t="shared" si="24"/>
        <v>1</v>
      </c>
      <c r="L153" s="290">
        <f t="shared" si="24"/>
        <v>128</v>
      </c>
      <c r="M153" s="290">
        <f t="shared" si="24"/>
        <v>128</v>
      </c>
      <c r="N153" s="290" t="s">
        <v>240</v>
      </c>
      <c r="O153" s="266"/>
      <c r="P153" s="292">
        <f>SIZEOF_IN_MIB(J153:M153, $O152)</f>
        <v>64</v>
      </c>
      <c r="Q153" s="266"/>
      <c r="R153" s="38"/>
      <c r="S153" s="38"/>
      <c r="AK153" s="38"/>
      <c r="AL153" s="38"/>
      <c r="AM153" s="38"/>
      <c r="AN153" s="38"/>
      <c r="AO153" s="38"/>
      <c r="AP153" s="38"/>
      <c r="AQ153" s="38"/>
      <c r="AR153" s="38"/>
      <c r="AS153" s="38"/>
      <c r="AT153" s="38"/>
    </row>
    <row r="154">
      <c r="A154" s="87"/>
      <c r="B154" s="87"/>
      <c r="C154" s="87"/>
      <c r="D154" s="87"/>
      <c r="E154" s="266"/>
      <c r="F154" s="267"/>
      <c r="G154" s="268"/>
      <c r="H154" s="289" t="s">
        <v>244</v>
      </c>
      <c r="I154" s="289" t="s">
        <v>239</v>
      </c>
      <c r="J154" s="195" t="s">
        <v>143</v>
      </c>
      <c r="K154" s="195"/>
      <c r="L154" s="195"/>
      <c r="M154" s="289"/>
      <c r="N154" s="289" t="s">
        <v>240</v>
      </c>
      <c r="O154" s="266"/>
      <c r="P154" s="292"/>
      <c r="Q154" s="266"/>
      <c r="R154" s="38"/>
      <c r="S154" s="38"/>
      <c r="AG154" s="38"/>
      <c r="AH154" s="38"/>
      <c r="AI154" s="38"/>
      <c r="AJ154" s="38"/>
      <c r="AK154" s="38"/>
      <c r="AL154" s="38"/>
      <c r="AM154" s="38"/>
      <c r="AN154" s="38"/>
      <c r="AO154" s="38"/>
      <c r="AP154" s="38"/>
      <c r="AQ154" s="38"/>
      <c r="AR154" s="38"/>
      <c r="AS154" s="38"/>
      <c r="AT154" s="38"/>
    </row>
    <row r="155">
      <c r="A155" s="87"/>
      <c r="B155" s="87"/>
      <c r="C155" s="87"/>
      <c r="D155" s="87"/>
      <c r="E155" s="266"/>
      <c r="F155" s="278"/>
      <c r="G155" s="279"/>
      <c r="H155" s="195" t="s">
        <v>246</v>
      </c>
      <c r="I155" s="289" t="s">
        <v>239</v>
      </c>
      <c r="J155" s="289">
        <f t="shared" ref="J155:M155" si="25">J153/SHARDING(J154)</f>
        <v>256</v>
      </c>
      <c r="K155" s="289">
        <f t="shared" si="25"/>
        <v>1</v>
      </c>
      <c r="L155" s="289">
        <f t="shared" si="25"/>
        <v>128</v>
      </c>
      <c r="M155" s="289">
        <f t="shared" si="25"/>
        <v>128</v>
      </c>
      <c r="N155" s="289" t="s">
        <v>240</v>
      </c>
      <c r="O155" s="277"/>
      <c r="P155" s="292">
        <f>SIZEOF_IN_MIB(J155:M155, $O152)</f>
        <v>4</v>
      </c>
      <c r="Q155" s="277"/>
      <c r="R155" s="38"/>
      <c r="S155" s="38"/>
      <c r="AG155" s="38"/>
      <c r="AH155" s="38"/>
      <c r="AI155" s="38"/>
      <c r="AJ155" s="38"/>
      <c r="AK155" s="38"/>
      <c r="AL155" s="38"/>
      <c r="AM155" s="38"/>
      <c r="AN155" s="38"/>
      <c r="AO155" s="38"/>
      <c r="AP155" s="38"/>
      <c r="AQ155" s="38"/>
      <c r="AR155" s="38"/>
      <c r="AS155" s="38"/>
      <c r="AT155" s="38"/>
    </row>
    <row r="156">
      <c r="A156" s="87"/>
      <c r="B156" s="87"/>
      <c r="C156" s="87"/>
      <c r="D156" s="87"/>
      <c r="E156" s="266"/>
      <c r="F156" s="259" t="s">
        <v>253</v>
      </c>
      <c r="G156" s="260"/>
      <c r="H156" s="289" t="s">
        <v>238</v>
      </c>
      <c r="I156" s="289" t="s">
        <v>239</v>
      </c>
      <c r="J156" s="290"/>
      <c r="K156" s="195" t="s">
        <v>154</v>
      </c>
      <c r="L156" s="398" t="s">
        <v>148</v>
      </c>
      <c r="M156" s="195" t="s">
        <v>145</v>
      </c>
      <c r="N156" s="289" t="s">
        <v>240</v>
      </c>
      <c r="O156" s="291" t="s">
        <v>63</v>
      </c>
      <c r="P156" s="292"/>
      <c r="Q156" s="291" t="b">
        <v>0</v>
      </c>
      <c r="R156" s="38"/>
      <c r="S156" s="38"/>
      <c r="AG156" s="38"/>
      <c r="AH156" s="38"/>
      <c r="AI156" s="38"/>
      <c r="AJ156" s="38"/>
      <c r="AK156" s="38"/>
      <c r="AL156" s="38"/>
      <c r="AM156" s="38"/>
      <c r="AN156" s="38"/>
      <c r="AO156" s="38"/>
      <c r="AP156" s="38"/>
      <c r="AQ156" s="38"/>
      <c r="AR156" s="38"/>
      <c r="AS156" s="38"/>
      <c r="AT156" s="38"/>
    </row>
    <row r="157">
      <c r="A157" s="87"/>
      <c r="B157" s="87"/>
      <c r="C157" s="87"/>
      <c r="D157" s="87"/>
      <c r="E157" s="266"/>
      <c r="F157" s="267"/>
      <c r="G157" s="268"/>
      <c r="H157" s="195" t="s">
        <v>242</v>
      </c>
      <c r="I157" s="289" t="s">
        <v>239</v>
      </c>
      <c r="J157" s="290"/>
      <c r="K157" s="289">
        <f t="shared" ref="K157:M157" si="26">PARAMS(K156)</f>
        <v>128</v>
      </c>
      <c r="L157" s="289">
        <f t="shared" si="26"/>
        <v>128</v>
      </c>
      <c r="M157" s="289">
        <f t="shared" si="26"/>
        <v>512</v>
      </c>
      <c r="N157" s="289" t="s">
        <v>240</v>
      </c>
      <c r="O157" s="266"/>
      <c r="P157" s="292">
        <f>SIZEOF_IN_MIB(J157:M157, $O156)</f>
        <v>8</v>
      </c>
      <c r="Q157" s="266"/>
      <c r="R157" s="38"/>
      <c r="S157" s="38"/>
      <c r="AG157" s="38"/>
      <c r="AH157" s="38"/>
      <c r="AI157" s="38"/>
      <c r="AJ157" s="38"/>
      <c r="AK157" s="38"/>
      <c r="AL157" s="38"/>
      <c r="AM157" s="38"/>
      <c r="AN157" s="38"/>
      <c r="AO157" s="38"/>
      <c r="AP157" s="38"/>
      <c r="AQ157" s="38"/>
      <c r="AR157" s="38"/>
      <c r="AS157" s="38"/>
      <c r="AT157" s="38"/>
    </row>
    <row r="158">
      <c r="A158" s="87"/>
      <c r="B158" s="87"/>
      <c r="C158" s="87"/>
      <c r="D158" s="87"/>
      <c r="E158" s="266"/>
      <c r="F158" s="267"/>
      <c r="G158" s="268"/>
      <c r="H158" s="289" t="s">
        <v>244</v>
      </c>
      <c r="I158" s="289" t="s">
        <v>239</v>
      </c>
      <c r="J158" s="290"/>
      <c r="K158" s="290"/>
      <c r="L158" s="289"/>
      <c r="M158" s="289"/>
      <c r="N158" s="289" t="s">
        <v>240</v>
      </c>
      <c r="O158" s="266"/>
      <c r="P158" s="292"/>
      <c r="Q158" s="266"/>
      <c r="R158" s="38"/>
      <c r="S158" s="38"/>
      <c r="AG158" s="38"/>
      <c r="AH158" s="38"/>
      <c r="AI158" s="38"/>
      <c r="AJ158" s="38"/>
      <c r="AK158" s="38"/>
      <c r="AL158" s="38"/>
      <c r="AM158" s="38"/>
      <c r="AN158" s="38"/>
      <c r="AO158" s="38"/>
      <c r="AP158" s="38"/>
      <c r="AQ158" s="38"/>
      <c r="AR158" s="38"/>
      <c r="AS158" s="38"/>
      <c r="AT158" s="38"/>
    </row>
    <row r="159">
      <c r="A159" s="87"/>
      <c r="B159" s="87"/>
      <c r="C159" s="87"/>
      <c r="D159" s="87"/>
      <c r="E159" s="266"/>
      <c r="F159" s="278"/>
      <c r="G159" s="279"/>
      <c r="H159" s="274" t="s">
        <v>246</v>
      </c>
      <c r="I159" s="274" t="s">
        <v>239</v>
      </c>
      <c r="J159" s="261"/>
      <c r="K159" s="274">
        <f t="shared" ref="K159:M159" si="27">K157/SHARDING(K158)</f>
        <v>128</v>
      </c>
      <c r="L159" s="274">
        <f t="shared" si="27"/>
        <v>128</v>
      </c>
      <c r="M159" s="274">
        <f t="shared" si="27"/>
        <v>512</v>
      </c>
      <c r="N159" s="274" t="s">
        <v>240</v>
      </c>
      <c r="O159" s="241"/>
      <c r="P159" s="276">
        <f>SIZEOF_IN_MIB(J159:M159, $O156)</f>
        <v>8</v>
      </c>
      <c r="Q159" s="241"/>
      <c r="R159" s="38"/>
      <c r="S159" s="38"/>
      <c r="T159" s="207"/>
      <c r="U159" s="207"/>
      <c r="V159" s="207"/>
      <c r="W159" s="207"/>
      <c r="X159" s="38"/>
      <c r="Y159" s="38"/>
      <c r="Z159" s="38"/>
      <c r="AA159" s="38"/>
      <c r="AB159" s="38"/>
      <c r="AC159" s="38"/>
      <c r="AD159" s="38"/>
      <c r="AE159" s="38"/>
      <c r="AF159" s="38"/>
      <c r="AG159" s="38"/>
      <c r="AH159" s="38"/>
      <c r="AI159" s="38"/>
      <c r="AJ159" s="38"/>
      <c r="AK159" s="38"/>
      <c r="AL159" s="38"/>
      <c r="AM159" s="38"/>
      <c r="AN159" s="38"/>
      <c r="AO159" s="38"/>
      <c r="AP159" s="38"/>
      <c r="AQ159" s="38"/>
      <c r="AR159" s="38"/>
      <c r="AS159" s="38"/>
      <c r="AT159" s="38"/>
    </row>
    <row r="160">
      <c r="A160" s="87"/>
      <c r="B160" s="87"/>
      <c r="C160" s="87"/>
      <c r="D160" s="87"/>
      <c r="E160" s="266"/>
      <c r="F160" s="259" t="s">
        <v>257</v>
      </c>
      <c r="G160" s="260"/>
      <c r="H160" s="271" t="s">
        <v>238</v>
      </c>
      <c r="I160" s="271" t="s">
        <v>239</v>
      </c>
      <c r="J160" s="269" t="s">
        <v>40</v>
      </c>
      <c r="K160" s="269" t="s">
        <v>38</v>
      </c>
      <c r="L160" s="269" t="s">
        <v>154</v>
      </c>
      <c r="M160" s="269" t="s">
        <v>145</v>
      </c>
      <c r="N160" s="271" t="s">
        <v>240</v>
      </c>
      <c r="O160" s="399" t="s">
        <v>82</v>
      </c>
      <c r="P160" s="273"/>
      <c r="Q160" s="399" t="b">
        <v>0</v>
      </c>
      <c r="R160" s="38"/>
      <c r="S160" s="38"/>
      <c r="T160" s="207"/>
      <c r="U160" s="207"/>
      <c r="V160" s="207"/>
      <c r="W160" s="207"/>
      <c r="X160" s="38"/>
      <c r="Y160" s="38"/>
      <c r="Z160" s="38"/>
      <c r="AA160" s="38"/>
      <c r="AB160" s="38"/>
      <c r="AC160" s="38"/>
      <c r="AD160" s="38"/>
      <c r="AE160" s="38"/>
      <c r="AF160" s="38"/>
      <c r="AG160" s="38"/>
      <c r="AH160" s="38"/>
      <c r="AI160" s="38"/>
      <c r="AJ160" s="38"/>
      <c r="AK160" s="38"/>
      <c r="AL160" s="38"/>
      <c r="AM160" s="38"/>
      <c r="AN160" s="38"/>
      <c r="AO160" s="38"/>
      <c r="AP160" s="38"/>
      <c r="AQ160" s="38"/>
      <c r="AR160" s="38"/>
      <c r="AS160" s="38"/>
      <c r="AT160" s="38"/>
    </row>
    <row r="161">
      <c r="A161" s="87"/>
      <c r="B161" s="87"/>
      <c r="C161" s="87"/>
      <c r="D161" s="87"/>
      <c r="E161" s="266"/>
      <c r="F161" s="267"/>
      <c r="G161" s="268"/>
      <c r="H161" s="262" t="s">
        <v>242</v>
      </c>
      <c r="I161" s="274" t="s">
        <v>239</v>
      </c>
      <c r="J161" s="274">
        <f t="shared" ref="J161:M161" si="28">PARAMS(J160)</f>
        <v>4096</v>
      </c>
      <c r="K161" s="274">
        <f t="shared" si="28"/>
        <v>1</v>
      </c>
      <c r="L161" s="274">
        <f t="shared" si="28"/>
        <v>128</v>
      </c>
      <c r="M161" s="274">
        <f t="shared" si="28"/>
        <v>512</v>
      </c>
      <c r="N161" s="274" t="s">
        <v>240</v>
      </c>
      <c r="O161" s="275"/>
      <c r="P161" s="276">
        <f>SIZEOF_IN_MIB(J161:M161, $O160)</f>
        <v>512</v>
      </c>
      <c r="Q161" s="275"/>
      <c r="R161" s="38"/>
      <c r="S161" s="38"/>
      <c r="T161" s="207"/>
      <c r="U161" s="207"/>
      <c r="V161" s="207"/>
      <c r="W161" s="207"/>
      <c r="X161" s="38"/>
      <c r="Y161" s="38"/>
      <c r="Z161" s="38"/>
      <c r="AA161" s="38"/>
      <c r="AB161" s="38"/>
      <c r="AC161" s="38"/>
      <c r="AD161" s="38"/>
      <c r="AE161" s="38"/>
      <c r="AF161" s="38"/>
      <c r="AG161" s="38"/>
      <c r="AH161" s="38"/>
      <c r="AI161" s="38"/>
      <c r="AJ161" s="38"/>
      <c r="AK161" s="38"/>
      <c r="AL161" s="38"/>
      <c r="AM161" s="38"/>
      <c r="AN161" s="38"/>
      <c r="AO161" s="38"/>
      <c r="AP161" s="38"/>
      <c r="AQ161" s="38"/>
      <c r="AR161" s="38"/>
      <c r="AS161" s="38"/>
      <c r="AT161" s="38"/>
    </row>
    <row r="162">
      <c r="A162" s="87"/>
      <c r="B162" s="87"/>
      <c r="C162" s="87"/>
      <c r="D162" s="87"/>
      <c r="E162" s="266"/>
      <c r="F162" s="267"/>
      <c r="G162" s="268"/>
      <c r="H162" s="271" t="s">
        <v>244</v>
      </c>
      <c r="I162" s="271" t="s">
        <v>239</v>
      </c>
      <c r="J162" s="269" t="s">
        <v>143</v>
      </c>
      <c r="K162" s="269"/>
      <c r="L162" s="269"/>
      <c r="M162" s="271"/>
      <c r="N162" s="271" t="s">
        <v>240</v>
      </c>
      <c r="O162" s="272"/>
      <c r="P162" s="273"/>
      <c r="Q162" s="272"/>
      <c r="R162" s="38"/>
      <c r="S162" s="38"/>
      <c r="T162" s="207"/>
      <c r="U162" s="207"/>
      <c r="V162" s="207"/>
      <c r="W162" s="207"/>
      <c r="X162" s="38"/>
      <c r="Y162" s="38"/>
      <c r="Z162" s="38"/>
      <c r="AA162" s="38"/>
      <c r="AB162" s="38"/>
      <c r="AC162" s="38"/>
      <c r="AD162" s="38"/>
      <c r="AE162" s="38"/>
      <c r="AF162" s="38"/>
      <c r="AG162" s="38"/>
      <c r="AH162" s="38"/>
      <c r="AI162" s="38"/>
      <c r="AJ162" s="38"/>
      <c r="AK162" s="38"/>
      <c r="AL162" s="38"/>
      <c r="AM162" s="38"/>
      <c r="AN162" s="38"/>
      <c r="AO162" s="38"/>
      <c r="AP162" s="38"/>
      <c r="AQ162" s="38"/>
      <c r="AR162" s="38"/>
      <c r="AS162" s="38"/>
      <c r="AT162" s="38"/>
    </row>
    <row r="163">
      <c r="A163" s="87"/>
      <c r="B163" s="87"/>
      <c r="C163" s="87"/>
      <c r="D163" s="87"/>
      <c r="E163" s="266"/>
      <c r="F163" s="278"/>
      <c r="G163" s="279"/>
      <c r="H163" s="274" t="s">
        <v>246</v>
      </c>
      <c r="I163" s="274" t="s">
        <v>239</v>
      </c>
      <c r="J163" s="274">
        <f t="shared" ref="J163:M163" si="29">J161/SHARDING(J162)</f>
        <v>256</v>
      </c>
      <c r="K163" s="274">
        <f t="shared" si="29"/>
        <v>1</v>
      </c>
      <c r="L163" s="274">
        <f t="shared" si="29"/>
        <v>128</v>
      </c>
      <c r="M163" s="274">
        <f t="shared" si="29"/>
        <v>512</v>
      </c>
      <c r="N163" s="274" t="s">
        <v>240</v>
      </c>
      <c r="O163" s="241"/>
      <c r="P163" s="276">
        <f>SIZEOF_IN_MIB(J163:M163, $O160)</f>
        <v>32</v>
      </c>
      <c r="Q163" s="241"/>
      <c r="R163" s="38"/>
      <c r="S163" s="38"/>
      <c r="T163" s="207"/>
      <c r="U163" s="207"/>
      <c r="V163" s="207"/>
      <c r="W163" s="207"/>
      <c r="X163" s="38"/>
      <c r="Y163" s="38"/>
      <c r="Z163" s="38"/>
      <c r="AA163" s="38"/>
      <c r="AB163" s="38"/>
      <c r="AC163" s="38"/>
      <c r="AD163" s="38"/>
      <c r="AE163" s="38"/>
      <c r="AF163" s="38"/>
      <c r="AG163" s="38"/>
      <c r="AH163" s="38"/>
      <c r="AI163" s="38"/>
      <c r="AJ163" s="38"/>
      <c r="AK163" s="38"/>
      <c r="AL163" s="38"/>
      <c r="AM163" s="38"/>
      <c r="AN163" s="38"/>
      <c r="AO163" s="38"/>
      <c r="AP163" s="38"/>
      <c r="AQ163" s="38"/>
      <c r="AR163" s="38"/>
      <c r="AS163" s="38"/>
      <c r="AT163" s="38"/>
    </row>
    <row r="164">
      <c r="A164" s="87"/>
      <c r="B164" s="87"/>
      <c r="C164" s="87"/>
      <c r="D164" s="87"/>
      <c r="E164" s="266"/>
      <c r="F164" s="400" t="s">
        <v>293</v>
      </c>
      <c r="G164" s="385" t="s">
        <v>45</v>
      </c>
      <c r="H164" s="423"/>
      <c r="I164" s="424"/>
      <c r="J164" s="270"/>
      <c r="K164" s="270"/>
      <c r="L164" s="271"/>
      <c r="M164" s="271"/>
      <c r="N164" s="271"/>
      <c r="O164" s="270"/>
      <c r="P164" s="273"/>
      <c r="Q164" s="305"/>
      <c r="T164" s="3"/>
      <c r="U164" s="3"/>
      <c r="V164" s="3"/>
      <c r="W164" s="3"/>
    </row>
    <row r="165">
      <c r="A165" s="87"/>
      <c r="B165" s="38"/>
      <c r="C165" s="38"/>
      <c r="D165" s="38"/>
      <c r="E165" s="266"/>
      <c r="F165" s="277"/>
      <c r="G165" s="385"/>
      <c r="H165" s="274"/>
      <c r="I165" s="418"/>
      <c r="J165" s="261"/>
      <c r="K165" s="261"/>
      <c r="L165" s="274"/>
      <c r="M165" s="274"/>
      <c r="N165" s="274"/>
      <c r="O165" s="261"/>
      <c r="P165" s="276"/>
      <c r="Q165" s="222"/>
      <c r="T165" s="3"/>
      <c r="U165" s="3"/>
      <c r="V165" s="3"/>
      <c r="W165" s="3"/>
    </row>
    <row r="166">
      <c r="A166" s="38"/>
      <c r="B166" s="38"/>
      <c r="C166" s="38"/>
      <c r="D166" s="38"/>
      <c r="E166" s="266"/>
      <c r="F166" s="384" t="s">
        <v>285</v>
      </c>
      <c r="G166" s="385" t="s">
        <v>286</v>
      </c>
      <c r="H166" s="271" t="str">
        <f>VLOOKUP(O152&amp;","&amp;O156,$T$2:$W$11,4, FALSE)</f>
        <v>fp8</v>
      </c>
      <c r="I166" s="419"/>
      <c r="J166" s="270"/>
      <c r="K166" s="270"/>
      <c r="L166" s="271"/>
      <c r="M166" s="271"/>
      <c r="N166" s="271"/>
      <c r="O166" s="270"/>
      <c r="P166" s="273"/>
      <c r="Q166" s="305"/>
      <c r="T166" s="3"/>
      <c r="U166" s="3"/>
      <c r="V166" s="3"/>
      <c r="W166" s="3"/>
    </row>
    <row r="167">
      <c r="A167" s="87"/>
      <c r="B167" s="87"/>
      <c r="C167" s="87"/>
      <c r="D167" s="87"/>
      <c r="E167" s="266"/>
      <c r="F167" s="266"/>
      <c r="G167" s="381" t="s">
        <v>299</v>
      </c>
      <c r="H167" s="420" t="str">
        <f>CALCULATE_FLOPS(J155:M155,J159:M159,L159,K159,H166)</f>
        <v>#N/A</v>
      </c>
      <c r="I167" s="418"/>
      <c r="J167" s="261"/>
      <c r="K167" s="261"/>
      <c r="L167" s="274"/>
      <c r="M167" s="274"/>
      <c r="N167" s="274"/>
      <c r="O167" s="261"/>
      <c r="P167" s="276"/>
      <c r="Q167" s="222"/>
      <c r="T167" s="3"/>
      <c r="U167" s="3"/>
      <c r="V167" s="3"/>
      <c r="W167" s="3"/>
    </row>
    <row r="168">
      <c r="A168" s="87"/>
      <c r="B168" s="87"/>
      <c r="C168" s="87"/>
      <c r="D168" s="87"/>
      <c r="E168" s="266"/>
      <c r="F168" s="277"/>
      <c r="G168" s="388" t="s">
        <v>288</v>
      </c>
      <c r="H168" s="389" t="str">
        <f>COMPUTE_TIME_MS(H167, H166)</f>
        <v>#N/A</v>
      </c>
      <c r="I168" s="390"/>
      <c r="J168" s="391"/>
      <c r="K168" s="391"/>
      <c r="L168" s="392"/>
      <c r="M168" s="392"/>
      <c r="N168" s="392"/>
      <c r="O168" s="391"/>
      <c r="P168" s="393"/>
      <c r="Q168" s="305"/>
      <c r="T168" s="3"/>
      <c r="U168" s="3"/>
      <c r="V168" s="3"/>
      <c r="W168" s="3"/>
    </row>
    <row r="169">
      <c r="A169" s="87"/>
      <c r="B169" s="87"/>
      <c r="C169" s="87"/>
      <c r="D169" s="87"/>
      <c r="E169" s="266"/>
      <c r="F169" s="384" t="s">
        <v>289</v>
      </c>
      <c r="G169" s="381" t="s">
        <v>290</v>
      </c>
      <c r="H169" s="303">
        <f>IF(Q152,0,P155)+IF(Q156,0,P159)+IF(Q160,0,P163)</f>
        <v>44</v>
      </c>
      <c r="I169" s="261"/>
      <c r="J169" s="261"/>
      <c r="K169" s="261"/>
      <c r="L169" s="274"/>
      <c r="M169" s="274"/>
      <c r="N169" s="274"/>
      <c r="O169" s="261"/>
      <c r="P169" s="276"/>
      <c r="Q169" s="222"/>
      <c r="R169" s="38"/>
      <c r="S169" s="38"/>
      <c r="T169" s="207"/>
      <c r="U169" s="207"/>
      <c r="V169" s="207"/>
      <c r="W169" s="207"/>
      <c r="X169" s="38"/>
      <c r="Y169" s="38"/>
      <c r="Z169" s="38"/>
      <c r="AA169" s="38"/>
      <c r="AB169" s="38"/>
      <c r="AC169" s="38"/>
      <c r="AD169" s="38"/>
      <c r="AE169" s="38"/>
      <c r="AF169" s="38"/>
      <c r="AG169" s="38"/>
      <c r="AH169" s="38"/>
      <c r="AI169" s="38"/>
      <c r="AJ169" s="38"/>
      <c r="AK169" s="38"/>
      <c r="AL169" s="38"/>
      <c r="AM169" s="38"/>
      <c r="AN169" s="38"/>
      <c r="AO169" s="38"/>
      <c r="AP169" s="38"/>
      <c r="AQ169" s="38"/>
      <c r="AR169" s="38"/>
      <c r="AS169" s="38"/>
      <c r="AT169" s="38"/>
    </row>
    <row r="170">
      <c r="A170" s="87"/>
      <c r="B170" s="87"/>
      <c r="C170" s="87"/>
      <c r="D170" s="87"/>
      <c r="E170" s="277"/>
      <c r="F170" s="277"/>
      <c r="G170" s="395" t="s">
        <v>291</v>
      </c>
      <c r="H170" s="422">
        <f>HBM_TIME_MS(H169)</f>
        <v>0.01468515038</v>
      </c>
      <c r="I170" s="391"/>
      <c r="J170" s="391"/>
      <c r="K170" s="391"/>
      <c r="L170" s="392"/>
      <c r="M170" s="392"/>
      <c r="N170" s="392"/>
      <c r="O170" s="391"/>
      <c r="P170" s="393"/>
      <c r="Q170" s="305"/>
      <c r="R170" s="38"/>
      <c r="S170" s="38"/>
      <c r="T170" s="207"/>
      <c r="U170" s="207"/>
      <c r="V170" s="207"/>
      <c r="W170" s="207"/>
      <c r="X170" s="38"/>
      <c r="Y170" s="38"/>
      <c r="Z170" s="38"/>
      <c r="AA170" s="38"/>
      <c r="AB170" s="38"/>
      <c r="AC170" s="38"/>
      <c r="AD170" s="38"/>
      <c r="AE170" s="38"/>
      <c r="AF170" s="38"/>
      <c r="AG170" s="38"/>
      <c r="AH170" s="38"/>
      <c r="AI170" s="38"/>
      <c r="AJ170" s="38"/>
      <c r="AK170" s="38"/>
      <c r="AL170" s="38"/>
      <c r="AM170" s="38"/>
      <c r="AN170" s="38"/>
      <c r="AO170" s="38"/>
      <c r="AP170" s="38"/>
      <c r="AQ170" s="38"/>
      <c r="AR170" s="38"/>
      <c r="AS170" s="38"/>
      <c r="AT170" s="38"/>
    </row>
    <row r="171">
      <c r="A171" s="87"/>
      <c r="B171" s="87"/>
      <c r="C171" s="87"/>
      <c r="D171" s="87"/>
      <c r="E171" s="258" t="s">
        <v>301</v>
      </c>
      <c r="F171" s="282" t="s">
        <v>249</v>
      </c>
      <c r="G171" s="260"/>
      <c r="H171" s="261" t="s">
        <v>238</v>
      </c>
      <c r="I171" s="261" t="s">
        <v>239</v>
      </c>
      <c r="J171" s="262"/>
      <c r="K171" s="262" t="s">
        <v>40</v>
      </c>
      <c r="L171" s="262" t="s">
        <v>38</v>
      </c>
      <c r="M171" s="425" t="s">
        <v>125</v>
      </c>
      <c r="N171" s="261" t="s">
        <v>240</v>
      </c>
      <c r="O171" s="263" t="s">
        <v>63</v>
      </c>
      <c r="P171" s="276"/>
      <c r="Q171" s="263" t="b">
        <v>0</v>
      </c>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8"/>
    </row>
    <row r="172">
      <c r="A172" s="87"/>
      <c r="B172" s="87"/>
      <c r="C172" s="87"/>
      <c r="D172" s="87"/>
      <c r="E172" s="266"/>
      <c r="F172" s="267"/>
      <c r="G172" s="268"/>
      <c r="H172" s="195" t="s">
        <v>242</v>
      </c>
      <c r="I172" s="290" t="s">
        <v>239</v>
      </c>
      <c r="J172" s="289"/>
      <c r="K172" s="289">
        <f t="shared" ref="K172:M172" si="30">PARAMS(K171)</f>
        <v>4096</v>
      </c>
      <c r="L172" s="290">
        <f t="shared" si="30"/>
        <v>1</v>
      </c>
      <c r="M172" s="290">
        <f t="shared" si="30"/>
        <v>7168</v>
      </c>
      <c r="N172" s="290" t="s">
        <v>240</v>
      </c>
      <c r="O172" s="266"/>
      <c r="P172" s="292">
        <f>SIZEOF_IN_MIB(J172:M172, $O171)</f>
        <v>28</v>
      </c>
      <c r="Q172" s="266"/>
      <c r="R172" s="38"/>
      <c r="S172" s="38"/>
      <c r="T172" s="38"/>
      <c r="U172" s="38"/>
      <c r="V172" s="38"/>
      <c r="W172" s="38"/>
      <c r="X172" s="38"/>
      <c r="Y172" s="38"/>
      <c r="Z172" s="38"/>
      <c r="AA172" s="38"/>
      <c r="AB172" s="38"/>
      <c r="AC172" s="38"/>
      <c r="AD172" s="38"/>
      <c r="AE172" s="38"/>
      <c r="AF172" s="38"/>
      <c r="AG172" s="38"/>
      <c r="AH172" s="38"/>
      <c r="AI172" s="38"/>
      <c r="AJ172" s="38"/>
      <c r="AK172" s="38"/>
      <c r="AL172" s="38"/>
      <c r="AM172" s="38"/>
      <c r="AN172" s="38"/>
      <c r="AO172" s="38"/>
      <c r="AP172" s="38"/>
      <c r="AQ172" s="38"/>
      <c r="AR172" s="38"/>
      <c r="AS172" s="38"/>
      <c r="AT172" s="38"/>
    </row>
    <row r="173">
      <c r="A173" s="87"/>
      <c r="B173" s="87"/>
      <c r="C173" s="87"/>
      <c r="D173" s="87"/>
      <c r="E173" s="266"/>
      <c r="F173" s="267"/>
      <c r="G173" s="268"/>
      <c r="H173" s="289" t="s">
        <v>244</v>
      </c>
      <c r="I173" s="289" t="s">
        <v>239</v>
      </c>
      <c r="J173" s="290"/>
      <c r="K173" s="195" t="s">
        <v>143</v>
      </c>
      <c r="L173" s="195"/>
      <c r="M173" s="289"/>
      <c r="N173" s="289" t="s">
        <v>240</v>
      </c>
      <c r="O173" s="266"/>
      <c r="P173" s="292"/>
      <c r="Q173" s="266"/>
      <c r="R173" s="38"/>
      <c r="S173" s="38"/>
      <c r="T173" s="38"/>
      <c r="U173" s="38"/>
      <c r="V173" s="38"/>
      <c r="W173" s="38"/>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c r="AT173" s="38"/>
    </row>
    <row r="174">
      <c r="A174" s="87"/>
      <c r="B174" s="87"/>
      <c r="C174" s="87"/>
      <c r="D174" s="87"/>
      <c r="E174" s="266"/>
      <c r="F174" s="278"/>
      <c r="G174" s="279"/>
      <c r="H174" s="195" t="s">
        <v>246</v>
      </c>
      <c r="I174" s="289" t="s">
        <v>239</v>
      </c>
      <c r="J174" s="290"/>
      <c r="K174" s="289">
        <f t="shared" ref="K174:M174" si="31">K172/SHARDING(K173)</f>
        <v>256</v>
      </c>
      <c r="L174" s="289">
        <f t="shared" si="31"/>
        <v>1</v>
      </c>
      <c r="M174" s="289">
        <f t="shared" si="31"/>
        <v>7168</v>
      </c>
      <c r="N174" s="289" t="s">
        <v>240</v>
      </c>
      <c r="O174" s="277"/>
      <c r="P174" s="292">
        <f>SIZEOF_IN_MIB(J174:M174, $O171)</f>
        <v>1.75</v>
      </c>
      <c r="Q174" s="277"/>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8"/>
    </row>
    <row r="175">
      <c r="A175" s="87"/>
      <c r="B175" s="87"/>
      <c r="C175" s="87"/>
      <c r="D175" s="87"/>
      <c r="E175" s="266"/>
      <c r="F175" s="259" t="s">
        <v>253</v>
      </c>
      <c r="G175" s="260"/>
      <c r="H175" s="289" t="s">
        <v>238</v>
      </c>
      <c r="I175" s="289" t="s">
        <v>239</v>
      </c>
      <c r="J175" s="290"/>
      <c r="K175" s="195"/>
      <c r="L175" s="398" t="s">
        <v>125</v>
      </c>
      <c r="M175" s="195" t="s">
        <v>157</v>
      </c>
      <c r="N175" s="289" t="s">
        <v>240</v>
      </c>
      <c r="O175" s="291" t="s">
        <v>63</v>
      </c>
      <c r="P175" s="292"/>
      <c r="Q175" s="291" t="b">
        <v>0</v>
      </c>
      <c r="R175" s="38"/>
      <c r="S175" s="38"/>
      <c r="T175" s="38"/>
      <c r="U175" s="38"/>
      <c r="V175" s="38"/>
      <c r="W175" s="38"/>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c r="AT175" s="38"/>
    </row>
    <row r="176">
      <c r="A176" s="87"/>
      <c r="B176" s="87"/>
      <c r="C176" s="87"/>
      <c r="D176" s="87"/>
      <c r="E176" s="266"/>
      <c r="F176" s="267"/>
      <c r="G176" s="268"/>
      <c r="H176" s="195" t="s">
        <v>242</v>
      </c>
      <c r="I176" s="289" t="s">
        <v>239</v>
      </c>
      <c r="J176" s="290"/>
      <c r="K176" s="289"/>
      <c r="L176" s="289">
        <f t="shared" ref="L176:M176" si="32">PARAMS(L175)</f>
        <v>7168</v>
      </c>
      <c r="M176" s="289">
        <f t="shared" si="32"/>
        <v>576</v>
      </c>
      <c r="N176" s="289" t="s">
        <v>240</v>
      </c>
      <c r="O176" s="266"/>
      <c r="P176" s="292">
        <f>SIZEOF_IN_MIB(J176:M176, $O175)</f>
        <v>3.9375</v>
      </c>
      <c r="Q176" s="266"/>
      <c r="R176" s="38"/>
      <c r="S176" s="38"/>
      <c r="T176" s="38"/>
      <c r="U176" s="38"/>
      <c r="V176" s="38"/>
      <c r="W176" s="38"/>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row>
    <row r="177">
      <c r="A177" s="87"/>
      <c r="B177" s="87"/>
      <c r="C177" s="87"/>
      <c r="D177" s="87"/>
      <c r="E177" s="266"/>
      <c r="F177" s="267"/>
      <c r="G177" s="268"/>
      <c r="H177" s="289" t="s">
        <v>244</v>
      </c>
      <c r="I177" s="289" t="s">
        <v>239</v>
      </c>
      <c r="J177" s="290"/>
      <c r="K177" s="290"/>
      <c r="L177" s="289"/>
      <c r="M177" s="289"/>
      <c r="N177" s="289" t="s">
        <v>240</v>
      </c>
      <c r="O177" s="266"/>
      <c r="P177" s="292"/>
      <c r="Q177" s="266"/>
    </row>
    <row r="178">
      <c r="A178" s="87"/>
      <c r="B178" s="87"/>
      <c r="C178" s="87"/>
      <c r="D178" s="87"/>
      <c r="E178" s="266"/>
      <c r="F178" s="278"/>
      <c r="G178" s="279"/>
      <c r="H178" s="274" t="s">
        <v>246</v>
      </c>
      <c r="I178" s="274" t="s">
        <v>239</v>
      </c>
      <c r="J178" s="261"/>
      <c r="K178" s="274"/>
      <c r="L178" s="274">
        <f t="shared" ref="L178:M178" si="33">L176/SHARDING(L177)</f>
        <v>7168</v>
      </c>
      <c r="M178" s="274">
        <f t="shared" si="33"/>
        <v>576</v>
      </c>
      <c r="N178" s="274" t="s">
        <v>240</v>
      </c>
      <c r="O178" s="241"/>
      <c r="P178" s="276">
        <f>SIZEOF_IN_MIB(J178:M178, $O175)</f>
        <v>3.9375</v>
      </c>
      <c r="Q178" s="241"/>
    </row>
    <row r="179">
      <c r="A179" s="87"/>
      <c r="B179" s="87"/>
      <c r="C179" s="87"/>
      <c r="D179" s="87"/>
      <c r="E179" s="266"/>
      <c r="F179" s="259" t="s">
        <v>257</v>
      </c>
      <c r="G179" s="260"/>
      <c r="H179" s="271" t="s">
        <v>238</v>
      </c>
      <c r="I179" s="271" t="s">
        <v>239</v>
      </c>
      <c r="J179" s="270"/>
      <c r="K179" s="269" t="s">
        <v>40</v>
      </c>
      <c r="L179" s="269" t="s">
        <v>38</v>
      </c>
      <c r="M179" s="269" t="s">
        <v>157</v>
      </c>
      <c r="N179" s="271" t="s">
        <v>240</v>
      </c>
      <c r="O179" s="399" t="s">
        <v>82</v>
      </c>
      <c r="P179" s="273"/>
      <c r="Q179" s="399" t="b">
        <v>0</v>
      </c>
    </row>
    <row r="180">
      <c r="A180" s="87"/>
      <c r="B180" s="38"/>
      <c r="C180" s="38"/>
      <c r="D180" s="38"/>
      <c r="E180" s="266"/>
      <c r="F180" s="267"/>
      <c r="G180" s="268"/>
      <c r="H180" s="262" t="s">
        <v>242</v>
      </c>
      <c r="I180" s="274" t="s">
        <v>239</v>
      </c>
      <c r="J180" s="261"/>
      <c r="K180" s="274">
        <f t="shared" ref="K180:M180" si="34">PARAMS(K179)</f>
        <v>4096</v>
      </c>
      <c r="L180" s="274">
        <f t="shared" si="34"/>
        <v>1</v>
      </c>
      <c r="M180" s="274">
        <f t="shared" si="34"/>
        <v>576</v>
      </c>
      <c r="N180" s="274" t="s">
        <v>240</v>
      </c>
      <c r="O180" s="275"/>
      <c r="P180" s="276">
        <f>SIZEOF_IN_MIB(K180:M180, $O179)</f>
        <v>4.5</v>
      </c>
      <c r="Q180" s="275"/>
    </row>
    <row r="181">
      <c r="A181" s="38"/>
      <c r="B181" s="38"/>
      <c r="C181" s="38"/>
      <c r="D181" s="38"/>
      <c r="E181" s="266"/>
      <c r="F181" s="267"/>
      <c r="G181" s="268"/>
      <c r="H181" s="271" t="s">
        <v>244</v>
      </c>
      <c r="I181" s="271" t="s">
        <v>239</v>
      </c>
      <c r="J181" s="270"/>
      <c r="K181" s="269" t="s">
        <v>143</v>
      </c>
      <c r="L181" s="269"/>
      <c r="M181" s="271"/>
      <c r="N181" s="271" t="s">
        <v>240</v>
      </c>
      <c r="O181" s="272"/>
      <c r="P181" s="273"/>
      <c r="Q181" s="272"/>
    </row>
    <row r="182">
      <c r="A182" s="87"/>
      <c r="B182" s="87"/>
      <c r="C182" s="87"/>
      <c r="D182" s="87"/>
      <c r="E182" s="266"/>
      <c r="F182" s="278"/>
      <c r="G182" s="279"/>
      <c r="H182" s="274" t="s">
        <v>246</v>
      </c>
      <c r="I182" s="274" t="s">
        <v>239</v>
      </c>
      <c r="J182" s="274"/>
      <c r="K182" s="274">
        <f t="shared" ref="K182:M182" si="35">K180/SHARDING(K181)</f>
        <v>256</v>
      </c>
      <c r="L182" s="274">
        <f t="shared" si="35"/>
        <v>1</v>
      </c>
      <c r="M182" s="274">
        <f t="shared" si="35"/>
        <v>576</v>
      </c>
      <c r="N182" s="274" t="s">
        <v>240</v>
      </c>
      <c r="O182" s="241"/>
      <c r="P182" s="276">
        <f>SIZEOF_IN_MIB(K182:M182, $O179)</f>
        <v>0.28125</v>
      </c>
      <c r="Q182" s="241"/>
    </row>
    <row r="183">
      <c r="A183" s="87"/>
      <c r="B183" s="87"/>
      <c r="C183" s="87"/>
      <c r="D183" s="87"/>
      <c r="E183" s="266"/>
      <c r="F183" s="400" t="s">
        <v>293</v>
      </c>
      <c r="G183" s="385" t="s">
        <v>45</v>
      </c>
      <c r="H183" s="423"/>
      <c r="I183" s="424"/>
      <c r="J183" s="270"/>
      <c r="K183" s="270"/>
      <c r="L183" s="271"/>
      <c r="M183" s="271"/>
      <c r="N183" s="271"/>
      <c r="O183" s="270"/>
      <c r="P183" s="273"/>
      <c r="Q183" s="305"/>
    </row>
    <row r="184">
      <c r="A184" s="87"/>
      <c r="B184" s="87"/>
      <c r="C184" s="87"/>
      <c r="D184" s="87"/>
      <c r="E184" s="266"/>
      <c r="F184" s="277"/>
      <c r="G184" s="385"/>
      <c r="H184" s="274"/>
      <c r="I184" s="418"/>
      <c r="J184" s="261"/>
      <c r="K184" s="261"/>
      <c r="L184" s="274"/>
      <c r="M184" s="274"/>
      <c r="N184" s="274"/>
      <c r="O184" s="261"/>
      <c r="P184" s="276"/>
      <c r="Q184" s="222"/>
    </row>
    <row r="185">
      <c r="A185" s="87"/>
      <c r="B185" s="87"/>
      <c r="C185" s="87"/>
      <c r="D185" s="87"/>
      <c r="E185" s="266"/>
      <c r="F185" s="384" t="s">
        <v>285</v>
      </c>
      <c r="G185" s="385" t="s">
        <v>286</v>
      </c>
      <c r="H185" s="271" t="str">
        <f>VLOOKUP(O171&amp;","&amp;O175,$T$2:$W$11,4, FALSE)</f>
        <v>fp8</v>
      </c>
      <c r="I185" s="419"/>
      <c r="J185" s="270"/>
      <c r="K185" s="270"/>
      <c r="L185" s="271"/>
      <c r="M185" s="271"/>
      <c r="N185" s="271"/>
      <c r="O185" s="270"/>
      <c r="P185" s="273"/>
      <c r="Q185" s="305"/>
    </row>
    <row r="186">
      <c r="A186" s="87"/>
      <c r="B186" s="87"/>
      <c r="C186" s="87"/>
      <c r="D186" s="87"/>
      <c r="E186" s="266"/>
      <c r="F186" s="266"/>
      <c r="G186" s="381" t="s">
        <v>299</v>
      </c>
      <c r="H186" s="420" t="str">
        <f>CALCULATE_FLOPS(J174:M174,J178:M178,L178,1,H185)</f>
        <v>#N/A</v>
      </c>
      <c r="I186" s="418"/>
      <c r="J186" s="261"/>
      <c r="K186" s="261"/>
      <c r="L186" s="274"/>
      <c r="M186" s="274"/>
      <c r="N186" s="274"/>
      <c r="O186" s="261"/>
      <c r="P186" s="276"/>
      <c r="Q186" s="222"/>
    </row>
    <row r="187">
      <c r="A187" s="87"/>
      <c r="B187" s="87"/>
      <c r="C187" s="87"/>
      <c r="D187" s="87"/>
      <c r="E187" s="266"/>
      <c r="F187" s="277"/>
      <c r="G187" s="388" t="s">
        <v>288</v>
      </c>
      <c r="H187" s="421" t="str">
        <f>COMPUTE_TIME_MS(H186, H185)</f>
        <v>#N/A</v>
      </c>
      <c r="I187" s="390"/>
      <c r="J187" s="391"/>
      <c r="K187" s="391"/>
      <c r="L187" s="392"/>
      <c r="M187" s="392"/>
      <c r="N187" s="392"/>
      <c r="O187" s="391"/>
      <c r="P187" s="393"/>
      <c r="Q187" s="305"/>
    </row>
    <row r="188">
      <c r="A188" s="87"/>
      <c r="B188" s="87"/>
      <c r="C188" s="87"/>
      <c r="D188" s="87"/>
      <c r="E188" s="266"/>
      <c r="F188" s="384" t="s">
        <v>289</v>
      </c>
      <c r="G188" s="381" t="s">
        <v>290</v>
      </c>
      <c r="H188" s="303">
        <f>IF(Q171,0,P174)+IF(Q175,0,P178)+IF(Q179,0,P182)</f>
        <v>5.96875</v>
      </c>
      <c r="I188" s="261"/>
      <c r="J188" s="261"/>
      <c r="K188" s="261"/>
      <c r="L188" s="274"/>
      <c r="M188" s="274"/>
      <c r="N188" s="274"/>
      <c r="O188" s="261"/>
      <c r="P188" s="276"/>
      <c r="Q188" s="222"/>
    </row>
    <row r="189">
      <c r="A189" s="87"/>
      <c r="B189" s="87"/>
      <c r="C189" s="87"/>
      <c r="D189" s="87"/>
      <c r="E189" s="277"/>
      <c r="F189" s="277"/>
      <c r="G189" s="395" t="s">
        <v>291</v>
      </c>
      <c r="H189" s="430">
        <f>HBM_TIME_MS(H188)</f>
        <v>0.001992090712</v>
      </c>
      <c r="I189" s="391"/>
      <c r="J189" s="391"/>
      <c r="K189" s="391"/>
      <c r="L189" s="392"/>
      <c r="M189" s="392"/>
      <c r="N189" s="392"/>
      <c r="O189" s="391"/>
      <c r="P189" s="393"/>
      <c r="Q189" s="305"/>
    </row>
    <row r="190">
      <c r="A190" s="87"/>
      <c r="B190" s="87"/>
      <c r="C190" s="87"/>
      <c r="D190" s="87"/>
      <c r="E190" s="258" t="s">
        <v>305</v>
      </c>
      <c r="F190" s="282" t="s">
        <v>249</v>
      </c>
      <c r="G190" s="260"/>
      <c r="H190" s="290" t="s">
        <v>238</v>
      </c>
      <c r="I190" s="290" t="s">
        <v>239</v>
      </c>
      <c r="J190" s="195" t="s">
        <v>40</v>
      </c>
      <c r="K190" s="195" t="s">
        <v>38</v>
      </c>
      <c r="L190" s="195" t="s">
        <v>154</v>
      </c>
      <c r="M190" s="398" t="s">
        <v>145</v>
      </c>
      <c r="N190" s="290" t="s">
        <v>240</v>
      </c>
      <c r="O190" s="291" t="s">
        <v>82</v>
      </c>
      <c r="P190" s="292"/>
      <c r="Q190" s="291" t="b">
        <v>0</v>
      </c>
    </row>
    <row r="191">
      <c r="A191" s="87"/>
      <c r="B191" s="87"/>
      <c r="C191" s="87"/>
      <c r="D191" s="87"/>
      <c r="E191" s="266"/>
      <c r="F191" s="267"/>
      <c r="G191" s="268"/>
      <c r="H191" s="195" t="s">
        <v>242</v>
      </c>
      <c r="I191" s="290" t="s">
        <v>239</v>
      </c>
      <c r="J191" s="289">
        <f t="shared" ref="J191:M191" si="36">PARAMS(J190)</f>
        <v>4096</v>
      </c>
      <c r="K191" s="290">
        <f t="shared" si="36"/>
        <v>1</v>
      </c>
      <c r="L191" s="290">
        <f t="shared" si="36"/>
        <v>128</v>
      </c>
      <c r="M191" s="290">
        <f t="shared" si="36"/>
        <v>512</v>
      </c>
      <c r="N191" s="290" t="s">
        <v>240</v>
      </c>
      <c r="O191" s="266"/>
      <c r="P191" s="292">
        <f>SIZEOF_IN_MIB(J191:M191, $O190)</f>
        <v>512</v>
      </c>
      <c r="Q191" s="266"/>
    </row>
    <row r="192">
      <c r="A192" s="87"/>
      <c r="B192" s="87"/>
      <c r="C192" s="87"/>
      <c r="D192" s="87"/>
      <c r="E192" s="266"/>
      <c r="F192" s="267"/>
      <c r="G192" s="268"/>
      <c r="H192" s="289" t="s">
        <v>244</v>
      </c>
      <c r="I192" s="289" t="s">
        <v>239</v>
      </c>
      <c r="J192" s="195" t="s">
        <v>143</v>
      </c>
      <c r="K192" s="195"/>
      <c r="L192" s="195"/>
      <c r="M192" s="289"/>
      <c r="N192" s="289" t="s">
        <v>240</v>
      </c>
      <c r="O192" s="266"/>
      <c r="P192" s="292"/>
      <c r="Q192" s="266"/>
    </row>
    <row r="193">
      <c r="A193" s="87"/>
      <c r="B193" s="87"/>
      <c r="C193" s="87"/>
      <c r="D193" s="87"/>
      <c r="E193" s="266"/>
      <c r="F193" s="278"/>
      <c r="G193" s="279"/>
      <c r="H193" s="195" t="s">
        <v>246</v>
      </c>
      <c r="I193" s="289" t="s">
        <v>239</v>
      </c>
      <c r="J193" s="289">
        <f t="shared" ref="J193:M193" si="37">J191/SHARDING(J192)</f>
        <v>256</v>
      </c>
      <c r="K193" s="289">
        <f t="shared" si="37"/>
        <v>1</v>
      </c>
      <c r="L193" s="289">
        <f t="shared" si="37"/>
        <v>128</v>
      </c>
      <c r="M193" s="289">
        <f t="shared" si="37"/>
        <v>512</v>
      </c>
      <c r="N193" s="289" t="s">
        <v>240</v>
      </c>
      <c r="O193" s="277"/>
      <c r="P193" s="292">
        <f>SIZEOF_IN_MIB(J193:M193, $O190)</f>
        <v>32</v>
      </c>
      <c r="Q193" s="277"/>
    </row>
    <row r="194">
      <c r="A194" s="87"/>
      <c r="B194" s="87"/>
      <c r="C194" s="87"/>
      <c r="D194" s="87"/>
      <c r="E194" s="266"/>
      <c r="F194" s="259" t="s">
        <v>253</v>
      </c>
      <c r="G194" s="260"/>
      <c r="H194" s="289" t="s">
        <v>238</v>
      </c>
      <c r="I194" s="289" t="s">
        <v>239</v>
      </c>
      <c r="J194" s="290"/>
      <c r="K194" s="195" t="s">
        <v>40</v>
      </c>
      <c r="L194" s="195" t="s">
        <v>42</v>
      </c>
      <c r="M194" s="398" t="s">
        <v>145</v>
      </c>
      <c r="N194" s="289" t="s">
        <v>240</v>
      </c>
      <c r="O194" s="291" t="s">
        <v>82</v>
      </c>
      <c r="P194" s="292"/>
      <c r="Q194" s="291" t="b">
        <v>0</v>
      </c>
    </row>
    <row r="195">
      <c r="E195" s="266"/>
      <c r="F195" s="267"/>
      <c r="G195" s="268"/>
      <c r="H195" s="195" t="s">
        <v>242</v>
      </c>
      <c r="I195" s="289" t="s">
        <v>239</v>
      </c>
      <c r="J195" s="290"/>
      <c r="K195" s="289">
        <f t="shared" ref="K195:M195" si="38">PARAMS(K194)</f>
        <v>4096</v>
      </c>
      <c r="L195" s="289">
        <f t="shared" si="38"/>
        <v>5120</v>
      </c>
      <c r="M195" s="289">
        <f t="shared" si="38"/>
        <v>512</v>
      </c>
      <c r="N195" s="289" t="s">
        <v>240</v>
      </c>
      <c r="O195" s="266"/>
      <c r="P195" s="292">
        <f>SIZEOF_IN_MIB(J195:M195, $O194)</f>
        <v>20480</v>
      </c>
      <c r="Q195" s="266"/>
    </row>
    <row r="196">
      <c r="E196" s="266"/>
      <c r="F196" s="267"/>
      <c r="G196" s="268"/>
      <c r="H196" s="289" t="s">
        <v>244</v>
      </c>
      <c r="I196" s="289" t="s">
        <v>239</v>
      </c>
      <c r="J196" s="290"/>
      <c r="K196" s="195" t="s">
        <v>143</v>
      </c>
      <c r="L196" s="289"/>
      <c r="M196" s="289"/>
      <c r="N196" s="289" t="s">
        <v>240</v>
      </c>
      <c r="O196" s="266"/>
      <c r="P196" s="292"/>
      <c r="Q196" s="266"/>
    </row>
    <row r="197">
      <c r="E197" s="266"/>
      <c r="F197" s="278"/>
      <c r="G197" s="279"/>
      <c r="H197" s="274" t="s">
        <v>246</v>
      </c>
      <c r="I197" s="274" t="s">
        <v>239</v>
      </c>
      <c r="J197" s="261"/>
      <c r="K197" s="274">
        <f t="shared" ref="K197:M197" si="39">K195/SHARDING(K196)</f>
        <v>256</v>
      </c>
      <c r="L197" s="274">
        <f t="shared" si="39"/>
        <v>5120</v>
      </c>
      <c r="M197" s="274">
        <f t="shared" si="39"/>
        <v>512</v>
      </c>
      <c r="N197" s="274" t="s">
        <v>240</v>
      </c>
      <c r="O197" s="241"/>
      <c r="P197" s="276">
        <f>SIZEOF_IN_MIB(J197:M197, $O194)</f>
        <v>1280</v>
      </c>
      <c r="Q197" s="241"/>
    </row>
    <row r="198">
      <c r="E198" s="266"/>
      <c r="F198" s="259" t="s">
        <v>257</v>
      </c>
      <c r="G198" s="260"/>
      <c r="H198" s="271" t="s">
        <v>238</v>
      </c>
      <c r="I198" s="271" t="s">
        <v>239</v>
      </c>
      <c r="J198" s="269" t="s">
        <v>40</v>
      </c>
      <c r="K198" s="269" t="s">
        <v>38</v>
      </c>
      <c r="L198" s="269" t="s">
        <v>42</v>
      </c>
      <c r="M198" s="269" t="s">
        <v>154</v>
      </c>
      <c r="N198" s="271" t="s">
        <v>240</v>
      </c>
      <c r="O198" s="399" t="s">
        <v>82</v>
      </c>
      <c r="P198" s="273"/>
      <c r="Q198" s="399" t="b">
        <v>1</v>
      </c>
    </row>
    <row r="199">
      <c r="E199" s="266"/>
      <c r="F199" s="267"/>
      <c r="G199" s="268"/>
      <c r="H199" s="262" t="s">
        <v>242</v>
      </c>
      <c r="I199" s="274" t="s">
        <v>239</v>
      </c>
      <c r="J199" s="274">
        <f t="shared" ref="J199:M199" si="40">PARAMS(J198)</f>
        <v>4096</v>
      </c>
      <c r="K199" s="274">
        <f t="shared" si="40"/>
        <v>1</v>
      </c>
      <c r="L199" s="274">
        <f t="shared" si="40"/>
        <v>5120</v>
      </c>
      <c r="M199" s="274">
        <f t="shared" si="40"/>
        <v>128</v>
      </c>
      <c r="N199" s="274" t="s">
        <v>240</v>
      </c>
      <c r="O199" s="275"/>
      <c r="P199" s="276">
        <f>SIZEOF_IN_MIB(J199:M199, $O198)</f>
        <v>5120</v>
      </c>
      <c r="Q199" s="275"/>
    </row>
    <row r="200">
      <c r="E200" s="266"/>
      <c r="F200" s="267"/>
      <c r="G200" s="268"/>
      <c r="H200" s="271" t="s">
        <v>244</v>
      </c>
      <c r="I200" s="271" t="s">
        <v>239</v>
      </c>
      <c r="J200" s="269" t="s">
        <v>143</v>
      </c>
      <c r="K200" s="269"/>
      <c r="L200" s="269"/>
      <c r="M200" s="271"/>
      <c r="N200" s="271" t="s">
        <v>240</v>
      </c>
      <c r="O200" s="272"/>
      <c r="P200" s="273"/>
      <c r="Q200" s="272"/>
    </row>
    <row r="201">
      <c r="E201" s="266"/>
      <c r="F201" s="278"/>
      <c r="G201" s="279"/>
      <c r="H201" s="274" t="s">
        <v>246</v>
      </c>
      <c r="I201" s="274" t="s">
        <v>239</v>
      </c>
      <c r="J201" s="274">
        <f t="shared" ref="J201:M201" si="41">J199/SHARDING(J200)</f>
        <v>256</v>
      </c>
      <c r="K201" s="274">
        <f t="shared" si="41"/>
        <v>1</v>
      </c>
      <c r="L201" s="274">
        <f t="shared" si="41"/>
        <v>5120</v>
      </c>
      <c r="M201" s="274">
        <f t="shared" si="41"/>
        <v>128</v>
      </c>
      <c r="N201" s="274" t="s">
        <v>240</v>
      </c>
      <c r="O201" s="241"/>
      <c r="P201" s="276">
        <f>SIZEOF_IN_MIB(J201:M201, $O198)</f>
        <v>320</v>
      </c>
      <c r="Q201" s="241"/>
    </row>
    <row r="202">
      <c r="E202" s="266"/>
      <c r="F202" s="400" t="s">
        <v>293</v>
      </c>
      <c r="G202" s="385" t="s">
        <v>45</v>
      </c>
      <c r="H202" s="476" t="s">
        <v>306</v>
      </c>
      <c r="I202" s="270"/>
      <c r="J202" s="270"/>
      <c r="K202" s="270"/>
      <c r="L202" s="271"/>
      <c r="M202" s="271"/>
      <c r="N202" s="271"/>
      <c r="O202" s="477"/>
      <c r="P202" s="273"/>
      <c r="Q202" s="477"/>
    </row>
    <row r="203">
      <c r="E203" s="266"/>
      <c r="F203" s="277"/>
      <c r="G203" s="385"/>
      <c r="H203" s="274"/>
      <c r="I203" s="418"/>
      <c r="J203" s="261"/>
      <c r="K203" s="261"/>
      <c r="L203" s="274"/>
      <c r="M203" s="274"/>
      <c r="N203" s="274"/>
      <c r="O203" s="261"/>
      <c r="P203" s="276"/>
      <c r="Q203" s="222"/>
    </row>
    <row r="204">
      <c r="E204" s="266"/>
      <c r="F204" s="384" t="s">
        <v>285</v>
      </c>
      <c r="G204" s="385" t="s">
        <v>286</v>
      </c>
      <c r="H204" s="271" t="str">
        <f>VLOOKUP(O190&amp;","&amp;O194,$T$2:$W$11,4, FALSE)</f>
        <v>bf16</v>
      </c>
      <c r="I204" s="419"/>
      <c r="J204" s="270"/>
      <c r="K204" s="270"/>
      <c r="L204" s="271"/>
      <c r="M204" s="271"/>
      <c r="N204" s="271"/>
      <c r="O204" s="270"/>
      <c r="P204" s="273"/>
      <c r="Q204" s="305"/>
    </row>
    <row r="205">
      <c r="E205" s="266"/>
      <c r="F205" s="266"/>
      <c r="G205" s="381" t="s">
        <v>299</v>
      </c>
      <c r="H205" s="420" t="str">
        <f>CALCULATE_FLOPS(J193:M193,J197:M197,M197,K197,H204)</f>
        <v>#N/A</v>
      </c>
      <c r="I205" s="418"/>
      <c r="J205" s="261"/>
      <c r="K205" s="261"/>
      <c r="L205" s="274"/>
      <c r="M205" s="274"/>
      <c r="N205" s="274"/>
      <c r="O205" s="261"/>
      <c r="P205" s="276"/>
      <c r="Q205" s="222"/>
    </row>
    <row r="206">
      <c r="E206" s="266"/>
      <c r="F206" s="277"/>
      <c r="G206" s="388" t="s">
        <v>288</v>
      </c>
      <c r="H206" s="389" t="str">
        <f>COMPUTE_TIME_MS(H205, H204)</f>
        <v>#N/A</v>
      </c>
      <c r="I206" s="390"/>
      <c r="J206" s="391"/>
      <c r="K206" s="391"/>
      <c r="L206" s="392"/>
      <c r="M206" s="392"/>
      <c r="N206" s="392"/>
      <c r="O206" s="391"/>
      <c r="P206" s="393"/>
      <c r="Q206" s="305"/>
    </row>
    <row r="207">
      <c r="E207" s="266"/>
      <c r="F207" s="384" t="s">
        <v>289</v>
      </c>
      <c r="G207" s="381" t="s">
        <v>290</v>
      </c>
      <c r="H207" s="303">
        <f>IF(Q190,0,P193)+IF(Q194,0,P197)+IF(Q198,0,P201)</f>
        <v>1312</v>
      </c>
      <c r="I207" s="261"/>
      <c r="J207" s="261"/>
      <c r="K207" s="261"/>
      <c r="L207" s="274"/>
      <c r="M207" s="274"/>
      <c r="N207" s="274"/>
      <c r="O207" s="261"/>
      <c r="P207" s="276"/>
      <c r="Q207" s="222"/>
    </row>
    <row r="208">
      <c r="E208" s="277"/>
      <c r="F208" s="277"/>
      <c r="G208" s="395" t="s">
        <v>291</v>
      </c>
      <c r="H208" s="430">
        <f>HBM_TIME_MS(H207)</f>
        <v>0.4378844839</v>
      </c>
      <c r="I208" s="391"/>
      <c r="J208" s="391"/>
      <c r="K208" s="391"/>
      <c r="L208" s="392"/>
      <c r="M208" s="392"/>
      <c r="N208" s="392"/>
      <c r="O208" s="391"/>
      <c r="P208" s="393"/>
      <c r="Q208" s="305"/>
    </row>
    <row r="209">
      <c r="E209" s="258" t="s">
        <v>307</v>
      </c>
      <c r="F209" s="282" t="s">
        <v>249</v>
      </c>
      <c r="G209" s="260"/>
      <c r="H209" s="290" t="s">
        <v>238</v>
      </c>
      <c r="I209" s="290" t="s">
        <v>239</v>
      </c>
      <c r="J209" s="195" t="s">
        <v>40</v>
      </c>
      <c r="K209" s="195" t="s">
        <v>38</v>
      </c>
      <c r="L209" s="195" t="s">
        <v>154</v>
      </c>
      <c r="M209" s="398" t="s">
        <v>151</v>
      </c>
      <c r="N209" s="290" t="s">
        <v>240</v>
      </c>
      <c r="O209" s="291" t="s">
        <v>82</v>
      </c>
      <c r="P209" s="292"/>
      <c r="Q209" s="291" t="b">
        <v>0</v>
      </c>
    </row>
    <row r="210">
      <c r="E210" s="266"/>
      <c r="F210" s="267"/>
      <c r="G210" s="268"/>
      <c r="H210" s="195" t="s">
        <v>242</v>
      </c>
      <c r="I210" s="290" t="s">
        <v>239</v>
      </c>
      <c r="J210" s="289">
        <f t="shared" ref="J210:M210" si="42">PARAMS(J209)</f>
        <v>4096</v>
      </c>
      <c r="K210" s="290">
        <f t="shared" si="42"/>
        <v>1</v>
      </c>
      <c r="L210" s="290">
        <f t="shared" si="42"/>
        <v>128</v>
      </c>
      <c r="M210" s="290">
        <f t="shared" si="42"/>
        <v>64</v>
      </c>
      <c r="N210" s="290" t="s">
        <v>240</v>
      </c>
      <c r="O210" s="266"/>
      <c r="P210" s="292">
        <f>SIZEOF_IN_MIB(J210:M210, $O209)</f>
        <v>64</v>
      </c>
      <c r="Q210" s="266"/>
    </row>
    <row r="211">
      <c r="E211" s="266"/>
      <c r="F211" s="267"/>
      <c r="G211" s="268"/>
      <c r="H211" s="289" t="s">
        <v>244</v>
      </c>
      <c r="I211" s="289" t="s">
        <v>239</v>
      </c>
      <c r="J211" s="195" t="s">
        <v>143</v>
      </c>
      <c r="K211" s="195"/>
      <c r="L211" s="195"/>
      <c r="M211" s="289"/>
      <c r="N211" s="289" t="s">
        <v>240</v>
      </c>
      <c r="O211" s="266"/>
      <c r="P211" s="292"/>
      <c r="Q211" s="266"/>
    </row>
    <row r="212">
      <c r="E212" s="266"/>
      <c r="F212" s="278"/>
      <c r="G212" s="279"/>
      <c r="H212" s="195" t="s">
        <v>246</v>
      </c>
      <c r="I212" s="289" t="s">
        <v>239</v>
      </c>
      <c r="J212" s="289">
        <f t="shared" ref="J212:M212" si="43">J210/SHARDING(J211)</f>
        <v>256</v>
      </c>
      <c r="K212" s="289">
        <f t="shared" si="43"/>
        <v>1</v>
      </c>
      <c r="L212" s="289">
        <f t="shared" si="43"/>
        <v>128</v>
      </c>
      <c r="M212" s="289">
        <f t="shared" si="43"/>
        <v>64</v>
      </c>
      <c r="N212" s="289" t="s">
        <v>240</v>
      </c>
      <c r="O212" s="277"/>
      <c r="P212" s="292">
        <f>SIZEOF_IN_MIB(J212:M212, $O209)</f>
        <v>4</v>
      </c>
      <c r="Q212" s="277"/>
    </row>
    <row r="213">
      <c r="E213" s="266"/>
      <c r="F213" s="259" t="s">
        <v>253</v>
      </c>
      <c r="G213" s="260"/>
      <c r="H213" s="289" t="s">
        <v>238</v>
      </c>
      <c r="I213" s="289" t="s">
        <v>239</v>
      </c>
      <c r="J213" s="290"/>
      <c r="K213" s="195" t="s">
        <v>40</v>
      </c>
      <c r="L213" s="195" t="s">
        <v>42</v>
      </c>
      <c r="M213" s="398" t="s">
        <v>151</v>
      </c>
      <c r="N213" s="289" t="s">
        <v>240</v>
      </c>
      <c r="O213" s="291" t="s">
        <v>82</v>
      </c>
      <c r="P213" s="292"/>
      <c r="Q213" s="291" t="b">
        <v>0</v>
      </c>
    </row>
    <row r="214">
      <c r="E214" s="266"/>
      <c r="F214" s="267"/>
      <c r="G214" s="268"/>
      <c r="H214" s="195" t="s">
        <v>242</v>
      </c>
      <c r="I214" s="289" t="s">
        <v>239</v>
      </c>
      <c r="J214" s="290"/>
      <c r="K214" s="289">
        <f t="shared" ref="K214:M214" si="44">PARAMS(K213)</f>
        <v>4096</v>
      </c>
      <c r="L214" s="289">
        <f t="shared" si="44"/>
        <v>5120</v>
      </c>
      <c r="M214" s="289">
        <f t="shared" si="44"/>
        <v>64</v>
      </c>
      <c r="N214" s="289" t="s">
        <v>240</v>
      </c>
      <c r="O214" s="266"/>
      <c r="P214" s="292">
        <f>SIZEOF_IN_MIB(J214:M214, $O213)</f>
        <v>2560</v>
      </c>
      <c r="Q214" s="266"/>
    </row>
    <row r="215">
      <c r="E215" s="266"/>
      <c r="F215" s="267"/>
      <c r="G215" s="268"/>
      <c r="H215" s="289" t="s">
        <v>244</v>
      </c>
      <c r="I215" s="289" t="s">
        <v>239</v>
      </c>
      <c r="J215" s="290"/>
      <c r="K215" s="195" t="s">
        <v>143</v>
      </c>
      <c r="L215" s="289"/>
      <c r="M215" s="289"/>
      <c r="N215" s="289" t="s">
        <v>240</v>
      </c>
      <c r="O215" s="266"/>
      <c r="P215" s="292"/>
      <c r="Q215" s="266"/>
    </row>
    <row r="216">
      <c r="E216" s="266"/>
      <c r="F216" s="278"/>
      <c r="G216" s="279"/>
      <c r="H216" s="274" t="s">
        <v>246</v>
      </c>
      <c r="I216" s="274" t="s">
        <v>239</v>
      </c>
      <c r="J216" s="261"/>
      <c r="K216" s="274">
        <f t="shared" ref="K216:M216" si="45">K214/SHARDING(K215)</f>
        <v>256</v>
      </c>
      <c r="L216" s="274">
        <f t="shared" si="45"/>
        <v>5120</v>
      </c>
      <c r="M216" s="274">
        <f t="shared" si="45"/>
        <v>64</v>
      </c>
      <c r="N216" s="274" t="s">
        <v>240</v>
      </c>
      <c r="O216" s="241"/>
      <c r="P216" s="276">
        <f>SIZEOF_IN_MIB(J216:M216, $O213)</f>
        <v>160</v>
      </c>
      <c r="Q216" s="241"/>
    </row>
    <row r="217">
      <c r="E217" s="266"/>
      <c r="F217" s="259" t="s">
        <v>257</v>
      </c>
      <c r="G217" s="260"/>
      <c r="H217" s="271" t="s">
        <v>238</v>
      </c>
      <c r="I217" s="271" t="s">
        <v>239</v>
      </c>
      <c r="J217" s="269" t="s">
        <v>40</v>
      </c>
      <c r="K217" s="269" t="s">
        <v>38</v>
      </c>
      <c r="L217" s="269" t="s">
        <v>42</v>
      </c>
      <c r="M217" s="269" t="s">
        <v>154</v>
      </c>
      <c r="N217" s="271" t="s">
        <v>240</v>
      </c>
      <c r="O217" s="478" t="s">
        <v>82</v>
      </c>
      <c r="P217" s="273"/>
      <c r="Q217" s="399" t="b">
        <v>1</v>
      </c>
    </row>
    <row r="218">
      <c r="E218" s="266"/>
      <c r="F218" s="267"/>
      <c r="G218" s="268"/>
      <c r="H218" s="262" t="s">
        <v>242</v>
      </c>
      <c r="I218" s="274" t="s">
        <v>239</v>
      </c>
      <c r="J218" s="274">
        <f t="shared" ref="J218:M218" si="46">PARAMS(J217)</f>
        <v>4096</v>
      </c>
      <c r="K218" s="274">
        <f t="shared" si="46"/>
        <v>1</v>
      </c>
      <c r="L218" s="274">
        <f t="shared" si="46"/>
        <v>5120</v>
      </c>
      <c r="M218" s="274">
        <f t="shared" si="46"/>
        <v>128</v>
      </c>
      <c r="N218" s="274" t="s">
        <v>240</v>
      </c>
      <c r="O218" s="275"/>
      <c r="P218" s="276">
        <f>SIZEOF_IN_MIB(J218:M218, $O217)</f>
        <v>5120</v>
      </c>
      <c r="Q218" s="275"/>
    </row>
    <row r="219">
      <c r="E219" s="266"/>
      <c r="F219" s="267"/>
      <c r="G219" s="268"/>
      <c r="H219" s="271" t="s">
        <v>244</v>
      </c>
      <c r="I219" s="271" t="s">
        <v>239</v>
      </c>
      <c r="J219" s="269" t="s">
        <v>143</v>
      </c>
      <c r="K219" s="269"/>
      <c r="L219" s="269"/>
      <c r="M219" s="271"/>
      <c r="N219" s="271" t="s">
        <v>240</v>
      </c>
      <c r="O219" s="272"/>
      <c r="P219" s="273"/>
      <c r="Q219" s="272"/>
    </row>
    <row r="220">
      <c r="E220" s="266"/>
      <c r="F220" s="278"/>
      <c r="G220" s="279"/>
      <c r="H220" s="274" t="s">
        <v>246</v>
      </c>
      <c r="I220" s="274" t="s">
        <v>239</v>
      </c>
      <c r="J220" s="274">
        <f t="shared" ref="J220:M220" si="47">J218/SHARDING(J219)</f>
        <v>256</v>
      </c>
      <c r="K220" s="274">
        <f t="shared" si="47"/>
        <v>1</v>
      </c>
      <c r="L220" s="274">
        <f t="shared" si="47"/>
        <v>5120</v>
      </c>
      <c r="M220" s="274">
        <f t="shared" si="47"/>
        <v>128</v>
      </c>
      <c r="N220" s="274" t="s">
        <v>240</v>
      </c>
      <c r="O220" s="241"/>
      <c r="P220" s="276">
        <f>SIZEOF_IN_MIB(J220:M220, $O217)</f>
        <v>320</v>
      </c>
      <c r="Q220" s="241"/>
    </row>
    <row r="221">
      <c r="E221" s="266"/>
      <c r="F221" s="400" t="s">
        <v>293</v>
      </c>
      <c r="G221" s="385" t="s">
        <v>45</v>
      </c>
      <c r="H221" s="423"/>
      <c r="I221" s="424"/>
      <c r="J221" s="270"/>
      <c r="K221" s="270"/>
      <c r="L221" s="271"/>
      <c r="M221" s="271"/>
      <c r="N221" s="271"/>
      <c r="O221" s="270"/>
      <c r="P221" s="273"/>
      <c r="Q221" s="305"/>
    </row>
    <row r="222">
      <c r="E222" s="266"/>
      <c r="F222" s="277"/>
      <c r="G222" s="385"/>
      <c r="H222" s="274"/>
      <c r="I222" s="418"/>
      <c r="J222" s="261"/>
      <c r="K222" s="261"/>
      <c r="L222" s="274"/>
      <c r="M222" s="274"/>
      <c r="N222" s="274"/>
      <c r="O222" s="261"/>
      <c r="P222" s="276"/>
      <c r="Q222" s="222"/>
    </row>
    <row r="223">
      <c r="E223" s="266"/>
      <c r="F223" s="384" t="s">
        <v>285</v>
      </c>
      <c r="G223" s="385" t="s">
        <v>286</v>
      </c>
      <c r="H223" s="271" t="str">
        <f>VLOOKUP(O209&amp;","&amp;O213,$T$2:$W$11,4, FALSE)</f>
        <v>bf16</v>
      </c>
      <c r="I223" s="419"/>
      <c r="J223" s="270"/>
      <c r="K223" s="270"/>
      <c r="L223" s="271"/>
      <c r="M223" s="271"/>
      <c r="N223" s="271"/>
      <c r="O223" s="270"/>
      <c r="P223" s="273"/>
      <c r="Q223" s="305"/>
    </row>
    <row r="224">
      <c r="E224" s="266"/>
      <c r="F224" s="266"/>
      <c r="G224" s="381" t="s">
        <v>299</v>
      </c>
      <c r="H224" s="420" t="str">
        <f>CALCULATE_FLOPS(J212:M212,J216:M216,M216,K216,H223)</f>
        <v>#N/A</v>
      </c>
      <c r="I224" s="418"/>
      <c r="J224" s="261"/>
      <c r="K224" s="261"/>
      <c r="L224" s="274"/>
      <c r="M224" s="274"/>
      <c r="N224" s="274"/>
      <c r="O224" s="261"/>
      <c r="P224" s="276"/>
      <c r="Q224" s="222"/>
    </row>
    <row r="225">
      <c r="E225" s="266"/>
      <c r="F225" s="277"/>
      <c r="G225" s="388" t="s">
        <v>288</v>
      </c>
      <c r="H225" s="421" t="str">
        <f>COMPUTE_TIME_MS(H224, H223)</f>
        <v>#N/A</v>
      </c>
      <c r="I225" s="390"/>
      <c r="J225" s="391"/>
      <c r="K225" s="391"/>
      <c r="L225" s="392"/>
      <c r="M225" s="392"/>
      <c r="N225" s="392"/>
      <c r="O225" s="391"/>
      <c r="P225" s="393"/>
      <c r="Q225" s="305"/>
    </row>
    <row r="226">
      <c r="E226" s="266"/>
      <c r="F226" s="384" t="s">
        <v>289</v>
      </c>
      <c r="G226" s="381" t="s">
        <v>290</v>
      </c>
      <c r="H226" s="303">
        <f>IF(Q209,0,P212)+IF(Q213,0,P216)+IF(Q217,0,P220)</f>
        <v>164</v>
      </c>
      <c r="I226" s="261"/>
      <c r="J226" s="261"/>
      <c r="K226" s="261"/>
      <c r="L226" s="274"/>
      <c r="M226" s="274"/>
      <c r="N226" s="274"/>
      <c r="O226" s="261"/>
      <c r="P226" s="276"/>
      <c r="Q226" s="222"/>
    </row>
    <row r="227">
      <c r="E227" s="277"/>
      <c r="F227" s="277"/>
      <c r="G227" s="395" t="s">
        <v>291</v>
      </c>
      <c r="H227" s="430">
        <f>HBM_TIME_MS(H226)</f>
        <v>0.05473556049</v>
      </c>
      <c r="I227" s="391"/>
      <c r="J227" s="391"/>
      <c r="K227" s="391"/>
      <c r="L227" s="392"/>
      <c r="M227" s="392"/>
      <c r="N227" s="392"/>
      <c r="O227" s="391"/>
      <c r="P227" s="393"/>
      <c r="Q227" s="305"/>
    </row>
    <row r="228">
      <c r="E228" s="258" t="s">
        <v>308</v>
      </c>
      <c r="F228" s="282" t="s">
        <v>249</v>
      </c>
      <c r="G228" s="260"/>
      <c r="H228" s="290" t="s">
        <v>238</v>
      </c>
      <c r="I228" s="290" t="s">
        <v>239</v>
      </c>
      <c r="J228" s="195" t="s">
        <v>40</v>
      </c>
      <c r="K228" s="195" t="s">
        <v>38</v>
      </c>
      <c r="L228" s="398" t="s">
        <v>42</v>
      </c>
      <c r="M228" s="195" t="s">
        <v>154</v>
      </c>
      <c r="N228" s="290" t="s">
        <v>240</v>
      </c>
      <c r="O228" s="291" t="s">
        <v>82</v>
      </c>
      <c r="P228" s="292"/>
      <c r="Q228" s="291" t="b">
        <v>1</v>
      </c>
    </row>
    <row r="229">
      <c r="E229" s="266"/>
      <c r="F229" s="267"/>
      <c r="G229" s="268"/>
      <c r="H229" s="195" t="s">
        <v>242</v>
      </c>
      <c r="I229" s="290" t="s">
        <v>239</v>
      </c>
      <c r="J229" s="289">
        <f t="shared" ref="J229:M229" si="48">PARAMS(J228)</f>
        <v>4096</v>
      </c>
      <c r="K229" s="290">
        <f t="shared" si="48"/>
        <v>1</v>
      </c>
      <c r="L229" s="290">
        <f t="shared" si="48"/>
        <v>5120</v>
      </c>
      <c r="M229" s="290">
        <f t="shared" si="48"/>
        <v>128</v>
      </c>
      <c r="N229" s="290" t="s">
        <v>240</v>
      </c>
      <c r="O229" s="266"/>
      <c r="P229" s="292">
        <f>SIZEOF_IN_MIB(J229:M229, $O228)</f>
        <v>5120</v>
      </c>
      <c r="Q229" s="266"/>
    </row>
    <row r="230">
      <c r="E230" s="266"/>
      <c r="F230" s="267"/>
      <c r="G230" s="268"/>
      <c r="H230" s="289" t="s">
        <v>244</v>
      </c>
      <c r="I230" s="289" t="s">
        <v>239</v>
      </c>
      <c r="J230" s="195" t="s">
        <v>143</v>
      </c>
      <c r="K230" s="195"/>
      <c r="L230" s="195"/>
      <c r="M230" s="289"/>
      <c r="N230" s="289" t="s">
        <v>240</v>
      </c>
      <c r="O230" s="266"/>
      <c r="P230" s="292"/>
      <c r="Q230" s="266"/>
    </row>
    <row r="231">
      <c r="E231" s="266"/>
      <c r="F231" s="278"/>
      <c r="G231" s="279"/>
      <c r="H231" s="195" t="s">
        <v>246</v>
      </c>
      <c r="I231" s="289" t="s">
        <v>239</v>
      </c>
      <c r="J231" s="289">
        <f t="shared" ref="J231:M231" si="49">J229/SHARDING(J230)</f>
        <v>256</v>
      </c>
      <c r="K231" s="289">
        <f t="shared" si="49"/>
        <v>1</v>
      </c>
      <c r="L231" s="289">
        <f t="shared" si="49"/>
        <v>5120</v>
      </c>
      <c r="M231" s="289">
        <f t="shared" si="49"/>
        <v>128</v>
      </c>
      <c r="N231" s="289" t="s">
        <v>240</v>
      </c>
      <c r="O231" s="277"/>
      <c r="P231" s="292">
        <f>SIZEOF_IN_MIB(J231:M231, $O228)</f>
        <v>320</v>
      </c>
      <c r="Q231" s="277"/>
    </row>
    <row r="232">
      <c r="E232" s="266"/>
      <c r="F232" s="259" t="s">
        <v>253</v>
      </c>
      <c r="G232" s="260"/>
      <c r="H232" s="289" t="s">
        <v>238</v>
      </c>
      <c r="I232" s="289" t="s">
        <v>239</v>
      </c>
      <c r="J232" s="195" t="s">
        <v>40</v>
      </c>
      <c r="K232" s="195"/>
      <c r="L232" s="398" t="s">
        <v>42</v>
      </c>
      <c r="M232" s="195" t="s">
        <v>145</v>
      </c>
      <c r="N232" s="289" t="s">
        <v>240</v>
      </c>
      <c r="O232" s="291" t="s">
        <v>82</v>
      </c>
      <c r="P232" s="292"/>
      <c r="Q232" s="291" t="b">
        <v>1</v>
      </c>
    </row>
    <row r="233">
      <c r="E233" s="266"/>
      <c r="F233" s="267"/>
      <c r="G233" s="268"/>
      <c r="H233" s="195" t="s">
        <v>242</v>
      </c>
      <c r="I233" s="289" t="s">
        <v>239</v>
      </c>
      <c r="J233" s="289">
        <f>PARAMS(J232)</f>
        <v>4096</v>
      </c>
      <c r="K233" s="289"/>
      <c r="L233" s="289">
        <f t="shared" ref="L233:M233" si="50">PARAMS(L232)</f>
        <v>5120</v>
      </c>
      <c r="M233" s="289">
        <f t="shared" si="50"/>
        <v>512</v>
      </c>
      <c r="N233" s="289" t="s">
        <v>240</v>
      </c>
      <c r="O233" s="266"/>
      <c r="P233" s="292">
        <f>SIZEOF_IN_MIB(J233:M233, $O232)</f>
        <v>20480</v>
      </c>
      <c r="Q233" s="266"/>
    </row>
    <row r="234">
      <c r="E234" s="266"/>
      <c r="F234" s="267"/>
      <c r="G234" s="268"/>
      <c r="H234" s="289" t="s">
        <v>244</v>
      </c>
      <c r="I234" s="289" t="s">
        <v>239</v>
      </c>
      <c r="J234" s="195" t="s">
        <v>143</v>
      </c>
      <c r="K234" s="290"/>
      <c r="L234" s="289"/>
      <c r="M234" s="289"/>
      <c r="N234" s="289" t="s">
        <v>240</v>
      </c>
      <c r="O234" s="266"/>
      <c r="P234" s="292"/>
      <c r="Q234" s="266"/>
    </row>
    <row r="235">
      <c r="E235" s="266"/>
      <c r="F235" s="278"/>
      <c r="G235" s="279"/>
      <c r="H235" s="274" t="s">
        <v>246</v>
      </c>
      <c r="I235" s="274" t="s">
        <v>239</v>
      </c>
      <c r="J235" s="274">
        <f>J233/SHARDING(J234)</f>
        <v>256</v>
      </c>
      <c r="K235" s="274"/>
      <c r="L235" s="274">
        <f t="shared" ref="L235:M235" si="51">L233/SHARDING(L234)</f>
        <v>5120</v>
      </c>
      <c r="M235" s="274">
        <f t="shared" si="51"/>
        <v>512</v>
      </c>
      <c r="N235" s="274" t="s">
        <v>240</v>
      </c>
      <c r="O235" s="241"/>
      <c r="P235" s="276">
        <f>SIZEOF_IN_MIB(J235:M235, $O232)</f>
        <v>1280</v>
      </c>
      <c r="Q235" s="241"/>
    </row>
    <row r="236">
      <c r="E236" s="266"/>
      <c r="F236" s="259" t="s">
        <v>257</v>
      </c>
      <c r="G236" s="260"/>
      <c r="H236" s="271" t="s">
        <v>238</v>
      </c>
      <c r="I236" s="271" t="s">
        <v>239</v>
      </c>
      <c r="J236" s="269" t="s">
        <v>40</v>
      </c>
      <c r="K236" s="269" t="s">
        <v>38</v>
      </c>
      <c r="L236" s="269" t="s">
        <v>154</v>
      </c>
      <c r="M236" s="269" t="s">
        <v>145</v>
      </c>
      <c r="N236" s="271" t="s">
        <v>240</v>
      </c>
      <c r="O236" s="478" t="s">
        <v>82</v>
      </c>
      <c r="P236" s="273"/>
      <c r="Q236" s="399" t="b">
        <v>0</v>
      </c>
    </row>
    <row r="237">
      <c r="E237" s="266"/>
      <c r="F237" s="267"/>
      <c r="G237" s="268"/>
      <c r="H237" s="262" t="s">
        <v>242</v>
      </c>
      <c r="I237" s="274" t="s">
        <v>239</v>
      </c>
      <c r="J237" s="274">
        <f t="shared" ref="J237:M237" si="52">PARAMS(J236)</f>
        <v>4096</v>
      </c>
      <c r="K237" s="274">
        <f t="shared" si="52"/>
        <v>1</v>
      </c>
      <c r="L237" s="274">
        <f t="shared" si="52"/>
        <v>128</v>
      </c>
      <c r="M237" s="274">
        <f t="shared" si="52"/>
        <v>512</v>
      </c>
      <c r="N237" s="274" t="s">
        <v>240</v>
      </c>
      <c r="O237" s="275"/>
      <c r="P237" s="276">
        <f>SIZEOF_IN_MIB(J237:M237, $O236)</f>
        <v>512</v>
      </c>
      <c r="Q237" s="275"/>
    </row>
    <row r="238">
      <c r="E238" s="266"/>
      <c r="F238" s="267"/>
      <c r="G238" s="268"/>
      <c r="H238" s="271" t="s">
        <v>244</v>
      </c>
      <c r="I238" s="271" t="s">
        <v>239</v>
      </c>
      <c r="J238" s="269" t="s">
        <v>143</v>
      </c>
      <c r="K238" s="269"/>
      <c r="L238" s="269"/>
      <c r="M238" s="271"/>
      <c r="N238" s="271" t="s">
        <v>240</v>
      </c>
      <c r="O238" s="272"/>
      <c r="P238" s="273"/>
      <c r="Q238" s="272"/>
    </row>
    <row r="239">
      <c r="E239" s="266"/>
      <c r="F239" s="278"/>
      <c r="G239" s="279"/>
      <c r="H239" s="274" t="s">
        <v>246</v>
      </c>
      <c r="I239" s="274" t="s">
        <v>239</v>
      </c>
      <c r="J239" s="274">
        <f t="shared" ref="J239:M239" si="53">J237/SHARDING(J238)</f>
        <v>256</v>
      </c>
      <c r="K239" s="274">
        <f t="shared" si="53"/>
        <v>1</v>
      </c>
      <c r="L239" s="274">
        <f t="shared" si="53"/>
        <v>128</v>
      </c>
      <c r="M239" s="274">
        <f t="shared" si="53"/>
        <v>512</v>
      </c>
      <c r="N239" s="274" t="s">
        <v>240</v>
      </c>
      <c r="O239" s="241"/>
      <c r="P239" s="276">
        <f>SIZEOF_IN_MIB(J239:M239, $O236)</f>
        <v>32</v>
      </c>
      <c r="Q239" s="241"/>
    </row>
    <row r="240">
      <c r="E240" s="266"/>
      <c r="F240" s="400" t="s">
        <v>293</v>
      </c>
      <c r="G240" s="385" t="s">
        <v>45</v>
      </c>
      <c r="H240" s="423"/>
      <c r="I240" s="424"/>
      <c r="J240" s="270"/>
      <c r="K240" s="270"/>
      <c r="L240" s="271"/>
      <c r="M240" s="271"/>
      <c r="N240" s="271"/>
      <c r="O240" s="270"/>
      <c r="P240" s="273"/>
      <c r="Q240" s="305"/>
    </row>
    <row r="241">
      <c r="E241" s="266"/>
      <c r="F241" s="277"/>
      <c r="G241" s="385"/>
      <c r="H241" s="274"/>
      <c r="I241" s="418"/>
      <c r="J241" s="261"/>
      <c r="K241" s="261"/>
      <c r="L241" s="274"/>
      <c r="M241" s="274"/>
      <c r="N241" s="274"/>
      <c r="O241" s="261"/>
      <c r="P241" s="276"/>
      <c r="Q241" s="222"/>
    </row>
    <row r="242">
      <c r="E242" s="266"/>
      <c r="F242" s="384" t="s">
        <v>285</v>
      </c>
      <c r="G242" s="385" t="s">
        <v>286</v>
      </c>
      <c r="H242" s="271" t="str">
        <f>VLOOKUP(O228&amp;","&amp;O232,$T$2:$W$11,4, FALSE)</f>
        <v>bf16</v>
      </c>
      <c r="I242" s="419"/>
      <c r="J242" s="270"/>
      <c r="K242" s="270"/>
      <c r="L242" s="271"/>
      <c r="M242" s="271"/>
      <c r="N242" s="271"/>
      <c r="O242" s="270"/>
      <c r="P242" s="273"/>
      <c r="Q242" s="305"/>
    </row>
    <row r="243">
      <c r="E243" s="266"/>
      <c r="F243" s="266"/>
      <c r="G243" s="381" t="s">
        <v>299</v>
      </c>
      <c r="H243" s="420" t="str">
        <f>CALCULATE_FLOPS(J231:M231,J235:M235,L235,J235,H242)</f>
        <v>#N/A</v>
      </c>
      <c r="I243" s="418"/>
      <c r="J243" s="261"/>
      <c r="K243" s="261"/>
      <c r="L243" s="274"/>
      <c r="M243" s="274"/>
      <c r="N243" s="274"/>
      <c r="O243" s="261"/>
      <c r="P243" s="276"/>
      <c r="Q243" s="222"/>
    </row>
    <row r="244">
      <c r="E244" s="266"/>
      <c r="F244" s="277"/>
      <c r="G244" s="388" t="s">
        <v>288</v>
      </c>
      <c r="H244" s="421" t="str">
        <f>COMPUTE_TIME_MS(H243, H242)</f>
        <v>#N/A</v>
      </c>
      <c r="I244" s="390"/>
      <c r="J244" s="391"/>
      <c r="K244" s="391"/>
      <c r="L244" s="392"/>
      <c r="M244" s="392"/>
      <c r="N244" s="392"/>
      <c r="O244" s="391"/>
      <c r="P244" s="393"/>
      <c r="Q244" s="305"/>
    </row>
    <row r="245">
      <c r="E245" s="266"/>
      <c r="F245" s="384" t="s">
        <v>289</v>
      </c>
      <c r="G245" s="381" t="s">
        <v>290</v>
      </c>
      <c r="H245" s="303">
        <f>IF(Q228,0,P231)+IF(Q232,0,P235)+IF(Q236,0,P239)</f>
        <v>32</v>
      </c>
      <c r="I245" s="261"/>
      <c r="J245" s="261"/>
      <c r="K245" s="261"/>
      <c r="L245" s="274"/>
      <c r="M245" s="274"/>
      <c r="N245" s="274"/>
      <c r="O245" s="261"/>
      <c r="P245" s="276"/>
      <c r="Q245" s="222"/>
    </row>
    <row r="246">
      <c r="E246" s="277"/>
      <c r="F246" s="277"/>
      <c r="G246" s="395" t="s">
        <v>291</v>
      </c>
      <c r="H246" s="479">
        <f>HBM_TIME_MS(H245)</f>
        <v>0.01068010936</v>
      </c>
      <c r="I246" s="391"/>
      <c r="J246" s="391"/>
      <c r="K246" s="391"/>
      <c r="L246" s="392"/>
      <c r="M246" s="392"/>
      <c r="N246" s="392"/>
      <c r="O246" s="391"/>
      <c r="P246" s="393"/>
      <c r="Q246" s="305"/>
    </row>
    <row r="247">
      <c r="E247" s="258" t="s">
        <v>309</v>
      </c>
      <c r="F247" s="282" t="s">
        <v>249</v>
      </c>
      <c r="G247" s="260"/>
      <c r="H247" s="261" t="s">
        <v>238</v>
      </c>
      <c r="I247" s="261" t="s">
        <v>239</v>
      </c>
      <c r="J247" s="262" t="s">
        <v>40</v>
      </c>
      <c r="K247" s="262" t="s">
        <v>38</v>
      </c>
      <c r="L247" s="262" t="s">
        <v>154</v>
      </c>
      <c r="M247" s="425" t="s">
        <v>145</v>
      </c>
      <c r="N247" s="261" t="s">
        <v>240</v>
      </c>
      <c r="O247" s="263" t="s">
        <v>63</v>
      </c>
      <c r="P247" s="276"/>
      <c r="Q247" s="263" t="b">
        <v>0</v>
      </c>
    </row>
    <row r="248">
      <c r="E248" s="266"/>
      <c r="F248" s="267"/>
      <c r="G248" s="268"/>
      <c r="H248" s="269" t="s">
        <v>242</v>
      </c>
      <c r="I248" s="270" t="s">
        <v>239</v>
      </c>
      <c r="J248" s="271">
        <f t="shared" ref="J248:M248" si="54">PARAMS(J247)</f>
        <v>4096</v>
      </c>
      <c r="K248" s="270">
        <f t="shared" si="54"/>
        <v>1</v>
      </c>
      <c r="L248" s="270">
        <f t="shared" si="54"/>
        <v>128</v>
      </c>
      <c r="M248" s="270">
        <f t="shared" si="54"/>
        <v>512</v>
      </c>
      <c r="N248" s="270" t="s">
        <v>240</v>
      </c>
      <c r="O248" s="272"/>
      <c r="P248" s="273">
        <f>SIZEOF_IN_MIB(J248:M248, $O247)</f>
        <v>256</v>
      </c>
      <c r="Q248" s="272"/>
    </row>
    <row r="249">
      <c r="E249" s="266"/>
      <c r="F249" s="267"/>
      <c r="G249" s="268"/>
      <c r="H249" s="274" t="s">
        <v>244</v>
      </c>
      <c r="I249" s="274" t="s">
        <v>239</v>
      </c>
      <c r="J249" s="262" t="s">
        <v>143</v>
      </c>
      <c r="K249" s="262"/>
      <c r="L249" s="262"/>
      <c r="M249" s="274"/>
      <c r="N249" s="274" t="s">
        <v>240</v>
      </c>
      <c r="O249" s="275"/>
      <c r="P249" s="276"/>
      <c r="Q249" s="275"/>
    </row>
    <row r="250">
      <c r="E250" s="266"/>
      <c r="F250" s="278"/>
      <c r="G250" s="279"/>
      <c r="H250" s="269" t="s">
        <v>246</v>
      </c>
      <c r="I250" s="271" t="s">
        <v>239</v>
      </c>
      <c r="J250" s="271">
        <f t="shared" ref="J250:M250" si="55">J248/SHARDING(J249)</f>
        <v>256</v>
      </c>
      <c r="K250" s="271">
        <f t="shared" si="55"/>
        <v>1</v>
      </c>
      <c r="L250" s="271">
        <f t="shared" si="55"/>
        <v>128</v>
      </c>
      <c r="M250" s="271">
        <f t="shared" si="55"/>
        <v>512</v>
      </c>
      <c r="N250" s="271" t="s">
        <v>240</v>
      </c>
      <c r="O250" s="280"/>
      <c r="P250" s="273">
        <f>SIZEOF_IN_MIB(J250:M250, $O247)</f>
        <v>16</v>
      </c>
      <c r="Q250" s="280"/>
    </row>
    <row r="251">
      <c r="E251" s="266"/>
      <c r="F251" s="259" t="s">
        <v>253</v>
      </c>
      <c r="G251" s="260"/>
      <c r="H251" s="274" t="s">
        <v>238</v>
      </c>
      <c r="I251" s="274" t="s">
        <v>239</v>
      </c>
      <c r="J251" s="261"/>
      <c r="K251" s="262" t="s">
        <v>154</v>
      </c>
      <c r="L251" s="262" t="s">
        <v>148</v>
      </c>
      <c r="M251" s="425" t="s">
        <v>145</v>
      </c>
      <c r="N251" s="274" t="s">
        <v>240</v>
      </c>
      <c r="O251" s="263" t="s">
        <v>63</v>
      </c>
      <c r="P251" s="276"/>
      <c r="Q251" s="263" t="b">
        <v>0</v>
      </c>
    </row>
    <row r="252">
      <c r="E252" s="266"/>
      <c r="F252" s="267"/>
      <c r="G252" s="268"/>
      <c r="H252" s="269" t="s">
        <v>242</v>
      </c>
      <c r="I252" s="271" t="s">
        <v>239</v>
      </c>
      <c r="J252" s="270"/>
      <c r="K252" s="271">
        <f t="shared" ref="K252:M252" si="56">PARAMS(K251)</f>
        <v>128</v>
      </c>
      <c r="L252" s="271">
        <f t="shared" si="56"/>
        <v>128</v>
      </c>
      <c r="M252" s="271">
        <f t="shared" si="56"/>
        <v>512</v>
      </c>
      <c r="N252" s="271" t="s">
        <v>240</v>
      </c>
      <c r="O252" s="272"/>
      <c r="P252" s="273">
        <f>SIZEOF_IN_MIB(J252:M252, $O251)</f>
        <v>8</v>
      </c>
      <c r="Q252" s="272"/>
    </row>
    <row r="253">
      <c r="E253" s="266"/>
      <c r="F253" s="267"/>
      <c r="G253" s="268"/>
      <c r="H253" s="274" t="s">
        <v>244</v>
      </c>
      <c r="I253" s="274" t="s">
        <v>239</v>
      </c>
      <c r="J253" s="261"/>
      <c r="K253" s="261"/>
      <c r="L253" s="274"/>
      <c r="M253" s="274"/>
      <c r="N253" s="274" t="s">
        <v>240</v>
      </c>
      <c r="O253" s="275"/>
      <c r="P253" s="276"/>
      <c r="Q253" s="275"/>
    </row>
    <row r="254">
      <c r="E254" s="266"/>
      <c r="F254" s="278"/>
      <c r="G254" s="279"/>
      <c r="H254" s="271" t="s">
        <v>246</v>
      </c>
      <c r="I254" s="271" t="s">
        <v>239</v>
      </c>
      <c r="J254" s="270"/>
      <c r="K254" s="271">
        <f t="shared" ref="K254:M254" si="57">K252/SHARDING(K253)</f>
        <v>128</v>
      </c>
      <c r="L254" s="271">
        <f t="shared" si="57"/>
        <v>128</v>
      </c>
      <c r="M254" s="271">
        <f t="shared" si="57"/>
        <v>512</v>
      </c>
      <c r="N254" s="271" t="s">
        <v>240</v>
      </c>
      <c r="O254" s="280"/>
      <c r="P254" s="273">
        <f>SIZEOF_IN_MIB(J254:M254, $O251)</f>
        <v>8</v>
      </c>
      <c r="Q254" s="280"/>
    </row>
    <row r="255">
      <c r="E255" s="266"/>
      <c r="F255" s="259" t="s">
        <v>257</v>
      </c>
      <c r="G255" s="260"/>
      <c r="H255" s="274" t="s">
        <v>238</v>
      </c>
      <c r="I255" s="274" t="s">
        <v>239</v>
      </c>
      <c r="J255" s="262" t="s">
        <v>40</v>
      </c>
      <c r="K255" s="262" t="s">
        <v>38</v>
      </c>
      <c r="L255" s="262" t="s">
        <v>154</v>
      </c>
      <c r="M255" s="262" t="s">
        <v>148</v>
      </c>
      <c r="N255" s="274" t="s">
        <v>240</v>
      </c>
      <c r="O255" s="263" t="s">
        <v>82</v>
      </c>
      <c r="P255" s="276"/>
      <c r="Q255" s="263" t="b">
        <v>0</v>
      </c>
    </row>
    <row r="256">
      <c r="E256" s="266"/>
      <c r="F256" s="267"/>
      <c r="G256" s="268"/>
      <c r="H256" s="269" t="s">
        <v>242</v>
      </c>
      <c r="I256" s="271" t="s">
        <v>239</v>
      </c>
      <c r="J256" s="271">
        <f t="shared" ref="J256:M256" si="58">PARAMS(J255)</f>
        <v>4096</v>
      </c>
      <c r="K256" s="271">
        <f t="shared" si="58"/>
        <v>1</v>
      </c>
      <c r="L256" s="271">
        <f t="shared" si="58"/>
        <v>128</v>
      </c>
      <c r="M256" s="271">
        <f t="shared" si="58"/>
        <v>128</v>
      </c>
      <c r="N256" s="271" t="s">
        <v>240</v>
      </c>
      <c r="O256" s="272"/>
      <c r="P256" s="273">
        <f>SIZEOF_IN_MIB(J256:M256, $O255)</f>
        <v>128</v>
      </c>
      <c r="Q256" s="272"/>
    </row>
    <row r="257">
      <c r="E257" s="266"/>
      <c r="F257" s="267"/>
      <c r="G257" s="268"/>
      <c r="H257" s="274" t="s">
        <v>244</v>
      </c>
      <c r="I257" s="274" t="s">
        <v>239</v>
      </c>
      <c r="J257" s="262" t="s">
        <v>143</v>
      </c>
      <c r="K257" s="262"/>
      <c r="L257" s="262"/>
      <c r="M257" s="274"/>
      <c r="N257" s="274" t="s">
        <v>240</v>
      </c>
      <c r="O257" s="275"/>
      <c r="P257" s="276"/>
      <c r="Q257" s="275"/>
    </row>
    <row r="258">
      <c r="E258" s="266"/>
      <c r="F258" s="278"/>
      <c r="G258" s="279"/>
      <c r="H258" s="271" t="s">
        <v>246</v>
      </c>
      <c r="I258" s="271" t="s">
        <v>239</v>
      </c>
      <c r="J258" s="271">
        <f t="shared" ref="J258:M258" si="59">J256/SHARDING(J257)</f>
        <v>256</v>
      </c>
      <c r="K258" s="271">
        <f t="shared" si="59"/>
        <v>1</v>
      </c>
      <c r="L258" s="271">
        <f t="shared" si="59"/>
        <v>128</v>
      </c>
      <c r="M258" s="271">
        <f t="shared" si="59"/>
        <v>128</v>
      </c>
      <c r="N258" s="271" t="s">
        <v>240</v>
      </c>
      <c r="O258" s="280"/>
      <c r="P258" s="273">
        <f>SIZEOF_IN_MIB(J258:M258, $O255)</f>
        <v>8</v>
      </c>
      <c r="Q258" s="280"/>
    </row>
    <row r="259">
      <c r="E259" s="266"/>
      <c r="F259" s="400" t="s">
        <v>293</v>
      </c>
      <c r="G259" s="385" t="s">
        <v>45</v>
      </c>
      <c r="H259" s="480"/>
      <c r="I259" s="481"/>
      <c r="J259" s="261"/>
      <c r="K259" s="261"/>
      <c r="L259" s="274"/>
      <c r="M259" s="274"/>
      <c r="N259" s="274"/>
      <c r="O259" s="261"/>
      <c r="P259" s="276"/>
      <c r="Q259" s="222"/>
    </row>
    <row r="260">
      <c r="E260" s="266"/>
      <c r="F260" s="277"/>
      <c r="G260" s="385"/>
      <c r="H260" s="271"/>
      <c r="I260" s="419"/>
      <c r="J260" s="270"/>
      <c r="K260" s="270"/>
      <c r="L260" s="271"/>
      <c r="M260" s="271"/>
      <c r="N260" s="271"/>
      <c r="O260" s="270"/>
      <c r="P260" s="273"/>
      <c r="Q260" s="305"/>
    </row>
    <row r="261">
      <c r="E261" s="266"/>
      <c r="F261" s="384" t="s">
        <v>285</v>
      </c>
      <c r="G261" s="385" t="s">
        <v>286</v>
      </c>
      <c r="H261" s="274" t="str">
        <f>VLOOKUP(O247&amp;","&amp;O251,$T$2:$W$11,4, FALSE)</f>
        <v>fp8</v>
      </c>
      <c r="I261" s="418"/>
      <c r="J261" s="261"/>
      <c r="K261" s="261"/>
      <c r="L261" s="274"/>
      <c r="M261" s="274"/>
      <c r="N261" s="274"/>
      <c r="O261" s="261"/>
      <c r="P261" s="276"/>
      <c r="Q261" s="222"/>
    </row>
    <row r="262">
      <c r="E262" s="266"/>
      <c r="F262" s="266"/>
      <c r="G262" s="381" t="s">
        <v>299</v>
      </c>
      <c r="H262" s="482" t="str">
        <f>CALCULATE_FLOPS(J250:M250,J254:M254,M254,K254,H261)</f>
        <v>#N/A</v>
      </c>
      <c r="I262" s="419"/>
      <c r="J262" s="270"/>
      <c r="K262" s="270"/>
      <c r="L262" s="271"/>
      <c r="M262" s="271"/>
      <c r="N262" s="271"/>
      <c r="O262" s="270"/>
      <c r="P262" s="273"/>
      <c r="Q262" s="305"/>
    </row>
    <row r="263">
      <c r="E263" s="266"/>
      <c r="F263" s="277"/>
      <c r="G263" s="388" t="s">
        <v>288</v>
      </c>
      <c r="H263" s="421" t="str">
        <f>COMPUTE_TIME_MS(H262, H261)</f>
        <v>#N/A</v>
      </c>
      <c r="I263" s="390"/>
      <c r="J263" s="391"/>
      <c r="K263" s="391"/>
      <c r="L263" s="392"/>
      <c r="M263" s="392"/>
      <c r="N263" s="392"/>
      <c r="O263" s="391"/>
      <c r="P263" s="393"/>
      <c r="Q263" s="222"/>
    </row>
    <row r="264">
      <c r="E264" s="266"/>
      <c r="F264" s="384" t="s">
        <v>289</v>
      </c>
      <c r="G264" s="381" t="s">
        <v>290</v>
      </c>
      <c r="H264" s="440">
        <f>IF(Q247,0,P250)+IF(Q251,0,P254)+IF(Q255,0,P258)</f>
        <v>32</v>
      </c>
      <c r="I264" s="270"/>
      <c r="J264" s="270"/>
      <c r="K264" s="270"/>
      <c r="L264" s="271"/>
      <c r="M264" s="271"/>
      <c r="N264" s="271"/>
      <c r="O264" s="270"/>
      <c r="P264" s="273"/>
      <c r="Q264" s="305"/>
    </row>
    <row r="265">
      <c r="E265" s="277"/>
      <c r="F265" s="277"/>
      <c r="G265" s="395" t="s">
        <v>291</v>
      </c>
      <c r="H265" s="430">
        <f>HBM_TIME_MS(H264)</f>
        <v>0.01068010936</v>
      </c>
      <c r="I265" s="391"/>
      <c r="J265" s="391"/>
      <c r="K265" s="391"/>
      <c r="L265" s="392"/>
      <c r="M265" s="392"/>
      <c r="N265" s="392"/>
      <c r="O265" s="391"/>
      <c r="P265" s="393"/>
      <c r="Q265" s="222"/>
    </row>
    <row r="266">
      <c r="E266" s="258" t="s">
        <v>313</v>
      </c>
      <c r="F266" s="282" t="s">
        <v>249</v>
      </c>
      <c r="G266" s="260"/>
      <c r="H266" s="270" t="s">
        <v>238</v>
      </c>
      <c r="I266" s="270" t="s">
        <v>239</v>
      </c>
      <c r="J266" s="269" t="s">
        <v>40</v>
      </c>
      <c r="K266" s="269" t="s">
        <v>38</v>
      </c>
      <c r="L266" s="488" t="s">
        <v>154</v>
      </c>
      <c r="M266" s="488" t="s">
        <v>148</v>
      </c>
      <c r="N266" s="270" t="s">
        <v>240</v>
      </c>
      <c r="O266" s="399" t="s">
        <v>63</v>
      </c>
      <c r="P266" s="273"/>
      <c r="Q266" s="399" t="b">
        <v>0</v>
      </c>
    </row>
    <row r="267">
      <c r="E267" s="266"/>
      <c r="F267" s="267"/>
      <c r="G267" s="268"/>
      <c r="H267" s="262" t="s">
        <v>242</v>
      </c>
      <c r="I267" s="261" t="s">
        <v>239</v>
      </c>
      <c r="J267" s="274">
        <f t="shared" ref="J267:M267" si="60">PARAMS(J266)</f>
        <v>4096</v>
      </c>
      <c r="K267" s="261">
        <f t="shared" si="60"/>
        <v>1</v>
      </c>
      <c r="L267" s="261">
        <f t="shared" si="60"/>
        <v>128</v>
      </c>
      <c r="M267" s="261">
        <f t="shared" si="60"/>
        <v>128</v>
      </c>
      <c r="N267" s="261" t="s">
        <v>240</v>
      </c>
      <c r="O267" s="275"/>
      <c r="P267" s="276">
        <f>SIZEOF_IN_MIB(J267:M267, $O266)</f>
        <v>64</v>
      </c>
      <c r="Q267" s="275"/>
    </row>
    <row r="268">
      <c r="E268" s="266"/>
      <c r="F268" s="267"/>
      <c r="G268" s="268"/>
      <c r="H268" s="271" t="s">
        <v>244</v>
      </c>
      <c r="I268" s="271" t="s">
        <v>239</v>
      </c>
      <c r="J268" s="269" t="s">
        <v>143</v>
      </c>
      <c r="K268" s="269"/>
      <c r="L268" s="269"/>
      <c r="M268" s="271"/>
      <c r="N268" s="271" t="s">
        <v>240</v>
      </c>
      <c r="O268" s="272"/>
      <c r="P268" s="273"/>
      <c r="Q268" s="272"/>
    </row>
    <row r="269">
      <c r="E269" s="266"/>
      <c r="F269" s="278"/>
      <c r="G269" s="279"/>
      <c r="H269" s="262" t="s">
        <v>246</v>
      </c>
      <c r="I269" s="274" t="s">
        <v>239</v>
      </c>
      <c r="J269" s="274">
        <f t="shared" ref="J269:M269" si="61">J267/SHARDING(J268)</f>
        <v>256</v>
      </c>
      <c r="K269" s="274">
        <f t="shared" si="61"/>
        <v>1</v>
      </c>
      <c r="L269" s="274">
        <f t="shared" si="61"/>
        <v>128</v>
      </c>
      <c r="M269" s="274">
        <f t="shared" si="61"/>
        <v>128</v>
      </c>
      <c r="N269" s="274" t="s">
        <v>240</v>
      </c>
      <c r="O269" s="241"/>
      <c r="P269" s="276">
        <f>SIZEOF_IN_MIB(J269:M269, $O266)</f>
        <v>4</v>
      </c>
      <c r="Q269" s="241"/>
    </row>
    <row r="270">
      <c r="E270" s="266"/>
      <c r="F270" s="259" t="s">
        <v>253</v>
      </c>
      <c r="G270" s="260"/>
      <c r="H270" s="271" t="s">
        <v>238</v>
      </c>
      <c r="I270" s="271" t="s">
        <v>239</v>
      </c>
      <c r="J270" s="270"/>
      <c r="K270" s="488" t="s">
        <v>154</v>
      </c>
      <c r="L270" s="488" t="s">
        <v>148</v>
      </c>
      <c r="M270" s="269" t="s">
        <v>125</v>
      </c>
      <c r="N270" s="271" t="s">
        <v>240</v>
      </c>
      <c r="O270" s="399" t="s">
        <v>63</v>
      </c>
      <c r="P270" s="273"/>
      <c r="Q270" s="399" t="b">
        <v>0</v>
      </c>
    </row>
    <row r="271">
      <c r="E271" s="266"/>
      <c r="F271" s="267"/>
      <c r="G271" s="268"/>
      <c r="H271" s="262" t="s">
        <v>242</v>
      </c>
      <c r="I271" s="274" t="s">
        <v>239</v>
      </c>
      <c r="J271" s="261"/>
      <c r="K271" s="274">
        <f t="shared" ref="K271:M271" si="62">PARAMS(K270)</f>
        <v>128</v>
      </c>
      <c r="L271" s="274">
        <f t="shared" si="62"/>
        <v>128</v>
      </c>
      <c r="M271" s="274">
        <f t="shared" si="62"/>
        <v>7168</v>
      </c>
      <c r="N271" s="274" t="s">
        <v>240</v>
      </c>
      <c r="O271" s="275"/>
      <c r="P271" s="276">
        <f>SIZEOF_IN_MIB(J271:M271, $O270)</f>
        <v>112</v>
      </c>
      <c r="Q271" s="275"/>
    </row>
    <row r="272">
      <c r="E272" s="266"/>
      <c r="F272" s="267"/>
      <c r="G272" s="268"/>
      <c r="H272" s="271" t="s">
        <v>244</v>
      </c>
      <c r="I272" s="271" t="s">
        <v>239</v>
      </c>
      <c r="J272" s="270"/>
      <c r="K272" s="270"/>
      <c r="L272" s="271"/>
      <c r="M272" s="271"/>
      <c r="N272" s="271" t="s">
        <v>240</v>
      </c>
      <c r="O272" s="272"/>
      <c r="P272" s="273"/>
      <c r="Q272" s="272"/>
    </row>
    <row r="273">
      <c r="E273" s="266"/>
      <c r="F273" s="278"/>
      <c r="G273" s="279"/>
      <c r="H273" s="274" t="s">
        <v>246</v>
      </c>
      <c r="I273" s="274" t="s">
        <v>239</v>
      </c>
      <c r="J273" s="261"/>
      <c r="K273" s="274">
        <f t="shared" ref="K273:M273" si="63">K271/SHARDING(K272)</f>
        <v>128</v>
      </c>
      <c r="L273" s="274">
        <f t="shared" si="63"/>
        <v>128</v>
      </c>
      <c r="M273" s="274">
        <f t="shared" si="63"/>
        <v>7168</v>
      </c>
      <c r="N273" s="274" t="s">
        <v>240</v>
      </c>
      <c r="O273" s="241"/>
      <c r="P273" s="276">
        <f>SIZEOF_IN_MIB(J273:M273, $O270)</f>
        <v>112</v>
      </c>
      <c r="Q273" s="241"/>
    </row>
    <row r="274">
      <c r="E274" s="266"/>
      <c r="F274" s="259" t="s">
        <v>257</v>
      </c>
      <c r="G274" s="260"/>
      <c r="H274" s="271" t="s">
        <v>238</v>
      </c>
      <c r="I274" s="271" t="s">
        <v>239</v>
      </c>
      <c r="J274" s="270"/>
      <c r="K274" s="269" t="s">
        <v>40</v>
      </c>
      <c r="L274" s="269" t="s">
        <v>38</v>
      </c>
      <c r="M274" s="269" t="s">
        <v>125</v>
      </c>
      <c r="N274" s="271" t="s">
        <v>240</v>
      </c>
      <c r="O274" s="399" t="s">
        <v>82</v>
      </c>
      <c r="P274" s="273"/>
      <c r="Q274" s="399" t="b">
        <v>0</v>
      </c>
    </row>
    <row r="275">
      <c r="E275" s="266"/>
      <c r="F275" s="267"/>
      <c r="G275" s="268"/>
      <c r="H275" s="262" t="s">
        <v>242</v>
      </c>
      <c r="I275" s="274" t="s">
        <v>239</v>
      </c>
      <c r="J275" s="261"/>
      <c r="K275" s="274">
        <f t="shared" ref="K275:M275" si="64">PARAMS(K274)</f>
        <v>4096</v>
      </c>
      <c r="L275" s="274">
        <f t="shared" si="64"/>
        <v>1</v>
      </c>
      <c r="M275" s="274">
        <f t="shared" si="64"/>
        <v>7168</v>
      </c>
      <c r="N275" s="274" t="s">
        <v>240</v>
      </c>
      <c r="O275" s="275"/>
      <c r="P275" s="276">
        <f>SIZEOF_IN_MIB(K275:M275, $O274)</f>
        <v>56</v>
      </c>
      <c r="Q275" s="275"/>
    </row>
    <row r="276">
      <c r="E276" s="266"/>
      <c r="F276" s="267"/>
      <c r="G276" s="268"/>
      <c r="H276" s="271" t="s">
        <v>244</v>
      </c>
      <c r="I276" s="271" t="s">
        <v>239</v>
      </c>
      <c r="J276" s="270"/>
      <c r="K276" s="269" t="s">
        <v>143</v>
      </c>
      <c r="L276" s="269"/>
      <c r="M276" s="271"/>
      <c r="N276" s="271" t="s">
        <v>240</v>
      </c>
      <c r="O276" s="272"/>
      <c r="P276" s="273"/>
      <c r="Q276" s="272"/>
    </row>
    <row r="277">
      <c r="E277" s="266"/>
      <c r="F277" s="278"/>
      <c r="G277" s="279"/>
      <c r="H277" s="274" t="s">
        <v>246</v>
      </c>
      <c r="I277" s="274" t="s">
        <v>239</v>
      </c>
      <c r="J277" s="274"/>
      <c r="K277" s="274">
        <f t="shared" ref="K277:M277" si="65">K275/SHARDING(K276)</f>
        <v>256</v>
      </c>
      <c r="L277" s="274">
        <f t="shared" si="65"/>
        <v>1</v>
      </c>
      <c r="M277" s="274">
        <f t="shared" si="65"/>
        <v>7168</v>
      </c>
      <c r="N277" s="274" t="s">
        <v>240</v>
      </c>
      <c r="O277" s="241"/>
      <c r="P277" s="276">
        <f>SIZEOF_IN_MIB(K277:M277, $O274)</f>
        <v>3.5</v>
      </c>
      <c r="Q277" s="241"/>
    </row>
    <row r="278">
      <c r="E278" s="266"/>
      <c r="F278" s="400" t="s">
        <v>293</v>
      </c>
      <c r="G278" s="385" t="s">
        <v>45</v>
      </c>
      <c r="H278" s="423"/>
      <c r="I278" s="424"/>
      <c r="J278" s="270"/>
      <c r="K278" s="270"/>
      <c r="L278" s="271"/>
      <c r="M278" s="271"/>
      <c r="N278" s="271"/>
      <c r="O278" s="270"/>
      <c r="P278" s="273"/>
      <c r="Q278" s="305"/>
    </row>
    <row r="279">
      <c r="E279" s="266"/>
      <c r="F279" s="277"/>
      <c r="G279" s="385"/>
      <c r="H279" s="274"/>
      <c r="I279" s="418"/>
      <c r="J279" s="261"/>
      <c r="K279" s="261"/>
      <c r="L279" s="274"/>
      <c r="M279" s="274"/>
      <c r="N279" s="274"/>
      <c r="O279" s="261"/>
      <c r="P279" s="264"/>
      <c r="Q279" s="222"/>
    </row>
    <row r="280">
      <c r="E280" s="266"/>
      <c r="F280" s="384" t="s">
        <v>285</v>
      </c>
      <c r="G280" s="385" t="s">
        <v>286</v>
      </c>
      <c r="H280" s="271" t="str">
        <f>VLOOKUP(O266&amp;","&amp;O270,$T$2:$W$11,4, FALSE)</f>
        <v>fp8</v>
      </c>
      <c r="I280" s="419"/>
      <c r="J280" s="270"/>
      <c r="K280" s="270"/>
      <c r="L280" s="271"/>
      <c r="M280" s="271"/>
      <c r="N280" s="271"/>
      <c r="O280" s="270"/>
      <c r="P280" s="510"/>
      <c r="Q280" s="305"/>
    </row>
    <row r="281">
      <c r="E281" s="266"/>
      <c r="F281" s="266"/>
      <c r="G281" s="381" t="s">
        <v>299</v>
      </c>
      <c r="H281" s="420" t="str">
        <f>CALCULATE_FLOPS(J269:M269,J273:M273,K273:L273,1,H280)</f>
        <v>#N/A</v>
      </c>
      <c r="I281" s="893" t="s">
        <v>317</v>
      </c>
      <c r="J281" s="261"/>
      <c r="K281" s="261"/>
      <c r="L281" s="274"/>
      <c r="M281" s="274"/>
      <c r="N281" s="274"/>
      <c r="O281" s="261"/>
      <c r="P281" s="264"/>
      <c r="Q281" s="222"/>
    </row>
    <row r="282">
      <c r="E282" s="266"/>
      <c r="F282" s="277"/>
      <c r="G282" s="388" t="s">
        <v>288</v>
      </c>
      <c r="H282" s="517" t="str">
        <f>COMPUTE_TIME_MS(H281, H280)</f>
        <v>#N/A</v>
      </c>
      <c r="I282" s="390"/>
      <c r="J282" s="391"/>
      <c r="K282" s="391"/>
      <c r="L282" s="392"/>
      <c r="M282" s="392"/>
      <c r="N282" s="392"/>
      <c r="O282" s="391"/>
      <c r="P282" s="518"/>
      <c r="Q282" s="305"/>
    </row>
    <row r="283">
      <c r="E283" s="266"/>
      <c r="F283" s="384" t="s">
        <v>289</v>
      </c>
      <c r="G283" s="381" t="s">
        <v>290</v>
      </c>
      <c r="H283" s="303">
        <f>IF(Q266,0,P269)+IF(Q270,0,P273)+IF(Q274,0,P277)</f>
        <v>119.5</v>
      </c>
      <c r="I283" s="261"/>
      <c r="J283" s="261"/>
      <c r="K283" s="261"/>
      <c r="L283" s="274"/>
      <c r="M283" s="274"/>
      <c r="N283" s="274"/>
      <c r="O283" s="261"/>
      <c r="P283" s="264"/>
      <c r="Q283" s="222"/>
    </row>
    <row r="284">
      <c r="E284" s="277"/>
      <c r="F284" s="277"/>
      <c r="G284" s="395" t="s">
        <v>291</v>
      </c>
      <c r="H284" s="479">
        <f>HBM_TIME_MS(H283)</f>
        <v>0.03988353341</v>
      </c>
      <c r="I284" s="391"/>
      <c r="J284" s="391"/>
      <c r="K284" s="391"/>
      <c r="L284" s="392"/>
      <c r="M284" s="392"/>
      <c r="N284" s="392"/>
      <c r="O284" s="391"/>
      <c r="P284" s="518"/>
      <c r="Q284" s="172"/>
    </row>
    <row r="288">
      <c r="E288" s="894" t="s">
        <v>318</v>
      </c>
      <c r="F288" s="172"/>
      <c r="G288" s="172"/>
      <c r="H288" s="172"/>
      <c r="I288" s="172"/>
      <c r="J288" s="172"/>
      <c r="K288" s="172"/>
      <c r="L288" s="172"/>
      <c r="M288" s="172"/>
      <c r="N288" s="172"/>
      <c r="O288" s="172"/>
      <c r="P288" s="172"/>
      <c r="Q288" s="172"/>
    </row>
    <row r="289">
      <c r="E289" s="249" t="s">
        <v>229</v>
      </c>
      <c r="F289" s="519" t="s">
        <v>230</v>
      </c>
      <c r="G289" s="251"/>
      <c r="H289" s="520"/>
      <c r="I289" s="250" t="s">
        <v>231</v>
      </c>
      <c r="J289" s="521"/>
      <c r="K289" s="521"/>
      <c r="L289" s="521"/>
      <c r="M289" s="521"/>
      <c r="N289" s="520"/>
      <c r="O289" s="253" t="s">
        <v>232</v>
      </c>
      <c r="P289" s="253" t="s">
        <v>319</v>
      </c>
      <c r="Q289" s="255" t="s">
        <v>234</v>
      </c>
    </row>
    <row r="290">
      <c r="E290" s="258" t="s">
        <v>320</v>
      </c>
      <c r="F290" s="522" t="s">
        <v>293</v>
      </c>
      <c r="G290" s="523" t="s">
        <v>54</v>
      </c>
      <c r="H290" s="524" t="s">
        <v>321</v>
      </c>
      <c r="I290" s="374"/>
      <c r="J290" s="374"/>
      <c r="K290" s="485"/>
      <c r="L290" s="485"/>
      <c r="M290" s="525"/>
      <c r="N290" s="374"/>
      <c r="O290" s="485"/>
      <c r="P290" s="374"/>
      <c r="Q290" s="485"/>
    </row>
    <row r="291">
      <c r="E291" s="266"/>
      <c r="F291" s="266"/>
      <c r="G291" s="297" t="s">
        <v>259</v>
      </c>
      <c r="H291" s="463" t="s">
        <v>238</v>
      </c>
      <c r="I291" s="261" t="s">
        <v>239</v>
      </c>
      <c r="J291" s="261"/>
      <c r="K291" s="262" t="s">
        <v>40</v>
      </c>
      <c r="L291" s="262" t="s">
        <v>159</v>
      </c>
      <c r="M291" s="283" t="s">
        <v>125</v>
      </c>
      <c r="N291" s="261" t="s">
        <v>240</v>
      </c>
      <c r="O291" s="263" t="s">
        <v>63</v>
      </c>
      <c r="P291" s="261"/>
      <c r="Q291" s="263"/>
    </row>
    <row r="292">
      <c r="E292" s="266"/>
      <c r="F292" s="266"/>
      <c r="G292" s="266"/>
      <c r="H292" s="304" t="s">
        <v>242</v>
      </c>
      <c r="I292" s="270" t="s">
        <v>239</v>
      </c>
      <c r="J292" s="271"/>
      <c r="K292" s="270">
        <f t="shared" ref="K292:M292" si="66">PARAMS(K291)</f>
        <v>4096</v>
      </c>
      <c r="L292" s="270">
        <f t="shared" si="66"/>
        <v>8</v>
      </c>
      <c r="M292" s="270">
        <f t="shared" si="66"/>
        <v>7168</v>
      </c>
      <c r="N292" s="270" t="s">
        <v>240</v>
      </c>
      <c r="O292" s="272"/>
      <c r="P292" s="440">
        <f>SIZEOF_IN_MIB(J292:M292, O291)</f>
        <v>224</v>
      </c>
      <c r="Q292" s="272"/>
    </row>
    <row r="293">
      <c r="E293" s="266"/>
      <c r="F293" s="266"/>
      <c r="G293" s="266"/>
      <c r="H293" s="302" t="s">
        <v>260</v>
      </c>
      <c r="I293" s="274" t="s">
        <v>239</v>
      </c>
      <c r="J293" s="261"/>
      <c r="K293" s="262" t="s">
        <v>143</v>
      </c>
      <c r="L293" s="262"/>
      <c r="M293" s="262"/>
      <c r="N293" s="274" t="s">
        <v>240</v>
      </c>
      <c r="O293" s="275"/>
      <c r="P293" s="303"/>
      <c r="Q293" s="275"/>
    </row>
    <row r="294">
      <c r="E294" s="266"/>
      <c r="F294" s="266"/>
      <c r="G294" s="266"/>
      <c r="H294" s="304" t="s">
        <v>261</v>
      </c>
      <c r="I294" s="271" t="s">
        <v>239</v>
      </c>
      <c r="J294" s="270"/>
      <c r="K294" s="271">
        <f t="shared" ref="K294:M294" si="67">K292/SHARDING(K293)</f>
        <v>256</v>
      </c>
      <c r="L294" s="271">
        <f t="shared" si="67"/>
        <v>8</v>
      </c>
      <c r="M294" s="271">
        <f t="shared" si="67"/>
        <v>7168</v>
      </c>
      <c r="N294" s="269" t="s">
        <v>240</v>
      </c>
      <c r="O294" s="272"/>
      <c r="P294" s="440"/>
      <c r="Q294" s="272"/>
    </row>
    <row r="295">
      <c r="E295" s="266"/>
      <c r="F295" s="266"/>
      <c r="G295" s="277"/>
      <c r="H295" s="302" t="s">
        <v>262</v>
      </c>
      <c r="I295" s="274" t="s">
        <v>239</v>
      </c>
      <c r="J295" s="261"/>
      <c r="K295" s="262" t="s">
        <v>143</v>
      </c>
      <c r="L295" s="262"/>
      <c r="M295" s="262"/>
      <c r="N295" s="274" t="s">
        <v>240</v>
      </c>
      <c r="O295" s="241"/>
      <c r="P295" s="303">
        <f>SIZEOF_IN_MIB(J294:M294, O291)</f>
        <v>14</v>
      </c>
      <c r="Q295" s="241"/>
    </row>
    <row r="296">
      <c r="E296" s="266"/>
      <c r="F296" s="266"/>
      <c r="G296" s="526" t="s">
        <v>564</v>
      </c>
      <c r="H296" s="645">
        <f>P292</f>
        <v>224</v>
      </c>
      <c r="I296" s="305"/>
      <c r="J296" s="305"/>
      <c r="K296" s="305"/>
      <c r="L296" s="305"/>
      <c r="M296" s="305"/>
      <c r="N296" s="305"/>
      <c r="O296" s="305"/>
      <c r="P296" s="528"/>
      <c r="Q296" s="305"/>
    </row>
    <row r="297">
      <c r="E297" s="266"/>
      <c r="F297" s="266"/>
      <c r="G297" s="531" t="s">
        <v>565</v>
      </c>
      <c r="H297" s="799" t="str">
        <f>ALL2ALL_CHIP2CHIP_TIME_MS(H296)</f>
        <v>#N/A</v>
      </c>
      <c r="I297" s="222"/>
      <c r="J297" s="222"/>
      <c r="K297" s="222"/>
      <c r="L297" s="222"/>
      <c r="M297" s="222"/>
      <c r="N297" s="222"/>
      <c r="O297" s="222"/>
      <c r="P297" s="530"/>
      <c r="Q297" s="222"/>
    </row>
    <row r="298">
      <c r="E298" s="266"/>
      <c r="F298" s="266"/>
      <c r="G298" s="533"/>
      <c r="H298" s="449"/>
      <c r="I298" s="271"/>
      <c r="J298" s="270"/>
      <c r="K298" s="269"/>
      <c r="L298" s="488"/>
      <c r="M298" s="269"/>
      <c r="N298" s="271"/>
      <c r="O298" s="269"/>
      <c r="P298" s="440"/>
      <c r="Q298" s="269"/>
    </row>
    <row r="299">
      <c r="E299" s="266"/>
      <c r="F299" s="266"/>
      <c r="G299" s="523" t="s">
        <v>325</v>
      </c>
      <c r="H299" s="535" t="s">
        <v>724</v>
      </c>
      <c r="I299" s="375"/>
      <c r="J299" s="374"/>
      <c r="K299" s="485"/>
      <c r="L299" s="372"/>
      <c r="M299" s="485"/>
      <c r="N299" s="375"/>
      <c r="O299" s="485"/>
      <c r="P299" s="536"/>
      <c r="Q299" s="485"/>
    </row>
    <row r="300">
      <c r="E300" s="266"/>
      <c r="F300" s="266"/>
      <c r="G300" s="297" t="s">
        <v>259</v>
      </c>
      <c r="H300" s="449" t="s">
        <v>238</v>
      </c>
      <c r="I300" s="271" t="s">
        <v>239</v>
      </c>
      <c r="J300" s="270"/>
      <c r="K300" s="269" t="s">
        <v>40</v>
      </c>
      <c r="L300" s="488" t="s">
        <v>38</v>
      </c>
      <c r="M300" s="269" t="s">
        <v>125</v>
      </c>
      <c r="N300" s="271" t="s">
        <v>240</v>
      </c>
      <c r="O300" s="399" t="s">
        <v>63</v>
      </c>
      <c r="P300" s="440"/>
      <c r="Q300" s="399"/>
    </row>
    <row r="301">
      <c r="E301" s="266"/>
      <c r="F301" s="266"/>
      <c r="G301" s="266"/>
      <c r="H301" s="302" t="s">
        <v>242</v>
      </c>
      <c r="I301" s="274" t="s">
        <v>239</v>
      </c>
      <c r="J301" s="261"/>
      <c r="K301" s="274">
        <f t="shared" ref="K301:M301" si="68">PARAMS(K300)</f>
        <v>4096</v>
      </c>
      <c r="L301" s="274">
        <f t="shared" si="68"/>
        <v>1</v>
      </c>
      <c r="M301" s="274">
        <f t="shared" si="68"/>
        <v>7168</v>
      </c>
      <c r="N301" s="274" t="s">
        <v>240</v>
      </c>
      <c r="O301" s="275"/>
      <c r="P301" s="303">
        <f>SIZEOF_IN_MIB(J301:M301, O300)</f>
        <v>28</v>
      </c>
      <c r="Q301" s="275"/>
    </row>
    <row r="302">
      <c r="E302" s="266"/>
      <c r="F302" s="266"/>
      <c r="G302" s="266"/>
      <c r="H302" s="304" t="s">
        <v>260</v>
      </c>
      <c r="I302" s="271" t="s">
        <v>239</v>
      </c>
      <c r="J302" s="270"/>
      <c r="K302" s="269" t="s">
        <v>143</v>
      </c>
      <c r="L302" s="269"/>
      <c r="M302" s="269"/>
      <c r="N302" s="271" t="s">
        <v>240</v>
      </c>
      <c r="O302" s="272"/>
      <c r="P302" s="440"/>
      <c r="Q302" s="272"/>
    </row>
    <row r="303">
      <c r="E303" s="266"/>
      <c r="F303" s="266"/>
      <c r="G303" s="266"/>
      <c r="H303" s="534" t="s">
        <v>246</v>
      </c>
      <c r="I303" s="274" t="s">
        <v>239</v>
      </c>
      <c r="J303" s="261"/>
      <c r="K303" s="274">
        <f t="shared" ref="K303:M303" si="69">K301/SHARDING(K302)</f>
        <v>256</v>
      </c>
      <c r="L303" s="274">
        <f t="shared" si="69"/>
        <v>1</v>
      </c>
      <c r="M303" s="274">
        <f t="shared" si="69"/>
        <v>7168</v>
      </c>
      <c r="N303" s="274" t="s">
        <v>240</v>
      </c>
      <c r="O303" s="275"/>
      <c r="P303" s="303">
        <f>SIZEOF_IN_MIB(J303:M303, O300)</f>
        <v>1.75</v>
      </c>
      <c r="Q303" s="241"/>
    </row>
    <row r="304">
      <c r="E304" s="266"/>
      <c r="F304" s="266"/>
      <c r="G304" s="277"/>
      <c r="H304" s="542" t="s">
        <v>262</v>
      </c>
      <c r="I304" s="271" t="s">
        <v>239</v>
      </c>
      <c r="J304" s="305"/>
      <c r="K304" s="305"/>
      <c r="L304" s="305"/>
      <c r="M304" s="269"/>
      <c r="N304" s="271" t="s">
        <v>240</v>
      </c>
      <c r="O304" s="280"/>
      <c r="P304" s="528"/>
      <c r="Q304" s="305"/>
    </row>
    <row r="305">
      <c r="E305" s="266"/>
      <c r="F305" s="266"/>
      <c r="G305" s="311" t="s">
        <v>264</v>
      </c>
      <c r="H305" s="800">
        <f>SHARDING(K302)</f>
        <v>16</v>
      </c>
      <c r="I305" s="222"/>
      <c r="J305" s="222"/>
      <c r="K305" s="222"/>
      <c r="L305" s="222"/>
      <c r="M305" s="222"/>
      <c r="N305" s="222"/>
      <c r="O305" s="222"/>
      <c r="P305" s="530"/>
      <c r="Q305" s="222"/>
    </row>
    <row r="306">
      <c r="E306" s="266"/>
      <c r="F306" s="266"/>
      <c r="G306" s="311" t="s">
        <v>265</v>
      </c>
      <c r="H306" s="321">
        <f>P303 * (H305-1)</f>
        <v>26.25</v>
      </c>
      <c r="I306" s="305"/>
      <c r="J306" s="305"/>
      <c r="K306" s="305"/>
      <c r="L306" s="305"/>
      <c r="M306" s="305"/>
      <c r="N306" s="305"/>
      <c r="O306" s="305"/>
      <c r="P306" s="528"/>
      <c r="Q306" s="305"/>
    </row>
    <row r="307">
      <c r="E307" s="266"/>
      <c r="F307" s="266"/>
      <c r="G307" s="320" t="s">
        <v>266</v>
      </c>
      <c r="H307" s="316">
        <f>H306*H305</f>
        <v>420</v>
      </c>
      <c r="I307" s="274"/>
      <c r="J307" s="261"/>
      <c r="K307" s="261"/>
      <c r="L307" s="262"/>
      <c r="M307" s="274"/>
      <c r="N307" s="274"/>
      <c r="O307" s="262"/>
      <c r="P307" s="303"/>
      <c r="Q307" s="262"/>
    </row>
    <row r="308">
      <c r="E308" s="266"/>
      <c r="F308" s="266"/>
      <c r="G308" s="322" t="s">
        <v>267</v>
      </c>
      <c r="H308" s="859" t="str">
        <f>IFS(H305=8,12,
H305=4,4,
H305=2,1,
H305=1,0,
TRUE,NA())</f>
        <v>#N/A</v>
      </c>
      <c r="I308" s="271"/>
      <c r="J308" s="270"/>
      <c r="K308" s="270"/>
      <c r="L308" s="269"/>
      <c r="M308" s="271"/>
      <c r="N308" s="271"/>
      <c r="O308" s="269"/>
      <c r="P308" s="440"/>
      <c r="Q308" s="269"/>
    </row>
    <row r="309">
      <c r="E309" s="266"/>
      <c r="F309" s="266"/>
      <c r="G309" s="198" t="s">
        <v>268</v>
      </c>
      <c r="H309" s="217">
        <v>1.0</v>
      </c>
      <c r="I309" s="274"/>
      <c r="J309" s="261"/>
      <c r="K309" s="261"/>
      <c r="L309" s="262"/>
      <c r="M309" s="274"/>
      <c r="N309" s="274"/>
      <c r="O309" s="262"/>
      <c r="P309" s="303"/>
      <c r="Q309" s="262"/>
    </row>
    <row r="310">
      <c r="E310" s="266"/>
      <c r="F310" s="266"/>
      <c r="G310" s="328" t="s">
        <v>269</v>
      </c>
      <c r="H310" s="540" t="str">
        <f>ALL_GATHER_CHIP2CHIP_TIME_MS2(H307 * H309, H308)</f>
        <v>#N/A</v>
      </c>
      <c r="I310" s="271"/>
      <c r="J310" s="270"/>
      <c r="K310" s="270"/>
      <c r="L310" s="269"/>
      <c r="M310" s="271"/>
      <c r="N310" s="271"/>
      <c r="O310" s="269"/>
      <c r="P310" s="440"/>
      <c r="Q310" s="269"/>
    </row>
    <row r="311">
      <c r="E311" s="266"/>
      <c r="F311" s="266"/>
      <c r="G311" s="533"/>
      <c r="H311" s="534"/>
      <c r="I311" s="274"/>
      <c r="J311" s="261"/>
      <c r="K311" s="262"/>
      <c r="L311" s="425"/>
      <c r="M311" s="262"/>
      <c r="N311" s="274"/>
      <c r="O311" s="262"/>
      <c r="P311" s="303"/>
      <c r="Q311" s="262"/>
    </row>
    <row r="312">
      <c r="E312" s="266"/>
      <c r="F312" s="266"/>
      <c r="G312" s="523" t="s">
        <v>53</v>
      </c>
      <c r="H312" s="524" t="s">
        <v>328</v>
      </c>
      <c r="I312" s="375"/>
      <c r="J312" s="374"/>
      <c r="K312" s="485"/>
      <c r="L312" s="372"/>
      <c r="M312" s="485"/>
      <c r="N312" s="375"/>
      <c r="O312" s="485"/>
      <c r="P312" s="536"/>
      <c r="Q312" s="485"/>
    </row>
    <row r="313">
      <c r="E313" s="266"/>
      <c r="F313" s="266"/>
      <c r="G313" s="541" t="s">
        <v>259</v>
      </c>
      <c r="H313" s="534" t="s">
        <v>238</v>
      </c>
      <c r="I313" s="274" t="s">
        <v>239</v>
      </c>
      <c r="J313" s="261"/>
      <c r="K313" s="262" t="s">
        <v>40</v>
      </c>
      <c r="L313" s="425" t="s">
        <v>38</v>
      </c>
      <c r="M313" s="262" t="s">
        <v>125</v>
      </c>
      <c r="N313" s="274" t="s">
        <v>240</v>
      </c>
      <c r="O313" s="263" t="s">
        <v>63</v>
      </c>
      <c r="P313" s="303"/>
      <c r="Q313" s="262"/>
    </row>
    <row r="314">
      <c r="E314" s="266"/>
      <c r="F314" s="266"/>
      <c r="G314" s="266"/>
      <c r="H314" s="304" t="s">
        <v>242</v>
      </c>
      <c r="I314" s="271" t="s">
        <v>239</v>
      </c>
      <c r="J314" s="270"/>
      <c r="K314" s="271">
        <f t="shared" ref="K314:M314" si="70">PARAMS(K313)</f>
        <v>4096</v>
      </c>
      <c r="L314" s="271">
        <f t="shared" si="70"/>
        <v>1</v>
      </c>
      <c r="M314" s="271">
        <f t="shared" si="70"/>
        <v>7168</v>
      </c>
      <c r="N314" s="271" t="s">
        <v>240</v>
      </c>
      <c r="O314" s="272"/>
      <c r="P314" s="440">
        <f>SIZEOF_IN_MIB(J314:M314, O313)</f>
        <v>28</v>
      </c>
      <c r="Q314" s="269"/>
    </row>
    <row r="315">
      <c r="E315" s="266"/>
      <c r="F315" s="266"/>
      <c r="G315" s="266"/>
      <c r="H315" s="302" t="s">
        <v>260</v>
      </c>
      <c r="I315" s="274" t="s">
        <v>239</v>
      </c>
      <c r="J315" s="261"/>
      <c r="K315" s="262" t="s">
        <v>143</v>
      </c>
      <c r="L315" s="262"/>
      <c r="M315" s="262"/>
      <c r="N315" s="274" t="s">
        <v>240</v>
      </c>
      <c r="O315" s="275"/>
      <c r="P315" s="303"/>
      <c r="Q315" s="262"/>
    </row>
    <row r="316">
      <c r="E316" s="266"/>
      <c r="F316" s="266"/>
      <c r="G316" s="266"/>
      <c r="H316" s="304" t="s">
        <v>261</v>
      </c>
      <c r="I316" s="271" t="s">
        <v>239</v>
      </c>
      <c r="J316" s="270"/>
      <c r="K316" s="271">
        <f t="shared" ref="K316:M316" si="71">K314/SHARDING(K315)</f>
        <v>256</v>
      </c>
      <c r="L316" s="271">
        <f t="shared" si="71"/>
        <v>1</v>
      </c>
      <c r="M316" s="271">
        <f t="shared" si="71"/>
        <v>7168</v>
      </c>
      <c r="N316" s="271" t="s">
        <v>240</v>
      </c>
      <c r="O316" s="272"/>
      <c r="P316" s="440">
        <f>SIZEOF_IN_MIB(J316:M316, O313)</f>
        <v>1.75</v>
      </c>
      <c r="Q316" s="269"/>
    </row>
    <row r="317">
      <c r="E317" s="266"/>
      <c r="F317" s="266"/>
      <c r="G317" s="277"/>
      <c r="H317" s="537" t="s">
        <v>262</v>
      </c>
      <c r="I317" s="274" t="s">
        <v>239</v>
      </c>
      <c r="J317" s="222"/>
      <c r="K317" s="222"/>
      <c r="L317" s="222"/>
      <c r="M317" s="262"/>
      <c r="N317" s="274" t="s">
        <v>240</v>
      </c>
      <c r="O317" s="241"/>
      <c r="P317" s="222"/>
      <c r="Q317" s="262"/>
    </row>
    <row r="318">
      <c r="E318" s="266"/>
      <c r="F318" s="266"/>
      <c r="G318" s="384" t="s">
        <v>329</v>
      </c>
      <c r="H318" s="542" t="s">
        <v>264</v>
      </c>
      <c r="I318" s="305"/>
      <c r="J318" s="336">
        <f>SHARDING(K315) / HW_SPEC("# of TensorCore per Chip")</f>
        <v>8</v>
      </c>
      <c r="K318" s="270"/>
      <c r="L318" s="269"/>
      <c r="M318" s="271"/>
      <c r="N318" s="271"/>
      <c r="O318" s="269"/>
      <c r="P318" s="440"/>
      <c r="Q318" s="269"/>
    </row>
    <row r="319">
      <c r="E319" s="266"/>
      <c r="F319" s="266"/>
      <c r="G319" s="266"/>
      <c r="H319" s="537" t="s">
        <v>265</v>
      </c>
      <c r="I319" s="222"/>
      <c r="J319" s="316">
        <f>P316 * HW_SPEC("# of TensorCore per Chip") * (J318-1)</f>
        <v>24.5</v>
      </c>
      <c r="K319" s="261"/>
      <c r="L319" s="262"/>
      <c r="M319" s="274"/>
      <c r="N319" s="274"/>
      <c r="O319" s="262"/>
      <c r="P319" s="303"/>
      <c r="Q319" s="262"/>
    </row>
    <row r="320">
      <c r="E320" s="266"/>
      <c r="F320" s="266"/>
      <c r="G320" s="266"/>
      <c r="H320" s="336" t="s">
        <v>266</v>
      </c>
      <c r="I320" s="305"/>
      <c r="J320" s="321">
        <f>J319*J318</f>
        <v>196</v>
      </c>
      <c r="K320" s="270"/>
      <c r="L320" s="269"/>
      <c r="M320" s="271"/>
      <c r="N320" s="271"/>
      <c r="O320" s="269"/>
      <c r="P320" s="440"/>
      <c r="Q320" s="269"/>
    </row>
    <row r="321">
      <c r="E321" s="266"/>
      <c r="F321" s="266"/>
      <c r="G321" s="266"/>
      <c r="H321" s="404" t="s">
        <v>267</v>
      </c>
      <c r="I321" s="222"/>
      <c r="J321" s="323">
        <f>IFS(J318=8,12,
J318=4,4,
J318=2,1,
J318=1,0,
TRUE,NA())</f>
        <v>12</v>
      </c>
      <c r="K321" s="261"/>
      <c r="L321" s="262"/>
      <c r="M321" s="274"/>
      <c r="N321" s="274"/>
      <c r="O321" s="262"/>
      <c r="P321" s="303"/>
      <c r="Q321" s="262"/>
    </row>
    <row r="322">
      <c r="E322" s="266"/>
      <c r="F322" s="266"/>
      <c r="G322" s="266"/>
      <c r="H322" s="538" t="s">
        <v>268</v>
      </c>
      <c r="I322" s="305"/>
      <c r="J322" s="543" t="s">
        <v>714</v>
      </c>
      <c r="K322" s="270"/>
      <c r="L322" s="269"/>
      <c r="M322" s="271"/>
      <c r="N322" s="271"/>
      <c r="O322" s="269"/>
      <c r="P322" s="440"/>
      <c r="Q322" s="269"/>
    </row>
    <row r="323">
      <c r="E323" s="266"/>
      <c r="F323" s="266"/>
      <c r="G323" s="277"/>
      <c r="H323" s="544" t="s">
        <v>269</v>
      </c>
      <c r="I323" s="545"/>
      <c r="J323" s="329">
        <f>ALL_GATHER_CHIP2CHIP_TIME_MS2(J320 * J322, J321)</f>
        <v>0.09969075521</v>
      </c>
      <c r="K323" s="261"/>
      <c r="L323" s="262"/>
      <c r="M323" s="274"/>
      <c r="N323" s="274"/>
      <c r="O323" s="262"/>
      <c r="P323" s="303"/>
      <c r="Q323" s="262"/>
    </row>
    <row r="324">
      <c r="E324" s="266"/>
      <c r="F324" s="266"/>
      <c r="G324" s="384" t="s">
        <v>330</v>
      </c>
      <c r="H324" s="336" t="s">
        <v>264</v>
      </c>
      <c r="I324" s="313"/>
      <c r="J324" s="409">
        <f>HW_SPEC("# of TensorCore per Chip")</f>
        <v>2</v>
      </c>
      <c r="K324" s="270"/>
      <c r="L324" s="269"/>
      <c r="M324" s="271"/>
      <c r="N324" s="271"/>
      <c r="O324" s="269"/>
      <c r="P324" s="440"/>
      <c r="Q324" s="269"/>
    </row>
    <row r="325">
      <c r="E325" s="266"/>
      <c r="F325" s="266"/>
      <c r="G325" s="266"/>
      <c r="H325" s="404" t="s">
        <v>265</v>
      </c>
      <c r="I325" s="317"/>
      <c r="J325" s="316">
        <f> P314 / J324 * (J324-1)</f>
        <v>14</v>
      </c>
      <c r="K325" s="261"/>
      <c r="L325" s="262"/>
      <c r="M325" s="274"/>
      <c r="N325" s="274"/>
      <c r="O325" s="262"/>
      <c r="P325" s="303"/>
      <c r="Q325" s="262"/>
    </row>
    <row r="326">
      <c r="E326" s="266"/>
      <c r="F326" s="266"/>
      <c r="G326" s="266"/>
      <c r="H326" s="336" t="s">
        <v>266</v>
      </c>
      <c r="I326" s="313"/>
      <c r="J326" s="321">
        <f>J325*J324</f>
        <v>28</v>
      </c>
      <c r="K326" s="270"/>
      <c r="L326" s="269"/>
      <c r="M326" s="271"/>
      <c r="N326" s="271"/>
      <c r="O326" s="269"/>
      <c r="P326" s="440"/>
      <c r="Q326" s="269"/>
    </row>
    <row r="327">
      <c r="E327" s="266"/>
      <c r="F327" s="266"/>
      <c r="G327" s="266"/>
      <c r="H327" s="546" t="s">
        <v>269</v>
      </c>
      <c r="I327" s="547"/>
      <c r="J327" s="548">
        <f>ALL_GATHER_CORE2CORE_TIME_MS(J326)</f>
        <v>0.02278645833</v>
      </c>
      <c r="K327" s="261"/>
      <c r="L327" s="262"/>
      <c r="M327" s="274"/>
      <c r="N327" s="274"/>
      <c r="O327" s="262"/>
      <c r="P327" s="303"/>
      <c r="Q327" s="262"/>
    </row>
    <row r="328">
      <c r="E328" s="266"/>
      <c r="F328" s="266"/>
      <c r="G328" s="277"/>
      <c r="H328" s="549" t="s">
        <v>331</v>
      </c>
      <c r="I328" s="550"/>
      <c r="J328" s="551">
        <f>J327/J318</f>
        <v>0.002848307292</v>
      </c>
      <c r="K328" s="270"/>
      <c r="L328" s="269"/>
      <c r="M328" s="271"/>
      <c r="N328" s="271"/>
      <c r="O328" s="269"/>
      <c r="P328" s="440"/>
      <c r="Q328" s="269"/>
    </row>
    <row r="329">
      <c r="E329" s="266"/>
      <c r="F329" s="266"/>
      <c r="G329" s="328" t="s">
        <v>274</v>
      </c>
      <c r="H329" s="552">
        <f>J323+J328</f>
        <v>0.1025390625</v>
      </c>
      <c r="I329" s="222"/>
      <c r="J329" s="553"/>
      <c r="K329" s="261"/>
      <c r="L329" s="262"/>
      <c r="M329" s="274"/>
      <c r="N329" s="274"/>
      <c r="O329" s="262"/>
      <c r="P329" s="303"/>
      <c r="Q329" s="262"/>
    </row>
    <row r="330">
      <c r="E330" s="266"/>
      <c r="F330" s="266"/>
      <c r="G330" s="533"/>
      <c r="H330" s="554"/>
      <c r="I330" s="419"/>
      <c r="J330" s="270"/>
      <c r="K330" s="270"/>
      <c r="L330" s="271"/>
      <c r="M330" s="271"/>
      <c r="N330" s="271"/>
      <c r="O330" s="270"/>
      <c r="P330" s="440"/>
      <c r="Q330" s="305"/>
    </row>
    <row r="331">
      <c r="E331" s="266"/>
      <c r="F331" s="266"/>
      <c r="G331" s="555" t="s">
        <v>332</v>
      </c>
      <c r="H331" s="556" t="s">
        <v>53</v>
      </c>
      <c r="I331" s="513"/>
      <c r="J331" s="374"/>
      <c r="K331" s="374"/>
      <c r="L331" s="375"/>
      <c r="M331" s="375"/>
      <c r="N331" s="375"/>
      <c r="O331" s="374"/>
      <c r="P331" s="536"/>
      <c r="Q331" s="504"/>
    </row>
    <row r="332">
      <c r="E332" s="277"/>
      <c r="F332" s="277"/>
      <c r="G332" s="523" t="s">
        <v>298</v>
      </c>
      <c r="H332" s="557">
        <f>IFS(H331=G290,H297,H331=G299,H310,H331=G312,H329, TRUE,0)</f>
        <v>0.1025390625</v>
      </c>
      <c r="I332" s="513"/>
      <c r="J332" s="374"/>
      <c r="K332" s="374"/>
      <c r="L332" s="375"/>
      <c r="M332" s="375"/>
      <c r="N332" s="375"/>
      <c r="O332" s="374"/>
      <c r="P332" s="536"/>
      <c r="Q332" s="504"/>
    </row>
    <row r="333">
      <c r="E333" s="258" t="s">
        <v>334</v>
      </c>
      <c r="F333" s="559" t="s">
        <v>249</v>
      </c>
      <c r="G333" s="260"/>
      <c r="H333" s="298" t="s">
        <v>238</v>
      </c>
      <c r="I333" s="290" t="s">
        <v>239</v>
      </c>
      <c r="J333" s="290"/>
      <c r="K333" s="195" t="s">
        <v>40</v>
      </c>
      <c r="L333" s="195" t="s">
        <v>159</v>
      </c>
      <c r="M333" s="398" t="s">
        <v>125</v>
      </c>
      <c r="N333" s="290" t="s">
        <v>240</v>
      </c>
      <c r="O333" s="291" t="s">
        <v>63</v>
      </c>
      <c r="P333" s="301"/>
      <c r="Q333" s="291" t="b">
        <v>0</v>
      </c>
    </row>
    <row r="334">
      <c r="E334" s="266"/>
      <c r="F334" s="267"/>
      <c r="G334" s="268"/>
      <c r="H334" s="300" t="s">
        <v>242</v>
      </c>
      <c r="I334" s="290" t="s">
        <v>239</v>
      </c>
      <c r="J334" s="289"/>
      <c r="K334" s="290">
        <f t="shared" ref="K334:M334" si="72">PARAMS(K333)</f>
        <v>4096</v>
      </c>
      <c r="L334" s="290">
        <f t="shared" si="72"/>
        <v>8</v>
      </c>
      <c r="M334" s="290">
        <f t="shared" si="72"/>
        <v>7168</v>
      </c>
      <c r="N334" s="290" t="s">
        <v>240</v>
      </c>
      <c r="O334" s="266"/>
      <c r="P334" s="301">
        <f>SIZEOF_IN_MIB(J334:M334, O333)</f>
        <v>224</v>
      </c>
      <c r="Q334" s="266"/>
    </row>
    <row r="335">
      <c r="E335" s="266"/>
      <c r="F335" s="267"/>
      <c r="G335" s="268"/>
      <c r="H335" s="561" t="s">
        <v>244</v>
      </c>
      <c r="I335" s="289" t="s">
        <v>239</v>
      </c>
      <c r="J335" s="290"/>
      <c r="K335" s="195" t="s">
        <v>143</v>
      </c>
      <c r="L335" s="195"/>
      <c r="M335" s="195"/>
      <c r="N335" s="289" t="s">
        <v>240</v>
      </c>
      <c r="O335" s="266"/>
      <c r="P335" s="301"/>
      <c r="Q335" s="266"/>
    </row>
    <row r="336">
      <c r="E336" s="266"/>
      <c r="F336" s="278"/>
      <c r="G336" s="279"/>
      <c r="H336" s="302" t="s">
        <v>246</v>
      </c>
      <c r="I336" s="274" t="s">
        <v>239</v>
      </c>
      <c r="J336" s="261"/>
      <c r="K336" s="274">
        <f t="shared" ref="K336:M336" si="73">K334/SHARDING(K335)</f>
        <v>256</v>
      </c>
      <c r="L336" s="274">
        <f t="shared" si="73"/>
        <v>8</v>
      </c>
      <c r="M336" s="274">
        <f t="shared" si="73"/>
        <v>7168</v>
      </c>
      <c r="N336" s="274" t="s">
        <v>240</v>
      </c>
      <c r="O336" s="241"/>
      <c r="P336" s="303">
        <f>SIZEOF_IN_MIB(J336:M336, O333)</f>
        <v>14</v>
      </c>
      <c r="Q336" s="241"/>
    </row>
    <row r="337">
      <c r="E337" s="266"/>
      <c r="F337" s="562" t="s">
        <v>253</v>
      </c>
      <c r="G337" s="260"/>
      <c r="H337" s="449" t="s">
        <v>238</v>
      </c>
      <c r="I337" s="271" t="s">
        <v>239</v>
      </c>
      <c r="J337" s="269">
        <v>2.0</v>
      </c>
      <c r="K337" s="269" t="s">
        <v>131</v>
      </c>
      <c r="L337" s="488" t="s">
        <v>125</v>
      </c>
      <c r="M337" s="269" t="s">
        <v>129</v>
      </c>
      <c r="N337" s="271" t="s">
        <v>240</v>
      </c>
      <c r="O337" s="399" t="s">
        <v>63</v>
      </c>
      <c r="P337" s="440"/>
      <c r="Q337" s="399" t="b">
        <v>0</v>
      </c>
    </row>
    <row r="338">
      <c r="E338" s="266"/>
      <c r="F338" s="267"/>
      <c r="G338" s="268"/>
      <c r="H338" s="302" t="s">
        <v>242</v>
      </c>
      <c r="I338" s="274" t="s">
        <v>239</v>
      </c>
      <c r="J338" s="274">
        <f t="shared" ref="J338:M338" si="74">PARAMS(J337)</f>
        <v>2</v>
      </c>
      <c r="K338" s="274">
        <f t="shared" si="74"/>
        <v>256</v>
      </c>
      <c r="L338" s="274">
        <f t="shared" si="74"/>
        <v>7168</v>
      </c>
      <c r="M338" s="274">
        <f t="shared" si="74"/>
        <v>2048</v>
      </c>
      <c r="N338" s="274" t="s">
        <v>240</v>
      </c>
      <c r="O338" s="275"/>
      <c r="P338" s="303">
        <f>SIZEOF_IN_MIB(J338:M338, O337)</f>
        <v>7168</v>
      </c>
      <c r="Q338" s="275"/>
    </row>
    <row r="339">
      <c r="E339" s="266"/>
      <c r="F339" s="267"/>
      <c r="G339" s="268"/>
      <c r="H339" s="449" t="s">
        <v>244</v>
      </c>
      <c r="I339" s="271"/>
      <c r="J339" s="270"/>
      <c r="K339" s="269" t="s">
        <v>143</v>
      </c>
      <c r="L339" s="269"/>
      <c r="M339" s="269"/>
      <c r="N339" s="271" t="s">
        <v>240</v>
      </c>
      <c r="O339" s="272"/>
      <c r="P339" s="440"/>
      <c r="Q339" s="272"/>
    </row>
    <row r="340">
      <c r="E340" s="266"/>
      <c r="F340" s="278"/>
      <c r="G340" s="279"/>
      <c r="H340" s="534" t="s">
        <v>246</v>
      </c>
      <c r="I340" s="274" t="s">
        <v>239</v>
      </c>
      <c r="J340" s="274">
        <f t="shared" ref="J340:M340" si="75">J338/SHARDING(J339)</f>
        <v>2</v>
      </c>
      <c r="K340" s="274">
        <f t="shared" si="75"/>
        <v>16</v>
      </c>
      <c r="L340" s="274">
        <f t="shared" si="75"/>
        <v>7168</v>
      </c>
      <c r="M340" s="274">
        <f t="shared" si="75"/>
        <v>2048</v>
      </c>
      <c r="N340" s="274" t="s">
        <v>240</v>
      </c>
      <c r="O340" s="241"/>
      <c r="P340" s="303">
        <f>SIZEOF_IN_MIB(J340:M340, O337)</f>
        <v>448</v>
      </c>
      <c r="Q340" s="241"/>
    </row>
    <row r="341">
      <c r="E341" s="266"/>
      <c r="F341" s="562" t="s">
        <v>257</v>
      </c>
      <c r="G341" s="260"/>
      <c r="H341" s="449" t="s">
        <v>238</v>
      </c>
      <c r="I341" s="271" t="s">
        <v>239</v>
      </c>
      <c r="J341" s="269">
        <v>2.0</v>
      </c>
      <c r="K341" s="269" t="s">
        <v>40</v>
      </c>
      <c r="L341" s="269" t="s">
        <v>159</v>
      </c>
      <c r="M341" s="269" t="s">
        <v>129</v>
      </c>
      <c r="N341" s="271" t="s">
        <v>240</v>
      </c>
      <c r="O341" s="478" t="s">
        <v>82</v>
      </c>
      <c r="P341" s="440"/>
      <c r="Q341" s="399" t="b">
        <v>0</v>
      </c>
    </row>
    <row r="342">
      <c r="E342" s="266"/>
      <c r="F342" s="267"/>
      <c r="G342" s="268"/>
      <c r="H342" s="302" t="s">
        <v>242</v>
      </c>
      <c r="I342" s="274" t="s">
        <v>239</v>
      </c>
      <c r="J342" s="274">
        <f t="shared" ref="J342:M342" si="76">PARAMS(J341)</f>
        <v>2</v>
      </c>
      <c r="K342" s="274">
        <f t="shared" si="76"/>
        <v>4096</v>
      </c>
      <c r="L342" s="274">
        <f t="shared" si="76"/>
        <v>8</v>
      </c>
      <c r="M342" s="274">
        <f t="shared" si="76"/>
        <v>2048</v>
      </c>
      <c r="N342" s="274" t="s">
        <v>240</v>
      </c>
      <c r="O342" s="275"/>
      <c r="P342" s="303">
        <f>SIZEOF_IN_MIB(J342:M342, O341)</f>
        <v>256</v>
      </c>
      <c r="Q342" s="275"/>
    </row>
    <row r="343">
      <c r="E343" s="266"/>
      <c r="F343" s="267"/>
      <c r="G343" s="268"/>
      <c r="H343" s="449" t="s">
        <v>244</v>
      </c>
      <c r="I343" s="271" t="s">
        <v>239</v>
      </c>
      <c r="J343" s="270"/>
      <c r="K343" s="269" t="s">
        <v>143</v>
      </c>
      <c r="L343" s="269"/>
      <c r="M343" s="269"/>
      <c r="N343" s="271" t="s">
        <v>240</v>
      </c>
      <c r="O343" s="272"/>
      <c r="P343" s="440"/>
      <c r="Q343" s="272"/>
    </row>
    <row r="344">
      <c r="E344" s="266"/>
      <c r="F344" s="278"/>
      <c r="G344" s="279"/>
      <c r="H344" s="534" t="s">
        <v>246</v>
      </c>
      <c r="I344" s="274" t="s">
        <v>239</v>
      </c>
      <c r="J344" s="274">
        <f t="shared" ref="J344:M344" si="77">J342/SHARDING(J343)</f>
        <v>2</v>
      </c>
      <c r="K344" s="274">
        <f t="shared" si="77"/>
        <v>256</v>
      </c>
      <c r="L344" s="274">
        <f t="shared" si="77"/>
        <v>8</v>
      </c>
      <c r="M344" s="274">
        <f t="shared" si="77"/>
        <v>2048</v>
      </c>
      <c r="N344" s="274" t="s">
        <v>240</v>
      </c>
      <c r="O344" s="241"/>
      <c r="P344" s="303">
        <f>SIZEOF_IN_MIB(J344:M344, O341)</f>
        <v>16</v>
      </c>
      <c r="Q344" s="241"/>
    </row>
    <row r="345">
      <c r="E345" s="266"/>
      <c r="F345" s="296" t="s">
        <v>335</v>
      </c>
      <c r="G345" s="533" t="s">
        <v>725</v>
      </c>
      <c r="H345" s="424" t="str">
        <f>L339</f>
        <v/>
      </c>
      <c r="I345" s="564" t="s">
        <v>726</v>
      </c>
      <c r="J345" s="270"/>
      <c r="K345" s="270"/>
      <c r="L345" s="271"/>
      <c r="M345" s="271"/>
      <c r="N345" s="271"/>
      <c r="O345" s="270"/>
      <c r="P345" s="440"/>
      <c r="Q345" s="305"/>
    </row>
    <row r="346">
      <c r="E346" s="266"/>
      <c r="F346" s="266"/>
      <c r="G346" s="523" t="s">
        <v>338</v>
      </c>
      <c r="H346" s="565" t="s">
        <v>339</v>
      </c>
      <c r="I346" s="565"/>
      <c r="J346" s="374"/>
      <c r="K346" s="374"/>
      <c r="L346" s="375"/>
      <c r="M346" s="375"/>
      <c r="N346" s="375"/>
      <c r="O346" s="374"/>
      <c r="P346" s="536"/>
      <c r="Q346" s="504"/>
    </row>
    <row r="347">
      <c r="E347" s="266"/>
      <c r="F347" s="266"/>
      <c r="G347" s="526" t="s">
        <v>264</v>
      </c>
      <c r="H347" s="566">
        <f>SHARDING(H345)</f>
        <v>1</v>
      </c>
      <c r="I347" s="424"/>
      <c r="J347" s="270"/>
      <c r="K347" s="270"/>
      <c r="L347" s="271"/>
      <c r="M347" s="271"/>
      <c r="N347" s="271"/>
      <c r="O347" s="270"/>
      <c r="P347" s="440"/>
      <c r="Q347" s="305"/>
    </row>
    <row r="348">
      <c r="E348" s="266"/>
      <c r="F348" s="266"/>
      <c r="G348" s="526" t="s">
        <v>340</v>
      </c>
      <c r="H348" s="567">
        <f>P344/H347*(H347-1)</f>
        <v>0</v>
      </c>
      <c r="I348" s="481"/>
      <c r="J348" s="261"/>
      <c r="K348" s="261"/>
      <c r="L348" s="274"/>
      <c r="M348" s="274"/>
      <c r="N348" s="274"/>
      <c r="O348" s="261"/>
      <c r="P348" s="303"/>
      <c r="Q348" s="222"/>
    </row>
    <row r="349">
      <c r="E349" s="266"/>
      <c r="F349" s="266"/>
      <c r="G349" s="526" t="s">
        <v>341</v>
      </c>
      <c r="H349" s="568">
        <f>H348*H347</f>
        <v>0</v>
      </c>
      <c r="I349" s="424"/>
      <c r="J349" s="270"/>
      <c r="K349" s="270"/>
      <c r="L349" s="271"/>
      <c r="M349" s="271"/>
      <c r="N349" s="271"/>
      <c r="O349" s="270"/>
      <c r="P349" s="440"/>
      <c r="Q349" s="305"/>
    </row>
    <row r="350">
      <c r="E350" s="266"/>
      <c r="F350" s="266"/>
      <c r="G350" s="569" t="s">
        <v>342</v>
      </c>
      <c r="H350" s="570" t="s">
        <v>267</v>
      </c>
      <c r="I350" s="481"/>
      <c r="J350" s="571">
        <f>IFS(H347=8,12,
H347=4,4,
H347=2,1,
H347=1,0,
TRUE,NA())</f>
        <v>0</v>
      </c>
      <c r="K350" s="261"/>
      <c r="L350" s="274"/>
      <c r="M350" s="274"/>
      <c r="N350" s="274"/>
      <c r="O350" s="261"/>
      <c r="P350" s="303"/>
      <c r="Q350" s="222"/>
    </row>
    <row r="351">
      <c r="E351" s="266"/>
      <c r="F351" s="266"/>
      <c r="G351" s="266"/>
      <c r="H351" s="572" t="s">
        <v>343</v>
      </c>
      <c r="I351" s="305"/>
      <c r="J351" s="573">
        <f>HW_SPEC("# of TensorCore per Chip")</f>
        <v>2</v>
      </c>
      <c r="K351" s="270"/>
      <c r="L351" s="271"/>
      <c r="M351" s="271"/>
      <c r="N351" s="271"/>
      <c r="O351" s="270"/>
      <c r="P351" s="440"/>
      <c r="Q351" s="305"/>
    </row>
    <row r="352">
      <c r="E352" s="266"/>
      <c r="F352" s="266"/>
      <c r="G352" s="277"/>
      <c r="H352" s="574" t="s">
        <v>269</v>
      </c>
      <c r="I352" s="481"/>
      <c r="J352" s="575">
        <f>REDUCE_SCATTER_CHIP2CHIP_TIME_MS2(H349*J351,J350)</f>
        <v>0</v>
      </c>
      <c r="K352" s="261"/>
      <c r="L352" s="274"/>
      <c r="M352" s="274"/>
      <c r="N352" s="274"/>
      <c r="O352" s="261"/>
      <c r="P352" s="303"/>
      <c r="Q352" s="222"/>
    </row>
    <row r="353">
      <c r="E353" s="266"/>
      <c r="F353" s="266"/>
      <c r="G353" s="576" t="s">
        <v>344</v>
      </c>
      <c r="H353" s="577" t="s">
        <v>269</v>
      </c>
      <c r="I353" s="305"/>
      <c r="J353" s="578">
        <f>REDUCE_SCATTER_CORE2CORE_TIME_MS(H349)</f>
        <v>0</v>
      </c>
      <c r="K353" s="270"/>
      <c r="L353" s="271"/>
      <c r="M353" s="271"/>
      <c r="N353" s="271"/>
      <c r="O353" s="270"/>
      <c r="P353" s="440"/>
      <c r="Q353" s="305"/>
    </row>
    <row r="354">
      <c r="E354" s="266"/>
      <c r="F354" s="266"/>
      <c r="G354" s="172"/>
      <c r="H354" s="222"/>
      <c r="I354" s="481"/>
      <c r="J354" s="261"/>
      <c r="K354" s="261"/>
      <c r="L354" s="274"/>
      <c r="M354" s="274"/>
      <c r="N354" s="274"/>
      <c r="O354" s="261"/>
      <c r="P354" s="303"/>
      <c r="Q354" s="222"/>
    </row>
    <row r="355">
      <c r="E355" s="266"/>
      <c r="F355" s="266"/>
      <c r="G355" s="523" t="s">
        <v>345</v>
      </c>
      <c r="H355" s="579" t="s">
        <v>346</v>
      </c>
      <c r="I355" s="580"/>
      <c r="J355" s="374"/>
      <c r="K355" s="374"/>
      <c r="L355" s="375"/>
      <c r="M355" s="375"/>
      <c r="N355" s="375"/>
      <c r="O355" s="374"/>
      <c r="P355" s="536"/>
      <c r="Q355" s="504"/>
    </row>
    <row r="356">
      <c r="E356" s="266"/>
      <c r="F356" s="266"/>
      <c r="G356" s="533" t="s">
        <v>347</v>
      </c>
      <c r="H356" s="581">
        <f>P344/2</f>
        <v>8</v>
      </c>
      <c r="I356" s="582"/>
      <c r="J356" s="380"/>
      <c r="K356" s="380"/>
      <c r="L356" s="381"/>
      <c r="M356" s="381"/>
      <c r="N356" s="381"/>
      <c r="O356" s="380"/>
      <c r="P356" s="394"/>
      <c r="Q356" s="172"/>
    </row>
    <row r="357">
      <c r="E357" s="266"/>
      <c r="F357" s="266"/>
      <c r="G357" s="172"/>
      <c r="H357" s="172"/>
      <c r="I357" s="582"/>
      <c r="J357" s="380"/>
      <c r="K357" s="380"/>
      <c r="L357" s="381"/>
      <c r="M357" s="381"/>
      <c r="N357" s="381"/>
      <c r="O357" s="380"/>
      <c r="P357" s="394"/>
      <c r="Q357" s="172"/>
    </row>
    <row r="358">
      <c r="E358" s="266"/>
      <c r="F358" s="266"/>
      <c r="G358" s="523" t="s">
        <v>215</v>
      </c>
      <c r="H358" s="579" t="s">
        <v>348</v>
      </c>
      <c r="I358" s="580"/>
      <c r="J358" s="374"/>
      <c r="K358" s="374"/>
      <c r="L358" s="375"/>
      <c r="M358" s="375"/>
      <c r="N358" s="375"/>
      <c r="O358" s="374"/>
      <c r="P358" s="536"/>
      <c r="Q358" s="504"/>
    </row>
    <row r="359">
      <c r="E359" s="266"/>
      <c r="F359" s="266"/>
      <c r="G359" s="526" t="s">
        <v>264</v>
      </c>
      <c r="H359" s="583">
        <f>H347</f>
        <v>1</v>
      </c>
      <c r="I359" s="582"/>
      <c r="J359" s="380"/>
      <c r="K359" s="380"/>
      <c r="L359" s="381"/>
      <c r="M359" s="381"/>
      <c r="N359" s="381"/>
      <c r="O359" s="380"/>
      <c r="P359" s="394"/>
      <c r="Q359" s="172"/>
    </row>
    <row r="360">
      <c r="E360" s="266"/>
      <c r="F360" s="266"/>
      <c r="G360" s="526" t="s">
        <v>349</v>
      </c>
      <c r="H360" s="584">
        <f>H356/H359 * (H359-1)</f>
        <v>0</v>
      </c>
      <c r="I360" s="582"/>
      <c r="J360" s="380"/>
      <c r="K360" s="380"/>
      <c r="L360" s="381"/>
      <c r="M360" s="381"/>
      <c r="N360" s="381"/>
      <c r="O360" s="380"/>
      <c r="P360" s="394"/>
      <c r="Q360" s="172"/>
    </row>
    <row r="361">
      <c r="E361" s="266"/>
      <c r="F361" s="266"/>
      <c r="G361" s="526" t="s">
        <v>266</v>
      </c>
      <c r="H361" s="584">
        <f>H360*H359</f>
        <v>0</v>
      </c>
      <c r="I361" s="582"/>
      <c r="J361" s="380"/>
      <c r="K361" s="380"/>
      <c r="L361" s="381"/>
      <c r="M361" s="381"/>
      <c r="N361" s="381"/>
      <c r="O361" s="380"/>
      <c r="P361" s="394"/>
      <c r="Q361" s="172"/>
    </row>
    <row r="362">
      <c r="E362" s="266"/>
      <c r="F362" s="266"/>
      <c r="G362" s="585" t="s">
        <v>342</v>
      </c>
      <c r="H362" s="311" t="s">
        <v>267</v>
      </c>
      <c r="I362" s="172"/>
      <c r="J362" s="586" t="str">
        <f>IFS(H359=8,12,
H359=4,4,
H359=2,1,
TRUE,NA())</f>
        <v>#N/A</v>
      </c>
      <c r="K362" s="380"/>
      <c r="L362" s="381"/>
      <c r="M362" s="381"/>
      <c r="N362" s="381"/>
      <c r="O362" s="380"/>
      <c r="P362" s="394"/>
      <c r="Q362" s="172"/>
      <c r="S362" s="587"/>
    </row>
    <row r="363">
      <c r="E363" s="266"/>
      <c r="F363" s="266"/>
      <c r="G363" s="266"/>
      <c r="H363" s="311" t="s">
        <v>343</v>
      </c>
      <c r="I363" s="172"/>
      <c r="J363" s="588">
        <f>HW_SPEC("# of TensorCore per Chip")</f>
        <v>2</v>
      </c>
      <c r="K363" s="380"/>
      <c r="L363" s="381"/>
      <c r="M363" s="381"/>
      <c r="N363" s="381"/>
      <c r="O363" s="380"/>
      <c r="P363" s="394"/>
      <c r="Q363" s="172"/>
    </row>
    <row r="364">
      <c r="E364" s="266"/>
      <c r="F364" s="266"/>
      <c r="G364" s="277"/>
      <c r="H364" s="328" t="s">
        <v>269</v>
      </c>
      <c r="I364" s="582"/>
      <c r="J364" s="589">
        <f>REDUCE_SCATTER_CHIP2CHIP_TIME_MS2(H361*J363,J362)</f>
        <v>0</v>
      </c>
      <c r="K364" s="380"/>
      <c r="L364" s="381"/>
      <c r="M364" s="381"/>
      <c r="N364" s="381"/>
      <c r="O364" s="380"/>
      <c r="P364" s="394"/>
      <c r="Q364" s="172"/>
    </row>
    <row r="365">
      <c r="E365" s="266"/>
      <c r="F365" s="266"/>
      <c r="G365" s="590" t="s">
        <v>344</v>
      </c>
      <c r="H365" s="328" t="s">
        <v>269</v>
      </c>
      <c r="I365" s="582"/>
      <c r="J365" s="589">
        <f>REDUCE_SCATTER_CORE2CORE_TIME_MS(H361)</f>
        <v>0</v>
      </c>
      <c r="K365" s="380"/>
      <c r="L365" s="381"/>
      <c r="M365" s="381"/>
      <c r="N365" s="381"/>
      <c r="O365" s="380"/>
      <c r="P365" s="394"/>
      <c r="Q365" s="172"/>
    </row>
    <row r="366">
      <c r="E366" s="266"/>
      <c r="F366" s="266"/>
      <c r="G366" s="526"/>
      <c r="H366" s="591"/>
      <c r="I366" s="582"/>
      <c r="J366" s="380"/>
      <c r="K366" s="380"/>
      <c r="L366" s="381"/>
      <c r="M366" s="381"/>
      <c r="N366" s="381"/>
      <c r="O366" s="380"/>
      <c r="P366" s="394"/>
      <c r="Q366" s="172"/>
    </row>
    <row r="367">
      <c r="E367" s="266"/>
      <c r="F367" s="266"/>
      <c r="G367" s="523" t="s">
        <v>350</v>
      </c>
      <c r="H367" s="592" t="s">
        <v>351</v>
      </c>
      <c r="I367" s="580"/>
      <c r="J367" s="374"/>
      <c r="K367" s="374"/>
      <c r="L367" s="375"/>
      <c r="M367" s="375"/>
      <c r="N367" s="375"/>
      <c r="O367" s="374"/>
      <c r="P367" s="536"/>
      <c r="Q367" s="504"/>
    </row>
    <row r="368">
      <c r="E368" s="266"/>
      <c r="F368" s="266"/>
      <c r="G368" s="593" t="s">
        <v>352</v>
      </c>
      <c r="H368" s="594">
        <f>IFS(H367=G350,J352,
H367=G353,J353 ,
TRUE,0)</f>
        <v>0</v>
      </c>
      <c r="I368" s="582"/>
      <c r="J368" s="380"/>
      <c r="K368" s="380"/>
      <c r="L368" s="381"/>
      <c r="M368" s="381"/>
      <c r="N368" s="381"/>
      <c r="O368" s="380"/>
      <c r="P368" s="394"/>
      <c r="Q368" s="172"/>
    </row>
    <row r="369">
      <c r="E369" s="266"/>
      <c r="F369" s="266"/>
      <c r="G369" s="593" t="s">
        <v>353</v>
      </c>
      <c r="H369" s="594">
        <f>IFS(H367=G362,J364,
H367=G365,J365 ,
TRUE,0)</f>
        <v>0</v>
      </c>
      <c r="I369" s="582"/>
      <c r="J369" s="380"/>
      <c r="K369" s="380"/>
      <c r="L369" s="381"/>
      <c r="M369" s="381"/>
      <c r="N369" s="381"/>
      <c r="O369" s="380"/>
      <c r="P369" s="394"/>
      <c r="Q369" s="172"/>
    </row>
    <row r="370">
      <c r="E370" s="266"/>
      <c r="F370" s="277"/>
      <c r="G370" s="523" t="s">
        <v>298</v>
      </c>
      <c r="H370" s="557">
        <f>SUM(H368:H369)</f>
        <v>0</v>
      </c>
      <c r="I370" s="513"/>
      <c r="J370" s="374"/>
      <c r="K370" s="374"/>
      <c r="L370" s="375"/>
      <c r="M370" s="375"/>
      <c r="N370" s="375"/>
      <c r="O370" s="374"/>
      <c r="P370" s="536"/>
      <c r="Q370" s="504"/>
    </row>
    <row r="371">
      <c r="E371" s="266"/>
      <c r="F371" s="541" t="s">
        <v>285</v>
      </c>
      <c r="G371" s="533" t="s">
        <v>286</v>
      </c>
      <c r="H371" s="595" t="str">
        <f>VLOOKUP(O333&amp;","&amp;O337,$T$2:$W$11,4, FALSE)</f>
        <v>fp8</v>
      </c>
      <c r="I371" s="386"/>
      <c r="J371" s="380"/>
      <c r="K371" s="380"/>
      <c r="L371" s="381"/>
      <c r="M371" s="381"/>
      <c r="N371" s="381"/>
      <c r="O371" s="380"/>
      <c r="P371" s="394"/>
      <c r="Q371" s="172"/>
    </row>
    <row r="372">
      <c r="E372" s="266"/>
      <c r="F372" s="266"/>
      <c r="G372" s="533" t="s">
        <v>360</v>
      </c>
      <c r="H372" s="599" t="str">
        <f>CALCULATE_FLOPS(J336:M336,J340:M340,L340,K340,H371)</f>
        <v>#N/A</v>
      </c>
      <c r="I372" s="386"/>
      <c r="J372" s="380"/>
      <c r="K372" s="380"/>
      <c r="L372" s="381"/>
      <c r="M372" s="381"/>
      <c r="N372" s="381"/>
      <c r="O372" s="380"/>
      <c r="P372" s="394"/>
      <c r="Q372" s="172"/>
    </row>
    <row r="373">
      <c r="E373" s="266"/>
      <c r="F373" s="277"/>
      <c r="G373" s="600" t="s">
        <v>288</v>
      </c>
      <c r="H373" s="601" t="str">
        <f>COMPUTE_TIME_MS(H372, H371)</f>
        <v>#N/A</v>
      </c>
      <c r="I373" s="390"/>
      <c r="J373" s="391"/>
      <c r="K373" s="391"/>
      <c r="L373" s="392"/>
      <c r="M373" s="392"/>
      <c r="N373" s="392"/>
      <c r="O373" s="391"/>
      <c r="P373" s="602"/>
      <c r="Q373" s="172"/>
    </row>
    <row r="374">
      <c r="E374" s="266"/>
      <c r="F374" s="541" t="s">
        <v>289</v>
      </c>
      <c r="G374" s="595" t="s">
        <v>290</v>
      </c>
      <c r="H374" s="603">
        <f>IF(Q333,0,P336)+IF(Q337,0,P340)+IF(Q341,0,P344 / 2)</f>
        <v>470</v>
      </c>
      <c r="I374" s="380"/>
      <c r="J374" s="380"/>
      <c r="K374" s="380"/>
      <c r="L374" s="381"/>
      <c r="M374" s="381"/>
      <c r="N374" s="381"/>
      <c r="O374" s="380"/>
      <c r="P374" s="394"/>
      <c r="Q374" s="172"/>
    </row>
    <row r="375">
      <c r="E375" s="277"/>
      <c r="F375" s="277"/>
      <c r="G375" s="604" t="s">
        <v>291</v>
      </c>
      <c r="H375" s="601">
        <f>HBM_TIME_MS(H374)</f>
        <v>0.1568641063</v>
      </c>
      <c r="I375" s="391"/>
      <c r="J375" s="391"/>
      <c r="K375" s="391"/>
      <c r="L375" s="392"/>
      <c r="M375" s="392"/>
      <c r="N375" s="392"/>
      <c r="O375" s="391"/>
      <c r="P375" s="602"/>
      <c r="Q375" s="172"/>
    </row>
    <row r="376">
      <c r="E376" s="258" t="s">
        <v>361</v>
      </c>
      <c r="F376" s="559" t="s">
        <v>249</v>
      </c>
      <c r="G376" s="260"/>
      <c r="H376" s="298" t="s">
        <v>238</v>
      </c>
      <c r="I376" s="290" t="s">
        <v>239</v>
      </c>
      <c r="J376" s="195"/>
      <c r="K376" s="195" t="s">
        <v>40</v>
      </c>
      <c r="L376" s="195" t="s">
        <v>159</v>
      </c>
      <c r="M376" s="398" t="s">
        <v>129</v>
      </c>
      <c r="N376" s="290" t="s">
        <v>240</v>
      </c>
      <c r="O376" s="291" t="s">
        <v>63</v>
      </c>
      <c r="P376" s="301"/>
      <c r="Q376" s="291" t="b">
        <v>0</v>
      </c>
    </row>
    <row r="377">
      <c r="E377" s="266"/>
      <c r="F377" s="267"/>
      <c r="G377" s="268"/>
      <c r="H377" s="300" t="s">
        <v>242</v>
      </c>
      <c r="I377" s="290" t="s">
        <v>239</v>
      </c>
      <c r="J377" s="289"/>
      <c r="K377" s="290">
        <f t="shared" ref="K377:M377" si="78">PARAMS(K376)</f>
        <v>4096</v>
      </c>
      <c r="L377" s="290">
        <f t="shared" si="78"/>
        <v>8</v>
      </c>
      <c r="M377" s="290">
        <f t="shared" si="78"/>
        <v>2048</v>
      </c>
      <c r="N377" s="290" t="s">
        <v>240</v>
      </c>
      <c r="O377" s="266"/>
      <c r="P377" s="301">
        <f>SIZEOF_IN_MIB(J377:M377, O376)</f>
        <v>64</v>
      </c>
      <c r="Q377" s="266"/>
    </row>
    <row r="378">
      <c r="E378" s="266"/>
      <c r="F378" s="267"/>
      <c r="G378" s="268"/>
      <c r="H378" s="561" t="s">
        <v>244</v>
      </c>
      <c r="I378" s="289" t="s">
        <v>239</v>
      </c>
      <c r="J378" s="290"/>
      <c r="K378" s="195" t="s">
        <v>143</v>
      </c>
      <c r="L378" s="195"/>
      <c r="M378" s="195"/>
      <c r="N378" s="289" t="s">
        <v>240</v>
      </c>
      <c r="O378" s="266"/>
      <c r="P378" s="301"/>
      <c r="Q378" s="266"/>
    </row>
    <row r="379">
      <c r="E379" s="266"/>
      <c r="F379" s="278"/>
      <c r="G379" s="279"/>
      <c r="H379" s="300" t="s">
        <v>246</v>
      </c>
      <c r="I379" s="289" t="s">
        <v>239</v>
      </c>
      <c r="J379" s="290"/>
      <c r="K379" s="289">
        <f t="shared" ref="K379:M379" si="79">K377/SHARDING(K378)</f>
        <v>256</v>
      </c>
      <c r="L379" s="289">
        <f t="shared" si="79"/>
        <v>8</v>
      </c>
      <c r="M379" s="289">
        <f t="shared" si="79"/>
        <v>2048</v>
      </c>
      <c r="N379" s="289" t="s">
        <v>240</v>
      </c>
      <c r="O379" s="277"/>
      <c r="P379" s="301">
        <f>SIZEOF_IN_MIB(J379:M379, O376)</f>
        <v>4</v>
      </c>
      <c r="Q379" s="277"/>
    </row>
    <row r="380">
      <c r="E380" s="266"/>
      <c r="F380" s="562" t="s">
        <v>253</v>
      </c>
      <c r="G380" s="260"/>
      <c r="H380" s="561" t="s">
        <v>238</v>
      </c>
      <c r="I380" s="289" t="s">
        <v>239</v>
      </c>
      <c r="J380" s="290"/>
      <c r="K380" s="195" t="s">
        <v>131</v>
      </c>
      <c r="L380" s="398" t="s">
        <v>129</v>
      </c>
      <c r="M380" s="195" t="s">
        <v>125</v>
      </c>
      <c r="N380" s="289" t="s">
        <v>240</v>
      </c>
      <c r="O380" s="291" t="s">
        <v>63</v>
      </c>
      <c r="P380" s="301"/>
      <c r="Q380" s="291" t="b">
        <v>0</v>
      </c>
    </row>
    <row r="381">
      <c r="E381" s="266"/>
      <c r="F381" s="267"/>
      <c r="G381" s="268"/>
      <c r="H381" s="300" t="s">
        <v>242</v>
      </c>
      <c r="I381" s="289" t="s">
        <v>239</v>
      </c>
      <c r="J381" s="290"/>
      <c r="K381" s="289">
        <f t="shared" ref="K381:M381" si="80">PARAMS(K380)</f>
        <v>256</v>
      </c>
      <c r="L381" s="289">
        <f t="shared" si="80"/>
        <v>2048</v>
      </c>
      <c r="M381" s="289">
        <f t="shared" si="80"/>
        <v>7168</v>
      </c>
      <c r="N381" s="289" t="s">
        <v>240</v>
      </c>
      <c r="O381" s="266"/>
      <c r="P381" s="301">
        <f>SIZEOF_IN_MIB(J381:M381, O380)</f>
        <v>3584</v>
      </c>
      <c r="Q381" s="266"/>
    </row>
    <row r="382">
      <c r="E382" s="266"/>
      <c r="F382" s="267"/>
      <c r="G382" s="268"/>
      <c r="H382" s="561" t="s">
        <v>244</v>
      </c>
      <c r="I382" s="289" t="s">
        <v>239</v>
      </c>
      <c r="J382" s="290"/>
      <c r="K382" s="195" t="s">
        <v>143</v>
      </c>
      <c r="L382" s="195"/>
      <c r="M382" s="195"/>
      <c r="N382" s="289" t="s">
        <v>240</v>
      </c>
      <c r="O382" s="266"/>
      <c r="P382" s="301"/>
      <c r="Q382" s="266"/>
    </row>
    <row r="383">
      <c r="E383" s="266"/>
      <c r="F383" s="278"/>
      <c r="G383" s="279"/>
      <c r="H383" s="561" t="s">
        <v>246</v>
      </c>
      <c r="I383" s="289" t="s">
        <v>239</v>
      </c>
      <c r="J383" s="290"/>
      <c r="K383" s="289">
        <f t="shared" ref="K383:M383" si="81">K381/SHARDING(K382)</f>
        <v>16</v>
      </c>
      <c r="L383" s="289">
        <f t="shared" si="81"/>
        <v>2048</v>
      </c>
      <c r="M383" s="289">
        <f t="shared" si="81"/>
        <v>7168</v>
      </c>
      <c r="N383" s="289" t="s">
        <v>240</v>
      </c>
      <c r="O383" s="277"/>
      <c r="P383" s="301">
        <f>SIZEOF_IN_MIB(J383:M383, O380)</f>
        <v>224</v>
      </c>
      <c r="Q383" s="277"/>
    </row>
    <row r="384">
      <c r="E384" s="266"/>
      <c r="F384" s="562" t="s">
        <v>257</v>
      </c>
      <c r="G384" s="260"/>
      <c r="H384" s="561" t="s">
        <v>238</v>
      </c>
      <c r="I384" s="289" t="s">
        <v>239</v>
      </c>
      <c r="J384" s="290"/>
      <c r="K384" s="195" t="s">
        <v>40</v>
      </c>
      <c r="L384" s="195" t="s">
        <v>159</v>
      </c>
      <c r="M384" s="195" t="s">
        <v>125</v>
      </c>
      <c r="N384" s="289" t="s">
        <v>240</v>
      </c>
      <c r="O384" s="605" t="s">
        <v>82</v>
      </c>
      <c r="P384" s="301"/>
      <c r="Q384" s="291" t="b">
        <v>0</v>
      </c>
    </row>
    <row r="385">
      <c r="E385" s="266"/>
      <c r="F385" s="267"/>
      <c r="G385" s="268"/>
      <c r="H385" s="300" t="s">
        <v>242</v>
      </c>
      <c r="I385" s="289" t="s">
        <v>239</v>
      </c>
      <c r="J385" s="290"/>
      <c r="K385" s="289">
        <f t="shared" ref="K385:M385" si="82">PARAMS(K384)</f>
        <v>4096</v>
      </c>
      <c r="L385" s="289">
        <f t="shared" si="82"/>
        <v>8</v>
      </c>
      <c r="M385" s="289">
        <f t="shared" si="82"/>
        <v>7168</v>
      </c>
      <c r="N385" s="289" t="s">
        <v>240</v>
      </c>
      <c r="O385" s="266"/>
      <c r="P385" s="301">
        <f>SIZEOF_IN_MIB(J385:M385, O384)</f>
        <v>448</v>
      </c>
      <c r="Q385" s="266"/>
    </row>
    <row r="386">
      <c r="E386" s="266"/>
      <c r="F386" s="267"/>
      <c r="G386" s="268"/>
      <c r="H386" s="561" t="s">
        <v>244</v>
      </c>
      <c r="I386" s="289" t="s">
        <v>239</v>
      </c>
      <c r="J386" s="290"/>
      <c r="K386" s="195" t="s">
        <v>143</v>
      </c>
      <c r="L386" s="195"/>
      <c r="M386" s="195"/>
      <c r="N386" s="289" t="s">
        <v>240</v>
      </c>
      <c r="O386" s="266"/>
      <c r="P386" s="301"/>
      <c r="Q386" s="266"/>
    </row>
    <row r="387">
      <c r="E387" s="266"/>
      <c r="F387" s="278"/>
      <c r="G387" s="279"/>
      <c r="H387" s="561" t="s">
        <v>246</v>
      </c>
      <c r="I387" s="289" t="s">
        <v>239</v>
      </c>
      <c r="J387" s="289"/>
      <c r="K387" s="289">
        <f t="shared" ref="K387:M387" si="83">K385/SHARDING(K386)</f>
        <v>256</v>
      </c>
      <c r="L387" s="289">
        <f t="shared" si="83"/>
        <v>8</v>
      </c>
      <c r="M387" s="289">
        <f t="shared" si="83"/>
        <v>7168</v>
      </c>
      <c r="N387" s="289" t="s">
        <v>240</v>
      </c>
      <c r="O387" s="277"/>
      <c r="P387" s="301">
        <f>SIZEOF_IN_MIB(J387:M387, O384)</f>
        <v>28</v>
      </c>
      <c r="Q387" s="277"/>
    </row>
    <row r="388">
      <c r="E388" s="266"/>
      <c r="F388" s="296" t="s">
        <v>335</v>
      </c>
      <c r="G388" s="606" t="s">
        <v>727</v>
      </c>
      <c r="H388" s="607" t="str">
        <f>L382</f>
        <v/>
      </c>
      <c r="I388" s="290"/>
      <c r="J388" s="172"/>
      <c r="K388" s="290"/>
      <c r="L388" s="289"/>
      <c r="M388" s="289"/>
      <c r="N388" s="289"/>
      <c r="O388" s="290"/>
      <c r="P388" s="301"/>
      <c r="Q388" s="608"/>
    </row>
    <row r="389">
      <c r="E389" s="266"/>
      <c r="F389" s="266"/>
      <c r="G389" s="609" t="s">
        <v>363</v>
      </c>
      <c r="H389" s="610" t="s">
        <v>728</v>
      </c>
      <c r="I389" s="374"/>
      <c r="J389" s="374"/>
      <c r="K389" s="374"/>
      <c r="L389" s="375"/>
      <c r="M389" s="375"/>
      <c r="N389" s="375"/>
      <c r="O389" s="374"/>
      <c r="P389" s="536"/>
      <c r="Q389" s="376"/>
    </row>
    <row r="390">
      <c r="E390" s="266"/>
      <c r="F390" s="266"/>
      <c r="G390" s="611" t="s">
        <v>264</v>
      </c>
      <c r="H390" s="300">
        <f>SHARDING(H388)</f>
        <v>1</v>
      </c>
      <c r="I390" s="290"/>
      <c r="J390" s="290"/>
      <c r="K390" s="290"/>
      <c r="L390" s="289"/>
      <c r="M390" s="289"/>
      <c r="N390" s="289"/>
      <c r="O390" s="290"/>
      <c r="P390" s="301"/>
      <c r="Q390" s="608"/>
    </row>
    <row r="391">
      <c r="E391" s="266"/>
      <c r="F391" s="266"/>
      <c r="G391" s="611" t="s">
        <v>349</v>
      </c>
      <c r="H391" s="612">
        <f>P387 / H390 * (H390-1)</f>
        <v>0</v>
      </c>
      <c r="I391" s="290"/>
      <c r="J391" s="290"/>
      <c r="K391" s="290"/>
      <c r="L391" s="289"/>
      <c r="M391" s="289"/>
      <c r="N391" s="289"/>
      <c r="O391" s="290"/>
      <c r="P391" s="301"/>
      <c r="Q391" s="608"/>
    </row>
    <row r="392">
      <c r="E392" s="266"/>
      <c r="F392" s="266"/>
      <c r="G392" s="611" t="s">
        <v>266</v>
      </c>
      <c r="H392" s="612">
        <f>H391*H390</f>
        <v>0</v>
      </c>
      <c r="I392" s="290"/>
      <c r="J392" s="290"/>
      <c r="K392" s="290"/>
      <c r="L392" s="289"/>
      <c r="M392" s="289"/>
      <c r="N392" s="289"/>
      <c r="O392" s="290"/>
      <c r="P392" s="301"/>
      <c r="Q392" s="608"/>
    </row>
    <row r="393">
      <c r="E393" s="266"/>
      <c r="F393" s="266"/>
      <c r="G393" s="311" t="s">
        <v>267</v>
      </c>
      <c r="H393" s="586" t="str">
        <f>IFS(H390=8,12,
H390=4,4,
H390=2,1,
TRUE,NA())</f>
        <v>#N/A</v>
      </c>
      <c r="I393" s="172"/>
      <c r="J393" s="290"/>
      <c r="K393" s="290"/>
      <c r="L393" s="289"/>
      <c r="M393" s="289"/>
      <c r="N393" s="289"/>
      <c r="O393" s="290"/>
      <c r="P393" s="301"/>
      <c r="Q393" s="608"/>
    </row>
    <row r="394">
      <c r="E394" s="266"/>
      <c r="F394" s="266"/>
      <c r="G394" s="613" t="s">
        <v>298</v>
      </c>
      <c r="H394" s="614">
        <f>ALL_REDUCE_CHIP2CHIP_TIME_MS(H392,H393)</f>
        <v>0</v>
      </c>
      <c r="I394" s="290"/>
      <c r="J394" s="290"/>
      <c r="K394" s="290"/>
      <c r="L394" s="289"/>
      <c r="M394" s="289"/>
      <c r="N394" s="289"/>
      <c r="O394" s="290"/>
      <c r="P394" s="301"/>
      <c r="Q394" s="608"/>
    </row>
    <row r="395">
      <c r="E395" s="266"/>
      <c r="F395" s="266"/>
      <c r="G395" s="613"/>
      <c r="H395" s="614"/>
      <c r="I395" s="290"/>
      <c r="J395" s="290"/>
      <c r="K395" s="290"/>
      <c r="L395" s="289"/>
      <c r="M395" s="289"/>
      <c r="N395" s="289"/>
      <c r="O395" s="290"/>
      <c r="P395" s="301"/>
      <c r="Q395" s="608"/>
    </row>
    <row r="396">
      <c r="E396" s="266"/>
      <c r="F396" s="266"/>
      <c r="G396" s="609" t="s">
        <v>365</v>
      </c>
      <c r="H396" s="615" t="s">
        <v>366</v>
      </c>
      <c r="I396" s="374"/>
      <c r="J396" s="374"/>
      <c r="K396" s="374"/>
      <c r="L396" s="375"/>
      <c r="M396" s="375"/>
      <c r="N396" s="375"/>
      <c r="O396" s="374"/>
      <c r="P396" s="536"/>
      <c r="Q396" s="376"/>
    </row>
    <row r="397">
      <c r="E397" s="266"/>
      <c r="F397" s="266"/>
      <c r="G397" s="284" t="s">
        <v>298</v>
      </c>
      <c r="H397" s="601">
        <f>0</f>
        <v>0</v>
      </c>
      <c r="I397" s="290"/>
      <c r="J397" s="290"/>
      <c r="K397" s="290"/>
      <c r="L397" s="289"/>
      <c r="M397" s="289"/>
      <c r="N397" s="289"/>
      <c r="O397" s="290"/>
      <c r="P397" s="301"/>
      <c r="Q397" s="608"/>
    </row>
    <row r="398">
      <c r="E398" s="266"/>
      <c r="F398" s="266"/>
      <c r="G398" s="284"/>
      <c r="H398" s="601"/>
      <c r="I398" s="290"/>
      <c r="J398" s="290"/>
      <c r="K398" s="290"/>
      <c r="L398" s="289"/>
      <c r="M398" s="289"/>
      <c r="N398" s="289"/>
      <c r="O398" s="290"/>
      <c r="P398" s="301"/>
      <c r="Q398" s="608"/>
    </row>
    <row r="399">
      <c r="E399" s="266"/>
      <c r="F399" s="266"/>
      <c r="G399" s="523" t="s">
        <v>350</v>
      </c>
      <c r="H399" s="616" t="s">
        <v>367</v>
      </c>
      <c r="I399" s="374"/>
      <c r="J399" s="374"/>
      <c r="K399" s="374"/>
      <c r="L399" s="375"/>
      <c r="M399" s="375"/>
      <c r="N399" s="375"/>
      <c r="O399" s="374"/>
      <c r="P399" s="536"/>
      <c r="Q399" s="376"/>
    </row>
    <row r="400">
      <c r="E400" s="266"/>
      <c r="F400" s="277"/>
      <c r="G400" s="600" t="s">
        <v>298</v>
      </c>
      <c r="H400" s="601">
        <f>IFS(H399=G389,H394,H399=G396,H397,TRUE,0)</f>
        <v>0</v>
      </c>
      <c r="I400" s="617"/>
      <c r="J400" s="290"/>
      <c r="K400" s="290"/>
      <c r="L400" s="289"/>
      <c r="M400" s="289"/>
      <c r="N400" s="289"/>
      <c r="O400" s="290"/>
      <c r="P400" s="301"/>
      <c r="Q400" s="608"/>
    </row>
    <row r="401">
      <c r="E401" s="266"/>
      <c r="F401" s="541" t="s">
        <v>285</v>
      </c>
      <c r="G401" s="533" t="s">
        <v>286</v>
      </c>
      <c r="H401" s="595" t="str">
        <f>VLOOKUP(O376&amp;","&amp;O380,$T$2:$W$11,4, FALSE)</f>
        <v>fp8</v>
      </c>
      <c r="I401" s="386"/>
      <c r="J401" s="380"/>
      <c r="K401" s="380"/>
      <c r="L401" s="381"/>
      <c r="M401" s="381"/>
      <c r="N401" s="381"/>
      <c r="O401" s="380"/>
      <c r="P401" s="394"/>
      <c r="Q401" s="172"/>
    </row>
    <row r="402">
      <c r="E402" s="266"/>
      <c r="F402" s="266"/>
      <c r="G402" s="595" t="s">
        <v>299</v>
      </c>
      <c r="H402" s="618" t="str">
        <f>CALCULATE_FLOPS(J379:M379,J383:M383,L383,K383,H401)</f>
        <v>#N/A</v>
      </c>
      <c r="I402" s="418"/>
      <c r="J402" s="261"/>
      <c r="K402" s="261"/>
      <c r="L402" s="274"/>
      <c r="M402" s="274"/>
      <c r="N402" s="274"/>
      <c r="O402" s="261"/>
      <c r="P402" s="303"/>
      <c r="Q402" s="222"/>
    </row>
    <row r="403">
      <c r="E403" s="266"/>
      <c r="F403" s="277"/>
      <c r="G403" s="600" t="s">
        <v>288</v>
      </c>
      <c r="H403" s="619" t="str">
        <f>COMPUTE_TIME_MS(H402, H401)</f>
        <v>#N/A</v>
      </c>
      <c r="I403" s="390"/>
      <c r="J403" s="391"/>
      <c r="K403" s="391"/>
      <c r="L403" s="392"/>
      <c r="M403" s="392"/>
      <c r="N403" s="392"/>
      <c r="O403" s="391"/>
      <c r="P403" s="602"/>
      <c r="Q403" s="305"/>
    </row>
    <row r="404">
      <c r="E404" s="266"/>
      <c r="F404" s="541" t="s">
        <v>289</v>
      </c>
      <c r="G404" s="595" t="s">
        <v>290</v>
      </c>
      <c r="H404" s="620">
        <f>IF(Q376,0,P379)+IF(Q380,0,P383)+IF(Q384,0,P387)</f>
        <v>256</v>
      </c>
      <c r="I404" s="261"/>
      <c r="J404" s="261"/>
      <c r="K404" s="261"/>
      <c r="L404" s="274"/>
      <c r="M404" s="274"/>
      <c r="N404" s="274"/>
      <c r="O404" s="261"/>
      <c r="P404" s="303"/>
      <c r="Q404" s="222"/>
    </row>
    <row r="405">
      <c r="E405" s="277"/>
      <c r="F405" s="277"/>
      <c r="G405" s="604" t="s">
        <v>291</v>
      </c>
      <c r="H405" s="621">
        <f>HBM_TIME_MS(H404)</f>
        <v>0.08544087491</v>
      </c>
      <c r="I405" s="391"/>
      <c r="J405" s="391"/>
      <c r="K405" s="391"/>
      <c r="L405" s="392"/>
      <c r="M405" s="392"/>
      <c r="N405" s="392"/>
      <c r="O405" s="391"/>
      <c r="P405" s="602"/>
      <c r="Q405" s="305"/>
    </row>
    <row r="406">
      <c r="E406" s="258" t="s">
        <v>369</v>
      </c>
      <c r="F406" s="622" t="s">
        <v>57</v>
      </c>
      <c r="G406" s="297" t="s">
        <v>259</v>
      </c>
      <c r="H406" s="463" t="s">
        <v>238</v>
      </c>
      <c r="I406" s="261" t="s">
        <v>239</v>
      </c>
      <c r="J406" s="262"/>
      <c r="K406" s="262" t="s">
        <v>40</v>
      </c>
      <c r="L406" s="262" t="s">
        <v>159</v>
      </c>
      <c r="M406" s="425" t="s">
        <v>125</v>
      </c>
      <c r="N406" s="261" t="s">
        <v>240</v>
      </c>
      <c r="O406" s="263" t="s">
        <v>82</v>
      </c>
      <c r="P406" s="303"/>
      <c r="Q406" s="262"/>
    </row>
    <row r="407">
      <c r="E407" s="266"/>
      <c r="F407" s="266"/>
      <c r="G407" s="266"/>
      <c r="H407" s="304" t="s">
        <v>242</v>
      </c>
      <c r="I407" s="270" t="s">
        <v>239</v>
      </c>
      <c r="J407" s="271"/>
      <c r="K407" s="270">
        <f t="shared" ref="K407:M407" si="84">PARAMS(K406)</f>
        <v>4096</v>
      </c>
      <c r="L407" s="270">
        <f t="shared" si="84"/>
        <v>8</v>
      </c>
      <c r="M407" s="270">
        <f t="shared" si="84"/>
        <v>7168</v>
      </c>
      <c r="N407" s="270" t="s">
        <v>240</v>
      </c>
      <c r="O407" s="272"/>
      <c r="P407" s="440">
        <f>SIZEOF_IN_MIB(J407:M407, O406)</f>
        <v>448</v>
      </c>
      <c r="Q407" s="269"/>
    </row>
    <row r="408">
      <c r="E408" s="266"/>
      <c r="F408" s="266"/>
      <c r="G408" s="266"/>
      <c r="H408" s="534" t="s">
        <v>244</v>
      </c>
      <c r="I408" s="274" t="s">
        <v>239</v>
      </c>
      <c r="J408" s="261"/>
      <c r="K408" s="262"/>
      <c r="L408" s="262"/>
      <c r="M408" s="262" t="s">
        <v>33</v>
      </c>
      <c r="N408" s="274" t="s">
        <v>240</v>
      </c>
      <c r="O408" s="275"/>
      <c r="P408" s="303"/>
      <c r="Q408" s="262"/>
    </row>
    <row r="409">
      <c r="E409" s="266"/>
      <c r="F409" s="266"/>
      <c r="G409" s="277"/>
      <c r="H409" s="304" t="s">
        <v>246</v>
      </c>
      <c r="I409" s="271" t="s">
        <v>239</v>
      </c>
      <c r="J409" s="270"/>
      <c r="K409" s="271">
        <f t="shared" ref="K409:M409" si="85">K407/SHARDING(K408)</f>
        <v>4096</v>
      </c>
      <c r="L409" s="271">
        <f t="shared" si="85"/>
        <v>8</v>
      </c>
      <c r="M409" s="271">
        <f t="shared" si="85"/>
        <v>448</v>
      </c>
      <c r="N409" s="271" t="s">
        <v>240</v>
      </c>
      <c r="O409" s="280"/>
      <c r="P409" s="440">
        <f>SIZEOF_IN_MIB(J409:M409, O406)</f>
        <v>28</v>
      </c>
      <c r="Q409" s="269"/>
    </row>
    <row r="410">
      <c r="E410" s="266"/>
      <c r="F410" s="266"/>
      <c r="G410" s="526" t="s">
        <v>577</v>
      </c>
      <c r="H410" s="801">
        <f>P407</f>
        <v>448</v>
      </c>
      <c r="I410" s="274"/>
      <c r="J410" s="261"/>
      <c r="K410" s="274"/>
      <c r="L410" s="274"/>
      <c r="M410" s="274"/>
      <c r="N410" s="274"/>
      <c r="O410" s="262"/>
      <c r="P410" s="303"/>
      <c r="Q410" s="262"/>
    </row>
    <row r="411">
      <c r="E411" s="266"/>
      <c r="F411" s="277"/>
      <c r="G411" s="526" t="s">
        <v>565</v>
      </c>
      <c r="H411" s="578" t="str">
        <f>ALL2ALL_CHIP2CHIP_TIME_MS(H410)</f>
        <v>#N/A</v>
      </c>
      <c r="I411" s="271"/>
      <c r="J411" s="270"/>
      <c r="K411" s="271"/>
      <c r="L411" s="271"/>
      <c r="M411" s="271"/>
      <c r="N411" s="271"/>
      <c r="O411" s="269"/>
      <c r="P411" s="440"/>
      <c r="Q411" s="269"/>
    </row>
    <row r="412">
      <c r="E412" s="266"/>
      <c r="F412" s="632" t="s">
        <v>374</v>
      </c>
      <c r="G412" s="593" t="s">
        <v>116</v>
      </c>
      <c r="H412" s="633" t="s">
        <v>729</v>
      </c>
      <c r="I412" s="261"/>
      <c r="J412" s="262"/>
      <c r="K412" s="262"/>
      <c r="L412" s="262"/>
      <c r="M412" s="262"/>
      <c r="N412" s="274"/>
      <c r="O412" s="262"/>
      <c r="P412" s="303"/>
      <c r="Q412" s="262"/>
    </row>
    <row r="413">
      <c r="E413" s="266"/>
      <c r="F413" s="266"/>
      <c r="G413" s="297" t="s">
        <v>259</v>
      </c>
      <c r="H413" s="461" t="s">
        <v>238</v>
      </c>
      <c r="I413" s="270" t="s">
        <v>239</v>
      </c>
      <c r="J413" s="269"/>
      <c r="K413" s="269" t="s">
        <v>40</v>
      </c>
      <c r="L413" s="269" t="s">
        <v>38</v>
      </c>
      <c r="M413" s="269" t="s">
        <v>125</v>
      </c>
      <c r="N413" s="271"/>
      <c r="O413" s="399" t="s">
        <v>82</v>
      </c>
      <c r="P413" s="440"/>
      <c r="Q413" s="269"/>
    </row>
    <row r="414">
      <c r="E414" s="266"/>
      <c r="F414" s="266"/>
      <c r="G414" s="266"/>
      <c r="H414" s="302" t="s">
        <v>242</v>
      </c>
      <c r="I414" s="261" t="s">
        <v>239</v>
      </c>
      <c r="J414" s="274"/>
      <c r="K414" s="261">
        <f t="shared" ref="K414:M414" si="86">PARAMS(K413)</f>
        <v>4096</v>
      </c>
      <c r="L414" s="261">
        <f t="shared" si="86"/>
        <v>1</v>
      </c>
      <c r="M414" s="261">
        <f t="shared" si="86"/>
        <v>7168</v>
      </c>
      <c r="N414" s="274"/>
      <c r="O414" s="275"/>
      <c r="P414" s="303">
        <f>SIZEOF_IN_MIB(J414:M414, O413)</f>
        <v>56</v>
      </c>
      <c r="Q414" s="262"/>
    </row>
    <row r="415">
      <c r="E415" s="266"/>
      <c r="F415" s="266"/>
      <c r="G415" s="266"/>
      <c r="H415" s="449" t="s">
        <v>244</v>
      </c>
      <c r="I415" s="271" t="s">
        <v>239</v>
      </c>
      <c r="J415" s="270"/>
      <c r="K415" s="269"/>
      <c r="L415" s="269"/>
      <c r="M415" s="269" t="s">
        <v>33</v>
      </c>
      <c r="N415" s="271"/>
      <c r="O415" s="272"/>
      <c r="P415" s="440"/>
      <c r="Q415" s="269"/>
    </row>
    <row r="416">
      <c r="E416" s="266"/>
      <c r="F416" s="266"/>
      <c r="G416" s="266"/>
      <c r="H416" s="300" t="s">
        <v>246</v>
      </c>
      <c r="I416" s="289" t="s">
        <v>239</v>
      </c>
      <c r="J416" s="290"/>
      <c r="K416" s="289">
        <f t="shared" ref="K416:M416" si="87">K414/SHARDING(K415)</f>
        <v>4096</v>
      </c>
      <c r="L416" s="289">
        <f t="shared" si="87"/>
        <v>1</v>
      </c>
      <c r="M416" s="289">
        <f t="shared" si="87"/>
        <v>448</v>
      </c>
      <c r="N416" s="289"/>
      <c r="O416" s="277"/>
      <c r="P416" s="301">
        <f>SIZEOF_IN_MIB(J416:M416, O413)</f>
        <v>3.5</v>
      </c>
      <c r="Q416" s="195"/>
    </row>
    <row r="417">
      <c r="E417" s="266"/>
      <c r="F417" s="266"/>
      <c r="G417" s="277"/>
      <c r="H417" s="634" t="s">
        <v>376</v>
      </c>
      <c r="I417" s="635"/>
      <c r="J417" s="195"/>
      <c r="K417" s="289"/>
      <c r="L417" s="289"/>
      <c r="M417" s="289"/>
      <c r="N417" s="289"/>
      <c r="O417" s="195"/>
      <c r="P417" s="636"/>
      <c r="Q417" s="195"/>
    </row>
    <row r="418">
      <c r="E418" s="266"/>
      <c r="F418" s="266"/>
      <c r="G418" s="311" t="s">
        <v>264</v>
      </c>
      <c r="H418" s="637">
        <f>SHARDING(J417) * SHARDING(H388)</f>
        <v>1</v>
      </c>
      <c r="I418" s="289"/>
      <c r="J418" s="290"/>
      <c r="K418" s="289"/>
      <c r="L418" s="289"/>
      <c r="M418" s="289"/>
      <c r="N418" s="289"/>
      <c r="O418" s="195"/>
      <c r="P418" s="636"/>
      <c r="Q418" s="195"/>
    </row>
    <row r="419">
      <c r="E419" s="266"/>
      <c r="F419" s="266"/>
      <c r="G419" s="526" t="s">
        <v>340</v>
      </c>
      <c r="H419" s="584">
        <f>P416 / H418 * (H418-1)</f>
        <v>0</v>
      </c>
      <c r="I419" s="289"/>
      <c r="J419" s="290"/>
      <c r="K419" s="289"/>
      <c r="L419" s="289"/>
      <c r="M419" s="289"/>
      <c r="N419" s="289"/>
      <c r="O419" s="195"/>
      <c r="P419" s="636"/>
      <c r="Q419" s="195"/>
    </row>
    <row r="420">
      <c r="E420" s="266"/>
      <c r="F420" s="266"/>
      <c r="G420" s="526" t="s">
        <v>341</v>
      </c>
      <c r="H420" s="638">
        <f>H419*H418</f>
        <v>0</v>
      </c>
      <c r="I420" s="533"/>
      <c r="J420" s="290"/>
      <c r="K420" s="289"/>
      <c r="L420" s="289"/>
      <c r="M420" s="289"/>
      <c r="N420" s="289"/>
      <c r="O420" s="195"/>
      <c r="P420" s="636"/>
      <c r="Q420" s="195"/>
    </row>
    <row r="421">
      <c r="E421" s="266"/>
      <c r="F421" s="266"/>
      <c r="G421" s="526" t="s">
        <v>377</v>
      </c>
      <c r="H421" s="639">
        <f>HW_SPEC("# of TensorCore per Chip")</f>
        <v>2</v>
      </c>
      <c r="I421" s="633" t="s">
        <v>378</v>
      </c>
      <c r="J421" s="261"/>
      <c r="K421" s="274"/>
      <c r="L421" s="274"/>
      <c r="M421" s="274"/>
      <c r="N421" s="274"/>
      <c r="O421" s="262"/>
      <c r="P421" s="640"/>
      <c r="Q421" s="262"/>
    </row>
    <row r="422">
      <c r="E422" s="266"/>
      <c r="F422" s="266"/>
      <c r="G422" s="311" t="s">
        <v>267</v>
      </c>
      <c r="H422" s="336" t="str">
        <f>IFS(H418=8,12,
H418=4,4,
H418=2,1,
TRUE,NA())</f>
        <v>#N/A</v>
      </c>
      <c r="I422" s="641"/>
      <c r="J422" s="270"/>
      <c r="K422" s="271"/>
      <c r="L422" s="271"/>
      <c r="M422" s="271"/>
      <c r="N422" s="271"/>
      <c r="O422" s="269"/>
      <c r="P422" s="642"/>
      <c r="Q422" s="269"/>
    </row>
    <row r="423">
      <c r="E423" s="266"/>
      <c r="F423" s="277"/>
      <c r="G423" s="526" t="s">
        <v>380</v>
      </c>
      <c r="H423" s="575">
        <f>REDUCE_SCATTER_CHIP2CHIP_TIME_MS2(H420*H421,H422)</f>
        <v>0</v>
      </c>
      <c r="I423" s="534"/>
      <c r="J423" s="261"/>
      <c r="K423" s="274"/>
      <c r="L423" s="274"/>
      <c r="M423" s="274"/>
      <c r="N423" s="274"/>
      <c r="O423" s="262"/>
      <c r="P423" s="640"/>
      <c r="Q423" s="262"/>
    </row>
    <row r="424">
      <c r="E424" s="266"/>
      <c r="F424" s="632" t="s">
        <v>56</v>
      </c>
      <c r="G424" s="643" t="s">
        <v>116</v>
      </c>
      <c r="H424" s="324" t="s">
        <v>730</v>
      </c>
      <c r="I424" s="269"/>
      <c r="J424" s="270"/>
      <c r="K424" s="269"/>
      <c r="L424" s="488"/>
      <c r="M424" s="269"/>
      <c r="N424" s="271"/>
      <c r="O424" s="269"/>
      <c r="P424" s="440"/>
      <c r="Q424" s="269"/>
    </row>
    <row r="425">
      <c r="E425" s="266"/>
      <c r="F425" s="266"/>
      <c r="G425" s="541" t="s">
        <v>259</v>
      </c>
      <c r="H425" s="534" t="s">
        <v>238</v>
      </c>
      <c r="I425" s="534"/>
      <c r="J425" s="261"/>
      <c r="K425" s="262" t="s">
        <v>40</v>
      </c>
      <c r="L425" s="425" t="s">
        <v>38</v>
      </c>
      <c r="M425" s="262" t="s">
        <v>125</v>
      </c>
      <c r="N425" s="274"/>
      <c r="O425" s="263" t="s">
        <v>82</v>
      </c>
      <c r="P425" s="303"/>
      <c r="Q425" s="262"/>
    </row>
    <row r="426">
      <c r="E426" s="266"/>
      <c r="F426" s="266"/>
      <c r="G426" s="266"/>
      <c r="H426" s="304" t="s">
        <v>242</v>
      </c>
      <c r="I426" s="304"/>
      <c r="J426" s="270"/>
      <c r="K426" s="271">
        <f t="shared" ref="K426:M426" si="88">PARAMS(K425)</f>
        <v>4096</v>
      </c>
      <c r="L426" s="271">
        <f t="shared" si="88"/>
        <v>1</v>
      </c>
      <c r="M426" s="271">
        <f t="shared" si="88"/>
        <v>7168</v>
      </c>
      <c r="N426" s="271"/>
      <c r="O426" s="272"/>
      <c r="P426" s="440">
        <f>SIZEOF_IN_MIB(J426:M426, O425)</f>
        <v>56</v>
      </c>
      <c r="Q426" s="269"/>
    </row>
    <row r="427">
      <c r="E427" s="266"/>
      <c r="F427" s="266"/>
      <c r="G427" s="266"/>
      <c r="H427" s="534" t="s">
        <v>244</v>
      </c>
      <c r="I427" s="534"/>
      <c r="J427" s="261"/>
      <c r="K427" s="262"/>
      <c r="L427" s="262"/>
      <c r="M427" s="262"/>
      <c r="N427" s="274"/>
      <c r="O427" s="275"/>
      <c r="P427" s="303"/>
      <c r="Q427" s="262"/>
    </row>
    <row r="428">
      <c r="E428" s="266"/>
      <c r="F428" s="266"/>
      <c r="G428" s="266"/>
      <c r="H428" s="449" t="s">
        <v>246</v>
      </c>
      <c r="I428" s="449"/>
      <c r="J428" s="270"/>
      <c r="K428" s="271">
        <f t="shared" ref="K428:M428" si="89">K426/SHARDING(K427)</f>
        <v>4096</v>
      </c>
      <c r="L428" s="271">
        <f t="shared" si="89"/>
        <v>1</v>
      </c>
      <c r="M428" s="271">
        <f t="shared" si="89"/>
        <v>7168</v>
      </c>
      <c r="N428" s="271"/>
      <c r="O428" s="280"/>
      <c r="P428" s="440">
        <f>SIZEOF_IN_MIB(J428:M428, O425)</f>
        <v>56</v>
      </c>
      <c r="Q428" s="269"/>
    </row>
    <row r="429">
      <c r="E429" s="266"/>
      <c r="F429" s="266"/>
      <c r="G429" s="277"/>
      <c r="H429" s="571" t="s">
        <v>376</v>
      </c>
      <c r="I429" s="302"/>
      <c r="J429" s="571" t="s">
        <v>143</v>
      </c>
      <c r="K429" s="261"/>
      <c r="L429" s="262"/>
      <c r="M429" s="274"/>
      <c r="N429" s="274"/>
      <c r="O429" s="262"/>
      <c r="P429" s="303"/>
      <c r="Q429" s="262"/>
    </row>
    <row r="430">
      <c r="E430" s="266"/>
      <c r="F430" s="266"/>
      <c r="G430" s="384" t="s">
        <v>382</v>
      </c>
      <c r="H430" s="538" t="s">
        <v>264</v>
      </c>
      <c r="I430" s="305"/>
      <c r="J430" s="527">
        <f>SHARDING(J429)*SHARDING(H388)/HW_SPEC("# of TensorCore per Chip")</f>
        <v>8</v>
      </c>
      <c r="K430" s="270"/>
      <c r="L430" s="269"/>
      <c r="M430" s="271"/>
      <c r="N430" s="271"/>
      <c r="O430" s="269"/>
      <c r="P430" s="440"/>
      <c r="Q430" s="269"/>
    </row>
    <row r="431">
      <c r="E431" s="266"/>
      <c r="F431" s="266"/>
      <c r="G431" s="266"/>
      <c r="H431" s="571" t="s">
        <v>383</v>
      </c>
      <c r="I431" s="222"/>
      <c r="J431" s="646">
        <f>P428 / J430 * (J430-1)</f>
        <v>49</v>
      </c>
      <c r="K431" s="261"/>
      <c r="L431" s="262"/>
      <c r="M431" s="274"/>
      <c r="N431" s="274"/>
      <c r="O431" s="262"/>
      <c r="P431" s="303"/>
      <c r="Q431" s="262"/>
    </row>
    <row r="432">
      <c r="E432" s="266"/>
      <c r="F432" s="266"/>
      <c r="G432" s="266"/>
      <c r="H432" s="566" t="s">
        <v>341</v>
      </c>
      <c r="I432" s="305"/>
      <c r="J432" s="645">
        <f>J431*J430</f>
        <v>392</v>
      </c>
      <c r="K432" s="270"/>
      <c r="L432" s="269"/>
      <c r="M432" s="271"/>
      <c r="N432" s="271"/>
      <c r="O432" s="269"/>
      <c r="P432" s="440"/>
      <c r="Q432" s="269"/>
    </row>
    <row r="433">
      <c r="E433" s="266"/>
      <c r="F433" s="266"/>
      <c r="G433" s="266"/>
      <c r="H433" s="571" t="s">
        <v>267</v>
      </c>
      <c r="I433" s="222"/>
      <c r="J433" s="644">
        <f>IFS(J430=8,12,
J430=4,4,
J430=2,1,
TRUE,NA())</f>
        <v>12</v>
      </c>
      <c r="K433" s="261"/>
      <c r="L433" s="262"/>
      <c r="M433" s="274"/>
      <c r="N433" s="274"/>
      <c r="O433" s="262"/>
      <c r="P433" s="303"/>
      <c r="Q433" s="262"/>
    </row>
    <row r="434">
      <c r="E434" s="266"/>
      <c r="F434" s="266"/>
      <c r="G434" s="277"/>
      <c r="H434" s="566" t="s">
        <v>269</v>
      </c>
      <c r="I434" s="305"/>
      <c r="J434" s="808">
        <f>IF(J432=0,0, REDUCE_SCATTER_CHIP2CHIP_TIME_MS2(J432,J433))</f>
        <v>0.1993815104</v>
      </c>
      <c r="K434" s="270"/>
      <c r="L434" s="269"/>
      <c r="M434" s="271"/>
      <c r="N434" s="271"/>
      <c r="O434" s="269"/>
      <c r="P434" s="440"/>
      <c r="Q434" s="269"/>
    </row>
    <row r="435">
      <c r="E435" s="266"/>
      <c r="F435" s="266"/>
      <c r="G435" s="541" t="s">
        <v>384</v>
      </c>
      <c r="H435" s="342" t="s">
        <v>264</v>
      </c>
      <c r="I435" s="533"/>
      <c r="J435" s="647">
        <f>HW_SPEC("# of TensorCore per Chip")</f>
        <v>2</v>
      </c>
      <c r="K435" s="290"/>
      <c r="L435" s="195"/>
      <c r="M435" s="289"/>
      <c r="N435" s="289"/>
      <c r="O435" s="195"/>
      <c r="P435" s="301"/>
      <c r="Q435" s="195"/>
    </row>
    <row r="436">
      <c r="E436" s="266"/>
      <c r="F436" s="266"/>
      <c r="G436" s="266"/>
      <c r="H436" s="634" t="s">
        <v>373</v>
      </c>
      <c r="I436" s="172"/>
      <c r="J436" s="648">
        <f>P428 * (J435-1)/J435</f>
        <v>28</v>
      </c>
      <c r="K436" s="290"/>
      <c r="L436" s="195"/>
      <c r="M436" s="289"/>
      <c r="N436" s="289"/>
      <c r="O436" s="195"/>
      <c r="P436" s="301"/>
      <c r="Q436" s="195"/>
    </row>
    <row r="437">
      <c r="E437" s="266"/>
      <c r="F437" s="266"/>
      <c r="G437" s="266"/>
      <c r="H437" s="634" t="s">
        <v>341</v>
      </c>
      <c r="I437" s="172"/>
      <c r="J437" s="648">
        <f>J436*J435</f>
        <v>56</v>
      </c>
      <c r="K437" s="290"/>
      <c r="L437" s="195"/>
      <c r="M437" s="289"/>
      <c r="N437" s="289"/>
      <c r="O437" s="195"/>
      <c r="P437" s="301"/>
      <c r="Q437" s="195"/>
    </row>
    <row r="438">
      <c r="E438" s="266"/>
      <c r="F438" s="266"/>
      <c r="G438" s="266"/>
      <c r="H438" s="634" t="s">
        <v>269</v>
      </c>
      <c r="I438" s="172"/>
      <c r="J438" s="649">
        <f>REDUCE_SCATTER_CORE2CORE_TIME_MS(J437)</f>
        <v>0.04557291667</v>
      </c>
      <c r="K438" s="290"/>
      <c r="L438" s="195"/>
      <c r="M438" s="289"/>
      <c r="N438" s="289"/>
      <c r="O438" s="195"/>
      <c r="P438" s="301"/>
      <c r="Q438" s="195"/>
    </row>
    <row r="439">
      <c r="E439" s="266"/>
      <c r="F439" s="266"/>
      <c r="G439" s="277"/>
      <c r="H439" s="634" t="s">
        <v>385</v>
      </c>
      <c r="I439" s="172"/>
      <c r="J439" s="649">
        <f>J438/J430</f>
        <v>0.005696614583</v>
      </c>
      <c r="K439" s="290"/>
      <c r="L439" s="195"/>
      <c r="M439" s="289"/>
      <c r="N439" s="289"/>
      <c r="O439" s="195"/>
      <c r="P439" s="301"/>
      <c r="Q439" s="195"/>
    </row>
    <row r="440">
      <c r="E440" s="266"/>
      <c r="F440" s="277"/>
      <c r="G440" s="531" t="s">
        <v>386</v>
      </c>
      <c r="H440" s="809">
        <f>SUM(J434+J439)</f>
        <v>0.205078125</v>
      </c>
      <c r="I440" s="649"/>
      <c r="J440" s="290"/>
      <c r="K440" s="290"/>
      <c r="L440" s="195"/>
      <c r="M440" s="289"/>
      <c r="N440" s="289"/>
      <c r="O440" s="195"/>
      <c r="P440" s="301"/>
      <c r="Q440" s="195"/>
    </row>
    <row r="441">
      <c r="E441" s="266"/>
      <c r="F441" s="296" t="s">
        <v>293</v>
      </c>
      <c r="G441" s="651" t="s">
        <v>280</v>
      </c>
      <c r="H441" s="652" t="s">
        <v>56</v>
      </c>
      <c r="I441" s="582"/>
      <c r="J441" s="380"/>
      <c r="K441" s="380"/>
      <c r="L441" s="381"/>
      <c r="M441" s="381"/>
      <c r="N441" s="381"/>
      <c r="O441" s="380"/>
      <c r="P441" s="653"/>
      <c r="Q441" s="172"/>
    </row>
    <row r="442">
      <c r="E442" s="266"/>
      <c r="F442" s="277"/>
      <c r="G442" s="600" t="s">
        <v>298</v>
      </c>
      <c r="H442" s="594">
        <f>IFS(H441=F406,H411,H441=F412,H423,F424=H441,H440, TRUE,0)</f>
        <v>0.205078125</v>
      </c>
      <c r="I442" s="617"/>
      <c r="J442" s="290"/>
      <c r="K442" s="290"/>
      <c r="L442" s="289"/>
      <c r="M442" s="289"/>
      <c r="N442" s="289"/>
      <c r="O442" s="290"/>
      <c r="P442" s="895"/>
      <c r="Q442" s="608"/>
    </row>
    <row r="443">
      <c r="E443" s="266"/>
      <c r="F443" s="541" t="s">
        <v>285</v>
      </c>
      <c r="G443" s="533" t="s">
        <v>45</v>
      </c>
      <c r="H443" s="810"/>
      <c r="I443" s="582"/>
      <c r="J443" s="380"/>
      <c r="K443" s="380"/>
      <c r="L443" s="381"/>
      <c r="M443" s="381"/>
      <c r="N443" s="381"/>
      <c r="O443" s="380"/>
      <c r="P443" s="653"/>
      <c r="Q443" s="172"/>
    </row>
    <row r="444">
      <c r="E444" s="266"/>
      <c r="F444" s="266"/>
      <c r="G444" s="533"/>
      <c r="H444" s="595"/>
      <c r="I444" s="386"/>
      <c r="J444" s="380"/>
      <c r="K444" s="380"/>
      <c r="L444" s="381"/>
      <c r="M444" s="381"/>
      <c r="N444" s="381"/>
      <c r="O444" s="380"/>
      <c r="P444" s="653"/>
      <c r="Q444" s="172"/>
    </row>
    <row r="445">
      <c r="E445" s="266"/>
      <c r="F445" s="277"/>
      <c r="G445" s="533"/>
      <c r="H445" s="595"/>
      <c r="I445" s="386"/>
      <c r="J445" s="380"/>
      <c r="K445" s="380"/>
      <c r="L445" s="381"/>
      <c r="M445" s="381"/>
      <c r="N445" s="381"/>
      <c r="O445" s="380"/>
      <c r="P445" s="653"/>
      <c r="Q445" s="172"/>
    </row>
    <row r="446">
      <c r="E446" s="266"/>
      <c r="F446" s="541" t="s">
        <v>289</v>
      </c>
      <c r="G446" s="533" t="s">
        <v>45</v>
      </c>
      <c r="H446" s="595"/>
      <c r="I446" s="386"/>
      <c r="J446" s="380"/>
      <c r="K446" s="380"/>
      <c r="L446" s="381"/>
      <c r="M446" s="381"/>
      <c r="N446" s="381"/>
      <c r="O446" s="380"/>
      <c r="P446" s="653"/>
      <c r="Q446" s="172"/>
    </row>
    <row r="447">
      <c r="E447" s="277"/>
      <c r="F447" s="277"/>
      <c r="G447" s="533"/>
      <c r="H447" s="595"/>
      <c r="I447" s="386"/>
      <c r="J447" s="380"/>
      <c r="K447" s="380"/>
      <c r="L447" s="381"/>
      <c r="M447" s="381"/>
      <c r="N447" s="381"/>
      <c r="O447" s="380"/>
      <c r="P447" s="653"/>
      <c r="Q447" s="172"/>
    </row>
    <row r="448">
      <c r="E448" s="258" t="s">
        <v>387</v>
      </c>
      <c r="F448" s="656" t="s">
        <v>249</v>
      </c>
      <c r="G448" s="260"/>
      <c r="H448" s="463" t="s">
        <v>238</v>
      </c>
      <c r="I448" s="261" t="s">
        <v>239</v>
      </c>
      <c r="J448" s="262"/>
      <c r="K448" s="262" t="s">
        <v>40</v>
      </c>
      <c r="L448" s="262" t="s">
        <v>38</v>
      </c>
      <c r="M448" s="425" t="s">
        <v>125</v>
      </c>
      <c r="N448" s="261" t="s">
        <v>240</v>
      </c>
      <c r="O448" s="263" t="s">
        <v>63</v>
      </c>
      <c r="P448" s="303"/>
      <c r="Q448" s="263" t="b">
        <v>0</v>
      </c>
    </row>
    <row r="449">
      <c r="E449" s="266"/>
      <c r="F449" s="267"/>
      <c r="G449" s="268"/>
      <c r="H449" s="304" t="s">
        <v>242</v>
      </c>
      <c r="I449" s="270" t="s">
        <v>239</v>
      </c>
      <c r="J449" s="271"/>
      <c r="K449" s="270">
        <f t="shared" ref="K449:M449" si="90">PARAMS(K448)</f>
        <v>4096</v>
      </c>
      <c r="L449" s="270">
        <f t="shared" si="90"/>
        <v>1</v>
      </c>
      <c r="M449" s="270">
        <f t="shared" si="90"/>
        <v>7168</v>
      </c>
      <c r="N449" s="270" t="s">
        <v>240</v>
      </c>
      <c r="O449" s="272"/>
      <c r="P449" s="440">
        <f>SIZEOF_IN_MIB(J449:M449, O448)</f>
        <v>28</v>
      </c>
      <c r="Q449" s="272"/>
    </row>
    <row r="450">
      <c r="E450" s="266"/>
      <c r="F450" s="267"/>
      <c r="G450" s="268"/>
      <c r="H450" s="534" t="s">
        <v>244</v>
      </c>
      <c r="I450" s="274" t="s">
        <v>239</v>
      </c>
      <c r="J450" s="261"/>
      <c r="K450" s="262" t="s">
        <v>33</v>
      </c>
      <c r="L450" s="262"/>
      <c r="M450" s="262"/>
      <c r="N450" s="274" t="s">
        <v>240</v>
      </c>
      <c r="O450" s="275"/>
      <c r="P450" s="303"/>
      <c r="Q450" s="275"/>
    </row>
    <row r="451">
      <c r="E451" s="266"/>
      <c r="F451" s="278"/>
      <c r="G451" s="279"/>
      <c r="H451" s="304" t="s">
        <v>246</v>
      </c>
      <c r="I451" s="271" t="s">
        <v>239</v>
      </c>
      <c r="J451" s="270"/>
      <c r="K451" s="271">
        <f t="shared" ref="K451:M451" si="91">K449/SHARDING(K450)</f>
        <v>256</v>
      </c>
      <c r="L451" s="271">
        <f t="shared" si="91"/>
        <v>1</v>
      </c>
      <c r="M451" s="271">
        <f t="shared" si="91"/>
        <v>7168</v>
      </c>
      <c r="N451" s="271" t="s">
        <v>240</v>
      </c>
      <c r="O451" s="280"/>
      <c r="P451" s="440">
        <f>SIZEOF_IN_MIB(J451:M451, O448)</f>
        <v>1.75</v>
      </c>
      <c r="Q451" s="280"/>
    </row>
    <row r="452">
      <c r="E452" s="266"/>
      <c r="F452" s="657" t="s">
        <v>253</v>
      </c>
      <c r="G452" s="260"/>
      <c r="H452" s="534" t="s">
        <v>238</v>
      </c>
      <c r="I452" s="274" t="s">
        <v>239</v>
      </c>
      <c r="J452" s="261"/>
      <c r="K452" s="222"/>
      <c r="L452" s="262" t="s">
        <v>125</v>
      </c>
      <c r="M452" s="425" t="s">
        <v>129</v>
      </c>
      <c r="N452" s="274" t="s">
        <v>240</v>
      </c>
      <c r="O452" s="263" t="s">
        <v>127</v>
      </c>
      <c r="P452" s="303"/>
      <c r="Q452" s="263" t="b">
        <v>0</v>
      </c>
    </row>
    <row r="453">
      <c r="E453" s="266"/>
      <c r="F453" s="267"/>
      <c r="G453" s="268"/>
      <c r="H453" s="304" t="s">
        <v>242</v>
      </c>
      <c r="I453" s="271" t="s">
        <v>239</v>
      </c>
      <c r="J453" s="270"/>
      <c r="K453" s="324">
        <v>2.0</v>
      </c>
      <c r="L453" s="271">
        <f t="shared" ref="L453:M453" si="92">PARAMS(L452)</f>
        <v>7168</v>
      </c>
      <c r="M453" s="271">
        <f t="shared" si="92"/>
        <v>2048</v>
      </c>
      <c r="N453" s="271" t="s">
        <v>240</v>
      </c>
      <c r="O453" s="272"/>
      <c r="P453" s="440">
        <f>SIZEOF_IN_MIB(J453:M453, O452)</f>
        <v>14</v>
      </c>
      <c r="Q453" s="272"/>
    </row>
    <row r="454">
      <c r="E454" s="266"/>
      <c r="F454" s="267"/>
      <c r="G454" s="268"/>
      <c r="H454" s="534" t="s">
        <v>244</v>
      </c>
      <c r="I454" s="274" t="s">
        <v>239</v>
      </c>
      <c r="J454" s="261"/>
      <c r="K454" s="222"/>
      <c r="L454" s="262"/>
      <c r="M454" s="262"/>
      <c r="N454" s="274" t="s">
        <v>240</v>
      </c>
      <c r="O454" s="275"/>
      <c r="P454" s="303"/>
      <c r="Q454" s="275"/>
    </row>
    <row r="455">
      <c r="E455" s="266"/>
      <c r="F455" s="278"/>
      <c r="G455" s="279"/>
      <c r="H455" s="449" t="s">
        <v>246</v>
      </c>
      <c r="I455" s="271" t="s">
        <v>239</v>
      </c>
      <c r="J455" s="270"/>
      <c r="K455" s="324">
        <v>2.0</v>
      </c>
      <c r="L455" s="271">
        <f t="shared" ref="L455:M455" si="93">L453/SHARDING(L454)</f>
        <v>7168</v>
      </c>
      <c r="M455" s="271">
        <f t="shared" si="93"/>
        <v>2048</v>
      </c>
      <c r="N455" s="271" t="s">
        <v>240</v>
      </c>
      <c r="O455" s="280"/>
      <c r="P455" s="440">
        <f>SIZEOF_IN_MIB(J455:M455, O452)</f>
        <v>14</v>
      </c>
      <c r="Q455" s="280"/>
    </row>
    <row r="456">
      <c r="E456" s="266"/>
      <c r="F456" s="657" t="s">
        <v>257</v>
      </c>
      <c r="G456" s="260"/>
      <c r="H456" s="534" t="s">
        <v>238</v>
      </c>
      <c r="I456" s="274" t="s">
        <v>239</v>
      </c>
      <c r="J456" s="261"/>
      <c r="K456" s="262" t="s">
        <v>40</v>
      </c>
      <c r="L456" s="262" t="s">
        <v>38</v>
      </c>
      <c r="M456" s="262" t="s">
        <v>129</v>
      </c>
      <c r="N456" s="274" t="s">
        <v>240</v>
      </c>
      <c r="O456" s="658" t="s">
        <v>82</v>
      </c>
      <c r="P456" s="303"/>
      <c r="Q456" s="263" t="b">
        <v>0</v>
      </c>
    </row>
    <row r="457">
      <c r="E457" s="266"/>
      <c r="F457" s="267"/>
      <c r="G457" s="268"/>
      <c r="H457" s="304" t="s">
        <v>242</v>
      </c>
      <c r="I457" s="271" t="s">
        <v>239</v>
      </c>
      <c r="J457" s="269">
        <v>2.0</v>
      </c>
      <c r="K457" s="271">
        <f t="shared" ref="K457:M457" si="94">PARAMS(K456)</f>
        <v>4096</v>
      </c>
      <c r="L457" s="271">
        <f t="shared" si="94"/>
        <v>1</v>
      </c>
      <c r="M457" s="271">
        <f t="shared" si="94"/>
        <v>2048</v>
      </c>
      <c r="N457" s="271" t="s">
        <v>240</v>
      </c>
      <c r="O457" s="272"/>
      <c r="P457" s="440">
        <f>SIZEOF_IN_MIB(J457:M457, O456)</f>
        <v>32</v>
      </c>
      <c r="Q457" s="272"/>
    </row>
    <row r="458">
      <c r="E458" s="266"/>
      <c r="F458" s="267"/>
      <c r="G458" s="268"/>
      <c r="H458" s="534" t="s">
        <v>244</v>
      </c>
      <c r="I458" s="274" t="s">
        <v>239</v>
      </c>
      <c r="J458" s="261"/>
      <c r="K458" s="262" t="s">
        <v>33</v>
      </c>
      <c r="L458" s="262"/>
      <c r="M458" s="274"/>
      <c r="N458" s="274" t="s">
        <v>240</v>
      </c>
      <c r="O458" s="275"/>
      <c r="P458" s="303"/>
      <c r="Q458" s="275"/>
    </row>
    <row r="459">
      <c r="E459" s="266"/>
      <c r="F459" s="278"/>
      <c r="G459" s="279"/>
      <c r="H459" s="449" t="s">
        <v>246</v>
      </c>
      <c r="I459" s="271" t="s">
        <v>239</v>
      </c>
      <c r="J459" s="269">
        <v>2.0</v>
      </c>
      <c r="K459" s="271">
        <f t="shared" ref="K459:M459" si="95">K457/SHARDING(K458)</f>
        <v>256</v>
      </c>
      <c r="L459" s="271">
        <f t="shared" si="95"/>
        <v>1</v>
      </c>
      <c r="M459" s="271">
        <f t="shared" si="95"/>
        <v>2048</v>
      </c>
      <c r="N459" s="271" t="s">
        <v>240</v>
      </c>
      <c r="O459" s="280"/>
      <c r="P459" s="440">
        <f>SIZEOF_IN_MIB(J459:M459, O456)</f>
        <v>2</v>
      </c>
      <c r="Q459" s="280"/>
    </row>
    <row r="460">
      <c r="E460" s="266"/>
      <c r="F460" s="297" t="s">
        <v>293</v>
      </c>
      <c r="G460" s="533"/>
      <c r="H460" s="659"/>
      <c r="I460" s="261"/>
      <c r="J460" s="261"/>
      <c r="K460" s="261"/>
      <c r="L460" s="274"/>
      <c r="M460" s="274"/>
      <c r="N460" s="274"/>
      <c r="O460" s="261"/>
      <c r="P460" s="303"/>
      <c r="Q460" s="660"/>
    </row>
    <row r="461">
      <c r="E461" s="266"/>
      <c r="F461" s="277"/>
      <c r="G461" s="600" t="s">
        <v>298</v>
      </c>
      <c r="H461" s="661"/>
      <c r="I461" s="419"/>
      <c r="J461" s="270"/>
      <c r="K461" s="270"/>
      <c r="L461" s="271"/>
      <c r="M461" s="271"/>
      <c r="N461" s="271"/>
      <c r="O461" s="270"/>
      <c r="P461" s="440"/>
      <c r="Q461" s="477"/>
    </row>
    <row r="462">
      <c r="E462" s="266"/>
      <c r="F462" s="662" t="s">
        <v>285</v>
      </c>
      <c r="G462" s="533" t="s">
        <v>286</v>
      </c>
      <c r="H462" s="595" t="str">
        <f>VLOOKUP(O448&amp;","&amp;O452,$T$2:$W$11,4, FALSE)</f>
        <v>fp8</v>
      </c>
      <c r="I462" s="386"/>
      <c r="J462" s="380"/>
      <c r="K462" s="380"/>
      <c r="L462" s="381"/>
      <c r="M462" s="381"/>
      <c r="N462" s="381"/>
      <c r="O462" s="380"/>
      <c r="P462" s="394"/>
      <c r="Q462" s="172"/>
    </row>
    <row r="463">
      <c r="E463" s="266"/>
      <c r="F463" s="266"/>
      <c r="G463" s="595" t="s">
        <v>299</v>
      </c>
      <c r="H463" s="599" t="str">
        <f>CALCULATE_FLOPS(J451:M451,J455:M455,M455,L455,H462)</f>
        <v>#N/A</v>
      </c>
      <c r="I463" s="386"/>
      <c r="J463" s="380"/>
      <c r="K463" s="380"/>
      <c r="L463" s="381"/>
      <c r="M463" s="381"/>
      <c r="N463" s="381"/>
      <c r="O463" s="380"/>
      <c r="P463" s="394"/>
      <c r="Q463" s="172"/>
    </row>
    <row r="464">
      <c r="E464" s="266"/>
      <c r="F464" s="277"/>
      <c r="G464" s="600" t="s">
        <v>288</v>
      </c>
      <c r="H464" s="663" t="str">
        <f>COMPUTE_TIME_MS(H463, H462)</f>
        <v>#N/A</v>
      </c>
      <c r="I464" s="390"/>
      <c r="J464" s="391"/>
      <c r="K464" s="391"/>
      <c r="L464" s="392"/>
      <c r="M464" s="392"/>
      <c r="N464" s="392"/>
      <c r="O464" s="391"/>
      <c r="P464" s="602"/>
      <c r="Q464" s="172"/>
    </row>
    <row r="465">
      <c r="E465" s="266"/>
      <c r="F465" s="662" t="s">
        <v>289</v>
      </c>
      <c r="G465" s="595" t="s">
        <v>290</v>
      </c>
      <c r="H465" s="603">
        <f>IF(Q448,0,P451)+IF(Q452,0,P455)+IF(Q456,0,P459)</f>
        <v>17.75</v>
      </c>
      <c r="I465" s="380"/>
      <c r="J465" s="380"/>
      <c r="K465" s="380"/>
      <c r="L465" s="381"/>
      <c r="M465" s="381"/>
      <c r="N465" s="381"/>
      <c r="O465" s="380"/>
      <c r="P465" s="394"/>
      <c r="Q465" s="172"/>
    </row>
    <row r="466">
      <c r="E466" s="277"/>
      <c r="F466" s="277"/>
      <c r="G466" s="604" t="s">
        <v>291</v>
      </c>
      <c r="H466" s="664">
        <f>HBM_TIME_MS(H465)</f>
        <v>0.005924123163</v>
      </c>
      <c r="I466" s="391"/>
      <c r="J466" s="391"/>
      <c r="K466" s="391"/>
      <c r="L466" s="392"/>
      <c r="M466" s="392"/>
      <c r="N466" s="392"/>
      <c r="O466" s="391"/>
      <c r="P466" s="602"/>
      <c r="Q466" s="172"/>
    </row>
    <row r="467">
      <c r="E467" s="258" t="s">
        <v>388</v>
      </c>
      <c r="F467" s="656" t="s">
        <v>249</v>
      </c>
      <c r="G467" s="260"/>
      <c r="H467" s="463" t="s">
        <v>238</v>
      </c>
      <c r="I467" s="261" t="s">
        <v>239</v>
      </c>
      <c r="J467" s="331"/>
      <c r="K467" s="665" t="s">
        <v>40</v>
      </c>
      <c r="L467" s="665" t="s">
        <v>38</v>
      </c>
      <c r="M467" s="666" t="s">
        <v>129</v>
      </c>
      <c r="N467" s="261" t="s">
        <v>240</v>
      </c>
      <c r="O467" s="263" t="s">
        <v>63</v>
      </c>
      <c r="P467" s="303"/>
      <c r="Q467" s="263" t="b">
        <v>0</v>
      </c>
    </row>
    <row r="468">
      <c r="E468" s="266"/>
      <c r="F468" s="267"/>
      <c r="G468" s="268"/>
      <c r="H468" s="304" t="s">
        <v>242</v>
      </c>
      <c r="I468" s="270" t="s">
        <v>239</v>
      </c>
      <c r="J468" s="326"/>
      <c r="K468" s="667">
        <f t="shared" ref="K468:M468" si="96">PARAMS(K467)</f>
        <v>4096</v>
      </c>
      <c r="L468" s="668">
        <f t="shared" si="96"/>
        <v>1</v>
      </c>
      <c r="M468" s="668">
        <f t="shared" si="96"/>
        <v>2048</v>
      </c>
      <c r="N468" s="270" t="s">
        <v>240</v>
      </c>
      <c r="O468" s="272"/>
      <c r="P468" s="440">
        <f>SIZEOF_IN_MIB(J468:M468, O467)</f>
        <v>8</v>
      </c>
      <c r="Q468" s="272"/>
    </row>
    <row r="469">
      <c r="E469" s="266"/>
      <c r="F469" s="267"/>
      <c r="G469" s="268"/>
      <c r="H469" s="534" t="s">
        <v>244</v>
      </c>
      <c r="I469" s="274" t="s">
        <v>239</v>
      </c>
      <c r="J469" s="330"/>
      <c r="K469" s="665" t="s">
        <v>33</v>
      </c>
      <c r="L469" s="331"/>
      <c r="M469" s="331"/>
      <c r="N469" s="274" t="s">
        <v>240</v>
      </c>
      <c r="O469" s="275"/>
      <c r="P469" s="303"/>
      <c r="Q469" s="275"/>
    </row>
    <row r="470">
      <c r="E470" s="266"/>
      <c r="F470" s="278"/>
      <c r="G470" s="279"/>
      <c r="H470" s="304" t="s">
        <v>246</v>
      </c>
      <c r="I470" s="271" t="s">
        <v>239</v>
      </c>
      <c r="J470" s="325"/>
      <c r="K470" s="670">
        <f t="shared" ref="K470:M470" si="97">K468/SHARDING(K469)</f>
        <v>256</v>
      </c>
      <c r="L470" s="670">
        <f t="shared" si="97"/>
        <v>1</v>
      </c>
      <c r="M470" s="670">
        <f t="shared" si="97"/>
        <v>2048</v>
      </c>
      <c r="N470" s="271" t="s">
        <v>240</v>
      </c>
      <c r="O470" s="280"/>
      <c r="P470" s="440">
        <f>SIZEOF_IN_MIB(J470:M470, O467)</f>
        <v>0.5</v>
      </c>
      <c r="Q470" s="280"/>
    </row>
    <row r="471">
      <c r="E471" s="266"/>
      <c r="F471" s="657" t="s">
        <v>253</v>
      </c>
      <c r="G471" s="260"/>
      <c r="H471" s="534" t="s">
        <v>238</v>
      </c>
      <c r="I471" s="274" t="s">
        <v>239</v>
      </c>
      <c r="J471" s="330"/>
      <c r="K471" s="317"/>
      <c r="L471" s="665" t="s">
        <v>129</v>
      </c>
      <c r="M471" s="666" t="s">
        <v>125</v>
      </c>
      <c r="N471" s="274" t="s">
        <v>240</v>
      </c>
      <c r="O471" s="263" t="s">
        <v>127</v>
      </c>
      <c r="P471" s="303"/>
      <c r="Q471" s="263" t="b">
        <v>0</v>
      </c>
    </row>
    <row r="472">
      <c r="E472" s="266"/>
      <c r="F472" s="267"/>
      <c r="G472" s="268"/>
      <c r="H472" s="304" t="s">
        <v>242</v>
      </c>
      <c r="I472" s="271" t="s">
        <v>239</v>
      </c>
      <c r="J472" s="325"/>
      <c r="K472" s="314"/>
      <c r="L472" s="670">
        <f t="shared" ref="L472:M472" si="98">PARAMS(L471)</f>
        <v>2048</v>
      </c>
      <c r="M472" s="670">
        <f t="shared" si="98"/>
        <v>7168</v>
      </c>
      <c r="N472" s="271" t="s">
        <v>240</v>
      </c>
      <c r="O472" s="272"/>
      <c r="P472" s="440">
        <f>SIZEOF_IN_MIB(J472:M472, O471)</f>
        <v>7</v>
      </c>
      <c r="Q472" s="272"/>
    </row>
    <row r="473">
      <c r="E473" s="266"/>
      <c r="F473" s="267"/>
      <c r="G473" s="268"/>
      <c r="H473" s="534" t="s">
        <v>244</v>
      </c>
      <c r="I473" s="274" t="s">
        <v>239</v>
      </c>
      <c r="J473" s="330"/>
      <c r="K473" s="317"/>
      <c r="L473" s="331"/>
      <c r="M473" s="331"/>
      <c r="N473" s="274" t="s">
        <v>240</v>
      </c>
      <c r="O473" s="275"/>
      <c r="P473" s="303"/>
      <c r="Q473" s="275"/>
    </row>
    <row r="474">
      <c r="E474" s="266"/>
      <c r="F474" s="278"/>
      <c r="G474" s="279"/>
      <c r="H474" s="449" t="s">
        <v>246</v>
      </c>
      <c r="I474" s="271" t="s">
        <v>239</v>
      </c>
      <c r="J474" s="325"/>
      <c r="K474" s="314"/>
      <c r="L474" s="670">
        <f t="shared" ref="L474:M474" si="99">L472/SHARDING(L473)</f>
        <v>2048</v>
      </c>
      <c r="M474" s="670">
        <f t="shared" si="99"/>
        <v>7168</v>
      </c>
      <c r="N474" s="271" t="s">
        <v>240</v>
      </c>
      <c r="O474" s="280"/>
      <c r="P474" s="440">
        <f>SIZEOF_IN_MIB(J474:M474, O471)</f>
        <v>7</v>
      </c>
      <c r="Q474" s="280"/>
    </row>
    <row r="475">
      <c r="E475" s="266"/>
      <c r="F475" s="657" t="s">
        <v>257</v>
      </c>
      <c r="G475" s="260"/>
      <c r="H475" s="534" t="s">
        <v>238</v>
      </c>
      <c r="I475" s="274" t="s">
        <v>239</v>
      </c>
      <c r="J475" s="330"/>
      <c r="K475" s="665" t="s">
        <v>40</v>
      </c>
      <c r="L475" s="665" t="s">
        <v>38</v>
      </c>
      <c r="M475" s="665" t="s">
        <v>125</v>
      </c>
      <c r="N475" s="274" t="s">
        <v>240</v>
      </c>
      <c r="O475" s="658" t="s">
        <v>82</v>
      </c>
      <c r="P475" s="303"/>
      <c r="Q475" s="263" t="b">
        <v>0</v>
      </c>
    </row>
    <row r="476">
      <c r="E476" s="266"/>
      <c r="F476" s="267"/>
      <c r="G476" s="268"/>
      <c r="H476" s="304" t="s">
        <v>242</v>
      </c>
      <c r="I476" s="271" t="s">
        <v>239</v>
      </c>
      <c r="J476" s="326"/>
      <c r="K476" s="667">
        <f t="shared" ref="K476:M476" si="100">PARAMS(K475)</f>
        <v>4096</v>
      </c>
      <c r="L476" s="670">
        <f t="shared" si="100"/>
        <v>1</v>
      </c>
      <c r="M476" s="670">
        <f t="shared" si="100"/>
        <v>7168</v>
      </c>
      <c r="N476" s="271" t="s">
        <v>240</v>
      </c>
      <c r="O476" s="272"/>
      <c r="P476" s="440">
        <f>SIZEOF_IN_MIB(J476:M476, O475)</f>
        <v>56</v>
      </c>
      <c r="Q476" s="272"/>
    </row>
    <row r="477">
      <c r="E477" s="266"/>
      <c r="F477" s="267"/>
      <c r="G477" s="268"/>
      <c r="H477" s="534" t="s">
        <v>244</v>
      </c>
      <c r="I477" s="274" t="s">
        <v>239</v>
      </c>
      <c r="J477" s="330"/>
      <c r="K477" s="665" t="s">
        <v>33</v>
      </c>
      <c r="L477" s="331"/>
      <c r="M477" s="331"/>
      <c r="N477" s="274" t="s">
        <v>240</v>
      </c>
      <c r="O477" s="275"/>
      <c r="P477" s="303"/>
      <c r="Q477" s="275"/>
    </row>
    <row r="478">
      <c r="E478" s="266"/>
      <c r="F478" s="278"/>
      <c r="G478" s="279"/>
      <c r="H478" s="449" t="s">
        <v>246</v>
      </c>
      <c r="I478" s="271" t="s">
        <v>239</v>
      </c>
      <c r="J478" s="326"/>
      <c r="K478" s="670">
        <f t="shared" ref="K478:M478" si="101">K476/SHARDING(K477)</f>
        <v>256</v>
      </c>
      <c r="L478" s="670">
        <f t="shared" si="101"/>
        <v>1</v>
      </c>
      <c r="M478" s="670">
        <f t="shared" si="101"/>
        <v>7168</v>
      </c>
      <c r="N478" s="271" t="s">
        <v>240</v>
      </c>
      <c r="O478" s="280"/>
      <c r="P478" s="440">
        <f>SIZEOF_IN_MIB(J478:M478, O475)</f>
        <v>3.5</v>
      </c>
      <c r="Q478" s="280"/>
    </row>
    <row r="479">
      <c r="E479" s="266"/>
      <c r="F479" s="297" t="s">
        <v>293</v>
      </c>
      <c r="G479" s="533"/>
      <c r="H479" s="659"/>
      <c r="I479" s="261"/>
      <c r="J479" s="261"/>
      <c r="K479" s="261"/>
      <c r="L479" s="274"/>
      <c r="M479" s="274"/>
      <c r="N479" s="274"/>
      <c r="O479" s="261"/>
      <c r="P479" s="303"/>
      <c r="Q479" s="660"/>
    </row>
    <row r="480">
      <c r="E480" s="266"/>
      <c r="F480" s="277"/>
      <c r="G480" s="600" t="s">
        <v>298</v>
      </c>
      <c r="H480" s="661"/>
      <c r="I480" s="419"/>
      <c r="J480" s="270"/>
      <c r="K480" s="270"/>
      <c r="L480" s="271"/>
      <c r="M480" s="271"/>
      <c r="N480" s="271"/>
      <c r="O480" s="270"/>
      <c r="P480" s="440"/>
      <c r="Q480" s="477"/>
    </row>
    <row r="481">
      <c r="E481" s="266"/>
      <c r="F481" s="662" t="s">
        <v>285</v>
      </c>
      <c r="G481" s="533" t="s">
        <v>286</v>
      </c>
      <c r="H481" s="595" t="str">
        <f>VLOOKUP(O467&amp;","&amp;O471,$T$2:$W$11,4, FALSE)</f>
        <v>fp8</v>
      </c>
      <c r="I481" s="386"/>
      <c r="J481" s="380"/>
      <c r="K481" s="380"/>
      <c r="L481" s="381"/>
      <c r="M481" s="381"/>
      <c r="N481" s="381"/>
      <c r="O481" s="380"/>
      <c r="P481" s="394"/>
      <c r="Q481" s="172"/>
    </row>
    <row r="482">
      <c r="E482" s="266"/>
      <c r="F482" s="266"/>
      <c r="G482" s="595" t="s">
        <v>299</v>
      </c>
      <c r="H482" s="599" t="str">
        <f>CALCULATE_FLOPS(J470:M470,J474:M474,M474,L474,H481)</f>
        <v>#N/A</v>
      </c>
      <c r="I482" s="386"/>
      <c r="J482" s="380"/>
      <c r="K482" s="380"/>
      <c r="L482" s="381"/>
      <c r="M482" s="381"/>
      <c r="N482" s="381"/>
      <c r="O482" s="380"/>
      <c r="P482" s="394"/>
      <c r="Q482" s="172"/>
    </row>
    <row r="483">
      <c r="E483" s="266"/>
      <c r="F483" s="277"/>
      <c r="G483" s="600" t="s">
        <v>288</v>
      </c>
      <c r="H483" s="663" t="str">
        <f>COMPUTE_TIME_MS(H482, H481)</f>
        <v>#N/A</v>
      </c>
      <c r="I483" s="390"/>
      <c r="J483" s="391"/>
      <c r="K483" s="391"/>
      <c r="L483" s="392"/>
      <c r="M483" s="392"/>
      <c r="N483" s="392"/>
      <c r="O483" s="391"/>
      <c r="P483" s="602"/>
      <c r="Q483" s="172"/>
    </row>
    <row r="484">
      <c r="E484" s="266"/>
      <c r="F484" s="662" t="s">
        <v>289</v>
      </c>
      <c r="G484" s="595" t="s">
        <v>290</v>
      </c>
      <c r="H484" s="603">
        <f>IF(Q467,0,P470)+IF(Q471,0,P474)+IF(Q475,0,P478)</f>
        <v>11</v>
      </c>
      <c r="I484" s="380"/>
      <c r="J484" s="380"/>
      <c r="K484" s="380"/>
      <c r="L484" s="381"/>
      <c r="M484" s="381"/>
      <c r="N484" s="381"/>
      <c r="O484" s="380"/>
      <c r="P484" s="394"/>
      <c r="Q484" s="172"/>
    </row>
    <row r="485">
      <c r="E485" s="277"/>
      <c r="F485" s="277"/>
      <c r="G485" s="604" t="s">
        <v>291</v>
      </c>
      <c r="H485" s="664">
        <f>HBM_TIME_MS(H484)</f>
        <v>0.003671287594</v>
      </c>
      <c r="I485" s="391"/>
      <c r="J485" s="391"/>
      <c r="K485" s="391"/>
      <c r="L485" s="392"/>
      <c r="M485" s="392"/>
      <c r="N485" s="392"/>
      <c r="O485" s="391"/>
      <c r="P485" s="602"/>
      <c r="Q485" s="172"/>
    </row>
    <row r="486">
      <c r="P486" s="147"/>
    </row>
    <row r="487">
      <c r="P487" s="147"/>
    </row>
    <row r="488">
      <c r="P488" s="147"/>
    </row>
    <row r="489">
      <c r="P489" s="147"/>
    </row>
    <row r="490">
      <c r="P490" s="147"/>
    </row>
    <row r="491">
      <c r="P491" s="147"/>
    </row>
    <row r="492">
      <c r="P492" s="147"/>
    </row>
    <row r="493">
      <c r="P493" s="147"/>
    </row>
    <row r="494">
      <c r="P494" s="147"/>
    </row>
    <row r="495">
      <c r="P495" s="147"/>
    </row>
    <row r="496">
      <c r="P496" s="147"/>
    </row>
    <row r="497">
      <c r="P497" s="147"/>
    </row>
    <row r="498">
      <c r="P498" s="147"/>
    </row>
    <row r="499">
      <c r="P499" s="147"/>
    </row>
    <row r="500">
      <c r="P500" s="147"/>
    </row>
    <row r="501">
      <c r="P501" s="147"/>
    </row>
    <row r="502">
      <c r="P502" s="147"/>
    </row>
    <row r="503">
      <c r="P503" s="147"/>
    </row>
    <row r="504">
      <c r="P504" s="147"/>
    </row>
    <row r="505">
      <c r="P505" s="147"/>
    </row>
    <row r="506">
      <c r="P506" s="147"/>
    </row>
    <row r="507">
      <c r="P507" s="147"/>
    </row>
    <row r="508">
      <c r="P508" s="147"/>
    </row>
    <row r="509">
      <c r="P509" s="147"/>
    </row>
    <row r="510">
      <c r="P510" s="147"/>
    </row>
    <row r="511">
      <c r="P511" s="147"/>
    </row>
    <row r="512">
      <c r="P512" s="147"/>
    </row>
    <row r="513">
      <c r="P513" s="147"/>
    </row>
    <row r="514">
      <c r="P514" s="147"/>
    </row>
    <row r="515">
      <c r="P515" s="147"/>
    </row>
    <row r="516">
      <c r="P516" s="147"/>
    </row>
    <row r="517">
      <c r="P517" s="147"/>
    </row>
    <row r="518">
      <c r="P518" s="147"/>
    </row>
    <row r="519">
      <c r="P519" s="147"/>
    </row>
    <row r="520">
      <c r="P520" s="147"/>
    </row>
    <row r="521">
      <c r="P521" s="147"/>
    </row>
    <row r="522">
      <c r="P522" s="147"/>
    </row>
    <row r="523">
      <c r="P523" s="147"/>
    </row>
    <row r="524">
      <c r="P524" s="147"/>
    </row>
    <row r="525">
      <c r="P525" s="147"/>
    </row>
    <row r="526">
      <c r="P526" s="147"/>
    </row>
    <row r="527">
      <c r="P527" s="147"/>
    </row>
    <row r="528">
      <c r="P528" s="147"/>
    </row>
    <row r="529">
      <c r="P529" s="147"/>
    </row>
    <row r="530">
      <c r="P530" s="147"/>
    </row>
    <row r="531">
      <c r="P531" s="147"/>
    </row>
    <row r="532">
      <c r="P532" s="147"/>
    </row>
    <row r="533">
      <c r="P533" s="147"/>
    </row>
    <row r="534">
      <c r="P534" s="147"/>
    </row>
    <row r="535">
      <c r="P535" s="147"/>
    </row>
    <row r="536">
      <c r="P536" s="147"/>
    </row>
    <row r="537">
      <c r="P537" s="147"/>
    </row>
    <row r="538">
      <c r="P538" s="147"/>
    </row>
    <row r="539">
      <c r="P539" s="147"/>
    </row>
    <row r="540">
      <c r="P540" s="147"/>
    </row>
    <row r="541">
      <c r="P541" s="147"/>
    </row>
    <row r="542">
      <c r="P542" s="147"/>
    </row>
    <row r="543">
      <c r="P543" s="147"/>
    </row>
    <row r="544">
      <c r="P544" s="147"/>
    </row>
    <row r="545">
      <c r="P545" s="147"/>
    </row>
    <row r="546">
      <c r="P546" s="147"/>
    </row>
    <row r="547">
      <c r="P547" s="147"/>
    </row>
    <row r="548">
      <c r="P548" s="147"/>
    </row>
    <row r="549">
      <c r="P549" s="147"/>
    </row>
    <row r="550">
      <c r="P550" s="147"/>
    </row>
    <row r="551">
      <c r="P551" s="147"/>
    </row>
    <row r="552">
      <c r="P552" s="147"/>
    </row>
    <row r="553">
      <c r="P553" s="147"/>
    </row>
    <row r="554">
      <c r="P554" s="147"/>
    </row>
    <row r="555">
      <c r="P555" s="147"/>
    </row>
    <row r="556">
      <c r="P556" s="147"/>
    </row>
    <row r="557">
      <c r="P557" s="147"/>
    </row>
    <row r="558">
      <c r="P558" s="147"/>
    </row>
    <row r="559">
      <c r="P559" s="147"/>
    </row>
    <row r="560">
      <c r="P560" s="147"/>
    </row>
    <row r="561">
      <c r="P561" s="147"/>
    </row>
    <row r="562">
      <c r="P562" s="147"/>
    </row>
    <row r="563">
      <c r="P563" s="147"/>
    </row>
    <row r="564">
      <c r="P564" s="147"/>
    </row>
    <row r="565">
      <c r="P565" s="147"/>
    </row>
    <row r="566">
      <c r="P566" s="147"/>
    </row>
    <row r="567">
      <c r="P567" s="147"/>
    </row>
    <row r="568">
      <c r="P568" s="147"/>
    </row>
    <row r="569">
      <c r="P569" s="147"/>
    </row>
    <row r="570">
      <c r="P570" s="147"/>
    </row>
    <row r="571">
      <c r="P571" s="147"/>
    </row>
    <row r="572">
      <c r="P572" s="147"/>
    </row>
    <row r="573">
      <c r="P573" s="147"/>
    </row>
    <row r="574">
      <c r="P574" s="147"/>
    </row>
    <row r="575">
      <c r="P575" s="147"/>
    </row>
    <row r="576">
      <c r="P576" s="147"/>
    </row>
    <row r="577">
      <c r="P577" s="147"/>
    </row>
    <row r="578">
      <c r="P578" s="147"/>
    </row>
    <row r="579">
      <c r="P579" s="147"/>
    </row>
    <row r="580">
      <c r="P580" s="147"/>
    </row>
    <row r="581">
      <c r="P581" s="147"/>
    </row>
    <row r="582">
      <c r="P582" s="147"/>
    </row>
    <row r="583">
      <c r="P583" s="147"/>
    </row>
    <row r="584">
      <c r="P584" s="147"/>
    </row>
    <row r="585">
      <c r="P585" s="147"/>
    </row>
    <row r="586">
      <c r="P586" s="147"/>
    </row>
    <row r="587">
      <c r="P587" s="147"/>
    </row>
    <row r="588">
      <c r="P588" s="147"/>
    </row>
    <row r="589">
      <c r="P589" s="147"/>
    </row>
    <row r="590">
      <c r="P590" s="147"/>
    </row>
    <row r="591">
      <c r="P591" s="147"/>
    </row>
    <row r="592">
      <c r="P592" s="147"/>
    </row>
    <row r="593">
      <c r="P593" s="147"/>
    </row>
    <row r="594">
      <c r="P594" s="147"/>
    </row>
    <row r="595">
      <c r="P595" s="147"/>
    </row>
    <row r="596">
      <c r="P596" s="147"/>
    </row>
    <row r="597">
      <c r="P597" s="147"/>
    </row>
    <row r="598">
      <c r="P598" s="147"/>
    </row>
    <row r="599">
      <c r="P599" s="147"/>
    </row>
    <row r="600">
      <c r="P600" s="147"/>
    </row>
    <row r="601">
      <c r="P601" s="147"/>
    </row>
    <row r="602">
      <c r="P602" s="147"/>
    </row>
    <row r="603">
      <c r="P603" s="147"/>
    </row>
    <row r="604">
      <c r="P604" s="147"/>
    </row>
    <row r="605">
      <c r="P605" s="147"/>
    </row>
    <row r="606">
      <c r="P606" s="147"/>
    </row>
    <row r="607">
      <c r="P607" s="147"/>
    </row>
    <row r="608">
      <c r="P608" s="147"/>
    </row>
    <row r="609">
      <c r="P609" s="147"/>
    </row>
    <row r="610">
      <c r="P610" s="147"/>
    </row>
    <row r="611">
      <c r="P611" s="147"/>
    </row>
    <row r="612">
      <c r="P612" s="147"/>
    </row>
    <row r="613">
      <c r="P613" s="147"/>
    </row>
    <row r="614">
      <c r="P614" s="147"/>
    </row>
    <row r="615">
      <c r="P615" s="147"/>
    </row>
    <row r="616">
      <c r="P616" s="147"/>
    </row>
    <row r="617">
      <c r="P617" s="147"/>
    </row>
    <row r="618">
      <c r="P618" s="147"/>
    </row>
    <row r="619">
      <c r="P619" s="147"/>
    </row>
    <row r="620">
      <c r="P620" s="147"/>
    </row>
    <row r="621">
      <c r="P621" s="147"/>
    </row>
    <row r="622">
      <c r="P622" s="147"/>
    </row>
    <row r="623">
      <c r="P623" s="147"/>
    </row>
    <row r="624">
      <c r="P624" s="147"/>
    </row>
    <row r="625">
      <c r="P625" s="147"/>
    </row>
    <row r="626">
      <c r="P626" s="147"/>
    </row>
    <row r="627">
      <c r="P627" s="147"/>
    </row>
    <row r="628">
      <c r="P628" s="147"/>
    </row>
    <row r="629">
      <c r="P629" s="147"/>
    </row>
    <row r="630">
      <c r="P630" s="147"/>
    </row>
    <row r="631">
      <c r="P631" s="147"/>
    </row>
    <row r="632">
      <c r="P632" s="147"/>
    </row>
    <row r="633">
      <c r="P633" s="147"/>
    </row>
    <row r="634">
      <c r="P634" s="147"/>
    </row>
    <row r="635">
      <c r="P635" s="147"/>
    </row>
    <row r="636">
      <c r="P636" s="147"/>
    </row>
    <row r="637">
      <c r="P637" s="147"/>
    </row>
    <row r="638">
      <c r="P638" s="147"/>
    </row>
    <row r="639">
      <c r="P639" s="147"/>
    </row>
    <row r="640">
      <c r="P640" s="147"/>
    </row>
    <row r="641">
      <c r="P641" s="147"/>
    </row>
    <row r="642">
      <c r="P642" s="147"/>
    </row>
    <row r="643">
      <c r="P643" s="147"/>
    </row>
    <row r="644">
      <c r="P644" s="147"/>
    </row>
    <row r="645">
      <c r="P645" s="147"/>
    </row>
    <row r="646">
      <c r="P646" s="147"/>
    </row>
    <row r="647">
      <c r="P647" s="147"/>
    </row>
    <row r="648">
      <c r="P648" s="147"/>
    </row>
    <row r="649">
      <c r="P649" s="147"/>
    </row>
    <row r="650">
      <c r="P650" s="147"/>
    </row>
    <row r="651">
      <c r="P651" s="147"/>
    </row>
    <row r="652">
      <c r="P652" s="147"/>
    </row>
    <row r="653">
      <c r="P653" s="147"/>
    </row>
    <row r="654">
      <c r="P654" s="147"/>
    </row>
    <row r="655">
      <c r="P655" s="147"/>
    </row>
    <row r="656">
      <c r="P656" s="147"/>
    </row>
    <row r="657">
      <c r="P657" s="147"/>
    </row>
    <row r="658">
      <c r="P658" s="147"/>
    </row>
    <row r="659">
      <c r="P659" s="147"/>
    </row>
    <row r="660">
      <c r="P660" s="147"/>
    </row>
    <row r="661">
      <c r="P661" s="147"/>
    </row>
    <row r="662">
      <c r="P662" s="147"/>
    </row>
    <row r="663">
      <c r="P663" s="147"/>
    </row>
    <row r="664">
      <c r="P664" s="147"/>
    </row>
    <row r="665">
      <c r="P665" s="147"/>
    </row>
    <row r="666">
      <c r="P666" s="147"/>
    </row>
    <row r="667">
      <c r="P667" s="147"/>
    </row>
    <row r="668">
      <c r="P668" s="147"/>
    </row>
    <row r="669">
      <c r="P669" s="147"/>
    </row>
    <row r="670">
      <c r="P670" s="147"/>
    </row>
    <row r="671">
      <c r="P671" s="147"/>
    </row>
    <row r="672">
      <c r="P672" s="147"/>
    </row>
    <row r="673">
      <c r="P673" s="147"/>
    </row>
    <row r="674">
      <c r="P674" s="147"/>
    </row>
    <row r="675">
      <c r="P675" s="147"/>
    </row>
    <row r="676">
      <c r="P676" s="147"/>
    </row>
    <row r="677">
      <c r="P677" s="147"/>
    </row>
    <row r="678">
      <c r="P678" s="147"/>
    </row>
    <row r="679">
      <c r="P679" s="147"/>
    </row>
    <row r="680">
      <c r="P680" s="147"/>
    </row>
    <row r="681">
      <c r="P681" s="147"/>
    </row>
    <row r="682">
      <c r="P682" s="147"/>
    </row>
    <row r="683">
      <c r="P683" s="147"/>
    </row>
    <row r="684">
      <c r="P684" s="147"/>
    </row>
    <row r="685">
      <c r="P685" s="147"/>
    </row>
    <row r="686">
      <c r="P686" s="147"/>
    </row>
    <row r="687">
      <c r="P687" s="147"/>
    </row>
    <row r="688">
      <c r="P688" s="147"/>
    </row>
    <row r="689">
      <c r="P689" s="147"/>
    </row>
    <row r="690">
      <c r="P690" s="147"/>
    </row>
    <row r="691">
      <c r="P691" s="147"/>
    </row>
    <row r="692">
      <c r="P692" s="147"/>
    </row>
    <row r="693">
      <c r="P693" s="147"/>
    </row>
    <row r="694">
      <c r="P694" s="147"/>
    </row>
    <row r="695">
      <c r="P695" s="147"/>
    </row>
    <row r="696">
      <c r="P696" s="147"/>
    </row>
    <row r="697">
      <c r="P697" s="147"/>
    </row>
    <row r="698">
      <c r="P698" s="147"/>
    </row>
    <row r="699">
      <c r="P699" s="147"/>
    </row>
    <row r="700">
      <c r="P700" s="147"/>
    </row>
    <row r="701">
      <c r="P701" s="147"/>
    </row>
    <row r="702">
      <c r="P702" s="147"/>
    </row>
    <row r="703">
      <c r="P703" s="147"/>
    </row>
    <row r="704">
      <c r="P704" s="147"/>
    </row>
    <row r="705">
      <c r="P705" s="147"/>
    </row>
    <row r="706">
      <c r="P706" s="147"/>
    </row>
    <row r="707">
      <c r="P707" s="147"/>
    </row>
    <row r="708">
      <c r="P708" s="147"/>
    </row>
    <row r="709">
      <c r="P709" s="147"/>
    </row>
    <row r="710">
      <c r="P710" s="147"/>
    </row>
    <row r="711">
      <c r="P711" s="147"/>
    </row>
    <row r="712">
      <c r="P712" s="147"/>
    </row>
    <row r="713">
      <c r="P713" s="147"/>
    </row>
    <row r="714">
      <c r="P714" s="147"/>
    </row>
    <row r="715">
      <c r="P715" s="147"/>
    </row>
    <row r="716">
      <c r="P716" s="147"/>
    </row>
    <row r="717">
      <c r="P717" s="147"/>
    </row>
    <row r="718">
      <c r="P718" s="147"/>
    </row>
    <row r="719">
      <c r="P719" s="147"/>
    </row>
    <row r="720">
      <c r="P720" s="147"/>
    </row>
    <row r="721">
      <c r="P721" s="147"/>
    </row>
    <row r="722">
      <c r="P722" s="147"/>
    </row>
    <row r="723">
      <c r="P723" s="147"/>
    </row>
    <row r="724">
      <c r="P724" s="147"/>
    </row>
    <row r="725">
      <c r="P725" s="147"/>
    </row>
    <row r="726">
      <c r="P726" s="147"/>
    </row>
    <row r="727">
      <c r="P727" s="147"/>
    </row>
    <row r="728">
      <c r="P728" s="147"/>
    </row>
    <row r="729">
      <c r="P729" s="147"/>
    </row>
    <row r="730">
      <c r="P730" s="147"/>
    </row>
    <row r="731">
      <c r="P731" s="147"/>
    </row>
    <row r="732">
      <c r="P732" s="147"/>
    </row>
    <row r="733">
      <c r="P733" s="147"/>
    </row>
    <row r="734">
      <c r="P734" s="147"/>
    </row>
    <row r="735">
      <c r="P735" s="147"/>
    </row>
    <row r="736">
      <c r="P736" s="147"/>
    </row>
    <row r="737">
      <c r="P737" s="147"/>
    </row>
    <row r="738">
      <c r="P738" s="147"/>
    </row>
    <row r="739">
      <c r="P739" s="147"/>
    </row>
    <row r="740">
      <c r="P740" s="147"/>
    </row>
    <row r="741">
      <c r="P741" s="147"/>
    </row>
    <row r="742">
      <c r="P742" s="147"/>
    </row>
    <row r="743">
      <c r="P743" s="147"/>
    </row>
    <row r="744">
      <c r="P744" s="147"/>
    </row>
    <row r="745">
      <c r="P745" s="147"/>
    </row>
    <row r="746">
      <c r="P746" s="147"/>
    </row>
    <row r="747">
      <c r="P747" s="147"/>
    </row>
    <row r="748">
      <c r="P748" s="147"/>
    </row>
    <row r="749">
      <c r="P749" s="147"/>
    </row>
    <row r="750">
      <c r="P750" s="147"/>
    </row>
    <row r="751">
      <c r="P751" s="147"/>
    </row>
    <row r="752">
      <c r="P752" s="147"/>
    </row>
    <row r="753">
      <c r="P753" s="147"/>
    </row>
    <row r="754">
      <c r="P754" s="147"/>
    </row>
    <row r="755">
      <c r="P755" s="147"/>
    </row>
    <row r="756">
      <c r="P756" s="147"/>
    </row>
    <row r="757">
      <c r="P757" s="147"/>
    </row>
    <row r="758">
      <c r="P758" s="147"/>
    </row>
    <row r="759">
      <c r="P759" s="147"/>
    </row>
    <row r="760">
      <c r="P760" s="147"/>
    </row>
    <row r="761">
      <c r="P761" s="147"/>
    </row>
    <row r="762">
      <c r="P762" s="147"/>
    </row>
    <row r="763">
      <c r="P763" s="147"/>
    </row>
    <row r="764">
      <c r="P764" s="147"/>
    </row>
    <row r="765">
      <c r="P765" s="147"/>
    </row>
    <row r="766">
      <c r="P766" s="147"/>
    </row>
    <row r="767">
      <c r="P767" s="147"/>
    </row>
    <row r="768">
      <c r="P768" s="147"/>
    </row>
    <row r="769">
      <c r="P769" s="147"/>
    </row>
    <row r="770">
      <c r="P770" s="147"/>
    </row>
    <row r="771">
      <c r="P771" s="147"/>
    </row>
    <row r="772">
      <c r="P772" s="147"/>
    </row>
    <row r="773">
      <c r="P773" s="147"/>
    </row>
    <row r="774">
      <c r="P774" s="147"/>
    </row>
    <row r="775">
      <c r="P775" s="147"/>
    </row>
    <row r="776">
      <c r="P776" s="147"/>
    </row>
    <row r="777">
      <c r="P777" s="147"/>
    </row>
    <row r="778">
      <c r="P778" s="147"/>
    </row>
    <row r="779">
      <c r="P779" s="147"/>
    </row>
    <row r="780">
      <c r="P780" s="147"/>
    </row>
    <row r="781">
      <c r="P781" s="147"/>
    </row>
    <row r="782">
      <c r="P782" s="147"/>
    </row>
    <row r="783">
      <c r="P783" s="147"/>
    </row>
    <row r="784">
      <c r="P784" s="147"/>
    </row>
    <row r="785">
      <c r="P785" s="147"/>
    </row>
    <row r="786">
      <c r="P786" s="147"/>
    </row>
    <row r="787">
      <c r="P787" s="147"/>
    </row>
    <row r="788">
      <c r="P788" s="147"/>
    </row>
    <row r="789">
      <c r="P789" s="147"/>
    </row>
    <row r="790">
      <c r="P790" s="147"/>
    </row>
    <row r="791">
      <c r="P791" s="147"/>
    </row>
    <row r="792">
      <c r="P792" s="147"/>
    </row>
    <row r="793">
      <c r="P793" s="147"/>
    </row>
    <row r="794">
      <c r="P794" s="147"/>
    </row>
    <row r="795">
      <c r="P795" s="147"/>
    </row>
    <row r="796">
      <c r="P796" s="147"/>
    </row>
    <row r="797">
      <c r="P797" s="147"/>
    </row>
    <row r="798">
      <c r="P798" s="147"/>
    </row>
    <row r="799">
      <c r="P799" s="147"/>
    </row>
    <row r="800">
      <c r="P800" s="147"/>
    </row>
    <row r="801">
      <c r="P801" s="147"/>
    </row>
    <row r="802">
      <c r="P802" s="147"/>
    </row>
    <row r="803">
      <c r="P803" s="147"/>
    </row>
    <row r="804">
      <c r="P804" s="147"/>
    </row>
    <row r="805">
      <c r="P805" s="147"/>
    </row>
    <row r="806">
      <c r="P806" s="147"/>
    </row>
    <row r="807">
      <c r="P807" s="147"/>
    </row>
    <row r="808">
      <c r="P808" s="147"/>
    </row>
    <row r="809">
      <c r="P809" s="147"/>
    </row>
    <row r="810">
      <c r="P810" s="147"/>
    </row>
    <row r="811">
      <c r="P811" s="147"/>
    </row>
    <row r="812">
      <c r="P812" s="147"/>
    </row>
    <row r="813">
      <c r="P813" s="147"/>
    </row>
    <row r="814">
      <c r="P814" s="147"/>
    </row>
    <row r="815">
      <c r="P815" s="147"/>
    </row>
    <row r="816">
      <c r="P816" s="147"/>
    </row>
    <row r="817">
      <c r="P817" s="147"/>
    </row>
    <row r="818">
      <c r="P818" s="147"/>
    </row>
    <row r="819">
      <c r="P819" s="147"/>
    </row>
    <row r="820">
      <c r="P820" s="147"/>
    </row>
    <row r="821">
      <c r="P821" s="147"/>
    </row>
    <row r="822">
      <c r="P822" s="147"/>
    </row>
    <row r="823">
      <c r="P823" s="147"/>
    </row>
    <row r="824">
      <c r="P824" s="147"/>
    </row>
    <row r="825">
      <c r="P825" s="147"/>
    </row>
    <row r="826">
      <c r="P826" s="147"/>
    </row>
    <row r="827">
      <c r="P827" s="147"/>
    </row>
    <row r="828">
      <c r="P828" s="147"/>
    </row>
    <row r="829">
      <c r="P829" s="147"/>
    </row>
    <row r="830">
      <c r="P830" s="147"/>
    </row>
    <row r="831">
      <c r="P831" s="147"/>
    </row>
    <row r="832">
      <c r="P832" s="147"/>
    </row>
    <row r="833">
      <c r="P833" s="147"/>
    </row>
    <row r="834">
      <c r="P834" s="147"/>
    </row>
    <row r="835">
      <c r="P835" s="147"/>
    </row>
    <row r="836">
      <c r="P836" s="147"/>
    </row>
    <row r="837">
      <c r="P837" s="147"/>
    </row>
    <row r="838">
      <c r="P838" s="147"/>
    </row>
    <row r="839">
      <c r="P839" s="147"/>
    </row>
    <row r="840">
      <c r="P840" s="147"/>
    </row>
    <row r="841">
      <c r="P841" s="147"/>
    </row>
    <row r="842">
      <c r="P842" s="147"/>
    </row>
    <row r="843">
      <c r="P843" s="147"/>
    </row>
    <row r="844">
      <c r="P844" s="147"/>
    </row>
    <row r="845">
      <c r="P845" s="147"/>
    </row>
    <row r="846">
      <c r="P846" s="147"/>
    </row>
    <row r="847">
      <c r="P847" s="147"/>
    </row>
    <row r="848">
      <c r="P848" s="147"/>
    </row>
    <row r="849">
      <c r="P849" s="147"/>
    </row>
    <row r="850">
      <c r="P850" s="147"/>
    </row>
    <row r="851">
      <c r="P851" s="147"/>
    </row>
    <row r="852">
      <c r="P852" s="147"/>
    </row>
    <row r="853">
      <c r="P853" s="147"/>
    </row>
    <row r="854">
      <c r="P854" s="147"/>
    </row>
    <row r="855">
      <c r="P855" s="147"/>
    </row>
    <row r="856">
      <c r="P856" s="147"/>
    </row>
    <row r="857">
      <c r="P857" s="147"/>
    </row>
    <row r="858">
      <c r="P858" s="147"/>
    </row>
    <row r="859">
      <c r="P859" s="147"/>
    </row>
    <row r="860">
      <c r="P860" s="147"/>
    </row>
    <row r="861">
      <c r="P861" s="147"/>
    </row>
    <row r="862">
      <c r="P862" s="147"/>
    </row>
    <row r="863">
      <c r="P863" s="147"/>
    </row>
    <row r="864">
      <c r="P864" s="147"/>
    </row>
    <row r="865">
      <c r="P865" s="147"/>
    </row>
    <row r="866">
      <c r="P866" s="147"/>
    </row>
    <row r="867">
      <c r="P867" s="147"/>
    </row>
    <row r="868">
      <c r="P868" s="147"/>
    </row>
    <row r="869">
      <c r="P869" s="147"/>
    </row>
    <row r="870">
      <c r="P870" s="147"/>
    </row>
    <row r="871">
      <c r="P871" s="147"/>
    </row>
    <row r="872">
      <c r="P872" s="147"/>
    </row>
    <row r="873">
      <c r="P873" s="147"/>
    </row>
    <row r="874">
      <c r="P874" s="147"/>
    </row>
    <row r="875">
      <c r="P875" s="147"/>
    </row>
    <row r="876">
      <c r="P876" s="147"/>
    </row>
    <row r="877">
      <c r="P877" s="147"/>
    </row>
    <row r="878">
      <c r="P878" s="147"/>
    </row>
    <row r="879">
      <c r="P879" s="147"/>
    </row>
    <row r="880">
      <c r="P880" s="147"/>
    </row>
    <row r="881">
      <c r="P881" s="147"/>
    </row>
    <row r="882">
      <c r="P882" s="147"/>
    </row>
    <row r="883">
      <c r="P883" s="147"/>
    </row>
    <row r="884">
      <c r="P884" s="147"/>
    </row>
    <row r="885">
      <c r="P885" s="147"/>
    </row>
    <row r="886">
      <c r="P886" s="147"/>
    </row>
    <row r="887">
      <c r="P887" s="147"/>
    </row>
    <row r="888">
      <c r="P888" s="147"/>
    </row>
    <row r="889">
      <c r="P889" s="147"/>
    </row>
    <row r="890">
      <c r="P890" s="147"/>
    </row>
    <row r="891">
      <c r="P891" s="147"/>
    </row>
    <row r="892">
      <c r="P892" s="147"/>
    </row>
    <row r="893">
      <c r="P893" s="147"/>
    </row>
    <row r="894">
      <c r="P894" s="147"/>
    </row>
    <row r="895">
      <c r="P895" s="147"/>
    </row>
    <row r="896">
      <c r="P896" s="147"/>
    </row>
    <row r="897">
      <c r="P897" s="147"/>
    </row>
    <row r="898">
      <c r="P898" s="147"/>
    </row>
    <row r="899">
      <c r="P899" s="147"/>
    </row>
    <row r="900">
      <c r="P900" s="147"/>
    </row>
    <row r="901">
      <c r="P901" s="147"/>
    </row>
    <row r="902">
      <c r="P902" s="147"/>
    </row>
    <row r="903">
      <c r="P903" s="147"/>
    </row>
    <row r="904">
      <c r="P904" s="147"/>
    </row>
    <row r="905">
      <c r="P905" s="147"/>
    </row>
    <row r="906">
      <c r="P906" s="147"/>
    </row>
    <row r="907">
      <c r="P907" s="147"/>
    </row>
    <row r="908">
      <c r="P908" s="147"/>
    </row>
    <row r="909">
      <c r="P909" s="147"/>
    </row>
    <row r="910">
      <c r="P910" s="147"/>
    </row>
    <row r="911">
      <c r="P911" s="147"/>
    </row>
    <row r="912">
      <c r="P912" s="147"/>
    </row>
    <row r="913">
      <c r="P913" s="147"/>
    </row>
    <row r="914">
      <c r="P914" s="147"/>
    </row>
    <row r="915">
      <c r="P915" s="147"/>
    </row>
    <row r="916">
      <c r="P916" s="147"/>
    </row>
    <row r="917">
      <c r="P917" s="147"/>
    </row>
    <row r="918">
      <c r="P918" s="147"/>
    </row>
    <row r="919">
      <c r="P919" s="147"/>
    </row>
    <row r="920">
      <c r="P920" s="147"/>
    </row>
    <row r="921">
      <c r="P921" s="147"/>
    </row>
    <row r="922">
      <c r="P922" s="147"/>
    </row>
    <row r="923">
      <c r="P923" s="147"/>
    </row>
    <row r="924">
      <c r="P924" s="147"/>
    </row>
    <row r="925">
      <c r="P925" s="147"/>
    </row>
    <row r="926">
      <c r="P926" s="147"/>
    </row>
    <row r="927">
      <c r="P927" s="147"/>
    </row>
    <row r="928">
      <c r="P928" s="147"/>
    </row>
    <row r="929">
      <c r="P929" s="147"/>
    </row>
    <row r="930">
      <c r="P930" s="147"/>
    </row>
    <row r="931">
      <c r="P931" s="147"/>
    </row>
    <row r="932">
      <c r="P932" s="147"/>
    </row>
    <row r="933">
      <c r="P933" s="147"/>
    </row>
    <row r="934">
      <c r="P934" s="147"/>
    </row>
    <row r="935">
      <c r="P935" s="147"/>
    </row>
    <row r="936">
      <c r="P936" s="147"/>
    </row>
    <row r="937">
      <c r="P937" s="147"/>
    </row>
    <row r="938">
      <c r="P938" s="147"/>
    </row>
    <row r="939">
      <c r="P939" s="147"/>
    </row>
    <row r="940">
      <c r="P940" s="147"/>
    </row>
    <row r="941">
      <c r="P941" s="147"/>
    </row>
    <row r="942">
      <c r="P942" s="147"/>
    </row>
    <row r="943">
      <c r="P943" s="147"/>
    </row>
    <row r="944">
      <c r="P944" s="147"/>
    </row>
    <row r="945">
      <c r="P945" s="147"/>
    </row>
    <row r="946">
      <c r="P946" s="147"/>
    </row>
    <row r="947">
      <c r="P947" s="147"/>
    </row>
    <row r="948">
      <c r="P948" s="147"/>
    </row>
    <row r="949">
      <c r="P949" s="147"/>
    </row>
    <row r="950">
      <c r="P950" s="147"/>
    </row>
    <row r="951">
      <c r="P951" s="147"/>
    </row>
    <row r="952">
      <c r="P952" s="147"/>
    </row>
    <row r="953">
      <c r="P953" s="147"/>
    </row>
    <row r="954">
      <c r="P954" s="147"/>
    </row>
    <row r="955">
      <c r="P955" s="147"/>
    </row>
    <row r="956">
      <c r="P956" s="147"/>
    </row>
    <row r="957">
      <c r="P957" s="147"/>
    </row>
    <row r="958">
      <c r="P958" s="147"/>
    </row>
    <row r="959">
      <c r="P959" s="147"/>
    </row>
    <row r="960">
      <c r="P960" s="147"/>
    </row>
    <row r="961">
      <c r="P961" s="147"/>
    </row>
    <row r="962">
      <c r="P962" s="147"/>
    </row>
    <row r="963">
      <c r="P963" s="147"/>
    </row>
    <row r="964">
      <c r="P964" s="147"/>
    </row>
    <row r="965">
      <c r="P965" s="147"/>
    </row>
    <row r="966">
      <c r="P966" s="147"/>
    </row>
    <row r="967">
      <c r="P967" s="147"/>
    </row>
    <row r="968">
      <c r="P968" s="147"/>
    </row>
    <row r="969">
      <c r="P969" s="147"/>
    </row>
    <row r="970">
      <c r="P970" s="147"/>
    </row>
    <row r="971">
      <c r="P971" s="147"/>
    </row>
    <row r="972">
      <c r="P972" s="147"/>
    </row>
    <row r="973">
      <c r="P973" s="147"/>
    </row>
    <row r="974">
      <c r="P974" s="147"/>
    </row>
    <row r="975">
      <c r="P975" s="147"/>
    </row>
    <row r="976">
      <c r="P976" s="147"/>
    </row>
    <row r="977">
      <c r="P977" s="147"/>
    </row>
    <row r="978">
      <c r="P978" s="147"/>
    </row>
    <row r="979">
      <c r="P979" s="147"/>
    </row>
    <row r="980">
      <c r="P980" s="147"/>
    </row>
    <row r="981">
      <c r="P981" s="147"/>
    </row>
    <row r="982">
      <c r="P982" s="147"/>
    </row>
    <row r="983">
      <c r="P983" s="147"/>
    </row>
    <row r="984">
      <c r="P984" s="147"/>
    </row>
    <row r="985">
      <c r="P985" s="147"/>
    </row>
    <row r="986">
      <c r="P986" s="147"/>
    </row>
    <row r="987">
      <c r="P987" s="147"/>
    </row>
    <row r="988">
      <c r="P988" s="147"/>
    </row>
    <row r="989">
      <c r="P989" s="147"/>
    </row>
    <row r="990">
      <c r="P990" s="147"/>
    </row>
    <row r="991">
      <c r="P991" s="147"/>
    </row>
    <row r="992">
      <c r="P992" s="147"/>
    </row>
    <row r="993">
      <c r="P993" s="147"/>
    </row>
    <row r="994">
      <c r="P994" s="147"/>
    </row>
    <row r="995">
      <c r="P995" s="147"/>
    </row>
    <row r="996">
      <c r="P996" s="147"/>
    </row>
    <row r="997">
      <c r="P997" s="147"/>
    </row>
    <row r="998">
      <c r="P998" s="147"/>
    </row>
    <row r="999">
      <c r="P999" s="147"/>
    </row>
    <row r="1000">
      <c r="P1000" s="147"/>
    </row>
    <row r="1001">
      <c r="P1001" s="147"/>
    </row>
    <row r="1002">
      <c r="P1002" s="147"/>
    </row>
    <row r="1003">
      <c r="P1003" s="147"/>
    </row>
    <row r="1004">
      <c r="P1004" s="147"/>
    </row>
    <row r="1005">
      <c r="P1005" s="147"/>
    </row>
    <row r="1006">
      <c r="P1006" s="147"/>
    </row>
    <row r="1007">
      <c r="P1007" s="147"/>
    </row>
    <row r="1008">
      <c r="P1008" s="147"/>
    </row>
    <row r="1009">
      <c r="P1009" s="147"/>
    </row>
    <row r="1010">
      <c r="P1010" s="147"/>
    </row>
    <row r="1011">
      <c r="P1011" s="147"/>
    </row>
    <row r="1012">
      <c r="P1012" s="147"/>
    </row>
    <row r="1013">
      <c r="P1013" s="147"/>
    </row>
    <row r="1014">
      <c r="P1014" s="147"/>
    </row>
    <row r="1015">
      <c r="P1015" s="147"/>
    </row>
    <row r="1016">
      <c r="P1016" s="147"/>
    </row>
    <row r="1017">
      <c r="P1017" s="147"/>
    </row>
    <row r="1018">
      <c r="P1018" s="147"/>
    </row>
    <row r="1019">
      <c r="P1019" s="147"/>
    </row>
    <row r="1020">
      <c r="P1020" s="147"/>
    </row>
    <row r="1021">
      <c r="P1021" s="147"/>
    </row>
    <row r="1022">
      <c r="P1022" s="147"/>
    </row>
    <row r="1023">
      <c r="P1023" s="147"/>
    </row>
    <row r="1024">
      <c r="P1024" s="147"/>
    </row>
    <row r="1025">
      <c r="P1025" s="147"/>
    </row>
    <row r="1026">
      <c r="P1026" s="147"/>
    </row>
    <row r="1027">
      <c r="P1027" s="147"/>
    </row>
    <row r="1028">
      <c r="P1028" s="147"/>
    </row>
    <row r="1029">
      <c r="P1029" s="147"/>
    </row>
    <row r="1030">
      <c r="P1030" s="147"/>
    </row>
    <row r="1031">
      <c r="P1031" s="147"/>
    </row>
    <row r="1032">
      <c r="P1032" s="147"/>
    </row>
    <row r="1033">
      <c r="P1033" s="147"/>
    </row>
    <row r="1034">
      <c r="P1034" s="147"/>
    </row>
    <row r="1035">
      <c r="P1035" s="147"/>
    </row>
    <row r="1036">
      <c r="P1036" s="147"/>
    </row>
    <row r="1037">
      <c r="P1037" s="147"/>
    </row>
    <row r="1038">
      <c r="P1038" s="147"/>
    </row>
    <row r="1039">
      <c r="P1039" s="147"/>
    </row>
    <row r="1040">
      <c r="P1040" s="147"/>
    </row>
    <row r="1041">
      <c r="P1041" s="147"/>
    </row>
    <row r="1042">
      <c r="P1042" s="147"/>
    </row>
    <row r="1043">
      <c r="P1043" s="147"/>
    </row>
    <row r="1044">
      <c r="P1044" s="147"/>
    </row>
    <row r="1045">
      <c r="P1045" s="147"/>
    </row>
    <row r="1046">
      <c r="P1046" s="147"/>
    </row>
    <row r="1047">
      <c r="P1047" s="147"/>
    </row>
    <row r="1048">
      <c r="P1048" s="147"/>
    </row>
    <row r="1049">
      <c r="P1049" s="147"/>
    </row>
    <row r="1050">
      <c r="P1050" s="147"/>
    </row>
    <row r="1051">
      <c r="P1051" s="147"/>
    </row>
    <row r="1052">
      <c r="P1052" s="147"/>
    </row>
    <row r="1053">
      <c r="P1053" s="147"/>
    </row>
    <row r="1054">
      <c r="P1054" s="147"/>
    </row>
    <row r="1055">
      <c r="P1055" s="147"/>
    </row>
    <row r="1056">
      <c r="P1056" s="147"/>
    </row>
    <row r="1057">
      <c r="P1057" s="147"/>
    </row>
    <row r="1058">
      <c r="P1058" s="147"/>
    </row>
    <row r="1059">
      <c r="P1059" s="147"/>
    </row>
    <row r="1060">
      <c r="P1060" s="147"/>
    </row>
    <row r="1061">
      <c r="P1061" s="147"/>
    </row>
    <row r="1062">
      <c r="P1062" s="147"/>
    </row>
    <row r="1063">
      <c r="P1063" s="147"/>
    </row>
    <row r="1064">
      <c r="P1064" s="147"/>
    </row>
    <row r="1065">
      <c r="P1065" s="147"/>
    </row>
    <row r="1066">
      <c r="P1066" s="147"/>
    </row>
    <row r="1067">
      <c r="P1067" s="147"/>
    </row>
    <row r="1068">
      <c r="P1068" s="147"/>
    </row>
    <row r="1069">
      <c r="P1069" s="147"/>
    </row>
    <row r="1070">
      <c r="P1070" s="147"/>
    </row>
    <row r="1071">
      <c r="P1071" s="147"/>
    </row>
    <row r="1072">
      <c r="P1072" s="147"/>
    </row>
    <row r="1073">
      <c r="P1073" s="147"/>
    </row>
    <row r="1074">
      <c r="P1074" s="147"/>
    </row>
    <row r="1075">
      <c r="P1075" s="147"/>
    </row>
    <row r="1076">
      <c r="P1076" s="147"/>
    </row>
    <row r="1077">
      <c r="P1077" s="147"/>
    </row>
    <row r="1078">
      <c r="P1078" s="147"/>
    </row>
    <row r="1079">
      <c r="P1079" s="147"/>
    </row>
    <row r="1080">
      <c r="P1080" s="147"/>
    </row>
    <row r="1081">
      <c r="P1081" s="147"/>
    </row>
    <row r="1082">
      <c r="P1082" s="147"/>
    </row>
    <row r="1083">
      <c r="P1083" s="147"/>
    </row>
    <row r="1084">
      <c r="P1084" s="147"/>
    </row>
    <row r="1085">
      <c r="P1085" s="147"/>
    </row>
    <row r="1086">
      <c r="P1086" s="147"/>
    </row>
    <row r="1087">
      <c r="P1087" s="147"/>
    </row>
    <row r="1088">
      <c r="P1088" s="147"/>
    </row>
    <row r="1089">
      <c r="P1089" s="147"/>
    </row>
    <row r="1090">
      <c r="P1090" s="147"/>
    </row>
    <row r="1091">
      <c r="P1091" s="147"/>
    </row>
    <row r="1092">
      <c r="P1092" s="147"/>
    </row>
    <row r="1093">
      <c r="P1093" s="147"/>
    </row>
    <row r="1094">
      <c r="P1094" s="147"/>
    </row>
    <row r="1095">
      <c r="P1095" s="147"/>
    </row>
    <row r="1096">
      <c r="P1096" s="147"/>
    </row>
    <row r="1097">
      <c r="P1097" s="147"/>
    </row>
    <row r="1098">
      <c r="P1098" s="147"/>
    </row>
    <row r="1099">
      <c r="P1099" s="147"/>
    </row>
    <row r="1100">
      <c r="P1100" s="147"/>
    </row>
    <row r="1101">
      <c r="P1101" s="147"/>
    </row>
    <row r="1102">
      <c r="P1102" s="147"/>
    </row>
    <row r="1103">
      <c r="P1103" s="147"/>
    </row>
    <row r="1104">
      <c r="P1104" s="147"/>
    </row>
    <row r="1105">
      <c r="P1105" s="147"/>
    </row>
    <row r="1106">
      <c r="P1106" s="147"/>
    </row>
    <row r="1107">
      <c r="P1107" s="147"/>
    </row>
    <row r="1108">
      <c r="P1108" s="147"/>
    </row>
    <row r="1109">
      <c r="P1109" s="147"/>
    </row>
    <row r="1110">
      <c r="P1110" s="147"/>
    </row>
    <row r="1111">
      <c r="P1111" s="147"/>
    </row>
    <row r="1112">
      <c r="P1112" s="147"/>
    </row>
    <row r="1113">
      <c r="P1113" s="147"/>
    </row>
    <row r="1114">
      <c r="P1114" s="147"/>
    </row>
    <row r="1115">
      <c r="P1115" s="147"/>
    </row>
    <row r="1116">
      <c r="P1116" s="147"/>
    </row>
    <row r="1117">
      <c r="P1117" s="147"/>
    </row>
    <row r="1118">
      <c r="P1118" s="147"/>
    </row>
    <row r="1119">
      <c r="P1119" s="147"/>
    </row>
    <row r="1120">
      <c r="P1120" s="147"/>
    </row>
    <row r="1121">
      <c r="P1121" s="147"/>
    </row>
    <row r="1122">
      <c r="P1122" s="147"/>
    </row>
    <row r="1123">
      <c r="P1123" s="147"/>
    </row>
    <row r="1124">
      <c r="P1124" s="147"/>
    </row>
    <row r="1125">
      <c r="P1125" s="147"/>
    </row>
    <row r="1126">
      <c r="P1126" s="147"/>
    </row>
    <row r="1127">
      <c r="P1127" s="147"/>
    </row>
    <row r="1128">
      <c r="P1128" s="147"/>
    </row>
    <row r="1129">
      <c r="P1129" s="147"/>
    </row>
    <row r="1130">
      <c r="P1130" s="147"/>
    </row>
    <row r="1131">
      <c r="P1131" s="147"/>
    </row>
    <row r="1132">
      <c r="P1132" s="147"/>
    </row>
    <row r="1133">
      <c r="P1133" s="147"/>
    </row>
    <row r="1134">
      <c r="P1134" s="147"/>
    </row>
    <row r="1135">
      <c r="P1135" s="147"/>
    </row>
    <row r="1136">
      <c r="P1136" s="147"/>
    </row>
    <row r="1137">
      <c r="P1137" s="147"/>
    </row>
    <row r="1138">
      <c r="P1138" s="147"/>
    </row>
    <row r="1139">
      <c r="P1139" s="147"/>
    </row>
    <row r="1140">
      <c r="P1140" s="147"/>
    </row>
    <row r="1141">
      <c r="P1141" s="147"/>
    </row>
    <row r="1142">
      <c r="P1142" s="147"/>
    </row>
    <row r="1143">
      <c r="P1143" s="147"/>
    </row>
    <row r="1144">
      <c r="P1144" s="147"/>
    </row>
    <row r="1145">
      <c r="P1145" s="147"/>
    </row>
    <row r="1146">
      <c r="P1146" s="147"/>
    </row>
    <row r="1147">
      <c r="P1147" s="147"/>
    </row>
    <row r="1148">
      <c r="P1148" s="147"/>
    </row>
    <row r="1149">
      <c r="P1149" s="147"/>
    </row>
    <row r="1150">
      <c r="P1150" s="147"/>
    </row>
    <row r="1151">
      <c r="P1151" s="147"/>
    </row>
    <row r="1152">
      <c r="P1152" s="147"/>
    </row>
    <row r="1153">
      <c r="P1153" s="147"/>
    </row>
    <row r="1154">
      <c r="P1154" s="147"/>
    </row>
    <row r="1155">
      <c r="P1155" s="147"/>
    </row>
    <row r="1156">
      <c r="P1156" s="147"/>
    </row>
    <row r="1157">
      <c r="P1157" s="147"/>
    </row>
    <row r="1158">
      <c r="P1158" s="147"/>
    </row>
    <row r="1159">
      <c r="P1159" s="147"/>
    </row>
    <row r="1160">
      <c r="P1160" s="147"/>
    </row>
    <row r="1161">
      <c r="P1161" s="147"/>
    </row>
    <row r="1162">
      <c r="P1162" s="147"/>
    </row>
    <row r="1163">
      <c r="P1163" s="147"/>
    </row>
    <row r="1164">
      <c r="P1164" s="147"/>
    </row>
    <row r="1165">
      <c r="P1165" s="147"/>
    </row>
    <row r="1166">
      <c r="P1166" s="147"/>
    </row>
    <row r="1167">
      <c r="P1167" s="147"/>
    </row>
    <row r="1168">
      <c r="P1168" s="147"/>
    </row>
    <row r="1169">
      <c r="P1169" s="147"/>
    </row>
    <row r="1170">
      <c r="P1170" s="147"/>
    </row>
    <row r="1171">
      <c r="P1171" s="147"/>
    </row>
    <row r="1172">
      <c r="P1172" s="147"/>
    </row>
    <row r="1173">
      <c r="P1173" s="147"/>
    </row>
    <row r="1174">
      <c r="P1174" s="147"/>
    </row>
    <row r="1175">
      <c r="P1175" s="147"/>
    </row>
    <row r="1176">
      <c r="P1176" s="147"/>
    </row>
    <row r="1177">
      <c r="P1177" s="147"/>
    </row>
    <row r="1178">
      <c r="P1178" s="147"/>
    </row>
    <row r="1179">
      <c r="P1179" s="147"/>
    </row>
    <row r="1180">
      <c r="P1180" s="147"/>
    </row>
    <row r="1181">
      <c r="P1181" s="147"/>
    </row>
    <row r="1182">
      <c r="P1182" s="147"/>
    </row>
    <row r="1183">
      <c r="P1183" s="147"/>
    </row>
    <row r="1184">
      <c r="P1184" s="147"/>
    </row>
    <row r="1185">
      <c r="P1185" s="147"/>
    </row>
    <row r="1186">
      <c r="P1186" s="147"/>
    </row>
    <row r="1187">
      <c r="P1187" s="147"/>
    </row>
    <row r="1188">
      <c r="P1188" s="147"/>
    </row>
    <row r="1189">
      <c r="P1189" s="147"/>
    </row>
    <row r="1190">
      <c r="P1190" s="147"/>
    </row>
    <row r="1191">
      <c r="P1191" s="147"/>
    </row>
    <row r="1192">
      <c r="P1192" s="147"/>
    </row>
    <row r="1193">
      <c r="P1193" s="147"/>
    </row>
    <row r="1194">
      <c r="P1194" s="147"/>
    </row>
    <row r="1195">
      <c r="P1195" s="147"/>
    </row>
    <row r="1196">
      <c r="P1196" s="147"/>
    </row>
    <row r="1197">
      <c r="P1197" s="147"/>
    </row>
    <row r="1198">
      <c r="P1198" s="147"/>
    </row>
    <row r="1199">
      <c r="P1199" s="147"/>
    </row>
    <row r="1200">
      <c r="P1200" s="147"/>
    </row>
    <row r="1201">
      <c r="P1201" s="147"/>
    </row>
    <row r="1202">
      <c r="P1202" s="147"/>
    </row>
    <row r="1203">
      <c r="P1203" s="147"/>
    </row>
    <row r="1204">
      <c r="P1204" s="147"/>
    </row>
    <row r="1205">
      <c r="P1205" s="147"/>
    </row>
    <row r="1206">
      <c r="P1206" s="147"/>
    </row>
    <row r="1207">
      <c r="P1207" s="147"/>
    </row>
    <row r="1208">
      <c r="P1208" s="147"/>
    </row>
    <row r="1209">
      <c r="P1209" s="147"/>
    </row>
    <row r="1210">
      <c r="P1210" s="147"/>
    </row>
    <row r="1211">
      <c r="P1211" s="147"/>
    </row>
    <row r="1212">
      <c r="P1212" s="147"/>
    </row>
    <row r="1213">
      <c r="P1213" s="147"/>
    </row>
    <row r="1214">
      <c r="P1214" s="147"/>
    </row>
    <row r="1215">
      <c r="P1215" s="147"/>
    </row>
    <row r="1216">
      <c r="P1216" s="147"/>
    </row>
    <row r="1217">
      <c r="P1217" s="147"/>
    </row>
    <row r="1218">
      <c r="P1218" s="147"/>
    </row>
    <row r="1219">
      <c r="P1219" s="147"/>
    </row>
    <row r="1220">
      <c r="P1220" s="147"/>
    </row>
    <row r="1221">
      <c r="P1221" s="147"/>
    </row>
    <row r="1222">
      <c r="P1222" s="147"/>
    </row>
    <row r="1223">
      <c r="P1223" s="147"/>
    </row>
    <row r="1224">
      <c r="P1224" s="147"/>
    </row>
    <row r="1225">
      <c r="P1225" s="147"/>
    </row>
    <row r="1226">
      <c r="P1226" s="147"/>
    </row>
    <row r="1227">
      <c r="P1227" s="147"/>
    </row>
    <row r="1228">
      <c r="P1228" s="147"/>
    </row>
    <row r="1229">
      <c r="P1229" s="147"/>
    </row>
    <row r="1230">
      <c r="P1230" s="147"/>
    </row>
    <row r="1231">
      <c r="P1231" s="147"/>
    </row>
    <row r="1232">
      <c r="P1232" s="147"/>
    </row>
    <row r="1233">
      <c r="P1233" s="147"/>
    </row>
    <row r="1234">
      <c r="P1234" s="147"/>
    </row>
    <row r="1235">
      <c r="P1235" s="147"/>
    </row>
    <row r="1236">
      <c r="P1236" s="147"/>
    </row>
    <row r="1237">
      <c r="P1237" s="147"/>
    </row>
    <row r="1238">
      <c r="P1238" s="147"/>
    </row>
    <row r="1239">
      <c r="P1239" s="147"/>
    </row>
    <row r="1240">
      <c r="P1240" s="147"/>
    </row>
    <row r="1241">
      <c r="P1241" s="147"/>
    </row>
  </sheetData>
  <mergeCells count="212">
    <mergeCell ref="Q175:Q178"/>
    <mergeCell ref="Q179:Q182"/>
    <mergeCell ref="F166:F168"/>
    <mergeCell ref="F169:F170"/>
    <mergeCell ref="F171:G174"/>
    <mergeCell ref="O171:O174"/>
    <mergeCell ref="Q171:Q174"/>
    <mergeCell ref="O175:O178"/>
    <mergeCell ref="O179:O182"/>
    <mergeCell ref="F83:G86"/>
    <mergeCell ref="F87:G90"/>
    <mergeCell ref="Q87:Q90"/>
    <mergeCell ref="Q91:Q94"/>
    <mergeCell ref="Q95:Q98"/>
    <mergeCell ref="O99:O103"/>
    <mergeCell ref="Q99:Q103"/>
    <mergeCell ref="E83:E86"/>
    <mergeCell ref="F91:G94"/>
    <mergeCell ref="A76:A77"/>
    <mergeCell ref="E76:E77"/>
    <mergeCell ref="I82:N82"/>
    <mergeCell ref="O83:O86"/>
    <mergeCell ref="O87:O90"/>
    <mergeCell ref="O91:O94"/>
    <mergeCell ref="O95:O98"/>
    <mergeCell ref="F82:H82"/>
    <mergeCell ref="F95:G98"/>
    <mergeCell ref="G99:G103"/>
    <mergeCell ref="G113:G118"/>
    <mergeCell ref="G119:G123"/>
    <mergeCell ref="O133:O136"/>
    <mergeCell ref="O137:O140"/>
    <mergeCell ref="E133:E151"/>
    <mergeCell ref="E152:E170"/>
    <mergeCell ref="E171:E189"/>
    <mergeCell ref="E87:E132"/>
    <mergeCell ref="F99:F127"/>
    <mergeCell ref="F128:F130"/>
    <mergeCell ref="F131:F132"/>
    <mergeCell ref="F145:F146"/>
    <mergeCell ref="F147:F149"/>
    <mergeCell ref="F150:F151"/>
    <mergeCell ref="Q194:Q197"/>
    <mergeCell ref="Q198:Q201"/>
    <mergeCell ref="F183:F184"/>
    <mergeCell ref="F185:F187"/>
    <mergeCell ref="F188:F189"/>
    <mergeCell ref="O190:O193"/>
    <mergeCell ref="Q190:Q193"/>
    <mergeCell ref="O194:O197"/>
    <mergeCell ref="O198:O201"/>
    <mergeCell ref="F133:G136"/>
    <mergeCell ref="F137:G140"/>
    <mergeCell ref="F141:G144"/>
    <mergeCell ref="F152:G155"/>
    <mergeCell ref="F156:G159"/>
    <mergeCell ref="F160:G163"/>
    <mergeCell ref="F164:F165"/>
    <mergeCell ref="F209:G212"/>
    <mergeCell ref="F213:G216"/>
    <mergeCell ref="F217:G220"/>
    <mergeCell ref="F228:G231"/>
    <mergeCell ref="F232:G235"/>
    <mergeCell ref="F236:G239"/>
    <mergeCell ref="F175:G178"/>
    <mergeCell ref="F179:G182"/>
    <mergeCell ref="E190:E208"/>
    <mergeCell ref="F190:G193"/>
    <mergeCell ref="F194:G197"/>
    <mergeCell ref="F198:G201"/>
    <mergeCell ref="F202:F203"/>
    <mergeCell ref="E228:E246"/>
    <mergeCell ref="E247:E265"/>
    <mergeCell ref="E266:E284"/>
    <mergeCell ref="E290:E332"/>
    <mergeCell ref="F204:F206"/>
    <mergeCell ref="F207:F208"/>
    <mergeCell ref="E209:E227"/>
    <mergeCell ref="F221:F222"/>
    <mergeCell ref="F223:F225"/>
    <mergeCell ref="F226:F227"/>
    <mergeCell ref="F245:F246"/>
    <mergeCell ref="F240:F241"/>
    <mergeCell ref="F242:F244"/>
    <mergeCell ref="F247:G250"/>
    <mergeCell ref="F251:G254"/>
    <mergeCell ref="F255:G258"/>
    <mergeCell ref="F259:F260"/>
    <mergeCell ref="F261:F263"/>
    <mergeCell ref="F289:H289"/>
    <mergeCell ref="I289:N289"/>
    <mergeCell ref="F376:G379"/>
    <mergeCell ref="F380:G383"/>
    <mergeCell ref="F384:G387"/>
    <mergeCell ref="G406:G409"/>
    <mergeCell ref="G413:G417"/>
    <mergeCell ref="G425:G429"/>
    <mergeCell ref="G430:G434"/>
    <mergeCell ref="G435:G439"/>
    <mergeCell ref="F443:F445"/>
    <mergeCell ref="F446:F447"/>
    <mergeCell ref="F448:G451"/>
    <mergeCell ref="F452:G455"/>
    <mergeCell ref="F456:G459"/>
    <mergeCell ref="F467:G470"/>
    <mergeCell ref="F471:G474"/>
    <mergeCell ref="F475:G478"/>
    <mergeCell ref="E448:E466"/>
    <mergeCell ref="F460:F461"/>
    <mergeCell ref="F462:F464"/>
    <mergeCell ref="F465:F466"/>
    <mergeCell ref="E467:E485"/>
    <mergeCell ref="F479:F480"/>
    <mergeCell ref="F481:F483"/>
    <mergeCell ref="F484:F485"/>
    <mergeCell ref="F371:F373"/>
    <mergeCell ref="F374:F375"/>
    <mergeCell ref="E376:E405"/>
    <mergeCell ref="F388:F400"/>
    <mergeCell ref="F401:F403"/>
    <mergeCell ref="F404:F405"/>
    <mergeCell ref="E406:E447"/>
    <mergeCell ref="F283:F284"/>
    <mergeCell ref="G291:G295"/>
    <mergeCell ref="G300:G304"/>
    <mergeCell ref="G313:G317"/>
    <mergeCell ref="F264:F265"/>
    <mergeCell ref="F266:G269"/>
    <mergeCell ref="F270:G273"/>
    <mergeCell ref="F274:G277"/>
    <mergeCell ref="F278:F279"/>
    <mergeCell ref="F280:F282"/>
    <mergeCell ref="F290:F332"/>
    <mergeCell ref="G350:G352"/>
    <mergeCell ref="G362:G364"/>
    <mergeCell ref="G318:G323"/>
    <mergeCell ref="G324:G328"/>
    <mergeCell ref="E333:E375"/>
    <mergeCell ref="F333:G336"/>
    <mergeCell ref="F337:G340"/>
    <mergeCell ref="F341:G344"/>
    <mergeCell ref="F345:F370"/>
    <mergeCell ref="F406:F411"/>
    <mergeCell ref="F412:F423"/>
    <mergeCell ref="F424:F440"/>
    <mergeCell ref="F441:F442"/>
    <mergeCell ref="O266:O269"/>
    <mergeCell ref="O270:O273"/>
    <mergeCell ref="O274:O277"/>
    <mergeCell ref="O291:O295"/>
    <mergeCell ref="O300:O304"/>
    <mergeCell ref="O313:O317"/>
    <mergeCell ref="O333:O336"/>
    <mergeCell ref="O337:O340"/>
    <mergeCell ref="O341:O344"/>
    <mergeCell ref="O376:O379"/>
    <mergeCell ref="O380:O383"/>
    <mergeCell ref="O384:O387"/>
    <mergeCell ref="O406:O409"/>
    <mergeCell ref="O413:O416"/>
    <mergeCell ref="Q133:Q136"/>
    <mergeCell ref="Q137:Q140"/>
    <mergeCell ref="O141:O144"/>
    <mergeCell ref="Q141:Q144"/>
    <mergeCell ref="O152:O155"/>
    <mergeCell ref="Q152:Q155"/>
    <mergeCell ref="Q156:Q159"/>
    <mergeCell ref="Q160:Q163"/>
    <mergeCell ref="O156:O159"/>
    <mergeCell ref="O160:O163"/>
    <mergeCell ref="O209:O212"/>
    <mergeCell ref="Q209:Q212"/>
    <mergeCell ref="O213:O216"/>
    <mergeCell ref="Q213:Q216"/>
    <mergeCell ref="Q217:Q220"/>
    <mergeCell ref="O217:O220"/>
    <mergeCell ref="O228:O231"/>
    <mergeCell ref="Q228:Q231"/>
    <mergeCell ref="O232:O235"/>
    <mergeCell ref="Q232:Q235"/>
    <mergeCell ref="O236:O239"/>
    <mergeCell ref="Q236:Q239"/>
    <mergeCell ref="O247:O250"/>
    <mergeCell ref="Q247:Q250"/>
    <mergeCell ref="O251:O254"/>
    <mergeCell ref="Q251:Q254"/>
    <mergeCell ref="O255:O258"/>
    <mergeCell ref="Q255:Q258"/>
    <mergeCell ref="Q266:Q269"/>
    <mergeCell ref="Q376:Q379"/>
    <mergeCell ref="Q380:Q383"/>
    <mergeCell ref="Q384:Q387"/>
    <mergeCell ref="Q270:Q273"/>
    <mergeCell ref="Q274:Q277"/>
    <mergeCell ref="Q291:Q295"/>
    <mergeCell ref="Q300:Q303"/>
    <mergeCell ref="Q333:Q336"/>
    <mergeCell ref="Q337:Q340"/>
    <mergeCell ref="Q341:Q344"/>
    <mergeCell ref="O467:O470"/>
    <mergeCell ref="Q467:Q470"/>
    <mergeCell ref="O471:O474"/>
    <mergeCell ref="Q471:Q474"/>
    <mergeCell ref="O475:O478"/>
    <mergeCell ref="Q475:Q478"/>
    <mergeCell ref="O425:O428"/>
    <mergeCell ref="O448:O451"/>
    <mergeCell ref="Q448:Q451"/>
    <mergeCell ref="O452:O455"/>
    <mergeCell ref="Q452:Q455"/>
    <mergeCell ref="O456:O459"/>
    <mergeCell ref="Q456:Q459"/>
  </mergeCells>
  <conditionalFormatting sqref="G350:Q352">
    <cfRule type="expression" dxfId="20" priority="1">
      <formula>NE($H$367,$G$350)</formula>
    </cfRule>
  </conditionalFormatting>
  <conditionalFormatting sqref="G353:Q353">
    <cfRule type="expression" dxfId="20" priority="2">
      <formula>NE($H$367,$G$353)</formula>
    </cfRule>
  </conditionalFormatting>
  <conditionalFormatting sqref="G362:Q364 G422:H422">
    <cfRule type="expression" dxfId="20" priority="3">
      <formula>NE($H$367,$G$362)</formula>
    </cfRule>
  </conditionalFormatting>
  <conditionalFormatting sqref="G365:Q365">
    <cfRule type="expression" dxfId="20" priority="4">
      <formula>NE($H$367,$G$365)</formula>
    </cfRule>
  </conditionalFormatting>
  <conditionalFormatting sqref="F424:Q440">
    <cfRule type="expression" dxfId="19" priority="5">
      <formula>NE($F$424,$H$441)</formula>
    </cfRule>
  </conditionalFormatting>
  <conditionalFormatting sqref="F406:Q411">
    <cfRule type="expression" dxfId="19" priority="6">
      <formula>NE($F$406,$H$441)</formula>
    </cfRule>
  </conditionalFormatting>
  <conditionalFormatting sqref="F412:Q423">
    <cfRule type="expression" dxfId="19" priority="7">
      <formula>NE($F$412,$H$441)</formula>
    </cfRule>
  </conditionalFormatting>
  <conditionalFormatting sqref="G389:Q394">
    <cfRule type="expression" dxfId="19" priority="8">
      <formula>NE($G$389,$H$399)</formula>
    </cfRule>
  </conditionalFormatting>
  <conditionalFormatting sqref="G396:Q397">
    <cfRule type="expression" dxfId="19" priority="9">
      <formula>NE($G$396,$H$399)</formula>
    </cfRule>
  </conditionalFormatting>
  <conditionalFormatting sqref="G104:Q110">
    <cfRule type="expression" dxfId="19" priority="10">
      <formula>NE($H$126,$G$104)</formula>
    </cfRule>
  </conditionalFormatting>
  <conditionalFormatting sqref="G112:Q124">
    <cfRule type="expression" dxfId="19" priority="11">
      <formula>NE($H$126,$G$112)</formula>
    </cfRule>
  </conditionalFormatting>
  <conditionalFormatting sqref="G290:Q297">
    <cfRule type="expression" dxfId="19" priority="12">
      <formula>NE($H$331,$G$290)</formula>
    </cfRule>
  </conditionalFormatting>
  <conditionalFormatting sqref="G299:Q310">
    <cfRule type="expression" dxfId="19" priority="13">
      <formula>NE($H$331,$G$299)</formula>
    </cfRule>
  </conditionalFormatting>
  <conditionalFormatting sqref="G312:Q329">
    <cfRule type="expression" dxfId="19" priority="14">
      <formula>NE($H$331,$G$312)</formula>
    </cfRule>
  </conditionalFormatting>
  <conditionalFormatting sqref="A44:A57 B44:B45 B48:B52 B54:B57">
    <cfRule type="notContainsBlanks" dxfId="21" priority="15">
      <formula>LEN(TRIM(A44))&gt;0</formula>
    </cfRule>
  </conditionalFormatting>
  <conditionalFormatting sqref="C61:F61 C65:F65">
    <cfRule type="colorScale" priority="16">
      <colorScale>
        <cfvo type="formula" val="0"/>
        <cfvo type="max"/>
        <color rgb="FFFFFFFF"/>
        <color rgb="FFE67C73"/>
      </colorScale>
    </cfRule>
  </conditionalFormatting>
  <conditionalFormatting sqref="C62:F62">
    <cfRule type="colorScale" priority="17">
      <colorScale>
        <cfvo type="formula" val="0"/>
        <cfvo type="max"/>
        <color rgb="FFFFFFFF"/>
        <color rgb="FFE67C73"/>
      </colorScale>
    </cfRule>
  </conditionalFormatting>
  <conditionalFormatting sqref="C63:F63">
    <cfRule type="colorScale" priority="18">
      <colorScale>
        <cfvo type="formula" val="0"/>
        <cfvo type="max"/>
        <color rgb="FFFFFFFF"/>
        <color rgb="FFE67C73"/>
      </colorScale>
    </cfRule>
  </conditionalFormatting>
  <conditionalFormatting sqref="C68:F68">
    <cfRule type="colorScale" priority="19">
      <colorScale>
        <cfvo type="formula" val="0"/>
        <cfvo type="max"/>
        <color rgb="FFFFFFFF"/>
        <color rgb="FFE67C73"/>
      </colorScale>
    </cfRule>
  </conditionalFormatting>
  <conditionalFormatting sqref="C69:F69">
    <cfRule type="colorScale" priority="20">
      <colorScale>
        <cfvo type="formula" val="0"/>
        <cfvo type="max"/>
        <color rgb="FFFFFFFF"/>
        <color rgb="FFE67C73"/>
      </colorScale>
    </cfRule>
  </conditionalFormatting>
  <conditionalFormatting sqref="C71:F71">
    <cfRule type="colorScale" priority="21">
      <colorScale>
        <cfvo type="formula" val="0"/>
        <cfvo type="max"/>
        <color rgb="FFFFFFFF"/>
        <color rgb="FFE67C73"/>
      </colorScale>
    </cfRule>
  </conditionalFormatting>
  <conditionalFormatting sqref="C72:F72">
    <cfRule type="colorScale" priority="22">
      <colorScale>
        <cfvo type="formula" val="0"/>
        <cfvo type="max"/>
        <color rgb="FFFFFFFF"/>
        <color rgb="FFE67C73"/>
      </colorScale>
    </cfRule>
  </conditionalFormatting>
  <conditionalFormatting sqref="C73:F73">
    <cfRule type="colorScale" priority="23">
      <colorScale>
        <cfvo type="formula" val="0"/>
        <cfvo type="max"/>
        <color rgb="FFFFFFFF"/>
        <color rgb="FFE67C73"/>
      </colorScale>
    </cfRule>
  </conditionalFormatting>
  <conditionalFormatting sqref="C74:F74">
    <cfRule type="colorScale" priority="24">
      <colorScale>
        <cfvo type="formula" val="0"/>
        <cfvo type="max"/>
        <color rgb="FFFFFFFF"/>
        <color rgb="FFE67C73"/>
      </colorScale>
    </cfRule>
  </conditionalFormatting>
  <conditionalFormatting sqref="C75:F75">
    <cfRule type="colorScale" priority="25">
      <colorScale>
        <cfvo type="formula" val="0"/>
        <cfvo type="max"/>
        <color rgb="FFFFFFFF"/>
        <color rgb="FFE67C73"/>
      </colorScale>
    </cfRule>
  </conditionalFormatting>
  <conditionalFormatting sqref="C70:F70">
    <cfRule type="colorScale" priority="26">
      <colorScale>
        <cfvo type="formula" val="0"/>
        <cfvo type="max"/>
        <color rgb="FFFFFFFF"/>
        <color rgb="FFE67C73"/>
      </colorScale>
    </cfRule>
  </conditionalFormatting>
  <conditionalFormatting sqref="C64:F64">
    <cfRule type="colorScale" priority="27">
      <colorScale>
        <cfvo type="formula" val="0"/>
        <cfvo type="max"/>
        <color rgb="FFFFFFFF"/>
        <color rgb="FFE67C73"/>
      </colorScale>
    </cfRule>
  </conditionalFormatting>
  <conditionalFormatting sqref="D51:D59 E59">
    <cfRule type="notContainsBlanks" dxfId="22" priority="28">
      <formula>LEN(TRIM(D51))&gt;0</formula>
    </cfRule>
  </conditionalFormatting>
  <conditionalFormatting sqref="C67:F67">
    <cfRule type="colorScale" priority="29">
      <colorScale>
        <cfvo type="formula" val="0"/>
        <cfvo type="max"/>
        <color rgb="FFFFFFFF"/>
        <color rgb="FFE67C73"/>
      </colorScale>
    </cfRule>
  </conditionalFormatting>
  <conditionalFormatting sqref="C65:F65">
    <cfRule type="colorScale" priority="30">
      <colorScale>
        <cfvo type="formula" val="0"/>
        <cfvo type="max"/>
        <color rgb="FFFFFFFF"/>
        <color rgb="FFE67C73"/>
      </colorScale>
    </cfRule>
  </conditionalFormatting>
  <dataValidations>
    <dataValidation type="list" allowBlank="1" showErrorMessage="1" sqref="H367">
      <formula1>"Option 1 (Chip2Chip),Option 2 (Core2Core),No Collective needed"</formula1>
    </dataValidation>
    <dataValidation type="list" allowBlank="1" showErrorMessage="1" sqref="G35">
      <formula1>"Strategy A: All-Gather Tokens,Strategy B: Keep Batch Sharding"</formula1>
    </dataValidation>
    <dataValidation type="list" allowBlank="1" showErrorMessage="1" sqref="C23">
      <formula1>"Decode,Prefill"</formula1>
    </dataValidation>
    <dataValidation type="list" allowBlank="1" showErrorMessage="1" sqref="H16">
      <formula1>DB!$C$1:$F$1</formula1>
    </dataValidation>
    <dataValidation type="list" allowBlank="1" showErrorMessage="1" sqref="F76:F78">
      <formula1>"OptionA. No Overlapping,OptionB. Overlapping Expert Collectives"</formula1>
    </dataValidation>
    <dataValidation type="list" allowBlank="1" showErrorMessage="1" sqref="H399">
      <formula1>"Option A: AllReduce,Option B: Do not resolve partial sum yet,Option C: No Collectives"</formula1>
    </dataValidation>
    <dataValidation type="list" allowBlank="1" showErrorMessage="1" sqref="F406 F424 H441">
      <formula1>"Option A: Transposed All-To-All,Option B: Reduce-Scatter,Option C: Hierachical RS"</formula1>
    </dataValidation>
    <dataValidation type="list" allowBlank="1" showErrorMessage="1" sqref="C29 AS28:AS29 G33 AS60 AS64 O83 O87 O91 O95 O99 O133 O137 O141 O152 O156 O160 O171 O175 O179 O190 O194 O198 O209 O213 O217 O228 O232 O236 O247 O251 O255 O266 O270 O274 O291 O300 O313 O333 O337 O341 O376 O380 O384 O406 O413 O425 O448 O452 O456 O467 O471 O475">
      <formula1>"fp4,fp8,bf16"</formula1>
    </dataValidation>
    <dataValidation type="list" allowBlank="1" showErrorMessage="1" sqref="F412">
      <formula1>"Option A: All-To-All,Option B: Reduce-Scatter"</formula1>
    </dataValidation>
    <dataValidation type="list" allowBlank="1" showErrorMessage="1" sqref="H331">
      <formula1>"Strategy A: All-To-All,Strategy B: All-Gather Tokens with no chiplet involved,Strategy C: Hirarachical All-Gather,No Collectives"</formula1>
    </dataValidation>
    <dataValidation type="list" allowBlank="1" showErrorMessage="1" sqref="H126">
      <formula1>"Strategy A: All-Gather Tokens with no chiplet involved,Strategy B: Hierarchical All-Gather,No Collectives"</formula1>
    </dataValidation>
  </dataValidations>
  <hyperlinks>
    <hyperlink display="TODO LIST" location="'Shortcuts to SnapshotsTODO'!A1" ref="L11"/>
    <hyperlink r:id="rId1" location="gid=0&amp;range=D45:D63" ref="B61"/>
    <hyperlink r:id="rId2" location="gid=0&amp;range=D64:D82" ref="B62"/>
    <hyperlink r:id="rId3" location="gid=0&amp;range=D83:D101" ref="B63"/>
    <hyperlink r:id="rId4" location="gid=0&amp;range=D102:D120" ref="B64"/>
    <hyperlink r:id="rId5" location="gid=0&amp;range=D121:D139" ref="B67"/>
    <hyperlink r:id="rId6" location="gid=0&amp;range=D140:D158" ref="B68"/>
    <hyperlink r:id="rId7" location="gid=0&amp;range=D159:D177" ref="B69"/>
    <hyperlink r:id="rId8" location="gid=0&amp;range=D178:D196" ref="B70"/>
    <hyperlink r:id="rId9" location="gid=0&amp;range=D197:D215" ref="B71"/>
    <hyperlink r:id="rId10" location="gid=0&amp;range=S44:S58" ref="B72"/>
    <hyperlink r:id="rId11" location="gid=0&amp;range=S59:S77" ref="B73"/>
    <hyperlink r:id="rId12" location="gid=0&amp;range=S78:S96" ref="B74"/>
    <hyperlink r:id="rId13" location="gid=0&amp;range=S97:S115" ref="B75"/>
  </hyperlinks>
  <drawing r:id="rId14"/>
  <tableParts count="11">
    <tablePart r:id="rId26"/>
    <tablePart r:id="rId27"/>
    <tablePart r:id="rId28"/>
    <tablePart r:id="rId29"/>
    <tablePart r:id="rId30"/>
    <tablePart r:id="rId31"/>
    <tablePart r:id="rId32"/>
    <tablePart r:id="rId33"/>
    <tablePart r:id="rId34"/>
    <tablePart r:id="rId35"/>
    <tablePart r:id="rId36"/>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75"/>
    <col customWidth="1" min="2" max="2" width="17.88"/>
    <col customWidth="1" min="4" max="4" width="17.63"/>
    <col customWidth="1" min="5" max="5" width="18.25"/>
    <col customWidth="1" min="6" max="6" width="31.63"/>
    <col customWidth="1" min="7" max="7" width="19.5"/>
    <col customWidth="1" min="8" max="8" width="26.5"/>
    <col customWidth="1" min="9" max="9" width="2.5"/>
    <col customWidth="1" min="10" max="10" width="8.75"/>
    <col customWidth="1" min="11" max="12" width="9.25"/>
    <col customWidth="1" min="13" max="13" width="12.38"/>
    <col customWidth="1" min="14" max="14" width="2.38"/>
    <col customWidth="1" min="15" max="15" width="9.13"/>
    <col customWidth="1" min="16" max="16" width="10.88"/>
    <col customWidth="1" min="20" max="20" width="16.25"/>
    <col customWidth="1" min="21" max="21" width="23.13"/>
    <col customWidth="1" min="22" max="22" width="28.0"/>
    <col customWidth="1" min="23" max="23" width="21.0"/>
    <col customWidth="1" min="24" max="24" width="2.0"/>
    <col customWidth="1" min="25" max="28" width="5.63"/>
    <col customWidth="1" min="29" max="29" width="1.38"/>
  </cols>
  <sheetData>
    <row r="1">
      <c r="A1" s="136" t="s">
        <v>116</v>
      </c>
      <c r="B1" s="136" t="s">
        <v>117</v>
      </c>
      <c r="C1" s="136" t="s">
        <v>118</v>
      </c>
      <c r="D1" s="870"/>
      <c r="E1" s="138"/>
      <c r="F1" s="139" t="s">
        <v>119</v>
      </c>
      <c r="G1" s="139" t="s">
        <v>120</v>
      </c>
      <c r="H1" s="140" t="s">
        <v>121</v>
      </c>
      <c r="I1" s="138"/>
      <c r="J1" s="138"/>
      <c r="K1" s="138"/>
      <c r="L1" s="138"/>
      <c r="M1" s="138"/>
      <c r="N1" s="138"/>
      <c r="O1" s="138"/>
      <c r="P1" s="141"/>
      <c r="Q1" s="142" t="s">
        <v>122</v>
      </c>
      <c r="R1" s="138"/>
      <c r="S1" s="138"/>
      <c r="T1" s="142" t="s">
        <v>123</v>
      </c>
      <c r="U1" s="138"/>
      <c r="V1" s="138"/>
      <c r="W1" s="138"/>
      <c r="X1" s="138"/>
      <c r="Y1" s="138"/>
      <c r="Z1" s="138"/>
      <c r="AA1" s="138"/>
      <c r="AB1" s="138"/>
      <c r="AC1" s="138"/>
      <c r="AD1" s="138"/>
      <c r="AE1" s="138"/>
      <c r="AF1" s="138"/>
      <c r="AG1" s="138"/>
      <c r="AH1" s="138"/>
      <c r="AI1" s="138"/>
      <c r="AJ1" s="138"/>
      <c r="AK1" s="138"/>
      <c r="AL1" s="138"/>
      <c r="AM1" s="138"/>
      <c r="AN1" s="138"/>
      <c r="AO1" s="138"/>
      <c r="AP1" s="138"/>
      <c r="AQ1" s="138"/>
      <c r="AR1" s="138"/>
      <c r="AS1" s="138"/>
      <c r="AT1" s="138"/>
    </row>
    <row r="2">
      <c r="A2" s="143" t="s">
        <v>124</v>
      </c>
      <c r="B2" s="143" t="s">
        <v>125</v>
      </c>
      <c r="C2" s="143">
        <v>7168.0</v>
      </c>
      <c r="D2" s="871"/>
      <c r="F2" s="139" t="s">
        <v>126</v>
      </c>
      <c r="G2" s="145"/>
      <c r="H2" s="146"/>
      <c r="P2" s="147"/>
      <c r="Q2" s="2" t="s">
        <v>127</v>
      </c>
      <c r="R2" s="2">
        <v>0.5</v>
      </c>
      <c r="T2" s="148" t="str">
        <f t="shared" ref="T2:T6" si="1">U2&amp;","&amp;V2</f>
        <v>fp4,fp4</v>
      </c>
      <c r="U2" s="2" t="s">
        <v>127</v>
      </c>
      <c r="V2" s="2" t="s">
        <v>127</v>
      </c>
      <c r="W2" s="2" t="s">
        <v>127</v>
      </c>
      <c r="AR2" s="149"/>
      <c r="AS2" s="149"/>
      <c r="AT2" s="149"/>
    </row>
    <row r="3">
      <c r="A3" s="143" t="s">
        <v>128</v>
      </c>
      <c r="B3" s="143" t="s">
        <v>129</v>
      </c>
      <c r="C3" s="143">
        <v>2048.0</v>
      </c>
      <c r="D3" s="871"/>
      <c r="F3" s="150" t="s">
        <v>32</v>
      </c>
      <c r="G3" s="145">
        <v>8.0</v>
      </c>
      <c r="H3" s="146"/>
      <c r="P3" s="147"/>
      <c r="Q3" s="2" t="s">
        <v>63</v>
      </c>
      <c r="R3" s="2">
        <v>1.0</v>
      </c>
      <c r="T3" s="148" t="str">
        <f t="shared" si="1"/>
        <v>fp4,fp8</v>
      </c>
      <c r="U3" s="2" t="s">
        <v>127</v>
      </c>
      <c r="V3" s="2" t="s">
        <v>63</v>
      </c>
      <c r="W3" s="2" t="s">
        <v>63</v>
      </c>
    </row>
    <row r="4">
      <c r="A4" s="143" t="s">
        <v>130</v>
      </c>
      <c r="B4" s="143" t="s">
        <v>131</v>
      </c>
      <c r="C4" s="143">
        <v>256.0</v>
      </c>
      <c r="D4" s="871"/>
      <c r="F4" s="150" t="s">
        <v>33</v>
      </c>
      <c r="G4" s="145">
        <v>2.0</v>
      </c>
      <c r="H4" s="146" t="s">
        <v>132</v>
      </c>
      <c r="P4" s="147"/>
      <c r="Q4" s="2" t="s">
        <v>82</v>
      </c>
      <c r="R4" s="2">
        <v>2.0</v>
      </c>
      <c r="T4" s="148" t="str">
        <f t="shared" si="1"/>
        <v>fp4,bf16</v>
      </c>
      <c r="U4" s="2" t="s">
        <v>127</v>
      </c>
      <c r="V4" s="2" t="s">
        <v>82</v>
      </c>
      <c r="W4" s="2" t="s">
        <v>82</v>
      </c>
      <c r="AR4" s="149"/>
      <c r="AS4" s="149"/>
      <c r="AT4" s="149"/>
    </row>
    <row r="5">
      <c r="A5" s="143" t="s">
        <v>133</v>
      </c>
      <c r="B5" s="143" t="s">
        <v>134</v>
      </c>
      <c r="C5" s="143">
        <v>61.0</v>
      </c>
      <c r="D5" s="871"/>
      <c r="F5" s="150" t="s">
        <v>34</v>
      </c>
      <c r="G5" s="145">
        <v>1.0</v>
      </c>
      <c r="H5" s="146"/>
      <c r="P5" s="147"/>
      <c r="T5" s="148" t="str">
        <f t="shared" si="1"/>
        <v>fp8,fp4</v>
      </c>
      <c r="U5" s="2" t="s">
        <v>63</v>
      </c>
      <c r="V5" s="2" t="s">
        <v>127</v>
      </c>
      <c r="W5" s="2" t="s">
        <v>63</v>
      </c>
    </row>
    <row r="6">
      <c r="A6" s="151" t="s">
        <v>135</v>
      </c>
      <c r="B6" s="151" t="s">
        <v>136</v>
      </c>
      <c r="C6" s="151">
        <v>3.0</v>
      </c>
      <c r="D6" s="871"/>
      <c r="F6" s="150" t="s">
        <v>35</v>
      </c>
      <c r="G6" s="145">
        <v>1.0</v>
      </c>
      <c r="H6" s="146" t="s">
        <v>137</v>
      </c>
      <c r="P6" s="147"/>
      <c r="T6" s="148" t="str">
        <f t="shared" si="1"/>
        <v>fp8,fp8</v>
      </c>
      <c r="U6" s="2" t="s">
        <v>63</v>
      </c>
      <c r="V6" s="2" t="s">
        <v>63</v>
      </c>
      <c r="W6" s="2" t="s">
        <v>63</v>
      </c>
      <c r="AR6" s="87"/>
      <c r="AS6" s="87"/>
      <c r="AT6" s="87"/>
    </row>
    <row r="7">
      <c r="A7" s="143" t="s">
        <v>138</v>
      </c>
      <c r="B7" s="143" t="s">
        <v>139</v>
      </c>
      <c r="C7" s="143">
        <v>8.0</v>
      </c>
      <c r="D7" s="871"/>
      <c r="F7" s="139" t="s">
        <v>140</v>
      </c>
      <c r="P7" s="147"/>
      <c r="U7" s="2"/>
      <c r="V7" s="2"/>
      <c r="W7" s="2"/>
      <c r="AB7" s="2"/>
      <c r="AC7" s="2"/>
      <c r="AD7" s="2"/>
      <c r="AE7" s="2"/>
    </row>
    <row r="8">
      <c r="A8" s="152" t="s">
        <v>141</v>
      </c>
      <c r="B8" s="153" t="s">
        <v>142</v>
      </c>
      <c r="C8" s="143">
        <v>1536.0</v>
      </c>
      <c r="D8" s="871"/>
      <c r="F8" s="154" t="s">
        <v>143</v>
      </c>
      <c r="G8" s="155">
        <f>G4*G3</f>
        <v>16</v>
      </c>
      <c r="H8" s="156"/>
      <c r="P8" s="147"/>
      <c r="T8" s="148" t="str">
        <f t="shared" ref="T8:T10" si="2">U8&amp;","&amp;V8</f>
        <v>fp8,bf16</v>
      </c>
      <c r="U8" s="2" t="s">
        <v>63</v>
      </c>
      <c r="V8" s="2" t="s">
        <v>82</v>
      </c>
      <c r="W8" s="2" t="s">
        <v>82</v>
      </c>
      <c r="AB8" s="2"/>
      <c r="AC8" s="2"/>
      <c r="AD8" s="2"/>
      <c r="AE8" s="2"/>
    </row>
    <row r="9">
      <c r="A9" s="152" t="s">
        <v>144</v>
      </c>
      <c r="B9" s="153" t="s">
        <v>145</v>
      </c>
      <c r="C9" s="143">
        <v>512.0</v>
      </c>
      <c r="D9" s="871"/>
      <c r="F9" s="157" t="s">
        <v>146</v>
      </c>
      <c r="G9" s="158">
        <f>PRODUCT(G2:G5)</f>
        <v>16</v>
      </c>
      <c r="H9" s="159"/>
      <c r="P9" s="147"/>
      <c r="T9" s="148" t="str">
        <f t="shared" si="2"/>
        <v>bf16,fp4</v>
      </c>
      <c r="U9" s="2" t="s">
        <v>82</v>
      </c>
      <c r="V9" s="2" t="s">
        <v>127</v>
      </c>
      <c r="W9" s="2" t="s">
        <v>82</v>
      </c>
      <c r="AP9" s="138"/>
      <c r="AQ9" s="138"/>
      <c r="AT9" s="149"/>
    </row>
    <row r="10">
      <c r="A10" s="152" t="s">
        <v>147</v>
      </c>
      <c r="B10" s="153" t="s">
        <v>148</v>
      </c>
      <c r="C10" s="143">
        <v>128.0</v>
      </c>
      <c r="D10" s="871"/>
      <c r="F10" s="157" t="s">
        <v>149</v>
      </c>
      <c r="G10" s="158">
        <f>$G$9/$H$17</f>
        <v>8</v>
      </c>
      <c r="H10" s="159"/>
      <c r="P10" s="147"/>
      <c r="T10" s="148" t="str">
        <f t="shared" si="2"/>
        <v>bf16,fp8</v>
      </c>
      <c r="U10" s="2" t="s">
        <v>82</v>
      </c>
      <c r="V10" s="2" t="s">
        <v>63</v>
      </c>
      <c r="W10" s="2" t="s">
        <v>82</v>
      </c>
      <c r="AP10" s="142"/>
    </row>
    <row r="11">
      <c r="A11" s="152" t="s">
        <v>150</v>
      </c>
      <c r="B11" s="153" t="s">
        <v>151</v>
      </c>
      <c r="C11" s="143">
        <v>64.0</v>
      </c>
      <c r="D11" s="871"/>
      <c r="L11" s="772" t="s">
        <v>539</v>
      </c>
      <c r="P11" s="147"/>
      <c r="T11" s="148" t="s">
        <v>152</v>
      </c>
      <c r="U11" s="2" t="s">
        <v>82</v>
      </c>
      <c r="V11" s="2" t="s">
        <v>82</v>
      </c>
      <c r="W11" s="2" t="s">
        <v>82</v>
      </c>
      <c r="AP11" s="138"/>
      <c r="AQ11" s="138"/>
      <c r="AT11" s="149"/>
    </row>
    <row r="12">
      <c r="A12" s="143" t="s">
        <v>153</v>
      </c>
      <c r="B12" s="153" t="s">
        <v>154</v>
      </c>
      <c r="C12" s="143">
        <v>128.0</v>
      </c>
      <c r="D12" s="871"/>
    </row>
    <row r="13">
      <c r="A13" s="161" t="s">
        <v>155</v>
      </c>
      <c r="B13" s="162"/>
      <c r="C13" s="162"/>
      <c r="D13" s="872"/>
      <c r="AG13" s="164"/>
      <c r="AH13" s="164"/>
      <c r="AI13" s="87"/>
      <c r="AJ13" s="38"/>
      <c r="AK13" s="38"/>
      <c r="AL13" s="38"/>
      <c r="AM13" s="38"/>
      <c r="AN13" s="87"/>
      <c r="AO13" s="38"/>
      <c r="AP13" s="164"/>
      <c r="AQ13" s="38"/>
      <c r="AR13" s="38"/>
      <c r="AS13" s="87"/>
      <c r="AT13" s="87"/>
    </row>
    <row r="14">
      <c r="A14" s="165" t="s">
        <v>156</v>
      </c>
      <c r="B14" s="165" t="s">
        <v>156</v>
      </c>
      <c r="C14" s="166">
        <f>$C$10+$C$11</f>
        <v>192</v>
      </c>
      <c r="D14" s="724"/>
      <c r="AG14" s="38"/>
      <c r="AH14" s="38"/>
      <c r="AI14" s="87"/>
      <c r="AJ14" s="38"/>
      <c r="AK14" s="38"/>
      <c r="AL14" s="38"/>
      <c r="AM14" s="38"/>
      <c r="AN14" s="87"/>
      <c r="AO14" s="38"/>
      <c r="AP14" s="168"/>
      <c r="AQ14" s="168"/>
      <c r="AR14" s="38"/>
      <c r="AS14" s="87"/>
      <c r="AT14" s="169"/>
    </row>
    <row r="15">
      <c r="A15" s="165" t="s">
        <v>157</v>
      </c>
      <c r="B15" s="165" t="s">
        <v>157</v>
      </c>
      <c r="C15" s="170">
        <f>$C$9+$C$11</f>
        <v>576</v>
      </c>
      <c r="D15" s="871"/>
      <c r="AG15" s="38"/>
      <c r="AH15" s="38"/>
      <c r="AI15" s="87"/>
      <c r="AJ15" s="38"/>
      <c r="AK15" s="38"/>
      <c r="AL15" s="38"/>
      <c r="AM15" s="38"/>
      <c r="AN15" s="87"/>
      <c r="AO15" s="38"/>
      <c r="AP15" s="168"/>
      <c r="AQ15" s="168"/>
      <c r="AR15" s="38"/>
      <c r="AS15" s="87"/>
      <c r="AT15" s="169"/>
    </row>
    <row r="16">
      <c r="A16" s="170" t="s">
        <v>158</v>
      </c>
      <c r="B16" s="170" t="s">
        <v>159</v>
      </c>
      <c r="C16" s="166">
        <f>C7*$C$24</f>
        <v>8</v>
      </c>
      <c r="D16" s="724"/>
      <c r="F16" s="171" t="s">
        <v>160</v>
      </c>
      <c r="G16" s="173" t="s">
        <v>540</v>
      </c>
      <c r="H16" s="173" t="s">
        <v>468</v>
      </c>
      <c r="AG16" s="38"/>
      <c r="AH16" s="38"/>
      <c r="AI16" s="87"/>
      <c r="AJ16" s="38"/>
      <c r="AK16" s="38"/>
      <c r="AL16" s="38"/>
      <c r="AM16" s="38"/>
      <c r="AN16" s="87"/>
      <c r="AO16" s="38"/>
      <c r="AP16" s="168"/>
      <c r="AQ16" s="168"/>
      <c r="AR16" s="38"/>
      <c r="AS16" s="87"/>
      <c r="AT16" s="169"/>
    </row>
    <row r="17">
      <c r="A17" s="174" t="s">
        <v>120</v>
      </c>
      <c r="B17" s="174" t="s">
        <v>161</v>
      </c>
      <c r="C17" s="175">
        <f>$G$9</f>
        <v>16</v>
      </c>
      <c r="D17" s="724"/>
      <c r="F17" s="108" t="str">
        <f t="array" ref="F17:F29">DB!A2:A14</f>
        <v># of TensorCore per Chip</v>
      </c>
      <c r="G17" s="773">
        <v>1.0</v>
      </c>
      <c r="H17" s="176">
        <f t="array" ref="H17:H29">xlookup($H$16,DB!1:1,DB!2:14) * G17:G29</f>
        <v>2</v>
      </c>
      <c r="AG17" s="38"/>
      <c r="AH17" s="38"/>
      <c r="AI17" s="87"/>
      <c r="AJ17" s="38"/>
      <c r="AK17" s="38"/>
      <c r="AL17" s="38"/>
      <c r="AM17" s="38"/>
      <c r="AN17" s="87"/>
      <c r="AO17" s="38"/>
      <c r="AP17" s="168"/>
      <c r="AQ17" s="38"/>
      <c r="AR17" s="38"/>
      <c r="AS17" s="87"/>
      <c r="AT17" s="87"/>
    </row>
    <row r="18">
      <c r="A18" s="174" t="s">
        <v>162</v>
      </c>
      <c r="B18" s="174" t="s">
        <v>163</v>
      </c>
      <c r="C18" s="175">
        <f>$G$10</f>
        <v>8</v>
      </c>
      <c r="D18" s="724"/>
      <c r="F18" s="108" t="s">
        <v>164</v>
      </c>
      <c r="G18" s="773">
        <v>1.0</v>
      </c>
      <c r="H18" s="176">
        <v>7315.0</v>
      </c>
      <c r="AG18" s="38"/>
      <c r="AH18" s="38"/>
      <c r="AI18" s="87"/>
      <c r="AJ18" s="38"/>
      <c r="AK18" s="38"/>
      <c r="AL18" s="38"/>
      <c r="AM18" s="38"/>
      <c r="AN18" s="87"/>
      <c r="AO18" s="38"/>
      <c r="AP18" s="168"/>
      <c r="AQ18" s="38"/>
      <c r="AR18" s="38"/>
      <c r="AS18" s="87"/>
      <c r="AT18" s="87"/>
    </row>
    <row r="19">
      <c r="A19" s="178" t="s">
        <v>541</v>
      </c>
      <c r="B19" s="178" t="s">
        <v>166</v>
      </c>
      <c r="C19" s="179" t="str">
        <f>IFS(C18=8,"2x2x2",C18=4,"2x2",TRUE,NA)</f>
        <v>2x2x2</v>
      </c>
      <c r="D19" s="873"/>
      <c r="F19" s="108" t="s">
        <v>167</v>
      </c>
      <c r="G19" s="773">
        <v>1.0</v>
      </c>
      <c r="H19" s="176">
        <v>3968.04</v>
      </c>
      <c r="AG19" s="38"/>
      <c r="AH19" s="38"/>
      <c r="AI19" s="87"/>
      <c r="AJ19" s="38"/>
      <c r="AK19" s="38"/>
      <c r="AL19" s="38"/>
      <c r="AM19" s="38"/>
      <c r="AN19" s="87"/>
      <c r="AO19" s="38"/>
      <c r="AP19" s="168"/>
      <c r="AQ19" s="38"/>
      <c r="AR19" s="38"/>
      <c r="AS19" s="87"/>
      <c r="AT19" s="87"/>
    </row>
    <row r="20">
      <c r="A20" s="182" t="s">
        <v>542</v>
      </c>
      <c r="B20" s="182" t="s">
        <v>169</v>
      </c>
      <c r="C20" s="774">
        <f>IFS(C19="2x2x2",12,C19="2x2",4,TRUE,NA())</f>
        <v>12</v>
      </c>
      <c r="D20" s="874"/>
      <c r="F20" s="108" t="s">
        <v>170</v>
      </c>
      <c r="G20" s="773">
        <v>1.0</v>
      </c>
      <c r="H20" s="176">
        <v>3968.04</v>
      </c>
      <c r="AG20" s="38"/>
      <c r="AH20" s="38"/>
      <c r="AI20" s="87"/>
      <c r="AJ20" s="38"/>
      <c r="AK20" s="38"/>
      <c r="AL20" s="38"/>
      <c r="AM20" s="38"/>
      <c r="AN20" s="87"/>
      <c r="AO20" s="38"/>
      <c r="AP20" s="168"/>
      <c r="AQ20" s="38"/>
      <c r="AR20" s="38"/>
      <c r="AS20" s="87"/>
      <c r="AT20" s="87"/>
    </row>
    <row r="21">
      <c r="A21" s="175"/>
      <c r="B21" s="175"/>
      <c r="C21" s="175"/>
      <c r="D21" s="724"/>
      <c r="F21" s="108" t="s">
        <v>171</v>
      </c>
      <c r="G21" s="773">
        <v>1.0</v>
      </c>
      <c r="H21" s="176">
        <v>1984.02</v>
      </c>
      <c r="AG21" s="38"/>
      <c r="AH21" s="38"/>
      <c r="AI21" s="87"/>
      <c r="AJ21" s="38"/>
      <c r="AK21" s="38"/>
      <c r="AL21" s="38"/>
      <c r="AM21" s="38"/>
      <c r="AN21" s="87"/>
      <c r="AO21" s="38"/>
      <c r="AP21" s="168"/>
      <c r="AQ21" s="168"/>
      <c r="AR21" s="38"/>
      <c r="AS21" s="87"/>
      <c r="AT21" s="169"/>
    </row>
    <row r="22">
      <c r="A22" s="184" t="s">
        <v>172</v>
      </c>
      <c r="B22" s="185"/>
      <c r="C22" s="186"/>
      <c r="D22" s="875"/>
      <c r="F22" s="108" t="s">
        <v>173</v>
      </c>
      <c r="G22" s="773">
        <v>0.987</v>
      </c>
      <c r="H22" s="188">
        <v>189.504</v>
      </c>
      <c r="AG22" s="38"/>
      <c r="AH22" s="38"/>
      <c r="AI22" s="87"/>
      <c r="AJ22" s="38"/>
      <c r="AK22" s="38"/>
      <c r="AL22" s="38"/>
      <c r="AM22" s="38"/>
      <c r="AN22" s="87"/>
      <c r="AO22" s="38"/>
      <c r="AP22" s="168"/>
      <c r="AQ22" s="168"/>
      <c r="AR22" s="38"/>
      <c r="AS22" s="87"/>
      <c r="AT22" s="169"/>
    </row>
    <row r="23">
      <c r="A23" s="170" t="s">
        <v>174</v>
      </c>
      <c r="B23" s="170" t="s">
        <v>175</v>
      </c>
      <c r="C23" s="170" t="s">
        <v>24</v>
      </c>
      <c r="D23" s="871"/>
      <c r="F23" s="108" t="s">
        <v>176</v>
      </c>
      <c r="G23" s="773">
        <v>0.8</v>
      </c>
      <c r="H23" s="188">
        <v>2926.0</v>
      </c>
      <c r="AG23" s="38"/>
      <c r="AH23" s="38"/>
      <c r="AI23" s="87"/>
      <c r="AJ23" s="38"/>
      <c r="AK23" s="38"/>
      <c r="AL23" s="38"/>
      <c r="AM23" s="38"/>
      <c r="AN23" s="87"/>
      <c r="AO23" s="38"/>
      <c r="AP23" s="168"/>
      <c r="AQ23" s="168"/>
      <c r="AR23" s="38"/>
      <c r="AS23" s="87"/>
      <c r="AT23" s="169"/>
    </row>
    <row r="24">
      <c r="A24" s="876" t="s">
        <v>37</v>
      </c>
      <c r="B24" s="876" t="s">
        <v>38</v>
      </c>
      <c r="C24" s="876">
        <f>IF(C23="Decode", 1, 2048)</f>
        <v>1</v>
      </c>
      <c r="D24" s="871"/>
      <c r="F24" s="108" t="s">
        <v>177</v>
      </c>
      <c r="G24" s="773">
        <v>1.0</v>
      </c>
      <c r="H24" s="176">
        <v>1984.02</v>
      </c>
      <c r="AG24" s="38"/>
      <c r="AH24" s="38"/>
      <c r="AI24" s="87"/>
      <c r="AJ24" s="169"/>
      <c r="AK24" s="38"/>
      <c r="AL24" s="38"/>
      <c r="AM24" s="38"/>
    </row>
    <row r="25">
      <c r="A25" s="143" t="s">
        <v>39</v>
      </c>
      <c r="B25" s="143" t="s">
        <v>40</v>
      </c>
      <c r="C25" s="143">
        <v>4096.0</v>
      </c>
      <c r="D25" s="719"/>
      <c r="F25" s="108" t="s">
        <v>178</v>
      </c>
      <c r="G25" s="773">
        <v>1.0</v>
      </c>
      <c r="H25" s="176">
        <v>1984.02</v>
      </c>
      <c r="AG25" s="164"/>
      <c r="AH25" s="164"/>
      <c r="AI25" s="164"/>
      <c r="AK25" s="38"/>
      <c r="AL25" s="38"/>
      <c r="AM25" s="38"/>
      <c r="AN25" s="87"/>
      <c r="AO25" s="38"/>
      <c r="AP25" s="38"/>
      <c r="AQ25" s="38"/>
      <c r="AR25" s="38"/>
      <c r="AS25" s="87"/>
      <c r="AT25" s="87"/>
    </row>
    <row r="26">
      <c r="A26" s="877" t="s">
        <v>41</v>
      </c>
      <c r="B26" s="878" t="s">
        <v>42</v>
      </c>
      <c r="C26" s="878">
        <f>1024+4096</f>
        <v>5120</v>
      </c>
      <c r="D26" s="871"/>
      <c r="F26" s="108" t="s">
        <v>180</v>
      </c>
      <c r="G26" s="773">
        <v>1.0</v>
      </c>
      <c r="H26" s="176">
        <v>992.01</v>
      </c>
      <c r="AG26" s="164"/>
      <c r="AH26" s="164"/>
      <c r="AI26" s="164"/>
      <c r="AK26" s="38"/>
      <c r="AL26" s="38"/>
      <c r="AM26" s="38"/>
      <c r="AN26" s="87"/>
      <c r="AO26" s="38"/>
      <c r="AP26" s="38"/>
      <c r="AQ26" s="38"/>
      <c r="AR26" s="38"/>
      <c r="AS26" s="87"/>
      <c r="AT26" s="87"/>
    </row>
    <row r="27">
      <c r="A27" s="170" t="s">
        <v>46</v>
      </c>
      <c r="B27" s="175"/>
      <c r="C27" s="174">
        <v>0.15</v>
      </c>
      <c r="D27" s="871"/>
      <c r="F27" s="108" t="s">
        <v>181</v>
      </c>
      <c r="G27" s="773">
        <v>0.987</v>
      </c>
      <c r="H27" s="193">
        <v>94.752</v>
      </c>
      <c r="AG27" s="164"/>
      <c r="AH27" s="164"/>
      <c r="AI27" s="164"/>
      <c r="AL27" s="38"/>
      <c r="AM27" s="38"/>
      <c r="AN27" s="87"/>
      <c r="AO27" s="38"/>
      <c r="AP27" s="38"/>
      <c r="AQ27" s="38"/>
      <c r="AR27" s="38"/>
      <c r="AS27" s="87"/>
      <c r="AT27" s="87"/>
    </row>
    <row r="28">
      <c r="A28" s="170" t="s">
        <v>47</v>
      </c>
      <c r="B28" s="175"/>
      <c r="C28" s="174">
        <v>1.0</v>
      </c>
      <c r="D28" s="871"/>
      <c r="F28" s="108" t="s">
        <v>182</v>
      </c>
      <c r="G28" s="773">
        <v>0.375</v>
      </c>
      <c r="H28" s="176">
        <v>600.0</v>
      </c>
      <c r="AB28" s="2"/>
      <c r="AC28" s="2"/>
      <c r="AD28" s="2"/>
      <c r="AE28" s="2"/>
      <c r="AM28" s="142"/>
      <c r="AN28" s="138"/>
      <c r="AO28" s="142"/>
      <c r="AP28" s="142"/>
      <c r="AQ28" s="194"/>
      <c r="AR28" s="142"/>
      <c r="AS28" s="148"/>
    </row>
    <row r="29">
      <c r="A29" s="876" t="s">
        <v>61</v>
      </c>
      <c r="B29" s="879" t="s">
        <v>709</v>
      </c>
      <c r="C29" s="195" t="s">
        <v>82</v>
      </c>
      <c r="D29" s="880"/>
      <c r="F29" s="172" t="s">
        <v>183</v>
      </c>
      <c r="G29" s="778">
        <v>0.8</v>
      </c>
      <c r="H29" s="197">
        <v>80.0</v>
      </c>
      <c r="AB29" s="2"/>
      <c r="AC29" s="2"/>
      <c r="AD29" s="2"/>
      <c r="AE29" s="2"/>
      <c r="AM29" s="142"/>
      <c r="AN29" s="138"/>
      <c r="AO29" s="142"/>
      <c r="AP29" s="142"/>
      <c r="AQ29" s="194"/>
      <c r="AR29" s="142"/>
      <c r="AS29" s="148"/>
    </row>
    <row r="30">
      <c r="A30" s="143" t="s">
        <v>48</v>
      </c>
      <c r="B30" s="881" t="s">
        <v>49</v>
      </c>
      <c r="C30" s="882" t="b">
        <v>1</v>
      </c>
      <c r="D30" s="724"/>
      <c r="AM30" s="142"/>
      <c r="AN30" s="138"/>
      <c r="AO30" s="138"/>
      <c r="AP30" s="138"/>
      <c r="AQ30" s="138"/>
      <c r="AR30" s="142"/>
      <c r="AT30" s="149"/>
    </row>
    <row r="31">
      <c r="A31" s="2"/>
      <c r="B31" s="201"/>
      <c r="C31" s="201"/>
      <c r="D31" s="201"/>
      <c r="AM31" s="142"/>
      <c r="AN31" s="138"/>
      <c r="AO31" s="138"/>
      <c r="AP31" s="142"/>
      <c r="AQ31" s="142"/>
      <c r="AR31" s="142"/>
    </row>
    <row r="32" ht="27.0" customHeight="1">
      <c r="A32" s="204" t="s">
        <v>188</v>
      </c>
      <c r="F32" s="779" t="s">
        <v>545</v>
      </c>
      <c r="G32" s="780"/>
      <c r="AG32" s="38"/>
      <c r="AH32" s="38"/>
      <c r="AI32" s="38"/>
      <c r="AJ32" s="38"/>
      <c r="AK32" s="38"/>
      <c r="AL32" s="38"/>
      <c r="AM32" s="168"/>
      <c r="AN32" s="168"/>
      <c r="AO32" s="202"/>
      <c r="AP32" s="142"/>
      <c r="AQ32" s="168"/>
      <c r="AR32" s="168"/>
      <c r="AT32" s="203"/>
    </row>
    <row r="33" ht="30.0" customHeight="1">
      <c r="A33" s="171" t="s">
        <v>189</v>
      </c>
      <c r="B33" s="171" t="str">
        <f> "Value (" &amp; H16 &amp; ")"</f>
        <v>Value (GhostFish (P3))</v>
      </c>
      <c r="C33" s="205" t="s">
        <v>553</v>
      </c>
      <c r="F33" s="362" t="s">
        <v>547</v>
      </c>
      <c r="G33" s="781" t="s">
        <v>63</v>
      </c>
      <c r="P33" s="147"/>
      <c r="AG33" s="38"/>
      <c r="AH33" s="38"/>
      <c r="AI33" s="38"/>
      <c r="AJ33" s="38"/>
      <c r="AK33" s="38"/>
      <c r="AL33" s="38"/>
      <c r="AM33" s="168"/>
      <c r="AN33" s="168"/>
      <c r="AO33" s="202"/>
      <c r="AP33" s="142"/>
      <c r="AQ33" s="168"/>
      <c r="AR33" s="168"/>
      <c r="AT33" s="203"/>
    </row>
    <row r="34" ht="15.0" customHeight="1">
      <c r="A34" s="108" t="s">
        <v>190</v>
      </c>
      <c r="B34" s="193">
        <f>$C25*$C24</f>
        <v>4096</v>
      </c>
      <c r="C34" s="105">
        <f>492*8</f>
        <v>3936</v>
      </c>
      <c r="F34" s="782" t="s">
        <v>548</v>
      </c>
      <c r="G34" s="781" t="str">
        <f>C29</f>
        <v>bf16</v>
      </c>
      <c r="P34" s="147"/>
      <c r="AG34" s="38"/>
      <c r="AH34" s="38"/>
      <c r="AI34" s="38"/>
      <c r="AJ34" s="38"/>
      <c r="AK34" s="38"/>
      <c r="AL34" s="38"/>
      <c r="AM34" s="168"/>
      <c r="AN34" s="168"/>
      <c r="AO34" s="202"/>
      <c r="AP34" s="142"/>
      <c r="AQ34" s="168"/>
      <c r="AR34" s="168"/>
      <c r="AT34" s="203"/>
    </row>
    <row r="35" ht="15.0" customHeight="1">
      <c r="A35" s="108" t="s">
        <v>191</v>
      </c>
      <c r="B35" s="211">
        <f>G9</f>
        <v>16</v>
      </c>
      <c r="C35" s="198">
        <v>8.0</v>
      </c>
      <c r="F35" s="783" t="s">
        <v>549</v>
      </c>
      <c r="G35" s="784" t="s">
        <v>550</v>
      </c>
      <c r="P35" s="147"/>
      <c r="AG35" s="38"/>
      <c r="AH35" s="38"/>
      <c r="AI35" s="38"/>
      <c r="AJ35" s="38"/>
      <c r="AK35" s="38"/>
      <c r="AL35" s="38"/>
      <c r="AM35" s="168"/>
      <c r="AN35" s="168"/>
      <c r="AO35" s="202"/>
      <c r="AP35" s="142"/>
      <c r="AQ35" s="168"/>
      <c r="AR35" s="168"/>
      <c r="AT35" s="203"/>
    </row>
    <row r="36" ht="15.0" customHeight="1">
      <c r="A36" s="108" t="s">
        <v>87</v>
      </c>
      <c r="B36" s="212" t="str">
        <f>$G$78/1000 * $C$5</f>
        <v>#N/A</v>
      </c>
      <c r="C36" s="172">
        <f>0.0734</f>
        <v>0.0734</v>
      </c>
      <c r="F36" s="787" t="s">
        <v>551</v>
      </c>
      <c r="G36" s="857">
        <f>671*1000000000</f>
        <v>671000000000</v>
      </c>
      <c r="P36" s="147"/>
      <c r="AG36" s="38"/>
      <c r="AH36" s="38"/>
      <c r="AI36" s="38"/>
      <c r="AJ36" s="38"/>
      <c r="AK36" s="38"/>
      <c r="AL36" s="38"/>
      <c r="AM36" s="168"/>
      <c r="AN36" s="168"/>
      <c r="AO36" s="202"/>
      <c r="AP36" s="142"/>
      <c r="AQ36" s="168"/>
      <c r="AR36" s="168"/>
      <c r="AT36" s="203"/>
    </row>
    <row r="37" ht="15.0" customHeight="1">
      <c r="A37" s="108" t="s">
        <v>88</v>
      </c>
      <c r="B37" s="193" t="str">
        <f>$B$34/$B$36</f>
        <v>#N/A</v>
      </c>
      <c r="C37" s="116">
        <f>492/0.0733 * C35</f>
        <v>53697.13506</v>
      </c>
      <c r="F37" s="362" t="s">
        <v>552</v>
      </c>
      <c r="G37" s="789">
        <f>SUM(PRODUCT(L92:M92), PRODUCT(K138:M138), PRODUCT(K157:M157), PRODUCT(L176:M176), PRODUCT(K252:M252), PRODUCT(K271:M271)) * PARAMS("L")</f>
        <v>11413422080</v>
      </c>
      <c r="P37" s="147"/>
      <c r="AG37" s="38"/>
      <c r="AH37" s="38"/>
      <c r="AI37" s="38"/>
      <c r="AJ37" s="38"/>
      <c r="AK37" s="38"/>
      <c r="AL37" s="38"/>
      <c r="AM37" s="168"/>
      <c r="AN37" s="168"/>
      <c r="AO37" s="202"/>
      <c r="AP37" s="142"/>
      <c r="AQ37" s="168"/>
      <c r="AR37" s="168"/>
      <c r="AT37" s="203"/>
    </row>
    <row r="38" ht="15.0" customHeight="1">
      <c r="A38" s="108" t="s">
        <v>89</v>
      </c>
      <c r="B38" s="116" t="str">
        <f>B34/(B36*(1+C27))*C28</f>
        <v>#N/A</v>
      </c>
      <c r="C38" s="116"/>
      <c r="F38" s="787"/>
      <c r="G38" s="790"/>
      <c r="P38" s="147"/>
      <c r="AG38" s="38"/>
      <c r="AH38" s="38"/>
      <c r="AI38" s="38"/>
      <c r="AJ38" s="38"/>
      <c r="AK38" s="38"/>
      <c r="AL38" s="38"/>
      <c r="AM38" s="168"/>
      <c r="AN38" s="168"/>
      <c r="AO38" s="202"/>
      <c r="AP38" s="142"/>
      <c r="AQ38" s="168"/>
      <c r="AR38" s="168"/>
      <c r="AT38" s="203"/>
    </row>
    <row r="39" ht="15.0" customHeight="1">
      <c r="A39" s="108" t="s">
        <v>90</v>
      </c>
      <c r="B39" s="116" t="str">
        <f>B38/$G$10</f>
        <v>#N/A</v>
      </c>
      <c r="C39" s="116">
        <f>C37/C35</f>
        <v>6712.141883</v>
      </c>
      <c r="F39" s="787" t="s">
        <v>554</v>
      </c>
      <c r="G39" s="790">
        <f>G36-G37</f>
        <v>659586577920</v>
      </c>
      <c r="P39" s="147"/>
      <c r="AG39" s="38"/>
      <c r="AH39" s="38"/>
      <c r="AI39" s="38"/>
      <c r="AJ39" s="38"/>
      <c r="AK39" s="38"/>
      <c r="AL39" s="38"/>
      <c r="AM39" s="168"/>
      <c r="AN39" s="168"/>
      <c r="AO39" s="202"/>
      <c r="AP39" s="142"/>
      <c r="AQ39" s="168"/>
      <c r="AR39" s="168"/>
      <c r="AT39" s="203"/>
    </row>
    <row r="40" ht="15.0" customHeight="1">
      <c r="F40" s="362" t="s">
        <v>555</v>
      </c>
      <c r="G40" s="789">
        <f>SUM(P92, P138, P157, P176, P252, P271) * PARAMS(B5) / 1024</f>
        <v>10.62957764</v>
      </c>
      <c r="P40" s="147"/>
      <c r="AG40" s="38"/>
      <c r="AH40" s="38"/>
      <c r="AI40" s="38"/>
      <c r="AJ40" s="38"/>
      <c r="AK40" s="38"/>
      <c r="AL40" s="38"/>
      <c r="AM40" s="168"/>
      <c r="AN40" s="168"/>
      <c r="AO40" s="202"/>
      <c r="AP40" s="142"/>
      <c r="AQ40" s="168"/>
      <c r="AR40" s="168"/>
      <c r="AT40" s="203"/>
    </row>
    <row r="41" ht="15.0" customHeight="1">
      <c r="F41" s="787" t="s">
        <v>556</v>
      </c>
      <c r="G41" s="790">
        <f>(G39*  SWITCH(G33, "fp32", 4, "bf16", 2, "fp8", 1, "fp4", 0.5)/1024^3 + G40*G9) + (G9-1) * SUM(P453, P472) * (C5-3)/1024</f>
        <v>802.202909</v>
      </c>
      <c r="P41" s="147"/>
      <c r="AG41" s="38"/>
      <c r="AH41" s="38"/>
      <c r="AI41" s="38"/>
      <c r="AJ41" s="38"/>
      <c r="AK41" s="38"/>
      <c r="AL41" s="38"/>
      <c r="AM41" s="168"/>
      <c r="AN41" s="168"/>
      <c r="AO41" s="202"/>
      <c r="AP41" s="142"/>
      <c r="AQ41" s="168"/>
      <c r="AR41" s="168"/>
      <c r="AT41" s="203"/>
    </row>
    <row r="42" ht="15.0" customHeight="1">
      <c r="F42" s="362" t="s">
        <v>557</v>
      </c>
      <c r="G42" s="789">
        <f>G41/G9</f>
        <v>50.13768181</v>
      </c>
      <c r="P42" s="147"/>
      <c r="AG42" s="38"/>
      <c r="AH42" s="38"/>
      <c r="AI42" s="38"/>
      <c r="AJ42" s="38"/>
      <c r="AK42" s="38"/>
      <c r="AL42" s="38"/>
      <c r="AM42" s="168"/>
      <c r="AN42" s="168"/>
      <c r="AO42" s="202"/>
      <c r="AP42" s="142"/>
      <c r="AQ42" s="168"/>
      <c r="AR42" s="168"/>
      <c r="AT42" s="203"/>
    </row>
    <row r="43" ht="29.25" customHeight="1">
      <c r="A43" s="248" t="s">
        <v>226</v>
      </c>
      <c r="F43" s="787" t="s">
        <v>558</v>
      </c>
      <c r="G43" s="792">
        <v>0.9</v>
      </c>
      <c r="P43" s="147"/>
      <c r="AG43" s="38"/>
      <c r="AH43" s="38"/>
      <c r="AI43" s="38"/>
      <c r="AJ43" s="38"/>
      <c r="AK43" s="38"/>
      <c r="AL43" s="38"/>
      <c r="AM43" s="168"/>
      <c r="AN43" s="168"/>
      <c r="AO43" s="202"/>
      <c r="AP43" s="142"/>
      <c r="AQ43" s="168"/>
      <c r="AR43" s="168"/>
      <c r="AT43" s="203"/>
    </row>
    <row r="44" ht="15.0" customHeight="1">
      <c r="A44" s="106" t="s">
        <v>228</v>
      </c>
      <c r="B44" s="106" t="s">
        <v>118</v>
      </c>
      <c r="C44" s="106" t="s">
        <v>121</v>
      </c>
      <c r="F44" s="362" t="s">
        <v>559</v>
      </c>
      <c r="G44" s="789">
        <f>(((H27 * G43 - G42)*1024^3) * G8) / (PARAMS(B26) * PAD_128(C9+C11) * SWITCH(PARAMS("kvcache_dtype"), "fp32", 4, "bf16", 2, "fp8", 1, "fp4", 0.5)*PARAMS(B5))</f>
        <v>1510.083442</v>
      </c>
      <c r="P44" s="147"/>
      <c r="AG44" s="38"/>
      <c r="AH44" s="38"/>
      <c r="AI44" s="38"/>
      <c r="AJ44" s="38"/>
      <c r="AK44" s="38"/>
      <c r="AL44" s="38"/>
      <c r="AM44" s="168"/>
      <c r="AN44" s="168"/>
      <c r="AO44" s="202"/>
      <c r="AP44" s="142"/>
      <c r="AQ44" s="168"/>
      <c r="AR44" s="168"/>
      <c r="AT44" s="203"/>
    </row>
    <row r="45" ht="15.0" customHeight="1">
      <c r="A45" s="108" t="s">
        <v>235</v>
      </c>
      <c r="B45" s="256">
        <f>SUM(P92,P138,P157,P176,P252,P271) * PARAMS("L") / 1024</f>
        <v>10.62957764</v>
      </c>
      <c r="C45" s="257"/>
      <c r="F45" s="703"/>
      <c r="G45" s="883"/>
      <c r="J45" s="883">
        <f>SUM(G43+G45+G47)</f>
        <v>0.9</v>
      </c>
      <c r="P45" s="147"/>
      <c r="AG45" s="38"/>
      <c r="AH45" s="38"/>
      <c r="AI45" s="38"/>
      <c r="AJ45" s="38"/>
      <c r="AK45" s="38"/>
      <c r="AL45" s="38"/>
      <c r="AM45" s="168"/>
      <c r="AN45" s="168"/>
      <c r="AO45" s="202"/>
      <c r="AP45" s="142"/>
      <c r="AQ45" s="168"/>
      <c r="AR45" s="168"/>
      <c r="AT45" s="203"/>
    </row>
    <row r="46" ht="15.0" customHeight="1">
      <c r="A46" s="108" t="s">
        <v>241</v>
      </c>
      <c r="B46" s="265">
        <f>SUM($P$292,$P$381) * PARAMS("L") / 1024</f>
        <v>226.84375</v>
      </c>
      <c r="C46" s="172"/>
      <c r="F46" s="703"/>
      <c r="G46" s="883"/>
      <c r="M46" s="884">
        <f>(2*129280*7168 + 3*2048*7168)</f>
        <v>1897398272</v>
      </c>
      <c r="P46" s="147"/>
      <c r="AG46" s="38"/>
      <c r="AH46" s="38"/>
      <c r="AI46" s="38"/>
      <c r="AJ46" s="38"/>
      <c r="AK46" s="38"/>
      <c r="AL46" s="38"/>
      <c r="AM46" s="168"/>
      <c r="AN46" s="168"/>
      <c r="AO46" s="202"/>
      <c r="AP46" s="142"/>
      <c r="AQ46" s="168"/>
      <c r="AR46" s="168"/>
      <c r="AT46" s="203"/>
    </row>
    <row r="47" ht="15.0" customHeight="1">
      <c r="A47" s="198" t="s">
        <v>243</v>
      </c>
      <c r="B47" s="172"/>
      <c r="C47" s="172"/>
      <c r="F47" s="703"/>
      <c r="G47" s="883"/>
      <c r="P47" s="147"/>
      <c r="AG47" s="38"/>
      <c r="AH47" s="38"/>
      <c r="AI47" s="38"/>
      <c r="AJ47" s="38"/>
      <c r="AK47" s="38"/>
      <c r="AL47" s="38"/>
      <c r="AM47" s="168"/>
      <c r="AN47" s="168"/>
      <c r="AO47" s="202"/>
      <c r="AP47" s="142"/>
      <c r="AQ47" s="168"/>
      <c r="AR47" s="168"/>
      <c r="AT47" s="203"/>
    </row>
    <row r="48" ht="15.0" customHeight="1">
      <c r="A48" s="108" t="s">
        <v>245</v>
      </c>
      <c r="B48" s="265">
        <f>SIZEOF_IN_MIB(PARAMS("B")*PARAMS("S")*PARAMS("L")*(PARAMS("c_kv")+PARAMS("h_rope")), PARAMS("kvcache_dtype"))/1024</f>
        <v>1372.5</v>
      </c>
      <c r="C48" s="172"/>
      <c r="F48" s="703"/>
      <c r="G48" s="883"/>
      <c r="P48" s="147"/>
      <c r="AG48" s="38"/>
      <c r="AH48" s="38"/>
      <c r="AI48" s="38"/>
      <c r="AJ48" s="38"/>
      <c r="AK48" s="38"/>
      <c r="AL48" s="38"/>
      <c r="AM48" s="168"/>
      <c r="AN48" s="168"/>
      <c r="AO48" s="202"/>
      <c r="AP48" s="142"/>
      <c r="AQ48" s="168"/>
      <c r="AR48" s="168"/>
      <c r="AT48" s="203"/>
    </row>
    <row r="49" ht="15.0" customHeight="1">
      <c r="A49" s="198" t="s">
        <v>247</v>
      </c>
      <c r="B49" s="281">
        <f>MAX(P92,P111,P130,P149,P168,P187,P206,P225,P244,P260,P298,P345,P411,P430)/1024</f>
        <v>0.01025390625</v>
      </c>
      <c r="C49" s="198"/>
      <c r="F49" s="703"/>
      <c r="G49" s="883"/>
      <c r="P49" s="147"/>
      <c r="AG49" s="38"/>
      <c r="AH49" s="38"/>
      <c r="AI49" s="38"/>
      <c r="AJ49" s="38"/>
      <c r="AK49" s="38"/>
      <c r="AL49" s="38"/>
      <c r="AM49" s="168"/>
      <c r="AN49" s="168"/>
      <c r="AO49" s="202"/>
      <c r="AP49" s="142"/>
      <c r="AQ49" s="168"/>
      <c r="AR49" s="168"/>
      <c r="AT49" s="203"/>
    </row>
    <row r="50" ht="15.0" customHeight="1">
      <c r="A50" s="284" t="s">
        <v>250</v>
      </c>
      <c r="B50" s="285">
        <f>SUM(B45:B48)</f>
        <v>1609.973328</v>
      </c>
      <c r="C50" s="284" t="str">
        <f>"&lt;=" &amp; ($H$27 * PARAMS("num_devices")) &amp; " (Capacity)?"</f>
        <v>&lt;=1516.032 (Capacity)?</v>
      </c>
      <c r="F50" s="703"/>
      <c r="G50" s="883"/>
      <c r="P50" s="147"/>
      <c r="AG50" s="38"/>
      <c r="AH50" s="38"/>
      <c r="AI50" s="38"/>
      <c r="AJ50" s="38"/>
      <c r="AK50" s="38"/>
      <c r="AL50" s="38"/>
      <c r="AM50" s="168"/>
      <c r="AN50" s="168"/>
      <c r="AO50" s="202"/>
      <c r="AP50" s="142"/>
      <c r="AQ50" s="168"/>
      <c r="AR50" s="168"/>
      <c r="AT50" s="203"/>
    </row>
    <row r="51">
      <c r="A51" s="172"/>
      <c r="B51" s="172"/>
      <c r="C51" s="172"/>
      <c r="D51" s="2"/>
      <c r="E51" s="2"/>
      <c r="F51" s="703"/>
      <c r="G51" s="883"/>
      <c r="AM51" s="142"/>
      <c r="AN51" s="138"/>
      <c r="AO51" s="138"/>
      <c r="AP51" s="138"/>
      <c r="AQ51" s="138"/>
      <c r="AR51" s="142"/>
      <c r="AT51" s="203"/>
    </row>
    <row r="52">
      <c r="A52" s="108" t="s">
        <v>251</v>
      </c>
      <c r="B52" s="256">
        <f>SUM(P94,P140,P159,P178,P254,P273) * PARAMS("L") / 1024</f>
        <v>10.62957764</v>
      </c>
      <c r="C52" s="257"/>
      <c r="D52" s="2"/>
      <c r="E52" s="2"/>
      <c r="F52" s="703"/>
      <c r="G52" s="883"/>
      <c r="AM52" s="142"/>
      <c r="AN52" s="138"/>
      <c r="AO52" s="138"/>
      <c r="AP52" s="138"/>
      <c r="AQ52" s="138"/>
      <c r="AR52" s="142"/>
      <c r="AT52" s="203"/>
    </row>
    <row r="53">
      <c r="A53" s="108" t="s">
        <v>252</v>
      </c>
      <c r="B53" s="265">
        <f>SUM(P340,P383) * PARAMS("L") / 1024</f>
        <v>40.03125</v>
      </c>
      <c r="C53" s="257"/>
      <c r="D53" s="2"/>
      <c r="F53" s="703"/>
      <c r="G53" s="883"/>
      <c r="AM53" s="142"/>
      <c r="AN53" s="138"/>
      <c r="AO53" s="138"/>
      <c r="AP53" s="138"/>
      <c r="AQ53" s="138"/>
      <c r="AR53" s="142"/>
      <c r="AT53" s="203"/>
    </row>
    <row r="54">
      <c r="A54" s="198" t="s">
        <v>243</v>
      </c>
      <c r="B54" s="172"/>
      <c r="C54" s="257"/>
      <c r="D54" s="2"/>
      <c r="E54" s="2"/>
      <c r="F54" s="703"/>
      <c r="G54" s="883"/>
      <c r="AM54" s="142"/>
      <c r="AN54" s="138"/>
      <c r="AO54" s="138"/>
      <c r="AP54" s="138"/>
      <c r="AQ54" s="138"/>
      <c r="AR54" s="142"/>
      <c r="AT54" s="203"/>
    </row>
    <row r="55">
      <c r="A55" s="108" t="s">
        <v>254</v>
      </c>
      <c r="B55" s="265">
        <f>B48/PARAMS("num_devices")</f>
        <v>85.78125</v>
      </c>
      <c r="C55" s="257"/>
      <c r="D55" s="2"/>
      <c r="E55" s="2"/>
      <c r="F55" s="2"/>
      <c r="G55" s="2"/>
      <c r="AM55" s="142"/>
      <c r="AN55" s="138"/>
      <c r="AO55" s="138"/>
      <c r="AP55" s="138"/>
      <c r="AQ55" s="138"/>
      <c r="AR55" s="142"/>
      <c r="AT55" s="203"/>
    </row>
    <row r="56">
      <c r="A56" s="108" t="s">
        <v>255</v>
      </c>
      <c r="B56" s="265">
        <f>MAX(P94,P113,P132,P151,P170,P189,P208,P227,P246,P262,P300,P347,P413,P432)/1024</f>
        <v>0.01025390625</v>
      </c>
      <c r="C56" s="257"/>
      <c r="D56" s="2"/>
      <c r="E56" s="2"/>
      <c r="F56" s="2"/>
      <c r="G56" s="2"/>
      <c r="AM56" s="142"/>
      <c r="AN56" s="138"/>
      <c r="AO56" s="138"/>
      <c r="AP56" s="138"/>
      <c r="AQ56" s="138"/>
      <c r="AR56" s="142"/>
      <c r="AT56" s="203"/>
    </row>
    <row r="57">
      <c r="A57" s="122" t="s">
        <v>256</v>
      </c>
      <c r="B57" s="287">
        <f>SUM(B52:B55)</f>
        <v>136.4420776</v>
      </c>
      <c r="C57" s="288" t="str">
        <f>"&lt;=" &amp; ($H$27) &amp; " (Capacity)?"</f>
        <v>&lt;=94.752 (Capacity)?</v>
      </c>
      <c r="D57" s="2"/>
      <c r="E57" s="2"/>
      <c r="F57" s="2"/>
      <c r="G57" s="2"/>
      <c r="AM57" s="142"/>
      <c r="AN57" s="138"/>
      <c r="AO57" s="138"/>
      <c r="AP57" s="138"/>
      <c r="AQ57" s="138"/>
      <c r="AR57" s="142"/>
      <c r="AT57" s="203"/>
    </row>
    <row r="58">
      <c r="A58" s="204"/>
      <c r="B58" s="204"/>
      <c r="D58" s="2"/>
      <c r="E58" s="2"/>
      <c r="F58" s="2"/>
      <c r="G58" s="2"/>
      <c r="AM58" s="142"/>
      <c r="AN58" s="138"/>
      <c r="AO58" s="138"/>
      <c r="AP58" s="138"/>
      <c r="AQ58" s="138"/>
      <c r="AR58" s="142"/>
      <c r="AT58" s="203"/>
    </row>
    <row r="59">
      <c r="A59" s="204" t="s">
        <v>192</v>
      </c>
      <c r="B59" s="204"/>
      <c r="D59" s="2"/>
      <c r="E59" s="2"/>
      <c r="F59" s="2"/>
      <c r="G59" s="2"/>
      <c r="AM59" s="142"/>
      <c r="AN59" s="138"/>
      <c r="AO59" s="138"/>
      <c r="AP59" s="138"/>
      <c r="AQ59" s="138"/>
      <c r="AR59" s="142"/>
      <c r="AT59" s="203"/>
    </row>
    <row r="60">
      <c r="A60" s="214" t="s">
        <v>193</v>
      </c>
      <c r="B60" s="214" t="s">
        <v>194</v>
      </c>
      <c r="C60" s="214" t="s">
        <v>195</v>
      </c>
      <c r="D60" s="214" t="s">
        <v>196</v>
      </c>
      <c r="E60" s="214" t="s">
        <v>197</v>
      </c>
      <c r="F60" s="214" t="s">
        <v>198</v>
      </c>
      <c r="G60" s="214" t="s">
        <v>199</v>
      </c>
      <c r="H60" s="214" t="s">
        <v>200</v>
      </c>
      <c r="I60" s="885"/>
      <c r="J60" s="214" t="s">
        <v>421</v>
      </c>
      <c r="AG60" s="164"/>
      <c r="AH60" s="164"/>
      <c r="AI60" s="38"/>
      <c r="AJ60" s="38"/>
      <c r="AK60" s="38"/>
      <c r="AL60" s="38"/>
      <c r="AM60" s="168"/>
      <c r="AN60" s="202"/>
      <c r="AO60" s="202"/>
      <c r="AP60" s="216"/>
      <c r="AQ60" s="202"/>
      <c r="AR60" s="168"/>
      <c r="AS60" s="148"/>
      <c r="AT60" s="203"/>
    </row>
    <row r="61">
      <c r="A61" s="217" t="s">
        <v>203</v>
      </c>
      <c r="B61" s="218" t="s">
        <v>204</v>
      </c>
      <c r="C61" s="219">
        <f>$H$132</f>
        <v>0.004338794429</v>
      </c>
      <c r="D61" s="219" t="str">
        <f>$H$130</f>
        <v>#N/A</v>
      </c>
      <c r="E61" s="221"/>
      <c r="F61" s="219">
        <f>H127</f>
        <v>0.1995595296</v>
      </c>
      <c r="G61" s="219" t="str">
        <f t="shared" ref="G61:G64" si="3">max(C61:F61)</f>
        <v>#N/A</v>
      </c>
      <c r="H61" s="221" t="str">
        <f t="shared" ref="H61:H64" si="4">IFS(C61=G61, "HBM", D61=G61, "Compute", E61=G61, "ICI Lt", F61=G61, "ICI BW")</f>
        <v>#N/A</v>
      </c>
      <c r="I61" s="429"/>
      <c r="J61" s="886" t="str">
        <f t="shared" ref="J61:J66" si="5">G61/$G$76</f>
        <v>#N/A</v>
      </c>
      <c r="P61" s="887"/>
      <c r="AG61" s="38"/>
      <c r="AH61" s="38"/>
      <c r="AI61" s="164"/>
      <c r="AJ61" s="38"/>
      <c r="AK61" s="38"/>
      <c r="AL61" s="38"/>
      <c r="AM61" s="168"/>
      <c r="AN61" s="138"/>
      <c r="AO61" s="138"/>
      <c r="AP61" s="138"/>
      <c r="AQ61" s="138"/>
      <c r="AR61" s="168"/>
      <c r="AT61" s="203"/>
    </row>
    <row r="62">
      <c r="A62" s="217" t="s">
        <v>203</v>
      </c>
      <c r="B62" s="218" t="s">
        <v>205</v>
      </c>
      <c r="C62" s="219">
        <f>$H$151</f>
        <v>0.01614532158</v>
      </c>
      <c r="D62" s="219" t="str">
        <f>$H$149</f>
        <v>#N/A</v>
      </c>
      <c r="E62" s="221"/>
      <c r="F62" s="219"/>
      <c r="G62" s="219" t="str">
        <f t="shared" si="3"/>
        <v>#N/A</v>
      </c>
      <c r="H62" s="221" t="str">
        <f t="shared" si="4"/>
        <v>#N/A</v>
      </c>
      <c r="I62" s="429"/>
      <c r="J62" s="886" t="str">
        <f t="shared" si="5"/>
        <v>#N/A</v>
      </c>
      <c r="P62" s="888"/>
      <c r="AG62" s="38"/>
      <c r="AH62" s="38"/>
      <c r="AI62" s="38"/>
      <c r="AJ62" s="38"/>
      <c r="AK62" s="38"/>
      <c r="AL62" s="38"/>
      <c r="AM62" s="168"/>
      <c r="AN62" s="168"/>
      <c r="AO62" s="202"/>
      <c r="AP62" s="142"/>
      <c r="AQ62" s="168"/>
      <c r="AR62" s="168"/>
      <c r="AT62" s="203"/>
    </row>
    <row r="63">
      <c r="A63" s="217" t="s">
        <v>203</v>
      </c>
      <c r="B63" s="218" t="s">
        <v>206</v>
      </c>
      <c r="C63" s="219">
        <f>$H$170</f>
        <v>0.01468515038</v>
      </c>
      <c r="D63" s="219" t="str">
        <f>$H$168</f>
        <v>#N/A</v>
      </c>
      <c r="E63" s="221"/>
      <c r="F63" s="219"/>
      <c r="G63" s="219" t="str">
        <f t="shared" si="3"/>
        <v>#N/A</v>
      </c>
      <c r="H63" s="221" t="str">
        <f t="shared" si="4"/>
        <v>#N/A</v>
      </c>
      <c r="I63" s="429"/>
      <c r="J63" s="886" t="str">
        <f t="shared" si="5"/>
        <v>#N/A</v>
      </c>
      <c r="P63" s="888"/>
      <c r="AG63" s="38"/>
      <c r="AH63" s="38"/>
      <c r="AI63" s="38"/>
      <c r="AJ63" s="38"/>
      <c r="AK63" s="38"/>
      <c r="AL63" s="38"/>
      <c r="AM63" s="168"/>
      <c r="AN63" s="138"/>
      <c r="AO63" s="138"/>
      <c r="AP63" s="138"/>
      <c r="AQ63" s="138"/>
      <c r="AR63" s="168"/>
      <c r="AT63" s="203"/>
    </row>
    <row r="64">
      <c r="A64" s="217" t="s">
        <v>203</v>
      </c>
      <c r="B64" s="218" t="s">
        <v>207</v>
      </c>
      <c r="C64" s="219">
        <f>$H$189</f>
        <v>0.001992090712</v>
      </c>
      <c r="D64" s="219" t="str">
        <f>$H$187</f>
        <v>#N/A</v>
      </c>
      <c r="E64" s="221"/>
      <c r="F64" s="219"/>
      <c r="G64" s="219" t="str">
        <f t="shared" si="3"/>
        <v>#N/A</v>
      </c>
      <c r="H64" s="221" t="str">
        <f t="shared" si="4"/>
        <v>#N/A</v>
      </c>
      <c r="I64" s="429"/>
      <c r="J64" s="886" t="str">
        <f t="shared" si="5"/>
        <v>#N/A</v>
      </c>
      <c r="P64" s="888"/>
      <c r="AM64" s="142"/>
      <c r="AO64" s="142"/>
      <c r="AP64" s="142"/>
      <c r="AQ64" s="142"/>
      <c r="AR64" s="168"/>
      <c r="AS64" s="148"/>
      <c r="AT64" s="203"/>
    </row>
    <row r="65">
      <c r="A65" s="217" t="s">
        <v>203</v>
      </c>
      <c r="B65" s="227" t="s">
        <v>209</v>
      </c>
      <c r="C65" s="219">
        <f t="shared" ref="C65:D65" si="6">SUM(C67:C69)</f>
        <v>0.5033001538</v>
      </c>
      <c r="D65" s="219" t="str">
        <f t="shared" si="6"/>
        <v>#N/A</v>
      </c>
      <c r="E65" s="221"/>
      <c r="F65" s="219"/>
      <c r="G65" s="219" t="str">
        <f>IF(PARAMS("flash_attn"),MAX(C65:F65),0)</f>
        <v>#N/A</v>
      </c>
      <c r="H65" s="221" t="str">
        <f>IFS(G65=0,"",C65=G65, "HBM", D65=G65, "Compute", E65=G65, "ICI Lt", F65=G65, "ICI BW")</f>
        <v>#N/A</v>
      </c>
      <c r="I65" s="429"/>
      <c r="J65" s="886" t="str">
        <f t="shared" si="5"/>
        <v>#N/A</v>
      </c>
      <c r="P65" s="888"/>
      <c r="R65" s="226"/>
      <c r="S65" s="226"/>
      <c r="T65" s="226"/>
      <c r="U65" s="226"/>
      <c r="V65" s="226"/>
      <c r="W65" s="38"/>
      <c r="AM65" s="142"/>
      <c r="AO65" s="138"/>
      <c r="AP65" s="138"/>
      <c r="AQ65" s="138"/>
      <c r="AR65" s="168"/>
      <c r="AT65" s="203"/>
    </row>
    <row r="66">
      <c r="A66" s="217" t="s">
        <v>203</v>
      </c>
      <c r="B66" s="227" t="s">
        <v>210</v>
      </c>
      <c r="C66" s="219"/>
      <c r="D66" s="219"/>
      <c r="E66" s="221"/>
      <c r="F66" s="219"/>
      <c r="G66" s="219">
        <f>IF(PARAMS("flash_attn"),0,SUM(G67:G69))</f>
        <v>0</v>
      </c>
      <c r="H66" s="221"/>
      <c r="I66" s="429"/>
      <c r="J66" s="886" t="str">
        <f t="shared" si="5"/>
        <v>#N/A</v>
      </c>
      <c r="P66" s="888"/>
      <c r="R66" s="226"/>
      <c r="S66" s="226"/>
      <c r="T66" s="226"/>
      <c r="U66" s="226"/>
      <c r="V66" s="226"/>
      <c r="W66" s="38"/>
      <c r="AM66" s="142"/>
      <c r="AO66" s="138"/>
      <c r="AP66" s="138"/>
      <c r="AQ66" s="138"/>
      <c r="AR66" s="168"/>
      <c r="AT66" s="203"/>
    </row>
    <row r="67">
      <c r="A67" s="217" t="s">
        <v>203</v>
      </c>
      <c r="B67" s="218" t="s">
        <v>731</v>
      </c>
      <c r="C67" s="219">
        <f>$H$208</f>
        <v>0.4378844839</v>
      </c>
      <c r="D67" s="219" t="str">
        <f>$H$206</f>
        <v>#N/A</v>
      </c>
      <c r="E67" s="221"/>
      <c r="F67" s="219"/>
      <c r="G67" s="219" t="str">
        <f t="shared" ref="G67:G75" si="7">max(C67:F67)</f>
        <v>#N/A</v>
      </c>
      <c r="H67" s="221" t="str">
        <f t="shared" ref="H67:H75" si="8">IFS(C67=G67, "HBM", D67=G67, "Compute", E67=G67, "ICI Lt", F67=G67, "ICI BW")</f>
        <v>#N/A</v>
      </c>
      <c r="I67" s="429"/>
      <c r="J67" s="886"/>
      <c r="P67" s="888"/>
      <c r="R67" s="226"/>
      <c r="S67" s="226"/>
      <c r="T67" s="226"/>
      <c r="U67" s="226"/>
      <c r="V67" s="226"/>
      <c r="W67" s="38"/>
      <c r="AM67" s="142"/>
      <c r="AO67" s="138"/>
      <c r="AP67" s="138"/>
      <c r="AQ67" s="138"/>
      <c r="AR67" s="168"/>
      <c r="AT67" s="203"/>
    </row>
    <row r="68">
      <c r="A68" s="217" t="s">
        <v>203</v>
      </c>
      <c r="B68" s="218" t="s">
        <v>732</v>
      </c>
      <c r="C68" s="219">
        <f>$H$227</f>
        <v>0.05473556049</v>
      </c>
      <c r="D68" s="219" t="str">
        <f>$H$225</f>
        <v>#N/A</v>
      </c>
      <c r="E68" s="221"/>
      <c r="F68" s="219"/>
      <c r="G68" s="219" t="str">
        <f t="shared" si="7"/>
        <v>#N/A</v>
      </c>
      <c r="H68" s="221" t="str">
        <f t="shared" si="8"/>
        <v>#N/A</v>
      </c>
      <c r="I68" s="429"/>
      <c r="J68" s="886"/>
      <c r="P68" s="888"/>
      <c r="R68" s="228"/>
      <c r="S68" s="228"/>
      <c r="T68" s="228"/>
      <c r="U68" s="228"/>
      <c r="V68" s="228"/>
      <c r="W68" s="38"/>
      <c r="AM68" s="142"/>
      <c r="AN68" s="138"/>
      <c r="AO68" s="142"/>
      <c r="AP68" s="142"/>
      <c r="AQ68" s="138"/>
      <c r="AR68" s="168"/>
      <c r="AT68" s="203"/>
    </row>
    <row r="69">
      <c r="A69" s="217" t="s">
        <v>203</v>
      </c>
      <c r="B69" s="218" t="s">
        <v>733</v>
      </c>
      <c r="C69" s="219">
        <f>$H$246</f>
        <v>0.01068010936</v>
      </c>
      <c r="D69" s="219" t="str">
        <f>$H$244</f>
        <v>#N/A</v>
      </c>
      <c r="E69" s="221"/>
      <c r="F69" s="219"/>
      <c r="G69" s="219" t="str">
        <f t="shared" si="7"/>
        <v>#N/A</v>
      </c>
      <c r="H69" s="221" t="str">
        <f t="shared" si="8"/>
        <v>#N/A</v>
      </c>
      <c r="I69" s="429"/>
      <c r="J69" s="886"/>
      <c r="P69" s="888"/>
      <c r="R69" s="228"/>
      <c r="S69" s="228"/>
      <c r="T69" s="228"/>
      <c r="U69" s="228"/>
      <c r="V69" s="228"/>
      <c r="W69" s="38"/>
      <c r="AM69" s="142"/>
      <c r="AN69" s="138"/>
      <c r="AO69" s="138"/>
      <c r="AP69" s="138"/>
      <c r="AQ69" s="138"/>
      <c r="AR69" s="168"/>
      <c r="AT69" s="203"/>
    </row>
    <row r="70">
      <c r="A70" s="217" t="s">
        <v>203</v>
      </c>
      <c r="B70" s="218" t="s">
        <v>214</v>
      </c>
      <c r="C70" s="219">
        <f>H265</f>
        <v>0.01068010936</v>
      </c>
      <c r="D70" s="219" t="str">
        <f>H263</f>
        <v>#N/A</v>
      </c>
      <c r="E70" s="221"/>
      <c r="F70" s="219"/>
      <c r="G70" s="219" t="str">
        <f t="shared" si="7"/>
        <v>#N/A</v>
      </c>
      <c r="H70" s="221" t="str">
        <f t="shared" si="8"/>
        <v>#N/A</v>
      </c>
      <c r="I70" s="429"/>
      <c r="J70" s="886" t="str">
        <f t="shared" ref="J70:J76" si="9">G70/$G$76</f>
        <v>#N/A</v>
      </c>
      <c r="P70" s="888"/>
      <c r="R70" s="228"/>
      <c r="S70" s="228"/>
      <c r="T70" s="228"/>
      <c r="U70" s="228"/>
      <c r="V70" s="228"/>
      <c r="W70" s="229"/>
      <c r="AK70" s="203"/>
      <c r="AM70" s="142"/>
      <c r="AN70" s="138"/>
      <c r="AO70" s="138"/>
      <c r="AP70" s="138"/>
      <c r="AQ70" s="138"/>
      <c r="AR70" s="168"/>
      <c r="AT70" s="203"/>
    </row>
    <row r="71">
      <c r="A71" s="217" t="s">
        <v>203</v>
      </c>
      <c r="B71" s="218" t="s">
        <v>216</v>
      </c>
      <c r="C71" s="219">
        <f>H284</f>
        <v>0.03988353341</v>
      </c>
      <c r="D71" s="219" t="str">
        <f>H282</f>
        <v>#N/A</v>
      </c>
      <c r="E71" s="221"/>
      <c r="F71" s="219"/>
      <c r="G71" s="219" t="str">
        <f t="shared" si="7"/>
        <v>#N/A</v>
      </c>
      <c r="H71" s="221" t="str">
        <f t="shared" si="8"/>
        <v>#N/A</v>
      </c>
      <c r="I71" s="429"/>
      <c r="J71" s="886" t="str">
        <f t="shared" si="9"/>
        <v>#N/A</v>
      </c>
      <c r="P71" s="888"/>
      <c r="R71" s="228"/>
      <c r="S71" s="228"/>
      <c r="T71" s="228"/>
      <c r="U71" s="230"/>
      <c r="V71" s="230"/>
      <c r="W71" s="38"/>
      <c r="AK71" s="231"/>
      <c r="AL71" s="232"/>
      <c r="AM71" s="168"/>
      <c r="AN71" s="138"/>
      <c r="AO71" s="138"/>
      <c r="AP71" s="138"/>
      <c r="AQ71" s="138"/>
      <c r="AR71" s="168"/>
      <c r="AT71" s="203"/>
    </row>
    <row r="72">
      <c r="A72" s="217" t="s">
        <v>217</v>
      </c>
      <c r="B72" s="233" t="s">
        <v>218</v>
      </c>
      <c r="C72" s="219"/>
      <c r="D72" s="219"/>
      <c r="E72" s="221"/>
      <c r="F72" s="219">
        <f>$H$332</f>
        <v>0.1025390625</v>
      </c>
      <c r="G72" s="219">
        <f t="shared" si="7"/>
        <v>0.1025390625</v>
      </c>
      <c r="H72" s="221" t="str">
        <f t="shared" si="8"/>
        <v>ICI BW</v>
      </c>
      <c r="I72" s="429"/>
      <c r="J72" s="886" t="str">
        <f t="shared" si="9"/>
        <v>#N/A</v>
      </c>
      <c r="P72" s="888"/>
      <c r="R72" s="38"/>
      <c r="S72" s="38"/>
      <c r="T72" s="38"/>
      <c r="U72" s="38"/>
      <c r="V72" s="38"/>
      <c r="W72" s="38"/>
      <c r="AM72" s="142"/>
      <c r="AN72" s="138"/>
      <c r="AO72" s="142"/>
      <c r="AP72" s="142"/>
      <c r="AQ72" s="194"/>
      <c r="AR72" s="142"/>
    </row>
    <row r="73">
      <c r="A73" s="217" t="s">
        <v>217</v>
      </c>
      <c r="B73" s="233" t="s">
        <v>219</v>
      </c>
      <c r="C73" s="219">
        <f>$H$375</f>
        <v>0.1922419686</v>
      </c>
      <c r="D73" s="219" t="str">
        <f>$H$373</f>
        <v>#N/A</v>
      </c>
      <c r="E73" s="221"/>
      <c r="F73" s="219">
        <f>$H$370</f>
        <v>0.0390625</v>
      </c>
      <c r="G73" s="219" t="str">
        <f t="shared" si="7"/>
        <v>#N/A</v>
      </c>
      <c r="H73" s="221" t="str">
        <f t="shared" si="8"/>
        <v>#N/A</v>
      </c>
      <c r="I73" s="429"/>
      <c r="J73" s="886" t="str">
        <f t="shared" si="9"/>
        <v>#N/A</v>
      </c>
      <c r="P73" s="888"/>
      <c r="R73" s="38"/>
      <c r="S73" s="38"/>
      <c r="T73" s="38"/>
      <c r="U73" s="38"/>
      <c r="V73" s="38"/>
      <c r="W73" s="234"/>
      <c r="AM73" s="142"/>
      <c r="AN73" s="138"/>
      <c r="AO73" s="138"/>
      <c r="AP73" s="138"/>
      <c r="AQ73" s="138"/>
      <c r="AR73" s="142"/>
      <c r="AT73" s="149"/>
    </row>
    <row r="74">
      <c r="A74" s="217" t="s">
        <v>217</v>
      </c>
      <c r="B74" s="233" t="s">
        <v>220</v>
      </c>
      <c r="C74" s="219">
        <f>$H$405</f>
        <v>0.1521915584</v>
      </c>
      <c r="D74" s="219" t="str">
        <f>$H$403</f>
        <v>#N/A</v>
      </c>
      <c r="E74" s="221"/>
      <c r="F74" s="219">
        <f>$H$400</f>
        <v>0</v>
      </c>
      <c r="G74" s="219" t="str">
        <f t="shared" si="7"/>
        <v>#N/A</v>
      </c>
      <c r="H74" s="221" t="str">
        <f t="shared" si="8"/>
        <v>#N/A</v>
      </c>
      <c r="I74" s="429"/>
      <c r="J74" s="886" t="str">
        <f t="shared" si="9"/>
        <v>#N/A</v>
      </c>
      <c r="P74" s="888"/>
      <c r="R74" s="38"/>
      <c r="S74" s="38"/>
      <c r="T74" s="38"/>
      <c r="U74" s="38"/>
      <c r="V74" s="38"/>
      <c r="W74" s="234"/>
      <c r="AM74" s="142"/>
      <c r="AN74" s="138"/>
      <c r="AO74" s="138"/>
      <c r="AP74" s="142"/>
      <c r="AQ74" s="142"/>
      <c r="AR74" s="142"/>
    </row>
    <row r="75">
      <c r="A75" s="217" t="s">
        <v>217</v>
      </c>
      <c r="B75" s="233" t="s">
        <v>221</v>
      </c>
      <c r="C75" s="219"/>
      <c r="D75" s="219"/>
      <c r="E75" s="221"/>
      <c r="F75" s="219">
        <f>$H$442</f>
        <v>0.1993815104</v>
      </c>
      <c r="G75" s="219">
        <f t="shared" si="7"/>
        <v>0.1993815104</v>
      </c>
      <c r="H75" s="221" t="str">
        <f t="shared" si="8"/>
        <v>ICI BW</v>
      </c>
      <c r="I75" s="429"/>
      <c r="J75" s="886" t="str">
        <f t="shared" si="9"/>
        <v>#N/A</v>
      </c>
      <c r="P75" s="888"/>
      <c r="AM75" s="142"/>
      <c r="AN75" s="138"/>
      <c r="AO75" s="138"/>
      <c r="AP75" s="138"/>
      <c r="AQ75" s="138"/>
      <c r="AR75" s="142"/>
      <c r="AT75" s="203"/>
    </row>
    <row r="76">
      <c r="A76" s="235"/>
      <c r="B76" s="236"/>
      <c r="C76" s="236"/>
      <c r="D76" s="236"/>
      <c r="E76" s="235" t="s">
        <v>222</v>
      </c>
      <c r="F76" s="237" t="s">
        <v>59</v>
      </c>
      <c r="G76" s="236" t="str">
        <f>SUM(G61:G66,G70:G75)</f>
        <v>#N/A</v>
      </c>
      <c r="H76" s="236"/>
      <c r="I76" s="239"/>
      <c r="J76" s="240" t="str">
        <f t="shared" si="9"/>
        <v>#N/A</v>
      </c>
      <c r="P76" s="888"/>
      <c r="AG76" s="164"/>
      <c r="AH76" s="164"/>
      <c r="AI76" s="38"/>
      <c r="AJ76" s="38"/>
      <c r="AK76" s="38"/>
      <c r="AL76" s="38"/>
      <c r="AM76" s="168"/>
      <c r="AN76" s="202"/>
      <c r="AO76" s="202"/>
      <c r="AP76" s="216"/>
      <c r="AQ76" s="202"/>
      <c r="AR76" s="168"/>
      <c r="AT76" s="203"/>
    </row>
    <row r="77">
      <c r="A77" s="241"/>
      <c r="B77" s="236"/>
      <c r="C77" s="236"/>
      <c r="D77" s="236"/>
      <c r="E77" s="241"/>
      <c r="F77" s="237" t="s">
        <v>223</v>
      </c>
      <c r="G77" s="889" t="str">
        <f>SUM(G61:G66,G70:G71)+MAX(G72:G73)+MAX(G74:G75)</f>
        <v>#N/A</v>
      </c>
      <c r="H77" s="236"/>
      <c r="I77" s="239"/>
      <c r="J77" s="240"/>
      <c r="P77" s="888"/>
      <c r="AG77" s="164"/>
      <c r="AH77" s="164"/>
      <c r="AI77" s="38"/>
      <c r="AJ77" s="38"/>
      <c r="AK77" s="38"/>
      <c r="AL77" s="38"/>
      <c r="AM77" s="168"/>
      <c r="AN77" s="202"/>
      <c r="AO77" s="202"/>
      <c r="AP77" s="216"/>
      <c r="AQ77" s="202"/>
      <c r="AR77" s="168"/>
      <c r="AT77" s="203"/>
    </row>
    <row r="78">
      <c r="A78" s="243" t="s">
        <v>224</v>
      </c>
      <c r="B78" s="244"/>
      <c r="C78" s="244"/>
      <c r="D78" s="244"/>
      <c r="E78" s="243" t="s">
        <v>225</v>
      </c>
      <c r="F78" s="245" t="s">
        <v>59</v>
      </c>
      <c r="G78" s="890" t="str">
        <f>IF(F78=F76,G76,G77)</f>
        <v>#N/A</v>
      </c>
      <c r="H78" s="244"/>
      <c r="I78" s="247"/>
      <c r="J78" s="247"/>
      <c r="P78" s="891"/>
      <c r="AG78" s="38"/>
      <c r="AH78" s="38"/>
      <c r="AI78" s="38"/>
      <c r="AJ78" s="38"/>
      <c r="AK78" s="38"/>
      <c r="AL78" s="38"/>
      <c r="AM78" s="168"/>
      <c r="AN78" s="168"/>
      <c r="AO78" s="202"/>
      <c r="AP78" s="142"/>
      <c r="AQ78" s="168"/>
      <c r="AR78" s="168"/>
      <c r="AT78" s="203"/>
    </row>
    <row r="79" ht="15.0" customHeight="1">
      <c r="P79" s="147"/>
      <c r="AG79" s="38"/>
      <c r="AH79" s="38"/>
      <c r="AI79" s="38"/>
      <c r="AJ79" s="38"/>
      <c r="AK79" s="38"/>
      <c r="AL79" s="38"/>
      <c r="AM79" s="168"/>
      <c r="AN79" s="168"/>
      <c r="AO79" s="202"/>
      <c r="AP79" s="142"/>
      <c r="AQ79" s="168"/>
      <c r="AR79" s="168"/>
      <c r="AT79" s="203"/>
    </row>
    <row r="80">
      <c r="P80" s="147"/>
      <c r="AG80" s="38"/>
      <c r="AH80" s="38"/>
      <c r="AI80" s="38"/>
      <c r="AJ80" s="38"/>
      <c r="AK80" s="38"/>
      <c r="AL80" s="38"/>
      <c r="AM80" s="168"/>
      <c r="AN80" s="168"/>
      <c r="AO80" s="202"/>
      <c r="AP80" s="142"/>
      <c r="AQ80" s="168"/>
      <c r="AR80" s="168"/>
      <c r="AT80" s="203"/>
    </row>
    <row r="81">
      <c r="E81" s="204" t="s">
        <v>227</v>
      </c>
      <c r="P81" s="147"/>
      <c r="AG81" s="38"/>
      <c r="AH81" s="38"/>
      <c r="AI81" s="38"/>
      <c r="AJ81" s="38"/>
      <c r="AK81" s="38"/>
      <c r="AL81" s="38"/>
      <c r="AM81" s="168"/>
      <c r="AN81" s="138"/>
      <c r="AO81" s="138"/>
      <c r="AP81" s="138"/>
      <c r="AQ81" s="138"/>
      <c r="AR81" s="168"/>
      <c r="AT81" s="203"/>
    </row>
    <row r="82">
      <c r="A82" s="164"/>
      <c r="B82" s="38"/>
      <c r="C82" s="38"/>
      <c r="E82" s="249" t="s">
        <v>229</v>
      </c>
      <c r="F82" s="250" t="s">
        <v>230</v>
      </c>
      <c r="G82" s="251"/>
      <c r="H82" s="252"/>
      <c r="I82" s="250" t="s">
        <v>231</v>
      </c>
      <c r="J82" s="251"/>
      <c r="K82" s="251"/>
      <c r="L82" s="251"/>
      <c r="M82" s="251"/>
      <c r="N82" s="252"/>
      <c r="O82" s="253" t="s">
        <v>232</v>
      </c>
      <c r="P82" s="254" t="s">
        <v>233</v>
      </c>
      <c r="Q82" s="255" t="s">
        <v>234</v>
      </c>
      <c r="AM82" s="142"/>
      <c r="AO82" s="142"/>
      <c r="AP82" s="142"/>
      <c r="AQ82" s="142"/>
      <c r="AR82" s="168"/>
      <c r="AT82" s="203"/>
    </row>
    <row r="83">
      <c r="A83" s="164"/>
      <c r="B83" s="38"/>
      <c r="C83" s="38"/>
      <c r="D83" s="38"/>
      <c r="E83" s="258" t="s">
        <v>236</v>
      </c>
      <c r="F83" s="259" t="s">
        <v>237</v>
      </c>
      <c r="G83" s="260"/>
      <c r="H83" s="261" t="s">
        <v>238</v>
      </c>
      <c r="I83" s="261" t="s">
        <v>239</v>
      </c>
      <c r="J83" s="261"/>
      <c r="K83" s="262" t="s">
        <v>40</v>
      </c>
      <c r="L83" s="262" t="s">
        <v>38</v>
      </c>
      <c r="M83" s="261" t="s">
        <v>125</v>
      </c>
      <c r="N83" s="261" t="s">
        <v>240</v>
      </c>
      <c r="O83" s="263" t="s">
        <v>63</v>
      </c>
      <c r="P83" s="264"/>
      <c r="Q83" s="262" t="b">
        <v>0</v>
      </c>
      <c r="AM83" s="142"/>
      <c r="AO83" s="138"/>
      <c r="AP83" s="138"/>
      <c r="AQ83" s="138"/>
      <c r="AR83" s="168"/>
      <c r="AT83" s="203"/>
    </row>
    <row r="84">
      <c r="A84" s="164"/>
      <c r="B84" s="38"/>
      <c r="C84" s="38"/>
      <c r="D84" s="38"/>
      <c r="E84" s="266"/>
      <c r="F84" s="267"/>
      <c r="G84" s="268"/>
      <c r="H84" s="269" t="s">
        <v>242</v>
      </c>
      <c r="I84" s="270" t="s">
        <v>239</v>
      </c>
      <c r="J84" s="271"/>
      <c r="K84" s="270">
        <f t="shared" ref="K84:M84" si="10">PARAMS(K83)</f>
        <v>4096</v>
      </c>
      <c r="L84" s="270">
        <f t="shared" si="10"/>
        <v>1</v>
      </c>
      <c r="M84" s="270">
        <f t="shared" si="10"/>
        <v>7168</v>
      </c>
      <c r="N84" s="270" t="s">
        <v>240</v>
      </c>
      <c r="O84" s="272"/>
      <c r="P84" s="273">
        <f>SIZEOF_IN_MIB(J84:M84, $O83)</f>
        <v>28</v>
      </c>
      <c r="Q84" s="269" t="b">
        <v>0</v>
      </c>
      <c r="AM84" s="142"/>
      <c r="AN84" s="138"/>
      <c r="AO84" s="142"/>
      <c r="AP84" s="142"/>
      <c r="AQ84" s="138"/>
      <c r="AR84" s="168"/>
      <c r="AT84" s="203"/>
    </row>
    <row r="85">
      <c r="A85" s="164"/>
      <c r="B85" s="38"/>
      <c r="C85" s="38"/>
      <c r="D85" s="38"/>
      <c r="E85" s="266"/>
      <c r="F85" s="267"/>
      <c r="G85" s="268"/>
      <c r="H85" s="274" t="s">
        <v>244</v>
      </c>
      <c r="I85" s="274" t="s">
        <v>239</v>
      </c>
      <c r="J85" s="261"/>
      <c r="K85" s="262" t="s">
        <v>32</v>
      </c>
      <c r="L85" s="262"/>
      <c r="M85" s="262" t="s">
        <v>33</v>
      </c>
      <c r="N85" s="274" t="s">
        <v>240</v>
      </c>
      <c r="O85" s="275"/>
      <c r="P85" s="276"/>
      <c r="Q85" s="262" t="b">
        <v>0</v>
      </c>
      <c r="AM85" s="142"/>
      <c r="AN85" s="138"/>
      <c r="AO85" s="138"/>
      <c r="AP85" s="138"/>
      <c r="AQ85" s="138"/>
      <c r="AR85" s="168"/>
      <c r="AT85" s="203"/>
    </row>
    <row r="86">
      <c r="A86" s="164"/>
      <c r="B86" s="38"/>
      <c r="C86" s="38"/>
      <c r="D86" s="38"/>
      <c r="E86" s="277"/>
      <c r="F86" s="278"/>
      <c r="G86" s="279"/>
      <c r="H86" s="269" t="s">
        <v>246</v>
      </c>
      <c r="I86" s="271" t="s">
        <v>239</v>
      </c>
      <c r="J86" s="270"/>
      <c r="K86" s="271">
        <f t="shared" ref="K86:M86" si="11">K84/SHARDING(K85)</f>
        <v>512</v>
      </c>
      <c r="L86" s="271">
        <f t="shared" si="11"/>
        <v>1</v>
      </c>
      <c r="M86" s="271">
        <f t="shared" si="11"/>
        <v>3584</v>
      </c>
      <c r="N86" s="271" t="s">
        <v>240</v>
      </c>
      <c r="O86" s="280"/>
      <c r="P86" s="273">
        <f>SIZEOF_IN_MIB(J86:M86, $O83)</f>
        <v>1.75</v>
      </c>
      <c r="Q86" s="269" t="b">
        <v>0</v>
      </c>
      <c r="AG86" s="2"/>
      <c r="AK86" s="203"/>
      <c r="AM86" s="142"/>
      <c r="AN86" s="138"/>
      <c r="AO86" s="138"/>
      <c r="AP86" s="138"/>
      <c r="AQ86" s="138"/>
      <c r="AR86" s="168"/>
      <c r="AT86" s="203"/>
    </row>
    <row r="87">
      <c r="A87" s="164"/>
      <c r="B87" s="38"/>
      <c r="C87" s="38"/>
      <c r="D87" s="38"/>
      <c r="E87" s="258" t="s">
        <v>248</v>
      </c>
      <c r="F87" s="282" t="s">
        <v>249</v>
      </c>
      <c r="G87" s="260"/>
      <c r="H87" s="261" t="s">
        <v>238</v>
      </c>
      <c r="I87" s="261" t="s">
        <v>239</v>
      </c>
      <c r="J87" s="261"/>
      <c r="K87" s="262" t="s">
        <v>40</v>
      </c>
      <c r="L87" s="262" t="s">
        <v>38</v>
      </c>
      <c r="M87" s="283" t="s">
        <v>125</v>
      </c>
      <c r="N87" s="261" t="s">
        <v>240</v>
      </c>
      <c r="O87" s="263" t="s">
        <v>63</v>
      </c>
      <c r="P87" s="264"/>
      <c r="Q87" s="263" t="b">
        <v>0</v>
      </c>
      <c r="AG87" s="2"/>
      <c r="AK87" s="231"/>
      <c r="AL87" s="232"/>
      <c r="AM87" s="168"/>
      <c r="AN87" s="138"/>
      <c r="AO87" s="138"/>
      <c r="AP87" s="138"/>
      <c r="AQ87" s="138"/>
      <c r="AR87" s="168"/>
      <c r="AT87" s="203"/>
    </row>
    <row r="88">
      <c r="A88" s="38"/>
      <c r="B88" s="38"/>
      <c r="C88" s="38"/>
      <c r="D88" s="38"/>
      <c r="E88" s="266"/>
      <c r="F88" s="267"/>
      <c r="G88" s="268"/>
      <c r="H88" s="269" t="s">
        <v>242</v>
      </c>
      <c r="I88" s="270" t="s">
        <v>239</v>
      </c>
      <c r="J88" s="271"/>
      <c r="K88" s="270">
        <f t="shared" ref="K88:M88" si="12">PARAMS(K87)</f>
        <v>4096</v>
      </c>
      <c r="L88" s="270">
        <f t="shared" si="12"/>
        <v>1</v>
      </c>
      <c r="M88" s="270">
        <f t="shared" si="12"/>
        <v>7168</v>
      </c>
      <c r="N88" s="270" t="s">
        <v>240</v>
      </c>
      <c r="O88" s="272"/>
      <c r="P88" s="273">
        <f>SIZEOF_IN_MIB(J88:M88, $O87)</f>
        <v>28</v>
      </c>
      <c r="Q88" s="272"/>
      <c r="AG88" s="2"/>
      <c r="AM88" s="38"/>
      <c r="AR88" s="38"/>
    </row>
    <row r="89">
      <c r="A89" s="87"/>
      <c r="B89" s="87"/>
      <c r="C89" s="87"/>
      <c r="D89" s="87"/>
      <c r="E89" s="266"/>
      <c r="F89" s="267"/>
      <c r="G89" s="268"/>
      <c r="H89" s="274" t="s">
        <v>244</v>
      </c>
      <c r="I89" s="274" t="s">
        <v>239</v>
      </c>
      <c r="J89" s="261"/>
      <c r="K89" s="262" t="s">
        <v>143</v>
      </c>
      <c r="L89" s="262"/>
      <c r="M89" s="274"/>
      <c r="N89" s="274" t="s">
        <v>240</v>
      </c>
      <c r="O89" s="275"/>
      <c r="P89" s="276"/>
      <c r="Q89" s="275"/>
    </row>
    <row r="90">
      <c r="A90" s="87"/>
      <c r="B90" s="87"/>
      <c r="C90" s="87"/>
      <c r="D90" s="87"/>
      <c r="E90" s="266"/>
      <c r="F90" s="278"/>
      <c r="G90" s="279"/>
      <c r="H90" s="269" t="s">
        <v>246</v>
      </c>
      <c r="I90" s="271" t="s">
        <v>239</v>
      </c>
      <c r="J90" s="270"/>
      <c r="K90" s="271">
        <f t="shared" ref="K90:M90" si="13">K88/SHARDING(K89)</f>
        <v>256</v>
      </c>
      <c r="L90" s="271">
        <f t="shared" si="13"/>
        <v>1</v>
      </c>
      <c r="M90" s="271">
        <f t="shared" si="13"/>
        <v>7168</v>
      </c>
      <c r="N90" s="271" t="s">
        <v>240</v>
      </c>
      <c r="O90" s="280"/>
      <c r="P90" s="273">
        <f>SIZEOF_IN_MIB(J90:M90, $O87)</f>
        <v>1.75</v>
      </c>
      <c r="Q90" s="280"/>
      <c r="AG90" s="2"/>
    </row>
    <row r="91">
      <c r="A91" s="87"/>
      <c r="B91" s="87"/>
      <c r="C91" s="87"/>
      <c r="D91" s="87"/>
      <c r="E91" s="266"/>
      <c r="F91" s="259" t="s">
        <v>253</v>
      </c>
      <c r="G91" s="260"/>
      <c r="H91" s="274" t="s">
        <v>238</v>
      </c>
      <c r="I91" s="274" t="s">
        <v>239</v>
      </c>
      <c r="J91" s="261"/>
      <c r="K91" s="261"/>
      <c r="L91" s="286" t="s">
        <v>125</v>
      </c>
      <c r="M91" s="262" t="s">
        <v>142</v>
      </c>
      <c r="N91" s="274" t="s">
        <v>240</v>
      </c>
      <c r="O91" s="263" t="s">
        <v>63</v>
      </c>
      <c r="P91" s="276"/>
      <c r="Q91" s="263" t="b">
        <v>0</v>
      </c>
      <c r="AP91" s="138"/>
      <c r="AQ91" s="138"/>
      <c r="AT91" s="149"/>
    </row>
    <row r="92">
      <c r="A92" s="87"/>
      <c r="B92" s="87"/>
      <c r="C92" s="87"/>
      <c r="D92" s="87"/>
      <c r="E92" s="266"/>
      <c r="F92" s="267"/>
      <c r="G92" s="268"/>
      <c r="H92" s="269" t="s">
        <v>242</v>
      </c>
      <c r="I92" s="271" t="s">
        <v>239</v>
      </c>
      <c r="J92" s="270"/>
      <c r="K92" s="270"/>
      <c r="L92" s="271">
        <f t="shared" ref="L92:M92" si="14">PARAMS(L91)</f>
        <v>7168</v>
      </c>
      <c r="M92" s="271">
        <f t="shared" si="14"/>
        <v>1536</v>
      </c>
      <c r="N92" s="271" t="s">
        <v>240</v>
      </c>
      <c r="O92" s="272"/>
      <c r="P92" s="273">
        <f>SIZEOF_IN_MIB(J92:M92, $O91)</f>
        <v>10.5</v>
      </c>
      <c r="Q92" s="272"/>
      <c r="AP92" s="142"/>
    </row>
    <row r="93">
      <c r="A93" s="87"/>
      <c r="B93" s="87"/>
      <c r="C93" s="87"/>
      <c r="D93" s="87"/>
      <c r="E93" s="266"/>
      <c r="F93" s="267"/>
      <c r="G93" s="268"/>
      <c r="H93" s="274" t="s">
        <v>244</v>
      </c>
      <c r="I93" s="274" t="s">
        <v>239</v>
      </c>
      <c r="J93" s="261"/>
      <c r="K93" s="261"/>
      <c r="L93" s="274"/>
      <c r="M93" s="274"/>
      <c r="N93" s="274" t="s">
        <v>240</v>
      </c>
      <c r="O93" s="275"/>
      <c r="P93" s="276"/>
      <c r="Q93" s="275"/>
      <c r="AP93" s="138"/>
      <c r="AQ93" s="138"/>
      <c r="AT93" s="149"/>
    </row>
    <row r="94">
      <c r="A94" s="87"/>
      <c r="B94" s="87"/>
      <c r="C94" s="87"/>
      <c r="D94" s="87"/>
      <c r="E94" s="266"/>
      <c r="F94" s="278"/>
      <c r="G94" s="279"/>
      <c r="H94" s="271" t="s">
        <v>246</v>
      </c>
      <c r="I94" s="271" t="s">
        <v>239</v>
      </c>
      <c r="J94" s="270"/>
      <c r="K94" s="270"/>
      <c r="L94" s="271">
        <f t="shared" ref="L94:M94" si="15">L92/SHARDING(L93)</f>
        <v>7168</v>
      </c>
      <c r="M94" s="271">
        <f t="shared" si="15"/>
        <v>1536</v>
      </c>
      <c r="N94" s="271" t="s">
        <v>240</v>
      </c>
      <c r="O94" s="280"/>
      <c r="P94" s="273">
        <f>SIZEOF_IN_MIB(J94:M94, $O91)</f>
        <v>10.5</v>
      </c>
      <c r="Q94" s="280"/>
    </row>
    <row r="95">
      <c r="A95" s="87"/>
      <c r="B95" s="87"/>
      <c r="C95" s="87"/>
      <c r="D95" s="87"/>
      <c r="E95" s="266"/>
      <c r="F95" s="259" t="s">
        <v>257</v>
      </c>
      <c r="G95" s="260"/>
      <c r="H95" s="289" t="s">
        <v>238</v>
      </c>
      <c r="I95" s="289" t="s">
        <v>239</v>
      </c>
      <c r="J95" s="290"/>
      <c r="K95" s="195" t="s">
        <v>40</v>
      </c>
      <c r="L95" s="195" t="s">
        <v>38</v>
      </c>
      <c r="M95" s="195" t="s">
        <v>142</v>
      </c>
      <c r="N95" s="289" t="s">
        <v>240</v>
      </c>
      <c r="O95" s="291" t="s">
        <v>82</v>
      </c>
      <c r="P95" s="292"/>
      <c r="Q95" s="291" t="b">
        <v>0</v>
      </c>
    </row>
    <row r="96">
      <c r="A96" s="87"/>
      <c r="B96" s="87"/>
      <c r="C96" s="87"/>
      <c r="D96" s="87"/>
      <c r="E96" s="266"/>
      <c r="F96" s="267"/>
      <c r="G96" s="268"/>
      <c r="H96" s="195" t="s">
        <v>242</v>
      </c>
      <c r="I96" s="289" t="s">
        <v>239</v>
      </c>
      <c r="J96" s="290"/>
      <c r="K96" s="289">
        <f t="shared" ref="K96:M96" si="16">PARAMS(K95)</f>
        <v>4096</v>
      </c>
      <c r="L96" s="290">
        <f t="shared" si="16"/>
        <v>1</v>
      </c>
      <c r="M96" s="289">
        <f t="shared" si="16"/>
        <v>1536</v>
      </c>
      <c r="N96" s="289" t="s">
        <v>240</v>
      </c>
      <c r="O96" s="266"/>
      <c r="P96" s="292">
        <f>SIZEOF_IN_MIB(K96:M96, $O95)</f>
        <v>12</v>
      </c>
      <c r="Q96" s="266"/>
    </row>
    <row r="97">
      <c r="A97" s="87"/>
      <c r="B97" s="87"/>
      <c r="C97" s="87"/>
      <c r="D97" s="87"/>
      <c r="E97" s="266"/>
      <c r="F97" s="267"/>
      <c r="G97" s="268"/>
      <c r="H97" s="289" t="s">
        <v>244</v>
      </c>
      <c r="I97" s="289" t="s">
        <v>239</v>
      </c>
      <c r="J97" s="290"/>
      <c r="K97" s="195" t="s">
        <v>143</v>
      </c>
      <c r="L97" s="195"/>
      <c r="M97" s="289"/>
      <c r="N97" s="289" t="s">
        <v>240</v>
      </c>
      <c r="O97" s="266"/>
      <c r="P97" s="292"/>
      <c r="Q97" s="266"/>
    </row>
    <row r="98">
      <c r="A98" s="87"/>
      <c r="B98" s="87"/>
      <c r="C98" s="87"/>
      <c r="D98" s="87"/>
      <c r="E98" s="266"/>
      <c r="F98" s="278"/>
      <c r="G98" s="279"/>
      <c r="H98" s="289" t="s">
        <v>246</v>
      </c>
      <c r="I98" s="289" t="s">
        <v>239</v>
      </c>
      <c r="J98" s="290"/>
      <c r="K98" s="289">
        <f t="shared" ref="K98:M98" si="17">K96/SHARDING(K97)</f>
        <v>256</v>
      </c>
      <c r="L98" s="289">
        <f t="shared" si="17"/>
        <v>1</v>
      </c>
      <c r="M98" s="289">
        <f t="shared" si="17"/>
        <v>1536</v>
      </c>
      <c r="N98" s="289" t="s">
        <v>240</v>
      </c>
      <c r="O98" s="277"/>
      <c r="P98" s="292">
        <f>SIZEOF_IN_MIB(K98:M98, $O95)</f>
        <v>0.75</v>
      </c>
      <c r="Q98" s="277"/>
    </row>
    <row r="99">
      <c r="A99" s="87"/>
      <c r="B99" s="87"/>
      <c r="C99" s="87"/>
      <c r="E99" s="266"/>
      <c r="F99" s="296" t="s">
        <v>258</v>
      </c>
      <c r="G99" s="297" t="s">
        <v>259</v>
      </c>
      <c r="H99" s="298" t="s">
        <v>238</v>
      </c>
      <c r="I99" s="290" t="s">
        <v>239</v>
      </c>
      <c r="J99" s="290" t="str">
        <f t="array" ref="J99:M102">J83:M86</f>
        <v/>
      </c>
      <c r="K99" s="195" t="s">
        <v>40</v>
      </c>
      <c r="L99" s="195" t="s">
        <v>38</v>
      </c>
      <c r="M99" s="299" t="s">
        <v>125</v>
      </c>
      <c r="N99" s="290" t="s">
        <v>240</v>
      </c>
      <c r="O99" s="291" t="s">
        <v>63</v>
      </c>
      <c r="P99" s="290"/>
      <c r="Q99" s="291"/>
    </row>
    <row r="100">
      <c r="A100" s="87"/>
      <c r="B100" s="87"/>
      <c r="C100" s="87"/>
      <c r="E100" s="266"/>
      <c r="F100" s="266"/>
      <c r="G100" s="266"/>
      <c r="H100" s="300" t="s">
        <v>242</v>
      </c>
      <c r="I100" s="290" t="s">
        <v>239</v>
      </c>
      <c r="J100" s="289"/>
      <c r="K100" s="290">
        <v>4096.0</v>
      </c>
      <c r="L100" s="290">
        <v>1.0</v>
      </c>
      <c r="M100" s="290">
        <v>7168.0</v>
      </c>
      <c r="N100" s="290" t="s">
        <v>240</v>
      </c>
      <c r="O100" s="266"/>
      <c r="P100" s="301">
        <f>SIZEOF_IN_MIB(J100:M100, O99)</f>
        <v>28</v>
      </c>
      <c r="Q100" s="266"/>
    </row>
    <row r="101">
      <c r="A101" s="87"/>
      <c r="B101" s="87"/>
      <c r="C101" s="87"/>
      <c r="E101" s="266"/>
      <c r="F101" s="266"/>
      <c r="G101" s="266"/>
      <c r="H101" s="300" t="s">
        <v>260</v>
      </c>
      <c r="I101" s="289" t="s">
        <v>239</v>
      </c>
      <c r="J101" s="290"/>
      <c r="K101" s="195" t="s">
        <v>32</v>
      </c>
      <c r="L101" s="195"/>
      <c r="M101" s="195" t="s">
        <v>33</v>
      </c>
      <c r="N101" s="289" t="s">
        <v>240</v>
      </c>
      <c r="O101" s="266"/>
      <c r="P101" s="301"/>
      <c r="Q101" s="266"/>
    </row>
    <row r="102">
      <c r="A102" s="87"/>
      <c r="B102" s="87"/>
      <c r="C102" s="87"/>
      <c r="E102" s="266"/>
      <c r="F102" s="266"/>
      <c r="G102" s="266"/>
      <c r="H102" s="302" t="s">
        <v>261</v>
      </c>
      <c r="I102" s="274" t="s">
        <v>239</v>
      </c>
      <c r="J102" s="261"/>
      <c r="K102" s="274">
        <v>512.0</v>
      </c>
      <c r="L102" s="274">
        <v>1.0</v>
      </c>
      <c r="M102" s="274">
        <v>3584.0</v>
      </c>
      <c r="N102" s="262" t="s">
        <v>240</v>
      </c>
      <c r="O102" s="275"/>
      <c r="P102" s="303">
        <f>SIZEOF_IN_MIB(J102:M102, O99)</f>
        <v>1.75</v>
      </c>
      <c r="Q102" s="275"/>
    </row>
    <row r="103">
      <c r="A103" s="87"/>
      <c r="B103" s="87"/>
      <c r="C103" s="87"/>
      <c r="E103" s="266"/>
      <c r="F103" s="266"/>
      <c r="G103" s="277"/>
      <c r="H103" s="304" t="s">
        <v>262</v>
      </c>
      <c r="I103" s="271" t="s">
        <v>239</v>
      </c>
      <c r="J103" s="270"/>
      <c r="K103" s="269"/>
      <c r="L103" s="269"/>
      <c r="M103" s="269"/>
      <c r="N103" s="271" t="s">
        <v>240</v>
      </c>
      <c r="O103" s="280"/>
      <c r="P103" s="305"/>
      <c r="Q103" s="280"/>
      <c r="R103" s="38"/>
      <c r="S103" s="38"/>
      <c r="AG103" s="38"/>
      <c r="AH103" s="38"/>
      <c r="AI103" s="38"/>
      <c r="AJ103" s="38"/>
      <c r="AK103" s="38"/>
      <c r="AL103" s="38"/>
      <c r="AM103" s="38"/>
      <c r="AN103" s="38"/>
      <c r="AO103" s="38"/>
      <c r="AP103" s="38"/>
      <c r="AQ103" s="38"/>
      <c r="AR103" s="38"/>
      <c r="AS103" s="38"/>
      <c r="AT103" s="38"/>
    </row>
    <row r="104">
      <c r="A104" s="87"/>
      <c r="B104" s="87"/>
      <c r="C104" s="87"/>
      <c r="E104" s="266"/>
      <c r="F104" s="266"/>
      <c r="G104" s="306" t="s">
        <v>263</v>
      </c>
      <c r="H104" s="307"/>
      <c r="I104" s="308"/>
      <c r="J104" s="308"/>
      <c r="K104" s="308"/>
      <c r="L104" s="309"/>
      <c r="M104" s="309"/>
      <c r="N104" s="309"/>
      <c r="O104" s="308"/>
      <c r="P104" s="310"/>
      <c r="Q104" s="308"/>
      <c r="R104" s="38"/>
      <c r="S104" s="38"/>
      <c r="AG104" s="38"/>
      <c r="AH104" s="38"/>
      <c r="AI104" s="38"/>
      <c r="AJ104" s="38"/>
      <c r="AK104" s="38"/>
      <c r="AL104" s="38"/>
      <c r="AM104" s="38"/>
      <c r="AN104" s="38"/>
      <c r="AO104" s="38"/>
      <c r="AP104" s="38"/>
      <c r="AQ104" s="38"/>
      <c r="AR104" s="38"/>
      <c r="AS104" s="38"/>
      <c r="AT104" s="38"/>
    </row>
    <row r="105">
      <c r="A105" s="87"/>
      <c r="B105" s="87"/>
      <c r="C105" s="87"/>
      <c r="E105" s="266"/>
      <c r="F105" s="266"/>
      <c r="G105" s="311" t="s">
        <v>264</v>
      </c>
      <c r="H105" s="312">
        <f>SHARDING(K101)*SHARDING(L101)*SHARDING(M101)</f>
        <v>16</v>
      </c>
      <c r="I105" s="313"/>
      <c r="J105" s="313"/>
      <c r="K105" s="313"/>
      <c r="L105" s="314"/>
      <c r="M105" s="314"/>
      <c r="N105" s="314"/>
      <c r="O105" s="313"/>
      <c r="P105" s="315"/>
      <c r="Q105" s="313"/>
      <c r="R105" s="38"/>
      <c r="S105" s="38"/>
      <c r="AG105" s="38"/>
      <c r="AH105" s="38"/>
      <c r="AI105" s="38"/>
      <c r="AJ105" s="38"/>
      <c r="AK105" s="38"/>
      <c r="AL105" s="38"/>
      <c r="AM105" s="38"/>
      <c r="AN105" s="38"/>
      <c r="AO105" s="38"/>
      <c r="AP105" s="38"/>
      <c r="AQ105" s="38"/>
      <c r="AR105" s="38"/>
      <c r="AS105" s="38"/>
      <c r="AT105" s="38"/>
    </row>
    <row r="106">
      <c r="A106" s="87"/>
      <c r="B106" s="87"/>
      <c r="C106" s="87"/>
      <c r="E106" s="266"/>
      <c r="F106" s="266"/>
      <c r="G106" s="311" t="s">
        <v>265</v>
      </c>
      <c r="H106" s="316">
        <f>P102 * (H105-1)</f>
        <v>26.25</v>
      </c>
      <c r="I106" s="222"/>
      <c r="J106" s="317"/>
      <c r="K106" s="317"/>
      <c r="L106" s="318"/>
      <c r="M106" s="318"/>
      <c r="N106" s="318"/>
      <c r="O106" s="317"/>
      <c r="P106" s="319"/>
      <c r="Q106" s="317"/>
      <c r="R106" s="38"/>
      <c r="S106" s="38"/>
      <c r="AG106" s="38"/>
      <c r="AH106" s="38"/>
      <c r="AI106" s="38"/>
      <c r="AJ106" s="38"/>
      <c r="AK106" s="38"/>
      <c r="AL106" s="38"/>
      <c r="AM106" s="38"/>
      <c r="AN106" s="38"/>
      <c r="AO106" s="38"/>
      <c r="AP106" s="38"/>
      <c r="AQ106" s="38"/>
      <c r="AR106" s="38"/>
      <c r="AS106" s="38"/>
      <c r="AT106" s="38"/>
    </row>
    <row r="107">
      <c r="A107" s="87"/>
      <c r="B107" s="87"/>
      <c r="C107" s="87"/>
      <c r="E107" s="266"/>
      <c r="F107" s="266"/>
      <c r="G107" s="320" t="s">
        <v>266</v>
      </c>
      <c r="H107" s="321">
        <f>H106*H105</f>
        <v>420</v>
      </c>
      <c r="I107" s="313"/>
      <c r="J107" s="305"/>
      <c r="K107" s="305"/>
      <c r="L107" s="314"/>
      <c r="M107" s="314"/>
      <c r="N107" s="314"/>
      <c r="O107" s="313"/>
      <c r="P107" s="315"/>
      <c r="Q107" s="313"/>
      <c r="R107" s="38"/>
      <c r="S107" s="38"/>
      <c r="AG107" s="38"/>
      <c r="AH107" s="38"/>
      <c r="AI107" s="38"/>
      <c r="AJ107" s="38"/>
      <c r="AK107" s="38"/>
      <c r="AL107" s="38"/>
      <c r="AM107" s="38"/>
      <c r="AN107" s="38"/>
      <c r="AO107" s="38"/>
      <c r="AP107" s="38"/>
      <c r="AQ107" s="38"/>
      <c r="AR107" s="38"/>
      <c r="AS107" s="38"/>
      <c r="AT107" s="38"/>
    </row>
    <row r="108">
      <c r="A108" s="87"/>
      <c r="B108" s="87"/>
      <c r="C108" s="87"/>
      <c r="E108" s="266"/>
      <c r="F108" s="266"/>
      <c r="G108" s="322" t="s">
        <v>267</v>
      </c>
      <c r="H108" s="323" t="str">
        <f>IFS(H105=8,12,
H105=4,4,
H105=2,1,
H105=1,0,
TRUE,NA())</f>
        <v>#N/A</v>
      </c>
      <c r="I108" s="317"/>
      <c r="J108" s="317"/>
      <c r="K108" s="317"/>
      <c r="L108" s="318"/>
      <c r="M108" s="318"/>
      <c r="N108" s="318"/>
      <c r="O108" s="317"/>
      <c r="P108" s="319"/>
      <c r="Q108" s="317"/>
      <c r="R108" s="38"/>
      <c r="S108" s="38"/>
      <c r="AG108" s="38"/>
      <c r="AH108" s="38"/>
      <c r="AI108" s="38"/>
      <c r="AJ108" s="38"/>
      <c r="AK108" s="38"/>
      <c r="AL108" s="38"/>
      <c r="AM108" s="38"/>
      <c r="AN108" s="38"/>
      <c r="AO108" s="38"/>
      <c r="AP108" s="38"/>
      <c r="AQ108" s="38"/>
      <c r="AR108" s="38"/>
      <c r="AS108" s="38"/>
      <c r="AT108" s="38"/>
    </row>
    <row r="109">
      <c r="A109" s="87"/>
      <c r="B109" s="87"/>
      <c r="C109" s="87"/>
      <c r="E109" s="266"/>
      <c r="F109" s="266"/>
      <c r="G109" s="198" t="s">
        <v>268</v>
      </c>
      <c r="H109" s="324">
        <v>1.0</v>
      </c>
      <c r="I109" s="325"/>
      <c r="J109" s="325"/>
      <c r="K109" s="325"/>
      <c r="L109" s="326"/>
      <c r="M109" s="326"/>
      <c r="N109" s="326"/>
      <c r="O109" s="325"/>
      <c r="P109" s="327"/>
      <c r="Q109" s="325"/>
      <c r="R109" s="38"/>
      <c r="S109" s="38"/>
      <c r="AG109" s="38"/>
      <c r="AH109" s="38"/>
      <c r="AI109" s="38"/>
      <c r="AJ109" s="38"/>
      <c r="AK109" s="38"/>
      <c r="AL109" s="38"/>
      <c r="AM109" s="38"/>
      <c r="AN109" s="38"/>
      <c r="AO109" s="38"/>
      <c r="AP109" s="38"/>
      <c r="AQ109" s="38"/>
      <c r="AR109" s="38"/>
      <c r="AS109" s="38"/>
      <c r="AT109" s="38"/>
    </row>
    <row r="110">
      <c r="A110" s="87"/>
      <c r="B110" s="87"/>
      <c r="C110" s="87"/>
      <c r="E110" s="266"/>
      <c r="F110" s="266"/>
      <c r="G110" s="328" t="s">
        <v>269</v>
      </c>
      <c r="H110" s="329" t="str">
        <f>ALL_GATHER_CHIP2CHIP_TIME_MS2(H107 * H109, H108)</f>
        <v>#N/A</v>
      </c>
      <c r="I110" s="330"/>
      <c r="J110" s="330"/>
      <c r="K110" s="330"/>
      <c r="L110" s="331"/>
      <c r="M110" s="331"/>
      <c r="N110" s="331"/>
      <c r="O110" s="330"/>
      <c r="P110" s="332"/>
      <c r="Q110" s="330"/>
      <c r="R110" s="38"/>
      <c r="S110" s="38"/>
      <c r="AG110" s="38"/>
      <c r="AH110" s="38"/>
      <c r="AI110" s="38"/>
      <c r="AJ110" s="38"/>
      <c r="AK110" s="38"/>
      <c r="AL110" s="38"/>
      <c r="AM110" s="38"/>
      <c r="AN110" s="38"/>
      <c r="AO110" s="38"/>
      <c r="AP110" s="38"/>
      <c r="AQ110" s="38"/>
      <c r="AR110" s="38"/>
      <c r="AS110" s="38"/>
      <c r="AT110" s="38"/>
    </row>
    <row r="111">
      <c r="A111" s="87"/>
      <c r="B111" s="87"/>
      <c r="C111" s="87"/>
      <c r="E111" s="266"/>
      <c r="F111" s="266"/>
      <c r="G111" s="320"/>
      <c r="H111" s="333"/>
      <c r="I111" s="325"/>
      <c r="J111" s="325"/>
      <c r="K111" s="325"/>
      <c r="L111" s="326"/>
      <c r="M111" s="326"/>
      <c r="N111" s="326"/>
      <c r="O111" s="325"/>
      <c r="P111" s="327"/>
      <c r="Q111" s="325"/>
      <c r="R111" s="38"/>
      <c r="S111" s="38"/>
      <c r="AG111" s="38"/>
      <c r="AH111" s="38"/>
      <c r="AI111" s="38"/>
      <c r="AJ111" s="38"/>
      <c r="AK111" s="38"/>
      <c r="AL111" s="38"/>
      <c r="AM111" s="38"/>
      <c r="AN111" s="38"/>
      <c r="AO111" s="38"/>
      <c r="AP111" s="38"/>
      <c r="AQ111" s="38"/>
      <c r="AR111" s="38"/>
      <c r="AS111" s="38"/>
      <c r="AT111" s="38"/>
    </row>
    <row r="112">
      <c r="A112" s="87"/>
      <c r="B112" s="87"/>
      <c r="C112" s="87"/>
      <c r="E112" s="266"/>
      <c r="F112" s="266"/>
      <c r="G112" s="306" t="s">
        <v>270</v>
      </c>
      <c r="H112" s="307"/>
      <c r="I112" s="308"/>
      <c r="J112" s="308"/>
      <c r="K112" s="308"/>
      <c r="L112" s="309"/>
      <c r="M112" s="309"/>
      <c r="N112" s="309"/>
      <c r="O112" s="308"/>
      <c r="P112" s="310"/>
      <c r="Q112" s="308"/>
      <c r="R112" s="38"/>
      <c r="S112" s="38"/>
      <c r="AG112" s="38"/>
      <c r="AH112" s="38"/>
      <c r="AI112" s="38"/>
      <c r="AJ112" s="38"/>
      <c r="AK112" s="38"/>
      <c r="AL112" s="38"/>
      <c r="AM112" s="38"/>
      <c r="AN112" s="38"/>
      <c r="AO112" s="38"/>
      <c r="AP112" s="38"/>
      <c r="AQ112" s="38"/>
      <c r="AR112" s="38"/>
      <c r="AS112" s="38"/>
      <c r="AT112" s="38"/>
    </row>
    <row r="113">
      <c r="A113" s="87"/>
      <c r="B113" s="87"/>
      <c r="C113" s="87"/>
      <c r="E113" s="266"/>
      <c r="F113" s="266"/>
      <c r="G113" s="334" t="s">
        <v>271</v>
      </c>
      <c r="H113" s="335" t="s">
        <v>264</v>
      </c>
      <c r="I113" s="305"/>
      <c r="J113" s="336">
        <f>SHARDING(K101)*SHARDING(L101)*SHARDING(M101)/HW_SPEC("# of TensorCore per Chip")</f>
        <v>8</v>
      </c>
      <c r="K113" s="325"/>
      <c r="L113" s="326"/>
      <c r="M113" s="326"/>
      <c r="N113" s="326"/>
      <c r="O113" s="325"/>
      <c r="P113" s="327"/>
      <c r="Q113" s="325"/>
      <c r="R113" s="38"/>
      <c r="S113" s="38"/>
      <c r="AG113" s="38"/>
      <c r="AH113" s="38"/>
      <c r="AI113" s="38"/>
      <c r="AJ113" s="38"/>
      <c r="AK113" s="38"/>
      <c r="AL113" s="38"/>
      <c r="AM113" s="38"/>
      <c r="AN113" s="38"/>
      <c r="AO113" s="38"/>
      <c r="AP113" s="38"/>
      <c r="AQ113" s="38"/>
      <c r="AR113" s="38"/>
      <c r="AS113" s="38"/>
      <c r="AT113" s="38"/>
    </row>
    <row r="114">
      <c r="A114" s="87"/>
      <c r="B114" s="87"/>
      <c r="C114" s="87"/>
      <c r="E114" s="266"/>
      <c r="F114" s="266"/>
      <c r="G114" s="266"/>
      <c r="H114" s="311" t="s">
        <v>265</v>
      </c>
      <c r="I114" s="172"/>
      <c r="J114" s="337">
        <f>P102 * HW_SPEC("# of TensorCore per Chip") * (J113-1)</f>
        <v>24.5</v>
      </c>
      <c r="K114" s="338"/>
      <c r="L114" s="339"/>
      <c r="M114" s="339"/>
      <c r="N114" s="339"/>
      <c r="O114" s="338"/>
      <c r="P114" s="340"/>
      <c r="Q114" s="338"/>
      <c r="R114" s="38"/>
      <c r="S114" s="38"/>
      <c r="AG114" s="38"/>
      <c r="AH114" s="38"/>
      <c r="AI114" s="38"/>
      <c r="AJ114" s="38"/>
      <c r="AK114" s="38"/>
      <c r="AL114" s="38"/>
      <c r="AM114" s="38"/>
      <c r="AN114" s="38"/>
      <c r="AO114" s="38"/>
      <c r="AP114" s="38"/>
      <c r="AQ114" s="38"/>
      <c r="AR114" s="38"/>
      <c r="AS114" s="38"/>
      <c r="AT114" s="38"/>
    </row>
    <row r="115">
      <c r="A115" s="87"/>
      <c r="B115" s="87"/>
      <c r="C115" s="87"/>
      <c r="E115" s="266"/>
      <c r="F115" s="266"/>
      <c r="G115" s="266"/>
      <c r="H115" s="320" t="s">
        <v>266</v>
      </c>
      <c r="I115" s="172"/>
      <c r="J115" s="337">
        <f>J114*J113</f>
        <v>196</v>
      </c>
      <c r="K115" s="338"/>
      <c r="L115" s="339"/>
      <c r="M115" s="339"/>
      <c r="N115" s="339"/>
      <c r="O115" s="338"/>
      <c r="P115" s="340"/>
      <c r="Q115" s="338"/>
      <c r="R115" s="38"/>
      <c r="S115" s="38"/>
      <c r="AG115" s="38"/>
      <c r="AH115" s="38"/>
      <c r="AI115" s="38"/>
      <c r="AJ115" s="38"/>
      <c r="AK115" s="38"/>
      <c r="AL115" s="38"/>
      <c r="AM115" s="38"/>
      <c r="AN115" s="38"/>
      <c r="AO115" s="38"/>
      <c r="AP115" s="38"/>
      <c r="AQ115" s="38"/>
      <c r="AR115" s="38"/>
      <c r="AS115" s="38"/>
      <c r="AT115" s="38"/>
    </row>
    <row r="116">
      <c r="A116" s="87"/>
      <c r="B116" s="87"/>
      <c r="C116" s="87"/>
      <c r="E116" s="266"/>
      <c r="F116" s="266"/>
      <c r="G116" s="266"/>
      <c r="H116" s="322" t="s">
        <v>267</v>
      </c>
      <c r="I116" s="172"/>
      <c r="J116" s="341">
        <f>IFS(J113=8,12,
J113=4,4,
J113=2,1,
J113=1,0,
TRUE,NA())</f>
        <v>12</v>
      </c>
      <c r="K116" s="338"/>
      <c r="L116" s="339"/>
      <c r="M116" s="339"/>
      <c r="N116" s="339"/>
      <c r="O116" s="338"/>
      <c r="P116" s="340"/>
      <c r="Q116" s="338"/>
      <c r="R116" s="38"/>
      <c r="S116" s="38"/>
      <c r="AG116" s="38"/>
      <c r="AH116" s="38"/>
      <c r="AI116" s="38"/>
      <c r="AJ116" s="38"/>
      <c r="AK116" s="38"/>
      <c r="AL116" s="38"/>
      <c r="AM116" s="38"/>
      <c r="AN116" s="38"/>
      <c r="AO116" s="38"/>
      <c r="AP116" s="38"/>
      <c r="AQ116" s="38"/>
      <c r="AR116" s="38"/>
      <c r="AS116" s="38"/>
      <c r="AT116" s="38"/>
    </row>
    <row r="117">
      <c r="A117" s="87"/>
      <c r="B117" s="87"/>
      <c r="C117" s="87"/>
      <c r="E117" s="266"/>
      <c r="F117" s="266"/>
      <c r="G117" s="266"/>
      <c r="H117" s="198" t="s">
        <v>268</v>
      </c>
      <c r="I117" s="172"/>
      <c r="J117" s="342">
        <v>2.0</v>
      </c>
      <c r="K117" s="338"/>
      <c r="L117" s="339"/>
      <c r="M117" s="339"/>
      <c r="N117" s="339"/>
      <c r="O117" s="338"/>
      <c r="P117" s="340"/>
      <c r="Q117" s="338"/>
      <c r="R117" s="38"/>
      <c r="S117" s="38"/>
      <c r="AG117" s="38"/>
      <c r="AH117" s="38"/>
      <c r="AI117" s="38"/>
      <c r="AJ117" s="38"/>
      <c r="AK117" s="38"/>
      <c r="AL117" s="38"/>
      <c r="AM117" s="38"/>
      <c r="AN117" s="38"/>
      <c r="AO117" s="38"/>
      <c r="AP117" s="38"/>
      <c r="AQ117" s="38"/>
      <c r="AR117" s="38"/>
      <c r="AS117" s="38"/>
      <c r="AT117" s="38"/>
    </row>
    <row r="118">
      <c r="A118" s="87"/>
      <c r="B118" s="87"/>
      <c r="C118" s="87"/>
      <c r="E118" s="266"/>
      <c r="F118" s="266"/>
      <c r="G118" s="277"/>
      <c r="H118" s="311" t="s">
        <v>269</v>
      </c>
      <c r="I118" s="172"/>
      <c r="J118" s="343">
        <f>ALL_GATHER_CHIP2CHIP_TIME_MS2(J115 * J117, J116)</f>
        <v>0.1993815104</v>
      </c>
      <c r="K118" s="338"/>
      <c r="L118" s="339"/>
      <c r="M118" s="339"/>
      <c r="N118" s="339"/>
      <c r="O118" s="338"/>
      <c r="P118" s="340"/>
      <c r="Q118" s="338"/>
      <c r="R118" s="38"/>
      <c r="S118" s="38"/>
      <c r="AG118" s="38"/>
      <c r="AH118" s="38"/>
      <c r="AI118" s="38"/>
      <c r="AJ118" s="38"/>
      <c r="AK118" s="38"/>
      <c r="AL118" s="38"/>
      <c r="AM118" s="38"/>
      <c r="AN118" s="38"/>
      <c r="AO118" s="38"/>
      <c r="AP118" s="38"/>
      <c r="AQ118" s="38"/>
      <c r="AR118" s="38"/>
      <c r="AS118" s="38"/>
      <c r="AT118" s="38"/>
    </row>
    <row r="119">
      <c r="A119" s="87"/>
      <c r="B119" s="87"/>
      <c r="C119" s="87"/>
      <c r="E119" s="266"/>
      <c r="F119" s="266"/>
      <c r="G119" s="334" t="s">
        <v>272</v>
      </c>
      <c r="H119" s="322" t="s">
        <v>264</v>
      </c>
      <c r="I119" s="344"/>
      <c r="J119" s="345">
        <f>HW_SPEC("# of TensorCore per Chip")</f>
        <v>2</v>
      </c>
      <c r="K119" s="338"/>
      <c r="L119" s="339"/>
      <c r="M119" s="339"/>
      <c r="N119" s="339"/>
      <c r="O119" s="338"/>
      <c r="P119" s="340"/>
      <c r="Q119" s="338"/>
      <c r="R119" s="38"/>
      <c r="S119" s="38"/>
      <c r="AG119" s="38"/>
      <c r="AH119" s="38"/>
      <c r="AI119" s="38"/>
      <c r="AJ119" s="38"/>
      <c r="AK119" s="38"/>
      <c r="AL119" s="38"/>
      <c r="AM119" s="38"/>
      <c r="AN119" s="38"/>
      <c r="AO119" s="38"/>
      <c r="AP119" s="38"/>
      <c r="AQ119" s="38"/>
      <c r="AR119" s="38"/>
      <c r="AS119" s="38"/>
      <c r="AT119" s="38"/>
    </row>
    <row r="120">
      <c r="A120" s="87"/>
      <c r="B120" s="87"/>
      <c r="C120" s="87"/>
      <c r="E120" s="266"/>
      <c r="F120" s="266"/>
      <c r="G120" s="266"/>
      <c r="H120" s="322" t="s">
        <v>265</v>
      </c>
      <c r="I120" s="344"/>
      <c r="J120" s="337">
        <f>P86 / J119 * (J119-1)</f>
        <v>0.875</v>
      </c>
      <c r="K120" s="338"/>
      <c r="L120" s="339"/>
      <c r="M120" s="339"/>
      <c r="N120" s="339"/>
      <c r="O120" s="338"/>
      <c r="P120" s="340"/>
      <c r="Q120" s="338"/>
      <c r="R120" s="38"/>
      <c r="S120" s="38"/>
      <c r="AG120" s="38"/>
      <c r="AH120" s="38"/>
      <c r="AI120" s="38"/>
      <c r="AJ120" s="38"/>
      <c r="AK120" s="38"/>
      <c r="AL120" s="38"/>
      <c r="AM120" s="38"/>
      <c r="AN120" s="38"/>
      <c r="AO120" s="38"/>
      <c r="AP120" s="38"/>
      <c r="AQ120" s="38"/>
      <c r="AR120" s="38"/>
      <c r="AS120" s="38"/>
      <c r="AT120" s="38"/>
    </row>
    <row r="121">
      <c r="A121" s="87"/>
      <c r="B121" s="87"/>
      <c r="C121" s="87"/>
      <c r="E121" s="266"/>
      <c r="F121" s="266"/>
      <c r="G121" s="266"/>
      <c r="H121" s="322" t="s">
        <v>266</v>
      </c>
      <c r="I121" s="344"/>
      <c r="J121" s="337">
        <f>J120*J119</f>
        <v>1.75</v>
      </c>
      <c r="K121" s="338"/>
      <c r="L121" s="339"/>
      <c r="M121" s="339"/>
      <c r="N121" s="339"/>
      <c r="O121" s="338"/>
      <c r="P121" s="340"/>
      <c r="Q121" s="338"/>
      <c r="R121" s="346"/>
      <c r="S121" s="346"/>
      <c r="AG121" s="38"/>
      <c r="AH121" s="38"/>
      <c r="AI121" s="38"/>
      <c r="AJ121" s="38"/>
      <c r="AK121" s="38"/>
      <c r="AL121" s="38"/>
      <c r="AM121" s="38"/>
      <c r="AN121" s="38"/>
      <c r="AO121" s="38"/>
      <c r="AP121" s="38"/>
      <c r="AQ121" s="38"/>
      <c r="AR121" s="38"/>
      <c r="AS121" s="38"/>
      <c r="AT121" s="38"/>
    </row>
    <row r="122">
      <c r="A122" s="87"/>
      <c r="B122" s="87"/>
      <c r="C122" s="87"/>
      <c r="E122" s="266"/>
      <c r="F122" s="266"/>
      <c r="G122" s="266"/>
      <c r="H122" s="322" t="s">
        <v>269</v>
      </c>
      <c r="I122" s="344"/>
      <c r="J122" s="347">
        <f>ALL_GATHER_CORE2CORE_TIME_MS(J121)</f>
        <v>0.001424153646</v>
      </c>
      <c r="K122" s="338"/>
      <c r="L122" s="339"/>
      <c r="M122" s="339"/>
      <c r="N122" s="339"/>
      <c r="O122" s="338"/>
      <c r="P122" s="340"/>
      <c r="Q122" s="338"/>
      <c r="R122" s="346"/>
      <c r="S122" s="346"/>
      <c r="AG122" s="38"/>
      <c r="AH122" s="38"/>
      <c r="AI122" s="38"/>
      <c r="AJ122" s="38"/>
      <c r="AK122" s="38"/>
      <c r="AL122" s="38"/>
      <c r="AM122" s="38"/>
      <c r="AN122" s="38"/>
      <c r="AO122" s="38"/>
      <c r="AP122" s="38"/>
      <c r="AQ122" s="38"/>
      <c r="AR122" s="38"/>
      <c r="AS122" s="38"/>
      <c r="AT122" s="38"/>
    </row>
    <row r="123">
      <c r="A123" s="87"/>
      <c r="B123" s="87"/>
      <c r="C123" s="87"/>
      <c r="E123" s="266"/>
      <c r="F123" s="266"/>
      <c r="G123" s="277"/>
      <c r="H123" s="320" t="s">
        <v>273</v>
      </c>
      <c r="I123" s="172"/>
      <c r="J123" s="347">
        <f>J122/J113</f>
        <v>0.0001780192057</v>
      </c>
      <c r="K123" s="338"/>
      <c r="L123" s="339"/>
      <c r="M123" s="339"/>
      <c r="N123" s="339"/>
      <c r="O123" s="338"/>
      <c r="P123" s="340"/>
      <c r="Q123" s="338"/>
      <c r="R123" s="346"/>
      <c r="S123" s="346"/>
      <c r="AG123" s="38"/>
      <c r="AH123" s="38"/>
      <c r="AI123" s="38"/>
      <c r="AJ123" s="38"/>
      <c r="AK123" s="38"/>
      <c r="AL123" s="38"/>
      <c r="AM123" s="38"/>
      <c r="AN123" s="38"/>
      <c r="AO123" s="38"/>
      <c r="AP123" s="38"/>
      <c r="AQ123" s="38"/>
      <c r="AR123" s="38"/>
      <c r="AS123" s="38"/>
      <c r="AT123" s="38"/>
    </row>
    <row r="124">
      <c r="A124" s="87"/>
      <c r="B124" s="87"/>
      <c r="C124" s="87"/>
      <c r="E124" s="266"/>
      <c r="F124" s="266"/>
      <c r="G124" s="328" t="s">
        <v>274</v>
      </c>
      <c r="H124" s="348">
        <f>J118+J123</f>
        <v>0.1995595296</v>
      </c>
      <c r="I124" s="172"/>
      <c r="J124" s="343"/>
      <c r="K124" s="338"/>
      <c r="L124" s="339"/>
      <c r="M124" s="339"/>
      <c r="N124" s="339"/>
      <c r="O124" s="338"/>
      <c r="P124" s="340"/>
      <c r="Q124" s="338"/>
      <c r="R124" s="346"/>
      <c r="S124" s="346"/>
      <c r="AG124" s="38"/>
      <c r="AH124" s="38"/>
      <c r="AI124" s="38"/>
      <c r="AJ124" s="38"/>
      <c r="AK124" s="38"/>
      <c r="AL124" s="38"/>
      <c r="AM124" s="38"/>
      <c r="AN124" s="38"/>
      <c r="AO124" s="38"/>
      <c r="AP124" s="38"/>
      <c r="AQ124" s="38"/>
      <c r="AR124" s="38"/>
      <c r="AS124" s="38"/>
      <c r="AT124" s="38"/>
    </row>
    <row r="125">
      <c r="A125" s="87"/>
      <c r="B125" s="87"/>
      <c r="C125" s="87"/>
      <c r="E125" s="266"/>
      <c r="F125" s="266"/>
      <c r="G125" s="320"/>
      <c r="H125" s="348"/>
      <c r="I125" s="172"/>
      <c r="J125" s="343"/>
      <c r="K125" s="338"/>
      <c r="L125" s="339"/>
      <c r="M125" s="339"/>
      <c r="N125" s="339"/>
      <c r="O125" s="338"/>
      <c r="P125" s="340"/>
      <c r="Q125" s="338"/>
      <c r="R125" s="346"/>
      <c r="S125" s="346"/>
      <c r="AG125" s="38"/>
      <c r="AH125" s="38"/>
      <c r="AI125" s="38"/>
      <c r="AJ125" s="38"/>
      <c r="AK125" s="38"/>
      <c r="AL125" s="38"/>
      <c r="AM125" s="38"/>
      <c r="AN125" s="38"/>
      <c r="AO125" s="38"/>
      <c r="AP125" s="38"/>
      <c r="AQ125" s="38"/>
      <c r="AR125" s="38"/>
      <c r="AS125" s="38"/>
      <c r="AT125" s="38"/>
    </row>
    <row r="126">
      <c r="A126" s="87"/>
      <c r="B126" s="87"/>
      <c r="C126" s="87"/>
      <c r="E126" s="266"/>
      <c r="F126" s="266"/>
      <c r="G126" s="369" t="s">
        <v>280</v>
      </c>
      <c r="H126" s="892" t="s">
        <v>270</v>
      </c>
      <c r="I126" s="371"/>
      <c r="J126" s="371"/>
      <c r="K126" s="308"/>
      <c r="L126" s="309"/>
      <c r="M126" s="309"/>
      <c r="N126" s="309"/>
      <c r="O126" s="308"/>
      <c r="P126" s="310"/>
      <c r="Q126" s="308"/>
      <c r="R126" s="346"/>
      <c r="S126" s="346"/>
      <c r="AG126" s="38"/>
      <c r="AH126" s="38"/>
      <c r="AI126" s="38"/>
      <c r="AJ126" s="38"/>
      <c r="AK126" s="38"/>
      <c r="AL126" s="38"/>
      <c r="AM126" s="38"/>
      <c r="AN126" s="38"/>
      <c r="AO126" s="38"/>
      <c r="AP126" s="38"/>
      <c r="AQ126" s="38"/>
      <c r="AR126" s="38"/>
      <c r="AS126" s="38"/>
      <c r="AT126" s="38"/>
    </row>
    <row r="127">
      <c r="A127" s="87"/>
      <c r="B127" s="87"/>
      <c r="C127" s="87"/>
      <c r="E127" s="266"/>
      <c r="F127" s="277"/>
      <c r="G127" s="372" t="s">
        <v>298</v>
      </c>
      <c r="H127" s="373">
        <f>IFS(H126=G104,H110,
H126=G112,H124 ,
TRUE,0)</f>
        <v>0.1995595296</v>
      </c>
      <c r="I127" s="374"/>
      <c r="J127" s="374"/>
      <c r="K127" s="374"/>
      <c r="L127" s="375"/>
      <c r="M127" s="375"/>
      <c r="N127" s="375"/>
      <c r="O127" s="376"/>
      <c r="P127" s="377"/>
      <c r="Q127" s="376"/>
      <c r="AG127" s="38"/>
      <c r="AH127" s="38"/>
      <c r="AI127" s="38"/>
      <c r="AJ127" s="38"/>
      <c r="AK127" s="38"/>
      <c r="AL127" s="38"/>
      <c r="AM127" s="38"/>
      <c r="AN127" s="38"/>
      <c r="AO127" s="38"/>
      <c r="AP127" s="38"/>
      <c r="AQ127" s="38"/>
      <c r="AR127" s="38"/>
      <c r="AS127" s="38"/>
      <c r="AT127" s="38"/>
    </row>
    <row r="128">
      <c r="A128" s="87"/>
      <c r="B128" s="87"/>
      <c r="C128" s="87"/>
      <c r="E128" s="266"/>
      <c r="F128" s="384" t="s">
        <v>285</v>
      </c>
      <c r="G128" s="385" t="s">
        <v>286</v>
      </c>
      <c r="H128" s="381" t="str">
        <f>VLOOKUP(O87&amp;","&amp;O91,$T$2:$W$11,4, FALSE)</f>
        <v>fp8</v>
      </c>
      <c r="I128" s="386"/>
      <c r="J128" s="380"/>
      <c r="K128" s="380"/>
      <c r="L128" s="381"/>
      <c r="M128" s="381"/>
      <c r="N128" s="381"/>
      <c r="O128" s="380"/>
      <c r="P128" s="383"/>
      <c r="Q128" s="172"/>
      <c r="AG128" s="38"/>
      <c r="AH128" s="38"/>
      <c r="AI128" s="38"/>
      <c r="AJ128" s="38"/>
      <c r="AK128" s="38"/>
      <c r="AL128" s="38"/>
      <c r="AM128" s="38"/>
      <c r="AN128" s="38"/>
      <c r="AO128" s="38"/>
      <c r="AP128" s="38"/>
      <c r="AQ128" s="38"/>
      <c r="AR128" s="38"/>
      <c r="AS128" s="38"/>
      <c r="AT128" s="38"/>
    </row>
    <row r="129">
      <c r="A129" s="87"/>
      <c r="B129" s="87"/>
      <c r="C129" s="87"/>
      <c r="E129" s="266"/>
      <c r="F129" s="266"/>
      <c r="G129" s="385" t="s">
        <v>287</v>
      </c>
      <c r="H129" s="387" t="str">
        <f>CALCULATE_FLOPS(J90:M90,J94:M94,L94,1,H128)</f>
        <v>#N/A</v>
      </c>
      <c r="I129" s="386"/>
      <c r="J129" s="380"/>
      <c r="K129" s="380"/>
      <c r="L129" s="381"/>
      <c r="M129" s="381"/>
      <c r="N129" s="381"/>
      <c r="O129" s="380"/>
      <c r="P129" s="383"/>
      <c r="Q129" s="172"/>
      <c r="AG129" s="38"/>
      <c r="AH129" s="38"/>
      <c r="AI129" s="38"/>
      <c r="AJ129" s="38"/>
      <c r="AK129" s="38"/>
      <c r="AL129" s="38"/>
      <c r="AM129" s="38"/>
      <c r="AN129" s="38"/>
      <c r="AO129" s="38"/>
      <c r="AP129" s="38"/>
      <c r="AQ129" s="38"/>
      <c r="AR129" s="38"/>
      <c r="AS129" s="38"/>
      <c r="AT129" s="38"/>
    </row>
    <row r="130">
      <c r="A130" s="87"/>
      <c r="B130" s="87"/>
      <c r="C130" s="87"/>
      <c r="E130" s="266"/>
      <c r="F130" s="277"/>
      <c r="G130" s="388" t="s">
        <v>288</v>
      </c>
      <c r="H130" s="389" t="str">
        <f>COMPUTE_TIME_MS(H129, H128)</f>
        <v>#N/A</v>
      </c>
      <c r="I130" s="390"/>
      <c r="J130" s="391"/>
      <c r="K130" s="391"/>
      <c r="L130" s="392"/>
      <c r="M130" s="392"/>
      <c r="N130" s="392"/>
      <c r="O130" s="391"/>
      <c r="P130" s="393"/>
      <c r="Q130" s="172"/>
      <c r="AG130" s="38"/>
      <c r="AH130" s="38"/>
      <c r="AI130" s="38"/>
      <c r="AJ130" s="38"/>
      <c r="AK130" s="38"/>
      <c r="AL130" s="38"/>
      <c r="AM130" s="38"/>
      <c r="AN130" s="38"/>
      <c r="AO130" s="38"/>
      <c r="AP130" s="38"/>
      <c r="AQ130" s="38"/>
      <c r="AR130" s="38"/>
      <c r="AS130" s="38"/>
      <c r="AT130" s="38"/>
    </row>
    <row r="131">
      <c r="A131" s="87"/>
      <c r="B131" s="87"/>
      <c r="C131" s="87"/>
      <c r="E131" s="266"/>
      <c r="F131" s="384" t="s">
        <v>289</v>
      </c>
      <c r="G131" s="381" t="s">
        <v>290</v>
      </c>
      <c r="H131" s="394">
        <f>IF(Q87,0,P90)+IF(Q91,0,P94)+IF(Q95,0,P98)</f>
        <v>13</v>
      </c>
      <c r="I131" s="380"/>
      <c r="J131" s="380"/>
      <c r="K131" s="380"/>
      <c r="L131" s="381"/>
      <c r="M131" s="381"/>
      <c r="N131" s="381"/>
      <c r="O131" s="380"/>
      <c r="P131" s="383"/>
      <c r="Q131" s="172"/>
      <c r="AG131" s="38"/>
      <c r="AH131" s="38"/>
      <c r="AI131" s="38"/>
      <c r="AJ131" s="38"/>
      <c r="AK131" s="38"/>
      <c r="AL131" s="38"/>
      <c r="AM131" s="38"/>
      <c r="AN131" s="38"/>
      <c r="AO131" s="38"/>
      <c r="AP131" s="38"/>
      <c r="AQ131" s="38"/>
      <c r="AR131" s="38"/>
      <c r="AS131" s="38"/>
      <c r="AT131" s="38"/>
    </row>
    <row r="132">
      <c r="A132" s="87"/>
      <c r="B132" s="87"/>
      <c r="C132" s="87"/>
      <c r="E132" s="277"/>
      <c r="F132" s="277"/>
      <c r="G132" s="395" t="s">
        <v>291</v>
      </c>
      <c r="H132" s="396">
        <f>HBM_TIME_MS(H131)</f>
        <v>0.004338794429</v>
      </c>
      <c r="I132" s="391"/>
      <c r="J132" s="391"/>
      <c r="K132" s="391"/>
      <c r="L132" s="392"/>
      <c r="M132" s="392"/>
      <c r="N132" s="392"/>
      <c r="O132" s="391"/>
      <c r="P132" s="393"/>
      <c r="Q132" s="172"/>
      <c r="AH132" s="397"/>
      <c r="AI132" s="397"/>
      <c r="AJ132" s="397"/>
      <c r="AK132" s="38"/>
      <c r="AL132" s="38"/>
      <c r="AM132" s="38"/>
      <c r="AN132" s="38"/>
      <c r="AO132" s="38"/>
      <c r="AP132" s="38"/>
      <c r="AQ132" s="38"/>
      <c r="AR132" s="38"/>
      <c r="AS132" s="38"/>
      <c r="AT132" s="38"/>
    </row>
    <row r="133">
      <c r="E133" s="258" t="s">
        <v>292</v>
      </c>
      <c r="F133" s="282" t="s">
        <v>249</v>
      </c>
      <c r="G133" s="260"/>
      <c r="H133" s="290" t="s">
        <v>238</v>
      </c>
      <c r="I133" s="290" t="s">
        <v>239</v>
      </c>
      <c r="J133" s="290"/>
      <c r="K133" s="195" t="s">
        <v>40</v>
      </c>
      <c r="L133" s="195" t="s">
        <v>38</v>
      </c>
      <c r="M133" s="398" t="s">
        <v>142</v>
      </c>
      <c r="N133" s="290" t="s">
        <v>240</v>
      </c>
      <c r="O133" s="291" t="s">
        <v>63</v>
      </c>
      <c r="P133" s="292"/>
      <c r="Q133" s="291" t="b">
        <v>0</v>
      </c>
      <c r="R133" s="38"/>
      <c r="S133" s="38"/>
      <c r="AH133" s="397"/>
      <c r="AI133" s="397"/>
      <c r="AJ133" s="397"/>
      <c r="AK133" s="38"/>
      <c r="AL133" s="38"/>
      <c r="AM133" s="38"/>
      <c r="AN133" s="38"/>
      <c r="AO133" s="38"/>
      <c r="AP133" s="38"/>
      <c r="AQ133" s="38"/>
      <c r="AR133" s="38"/>
      <c r="AS133" s="38"/>
      <c r="AT133" s="38"/>
    </row>
    <row r="134">
      <c r="E134" s="266"/>
      <c r="F134" s="267"/>
      <c r="G134" s="268"/>
      <c r="H134" s="195" t="s">
        <v>242</v>
      </c>
      <c r="I134" s="290" t="s">
        <v>239</v>
      </c>
      <c r="J134" s="289"/>
      <c r="K134" s="289">
        <f t="shared" ref="K134:M134" si="18">PARAMS(K133)</f>
        <v>4096</v>
      </c>
      <c r="L134" s="290">
        <f t="shared" si="18"/>
        <v>1</v>
      </c>
      <c r="M134" s="290">
        <f t="shared" si="18"/>
        <v>1536</v>
      </c>
      <c r="N134" s="290" t="s">
        <v>240</v>
      </c>
      <c r="O134" s="266"/>
      <c r="P134" s="292">
        <f>SIZEOF_IN_MIB(J134:M134, $O133)</f>
        <v>6</v>
      </c>
      <c r="Q134" s="266"/>
      <c r="R134" s="38"/>
      <c r="S134" s="38"/>
      <c r="AH134" s="397"/>
      <c r="AI134" s="397"/>
      <c r="AJ134" s="397"/>
      <c r="AK134" s="38"/>
      <c r="AL134" s="38"/>
      <c r="AM134" s="38"/>
      <c r="AN134" s="38"/>
      <c r="AO134" s="38"/>
      <c r="AP134" s="38"/>
      <c r="AQ134" s="38"/>
      <c r="AR134" s="38"/>
      <c r="AS134" s="38"/>
      <c r="AT134" s="38"/>
    </row>
    <row r="135">
      <c r="E135" s="266"/>
      <c r="F135" s="267"/>
      <c r="G135" s="268"/>
      <c r="H135" s="289" t="s">
        <v>244</v>
      </c>
      <c r="I135" s="289" t="s">
        <v>239</v>
      </c>
      <c r="J135" s="290"/>
      <c r="K135" s="195" t="s">
        <v>143</v>
      </c>
      <c r="L135" s="195"/>
      <c r="M135" s="289"/>
      <c r="N135" s="289" t="s">
        <v>240</v>
      </c>
      <c r="O135" s="266"/>
      <c r="P135" s="292"/>
      <c r="Q135" s="266"/>
      <c r="R135" s="38"/>
      <c r="S135" s="38"/>
      <c r="AH135" s="397"/>
      <c r="AI135" s="397"/>
      <c r="AJ135" s="397"/>
      <c r="AK135" s="38"/>
      <c r="AL135" s="38"/>
      <c r="AM135" s="38"/>
      <c r="AN135" s="38"/>
      <c r="AO135" s="38"/>
      <c r="AP135" s="38"/>
      <c r="AQ135" s="38"/>
      <c r="AR135" s="38"/>
      <c r="AS135" s="38"/>
      <c r="AT135" s="38"/>
    </row>
    <row r="136">
      <c r="E136" s="266"/>
      <c r="F136" s="278"/>
      <c r="G136" s="279"/>
      <c r="H136" s="195" t="s">
        <v>246</v>
      </c>
      <c r="I136" s="289" t="s">
        <v>239</v>
      </c>
      <c r="J136" s="290"/>
      <c r="K136" s="289">
        <f t="shared" ref="K136:M136" si="19">K134/SHARDING(K135)</f>
        <v>256</v>
      </c>
      <c r="L136" s="289">
        <f t="shared" si="19"/>
        <v>1</v>
      </c>
      <c r="M136" s="289">
        <f t="shared" si="19"/>
        <v>1536</v>
      </c>
      <c r="N136" s="289" t="s">
        <v>240</v>
      </c>
      <c r="O136" s="277"/>
      <c r="P136" s="292">
        <f>SIZEOF_IN_MIB(J136:M136, $O133)</f>
        <v>0.375</v>
      </c>
      <c r="Q136" s="277"/>
      <c r="R136" s="38"/>
      <c r="S136" s="38"/>
      <c r="AK136" s="38"/>
      <c r="AL136" s="38"/>
      <c r="AM136" s="38"/>
      <c r="AN136" s="38"/>
      <c r="AO136" s="38"/>
      <c r="AP136" s="38"/>
      <c r="AQ136" s="38"/>
      <c r="AR136" s="38"/>
      <c r="AS136" s="38"/>
      <c r="AT136" s="38"/>
    </row>
    <row r="137">
      <c r="E137" s="266"/>
      <c r="F137" s="259" t="s">
        <v>253</v>
      </c>
      <c r="G137" s="260"/>
      <c r="H137" s="289" t="s">
        <v>238</v>
      </c>
      <c r="I137" s="289" t="s">
        <v>239</v>
      </c>
      <c r="J137" s="290"/>
      <c r="K137" s="398" t="s">
        <v>142</v>
      </c>
      <c r="L137" s="195" t="s">
        <v>154</v>
      </c>
      <c r="M137" s="195" t="s">
        <v>156</v>
      </c>
      <c r="N137" s="289" t="s">
        <v>240</v>
      </c>
      <c r="O137" s="291" t="s">
        <v>63</v>
      </c>
      <c r="P137" s="292"/>
      <c r="Q137" s="291" t="b">
        <v>0</v>
      </c>
      <c r="R137" s="38"/>
      <c r="S137" s="38"/>
      <c r="AK137" s="38"/>
      <c r="AL137" s="38"/>
      <c r="AM137" s="38"/>
      <c r="AN137" s="38"/>
      <c r="AO137" s="38"/>
      <c r="AP137" s="38"/>
      <c r="AQ137" s="38"/>
      <c r="AR137" s="38"/>
      <c r="AS137" s="38"/>
      <c r="AT137" s="38"/>
    </row>
    <row r="138">
      <c r="E138" s="266"/>
      <c r="F138" s="267"/>
      <c r="G138" s="268"/>
      <c r="H138" s="195" t="s">
        <v>242</v>
      </c>
      <c r="I138" s="289" t="s">
        <v>239</v>
      </c>
      <c r="J138" s="290"/>
      <c r="K138" s="289">
        <f t="shared" ref="K138:M138" si="20">PARAMS(K137)</f>
        <v>1536</v>
      </c>
      <c r="L138" s="289">
        <f t="shared" si="20"/>
        <v>128</v>
      </c>
      <c r="M138" s="289">
        <f t="shared" si="20"/>
        <v>192</v>
      </c>
      <c r="N138" s="289" t="s">
        <v>240</v>
      </c>
      <c r="O138" s="266"/>
      <c r="P138" s="292">
        <f>SIZEOF_IN_MIB(J138:M138, $O137)</f>
        <v>36</v>
      </c>
      <c r="Q138" s="266"/>
      <c r="R138" s="38"/>
      <c r="S138" s="38"/>
      <c r="AK138" s="38"/>
      <c r="AL138" s="38"/>
      <c r="AM138" s="38"/>
      <c r="AN138" s="38"/>
      <c r="AO138" s="38"/>
      <c r="AP138" s="38"/>
      <c r="AQ138" s="38"/>
      <c r="AR138" s="38"/>
      <c r="AS138" s="38"/>
      <c r="AT138" s="38"/>
    </row>
    <row r="139">
      <c r="E139" s="266"/>
      <c r="F139" s="267"/>
      <c r="G139" s="268"/>
      <c r="H139" s="289" t="s">
        <v>244</v>
      </c>
      <c r="I139" s="289" t="s">
        <v>239</v>
      </c>
      <c r="J139" s="290"/>
      <c r="K139" s="290"/>
      <c r="L139" s="289"/>
      <c r="M139" s="289"/>
      <c r="N139" s="289" t="s">
        <v>240</v>
      </c>
      <c r="O139" s="266"/>
      <c r="P139" s="292"/>
      <c r="Q139" s="266"/>
      <c r="R139" s="38"/>
      <c r="S139" s="38"/>
      <c r="AK139" s="38"/>
      <c r="AL139" s="38"/>
      <c r="AM139" s="38"/>
      <c r="AN139" s="38"/>
      <c r="AO139" s="38"/>
      <c r="AP139" s="38"/>
      <c r="AQ139" s="38"/>
      <c r="AR139" s="38"/>
      <c r="AS139" s="38"/>
      <c r="AT139" s="38"/>
    </row>
    <row r="140">
      <c r="E140" s="266"/>
      <c r="F140" s="278"/>
      <c r="G140" s="279"/>
      <c r="H140" s="274" t="s">
        <v>246</v>
      </c>
      <c r="I140" s="274" t="s">
        <v>239</v>
      </c>
      <c r="J140" s="261"/>
      <c r="K140" s="274">
        <f t="shared" ref="K140:M140" si="21">K138/SHARDING(K139)</f>
        <v>1536</v>
      </c>
      <c r="L140" s="274">
        <f t="shared" si="21"/>
        <v>128</v>
      </c>
      <c r="M140" s="274">
        <f t="shared" si="21"/>
        <v>192</v>
      </c>
      <c r="N140" s="274" t="s">
        <v>240</v>
      </c>
      <c r="O140" s="241"/>
      <c r="P140" s="276">
        <f>SIZEOF_IN_MIB(J140:M140, $O137)</f>
        <v>36</v>
      </c>
      <c r="Q140" s="241"/>
      <c r="R140" s="38"/>
      <c r="S140" s="38"/>
      <c r="AK140" s="38"/>
      <c r="AL140" s="38"/>
      <c r="AM140" s="38"/>
      <c r="AN140" s="38"/>
      <c r="AO140" s="38"/>
      <c r="AP140" s="38"/>
      <c r="AQ140" s="38"/>
      <c r="AR140" s="38"/>
      <c r="AS140" s="38"/>
      <c r="AT140" s="38"/>
    </row>
    <row r="141">
      <c r="E141" s="266"/>
      <c r="F141" s="259" t="s">
        <v>257</v>
      </c>
      <c r="G141" s="260"/>
      <c r="H141" s="271" t="s">
        <v>238</v>
      </c>
      <c r="I141" s="271" t="s">
        <v>239</v>
      </c>
      <c r="J141" s="269" t="s">
        <v>40</v>
      </c>
      <c r="K141" s="269" t="s">
        <v>38</v>
      </c>
      <c r="L141" s="269" t="s">
        <v>154</v>
      </c>
      <c r="M141" s="269" t="s">
        <v>156</v>
      </c>
      <c r="N141" s="271" t="s">
        <v>240</v>
      </c>
      <c r="O141" s="399" t="s">
        <v>82</v>
      </c>
      <c r="P141" s="273"/>
      <c r="Q141" s="399" t="b">
        <v>0</v>
      </c>
      <c r="R141" s="38"/>
      <c r="S141" s="38"/>
      <c r="AK141" s="38"/>
      <c r="AL141" s="38"/>
      <c r="AM141" s="38"/>
      <c r="AN141" s="38"/>
      <c r="AO141" s="38"/>
      <c r="AP141" s="38"/>
      <c r="AQ141" s="38"/>
      <c r="AR141" s="38"/>
      <c r="AS141" s="38"/>
      <c r="AT141" s="38"/>
    </row>
    <row r="142">
      <c r="E142" s="266"/>
      <c r="F142" s="267"/>
      <c r="G142" s="268"/>
      <c r="H142" s="262" t="s">
        <v>242</v>
      </c>
      <c r="I142" s="274" t="s">
        <v>239</v>
      </c>
      <c r="J142" s="274">
        <f t="shared" ref="J142:M142" si="22">PARAMS(J141)</f>
        <v>4096</v>
      </c>
      <c r="K142" s="274">
        <f t="shared" si="22"/>
        <v>1</v>
      </c>
      <c r="L142" s="274">
        <f t="shared" si="22"/>
        <v>128</v>
      </c>
      <c r="M142" s="274">
        <f t="shared" si="22"/>
        <v>192</v>
      </c>
      <c r="N142" s="274" t="s">
        <v>240</v>
      </c>
      <c r="O142" s="275"/>
      <c r="P142" s="276">
        <f>SIZEOF_IN_MIB(J142:M142, $O141)</f>
        <v>192</v>
      </c>
      <c r="Q142" s="275"/>
      <c r="R142" s="38"/>
      <c r="S142" s="38"/>
      <c r="AK142" s="38"/>
      <c r="AL142" s="38"/>
      <c r="AM142" s="38"/>
      <c r="AN142" s="38"/>
      <c r="AO142" s="38"/>
      <c r="AP142" s="38"/>
      <c r="AQ142" s="38"/>
      <c r="AR142" s="38"/>
      <c r="AS142" s="38"/>
      <c r="AT142" s="38"/>
    </row>
    <row r="143">
      <c r="E143" s="266"/>
      <c r="F143" s="267"/>
      <c r="G143" s="268"/>
      <c r="H143" s="271" t="s">
        <v>244</v>
      </c>
      <c r="I143" s="271" t="s">
        <v>239</v>
      </c>
      <c r="J143" s="269" t="s">
        <v>143</v>
      </c>
      <c r="K143" s="269"/>
      <c r="L143" s="269"/>
      <c r="M143" s="271"/>
      <c r="N143" s="271" t="s">
        <v>240</v>
      </c>
      <c r="O143" s="272"/>
      <c r="P143" s="273"/>
      <c r="Q143" s="272"/>
      <c r="R143" s="38"/>
      <c r="S143" s="38"/>
      <c r="AK143" s="38"/>
      <c r="AL143" s="38"/>
      <c r="AM143" s="38"/>
      <c r="AN143" s="38"/>
      <c r="AO143" s="38"/>
      <c r="AP143" s="38"/>
      <c r="AQ143" s="38"/>
      <c r="AR143" s="38"/>
      <c r="AS143" s="38"/>
      <c r="AT143" s="38"/>
    </row>
    <row r="144">
      <c r="E144" s="266"/>
      <c r="F144" s="278"/>
      <c r="G144" s="279"/>
      <c r="H144" s="274" t="s">
        <v>246</v>
      </c>
      <c r="I144" s="274" t="s">
        <v>239</v>
      </c>
      <c r="J144" s="274">
        <f t="shared" ref="J144:M144" si="23">J142/SHARDING(J143)</f>
        <v>256</v>
      </c>
      <c r="K144" s="274">
        <f t="shared" si="23"/>
        <v>1</v>
      </c>
      <c r="L144" s="274">
        <f t="shared" si="23"/>
        <v>128</v>
      </c>
      <c r="M144" s="274">
        <f t="shared" si="23"/>
        <v>192</v>
      </c>
      <c r="N144" s="274" t="s">
        <v>240</v>
      </c>
      <c r="O144" s="241"/>
      <c r="P144" s="276">
        <f>SIZEOF_IN_MIB(J144:M144, $O141)</f>
        <v>12</v>
      </c>
      <c r="Q144" s="241"/>
      <c r="R144" s="38"/>
      <c r="S144" s="38"/>
      <c r="AK144" s="38"/>
      <c r="AL144" s="38"/>
      <c r="AM144" s="38"/>
      <c r="AN144" s="38"/>
      <c r="AO144" s="38"/>
      <c r="AP144" s="38"/>
      <c r="AQ144" s="38"/>
      <c r="AR144" s="38"/>
      <c r="AS144" s="38"/>
      <c r="AT144" s="38"/>
    </row>
    <row r="145">
      <c r="E145" s="266"/>
      <c r="F145" s="400" t="s">
        <v>293</v>
      </c>
      <c r="G145" s="385" t="s">
        <v>45</v>
      </c>
      <c r="H145" s="423"/>
      <c r="I145" s="424"/>
      <c r="J145" s="270"/>
      <c r="K145" s="270"/>
      <c r="L145" s="271"/>
      <c r="M145" s="271"/>
      <c r="N145" s="271"/>
      <c r="O145" s="270"/>
      <c r="P145" s="273"/>
      <c r="Q145" s="305"/>
      <c r="R145" s="38"/>
      <c r="S145" s="38"/>
      <c r="AK145" s="38"/>
      <c r="AL145" s="38"/>
      <c r="AM145" s="38"/>
      <c r="AN145" s="38"/>
      <c r="AO145" s="38"/>
      <c r="AP145" s="38"/>
      <c r="AQ145" s="38"/>
      <c r="AR145" s="38"/>
      <c r="AS145" s="38"/>
      <c r="AT145" s="38"/>
    </row>
    <row r="146">
      <c r="E146" s="266"/>
      <c r="F146" s="277"/>
      <c r="G146" s="385"/>
      <c r="H146" s="274"/>
      <c r="I146" s="418"/>
      <c r="J146" s="261"/>
      <c r="K146" s="261"/>
      <c r="L146" s="274"/>
      <c r="M146" s="274"/>
      <c r="N146" s="274"/>
      <c r="O146" s="261"/>
      <c r="P146" s="276"/>
      <c r="Q146" s="222"/>
      <c r="R146" s="38"/>
      <c r="S146" s="38"/>
      <c r="AK146" s="38"/>
      <c r="AL146" s="38"/>
      <c r="AM146" s="38"/>
      <c r="AN146" s="38"/>
      <c r="AO146" s="38"/>
      <c r="AP146" s="38"/>
      <c r="AQ146" s="38"/>
      <c r="AR146" s="38"/>
      <c r="AS146" s="38"/>
      <c r="AT146" s="38"/>
    </row>
    <row r="147">
      <c r="E147" s="266"/>
      <c r="F147" s="384" t="s">
        <v>285</v>
      </c>
      <c r="G147" s="385" t="s">
        <v>286</v>
      </c>
      <c r="H147" s="271" t="str">
        <f>VLOOKUP(O133&amp;","&amp;O137,$T$2:$W$11,4, FALSE)</f>
        <v>fp8</v>
      </c>
      <c r="I147" s="419"/>
      <c r="J147" s="270"/>
      <c r="K147" s="270"/>
      <c r="L147" s="271"/>
      <c r="M147" s="271"/>
      <c r="N147" s="271"/>
      <c r="O147" s="270"/>
      <c r="P147" s="273"/>
      <c r="Q147" s="305"/>
      <c r="R147" s="38"/>
      <c r="S147" s="38"/>
      <c r="AK147" s="38"/>
      <c r="AL147" s="38"/>
      <c r="AM147" s="38"/>
      <c r="AN147" s="38"/>
      <c r="AO147" s="38"/>
      <c r="AP147" s="38"/>
      <c r="AQ147" s="38"/>
      <c r="AR147" s="38"/>
      <c r="AS147" s="38"/>
      <c r="AT147" s="38"/>
    </row>
    <row r="148">
      <c r="E148" s="266"/>
      <c r="F148" s="266"/>
      <c r="G148" s="381" t="s">
        <v>299</v>
      </c>
      <c r="H148" s="420" t="str">
        <f>CALCULATE_FLOPS(K136:M136,K140:M140,K140,1,H147)</f>
        <v>#N/A</v>
      </c>
      <c r="I148" s="418"/>
      <c r="J148" s="261"/>
      <c r="K148" s="261"/>
      <c r="L148" s="274"/>
      <c r="M148" s="274"/>
      <c r="N148" s="274"/>
      <c r="O148" s="261"/>
      <c r="P148" s="276"/>
      <c r="Q148" s="222"/>
      <c r="R148" s="38"/>
      <c r="S148" s="38"/>
      <c r="AK148" s="38"/>
      <c r="AL148" s="38"/>
      <c r="AM148" s="38"/>
      <c r="AN148" s="38"/>
      <c r="AO148" s="38"/>
      <c r="AP148" s="38"/>
      <c r="AQ148" s="38"/>
      <c r="AR148" s="38"/>
      <c r="AS148" s="38"/>
      <c r="AT148" s="38"/>
    </row>
    <row r="149">
      <c r="A149" s="164"/>
      <c r="B149" s="38"/>
      <c r="C149" s="38"/>
      <c r="D149" s="38"/>
      <c r="E149" s="266"/>
      <c r="F149" s="277"/>
      <c r="G149" s="388" t="s">
        <v>288</v>
      </c>
      <c r="H149" s="421" t="str">
        <f>COMPUTE_TIME_MS(H148, H147)</f>
        <v>#N/A</v>
      </c>
      <c r="I149" s="390"/>
      <c r="J149" s="391"/>
      <c r="K149" s="391"/>
      <c r="L149" s="392"/>
      <c r="M149" s="392"/>
      <c r="N149" s="392"/>
      <c r="O149" s="391"/>
      <c r="P149" s="393"/>
      <c r="Q149" s="305"/>
      <c r="R149" s="38"/>
      <c r="S149" s="38"/>
      <c r="AK149" s="38"/>
      <c r="AL149" s="38"/>
      <c r="AM149" s="38"/>
      <c r="AN149" s="38"/>
      <c r="AO149" s="38"/>
      <c r="AP149" s="38"/>
      <c r="AQ149" s="38"/>
      <c r="AR149" s="38"/>
      <c r="AS149" s="38"/>
      <c r="AT149" s="38"/>
    </row>
    <row r="150">
      <c r="A150" s="164"/>
      <c r="B150" s="38"/>
      <c r="C150" s="38"/>
      <c r="D150" s="38"/>
      <c r="E150" s="266"/>
      <c r="F150" s="384" t="s">
        <v>289</v>
      </c>
      <c r="G150" s="381" t="s">
        <v>290</v>
      </c>
      <c r="H150" s="303">
        <f>IF(Q133,0,P136)+IF(Q137,0,P140)+IF(Q141,0,P144)</f>
        <v>48.375</v>
      </c>
      <c r="I150" s="261"/>
      <c r="J150" s="261"/>
      <c r="K150" s="261"/>
      <c r="L150" s="274"/>
      <c r="M150" s="274"/>
      <c r="N150" s="274"/>
      <c r="O150" s="261"/>
      <c r="P150" s="276"/>
      <c r="Q150" s="222"/>
      <c r="R150" s="38"/>
      <c r="S150" s="38"/>
      <c r="AK150" s="38"/>
      <c r="AL150" s="38"/>
      <c r="AM150" s="38"/>
      <c r="AN150" s="38"/>
      <c r="AO150" s="38"/>
      <c r="AP150" s="38"/>
      <c r="AQ150" s="38"/>
      <c r="AR150" s="38"/>
      <c r="AS150" s="38"/>
      <c r="AT150" s="38"/>
    </row>
    <row r="151">
      <c r="A151" s="38"/>
      <c r="B151" s="38"/>
      <c r="C151" s="38"/>
      <c r="D151" s="38"/>
      <c r="E151" s="277"/>
      <c r="F151" s="277"/>
      <c r="G151" s="395" t="s">
        <v>291</v>
      </c>
      <c r="H151" s="422">
        <f>HBM_TIME_MS(H150)</f>
        <v>0.01614532158</v>
      </c>
      <c r="I151" s="391"/>
      <c r="J151" s="391"/>
      <c r="K151" s="391"/>
      <c r="L151" s="392"/>
      <c r="M151" s="392"/>
      <c r="N151" s="392"/>
      <c r="O151" s="391"/>
      <c r="P151" s="393"/>
      <c r="Q151" s="305"/>
      <c r="R151" s="38"/>
      <c r="S151" s="38"/>
      <c r="AK151" s="38"/>
      <c r="AL151" s="38"/>
      <c r="AM151" s="38"/>
      <c r="AN151" s="38"/>
      <c r="AO151" s="38"/>
      <c r="AP151" s="38"/>
      <c r="AQ151" s="38"/>
      <c r="AR151" s="38"/>
      <c r="AS151" s="38"/>
      <c r="AT151" s="38"/>
    </row>
    <row r="152">
      <c r="A152" s="87"/>
      <c r="B152" s="87"/>
      <c r="C152" s="87"/>
      <c r="D152" s="87"/>
      <c r="E152" s="258" t="s">
        <v>300</v>
      </c>
      <c r="F152" s="282" t="s">
        <v>249</v>
      </c>
      <c r="G152" s="260"/>
      <c r="H152" s="290" t="s">
        <v>238</v>
      </c>
      <c r="I152" s="290" t="s">
        <v>239</v>
      </c>
      <c r="J152" s="195" t="s">
        <v>40</v>
      </c>
      <c r="K152" s="195" t="s">
        <v>38</v>
      </c>
      <c r="L152" s="195" t="s">
        <v>154</v>
      </c>
      <c r="M152" s="398" t="s">
        <v>148</v>
      </c>
      <c r="N152" s="290" t="s">
        <v>240</v>
      </c>
      <c r="O152" s="291" t="s">
        <v>63</v>
      </c>
      <c r="P152" s="292"/>
      <c r="Q152" s="291" t="b">
        <v>0</v>
      </c>
      <c r="R152" s="38"/>
      <c r="S152" s="38"/>
      <c r="AK152" s="38"/>
      <c r="AL152" s="38"/>
      <c r="AM152" s="38"/>
      <c r="AN152" s="38"/>
      <c r="AO152" s="38"/>
      <c r="AP152" s="38"/>
      <c r="AQ152" s="38"/>
      <c r="AR152" s="38"/>
      <c r="AS152" s="38"/>
      <c r="AT152" s="38"/>
    </row>
    <row r="153">
      <c r="A153" s="87"/>
      <c r="B153" s="87"/>
      <c r="C153" s="87"/>
      <c r="D153" s="87"/>
      <c r="E153" s="266"/>
      <c r="F153" s="267"/>
      <c r="G153" s="268"/>
      <c r="H153" s="195" t="s">
        <v>242</v>
      </c>
      <c r="I153" s="290" t="s">
        <v>239</v>
      </c>
      <c r="J153" s="289">
        <f t="shared" ref="J153:M153" si="24">PARAMS(J152)</f>
        <v>4096</v>
      </c>
      <c r="K153" s="290">
        <f t="shared" si="24"/>
        <v>1</v>
      </c>
      <c r="L153" s="290">
        <f t="shared" si="24"/>
        <v>128</v>
      </c>
      <c r="M153" s="290">
        <f t="shared" si="24"/>
        <v>128</v>
      </c>
      <c r="N153" s="290" t="s">
        <v>240</v>
      </c>
      <c r="O153" s="266"/>
      <c r="P153" s="292">
        <f>SIZEOF_IN_MIB(J153:M153, $O152)</f>
        <v>64</v>
      </c>
      <c r="Q153" s="266"/>
      <c r="R153" s="38"/>
      <c r="S153" s="38"/>
      <c r="AK153" s="38"/>
      <c r="AL153" s="38"/>
      <c r="AM153" s="38"/>
      <c r="AN153" s="38"/>
      <c r="AO153" s="38"/>
      <c r="AP153" s="38"/>
      <c r="AQ153" s="38"/>
      <c r="AR153" s="38"/>
      <c r="AS153" s="38"/>
      <c r="AT153" s="38"/>
    </row>
    <row r="154">
      <c r="A154" s="87"/>
      <c r="B154" s="87"/>
      <c r="C154" s="87"/>
      <c r="D154" s="87"/>
      <c r="E154" s="266"/>
      <c r="F154" s="267"/>
      <c r="G154" s="268"/>
      <c r="H154" s="289" t="s">
        <v>244</v>
      </c>
      <c r="I154" s="289" t="s">
        <v>239</v>
      </c>
      <c r="J154" s="195" t="s">
        <v>143</v>
      </c>
      <c r="K154" s="195"/>
      <c r="L154" s="195"/>
      <c r="M154" s="289"/>
      <c r="N154" s="289" t="s">
        <v>240</v>
      </c>
      <c r="O154" s="266"/>
      <c r="P154" s="292"/>
      <c r="Q154" s="266"/>
      <c r="R154" s="38"/>
      <c r="S154" s="38"/>
      <c r="AG154" s="38"/>
      <c r="AH154" s="38"/>
      <c r="AI154" s="38"/>
      <c r="AJ154" s="38"/>
      <c r="AK154" s="38"/>
      <c r="AL154" s="38"/>
      <c r="AM154" s="38"/>
      <c r="AN154" s="38"/>
      <c r="AO154" s="38"/>
      <c r="AP154" s="38"/>
      <c r="AQ154" s="38"/>
      <c r="AR154" s="38"/>
      <c r="AS154" s="38"/>
      <c r="AT154" s="38"/>
    </row>
    <row r="155">
      <c r="A155" s="87"/>
      <c r="B155" s="87"/>
      <c r="C155" s="87"/>
      <c r="D155" s="87"/>
      <c r="E155" s="266"/>
      <c r="F155" s="278"/>
      <c r="G155" s="279"/>
      <c r="H155" s="195" t="s">
        <v>246</v>
      </c>
      <c r="I155" s="289" t="s">
        <v>239</v>
      </c>
      <c r="J155" s="289">
        <f t="shared" ref="J155:M155" si="25">J153/SHARDING(J154)</f>
        <v>256</v>
      </c>
      <c r="K155" s="289">
        <f t="shared" si="25"/>
        <v>1</v>
      </c>
      <c r="L155" s="289">
        <f t="shared" si="25"/>
        <v>128</v>
      </c>
      <c r="M155" s="289">
        <f t="shared" si="25"/>
        <v>128</v>
      </c>
      <c r="N155" s="289" t="s">
        <v>240</v>
      </c>
      <c r="O155" s="277"/>
      <c r="P155" s="292">
        <f>SIZEOF_IN_MIB(J155:M155, $O152)</f>
        <v>4</v>
      </c>
      <c r="Q155" s="277"/>
      <c r="R155" s="38"/>
      <c r="S155" s="38"/>
      <c r="AG155" s="38"/>
      <c r="AH155" s="38"/>
      <c r="AI155" s="38"/>
      <c r="AJ155" s="38"/>
      <c r="AK155" s="38"/>
      <c r="AL155" s="38"/>
      <c r="AM155" s="38"/>
      <c r="AN155" s="38"/>
      <c r="AO155" s="38"/>
      <c r="AP155" s="38"/>
      <c r="AQ155" s="38"/>
      <c r="AR155" s="38"/>
      <c r="AS155" s="38"/>
      <c r="AT155" s="38"/>
    </row>
    <row r="156">
      <c r="A156" s="87"/>
      <c r="B156" s="87"/>
      <c r="C156" s="87"/>
      <c r="D156" s="87"/>
      <c r="E156" s="266"/>
      <c r="F156" s="259" t="s">
        <v>253</v>
      </c>
      <c r="G156" s="260"/>
      <c r="H156" s="289" t="s">
        <v>238</v>
      </c>
      <c r="I156" s="289" t="s">
        <v>239</v>
      </c>
      <c r="J156" s="290"/>
      <c r="K156" s="195" t="s">
        <v>154</v>
      </c>
      <c r="L156" s="398" t="s">
        <v>148</v>
      </c>
      <c r="M156" s="195" t="s">
        <v>145</v>
      </c>
      <c r="N156" s="289" t="s">
        <v>240</v>
      </c>
      <c r="O156" s="291" t="s">
        <v>63</v>
      </c>
      <c r="P156" s="292"/>
      <c r="Q156" s="291" t="b">
        <v>0</v>
      </c>
      <c r="R156" s="38"/>
      <c r="S156" s="38"/>
      <c r="AG156" s="38"/>
      <c r="AH156" s="38"/>
      <c r="AI156" s="38"/>
      <c r="AJ156" s="38"/>
      <c r="AK156" s="38"/>
      <c r="AL156" s="38"/>
      <c r="AM156" s="38"/>
      <c r="AN156" s="38"/>
      <c r="AO156" s="38"/>
      <c r="AP156" s="38"/>
      <c r="AQ156" s="38"/>
      <c r="AR156" s="38"/>
      <c r="AS156" s="38"/>
      <c r="AT156" s="38"/>
    </row>
    <row r="157">
      <c r="A157" s="87"/>
      <c r="B157" s="87"/>
      <c r="C157" s="87"/>
      <c r="D157" s="87"/>
      <c r="E157" s="266"/>
      <c r="F157" s="267"/>
      <c r="G157" s="268"/>
      <c r="H157" s="195" t="s">
        <v>242</v>
      </c>
      <c r="I157" s="289" t="s">
        <v>239</v>
      </c>
      <c r="J157" s="290"/>
      <c r="K157" s="289">
        <f t="shared" ref="K157:M157" si="26">PARAMS(K156)</f>
        <v>128</v>
      </c>
      <c r="L157" s="289">
        <f t="shared" si="26"/>
        <v>128</v>
      </c>
      <c r="M157" s="289">
        <f t="shared" si="26"/>
        <v>512</v>
      </c>
      <c r="N157" s="289" t="s">
        <v>240</v>
      </c>
      <c r="O157" s="266"/>
      <c r="P157" s="292">
        <f>SIZEOF_IN_MIB(J157:M157, $O156)</f>
        <v>8</v>
      </c>
      <c r="Q157" s="266"/>
      <c r="R157" s="38"/>
      <c r="S157" s="38"/>
      <c r="AG157" s="38"/>
      <c r="AH157" s="38"/>
      <c r="AI157" s="38"/>
      <c r="AJ157" s="38"/>
      <c r="AK157" s="38"/>
      <c r="AL157" s="38"/>
      <c r="AM157" s="38"/>
      <c r="AN157" s="38"/>
      <c r="AO157" s="38"/>
      <c r="AP157" s="38"/>
      <c r="AQ157" s="38"/>
      <c r="AR157" s="38"/>
      <c r="AS157" s="38"/>
      <c r="AT157" s="38"/>
    </row>
    <row r="158">
      <c r="A158" s="87"/>
      <c r="B158" s="87"/>
      <c r="C158" s="87"/>
      <c r="D158" s="87"/>
      <c r="E158" s="266"/>
      <c r="F158" s="267"/>
      <c r="G158" s="268"/>
      <c r="H158" s="289" t="s">
        <v>244</v>
      </c>
      <c r="I158" s="289" t="s">
        <v>239</v>
      </c>
      <c r="J158" s="290"/>
      <c r="K158" s="290"/>
      <c r="L158" s="289"/>
      <c r="M158" s="289"/>
      <c r="N158" s="289" t="s">
        <v>240</v>
      </c>
      <c r="O158" s="266"/>
      <c r="P158" s="292"/>
      <c r="Q158" s="266"/>
      <c r="R158" s="38"/>
      <c r="S158" s="38"/>
      <c r="AG158" s="38"/>
      <c r="AH158" s="38"/>
      <c r="AI158" s="38"/>
      <c r="AJ158" s="38"/>
      <c r="AK158" s="38"/>
      <c r="AL158" s="38"/>
      <c r="AM158" s="38"/>
      <c r="AN158" s="38"/>
      <c r="AO158" s="38"/>
      <c r="AP158" s="38"/>
      <c r="AQ158" s="38"/>
      <c r="AR158" s="38"/>
      <c r="AS158" s="38"/>
      <c r="AT158" s="38"/>
    </row>
    <row r="159">
      <c r="A159" s="87"/>
      <c r="B159" s="87"/>
      <c r="C159" s="87"/>
      <c r="D159" s="87"/>
      <c r="E159" s="266"/>
      <c r="F159" s="278"/>
      <c r="G159" s="279"/>
      <c r="H159" s="274" t="s">
        <v>246</v>
      </c>
      <c r="I159" s="274" t="s">
        <v>239</v>
      </c>
      <c r="J159" s="261"/>
      <c r="K159" s="274">
        <f t="shared" ref="K159:M159" si="27">K157/SHARDING(K158)</f>
        <v>128</v>
      </c>
      <c r="L159" s="274">
        <f t="shared" si="27"/>
        <v>128</v>
      </c>
      <c r="M159" s="274">
        <f t="shared" si="27"/>
        <v>512</v>
      </c>
      <c r="N159" s="274" t="s">
        <v>240</v>
      </c>
      <c r="O159" s="241"/>
      <c r="P159" s="276">
        <f>SIZEOF_IN_MIB(J159:M159, $O156)</f>
        <v>8</v>
      </c>
      <c r="Q159" s="241"/>
      <c r="R159" s="38"/>
      <c r="S159" s="38"/>
      <c r="T159" s="207"/>
      <c r="U159" s="207"/>
      <c r="V159" s="207"/>
      <c r="W159" s="207"/>
      <c r="X159" s="38"/>
      <c r="Y159" s="38"/>
      <c r="Z159" s="38"/>
      <c r="AA159" s="38"/>
      <c r="AB159" s="38"/>
      <c r="AC159" s="38"/>
      <c r="AD159" s="38"/>
      <c r="AE159" s="38"/>
      <c r="AF159" s="38"/>
      <c r="AG159" s="38"/>
      <c r="AH159" s="38"/>
      <c r="AI159" s="38"/>
      <c r="AJ159" s="38"/>
      <c r="AK159" s="38"/>
      <c r="AL159" s="38"/>
      <c r="AM159" s="38"/>
      <c r="AN159" s="38"/>
      <c r="AO159" s="38"/>
      <c r="AP159" s="38"/>
      <c r="AQ159" s="38"/>
      <c r="AR159" s="38"/>
      <c r="AS159" s="38"/>
      <c r="AT159" s="38"/>
    </row>
    <row r="160">
      <c r="A160" s="87"/>
      <c r="B160" s="87"/>
      <c r="C160" s="87"/>
      <c r="D160" s="87"/>
      <c r="E160" s="266"/>
      <c r="F160" s="259" t="s">
        <v>257</v>
      </c>
      <c r="G160" s="260"/>
      <c r="H160" s="271" t="s">
        <v>238</v>
      </c>
      <c r="I160" s="271" t="s">
        <v>239</v>
      </c>
      <c r="J160" s="269" t="s">
        <v>40</v>
      </c>
      <c r="K160" s="269" t="s">
        <v>38</v>
      </c>
      <c r="L160" s="269" t="s">
        <v>154</v>
      </c>
      <c r="M160" s="269" t="s">
        <v>145</v>
      </c>
      <c r="N160" s="271" t="s">
        <v>240</v>
      </c>
      <c r="O160" s="399" t="s">
        <v>82</v>
      </c>
      <c r="P160" s="273"/>
      <c r="Q160" s="399" t="b">
        <v>0</v>
      </c>
      <c r="R160" s="38"/>
      <c r="S160" s="38"/>
      <c r="T160" s="207"/>
      <c r="U160" s="207"/>
      <c r="V160" s="207"/>
      <c r="W160" s="207"/>
      <c r="X160" s="38"/>
      <c r="Y160" s="38"/>
      <c r="Z160" s="38"/>
      <c r="AA160" s="38"/>
      <c r="AB160" s="38"/>
      <c r="AC160" s="38"/>
      <c r="AD160" s="38"/>
      <c r="AE160" s="38"/>
      <c r="AF160" s="38"/>
      <c r="AG160" s="38"/>
      <c r="AH160" s="38"/>
      <c r="AI160" s="38"/>
      <c r="AJ160" s="38"/>
      <c r="AK160" s="38"/>
      <c r="AL160" s="38"/>
      <c r="AM160" s="38"/>
      <c r="AN160" s="38"/>
      <c r="AO160" s="38"/>
      <c r="AP160" s="38"/>
      <c r="AQ160" s="38"/>
      <c r="AR160" s="38"/>
      <c r="AS160" s="38"/>
      <c r="AT160" s="38"/>
    </row>
    <row r="161">
      <c r="A161" s="87"/>
      <c r="B161" s="87"/>
      <c r="C161" s="87"/>
      <c r="D161" s="87"/>
      <c r="E161" s="266"/>
      <c r="F161" s="267"/>
      <c r="G161" s="268"/>
      <c r="H161" s="262" t="s">
        <v>242</v>
      </c>
      <c r="I161" s="274" t="s">
        <v>239</v>
      </c>
      <c r="J161" s="274">
        <f t="shared" ref="J161:M161" si="28">PARAMS(J160)</f>
        <v>4096</v>
      </c>
      <c r="K161" s="274">
        <f t="shared" si="28"/>
        <v>1</v>
      </c>
      <c r="L161" s="274">
        <f t="shared" si="28"/>
        <v>128</v>
      </c>
      <c r="M161" s="274">
        <f t="shared" si="28"/>
        <v>512</v>
      </c>
      <c r="N161" s="274" t="s">
        <v>240</v>
      </c>
      <c r="O161" s="275"/>
      <c r="P161" s="276">
        <f>SIZEOF_IN_MIB(J161:M161, $O160)</f>
        <v>512</v>
      </c>
      <c r="Q161" s="275"/>
      <c r="R161" s="38"/>
      <c r="S161" s="38"/>
      <c r="T161" s="207"/>
      <c r="U161" s="207"/>
      <c r="V161" s="207"/>
      <c r="W161" s="207"/>
      <c r="X161" s="38"/>
      <c r="Y161" s="38"/>
      <c r="Z161" s="38"/>
      <c r="AA161" s="38"/>
      <c r="AB161" s="38"/>
      <c r="AC161" s="38"/>
      <c r="AD161" s="38"/>
      <c r="AE161" s="38"/>
      <c r="AF161" s="38"/>
      <c r="AG161" s="38"/>
      <c r="AH161" s="38"/>
      <c r="AI161" s="38"/>
      <c r="AJ161" s="38"/>
      <c r="AK161" s="38"/>
      <c r="AL161" s="38"/>
      <c r="AM161" s="38"/>
      <c r="AN161" s="38"/>
      <c r="AO161" s="38"/>
      <c r="AP161" s="38"/>
      <c r="AQ161" s="38"/>
      <c r="AR161" s="38"/>
      <c r="AS161" s="38"/>
      <c r="AT161" s="38"/>
    </row>
    <row r="162">
      <c r="A162" s="87"/>
      <c r="B162" s="87"/>
      <c r="C162" s="87"/>
      <c r="D162" s="87"/>
      <c r="E162" s="266"/>
      <c r="F162" s="267"/>
      <c r="G162" s="268"/>
      <c r="H162" s="271" t="s">
        <v>244</v>
      </c>
      <c r="I162" s="271" t="s">
        <v>239</v>
      </c>
      <c r="J162" s="269" t="s">
        <v>143</v>
      </c>
      <c r="K162" s="269"/>
      <c r="L162" s="269"/>
      <c r="M162" s="271"/>
      <c r="N162" s="271" t="s">
        <v>240</v>
      </c>
      <c r="O162" s="272"/>
      <c r="P162" s="273"/>
      <c r="Q162" s="272"/>
      <c r="R162" s="38"/>
      <c r="S162" s="38"/>
      <c r="T162" s="207"/>
      <c r="U162" s="207"/>
      <c r="V162" s="207"/>
      <c r="W162" s="207"/>
      <c r="X162" s="38"/>
      <c r="Y162" s="38"/>
      <c r="Z162" s="38"/>
      <c r="AA162" s="38"/>
      <c r="AB162" s="38"/>
      <c r="AC162" s="38"/>
      <c r="AD162" s="38"/>
      <c r="AE162" s="38"/>
      <c r="AF162" s="38"/>
      <c r="AG162" s="38"/>
      <c r="AH162" s="38"/>
      <c r="AI162" s="38"/>
      <c r="AJ162" s="38"/>
      <c r="AK162" s="38"/>
      <c r="AL162" s="38"/>
      <c r="AM162" s="38"/>
      <c r="AN162" s="38"/>
      <c r="AO162" s="38"/>
      <c r="AP162" s="38"/>
      <c r="AQ162" s="38"/>
      <c r="AR162" s="38"/>
      <c r="AS162" s="38"/>
      <c r="AT162" s="38"/>
    </row>
    <row r="163">
      <c r="A163" s="87"/>
      <c r="B163" s="87"/>
      <c r="C163" s="87"/>
      <c r="D163" s="87"/>
      <c r="E163" s="266"/>
      <c r="F163" s="278"/>
      <c r="G163" s="279"/>
      <c r="H163" s="274" t="s">
        <v>246</v>
      </c>
      <c r="I163" s="274" t="s">
        <v>239</v>
      </c>
      <c r="J163" s="274">
        <f t="shared" ref="J163:M163" si="29">J161/SHARDING(J162)</f>
        <v>256</v>
      </c>
      <c r="K163" s="274">
        <f t="shared" si="29"/>
        <v>1</v>
      </c>
      <c r="L163" s="274">
        <f t="shared" si="29"/>
        <v>128</v>
      </c>
      <c r="M163" s="274">
        <f t="shared" si="29"/>
        <v>512</v>
      </c>
      <c r="N163" s="274" t="s">
        <v>240</v>
      </c>
      <c r="O163" s="241"/>
      <c r="P163" s="276">
        <f>SIZEOF_IN_MIB(J163:M163, $O160)</f>
        <v>32</v>
      </c>
      <c r="Q163" s="241"/>
      <c r="R163" s="38"/>
      <c r="S163" s="38"/>
      <c r="T163" s="207"/>
      <c r="U163" s="207"/>
      <c r="V163" s="207"/>
      <c r="W163" s="207"/>
      <c r="X163" s="38"/>
      <c r="Y163" s="38"/>
      <c r="Z163" s="38"/>
      <c r="AA163" s="38"/>
      <c r="AB163" s="38"/>
      <c r="AC163" s="38"/>
      <c r="AD163" s="38"/>
      <c r="AE163" s="38"/>
      <c r="AF163" s="38"/>
      <c r="AG163" s="38"/>
      <c r="AH163" s="38"/>
      <c r="AI163" s="38"/>
      <c r="AJ163" s="38"/>
      <c r="AK163" s="38"/>
      <c r="AL163" s="38"/>
      <c r="AM163" s="38"/>
      <c r="AN163" s="38"/>
      <c r="AO163" s="38"/>
      <c r="AP163" s="38"/>
      <c r="AQ163" s="38"/>
      <c r="AR163" s="38"/>
      <c r="AS163" s="38"/>
      <c r="AT163" s="38"/>
    </row>
    <row r="164">
      <c r="A164" s="87"/>
      <c r="B164" s="87"/>
      <c r="C164" s="87"/>
      <c r="D164" s="87"/>
      <c r="E164" s="266"/>
      <c r="F164" s="400" t="s">
        <v>293</v>
      </c>
      <c r="G164" s="385" t="s">
        <v>45</v>
      </c>
      <c r="H164" s="423"/>
      <c r="I164" s="424"/>
      <c r="J164" s="270"/>
      <c r="K164" s="270"/>
      <c r="L164" s="271"/>
      <c r="M164" s="271"/>
      <c r="N164" s="271"/>
      <c r="O164" s="270"/>
      <c r="P164" s="273"/>
      <c r="Q164" s="305"/>
      <c r="T164" s="3"/>
      <c r="U164" s="3"/>
      <c r="V164" s="3"/>
      <c r="W164" s="3"/>
    </row>
    <row r="165">
      <c r="A165" s="87"/>
      <c r="B165" s="38"/>
      <c r="C165" s="38"/>
      <c r="D165" s="38"/>
      <c r="E165" s="266"/>
      <c r="F165" s="277"/>
      <c r="G165" s="385"/>
      <c r="H165" s="274"/>
      <c r="I165" s="418"/>
      <c r="J165" s="261"/>
      <c r="K165" s="261"/>
      <c r="L165" s="274"/>
      <c r="M165" s="274"/>
      <c r="N165" s="274"/>
      <c r="O165" s="261"/>
      <c r="P165" s="276"/>
      <c r="Q165" s="222"/>
      <c r="T165" s="3"/>
      <c r="U165" s="3"/>
      <c r="V165" s="3"/>
      <c r="W165" s="3"/>
    </row>
    <row r="166">
      <c r="A166" s="38"/>
      <c r="B166" s="38"/>
      <c r="C166" s="38"/>
      <c r="D166" s="38"/>
      <c r="E166" s="266"/>
      <c r="F166" s="384" t="s">
        <v>285</v>
      </c>
      <c r="G166" s="385" t="s">
        <v>286</v>
      </c>
      <c r="H166" s="271" t="str">
        <f>VLOOKUP(O152&amp;","&amp;O156,$T$2:$W$11,4, FALSE)</f>
        <v>fp8</v>
      </c>
      <c r="I166" s="419"/>
      <c r="J166" s="270"/>
      <c r="K166" s="270"/>
      <c r="L166" s="271"/>
      <c r="M166" s="271"/>
      <c r="N166" s="271"/>
      <c r="O166" s="270"/>
      <c r="P166" s="273"/>
      <c r="Q166" s="305"/>
      <c r="T166" s="3"/>
      <c r="U166" s="3"/>
      <c r="V166" s="3"/>
      <c r="W166" s="3"/>
    </row>
    <row r="167">
      <c r="A167" s="87"/>
      <c r="B167" s="87"/>
      <c r="C167" s="87"/>
      <c r="D167" s="87"/>
      <c r="E167" s="266"/>
      <c r="F167" s="266"/>
      <c r="G167" s="381" t="s">
        <v>299</v>
      </c>
      <c r="H167" s="420" t="str">
        <f>CALCULATE_FLOPS(J155:M155,J159:M159,L159,K159,H166)</f>
        <v>#N/A</v>
      </c>
      <c r="I167" s="418"/>
      <c r="J167" s="261"/>
      <c r="K167" s="261"/>
      <c r="L167" s="274"/>
      <c r="M167" s="274"/>
      <c r="N167" s="274"/>
      <c r="O167" s="261"/>
      <c r="P167" s="276"/>
      <c r="Q167" s="222"/>
      <c r="T167" s="3"/>
      <c r="U167" s="3"/>
      <c r="V167" s="3"/>
      <c r="W167" s="3"/>
    </row>
    <row r="168">
      <c r="A168" s="87"/>
      <c r="B168" s="87"/>
      <c r="C168" s="87"/>
      <c r="D168" s="87"/>
      <c r="E168" s="266"/>
      <c r="F168" s="277"/>
      <c r="G168" s="388" t="s">
        <v>288</v>
      </c>
      <c r="H168" s="389" t="str">
        <f>COMPUTE_TIME_MS(H167, H166)</f>
        <v>#N/A</v>
      </c>
      <c r="I168" s="390"/>
      <c r="J168" s="391"/>
      <c r="K168" s="391"/>
      <c r="L168" s="392"/>
      <c r="M168" s="392"/>
      <c r="N168" s="392"/>
      <c r="O168" s="391"/>
      <c r="P168" s="393"/>
      <c r="Q168" s="305"/>
      <c r="T168" s="3"/>
      <c r="U168" s="3"/>
      <c r="V168" s="3"/>
      <c r="W168" s="3"/>
    </row>
    <row r="169">
      <c r="A169" s="87"/>
      <c r="B169" s="87"/>
      <c r="C169" s="87"/>
      <c r="D169" s="87"/>
      <c r="E169" s="266"/>
      <c r="F169" s="384" t="s">
        <v>289</v>
      </c>
      <c r="G169" s="381" t="s">
        <v>290</v>
      </c>
      <c r="H169" s="303">
        <f>IF(Q152,0,P155)+IF(Q156,0,P159)+IF(Q160,0,P163)</f>
        <v>44</v>
      </c>
      <c r="I169" s="261"/>
      <c r="J169" s="261"/>
      <c r="K169" s="261"/>
      <c r="L169" s="274"/>
      <c r="M169" s="274"/>
      <c r="N169" s="274"/>
      <c r="O169" s="261"/>
      <c r="P169" s="276"/>
      <c r="Q169" s="222"/>
      <c r="R169" s="38"/>
      <c r="S169" s="38"/>
      <c r="T169" s="207"/>
      <c r="U169" s="207"/>
      <c r="V169" s="207"/>
      <c r="W169" s="207"/>
      <c r="X169" s="38"/>
      <c r="Y169" s="38"/>
      <c r="Z169" s="38"/>
      <c r="AA169" s="38"/>
      <c r="AB169" s="38"/>
      <c r="AC169" s="38"/>
      <c r="AD169" s="38"/>
      <c r="AE169" s="38"/>
      <c r="AF169" s="38"/>
      <c r="AG169" s="38"/>
      <c r="AH169" s="38"/>
      <c r="AI169" s="38"/>
      <c r="AJ169" s="38"/>
      <c r="AK169" s="38"/>
      <c r="AL169" s="38"/>
      <c r="AM169" s="38"/>
      <c r="AN169" s="38"/>
      <c r="AO169" s="38"/>
      <c r="AP169" s="38"/>
      <c r="AQ169" s="38"/>
      <c r="AR169" s="38"/>
      <c r="AS169" s="38"/>
      <c r="AT169" s="38"/>
    </row>
    <row r="170">
      <c r="A170" s="87"/>
      <c r="B170" s="87"/>
      <c r="C170" s="87"/>
      <c r="D170" s="87"/>
      <c r="E170" s="277"/>
      <c r="F170" s="277"/>
      <c r="G170" s="395" t="s">
        <v>291</v>
      </c>
      <c r="H170" s="422">
        <f>HBM_TIME_MS(H169)</f>
        <v>0.01468515038</v>
      </c>
      <c r="I170" s="391"/>
      <c r="J170" s="391"/>
      <c r="K170" s="391"/>
      <c r="L170" s="392"/>
      <c r="M170" s="392"/>
      <c r="N170" s="392"/>
      <c r="O170" s="391"/>
      <c r="P170" s="393"/>
      <c r="Q170" s="305"/>
      <c r="R170" s="38"/>
      <c r="S170" s="38"/>
      <c r="T170" s="207"/>
      <c r="U170" s="207"/>
      <c r="V170" s="207"/>
      <c r="W170" s="207"/>
      <c r="X170" s="38"/>
      <c r="Y170" s="38"/>
      <c r="Z170" s="38"/>
      <c r="AA170" s="38"/>
      <c r="AB170" s="38"/>
      <c r="AC170" s="38"/>
      <c r="AD170" s="38"/>
      <c r="AE170" s="38"/>
      <c r="AF170" s="38"/>
      <c r="AG170" s="38"/>
      <c r="AH170" s="38"/>
      <c r="AI170" s="38"/>
      <c r="AJ170" s="38"/>
      <c r="AK170" s="38"/>
      <c r="AL170" s="38"/>
      <c r="AM170" s="38"/>
      <c r="AN170" s="38"/>
      <c r="AO170" s="38"/>
      <c r="AP170" s="38"/>
      <c r="AQ170" s="38"/>
      <c r="AR170" s="38"/>
      <c r="AS170" s="38"/>
      <c r="AT170" s="38"/>
    </row>
    <row r="171">
      <c r="A171" s="87"/>
      <c r="B171" s="87"/>
      <c r="C171" s="87"/>
      <c r="D171" s="87"/>
      <c r="E171" s="258" t="s">
        <v>301</v>
      </c>
      <c r="F171" s="282" t="s">
        <v>249</v>
      </c>
      <c r="G171" s="260"/>
      <c r="H171" s="261" t="s">
        <v>238</v>
      </c>
      <c r="I171" s="261" t="s">
        <v>239</v>
      </c>
      <c r="J171" s="262"/>
      <c r="K171" s="262" t="s">
        <v>40</v>
      </c>
      <c r="L171" s="262" t="s">
        <v>38</v>
      </c>
      <c r="M171" s="425" t="s">
        <v>125</v>
      </c>
      <c r="N171" s="261" t="s">
        <v>240</v>
      </c>
      <c r="O171" s="263" t="s">
        <v>63</v>
      </c>
      <c r="P171" s="276"/>
      <c r="Q171" s="263" t="b">
        <v>0</v>
      </c>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8"/>
    </row>
    <row r="172">
      <c r="A172" s="87"/>
      <c r="B172" s="87"/>
      <c r="C172" s="87"/>
      <c r="D172" s="87"/>
      <c r="E172" s="266"/>
      <c r="F172" s="267"/>
      <c r="G172" s="268"/>
      <c r="H172" s="195" t="s">
        <v>242</v>
      </c>
      <c r="I172" s="290" t="s">
        <v>239</v>
      </c>
      <c r="J172" s="289"/>
      <c r="K172" s="289">
        <f t="shared" ref="K172:M172" si="30">PARAMS(K171)</f>
        <v>4096</v>
      </c>
      <c r="L172" s="290">
        <f t="shared" si="30"/>
        <v>1</v>
      </c>
      <c r="M172" s="290">
        <f t="shared" si="30"/>
        <v>7168</v>
      </c>
      <c r="N172" s="290" t="s">
        <v>240</v>
      </c>
      <c r="O172" s="266"/>
      <c r="P172" s="292">
        <f>SIZEOF_IN_MIB(J172:M172, $O171)</f>
        <v>28</v>
      </c>
      <c r="Q172" s="266"/>
      <c r="R172" s="38"/>
      <c r="S172" s="38"/>
      <c r="T172" s="38"/>
      <c r="U172" s="38"/>
      <c r="V172" s="38"/>
      <c r="W172" s="38"/>
      <c r="X172" s="38"/>
      <c r="Y172" s="38"/>
      <c r="Z172" s="38"/>
      <c r="AA172" s="38"/>
      <c r="AB172" s="38"/>
      <c r="AC172" s="38"/>
      <c r="AD172" s="38"/>
      <c r="AE172" s="38"/>
      <c r="AF172" s="38"/>
      <c r="AG172" s="38"/>
      <c r="AH172" s="38"/>
      <c r="AI172" s="38"/>
      <c r="AJ172" s="38"/>
      <c r="AK172" s="38"/>
      <c r="AL172" s="38"/>
      <c r="AM172" s="38"/>
      <c r="AN172" s="38"/>
      <c r="AO172" s="38"/>
      <c r="AP172" s="38"/>
      <c r="AQ172" s="38"/>
      <c r="AR172" s="38"/>
      <c r="AS172" s="38"/>
      <c r="AT172" s="38"/>
    </row>
    <row r="173">
      <c r="A173" s="87"/>
      <c r="B173" s="87"/>
      <c r="C173" s="87"/>
      <c r="D173" s="87"/>
      <c r="E173" s="266"/>
      <c r="F173" s="267"/>
      <c r="G173" s="268"/>
      <c r="H173" s="289" t="s">
        <v>244</v>
      </c>
      <c r="I173" s="289" t="s">
        <v>239</v>
      </c>
      <c r="J173" s="290"/>
      <c r="K173" s="195" t="s">
        <v>143</v>
      </c>
      <c r="L173" s="195"/>
      <c r="M173" s="289"/>
      <c r="N173" s="289" t="s">
        <v>240</v>
      </c>
      <c r="O173" s="266"/>
      <c r="P173" s="292"/>
      <c r="Q173" s="266"/>
      <c r="R173" s="38"/>
      <c r="S173" s="38"/>
      <c r="T173" s="38"/>
      <c r="U173" s="38"/>
      <c r="V173" s="38"/>
      <c r="W173" s="38"/>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c r="AT173" s="38"/>
    </row>
    <row r="174">
      <c r="A174" s="87"/>
      <c r="B174" s="87"/>
      <c r="C174" s="87"/>
      <c r="D174" s="87"/>
      <c r="E174" s="266"/>
      <c r="F174" s="278"/>
      <c r="G174" s="279"/>
      <c r="H174" s="195" t="s">
        <v>246</v>
      </c>
      <c r="I174" s="289" t="s">
        <v>239</v>
      </c>
      <c r="J174" s="290"/>
      <c r="K174" s="289">
        <f t="shared" ref="K174:M174" si="31">K172/SHARDING(K173)</f>
        <v>256</v>
      </c>
      <c r="L174" s="289">
        <f t="shared" si="31"/>
        <v>1</v>
      </c>
      <c r="M174" s="289">
        <f t="shared" si="31"/>
        <v>7168</v>
      </c>
      <c r="N174" s="289" t="s">
        <v>240</v>
      </c>
      <c r="O174" s="277"/>
      <c r="P174" s="292">
        <f>SIZEOF_IN_MIB(J174:M174, $O171)</f>
        <v>1.75</v>
      </c>
      <c r="Q174" s="277"/>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8"/>
    </row>
    <row r="175">
      <c r="A175" s="87"/>
      <c r="B175" s="87"/>
      <c r="C175" s="87"/>
      <c r="D175" s="87"/>
      <c r="E175" s="266"/>
      <c r="F175" s="259" t="s">
        <v>253</v>
      </c>
      <c r="G175" s="260"/>
      <c r="H175" s="289" t="s">
        <v>238</v>
      </c>
      <c r="I175" s="289" t="s">
        <v>239</v>
      </c>
      <c r="J175" s="290"/>
      <c r="K175" s="195"/>
      <c r="L175" s="398" t="s">
        <v>125</v>
      </c>
      <c r="M175" s="195" t="s">
        <v>157</v>
      </c>
      <c r="N175" s="289" t="s">
        <v>240</v>
      </c>
      <c r="O175" s="291" t="s">
        <v>63</v>
      </c>
      <c r="P175" s="292"/>
      <c r="Q175" s="291" t="b">
        <v>0</v>
      </c>
      <c r="R175" s="38"/>
      <c r="S175" s="38"/>
      <c r="T175" s="38"/>
      <c r="U175" s="38"/>
      <c r="V175" s="38"/>
      <c r="W175" s="38"/>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c r="AT175" s="38"/>
    </row>
    <row r="176">
      <c r="A176" s="87"/>
      <c r="B176" s="87"/>
      <c r="C176" s="87"/>
      <c r="D176" s="87"/>
      <c r="E176" s="266"/>
      <c r="F176" s="267"/>
      <c r="G176" s="268"/>
      <c r="H176" s="195" t="s">
        <v>242</v>
      </c>
      <c r="I176" s="289" t="s">
        <v>239</v>
      </c>
      <c r="J176" s="290"/>
      <c r="K176" s="289"/>
      <c r="L176" s="289">
        <f t="shared" ref="L176:M176" si="32">PARAMS(L175)</f>
        <v>7168</v>
      </c>
      <c r="M176" s="289">
        <f t="shared" si="32"/>
        <v>576</v>
      </c>
      <c r="N176" s="289" t="s">
        <v>240</v>
      </c>
      <c r="O176" s="266"/>
      <c r="P176" s="292">
        <f>SIZEOF_IN_MIB(J176:M176, $O175)</f>
        <v>3.9375</v>
      </c>
      <c r="Q176" s="266"/>
      <c r="R176" s="38"/>
      <c r="S176" s="38"/>
      <c r="T176" s="38"/>
      <c r="U176" s="38"/>
      <c r="V176" s="38"/>
      <c r="W176" s="38"/>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row>
    <row r="177">
      <c r="A177" s="87"/>
      <c r="B177" s="87"/>
      <c r="C177" s="87"/>
      <c r="D177" s="87"/>
      <c r="E177" s="266"/>
      <c r="F177" s="267"/>
      <c r="G177" s="268"/>
      <c r="H177" s="289" t="s">
        <v>244</v>
      </c>
      <c r="I177" s="289" t="s">
        <v>239</v>
      </c>
      <c r="J177" s="290"/>
      <c r="K177" s="290"/>
      <c r="L177" s="289"/>
      <c r="M177" s="289"/>
      <c r="N177" s="289" t="s">
        <v>240</v>
      </c>
      <c r="O177" s="266"/>
      <c r="P177" s="292"/>
      <c r="Q177" s="266"/>
    </row>
    <row r="178">
      <c r="A178" s="87"/>
      <c r="B178" s="87"/>
      <c r="C178" s="87"/>
      <c r="D178" s="87"/>
      <c r="E178" s="266"/>
      <c r="F178" s="278"/>
      <c r="G178" s="279"/>
      <c r="H178" s="274" t="s">
        <v>246</v>
      </c>
      <c r="I178" s="274" t="s">
        <v>239</v>
      </c>
      <c r="J178" s="261"/>
      <c r="K178" s="274"/>
      <c r="L178" s="274">
        <f t="shared" ref="L178:M178" si="33">L176/SHARDING(L177)</f>
        <v>7168</v>
      </c>
      <c r="M178" s="274">
        <f t="shared" si="33"/>
        <v>576</v>
      </c>
      <c r="N178" s="274" t="s">
        <v>240</v>
      </c>
      <c r="O178" s="241"/>
      <c r="P178" s="276">
        <f>SIZEOF_IN_MIB(J178:M178, $O175)</f>
        <v>3.9375</v>
      </c>
      <c r="Q178" s="241"/>
    </row>
    <row r="179">
      <c r="A179" s="87"/>
      <c r="B179" s="87"/>
      <c r="C179" s="87"/>
      <c r="D179" s="87"/>
      <c r="E179" s="266"/>
      <c r="F179" s="259" t="s">
        <v>257</v>
      </c>
      <c r="G179" s="260"/>
      <c r="H179" s="271" t="s">
        <v>238</v>
      </c>
      <c r="I179" s="271" t="s">
        <v>239</v>
      </c>
      <c r="J179" s="270"/>
      <c r="K179" s="269" t="s">
        <v>40</v>
      </c>
      <c r="L179" s="269" t="s">
        <v>38</v>
      </c>
      <c r="M179" s="269" t="s">
        <v>157</v>
      </c>
      <c r="N179" s="271" t="s">
        <v>240</v>
      </c>
      <c r="O179" s="399" t="s">
        <v>82</v>
      </c>
      <c r="P179" s="273"/>
      <c r="Q179" s="399" t="b">
        <v>0</v>
      </c>
    </row>
    <row r="180">
      <c r="A180" s="87"/>
      <c r="B180" s="38"/>
      <c r="C180" s="38"/>
      <c r="D180" s="38"/>
      <c r="E180" s="266"/>
      <c r="F180" s="267"/>
      <c r="G180" s="268"/>
      <c r="H180" s="262" t="s">
        <v>242</v>
      </c>
      <c r="I180" s="274" t="s">
        <v>239</v>
      </c>
      <c r="J180" s="261"/>
      <c r="K180" s="274">
        <f t="shared" ref="K180:M180" si="34">PARAMS(K179)</f>
        <v>4096</v>
      </c>
      <c r="L180" s="274">
        <f t="shared" si="34"/>
        <v>1</v>
      </c>
      <c r="M180" s="274">
        <f t="shared" si="34"/>
        <v>576</v>
      </c>
      <c r="N180" s="274" t="s">
        <v>240</v>
      </c>
      <c r="O180" s="275"/>
      <c r="P180" s="276">
        <f>SIZEOF_IN_MIB(K180:M180, $O179)</f>
        <v>4.5</v>
      </c>
      <c r="Q180" s="275"/>
    </row>
    <row r="181">
      <c r="A181" s="38"/>
      <c r="B181" s="38"/>
      <c r="C181" s="38"/>
      <c r="D181" s="38"/>
      <c r="E181" s="266"/>
      <c r="F181" s="267"/>
      <c r="G181" s="268"/>
      <c r="H181" s="271" t="s">
        <v>244</v>
      </c>
      <c r="I181" s="271" t="s">
        <v>239</v>
      </c>
      <c r="J181" s="270"/>
      <c r="K181" s="269" t="s">
        <v>143</v>
      </c>
      <c r="L181" s="269"/>
      <c r="M181" s="271"/>
      <c r="N181" s="271" t="s">
        <v>240</v>
      </c>
      <c r="O181" s="272"/>
      <c r="P181" s="273"/>
      <c r="Q181" s="272"/>
    </row>
    <row r="182">
      <c r="A182" s="87"/>
      <c r="B182" s="87"/>
      <c r="C182" s="87"/>
      <c r="D182" s="87"/>
      <c r="E182" s="266"/>
      <c r="F182" s="278"/>
      <c r="G182" s="279"/>
      <c r="H182" s="274" t="s">
        <v>246</v>
      </c>
      <c r="I182" s="274" t="s">
        <v>239</v>
      </c>
      <c r="J182" s="274"/>
      <c r="K182" s="274">
        <f t="shared" ref="K182:M182" si="35">K180/SHARDING(K181)</f>
        <v>256</v>
      </c>
      <c r="L182" s="274">
        <f t="shared" si="35"/>
        <v>1</v>
      </c>
      <c r="M182" s="274">
        <f t="shared" si="35"/>
        <v>576</v>
      </c>
      <c r="N182" s="274" t="s">
        <v>240</v>
      </c>
      <c r="O182" s="241"/>
      <c r="P182" s="276">
        <f>SIZEOF_IN_MIB(K182:M182, $O179)</f>
        <v>0.28125</v>
      </c>
      <c r="Q182" s="241"/>
    </row>
    <row r="183">
      <c r="A183" s="87"/>
      <c r="B183" s="87"/>
      <c r="C183" s="87"/>
      <c r="D183" s="87"/>
      <c r="E183" s="266"/>
      <c r="F183" s="400" t="s">
        <v>293</v>
      </c>
      <c r="G183" s="385" t="s">
        <v>45</v>
      </c>
      <c r="H183" s="423"/>
      <c r="I183" s="424"/>
      <c r="J183" s="270"/>
      <c r="K183" s="270"/>
      <c r="L183" s="271"/>
      <c r="M183" s="271"/>
      <c r="N183" s="271"/>
      <c r="O183" s="270"/>
      <c r="P183" s="273"/>
      <c r="Q183" s="305"/>
    </row>
    <row r="184">
      <c r="A184" s="87"/>
      <c r="B184" s="87"/>
      <c r="C184" s="87"/>
      <c r="D184" s="87"/>
      <c r="E184" s="266"/>
      <c r="F184" s="277"/>
      <c r="G184" s="385"/>
      <c r="H184" s="274"/>
      <c r="I184" s="418"/>
      <c r="J184" s="261"/>
      <c r="K184" s="261"/>
      <c r="L184" s="274"/>
      <c r="M184" s="274"/>
      <c r="N184" s="274"/>
      <c r="O184" s="261"/>
      <c r="P184" s="276"/>
      <c r="Q184" s="222"/>
    </row>
    <row r="185">
      <c r="A185" s="87"/>
      <c r="B185" s="87"/>
      <c r="C185" s="87"/>
      <c r="D185" s="87"/>
      <c r="E185" s="266"/>
      <c r="F185" s="384" t="s">
        <v>285</v>
      </c>
      <c r="G185" s="385" t="s">
        <v>286</v>
      </c>
      <c r="H185" s="271" t="str">
        <f>VLOOKUP(O171&amp;","&amp;O175,$T$2:$W$11,4, FALSE)</f>
        <v>fp8</v>
      </c>
      <c r="I185" s="419"/>
      <c r="J185" s="270"/>
      <c r="K185" s="270"/>
      <c r="L185" s="271"/>
      <c r="M185" s="271"/>
      <c r="N185" s="271"/>
      <c r="O185" s="270"/>
      <c r="P185" s="273"/>
      <c r="Q185" s="305"/>
    </row>
    <row r="186">
      <c r="A186" s="87"/>
      <c r="B186" s="87"/>
      <c r="C186" s="87"/>
      <c r="D186" s="87"/>
      <c r="E186" s="266"/>
      <c r="F186" s="266"/>
      <c r="G186" s="381" t="s">
        <v>299</v>
      </c>
      <c r="H186" s="420" t="str">
        <f>CALCULATE_FLOPS(J174:M174,J178:M178,L178,1,H185)</f>
        <v>#N/A</v>
      </c>
      <c r="I186" s="418"/>
      <c r="J186" s="261"/>
      <c r="K186" s="261"/>
      <c r="L186" s="274"/>
      <c r="M186" s="274"/>
      <c r="N186" s="274"/>
      <c r="O186" s="261"/>
      <c r="P186" s="276"/>
      <c r="Q186" s="222"/>
    </row>
    <row r="187">
      <c r="A187" s="87"/>
      <c r="B187" s="87"/>
      <c r="C187" s="87"/>
      <c r="D187" s="87"/>
      <c r="E187" s="266"/>
      <c r="F187" s="277"/>
      <c r="G187" s="388" t="s">
        <v>288</v>
      </c>
      <c r="H187" s="421" t="str">
        <f>COMPUTE_TIME_MS(H186, H185)</f>
        <v>#N/A</v>
      </c>
      <c r="I187" s="390"/>
      <c r="J187" s="391"/>
      <c r="K187" s="391"/>
      <c r="L187" s="392"/>
      <c r="M187" s="392"/>
      <c r="N187" s="392"/>
      <c r="O187" s="391"/>
      <c r="P187" s="393"/>
      <c r="Q187" s="305"/>
    </row>
    <row r="188">
      <c r="A188" s="87"/>
      <c r="B188" s="87"/>
      <c r="C188" s="87"/>
      <c r="D188" s="87"/>
      <c r="E188" s="266"/>
      <c r="F188" s="384" t="s">
        <v>289</v>
      </c>
      <c r="G188" s="381" t="s">
        <v>290</v>
      </c>
      <c r="H188" s="303">
        <f>IF(Q171,0,P174)+IF(Q175,0,P178)+IF(Q179,0,P182)</f>
        <v>5.96875</v>
      </c>
      <c r="I188" s="261"/>
      <c r="J188" s="261"/>
      <c r="K188" s="261"/>
      <c r="L188" s="274"/>
      <c r="M188" s="274"/>
      <c r="N188" s="274"/>
      <c r="O188" s="261"/>
      <c r="P188" s="276"/>
      <c r="Q188" s="222"/>
    </row>
    <row r="189">
      <c r="A189" s="87"/>
      <c r="B189" s="87"/>
      <c r="C189" s="87"/>
      <c r="D189" s="87"/>
      <c r="E189" s="277"/>
      <c r="F189" s="277"/>
      <c r="G189" s="395" t="s">
        <v>291</v>
      </c>
      <c r="H189" s="430">
        <f>HBM_TIME_MS(H188)</f>
        <v>0.001992090712</v>
      </c>
      <c r="I189" s="391"/>
      <c r="J189" s="391"/>
      <c r="K189" s="391"/>
      <c r="L189" s="392"/>
      <c r="M189" s="392"/>
      <c r="N189" s="392"/>
      <c r="O189" s="391"/>
      <c r="P189" s="393"/>
      <c r="Q189" s="305"/>
    </row>
    <row r="190">
      <c r="A190" s="87"/>
      <c r="B190" s="87"/>
      <c r="C190" s="87"/>
      <c r="D190" s="87"/>
      <c r="E190" s="258" t="s">
        <v>305</v>
      </c>
      <c r="F190" s="282" t="s">
        <v>249</v>
      </c>
      <c r="G190" s="260"/>
      <c r="H190" s="290" t="s">
        <v>238</v>
      </c>
      <c r="I190" s="290" t="s">
        <v>239</v>
      </c>
      <c r="J190" s="195" t="s">
        <v>40</v>
      </c>
      <c r="K190" s="195" t="s">
        <v>38</v>
      </c>
      <c r="L190" s="195" t="s">
        <v>154</v>
      </c>
      <c r="M190" s="398" t="s">
        <v>145</v>
      </c>
      <c r="N190" s="290" t="s">
        <v>240</v>
      </c>
      <c r="O190" s="291" t="s">
        <v>82</v>
      </c>
      <c r="P190" s="292"/>
      <c r="Q190" s="291" t="b">
        <v>0</v>
      </c>
    </row>
    <row r="191">
      <c r="A191" s="87"/>
      <c r="B191" s="87"/>
      <c r="C191" s="87"/>
      <c r="D191" s="87"/>
      <c r="E191" s="266"/>
      <c r="F191" s="267"/>
      <c r="G191" s="268"/>
      <c r="H191" s="195" t="s">
        <v>242</v>
      </c>
      <c r="I191" s="290" t="s">
        <v>239</v>
      </c>
      <c r="J191" s="289">
        <f t="shared" ref="J191:M191" si="36">PARAMS(J190)</f>
        <v>4096</v>
      </c>
      <c r="K191" s="290">
        <f t="shared" si="36"/>
        <v>1</v>
      </c>
      <c r="L191" s="290">
        <f t="shared" si="36"/>
        <v>128</v>
      </c>
      <c r="M191" s="290">
        <f t="shared" si="36"/>
        <v>512</v>
      </c>
      <c r="N191" s="290" t="s">
        <v>240</v>
      </c>
      <c r="O191" s="266"/>
      <c r="P191" s="292">
        <f>SIZEOF_IN_MIB(J191:M191, $O190)</f>
        <v>512</v>
      </c>
      <c r="Q191" s="266"/>
    </row>
    <row r="192">
      <c r="A192" s="87"/>
      <c r="B192" s="87"/>
      <c r="C192" s="87"/>
      <c r="D192" s="87"/>
      <c r="E192" s="266"/>
      <c r="F192" s="267"/>
      <c r="G192" s="268"/>
      <c r="H192" s="289" t="s">
        <v>244</v>
      </c>
      <c r="I192" s="289" t="s">
        <v>239</v>
      </c>
      <c r="J192" s="195" t="s">
        <v>143</v>
      </c>
      <c r="K192" s="195"/>
      <c r="L192" s="195"/>
      <c r="M192" s="289"/>
      <c r="N192" s="289" t="s">
        <v>240</v>
      </c>
      <c r="O192" s="266"/>
      <c r="P192" s="292"/>
      <c r="Q192" s="266"/>
    </row>
    <row r="193">
      <c r="A193" s="87"/>
      <c r="B193" s="87"/>
      <c r="C193" s="87"/>
      <c r="D193" s="87"/>
      <c r="E193" s="266"/>
      <c r="F193" s="278"/>
      <c r="G193" s="279"/>
      <c r="H193" s="195" t="s">
        <v>246</v>
      </c>
      <c r="I193" s="289" t="s">
        <v>239</v>
      </c>
      <c r="J193" s="289">
        <f t="shared" ref="J193:M193" si="37">J191/SHARDING(J192)</f>
        <v>256</v>
      </c>
      <c r="K193" s="289">
        <f t="shared" si="37"/>
        <v>1</v>
      </c>
      <c r="L193" s="289">
        <f t="shared" si="37"/>
        <v>128</v>
      </c>
      <c r="M193" s="289">
        <f t="shared" si="37"/>
        <v>512</v>
      </c>
      <c r="N193" s="289" t="s">
        <v>240</v>
      </c>
      <c r="O193" s="277"/>
      <c r="P193" s="292">
        <f>SIZEOF_IN_MIB(J193:M193, $O190)</f>
        <v>32</v>
      </c>
      <c r="Q193" s="277"/>
    </row>
    <row r="194">
      <c r="A194" s="87"/>
      <c r="B194" s="87"/>
      <c r="C194" s="87"/>
      <c r="D194" s="87"/>
      <c r="E194" s="266"/>
      <c r="F194" s="259" t="s">
        <v>253</v>
      </c>
      <c r="G194" s="260"/>
      <c r="H194" s="289" t="s">
        <v>238</v>
      </c>
      <c r="I194" s="289" t="s">
        <v>239</v>
      </c>
      <c r="J194" s="290"/>
      <c r="K194" s="195" t="s">
        <v>40</v>
      </c>
      <c r="L194" s="195" t="s">
        <v>42</v>
      </c>
      <c r="M194" s="398" t="s">
        <v>145</v>
      </c>
      <c r="N194" s="289" t="s">
        <v>240</v>
      </c>
      <c r="O194" s="291" t="s">
        <v>82</v>
      </c>
      <c r="P194" s="292"/>
      <c r="Q194" s="291" t="b">
        <v>0</v>
      </c>
    </row>
    <row r="195">
      <c r="E195" s="266"/>
      <c r="F195" s="267"/>
      <c r="G195" s="268"/>
      <c r="H195" s="195" t="s">
        <v>242</v>
      </c>
      <c r="I195" s="289" t="s">
        <v>239</v>
      </c>
      <c r="J195" s="290"/>
      <c r="K195" s="289">
        <f t="shared" ref="K195:M195" si="38">PARAMS(K194)</f>
        <v>4096</v>
      </c>
      <c r="L195" s="289">
        <f t="shared" si="38"/>
        <v>5120</v>
      </c>
      <c r="M195" s="289">
        <f t="shared" si="38"/>
        <v>512</v>
      </c>
      <c r="N195" s="289" t="s">
        <v>240</v>
      </c>
      <c r="O195" s="266"/>
      <c r="P195" s="292">
        <f>SIZEOF_IN_MIB(J195:M195, $O194)</f>
        <v>20480</v>
      </c>
      <c r="Q195" s="266"/>
    </row>
    <row r="196">
      <c r="E196" s="266"/>
      <c r="F196" s="267"/>
      <c r="G196" s="268"/>
      <c r="H196" s="289" t="s">
        <v>244</v>
      </c>
      <c r="I196" s="289" t="s">
        <v>239</v>
      </c>
      <c r="J196" s="290"/>
      <c r="K196" s="195" t="s">
        <v>143</v>
      </c>
      <c r="L196" s="289"/>
      <c r="M196" s="289"/>
      <c r="N196" s="289" t="s">
        <v>240</v>
      </c>
      <c r="O196" s="266"/>
      <c r="P196" s="292"/>
      <c r="Q196" s="266"/>
    </row>
    <row r="197">
      <c r="E197" s="266"/>
      <c r="F197" s="278"/>
      <c r="G197" s="279"/>
      <c r="H197" s="274" t="s">
        <v>246</v>
      </c>
      <c r="I197" s="274" t="s">
        <v>239</v>
      </c>
      <c r="J197" s="261"/>
      <c r="K197" s="274">
        <f t="shared" ref="K197:M197" si="39">K195/SHARDING(K196)</f>
        <v>256</v>
      </c>
      <c r="L197" s="274">
        <f t="shared" si="39"/>
        <v>5120</v>
      </c>
      <c r="M197" s="274">
        <f t="shared" si="39"/>
        <v>512</v>
      </c>
      <c r="N197" s="274" t="s">
        <v>240</v>
      </c>
      <c r="O197" s="241"/>
      <c r="P197" s="276">
        <f>SIZEOF_IN_MIB(J197:M197, $O194)</f>
        <v>1280</v>
      </c>
      <c r="Q197" s="241"/>
    </row>
    <row r="198">
      <c r="E198" s="266"/>
      <c r="F198" s="259" t="s">
        <v>257</v>
      </c>
      <c r="G198" s="260"/>
      <c r="H198" s="271" t="s">
        <v>238</v>
      </c>
      <c r="I198" s="271" t="s">
        <v>239</v>
      </c>
      <c r="J198" s="269" t="s">
        <v>40</v>
      </c>
      <c r="K198" s="269" t="s">
        <v>38</v>
      </c>
      <c r="L198" s="269" t="s">
        <v>42</v>
      </c>
      <c r="M198" s="269" t="s">
        <v>154</v>
      </c>
      <c r="N198" s="271" t="s">
        <v>240</v>
      </c>
      <c r="O198" s="399" t="s">
        <v>82</v>
      </c>
      <c r="P198" s="273"/>
      <c r="Q198" s="399" t="b">
        <v>1</v>
      </c>
    </row>
    <row r="199">
      <c r="E199" s="266"/>
      <c r="F199" s="267"/>
      <c r="G199" s="268"/>
      <c r="H199" s="262" t="s">
        <v>242</v>
      </c>
      <c r="I199" s="274" t="s">
        <v>239</v>
      </c>
      <c r="J199" s="274">
        <f t="shared" ref="J199:M199" si="40">PARAMS(J198)</f>
        <v>4096</v>
      </c>
      <c r="K199" s="274">
        <f t="shared" si="40"/>
        <v>1</v>
      </c>
      <c r="L199" s="274">
        <f t="shared" si="40"/>
        <v>5120</v>
      </c>
      <c r="M199" s="274">
        <f t="shared" si="40"/>
        <v>128</v>
      </c>
      <c r="N199" s="274" t="s">
        <v>240</v>
      </c>
      <c r="O199" s="275"/>
      <c r="P199" s="276">
        <f>SIZEOF_IN_MIB(J199:M199, $O198)</f>
        <v>5120</v>
      </c>
      <c r="Q199" s="275"/>
    </row>
    <row r="200">
      <c r="E200" s="266"/>
      <c r="F200" s="267"/>
      <c r="G200" s="268"/>
      <c r="H200" s="271" t="s">
        <v>244</v>
      </c>
      <c r="I200" s="271" t="s">
        <v>239</v>
      </c>
      <c r="J200" s="269" t="s">
        <v>143</v>
      </c>
      <c r="K200" s="269"/>
      <c r="L200" s="269"/>
      <c r="M200" s="271"/>
      <c r="N200" s="271" t="s">
        <v>240</v>
      </c>
      <c r="O200" s="272"/>
      <c r="P200" s="273"/>
      <c r="Q200" s="272"/>
    </row>
    <row r="201">
      <c r="E201" s="266"/>
      <c r="F201" s="278"/>
      <c r="G201" s="279"/>
      <c r="H201" s="274" t="s">
        <v>246</v>
      </c>
      <c r="I201" s="274" t="s">
        <v>239</v>
      </c>
      <c r="J201" s="274">
        <f t="shared" ref="J201:M201" si="41">J199/SHARDING(J200)</f>
        <v>256</v>
      </c>
      <c r="K201" s="274">
        <f t="shared" si="41"/>
        <v>1</v>
      </c>
      <c r="L201" s="274">
        <f t="shared" si="41"/>
        <v>5120</v>
      </c>
      <c r="M201" s="274">
        <f t="shared" si="41"/>
        <v>128</v>
      </c>
      <c r="N201" s="274" t="s">
        <v>240</v>
      </c>
      <c r="O201" s="241"/>
      <c r="P201" s="276">
        <f>SIZEOF_IN_MIB(J201:M201, $O198)</f>
        <v>320</v>
      </c>
      <c r="Q201" s="241"/>
    </row>
    <row r="202">
      <c r="E202" s="266"/>
      <c r="F202" s="400" t="s">
        <v>293</v>
      </c>
      <c r="G202" s="385" t="s">
        <v>45</v>
      </c>
      <c r="H202" s="476" t="s">
        <v>306</v>
      </c>
      <c r="I202" s="270"/>
      <c r="J202" s="270"/>
      <c r="K202" s="270"/>
      <c r="L202" s="271"/>
      <c r="M202" s="271"/>
      <c r="N202" s="271"/>
      <c r="O202" s="477"/>
      <c r="P202" s="273"/>
      <c r="Q202" s="477"/>
    </row>
    <row r="203">
      <c r="E203" s="266"/>
      <c r="F203" s="277"/>
      <c r="G203" s="385"/>
      <c r="H203" s="274"/>
      <c r="I203" s="418"/>
      <c r="J203" s="261"/>
      <c r="K203" s="261"/>
      <c r="L203" s="274"/>
      <c r="M203" s="274"/>
      <c r="N203" s="274"/>
      <c r="O203" s="261"/>
      <c r="P203" s="276"/>
      <c r="Q203" s="222"/>
    </row>
    <row r="204">
      <c r="E204" s="266"/>
      <c r="F204" s="384" t="s">
        <v>285</v>
      </c>
      <c r="G204" s="385" t="s">
        <v>286</v>
      </c>
      <c r="H204" s="271" t="str">
        <f>VLOOKUP(O190&amp;","&amp;O194,$T$2:$W$11,4, FALSE)</f>
        <v>bf16</v>
      </c>
      <c r="I204" s="419"/>
      <c r="J204" s="270"/>
      <c r="K204" s="270"/>
      <c r="L204" s="271"/>
      <c r="M204" s="271"/>
      <c r="N204" s="271"/>
      <c r="O204" s="270"/>
      <c r="P204" s="273"/>
      <c r="Q204" s="305"/>
    </row>
    <row r="205">
      <c r="E205" s="266"/>
      <c r="F205" s="266"/>
      <c r="G205" s="381" t="s">
        <v>299</v>
      </c>
      <c r="H205" s="420" t="str">
        <f>CALCULATE_FLOPS(J193:M193,J197:M197,M197,K197,H204)</f>
        <v>#N/A</v>
      </c>
      <c r="I205" s="418"/>
      <c r="J205" s="261"/>
      <c r="K205" s="261"/>
      <c r="L205" s="274"/>
      <c r="M205" s="274"/>
      <c r="N205" s="274"/>
      <c r="O205" s="261"/>
      <c r="P205" s="276"/>
      <c r="Q205" s="222"/>
    </row>
    <row r="206">
      <c r="E206" s="266"/>
      <c r="F206" s="277"/>
      <c r="G206" s="388" t="s">
        <v>288</v>
      </c>
      <c r="H206" s="389" t="str">
        <f>COMPUTE_TIME_MS(H205, H204)</f>
        <v>#N/A</v>
      </c>
      <c r="I206" s="390"/>
      <c r="J206" s="391"/>
      <c r="K206" s="391"/>
      <c r="L206" s="392"/>
      <c r="M206" s="392"/>
      <c r="N206" s="392"/>
      <c r="O206" s="391"/>
      <c r="P206" s="393"/>
      <c r="Q206" s="305"/>
    </row>
    <row r="207">
      <c r="E207" s="266"/>
      <c r="F207" s="384" t="s">
        <v>289</v>
      </c>
      <c r="G207" s="381" t="s">
        <v>290</v>
      </c>
      <c r="H207" s="303">
        <f>IF(Q190,0,P193)+IF(Q194,0,P197)+IF(Q198,0,P201)</f>
        <v>1312</v>
      </c>
      <c r="I207" s="261"/>
      <c r="J207" s="261"/>
      <c r="K207" s="261"/>
      <c r="L207" s="274"/>
      <c r="M207" s="274"/>
      <c r="N207" s="274"/>
      <c r="O207" s="261"/>
      <c r="P207" s="276"/>
      <c r="Q207" s="222"/>
    </row>
    <row r="208">
      <c r="E208" s="277"/>
      <c r="F208" s="277"/>
      <c r="G208" s="395" t="s">
        <v>291</v>
      </c>
      <c r="H208" s="430">
        <f>HBM_TIME_MS(H207)</f>
        <v>0.4378844839</v>
      </c>
      <c r="I208" s="391"/>
      <c r="J208" s="391"/>
      <c r="K208" s="391"/>
      <c r="L208" s="392"/>
      <c r="M208" s="392"/>
      <c r="N208" s="392"/>
      <c r="O208" s="391"/>
      <c r="P208" s="393"/>
      <c r="Q208" s="305"/>
    </row>
    <row r="209">
      <c r="E209" s="258" t="s">
        <v>307</v>
      </c>
      <c r="F209" s="282" t="s">
        <v>249</v>
      </c>
      <c r="G209" s="260"/>
      <c r="H209" s="290" t="s">
        <v>238</v>
      </c>
      <c r="I209" s="290" t="s">
        <v>239</v>
      </c>
      <c r="J209" s="195" t="s">
        <v>40</v>
      </c>
      <c r="K209" s="195" t="s">
        <v>38</v>
      </c>
      <c r="L209" s="195" t="s">
        <v>154</v>
      </c>
      <c r="M209" s="398" t="s">
        <v>151</v>
      </c>
      <c r="N209" s="290" t="s">
        <v>240</v>
      </c>
      <c r="O209" s="291" t="s">
        <v>82</v>
      </c>
      <c r="P209" s="292"/>
      <c r="Q209" s="291" t="b">
        <v>0</v>
      </c>
    </row>
    <row r="210">
      <c r="E210" s="266"/>
      <c r="F210" s="267"/>
      <c r="G210" s="268"/>
      <c r="H210" s="195" t="s">
        <v>242</v>
      </c>
      <c r="I210" s="290" t="s">
        <v>239</v>
      </c>
      <c r="J210" s="289">
        <f t="shared" ref="J210:M210" si="42">PARAMS(J209)</f>
        <v>4096</v>
      </c>
      <c r="K210" s="290">
        <f t="shared" si="42"/>
        <v>1</v>
      </c>
      <c r="L210" s="290">
        <f t="shared" si="42"/>
        <v>128</v>
      </c>
      <c r="M210" s="290">
        <f t="shared" si="42"/>
        <v>64</v>
      </c>
      <c r="N210" s="290" t="s">
        <v>240</v>
      </c>
      <c r="O210" s="266"/>
      <c r="P210" s="292">
        <f>SIZEOF_IN_MIB(J210:M210, $O209)</f>
        <v>64</v>
      </c>
      <c r="Q210" s="266"/>
    </row>
    <row r="211">
      <c r="E211" s="266"/>
      <c r="F211" s="267"/>
      <c r="G211" s="268"/>
      <c r="H211" s="289" t="s">
        <v>244</v>
      </c>
      <c r="I211" s="289" t="s">
        <v>239</v>
      </c>
      <c r="J211" s="195" t="s">
        <v>143</v>
      </c>
      <c r="K211" s="195"/>
      <c r="L211" s="195"/>
      <c r="M211" s="289"/>
      <c r="N211" s="289" t="s">
        <v>240</v>
      </c>
      <c r="O211" s="266"/>
      <c r="P211" s="292"/>
      <c r="Q211" s="266"/>
    </row>
    <row r="212">
      <c r="E212" s="266"/>
      <c r="F212" s="278"/>
      <c r="G212" s="279"/>
      <c r="H212" s="195" t="s">
        <v>246</v>
      </c>
      <c r="I212" s="289" t="s">
        <v>239</v>
      </c>
      <c r="J212" s="289">
        <f t="shared" ref="J212:M212" si="43">J210/SHARDING(J211)</f>
        <v>256</v>
      </c>
      <c r="K212" s="289">
        <f t="shared" si="43"/>
        <v>1</v>
      </c>
      <c r="L212" s="289">
        <f t="shared" si="43"/>
        <v>128</v>
      </c>
      <c r="M212" s="289">
        <f t="shared" si="43"/>
        <v>64</v>
      </c>
      <c r="N212" s="289" t="s">
        <v>240</v>
      </c>
      <c r="O212" s="277"/>
      <c r="P212" s="292">
        <f>SIZEOF_IN_MIB(J212:M212, $O209)</f>
        <v>4</v>
      </c>
      <c r="Q212" s="277"/>
    </row>
    <row r="213">
      <c r="E213" s="266"/>
      <c r="F213" s="259" t="s">
        <v>253</v>
      </c>
      <c r="G213" s="260"/>
      <c r="H213" s="289" t="s">
        <v>238</v>
      </c>
      <c r="I213" s="289" t="s">
        <v>239</v>
      </c>
      <c r="J213" s="290"/>
      <c r="K213" s="195" t="s">
        <v>40</v>
      </c>
      <c r="L213" s="195" t="s">
        <v>42</v>
      </c>
      <c r="M213" s="398" t="s">
        <v>151</v>
      </c>
      <c r="N213" s="289" t="s">
        <v>240</v>
      </c>
      <c r="O213" s="291" t="s">
        <v>82</v>
      </c>
      <c r="P213" s="292"/>
      <c r="Q213" s="291" t="b">
        <v>0</v>
      </c>
    </row>
    <row r="214">
      <c r="E214" s="266"/>
      <c r="F214" s="267"/>
      <c r="G214" s="268"/>
      <c r="H214" s="195" t="s">
        <v>242</v>
      </c>
      <c r="I214" s="289" t="s">
        <v>239</v>
      </c>
      <c r="J214" s="290"/>
      <c r="K214" s="289">
        <f t="shared" ref="K214:M214" si="44">PARAMS(K213)</f>
        <v>4096</v>
      </c>
      <c r="L214" s="289">
        <f t="shared" si="44"/>
        <v>5120</v>
      </c>
      <c r="M214" s="289">
        <f t="shared" si="44"/>
        <v>64</v>
      </c>
      <c r="N214" s="289" t="s">
        <v>240</v>
      </c>
      <c r="O214" s="266"/>
      <c r="P214" s="292">
        <f>SIZEOF_IN_MIB(J214:M214, $O213)</f>
        <v>2560</v>
      </c>
      <c r="Q214" s="266"/>
    </row>
    <row r="215">
      <c r="E215" s="266"/>
      <c r="F215" s="267"/>
      <c r="G215" s="268"/>
      <c r="H215" s="289" t="s">
        <v>244</v>
      </c>
      <c r="I215" s="289" t="s">
        <v>239</v>
      </c>
      <c r="J215" s="290"/>
      <c r="K215" s="195" t="s">
        <v>143</v>
      </c>
      <c r="L215" s="289"/>
      <c r="M215" s="289"/>
      <c r="N215" s="289" t="s">
        <v>240</v>
      </c>
      <c r="O215" s="266"/>
      <c r="P215" s="292"/>
      <c r="Q215" s="266"/>
    </row>
    <row r="216">
      <c r="E216" s="266"/>
      <c r="F216" s="278"/>
      <c r="G216" s="279"/>
      <c r="H216" s="274" t="s">
        <v>246</v>
      </c>
      <c r="I216" s="274" t="s">
        <v>239</v>
      </c>
      <c r="J216" s="261"/>
      <c r="K216" s="274">
        <f t="shared" ref="K216:M216" si="45">K214/SHARDING(K215)</f>
        <v>256</v>
      </c>
      <c r="L216" s="274">
        <f t="shared" si="45"/>
        <v>5120</v>
      </c>
      <c r="M216" s="274">
        <f t="shared" si="45"/>
        <v>64</v>
      </c>
      <c r="N216" s="274" t="s">
        <v>240</v>
      </c>
      <c r="O216" s="241"/>
      <c r="P216" s="276">
        <f>SIZEOF_IN_MIB(J216:M216, $O213)</f>
        <v>160</v>
      </c>
      <c r="Q216" s="241"/>
    </row>
    <row r="217">
      <c r="E217" s="266"/>
      <c r="F217" s="259" t="s">
        <v>257</v>
      </c>
      <c r="G217" s="260"/>
      <c r="H217" s="271" t="s">
        <v>238</v>
      </c>
      <c r="I217" s="271" t="s">
        <v>239</v>
      </c>
      <c r="J217" s="269" t="s">
        <v>40</v>
      </c>
      <c r="K217" s="269" t="s">
        <v>38</v>
      </c>
      <c r="L217" s="269" t="s">
        <v>42</v>
      </c>
      <c r="M217" s="269" t="s">
        <v>154</v>
      </c>
      <c r="N217" s="271" t="s">
        <v>240</v>
      </c>
      <c r="O217" s="478" t="s">
        <v>82</v>
      </c>
      <c r="P217" s="273"/>
      <c r="Q217" s="399" t="b">
        <v>1</v>
      </c>
    </row>
    <row r="218">
      <c r="E218" s="266"/>
      <c r="F218" s="267"/>
      <c r="G218" s="268"/>
      <c r="H218" s="262" t="s">
        <v>242</v>
      </c>
      <c r="I218" s="274" t="s">
        <v>239</v>
      </c>
      <c r="J218" s="274">
        <f t="shared" ref="J218:M218" si="46">PARAMS(J217)</f>
        <v>4096</v>
      </c>
      <c r="K218" s="274">
        <f t="shared" si="46"/>
        <v>1</v>
      </c>
      <c r="L218" s="274">
        <f t="shared" si="46"/>
        <v>5120</v>
      </c>
      <c r="M218" s="274">
        <f t="shared" si="46"/>
        <v>128</v>
      </c>
      <c r="N218" s="274" t="s">
        <v>240</v>
      </c>
      <c r="O218" s="275"/>
      <c r="P218" s="276">
        <f>SIZEOF_IN_MIB(J218:M218, $O217)</f>
        <v>5120</v>
      </c>
      <c r="Q218" s="275"/>
    </row>
    <row r="219">
      <c r="E219" s="266"/>
      <c r="F219" s="267"/>
      <c r="G219" s="268"/>
      <c r="H219" s="271" t="s">
        <v>244</v>
      </c>
      <c r="I219" s="271" t="s">
        <v>239</v>
      </c>
      <c r="J219" s="269" t="s">
        <v>143</v>
      </c>
      <c r="K219" s="269"/>
      <c r="L219" s="269"/>
      <c r="M219" s="271"/>
      <c r="N219" s="271" t="s">
        <v>240</v>
      </c>
      <c r="O219" s="272"/>
      <c r="P219" s="273"/>
      <c r="Q219" s="272"/>
    </row>
    <row r="220">
      <c r="E220" s="266"/>
      <c r="F220" s="278"/>
      <c r="G220" s="279"/>
      <c r="H220" s="274" t="s">
        <v>246</v>
      </c>
      <c r="I220" s="274" t="s">
        <v>239</v>
      </c>
      <c r="J220" s="274">
        <f t="shared" ref="J220:M220" si="47">J218/SHARDING(J219)</f>
        <v>256</v>
      </c>
      <c r="K220" s="274">
        <f t="shared" si="47"/>
        <v>1</v>
      </c>
      <c r="L220" s="274">
        <f t="shared" si="47"/>
        <v>5120</v>
      </c>
      <c r="M220" s="274">
        <f t="shared" si="47"/>
        <v>128</v>
      </c>
      <c r="N220" s="274" t="s">
        <v>240</v>
      </c>
      <c r="O220" s="241"/>
      <c r="P220" s="276">
        <f>SIZEOF_IN_MIB(J220:M220, $O217)</f>
        <v>320</v>
      </c>
      <c r="Q220" s="241"/>
    </row>
    <row r="221">
      <c r="E221" s="266"/>
      <c r="F221" s="400" t="s">
        <v>293</v>
      </c>
      <c r="G221" s="385" t="s">
        <v>45</v>
      </c>
      <c r="H221" s="423"/>
      <c r="I221" s="424"/>
      <c r="J221" s="270"/>
      <c r="K221" s="270"/>
      <c r="L221" s="271"/>
      <c r="M221" s="271"/>
      <c r="N221" s="271"/>
      <c r="O221" s="270"/>
      <c r="P221" s="273"/>
      <c r="Q221" s="305"/>
    </row>
    <row r="222">
      <c r="E222" s="266"/>
      <c r="F222" s="277"/>
      <c r="G222" s="385"/>
      <c r="H222" s="274"/>
      <c r="I222" s="418"/>
      <c r="J222" s="261"/>
      <c r="K222" s="261"/>
      <c r="L222" s="274"/>
      <c r="M222" s="274"/>
      <c r="N222" s="274"/>
      <c r="O222" s="261"/>
      <c r="P222" s="276"/>
      <c r="Q222" s="222"/>
    </row>
    <row r="223">
      <c r="E223" s="266"/>
      <c r="F223" s="384" t="s">
        <v>285</v>
      </c>
      <c r="G223" s="385" t="s">
        <v>286</v>
      </c>
      <c r="H223" s="271" t="str">
        <f>VLOOKUP(O209&amp;","&amp;O213,$T$2:$W$11,4, FALSE)</f>
        <v>bf16</v>
      </c>
      <c r="I223" s="419"/>
      <c r="J223" s="270"/>
      <c r="K223" s="270"/>
      <c r="L223" s="271"/>
      <c r="M223" s="271"/>
      <c r="N223" s="271"/>
      <c r="O223" s="270"/>
      <c r="P223" s="273"/>
      <c r="Q223" s="305"/>
    </row>
    <row r="224">
      <c r="E224" s="266"/>
      <c r="F224" s="266"/>
      <c r="G224" s="381" t="s">
        <v>299</v>
      </c>
      <c r="H224" s="420" t="str">
        <f>CALCULATE_FLOPS(J212:M212,J216:M216,M216,K216,H223)</f>
        <v>#N/A</v>
      </c>
      <c r="I224" s="418"/>
      <c r="J224" s="261"/>
      <c r="K224" s="261"/>
      <c r="L224" s="274"/>
      <c r="M224" s="274"/>
      <c r="N224" s="274"/>
      <c r="O224" s="261"/>
      <c r="P224" s="276"/>
      <c r="Q224" s="222"/>
    </row>
    <row r="225">
      <c r="E225" s="266"/>
      <c r="F225" s="277"/>
      <c r="G225" s="388" t="s">
        <v>288</v>
      </c>
      <c r="H225" s="421" t="str">
        <f>COMPUTE_TIME_MS(H224, H223)</f>
        <v>#N/A</v>
      </c>
      <c r="I225" s="390"/>
      <c r="J225" s="391"/>
      <c r="K225" s="391"/>
      <c r="L225" s="392"/>
      <c r="M225" s="392"/>
      <c r="N225" s="392"/>
      <c r="O225" s="391"/>
      <c r="P225" s="393"/>
      <c r="Q225" s="305"/>
    </row>
    <row r="226">
      <c r="E226" s="266"/>
      <c r="F226" s="384" t="s">
        <v>289</v>
      </c>
      <c r="G226" s="381" t="s">
        <v>290</v>
      </c>
      <c r="H226" s="303">
        <f>IF(Q209,0,P212)+IF(Q213,0,P216)+IF(Q217,0,P220)</f>
        <v>164</v>
      </c>
      <c r="I226" s="261"/>
      <c r="J226" s="261"/>
      <c r="K226" s="261"/>
      <c r="L226" s="274"/>
      <c r="M226" s="274"/>
      <c r="N226" s="274"/>
      <c r="O226" s="261"/>
      <c r="P226" s="276"/>
      <c r="Q226" s="222"/>
    </row>
    <row r="227">
      <c r="E227" s="277"/>
      <c r="F227" s="277"/>
      <c r="G227" s="395" t="s">
        <v>291</v>
      </c>
      <c r="H227" s="430">
        <f>HBM_TIME_MS(H226)</f>
        <v>0.05473556049</v>
      </c>
      <c r="I227" s="391"/>
      <c r="J227" s="391"/>
      <c r="K227" s="391"/>
      <c r="L227" s="392"/>
      <c r="M227" s="392"/>
      <c r="N227" s="392"/>
      <c r="O227" s="391"/>
      <c r="P227" s="393"/>
      <c r="Q227" s="305"/>
    </row>
    <row r="228">
      <c r="E228" s="258" t="s">
        <v>308</v>
      </c>
      <c r="F228" s="282" t="s">
        <v>249</v>
      </c>
      <c r="G228" s="260"/>
      <c r="H228" s="290" t="s">
        <v>238</v>
      </c>
      <c r="I228" s="290" t="s">
        <v>239</v>
      </c>
      <c r="J228" s="195" t="s">
        <v>40</v>
      </c>
      <c r="K228" s="195" t="s">
        <v>38</v>
      </c>
      <c r="L228" s="398" t="s">
        <v>42</v>
      </c>
      <c r="M228" s="195" t="s">
        <v>154</v>
      </c>
      <c r="N228" s="290" t="s">
        <v>240</v>
      </c>
      <c r="O228" s="291" t="s">
        <v>82</v>
      </c>
      <c r="P228" s="292"/>
      <c r="Q228" s="291" t="b">
        <v>1</v>
      </c>
    </row>
    <row r="229">
      <c r="E229" s="266"/>
      <c r="F229" s="267"/>
      <c r="G229" s="268"/>
      <c r="H229" s="195" t="s">
        <v>242</v>
      </c>
      <c r="I229" s="290" t="s">
        <v>239</v>
      </c>
      <c r="J229" s="289">
        <f t="shared" ref="J229:M229" si="48">PARAMS(J228)</f>
        <v>4096</v>
      </c>
      <c r="K229" s="290">
        <f t="shared" si="48"/>
        <v>1</v>
      </c>
      <c r="L229" s="290">
        <f t="shared" si="48"/>
        <v>5120</v>
      </c>
      <c r="M229" s="290">
        <f t="shared" si="48"/>
        <v>128</v>
      </c>
      <c r="N229" s="290" t="s">
        <v>240</v>
      </c>
      <c r="O229" s="266"/>
      <c r="P229" s="292">
        <f>SIZEOF_IN_MIB(J229:M229, $O228)</f>
        <v>5120</v>
      </c>
      <c r="Q229" s="266"/>
    </row>
    <row r="230">
      <c r="E230" s="266"/>
      <c r="F230" s="267"/>
      <c r="G230" s="268"/>
      <c r="H230" s="289" t="s">
        <v>244</v>
      </c>
      <c r="I230" s="289" t="s">
        <v>239</v>
      </c>
      <c r="J230" s="195" t="s">
        <v>143</v>
      </c>
      <c r="K230" s="195"/>
      <c r="L230" s="195"/>
      <c r="M230" s="289"/>
      <c r="N230" s="289" t="s">
        <v>240</v>
      </c>
      <c r="O230" s="266"/>
      <c r="P230" s="292"/>
      <c r="Q230" s="266"/>
    </row>
    <row r="231">
      <c r="E231" s="266"/>
      <c r="F231" s="278"/>
      <c r="G231" s="279"/>
      <c r="H231" s="195" t="s">
        <v>246</v>
      </c>
      <c r="I231" s="289" t="s">
        <v>239</v>
      </c>
      <c r="J231" s="289">
        <f t="shared" ref="J231:M231" si="49">J229/SHARDING(J230)</f>
        <v>256</v>
      </c>
      <c r="K231" s="289">
        <f t="shared" si="49"/>
        <v>1</v>
      </c>
      <c r="L231" s="289">
        <f t="shared" si="49"/>
        <v>5120</v>
      </c>
      <c r="M231" s="289">
        <f t="shared" si="49"/>
        <v>128</v>
      </c>
      <c r="N231" s="289" t="s">
        <v>240</v>
      </c>
      <c r="O231" s="277"/>
      <c r="P231" s="292">
        <f>SIZEOF_IN_MIB(J231:M231, $O228)</f>
        <v>320</v>
      </c>
      <c r="Q231" s="277"/>
    </row>
    <row r="232">
      <c r="E232" s="266"/>
      <c r="F232" s="259" t="s">
        <v>253</v>
      </c>
      <c r="G232" s="260"/>
      <c r="H232" s="289" t="s">
        <v>238</v>
      </c>
      <c r="I232" s="289" t="s">
        <v>239</v>
      </c>
      <c r="J232" s="195" t="s">
        <v>40</v>
      </c>
      <c r="K232" s="195"/>
      <c r="L232" s="398" t="s">
        <v>42</v>
      </c>
      <c r="M232" s="195" t="s">
        <v>145</v>
      </c>
      <c r="N232" s="289" t="s">
        <v>240</v>
      </c>
      <c r="O232" s="291" t="s">
        <v>82</v>
      </c>
      <c r="P232" s="292"/>
      <c r="Q232" s="291" t="b">
        <v>1</v>
      </c>
    </row>
    <row r="233">
      <c r="E233" s="266"/>
      <c r="F233" s="267"/>
      <c r="G233" s="268"/>
      <c r="H233" s="195" t="s">
        <v>242</v>
      </c>
      <c r="I233" s="289" t="s">
        <v>239</v>
      </c>
      <c r="J233" s="289">
        <f>PARAMS(J232)</f>
        <v>4096</v>
      </c>
      <c r="K233" s="289"/>
      <c r="L233" s="289">
        <f t="shared" ref="L233:M233" si="50">PARAMS(L232)</f>
        <v>5120</v>
      </c>
      <c r="M233" s="289">
        <f t="shared" si="50"/>
        <v>512</v>
      </c>
      <c r="N233" s="289" t="s">
        <v>240</v>
      </c>
      <c r="O233" s="266"/>
      <c r="P233" s="292">
        <f>SIZEOF_IN_MIB(J233:M233, $O232)</f>
        <v>20480</v>
      </c>
      <c r="Q233" s="266"/>
    </row>
    <row r="234">
      <c r="E234" s="266"/>
      <c r="F234" s="267"/>
      <c r="G234" s="268"/>
      <c r="H234" s="289" t="s">
        <v>244</v>
      </c>
      <c r="I234" s="289" t="s">
        <v>239</v>
      </c>
      <c r="J234" s="195" t="s">
        <v>143</v>
      </c>
      <c r="K234" s="290"/>
      <c r="L234" s="289"/>
      <c r="M234" s="289"/>
      <c r="N234" s="289" t="s">
        <v>240</v>
      </c>
      <c r="O234" s="266"/>
      <c r="P234" s="292"/>
      <c r="Q234" s="266"/>
    </row>
    <row r="235">
      <c r="E235" s="266"/>
      <c r="F235" s="278"/>
      <c r="G235" s="279"/>
      <c r="H235" s="274" t="s">
        <v>246</v>
      </c>
      <c r="I235" s="274" t="s">
        <v>239</v>
      </c>
      <c r="J235" s="274">
        <f>J233/SHARDING(J234)</f>
        <v>256</v>
      </c>
      <c r="K235" s="274"/>
      <c r="L235" s="274">
        <f t="shared" ref="L235:M235" si="51">L233/SHARDING(L234)</f>
        <v>5120</v>
      </c>
      <c r="M235" s="274">
        <f t="shared" si="51"/>
        <v>512</v>
      </c>
      <c r="N235" s="274" t="s">
        <v>240</v>
      </c>
      <c r="O235" s="241"/>
      <c r="P235" s="276">
        <f>SIZEOF_IN_MIB(J235:M235, $O232)</f>
        <v>1280</v>
      </c>
      <c r="Q235" s="241"/>
    </row>
    <row r="236">
      <c r="E236" s="266"/>
      <c r="F236" s="259" t="s">
        <v>257</v>
      </c>
      <c r="G236" s="260"/>
      <c r="H236" s="271" t="s">
        <v>238</v>
      </c>
      <c r="I236" s="271" t="s">
        <v>239</v>
      </c>
      <c r="J236" s="269" t="s">
        <v>40</v>
      </c>
      <c r="K236" s="269" t="s">
        <v>38</v>
      </c>
      <c r="L236" s="269" t="s">
        <v>154</v>
      </c>
      <c r="M236" s="269" t="s">
        <v>145</v>
      </c>
      <c r="N236" s="271" t="s">
        <v>240</v>
      </c>
      <c r="O236" s="478" t="s">
        <v>82</v>
      </c>
      <c r="P236" s="273"/>
      <c r="Q236" s="399" t="b">
        <v>0</v>
      </c>
    </row>
    <row r="237">
      <c r="E237" s="266"/>
      <c r="F237" s="267"/>
      <c r="G237" s="268"/>
      <c r="H237" s="262" t="s">
        <v>242</v>
      </c>
      <c r="I237" s="274" t="s">
        <v>239</v>
      </c>
      <c r="J237" s="274">
        <f t="shared" ref="J237:M237" si="52">PARAMS(J236)</f>
        <v>4096</v>
      </c>
      <c r="K237" s="274">
        <f t="shared" si="52"/>
        <v>1</v>
      </c>
      <c r="L237" s="274">
        <f t="shared" si="52"/>
        <v>128</v>
      </c>
      <c r="M237" s="274">
        <f t="shared" si="52"/>
        <v>512</v>
      </c>
      <c r="N237" s="274" t="s">
        <v>240</v>
      </c>
      <c r="O237" s="275"/>
      <c r="P237" s="276">
        <f>SIZEOF_IN_MIB(J237:M237, $O236)</f>
        <v>512</v>
      </c>
      <c r="Q237" s="275"/>
    </row>
    <row r="238">
      <c r="E238" s="266"/>
      <c r="F238" s="267"/>
      <c r="G238" s="268"/>
      <c r="H238" s="271" t="s">
        <v>244</v>
      </c>
      <c r="I238" s="271" t="s">
        <v>239</v>
      </c>
      <c r="J238" s="269" t="s">
        <v>143</v>
      </c>
      <c r="K238" s="269"/>
      <c r="L238" s="269"/>
      <c r="M238" s="271"/>
      <c r="N238" s="271" t="s">
        <v>240</v>
      </c>
      <c r="O238" s="272"/>
      <c r="P238" s="273"/>
      <c r="Q238" s="272"/>
    </row>
    <row r="239">
      <c r="E239" s="266"/>
      <c r="F239" s="278"/>
      <c r="G239" s="279"/>
      <c r="H239" s="274" t="s">
        <v>246</v>
      </c>
      <c r="I239" s="274" t="s">
        <v>239</v>
      </c>
      <c r="J239" s="274">
        <f t="shared" ref="J239:M239" si="53">J237/SHARDING(J238)</f>
        <v>256</v>
      </c>
      <c r="K239" s="274">
        <f t="shared" si="53"/>
        <v>1</v>
      </c>
      <c r="L239" s="274">
        <f t="shared" si="53"/>
        <v>128</v>
      </c>
      <c r="M239" s="274">
        <f t="shared" si="53"/>
        <v>512</v>
      </c>
      <c r="N239" s="274" t="s">
        <v>240</v>
      </c>
      <c r="O239" s="241"/>
      <c r="P239" s="276">
        <f>SIZEOF_IN_MIB(J239:M239, $O236)</f>
        <v>32</v>
      </c>
      <c r="Q239" s="241"/>
    </row>
    <row r="240">
      <c r="E240" s="266"/>
      <c r="F240" s="400" t="s">
        <v>293</v>
      </c>
      <c r="G240" s="385" t="s">
        <v>45</v>
      </c>
      <c r="H240" s="423"/>
      <c r="I240" s="424"/>
      <c r="J240" s="270"/>
      <c r="K240" s="270"/>
      <c r="L240" s="271"/>
      <c r="M240" s="271"/>
      <c r="N240" s="271"/>
      <c r="O240" s="270"/>
      <c r="P240" s="273"/>
      <c r="Q240" s="305"/>
    </row>
    <row r="241">
      <c r="E241" s="266"/>
      <c r="F241" s="277"/>
      <c r="G241" s="385"/>
      <c r="H241" s="274"/>
      <c r="I241" s="418"/>
      <c r="J241" s="261"/>
      <c r="K241" s="261"/>
      <c r="L241" s="274"/>
      <c r="M241" s="274"/>
      <c r="N241" s="274"/>
      <c r="O241" s="261"/>
      <c r="P241" s="276"/>
      <c r="Q241" s="222"/>
    </row>
    <row r="242">
      <c r="E242" s="266"/>
      <c r="F242" s="384" t="s">
        <v>285</v>
      </c>
      <c r="G242" s="385" t="s">
        <v>286</v>
      </c>
      <c r="H242" s="271" t="str">
        <f>VLOOKUP(O228&amp;","&amp;O232,$T$2:$W$11,4, FALSE)</f>
        <v>bf16</v>
      </c>
      <c r="I242" s="419"/>
      <c r="J242" s="270"/>
      <c r="K242" s="270"/>
      <c r="L242" s="271"/>
      <c r="M242" s="271"/>
      <c r="N242" s="271"/>
      <c r="O242" s="270"/>
      <c r="P242" s="273"/>
      <c r="Q242" s="305"/>
    </row>
    <row r="243">
      <c r="E243" s="266"/>
      <c r="F243" s="266"/>
      <c r="G243" s="381" t="s">
        <v>299</v>
      </c>
      <c r="H243" s="420" t="str">
        <f>CALCULATE_FLOPS(J231:M231,J235:M235,L235,J235,H242)</f>
        <v>#N/A</v>
      </c>
      <c r="I243" s="418"/>
      <c r="J243" s="261"/>
      <c r="K243" s="261"/>
      <c r="L243" s="274"/>
      <c r="M243" s="274"/>
      <c r="N243" s="274"/>
      <c r="O243" s="261"/>
      <c r="P243" s="276"/>
      <c r="Q243" s="222"/>
    </row>
    <row r="244">
      <c r="E244" s="266"/>
      <c r="F244" s="277"/>
      <c r="G244" s="388" t="s">
        <v>288</v>
      </c>
      <c r="H244" s="421" t="str">
        <f>COMPUTE_TIME_MS(H243, H242)</f>
        <v>#N/A</v>
      </c>
      <c r="I244" s="390"/>
      <c r="J244" s="391"/>
      <c r="K244" s="391"/>
      <c r="L244" s="392"/>
      <c r="M244" s="392"/>
      <c r="N244" s="392"/>
      <c r="O244" s="391"/>
      <c r="P244" s="393"/>
      <c r="Q244" s="305"/>
    </row>
    <row r="245">
      <c r="E245" s="266"/>
      <c r="F245" s="384" t="s">
        <v>289</v>
      </c>
      <c r="G245" s="381" t="s">
        <v>290</v>
      </c>
      <c r="H245" s="303">
        <f>IF(Q228,0,P231)+IF(Q232,0,P235)+IF(Q236,0,P239)</f>
        <v>32</v>
      </c>
      <c r="I245" s="261"/>
      <c r="J245" s="261"/>
      <c r="K245" s="261"/>
      <c r="L245" s="274"/>
      <c r="M245" s="274"/>
      <c r="N245" s="274"/>
      <c r="O245" s="261"/>
      <c r="P245" s="276"/>
      <c r="Q245" s="222"/>
    </row>
    <row r="246">
      <c r="E246" s="277"/>
      <c r="F246" s="277"/>
      <c r="G246" s="395" t="s">
        <v>291</v>
      </c>
      <c r="H246" s="479">
        <f>HBM_TIME_MS(H245)</f>
        <v>0.01068010936</v>
      </c>
      <c r="I246" s="391"/>
      <c r="J246" s="391"/>
      <c r="K246" s="391"/>
      <c r="L246" s="392"/>
      <c r="M246" s="392"/>
      <c r="N246" s="392"/>
      <c r="O246" s="391"/>
      <c r="P246" s="393"/>
      <c r="Q246" s="305"/>
    </row>
    <row r="247">
      <c r="E247" s="258" t="s">
        <v>309</v>
      </c>
      <c r="F247" s="282" t="s">
        <v>249</v>
      </c>
      <c r="G247" s="260"/>
      <c r="H247" s="261" t="s">
        <v>238</v>
      </c>
      <c r="I247" s="261" t="s">
        <v>239</v>
      </c>
      <c r="J247" s="262" t="s">
        <v>40</v>
      </c>
      <c r="K247" s="262" t="s">
        <v>38</v>
      </c>
      <c r="L247" s="262" t="s">
        <v>154</v>
      </c>
      <c r="M247" s="425" t="s">
        <v>145</v>
      </c>
      <c r="N247" s="261" t="s">
        <v>240</v>
      </c>
      <c r="O247" s="263" t="s">
        <v>63</v>
      </c>
      <c r="P247" s="276"/>
      <c r="Q247" s="263" t="b">
        <v>0</v>
      </c>
    </row>
    <row r="248">
      <c r="E248" s="266"/>
      <c r="F248" s="267"/>
      <c r="G248" s="268"/>
      <c r="H248" s="269" t="s">
        <v>242</v>
      </c>
      <c r="I248" s="270" t="s">
        <v>239</v>
      </c>
      <c r="J248" s="271">
        <f t="shared" ref="J248:M248" si="54">PARAMS(J247)</f>
        <v>4096</v>
      </c>
      <c r="K248" s="270">
        <f t="shared" si="54"/>
        <v>1</v>
      </c>
      <c r="L248" s="270">
        <f t="shared" si="54"/>
        <v>128</v>
      </c>
      <c r="M248" s="270">
        <f t="shared" si="54"/>
        <v>512</v>
      </c>
      <c r="N248" s="270" t="s">
        <v>240</v>
      </c>
      <c r="O248" s="272"/>
      <c r="P248" s="273">
        <f>SIZEOF_IN_MIB(J248:M248, $O247)</f>
        <v>256</v>
      </c>
      <c r="Q248" s="272"/>
    </row>
    <row r="249">
      <c r="E249" s="266"/>
      <c r="F249" s="267"/>
      <c r="G249" s="268"/>
      <c r="H249" s="274" t="s">
        <v>244</v>
      </c>
      <c r="I249" s="274" t="s">
        <v>239</v>
      </c>
      <c r="J249" s="262" t="s">
        <v>143</v>
      </c>
      <c r="K249" s="262"/>
      <c r="L249" s="262"/>
      <c r="M249" s="274"/>
      <c r="N249" s="274" t="s">
        <v>240</v>
      </c>
      <c r="O249" s="275"/>
      <c r="P249" s="276"/>
      <c r="Q249" s="275"/>
    </row>
    <row r="250">
      <c r="E250" s="266"/>
      <c r="F250" s="278"/>
      <c r="G250" s="279"/>
      <c r="H250" s="269" t="s">
        <v>246</v>
      </c>
      <c r="I250" s="271" t="s">
        <v>239</v>
      </c>
      <c r="J250" s="271">
        <f t="shared" ref="J250:M250" si="55">J248/SHARDING(J249)</f>
        <v>256</v>
      </c>
      <c r="K250" s="271">
        <f t="shared" si="55"/>
        <v>1</v>
      </c>
      <c r="L250" s="271">
        <f t="shared" si="55"/>
        <v>128</v>
      </c>
      <c r="M250" s="271">
        <f t="shared" si="55"/>
        <v>512</v>
      </c>
      <c r="N250" s="271" t="s">
        <v>240</v>
      </c>
      <c r="O250" s="280"/>
      <c r="P250" s="273">
        <f>SIZEOF_IN_MIB(J250:M250, $O247)</f>
        <v>16</v>
      </c>
      <c r="Q250" s="280"/>
    </row>
    <row r="251">
      <c r="E251" s="266"/>
      <c r="F251" s="259" t="s">
        <v>253</v>
      </c>
      <c r="G251" s="260"/>
      <c r="H251" s="274" t="s">
        <v>238</v>
      </c>
      <c r="I251" s="274" t="s">
        <v>239</v>
      </c>
      <c r="J251" s="261"/>
      <c r="K251" s="262" t="s">
        <v>154</v>
      </c>
      <c r="L251" s="262" t="s">
        <v>148</v>
      </c>
      <c r="M251" s="425" t="s">
        <v>145</v>
      </c>
      <c r="N251" s="274" t="s">
        <v>240</v>
      </c>
      <c r="O251" s="263" t="s">
        <v>63</v>
      </c>
      <c r="P251" s="276"/>
      <c r="Q251" s="263" t="b">
        <v>0</v>
      </c>
    </row>
    <row r="252">
      <c r="E252" s="266"/>
      <c r="F252" s="267"/>
      <c r="G252" s="268"/>
      <c r="H252" s="269" t="s">
        <v>242</v>
      </c>
      <c r="I252" s="271" t="s">
        <v>239</v>
      </c>
      <c r="J252" s="270"/>
      <c r="K252" s="271">
        <f t="shared" ref="K252:M252" si="56">PARAMS(K251)</f>
        <v>128</v>
      </c>
      <c r="L252" s="271">
        <f t="shared" si="56"/>
        <v>128</v>
      </c>
      <c r="M252" s="271">
        <f t="shared" si="56"/>
        <v>512</v>
      </c>
      <c r="N252" s="271" t="s">
        <v>240</v>
      </c>
      <c r="O252" s="272"/>
      <c r="P252" s="273">
        <f>SIZEOF_IN_MIB(J252:M252, $O251)</f>
        <v>8</v>
      </c>
      <c r="Q252" s="272"/>
    </row>
    <row r="253">
      <c r="E253" s="266"/>
      <c r="F253" s="267"/>
      <c r="G253" s="268"/>
      <c r="H253" s="274" t="s">
        <v>244</v>
      </c>
      <c r="I253" s="274" t="s">
        <v>239</v>
      </c>
      <c r="J253" s="261"/>
      <c r="K253" s="261"/>
      <c r="L253" s="274"/>
      <c r="M253" s="274"/>
      <c r="N253" s="274" t="s">
        <v>240</v>
      </c>
      <c r="O253" s="275"/>
      <c r="P253" s="276"/>
      <c r="Q253" s="275"/>
    </row>
    <row r="254">
      <c r="E254" s="266"/>
      <c r="F254" s="278"/>
      <c r="G254" s="279"/>
      <c r="H254" s="271" t="s">
        <v>246</v>
      </c>
      <c r="I254" s="271" t="s">
        <v>239</v>
      </c>
      <c r="J254" s="270"/>
      <c r="K254" s="271">
        <f t="shared" ref="K254:M254" si="57">K252/SHARDING(K253)</f>
        <v>128</v>
      </c>
      <c r="L254" s="271">
        <f t="shared" si="57"/>
        <v>128</v>
      </c>
      <c r="M254" s="271">
        <f t="shared" si="57"/>
        <v>512</v>
      </c>
      <c r="N254" s="271" t="s">
        <v>240</v>
      </c>
      <c r="O254" s="280"/>
      <c r="P254" s="273">
        <f>SIZEOF_IN_MIB(J254:M254, $O251)</f>
        <v>8</v>
      </c>
      <c r="Q254" s="280"/>
    </row>
    <row r="255">
      <c r="E255" s="266"/>
      <c r="F255" s="259" t="s">
        <v>257</v>
      </c>
      <c r="G255" s="260"/>
      <c r="H255" s="274" t="s">
        <v>238</v>
      </c>
      <c r="I255" s="274" t="s">
        <v>239</v>
      </c>
      <c r="J255" s="262" t="s">
        <v>40</v>
      </c>
      <c r="K255" s="262" t="s">
        <v>38</v>
      </c>
      <c r="L255" s="262" t="s">
        <v>154</v>
      </c>
      <c r="M255" s="262" t="s">
        <v>148</v>
      </c>
      <c r="N255" s="274" t="s">
        <v>240</v>
      </c>
      <c r="O255" s="263" t="s">
        <v>82</v>
      </c>
      <c r="P255" s="276"/>
      <c r="Q255" s="263" t="b">
        <v>0</v>
      </c>
    </row>
    <row r="256">
      <c r="E256" s="266"/>
      <c r="F256" s="267"/>
      <c r="G256" s="268"/>
      <c r="H256" s="269" t="s">
        <v>242</v>
      </c>
      <c r="I256" s="271" t="s">
        <v>239</v>
      </c>
      <c r="J256" s="271">
        <f t="shared" ref="J256:M256" si="58">PARAMS(J255)</f>
        <v>4096</v>
      </c>
      <c r="K256" s="271">
        <f t="shared" si="58"/>
        <v>1</v>
      </c>
      <c r="L256" s="271">
        <f t="shared" si="58"/>
        <v>128</v>
      </c>
      <c r="M256" s="271">
        <f t="shared" si="58"/>
        <v>128</v>
      </c>
      <c r="N256" s="271" t="s">
        <v>240</v>
      </c>
      <c r="O256" s="272"/>
      <c r="P256" s="273">
        <f>SIZEOF_IN_MIB(J256:M256, $O255)</f>
        <v>128</v>
      </c>
      <c r="Q256" s="272"/>
    </row>
    <row r="257">
      <c r="E257" s="266"/>
      <c r="F257" s="267"/>
      <c r="G257" s="268"/>
      <c r="H257" s="274" t="s">
        <v>244</v>
      </c>
      <c r="I257" s="274" t="s">
        <v>239</v>
      </c>
      <c r="J257" s="262" t="s">
        <v>143</v>
      </c>
      <c r="K257" s="262"/>
      <c r="L257" s="262"/>
      <c r="M257" s="274"/>
      <c r="N257" s="274" t="s">
        <v>240</v>
      </c>
      <c r="O257" s="275"/>
      <c r="P257" s="276"/>
      <c r="Q257" s="275"/>
    </row>
    <row r="258">
      <c r="E258" s="266"/>
      <c r="F258" s="278"/>
      <c r="G258" s="279"/>
      <c r="H258" s="271" t="s">
        <v>246</v>
      </c>
      <c r="I258" s="271" t="s">
        <v>239</v>
      </c>
      <c r="J258" s="271">
        <f t="shared" ref="J258:M258" si="59">J256/SHARDING(J257)</f>
        <v>256</v>
      </c>
      <c r="K258" s="271">
        <f t="shared" si="59"/>
        <v>1</v>
      </c>
      <c r="L258" s="271">
        <f t="shared" si="59"/>
        <v>128</v>
      </c>
      <c r="M258" s="271">
        <f t="shared" si="59"/>
        <v>128</v>
      </c>
      <c r="N258" s="271" t="s">
        <v>240</v>
      </c>
      <c r="O258" s="280"/>
      <c r="P258" s="273">
        <f>SIZEOF_IN_MIB(J258:M258, $O255)</f>
        <v>8</v>
      </c>
      <c r="Q258" s="280"/>
    </row>
    <row r="259">
      <c r="E259" s="266"/>
      <c r="F259" s="400" t="s">
        <v>293</v>
      </c>
      <c r="G259" s="385" t="s">
        <v>45</v>
      </c>
      <c r="H259" s="480"/>
      <c r="I259" s="481"/>
      <c r="J259" s="261"/>
      <c r="K259" s="261"/>
      <c r="L259" s="274"/>
      <c r="M259" s="274"/>
      <c r="N259" s="274"/>
      <c r="O259" s="261"/>
      <c r="P259" s="276"/>
      <c r="Q259" s="222"/>
    </row>
    <row r="260">
      <c r="E260" s="266"/>
      <c r="F260" s="277"/>
      <c r="G260" s="385"/>
      <c r="H260" s="271"/>
      <c r="I260" s="419"/>
      <c r="J260" s="270"/>
      <c r="K260" s="270"/>
      <c r="L260" s="271"/>
      <c r="M260" s="271"/>
      <c r="N260" s="271"/>
      <c r="O260" s="270"/>
      <c r="P260" s="273"/>
      <c r="Q260" s="305"/>
    </row>
    <row r="261">
      <c r="E261" s="266"/>
      <c r="F261" s="384" t="s">
        <v>285</v>
      </c>
      <c r="G261" s="385" t="s">
        <v>286</v>
      </c>
      <c r="H261" s="274" t="str">
        <f>VLOOKUP(O247&amp;","&amp;O251,$T$2:$W$11,4, FALSE)</f>
        <v>fp8</v>
      </c>
      <c r="I261" s="418"/>
      <c r="J261" s="261"/>
      <c r="K261" s="261"/>
      <c r="L261" s="274"/>
      <c r="M261" s="274"/>
      <c r="N261" s="274"/>
      <c r="O261" s="261"/>
      <c r="P261" s="276"/>
      <c r="Q261" s="222"/>
    </row>
    <row r="262">
      <c r="E262" s="266"/>
      <c r="F262" s="266"/>
      <c r="G262" s="381" t="s">
        <v>299</v>
      </c>
      <c r="H262" s="482" t="str">
        <f>CALCULATE_FLOPS(J250:M250,J254:M254,M254,K254,H261)</f>
        <v>#N/A</v>
      </c>
      <c r="I262" s="419"/>
      <c r="J262" s="270"/>
      <c r="K262" s="270"/>
      <c r="L262" s="271"/>
      <c r="M262" s="271"/>
      <c r="N262" s="271"/>
      <c r="O262" s="270"/>
      <c r="P262" s="273"/>
      <c r="Q262" s="305"/>
    </row>
    <row r="263">
      <c r="E263" s="266"/>
      <c r="F263" s="277"/>
      <c r="G263" s="388" t="s">
        <v>288</v>
      </c>
      <c r="H263" s="421" t="str">
        <f>COMPUTE_TIME_MS(H262, H261)</f>
        <v>#N/A</v>
      </c>
      <c r="I263" s="390"/>
      <c r="J263" s="391"/>
      <c r="K263" s="391"/>
      <c r="L263" s="392"/>
      <c r="M263" s="392"/>
      <c r="N263" s="392"/>
      <c r="O263" s="391"/>
      <c r="P263" s="393"/>
      <c r="Q263" s="222"/>
    </row>
    <row r="264">
      <c r="E264" s="266"/>
      <c r="F264" s="384" t="s">
        <v>289</v>
      </c>
      <c r="G264" s="381" t="s">
        <v>290</v>
      </c>
      <c r="H264" s="440">
        <f>IF(Q247,0,P250)+IF(Q251,0,P254)+IF(Q255,0,P258)</f>
        <v>32</v>
      </c>
      <c r="I264" s="270"/>
      <c r="J264" s="270"/>
      <c r="K264" s="270"/>
      <c r="L264" s="271"/>
      <c r="M264" s="271"/>
      <c r="N264" s="271"/>
      <c r="O264" s="270"/>
      <c r="P264" s="273"/>
      <c r="Q264" s="305"/>
    </row>
    <row r="265">
      <c r="E265" s="277"/>
      <c r="F265" s="277"/>
      <c r="G265" s="395" t="s">
        <v>291</v>
      </c>
      <c r="H265" s="430">
        <f>HBM_TIME_MS(H264)</f>
        <v>0.01068010936</v>
      </c>
      <c r="I265" s="391"/>
      <c r="J265" s="391"/>
      <c r="K265" s="391"/>
      <c r="L265" s="392"/>
      <c r="M265" s="392"/>
      <c r="N265" s="392"/>
      <c r="O265" s="391"/>
      <c r="P265" s="393"/>
      <c r="Q265" s="222"/>
    </row>
    <row r="266">
      <c r="E266" s="258" t="s">
        <v>313</v>
      </c>
      <c r="F266" s="282" t="s">
        <v>249</v>
      </c>
      <c r="G266" s="260"/>
      <c r="H266" s="270" t="s">
        <v>238</v>
      </c>
      <c r="I266" s="270" t="s">
        <v>239</v>
      </c>
      <c r="J266" s="269" t="s">
        <v>40</v>
      </c>
      <c r="K266" s="269" t="s">
        <v>38</v>
      </c>
      <c r="L266" s="488" t="s">
        <v>154</v>
      </c>
      <c r="M266" s="488" t="s">
        <v>148</v>
      </c>
      <c r="N266" s="270" t="s">
        <v>240</v>
      </c>
      <c r="O266" s="399" t="s">
        <v>63</v>
      </c>
      <c r="P266" s="273"/>
      <c r="Q266" s="399" t="b">
        <v>0</v>
      </c>
    </row>
    <row r="267">
      <c r="E267" s="266"/>
      <c r="F267" s="267"/>
      <c r="G267" s="268"/>
      <c r="H267" s="262" t="s">
        <v>242</v>
      </c>
      <c r="I267" s="261" t="s">
        <v>239</v>
      </c>
      <c r="J267" s="274">
        <f t="shared" ref="J267:M267" si="60">PARAMS(J266)</f>
        <v>4096</v>
      </c>
      <c r="K267" s="261">
        <f t="shared" si="60"/>
        <v>1</v>
      </c>
      <c r="L267" s="261">
        <f t="shared" si="60"/>
        <v>128</v>
      </c>
      <c r="M267" s="261">
        <f t="shared" si="60"/>
        <v>128</v>
      </c>
      <c r="N267" s="261" t="s">
        <v>240</v>
      </c>
      <c r="O267" s="275"/>
      <c r="P267" s="276">
        <f>SIZEOF_IN_MIB(J267:M267, $O266)</f>
        <v>64</v>
      </c>
      <c r="Q267" s="275"/>
    </row>
    <row r="268">
      <c r="E268" s="266"/>
      <c r="F268" s="267"/>
      <c r="G268" s="268"/>
      <c r="H268" s="271" t="s">
        <v>244</v>
      </c>
      <c r="I268" s="271" t="s">
        <v>239</v>
      </c>
      <c r="J268" s="269" t="s">
        <v>143</v>
      </c>
      <c r="K268" s="269"/>
      <c r="L268" s="269"/>
      <c r="M268" s="271"/>
      <c r="N268" s="271" t="s">
        <v>240</v>
      </c>
      <c r="O268" s="272"/>
      <c r="P268" s="273"/>
      <c r="Q268" s="272"/>
    </row>
    <row r="269">
      <c r="E269" s="266"/>
      <c r="F269" s="278"/>
      <c r="G269" s="279"/>
      <c r="H269" s="262" t="s">
        <v>246</v>
      </c>
      <c r="I269" s="274" t="s">
        <v>239</v>
      </c>
      <c r="J269" s="274">
        <f t="shared" ref="J269:M269" si="61">J267/SHARDING(J268)</f>
        <v>256</v>
      </c>
      <c r="K269" s="274">
        <f t="shared" si="61"/>
        <v>1</v>
      </c>
      <c r="L269" s="274">
        <f t="shared" si="61"/>
        <v>128</v>
      </c>
      <c r="M269" s="274">
        <f t="shared" si="61"/>
        <v>128</v>
      </c>
      <c r="N269" s="274" t="s">
        <v>240</v>
      </c>
      <c r="O269" s="241"/>
      <c r="P269" s="276">
        <f>SIZEOF_IN_MIB(J269:M269, $O266)</f>
        <v>4</v>
      </c>
      <c r="Q269" s="241"/>
    </row>
    <row r="270">
      <c r="E270" s="266"/>
      <c r="F270" s="259" t="s">
        <v>253</v>
      </c>
      <c r="G270" s="260"/>
      <c r="H270" s="271" t="s">
        <v>238</v>
      </c>
      <c r="I270" s="271" t="s">
        <v>239</v>
      </c>
      <c r="J270" s="270"/>
      <c r="K270" s="488" t="s">
        <v>154</v>
      </c>
      <c r="L270" s="488" t="s">
        <v>148</v>
      </c>
      <c r="M270" s="269" t="s">
        <v>125</v>
      </c>
      <c r="N270" s="271" t="s">
        <v>240</v>
      </c>
      <c r="O270" s="399" t="s">
        <v>63</v>
      </c>
      <c r="P270" s="273"/>
      <c r="Q270" s="399" t="b">
        <v>0</v>
      </c>
    </row>
    <row r="271">
      <c r="E271" s="266"/>
      <c r="F271" s="267"/>
      <c r="G271" s="268"/>
      <c r="H271" s="262" t="s">
        <v>242</v>
      </c>
      <c r="I271" s="274" t="s">
        <v>239</v>
      </c>
      <c r="J271" s="261"/>
      <c r="K271" s="274">
        <f t="shared" ref="K271:M271" si="62">PARAMS(K270)</f>
        <v>128</v>
      </c>
      <c r="L271" s="274">
        <f t="shared" si="62"/>
        <v>128</v>
      </c>
      <c r="M271" s="274">
        <f t="shared" si="62"/>
        <v>7168</v>
      </c>
      <c r="N271" s="274" t="s">
        <v>240</v>
      </c>
      <c r="O271" s="275"/>
      <c r="P271" s="276">
        <f>SIZEOF_IN_MIB(J271:M271, $O270)</f>
        <v>112</v>
      </c>
      <c r="Q271" s="275"/>
    </row>
    <row r="272">
      <c r="E272" s="266"/>
      <c r="F272" s="267"/>
      <c r="G272" s="268"/>
      <c r="H272" s="271" t="s">
        <v>244</v>
      </c>
      <c r="I272" s="271" t="s">
        <v>239</v>
      </c>
      <c r="J272" s="270"/>
      <c r="K272" s="270"/>
      <c r="L272" s="271"/>
      <c r="M272" s="271"/>
      <c r="N272" s="271" t="s">
        <v>240</v>
      </c>
      <c r="O272" s="272"/>
      <c r="P272" s="273"/>
      <c r="Q272" s="272"/>
    </row>
    <row r="273">
      <c r="E273" s="266"/>
      <c r="F273" s="278"/>
      <c r="G273" s="279"/>
      <c r="H273" s="274" t="s">
        <v>246</v>
      </c>
      <c r="I273" s="274" t="s">
        <v>239</v>
      </c>
      <c r="J273" s="261"/>
      <c r="K273" s="274">
        <f t="shared" ref="K273:M273" si="63">K271/SHARDING(K272)</f>
        <v>128</v>
      </c>
      <c r="L273" s="274">
        <f t="shared" si="63"/>
        <v>128</v>
      </c>
      <c r="M273" s="274">
        <f t="shared" si="63"/>
        <v>7168</v>
      </c>
      <c r="N273" s="274" t="s">
        <v>240</v>
      </c>
      <c r="O273" s="241"/>
      <c r="P273" s="276">
        <f>SIZEOF_IN_MIB(J273:M273, $O270)</f>
        <v>112</v>
      </c>
      <c r="Q273" s="241"/>
    </row>
    <row r="274">
      <c r="E274" s="266"/>
      <c r="F274" s="259" t="s">
        <v>257</v>
      </c>
      <c r="G274" s="260"/>
      <c r="H274" s="271" t="s">
        <v>238</v>
      </c>
      <c r="I274" s="271" t="s">
        <v>239</v>
      </c>
      <c r="J274" s="270"/>
      <c r="K274" s="269" t="s">
        <v>40</v>
      </c>
      <c r="L274" s="269" t="s">
        <v>38</v>
      </c>
      <c r="M274" s="269" t="s">
        <v>125</v>
      </c>
      <c r="N274" s="271" t="s">
        <v>240</v>
      </c>
      <c r="O274" s="399" t="s">
        <v>82</v>
      </c>
      <c r="P274" s="273"/>
      <c r="Q274" s="399" t="b">
        <v>0</v>
      </c>
    </row>
    <row r="275">
      <c r="E275" s="266"/>
      <c r="F275" s="267"/>
      <c r="G275" s="268"/>
      <c r="H275" s="262" t="s">
        <v>242</v>
      </c>
      <c r="I275" s="274" t="s">
        <v>239</v>
      </c>
      <c r="J275" s="261"/>
      <c r="K275" s="274">
        <f t="shared" ref="K275:M275" si="64">PARAMS(K274)</f>
        <v>4096</v>
      </c>
      <c r="L275" s="274">
        <f t="shared" si="64"/>
        <v>1</v>
      </c>
      <c r="M275" s="274">
        <f t="shared" si="64"/>
        <v>7168</v>
      </c>
      <c r="N275" s="274" t="s">
        <v>240</v>
      </c>
      <c r="O275" s="275"/>
      <c r="P275" s="276">
        <f>SIZEOF_IN_MIB(K275:M275, $O274)</f>
        <v>56</v>
      </c>
      <c r="Q275" s="275"/>
    </row>
    <row r="276">
      <c r="E276" s="266"/>
      <c r="F276" s="267"/>
      <c r="G276" s="268"/>
      <c r="H276" s="271" t="s">
        <v>244</v>
      </c>
      <c r="I276" s="271" t="s">
        <v>239</v>
      </c>
      <c r="J276" s="270"/>
      <c r="K276" s="269" t="s">
        <v>143</v>
      </c>
      <c r="L276" s="269"/>
      <c r="M276" s="271"/>
      <c r="N276" s="271" t="s">
        <v>240</v>
      </c>
      <c r="O276" s="272"/>
      <c r="P276" s="273"/>
      <c r="Q276" s="272"/>
    </row>
    <row r="277">
      <c r="E277" s="266"/>
      <c r="F277" s="278"/>
      <c r="G277" s="279"/>
      <c r="H277" s="274" t="s">
        <v>246</v>
      </c>
      <c r="I277" s="274" t="s">
        <v>239</v>
      </c>
      <c r="J277" s="274"/>
      <c r="K277" s="274">
        <f t="shared" ref="K277:M277" si="65">K275/SHARDING(K276)</f>
        <v>256</v>
      </c>
      <c r="L277" s="274">
        <f t="shared" si="65"/>
        <v>1</v>
      </c>
      <c r="M277" s="274">
        <f t="shared" si="65"/>
        <v>7168</v>
      </c>
      <c r="N277" s="274" t="s">
        <v>240</v>
      </c>
      <c r="O277" s="241"/>
      <c r="P277" s="276">
        <f>SIZEOF_IN_MIB(K277:M277, $O274)</f>
        <v>3.5</v>
      </c>
      <c r="Q277" s="241"/>
    </row>
    <row r="278">
      <c r="E278" s="266"/>
      <c r="F278" s="400" t="s">
        <v>293</v>
      </c>
      <c r="G278" s="385" t="s">
        <v>45</v>
      </c>
      <c r="H278" s="423"/>
      <c r="I278" s="424"/>
      <c r="J278" s="270"/>
      <c r="K278" s="270"/>
      <c r="L278" s="271"/>
      <c r="M278" s="271"/>
      <c r="N278" s="271"/>
      <c r="O278" s="270"/>
      <c r="P278" s="273"/>
      <c r="Q278" s="305"/>
    </row>
    <row r="279">
      <c r="E279" s="266"/>
      <c r="F279" s="277"/>
      <c r="G279" s="385"/>
      <c r="H279" s="274"/>
      <c r="I279" s="418"/>
      <c r="J279" s="261"/>
      <c r="K279" s="261"/>
      <c r="L279" s="274"/>
      <c r="M279" s="274"/>
      <c r="N279" s="274"/>
      <c r="O279" s="261"/>
      <c r="P279" s="264"/>
      <c r="Q279" s="222"/>
    </row>
    <row r="280">
      <c r="E280" s="266"/>
      <c r="F280" s="384" t="s">
        <v>285</v>
      </c>
      <c r="G280" s="385" t="s">
        <v>286</v>
      </c>
      <c r="H280" s="271" t="str">
        <f>VLOOKUP(O266&amp;","&amp;O270,$T$2:$W$11,4, FALSE)</f>
        <v>fp8</v>
      </c>
      <c r="I280" s="419"/>
      <c r="J280" s="270"/>
      <c r="K280" s="270"/>
      <c r="L280" s="271"/>
      <c r="M280" s="271"/>
      <c r="N280" s="271"/>
      <c r="O280" s="270"/>
      <c r="P280" s="510"/>
      <c r="Q280" s="305"/>
    </row>
    <row r="281">
      <c r="E281" s="266"/>
      <c r="F281" s="266"/>
      <c r="G281" s="381" t="s">
        <v>299</v>
      </c>
      <c r="H281" s="420" t="str">
        <f>CALCULATE_FLOPS(J269:M269,J273:M273,K273:L273,1,H280)</f>
        <v>#N/A</v>
      </c>
      <c r="I281" s="893" t="s">
        <v>317</v>
      </c>
      <c r="J281" s="261"/>
      <c r="K281" s="261"/>
      <c r="L281" s="274"/>
      <c r="M281" s="274"/>
      <c r="N281" s="274"/>
      <c r="O281" s="261"/>
      <c r="P281" s="264"/>
      <c r="Q281" s="222"/>
    </row>
    <row r="282">
      <c r="E282" s="266"/>
      <c r="F282" s="277"/>
      <c r="G282" s="388" t="s">
        <v>288</v>
      </c>
      <c r="H282" s="517" t="str">
        <f>COMPUTE_TIME_MS(H281, H280)</f>
        <v>#N/A</v>
      </c>
      <c r="I282" s="390"/>
      <c r="J282" s="391"/>
      <c r="K282" s="391"/>
      <c r="L282" s="392"/>
      <c r="M282" s="392"/>
      <c r="N282" s="392"/>
      <c r="O282" s="391"/>
      <c r="P282" s="518"/>
      <c r="Q282" s="305"/>
    </row>
    <row r="283">
      <c r="E283" s="266"/>
      <c r="F283" s="384" t="s">
        <v>289</v>
      </c>
      <c r="G283" s="381" t="s">
        <v>290</v>
      </c>
      <c r="H283" s="303">
        <f>IF(Q266,0,P269)+IF(Q270,0,P273)+IF(Q274,0,P277)</f>
        <v>119.5</v>
      </c>
      <c r="I283" s="261"/>
      <c r="J283" s="261"/>
      <c r="K283" s="261"/>
      <c r="L283" s="274"/>
      <c r="M283" s="274"/>
      <c r="N283" s="274"/>
      <c r="O283" s="261"/>
      <c r="P283" s="264"/>
      <c r="Q283" s="222"/>
    </row>
    <row r="284">
      <c r="E284" s="277"/>
      <c r="F284" s="277"/>
      <c r="G284" s="395" t="s">
        <v>291</v>
      </c>
      <c r="H284" s="479">
        <f>HBM_TIME_MS(H283)</f>
        <v>0.03988353341</v>
      </c>
      <c r="I284" s="391"/>
      <c r="J284" s="391"/>
      <c r="K284" s="391"/>
      <c r="L284" s="392"/>
      <c r="M284" s="392"/>
      <c r="N284" s="392"/>
      <c r="O284" s="391"/>
      <c r="P284" s="518"/>
      <c r="Q284" s="305"/>
    </row>
    <row r="288">
      <c r="E288" s="894" t="s">
        <v>318</v>
      </c>
      <c r="F288" s="172"/>
      <c r="G288" s="172"/>
      <c r="H288" s="172"/>
      <c r="I288" s="172"/>
      <c r="J288" s="172"/>
      <c r="K288" s="172"/>
      <c r="L288" s="172"/>
      <c r="M288" s="172"/>
      <c r="N288" s="172"/>
      <c r="O288" s="172"/>
      <c r="P288" s="172"/>
      <c r="Q288" s="172"/>
    </row>
    <row r="289">
      <c r="E289" s="249" t="s">
        <v>229</v>
      </c>
      <c r="F289" s="519" t="s">
        <v>230</v>
      </c>
      <c r="G289" s="251"/>
      <c r="H289" s="520"/>
      <c r="I289" s="250" t="s">
        <v>231</v>
      </c>
      <c r="J289" s="521"/>
      <c r="K289" s="521"/>
      <c r="L289" s="521"/>
      <c r="M289" s="521"/>
      <c r="N289" s="520"/>
      <c r="O289" s="253" t="s">
        <v>232</v>
      </c>
      <c r="P289" s="253" t="s">
        <v>319</v>
      </c>
      <c r="Q289" s="255" t="s">
        <v>234</v>
      </c>
    </row>
    <row r="290">
      <c r="E290" s="258" t="s">
        <v>320</v>
      </c>
      <c r="F290" s="522" t="s">
        <v>293</v>
      </c>
      <c r="G290" s="523" t="s">
        <v>54</v>
      </c>
      <c r="H290" s="524" t="s">
        <v>321</v>
      </c>
      <c r="I290" s="374"/>
      <c r="J290" s="374"/>
      <c r="K290" s="485"/>
      <c r="L290" s="485"/>
      <c r="M290" s="525"/>
      <c r="N290" s="374"/>
      <c r="O290" s="485"/>
      <c r="P290" s="374"/>
      <c r="Q290" s="485"/>
    </row>
    <row r="291">
      <c r="E291" s="266"/>
      <c r="F291" s="266"/>
      <c r="G291" s="297" t="s">
        <v>259</v>
      </c>
      <c r="H291" s="463" t="s">
        <v>238</v>
      </c>
      <c r="I291" s="261" t="s">
        <v>239</v>
      </c>
      <c r="J291" s="261"/>
      <c r="K291" s="262" t="s">
        <v>40</v>
      </c>
      <c r="L291" s="262" t="s">
        <v>159</v>
      </c>
      <c r="M291" s="283" t="s">
        <v>125</v>
      </c>
      <c r="N291" s="261" t="s">
        <v>240</v>
      </c>
      <c r="O291" s="263" t="s">
        <v>63</v>
      </c>
      <c r="P291" s="261"/>
      <c r="Q291" s="263"/>
    </row>
    <row r="292">
      <c r="E292" s="266"/>
      <c r="F292" s="266"/>
      <c r="G292" s="266"/>
      <c r="H292" s="304" t="s">
        <v>242</v>
      </c>
      <c r="I292" s="270" t="s">
        <v>239</v>
      </c>
      <c r="J292" s="271"/>
      <c r="K292" s="270">
        <f t="shared" ref="K292:M292" si="66">PARAMS(K291)</f>
        <v>4096</v>
      </c>
      <c r="L292" s="270">
        <f t="shared" si="66"/>
        <v>8</v>
      </c>
      <c r="M292" s="270">
        <f t="shared" si="66"/>
        <v>7168</v>
      </c>
      <c r="N292" s="270" t="s">
        <v>240</v>
      </c>
      <c r="O292" s="272"/>
      <c r="P292" s="440">
        <f>SIZEOF_IN_MIB(J292:M292, O291)</f>
        <v>224</v>
      </c>
      <c r="Q292" s="272"/>
    </row>
    <row r="293">
      <c r="E293" s="266"/>
      <c r="F293" s="266"/>
      <c r="G293" s="266"/>
      <c r="H293" s="302" t="s">
        <v>260</v>
      </c>
      <c r="I293" s="274" t="s">
        <v>239</v>
      </c>
      <c r="J293" s="261"/>
      <c r="K293" s="262" t="s">
        <v>143</v>
      </c>
      <c r="L293" s="262"/>
      <c r="M293" s="262"/>
      <c r="N293" s="274" t="s">
        <v>240</v>
      </c>
      <c r="O293" s="275"/>
      <c r="P293" s="303"/>
      <c r="Q293" s="275"/>
    </row>
    <row r="294">
      <c r="E294" s="266"/>
      <c r="F294" s="266"/>
      <c r="G294" s="266"/>
      <c r="H294" s="304" t="s">
        <v>261</v>
      </c>
      <c r="I294" s="271" t="s">
        <v>239</v>
      </c>
      <c r="J294" s="270"/>
      <c r="K294" s="271">
        <f t="shared" ref="K294:M294" si="67">K292/SHARDING(K293)</f>
        <v>256</v>
      </c>
      <c r="L294" s="271">
        <f t="shared" si="67"/>
        <v>8</v>
      </c>
      <c r="M294" s="271">
        <f t="shared" si="67"/>
        <v>7168</v>
      </c>
      <c r="N294" s="269" t="s">
        <v>240</v>
      </c>
      <c r="O294" s="272"/>
      <c r="P294" s="440"/>
      <c r="Q294" s="272"/>
    </row>
    <row r="295">
      <c r="E295" s="266"/>
      <c r="F295" s="266"/>
      <c r="G295" s="277"/>
      <c r="H295" s="302" t="s">
        <v>262</v>
      </c>
      <c r="I295" s="274" t="s">
        <v>239</v>
      </c>
      <c r="J295" s="261"/>
      <c r="K295" s="262" t="s">
        <v>143</v>
      </c>
      <c r="L295" s="262"/>
      <c r="M295" s="262"/>
      <c r="N295" s="274" t="s">
        <v>240</v>
      </c>
      <c r="O295" s="241"/>
      <c r="P295" s="303">
        <f>SIZEOF_IN_MIB(J294:M294, O291)</f>
        <v>14</v>
      </c>
      <c r="Q295" s="241"/>
    </row>
    <row r="296">
      <c r="E296" s="266"/>
      <c r="F296" s="266"/>
      <c r="G296" s="526" t="s">
        <v>564</v>
      </c>
      <c r="H296" s="645">
        <f>P292</f>
        <v>224</v>
      </c>
      <c r="I296" s="305"/>
      <c r="J296" s="305"/>
      <c r="K296" s="305"/>
      <c r="L296" s="305"/>
      <c r="M296" s="305"/>
      <c r="N296" s="305"/>
      <c r="O296" s="305"/>
      <c r="P296" s="528"/>
      <c r="Q296" s="305"/>
    </row>
    <row r="297">
      <c r="E297" s="266"/>
      <c r="F297" s="266"/>
      <c r="G297" s="531" t="s">
        <v>565</v>
      </c>
      <c r="H297" s="799" t="str">
        <f>ALL2ALL_CHIP2CHIP_TIME_MS(H296)</f>
        <v>#N/A</v>
      </c>
      <c r="I297" s="222"/>
      <c r="J297" s="222"/>
      <c r="K297" s="222"/>
      <c r="L297" s="222"/>
      <c r="M297" s="222"/>
      <c r="N297" s="222"/>
      <c r="O297" s="222"/>
      <c r="P297" s="530"/>
      <c r="Q297" s="222"/>
    </row>
    <row r="298">
      <c r="E298" s="266"/>
      <c r="F298" s="266"/>
      <c r="G298" s="533"/>
      <c r="H298" s="449"/>
      <c r="I298" s="271"/>
      <c r="J298" s="270"/>
      <c r="K298" s="269"/>
      <c r="L298" s="488"/>
      <c r="M298" s="269"/>
      <c r="N298" s="271"/>
      <c r="O298" s="269"/>
      <c r="P298" s="440"/>
      <c r="Q298" s="269"/>
    </row>
    <row r="299">
      <c r="E299" s="266"/>
      <c r="F299" s="266"/>
      <c r="G299" s="523" t="s">
        <v>325</v>
      </c>
      <c r="H299" s="535" t="s">
        <v>734</v>
      </c>
      <c r="I299" s="375"/>
      <c r="J299" s="374"/>
      <c r="K299" s="485"/>
      <c r="L299" s="372"/>
      <c r="M299" s="485"/>
      <c r="N299" s="375"/>
      <c r="O299" s="485"/>
      <c r="P299" s="536"/>
      <c r="Q299" s="485"/>
    </row>
    <row r="300">
      <c r="E300" s="266"/>
      <c r="F300" s="266"/>
      <c r="G300" s="297" t="s">
        <v>259</v>
      </c>
      <c r="H300" s="449" t="s">
        <v>238</v>
      </c>
      <c r="I300" s="271" t="s">
        <v>239</v>
      </c>
      <c r="J300" s="270"/>
      <c r="K300" s="269" t="s">
        <v>40</v>
      </c>
      <c r="L300" s="488" t="s">
        <v>38</v>
      </c>
      <c r="M300" s="269" t="s">
        <v>125</v>
      </c>
      <c r="N300" s="271" t="s">
        <v>240</v>
      </c>
      <c r="O300" s="399" t="s">
        <v>63</v>
      </c>
      <c r="P300" s="440"/>
      <c r="Q300" s="399"/>
    </row>
    <row r="301">
      <c r="E301" s="266"/>
      <c r="F301" s="266"/>
      <c r="G301" s="266"/>
      <c r="H301" s="302" t="s">
        <v>242</v>
      </c>
      <c r="I301" s="274" t="s">
        <v>239</v>
      </c>
      <c r="J301" s="261"/>
      <c r="K301" s="274">
        <f t="shared" ref="K301:M301" si="68">PARAMS(K300)</f>
        <v>4096</v>
      </c>
      <c r="L301" s="274">
        <f t="shared" si="68"/>
        <v>1</v>
      </c>
      <c r="M301" s="274">
        <f t="shared" si="68"/>
        <v>7168</v>
      </c>
      <c r="N301" s="274" t="s">
        <v>240</v>
      </c>
      <c r="O301" s="275"/>
      <c r="P301" s="303">
        <f>SIZEOF_IN_MIB(J301:M301, O300)</f>
        <v>28</v>
      </c>
      <c r="Q301" s="275"/>
    </row>
    <row r="302">
      <c r="E302" s="266"/>
      <c r="F302" s="266"/>
      <c r="G302" s="266"/>
      <c r="H302" s="304" t="s">
        <v>260</v>
      </c>
      <c r="I302" s="271" t="s">
        <v>239</v>
      </c>
      <c r="J302" s="270"/>
      <c r="K302" s="269" t="s">
        <v>143</v>
      </c>
      <c r="L302" s="269"/>
      <c r="M302" s="269"/>
      <c r="N302" s="271" t="s">
        <v>240</v>
      </c>
      <c r="O302" s="272"/>
      <c r="P302" s="440"/>
      <c r="Q302" s="272"/>
    </row>
    <row r="303">
      <c r="E303" s="266"/>
      <c r="F303" s="266"/>
      <c r="G303" s="266"/>
      <c r="H303" s="534" t="s">
        <v>246</v>
      </c>
      <c r="I303" s="274" t="s">
        <v>239</v>
      </c>
      <c r="J303" s="261"/>
      <c r="K303" s="274">
        <f t="shared" ref="K303:M303" si="69">K301/SHARDING(K302)</f>
        <v>256</v>
      </c>
      <c r="L303" s="274">
        <f t="shared" si="69"/>
        <v>1</v>
      </c>
      <c r="M303" s="274">
        <f t="shared" si="69"/>
        <v>7168</v>
      </c>
      <c r="N303" s="274" t="s">
        <v>240</v>
      </c>
      <c r="O303" s="275"/>
      <c r="P303" s="303">
        <f>SIZEOF_IN_MIB(J303:M303, O300)</f>
        <v>1.75</v>
      </c>
      <c r="Q303" s="241"/>
    </row>
    <row r="304">
      <c r="E304" s="266"/>
      <c r="F304" s="266"/>
      <c r="G304" s="277"/>
      <c r="H304" s="542" t="s">
        <v>262</v>
      </c>
      <c r="I304" s="271" t="s">
        <v>239</v>
      </c>
      <c r="J304" s="305"/>
      <c r="K304" s="305"/>
      <c r="L304" s="305"/>
      <c r="M304" s="269"/>
      <c r="N304" s="271" t="s">
        <v>240</v>
      </c>
      <c r="O304" s="280"/>
      <c r="P304" s="528"/>
      <c r="Q304" s="305"/>
    </row>
    <row r="305">
      <c r="E305" s="266"/>
      <c r="F305" s="266"/>
      <c r="G305" s="311" t="s">
        <v>264</v>
      </c>
      <c r="H305" s="800">
        <f>SHARDING(K302)</f>
        <v>16</v>
      </c>
      <c r="I305" s="222"/>
      <c r="J305" s="222"/>
      <c r="K305" s="222"/>
      <c r="L305" s="222"/>
      <c r="M305" s="222"/>
      <c r="N305" s="222"/>
      <c r="O305" s="222"/>
      <c r="P305" s="530"/>
      <c r="Q305" s="222"/>
    </row>
    <row r="306">
      <c r="E306" s="266"/>
      <c r="F306" s="266"/>
      <c r="G306" s="311" t="s">
        <v>265</v>
      </c>
      <c r="H306" s="321">
        <f>P303 * (H305-1)</f>
        <v>26.25</v>
      </c>
      <c r="I306" s="305"/>
      <c r="J306" s="305"/>
      <c r="K306" s="305"/>
      <c r="L306" s="305"/>
      <c r="M306" s="305"/>
      <c r="N306" s="305"/>
      <c r="O306" s="305"/>
      <c r="P306" s="528"/>
      <c r="Q306" s="305"/>
    </row>
    <row r="307">
      <c r="E307" s="266"/>
      <c r="F307" s="266"/>
      <c r="G307" s="320" t="s">
        <v>266</v>
      </c>
      <c r="H307" s="316">
        <f>H306*H305</f>
        <v>420</v>
      </c>
      <c r="I307" s="274"/>
      <c r="J307" s="261"/>
      <c r="K307" s="261"/>
      <c r="L307" s="262"/>
      <c r="M307" s="274"/>
      <c r="N307" s="274"/>
      <c r="O307" s="262"/>
      <c r="P307" s="303"/>
      <c r="Q307" s="262"/>
    </row>
    <row r="308">
      <c r="E308" s="266"/>
      <c r="F308" s="266"/>
      <c r="G308" s="322" t="s">
        <v>267</v>
      </c>
      <c r="H308" s="859" t="str">
        <f>IFS(H305=8,12,
H305=4,4,
H305=2,1,
H305=1,0,
TRUE,NA())</f>
        <v>#N/A</v>
      </c>
      <c r="I308" s="271"/>
      <c r="J308" s="270"/>
      <c r="K308" s="270"/>
      <c r="L308" s="269"/>
      <c r="M308" s="271"/>
      <c r="N308" s="271"/>
      <c r="O308" s="269"/>
      <c r="P308" s="440"/>
      <c r="Q308" s="269"/>
    </row>
    <row r="309">
      <c r="E309" s="266"/>
      <c r="F309" s="266"/>
      <c r="G309" s="198" t="s">
        <v>268</v>
      </c>
      <c r="H309" s="217">
        <v>1.0</v>
      </c>
      <c r="I309" s="274"/>
      <c r="J309" s="261"/>
      <c r="K309" s="261"/>
      <c r="L309" s="262"/>
      <c r="M309" s="274"/>
      <c r="N309" s="274"/>
      <c r="O309" s="262"/>
      <c r="P309" s="303"/>
      <c r="Q309" s="262"/>
    </row>
    <row r="310">
      <c r="E310" s="266"/>
      <c r="F310" s="266"/>
      <c r="G310" s="328" t="s">
        <v>269</v>
      </c>
      <c r="H310" s="540" t="str">
        <f>ALL_GATHER_CHIP2CHIP_TIME_MS2(H307 * H309, H308)</f>
        <v>#N/A</v>
      </c>
      <c r="I310" s="271"/>
      <c r="J310" s="270"/>
      <c r="K310" s="270"/>
      <c r="L310" s="269"/>
      <c r="M310" s="271"/>
      <c r="N310" s="271"/>
      <c r="O310" s="269"/>
      <c r="P310" s="440"/>
      <c r="Q310" s="269"/>
    </row>
    <row r="311">
      <c r="E311" s="266"/>
      <c r="F311" s="266"/>
      <c r="G311" s="533"/>
      <c r="H311" s="534"/>
      <c r="I311" s="274"/>
      <c r="J311" s="261"/>
      <c r="K311" s="262"/>
      <c r="L311" s="425"/>
      <c r="M311" s="262"/>
      <c r="N311" s="274"/>
      <c r="O311" s="262"/>
      <c r="P311" s="303"/>
      <c r="Q311" s="262"/>
    </row>
    <row r="312">
      <c r="E312" s="266"/>
      <c r="F312" s="266"/>
      <c r="G312" s="523" t="s">
        <v>53</v>
      </c>
      <c r="H312" s="524" t="s">
        <v>328</v>
      </c>
      <c r="I312" s="375"/>
      <c r="J312" s="374"/>
      <c r="K312" s="485"/>
      <c r="L312" s="372"/>
      <c r="M312" s="485"/>
      <c r="N312" s="375"/>
      <c r="O312" s="485"/>
      <c r="P312" s="536"/>
      <c r="Q312" s="485"/>
    </row>
    <row r="313">
      <c r="E313" s="266"/>
      <c r="F313" s="266"/>
      <c r="G313" s="541" t="s">
        <v>259</v>
      </c>
      <c r="H313" s="534" t="s">
        <v>238</v>
      </c>
      <c r="I313" s="274" t="s">
        <v>239</v>
      </c>
      <c r="J313" s="261"/>
      <c r="K313" s="262" t="s">
        <v>40</v>
      </c>
      <c r="L313" s="425" t="s">
        <v>38</v>
      </c>
      <c r="M313" s="262" t="s">
        <v>125</v>
      </c>
      <c r="N313" s="274" t="s">
        <v>240</v>
      </c>
      <c r="O313" s="263" t="s">
        <v>63</v>
      </c>
      <c r="P313" s="303"/>
      <c r="Q313" s="262"/>
    </row>
    <row r="314">
      <c r="E314" s="266"/>
      <c r="F314" s="266"/>
      <c r="G314" s="266"/>
      <c r="H314" s="304" t="s">
        <v>242</v>
      </c>
      <c r="I314" s="271" t="s">
        <v>239</v>
      </c>
      <c r="J314" s="270"/>
      <c r="K314" s="271">
        <f t="shared" ref="K314:M314" si="70">PARAMS(K313)</f>
        <v>4096</v>
      </c>
      <c r="L314" s="271">
        <f t="shared" si="70"/>
        <v>1</v>
      </c>
      <c r="M314" s="271">
        <f t="shared" si="70"/>
        <v>7168</v>
      </c>
      <c r="N314" s="271" t="s">
        <v>240</v>
      </c>
      <c r="O314" s="272"/>
      <c r="P314" s="440">
        <f>SIZEOF_IN_MIB(J314:M314, O313)</f>
        <v>28</v>
      </c>
      <c r="Q314" s="269"/>
    </row>
    <row r="315">
      <c r="E315" s="266"/>
      <c r="F315" s="266"/>
      <c r="G315" s="266"/>
      <c r="H315" s="302" t="s">
        <v>260</v>
      </c>
      <c r="I315" s="274" t="s">
        <v>239</v>
      </c>
      <c r="J315" s="261"/>
      <c r="K315" s="262" t="s">
        <v>143</v>
      </c>
      <c r="L315" s="262"/>
      <c r="M315" s="262"/>
      <c r="N315" s="274" t="s">
        <v>240</v>
      </c>
      <c r="O315" s="275"/>
      <c r="P315" s="303"/>
      <c r="Q315" s="262"/>
    </row>
    <row r="316">
      <c r="E316" s="266"/>
      <c r="F316" s="266"/>
      <c r="G316" s="266"/>
      <c r="H316" s="304" t="s">
        <v>261</v>
      </c>
      <c r="I316" s="271" t="s">
        <v>239</v>
      </c>
      <c r="J316" s="270"/>
      <c r="K316" s="271">
        <f t="shared" ref="K316:M316" si="71">K314/SHARDING(K315)</f>
        <v>256</v>
      </c>
      <c r="L316" s="271">
        <f t="shared" si="71"/>
        <v>1</v>
      </c>
      <c r="M316" s="271">
        <f t="shared" si="71"/>
        <v>7168</v>
      </c>
      <c r="N316" s="271" t="s">
        <v>240</v>
      </c>
      <c r="O316" s="272"/>
      <c r="P316" s="440">
        <f>SIZEOF_IN_MIB(J316:M316, O313)</f>
        <v>1.75</v>
      </c>
      <c r="Q316" s="269"/>
    </row>
    <row r="317">
      <c r="E317" s="266"/>
      <c r="F317" s="266"/>
      <c r="G317" s="277"/>
      <c r="H317" s="537" t="s">
        <v>262</v>
      </c>
      <c r="I317" s="274" t="s">
        <v>239</v>
      </c>
      <c r="J317" s="222"/>
      <c r="K317" s="222"/>
      <c r="L317" s="222"/>
      <c r="M317" s="262"/>
      <c r="N317" s="274" t="s">
        <v>240</v>
      </c>
      <c r="O317" s="241"/>
      <c r="P317" s="222"/>
      <c r="Q317" s="262"/>
    </row>
    <row r="318">
      <c r="E318" s="266"/>
      <c r="F318" s="266"/>
      <c r="G318" s="384" t="s">
        <v>329</v>
      </c>
      <c r="H318" s="542" t="s">
        <v>264</v>
      </c>
      <c r="I318" s="305"/>
      <c r="J318" s="336">
        <f>SHARDING(K315) / HW_SPEC("# of TensorCore per Chip")</f>
        <v>8</v>
      </c>
      <c r="K318" s="270"/>
      <c r="L318" s="269"/>
      <c r="M318" s="271"/>
      <c r="N318" s="271"/>
      <c r="O318" s="269"/>
      <c r="P318" s="440"/>
      <c r="Q318" s="269"/>
    </row>
    <row r="319">
      <c r="E319" s="266"/>
      <c r="F319" s="266"/>
      <c r="G319" s="266"/>
      <c r="H319" s="537" t="s">
        <v>265</v>
      </c>
      <c r="I319" s="222"/>
      <c r="J319" s="316">
        <f>P316 * HW_SPEC("# of TensorCore per Chip") * (J318-1)</f>
        <v>24.5</v>
      </c>
      <c r="K319" s="261"/>
      <c r="L319" s="262"/>
      <c r="M319" s="274"/>
      <c r="N319" s="274"/>
      <c r="O319" s="262"/>
      <c r="P319" s="303"/>
      <c r="Q319" s="262"/>
    </row>
    <row r="320">
      <c r="E320" s="266"/>
      <c r="F320" s="266"/>
      <c r="G320" s="266"/>
      <c r="H320" s="336" t="s">
        <v>266</v>
      </c>
      <c r="I320" s="305"/>
      <c r="J320" s="321">
        <f>J319*J318</f>
        <v>196</v>
      </c>
      <c r="K320" s="270"/>
      <c r="L320" s="269"/>
      <c r="M320" s="271"/>
      <c r="N320" s="271"/>
      <c r="O320" s="269"/>
      <c r="P320" s="440"/>
      <c r="Q320" s="269"/>
    </row>
    <row r="321">
      <c r="E321" s="266"/>
      <c r="F321" s="266"/>
      <c r="G321" s="266"/>
      <c r="H321" s="404" t="s">
        <v>267</v>
      </c>
      <c r="I321" s="222"/>
      <c r="J321" s="323">
        <f>IFS(J318=8,12,
J318=4,4,
J318=2,1,
J318=1,0,
TRUE,NA())</f>
        <v>12</v>
      </c>
      <c r="K321" s="261"/>
      <c r="L321" s="262"/>
      <c r="M321" s="274"/>
      <c r="N321" s="274"/>
      <c r="O321" s="262"/>
      <c r="P321" s="303"/>
      <c r="Q321" s="262"/>
    </row>
    <row r="322">
      <c r="E322" s="266"/>
      <c r="F322" s="266"/>
      <c r="G322" s="266"/>
      <c r="H322" s="538" t="s">
        <v>268</v>
      </c>
      <c r="I322" s="305"/>
      <c r="J322" s="543" t="s">
        <v>714</v>
      </c>
      <c r="K322" s="270"/>
      <c r="L322" s="269"/>
      <c r="M322" s="271"/>
      <c r="N322" s="271"/>
      <c r="O322" s="269"/>
      <c r="P322" s="440"/>
      <c r="Q322" s="269"/>
    </row>
    <row r="323">
      <c r="E323" s="266"/>
      <c r="F323" s="266"/>
      <c r="G323" s="277"/>
      <c r="H323" s="544" t="s">
        <v>269</v>
      </c>
      <c r="I323" s="545"/>
      <c r="J323" s="329">
        <f>ALL_GATHER_CHIP2CHIP_TIME_MS2(J320 * J322, J321)</f>
        <v>0.09969075521</v>
      </c>
      <c r="K323" s="261"/>
      <c r="L323" s="262"/>
      <c r="M323" s="274"/>
      <c r="N323" s="274"/>
      <c r="O323" s="262"/>
      <c r="P323" s="303"/>
      <c r="Q323" s="262"/>
    </row>
    <row r="324">
      <c r="E324" s="266"/>
      <c r="F324" s="266"/>
      <c r="G324" s="384" t="s">
        <v>330</v>
      </c>
      <c r="H324" s="336" t="s">
        <v>264</v>
      </c>
      <c r="I324" s="313"/>
      <c r="J324" s="409">
        <f>HW_SPEC("# of TensorCore per Chip")</f>
        <v>2</v>
      </c>
      <c r="K324" s="270"/>
      <c r="L324" s="269"/>
      <c r="M324" s="271"/>
      <c r="N324" s="271"/>
      <c r="O324" s="269"/>
      <c r="P324" s="440"/>
      <c r="Q324" s="269"/>
    </row>
    <row r="325">
      <c r="E325" s="266"/>
      <c r="F325" s="266"/>
      <c r="G325" s="266"/>
      <c r="H325" s="404" t="s">
        <v>265</v>
      </c>
      <c r="I325" s="317"/>
      <c r="J325" s="316">
        <f> P314 / J324 * (J324-1)</f>
        <v>14</v>
      </c>
      <c r="K325" s="261"/>
      <c r="L325" s="262"/>
      <c r="M325" s="274"/>
      <c r="N325" s="274"/>
      <c r="O325" s="262"/>
      <c r="P325" s="303"/>
      <c r="Q325" s="262"/>
    </row>
    <row r="326">
      <c r="E326" s="266"/>
      <c r="F326" s="266"/>
      <c r="G326" s="266"/>
      <c r="H326" s="336" t="s">
        <v>266</v>
      </c>
      <c r="I326" s="313"/>
      <c r="J326" s="321">
        <f>J325*J324</f>
        <v>28</v>
      </c>
      <c r="K326" s="270"/>
      <c r="L326" s="269"/>
      <c r="M326" s="271"/>
      <c r="N326" s="271"/>
      <c r="O326" s="269"/>
      <c r="P326" s="440"/>
      <c r="Q326" s="269"/>
    </row>
    <row r="327">
      <c r="E327" s="266"/>
      <c r="F327" s="266"/>
      <c r="G327" s="266"/>
      <c r="H327" s="546" t="s">
        <v>269</v>
      </c>
      <c r="I327" s="547"/>
      <c r="J327" s="548">
        <f>ALL_GATHER_CORE2CORE_TIME_MS(J326)</f>
        <v>0.02278645833</v>
      </c>
      <c r="K327" s="261"/>
      <c r="L327" s="262"/>
      <c r="M327" s="274"/>
      <c r="N327" s="274"/>
      <c r="O327" s="262"/>
      <c r="P327" s="303"/>
      <c r="Q327" s="262"/>
    </row>
    <row r="328">
      <c r="E328" s="266"/>
      <c r="F328" s="266"/>
      <c r="G328" s="277"/>
      <c r="H328" s="549" t="s">
        <v>331</v>
      </c>
      <c r="I328" s="550"/>
      <c r="J328" s="551">
        <f>J327/J318</f>
        <v>0.002848307292</v>
      </c>
      <c r="K328" s="270"/>
      <c r="L328" s="269"/>
      <c r="M328" s="271"/>
      <c r="N328" s="271"/>
      <c r="O328" s="269"/>
      <c r="P328" s="440"/>
      <c r="Q328" s="269"/>
    </row>
    <row r="329">
      <c r="E329" s="266"/>
      <c r="F329" s="266"/>
      <c r="G329" s="328" t="s">
        <v>274</v>
      </c>
      <c r="H329" s="552">
        <f>J323+J328</f>
        <v>0.1025390625</v>
      </c>
      <c r="I329" s="222"/>
      <c r="J329" s="553"/>
      <c r="K329" s="261"/>
      <c r="L329" s="262"/>
      <c r="M329" s="274"/>
      <c r="N329" s="274"/>
      <c r="O329" s="262"/>
      <c r="P329" s="303"/>
      <c r="Q329" s="262"/>
    </row>
    <row r="330">
      <c r="E330" s="266"/>
      <c r="F330" s="266"/>
      <c r="G330" s="533"/>
      <c r="H330" s="554"/>
      <c r="I330" s="419"/>
      <c r="J330" s="270"/>
      <c r="K330" s="270"/>
      <c r="L330" s="271"/>
      <c r="M330" s="271"/>
      <c r="N330" s="271"/>
      <c r="O330" s="270"/>
      <c r="P330" s="440"/>
      <c r="Q330" s="305"/>
    </row>
    <row r="331">
      <c r="E331" s="266"/>
      <c r="F331" s="266"/>
      <c r="G331" s="555" t="s">
        <v>332</v>
      </c>
      <c r="H331" s="556" t="s">
        <v>53</v>
      </c>
      <c r="I331" s="513"/>
      <c r="J331" s="374"/>
      <c r="K331" s="374"/>
      <c r="L331" s="375"/>
      <c r="M331" s="375"/>
      <c r="N331" s="375"/>
      <c r="O331" s="374"/>
      <c r="P331" s="536"/>
      <c r="Q331" s="504"/>
    </row>
    <row r="332">
      <c r="E332" s="277"/>
      <c r="F332" s="277"/>
      <c r="G332" s="523" t="s">
        <v>298</v>
      </c>
      <c r="H332" s="557">
        <f>IFS(H331=G290,H297,H331=G299,H310,H331=G312,H329, TRUE,0)</f>
        <v>0.1025390625</v>
      </c>
      <c r="I332" s="513"/>
      <c r="J332" s="374"/>
      <c r="K332" s="374"/>
      <c r="L332" s="375"/>
      <c r="M332" s="375"/>
      <c r="N332" s="375"/>
      <c r="O332" s="374"/>
      <c r="P332" s="536"/>
      <c r="Q332" s="504"/>
    </row>
    <row r="333">
      <c r="E333" s="258" t="s">
        <v>334</v>
      </c>
      <c r="F333" s="559" t="s">
        <v>249</v>
      </c>
      <c r="G333" s="260"/>
      <c r="H333" s="298" t="s">
        <v>238</v>
      </c>
      <c r="I333" s="290" t="s">
        <v>239</v>
      </c>
      <c r="J333" s="290"/>
      <c r="K333" s="195" t="s">
        <v>40</v>
      </c>
      <c r="L333" s="195" t="s">
        <v>159</v>
      </c>
      <c r="M333" s="398" t="s">
        <v>125</v>
      </c>
      <c r="N333" s="290" t="s">
        <v>240</v>
      </c>
      <c r="O333" s="291" t="s">
        <v>63</v>
      </c>
      <c r="P333" s="301"/>
      <c r="Q333" s="291" t="b">
        <v>0</v>
      </c>
    </row>
    <row r="334">
      <c r="E334" s="266"/>
      <c r="F334" s="267"/>
      <c r="G334" s="268"/>
      <c r="H334" s="300" t="s">
        <v>242</v>
      </c>
      <c r="I334" s="290" t="s">
        <v>239</v>
      </c>
      <c r="J334" s="289"/>
      <c r="K334" s="290">
        <f t="shared" ref="K334:M334" si="72">PARAMS(K333)</f>
        <v>4096</v>
      </c>
      <c r="L334" s="290">
        <f t="shared" si="72"/>
        <v>8</v>
      </c>
      <c r="M334" s="290">
        <f t="shared" si="72"/>
        <v>7168</v>
      </c>
      <c r="N334" s="290" t="s">
        <v>240</v>
      </c>
      <c r="O334" s="266"/>
      <c r="P334" s="301">
        <f>SIZEOF_IN_MIB(J334:M334, O333)</f>
        <v>224</v>
      </c>
      <c r="Q334" s="266"/>
    </row>
    <row r="335">
      <c r="E335" s="266"/>
      <c r="F335" s="267"/>
      <c r="G335" s="268"/>
      <c r="H335" s="561" t="s">
        <v>244</v>
      </c>
      <c r="I335" s="289" t="s">
        <v>239</v>
      </c>
      <c r="J335" s="290"/>
      <c r="K335" s="195"/>
      <c r="L335" s="195"/>
      <c r="M335" s="195" t="s">
        <v>33</v>
      </c>
      <c r="N335" s="289" t="s">
        <v>240</v>
      </c>
      <c r="O335" s="266"/>
      <c r="P335" s="301"/>
      <c r="Q335" s="266"/>
    </row>
    <row r="336">
      <c r="E336" s="266"/>
      <c r="F336" s="278"/>
      <c r="G336" s="279"/>
      <c r="H336" s="302" t="s">
        <v>246</v>
      </c>
      <c r="I336" s="274" t="s">
        <v>239</v>
      </c>
      <c r="J336" s="261"/>
      <c r="K336" s="274">
        <f t="shared" ref="K336:M336" si="73">K334/SHARDING(K335)</f>
        <v>4096</v>
      </c>
      <c r="L336" s="274">
        <f t="shared" si="73"/>
        <v>8</v>
      </c>
      <c r="M336" s="274">
        <f t="shared" si="73"/>
        <v>3584</v>
      </c>
      <c r="N336" s="274" t="s">
        <v>240</v>
      </c>
      <c r="O336" s="241"/>
      <c r="P336" s="303">
        <f>SIZEOF_IN_MIB(J336:M336, O333)</f>
        <v>112</v>
      </c>
      <c r="Q336" s="241"/>
    </row>
    <row r="337">
      <c r="E337" s="266"/>
      <c r="F337" s="562" t="s">
        <v>253</v>
      </c>
      <c r="G337" s="260"/>
      <c r="H337" s="449" t="s">
        <v>238</v>
      </c>
      <c r="I337" s="271" t="s">
        <v>239</v>
      </c>
      <c r="J337" s="269">
        <v>2.0</v>
      </c>
      <c r="K337" s="269" t="s">
        <v>131</v>
      </c>
      <c r="L337" s="488" t="s">
        <v>125</v>
      </c>
      <c r="M337" s="269" t="s">
        <v>129</v>
      </c>
      <c r="N337" s="271" t="s">
        <v>240</v>
      </c>
      <c r="O337" s="399" t="s">
        <v>63</v>
      </c>
      <c r="P337" s="440"/>
      <c r="Q337" s="399" t="b">
        <v>0</v>
      </c>
    </row>
    <row r="338">
      <c r="E338" s="266"/>
      <c r="F338" s="267"/>
      <c r="G338" s="268"/>
      <c r="H338" s="302" t="s">
        <v>242</v>
      </c>
      <c r="I338" s="274" t="s">
        <v>239</v>
      </c>
      <c r="J338" s="274">
        <f t="shared" ref="J338:M338" si="74">PARAMS(J337)</f>
        <v>2</v>
      </c>
      <c r="K338" s="274">
        <f t="shared" si="74"/>
        <v>256</v>
      </c>
      <c r="L338" s="274">
        <f t="shared" si="74"/>
        <v>7168</v>
      </c>
      <c r="M338" s="274">
        <f t="shared" si="74"/>
        <v>2048</v>
      </c>
      <c r="N338" s="274" t="s">
        <v>240</v>
      </c>
      <c r="O338" s="275"/>
      <c r="P338" s="303">
        <f>SIZEOF_IN_MIB(J338:M338, O337)</f>
        <v>7168</v>
      </c>
      <c r="Q338" s="275"/>
    </row>
    <row r="339">
      <c r="E339" s="266"/>
      <c r="F339" s="267"/>
      <c r="G339" s="268"/>
      <c r="H339" s="449" t="s">
        <v>244</v>
      </c>
      <c r="I339" s="271"/>
      <c r="J339" s="270"/>
      <c r="K339" s="269"/>
      <c r="L339" s="269" t="s">
        <v>33</v>
      </c>
      <c r="M339" s="269" t="s">
        <v>32</v>
      </c>
      <c r="N339" s="271" t="s">
        <v>240</v>
      </c>
      <c r="O339" s="272"/>
      <c r="P339" s="440"/>
      <c r="Q339" s="272"/>
    </row>
    <row r="340">
      <c r="E340" s="266"/>
      <c r="F340" s="278"/>
      <c r="G340" s="279"/>
      <c r="H340" s="534" t="s">
        <v>246</v>
      </c>
      <c r="I340" s="274" t="s">
        <v>239</v>
      </c>
      <c r="J340" s="274">
        <f t="shared" ref="J340:M340" si="75">J338/SHARDING(J339)</f>
        <v>2</v>
      </c>
      <c r="K340" s="274">
        <f t="shared" si="75"/>
        <v>256</v>
      </c>
      <c r="L340" s="274">
        <f t="shared" si="75"/>
        <v>3584</v>
      </c>
      <c r="M340" s="274">
        <f t="shared" si="75"/>
        <v>256</v>
      </c>
      <c r="N340" s="274" t="s">
        <v>240</v>
      </c>
      <c r="O340" s="241"/>
      <c r="P340" s="303">
        <f>SIZEOF_IN_MIB(J340:M340, O337)</f>
        <v>448</v>
      </c>
      <c r="Q340" s="241"/>
    </row>
    <row r="341">
      <c r="E341" s="266"/>
      <c r="F341" s="562" t="s">
        <v>257</v>
      </c>
      <c r="G341" s="260"/>
      <c r="H341" s="449" t="s">
        <v>238</v>
      </c>
      <c r="I341" s="271" t="s">
        <v>239</v>
      </c>
      <c r="J341" s="269">
        <v>2.0</v>
      </c>
      <c r="K341" s="269" t="s">
        <v>40</v>
      </c>
      <c r="L341" s="269" t="s">
        <v>159</v>
      </c>
      <c r="M341" s="269" t="s">
        <v>129</v>
      </c>
      <c r="N341" s="271" t="s">
        <v>240</v>
      </c>
      <c r="O341" s="478" t="s">
        <v>82</v>
      </c>
      <c r="P341" s="440"/>
      <c r="Q341" s="399" t="b">
        <v>0</v>
      </c>
    </row>
    <row r="342">
      <c r="E342" s="266"/>
      <c r="F342" s="267"/>
      <c r="G342" s="268"/>
      <c r="H342" s="302" t="s">
        <v>242</v>
      </c>
      <c r="I342" s="274" t="s">
        <v>239</v>
      </c>
      <c r="J342" s="274">
        <f t="shared" ref="J342:M342" si="76">PARAMS(J341)</f>
        <v>2</v>
      </c>
      <c r="K342" s="274">
        <f t="shared" si="76"/>
        <v>4096</v>
      </c>
      <c r="L342" s="274">
        <f t="shared" si="76"/>
        <v>8</v>
      </c>
      <c r="M342" s="274">
        <f t="shared" si="76"/>
        <v>2048</v>
      </c>
      <c r="N342" s="274" t="s">
        <v>240</v>
      </c>
      <c r="O342" s="275"/>
      <c r="P342" s="303">
        <f>SIZEOF_IN_MIB(J342:M342, O341)</f>
        <v>256</v>
      </c>
      <c r="Q342" s="275"/>
    </row>
    <row r="343">
      <c r="E343" s="266"/>
      <c r="F343" s="267"/>
      <c r="G343" s="268"/>
      <c r="H343" s="449" t="s">
        <v>244</v>
      </c>
      <c r="I343" s="271" t="s">
        <v>239</v>
      </c>
      <c r="J343" s="270"/>
      <c r="K343" s="269"/>
      <c r="L343" s="269"/>
      <c r="M343" s="269" t="s">
        <v>32</v>
      </c>
      <c r="N343" s="271" t="s">
        <v>240</v>
      </c>
      <c r="O343" s="272"/>
      <c r="P343" s="440"/>
      <c r="Q343" s="272"/>
    </row>
    <row r="344">
      <c r="E344" s="266"/>
      <c r="F344" s="278"/>
      <c r="G344" s="279"/>
      <c r="H344" s="534" t="s">
        <v>246</v>
      </c>
      <c r="I344" s="274" t="s">
        <v>239</v>
      </c>
      <c r="J344" s="274">
        <f t="shared" ref="J344:M344" si="77">J342/SHARDING(J343)</f>
        <v>2</v>
      </c>
      <c r="K344" s="274">
        <f t="shared" si="77"/>
        <v>4096</v>
      </c>
      <c r="L344" s="274">
        <f t="shared" si="77"/>
        <v>8</v>
      </c>
      <c r="M344" s="274">
        <f t="shared" si="77"/>
        <v>256</v>
      </c>
      <c r="N344" s="274" t="s">
        <v>240</v>
      </c>
      <c r="O344" s="241"/>
      <c r="P344" s="303">
        <f>SIZEOF_IN_MIB(J344:M344, O341)</f>
        <v>32</v>
      </c>
      <c r="Q344" s="241"/>
    </row>
    <row r="345">
      <c r="E345" s="266"/>
      <c r="F345" s="296" t="s">
        <v>335</v>
      </c>
      <c r="G345" s="533" t="s">
        <v>735</v>
      </c>
      <c r="H345" s="424" t="str">
        <f>L339</f>
        <v>data</v>
      </c>
      <c r="I345" s="564" t="s">
        <v>736</v>
      </c>
      <c r="J345" s="270"/>
      <c r="K345" s="270"/>
      <c r="L345" s="271"/>
      <c r="M345" s="271"/>
      <c r="N345" s="271"/>
      <c r="O345" s="270"/>
      <c r="P345" s="440"/>
      <c r="Q345" s="305"/>
    </row>
    <row r="346">
      <c r="E346" s="266"/>
      <c r="F346" s="266"/>
      <c r="G346" s="523" t="s">
        <v>338</v>
      </c>
      <c r="H346" s="565" t="s">
        <v>339</v>
      </c>
      <c r="I346" s="565"/>
      <c r="J346" s="374"/>
      <c r="K346" s="374"/>
      <c r="L346" s="375"/>
      <c r="M346" s="375"/>
      <c r="N346" s="375"/>
      <c r="O346" s="374"/>
      <c r="P346" s="536"/>
      <c r="Q346" s="504"/>
    </row>
    <row r="347">
      <c r="E347" s="266"/>
      <c r="F347" s="266"/>
      <c r="G347" s="526" t="s">
        <v>264</v>
      </c>
      <c r="H347" s="566">
        <f>SHARDING(H345)</f>
        <v>2</v>
      </c>
      <c r="I347" s="424"/>
      <c r="J347" s="270"/>
      <c r="K347" s="270"/>
      <c r="L347" s="271"/>
      <c r="M347" s="271"/>
      <c r="N347" s="271"/>
      <c r="O347" s="270"/>
      <c r="P347" s="440"/>
      <c r="Q347" s="305"/>
    </row>
    <row r="348">
      <c r="E348" s="266"/>
      <c r="F348" s="266"/>
      <c r="G348" s="526" t="s">
        <v>340</v>
      </c>
      <c r="H348" s="567">
        <f>P344/H347*(H347-1)</f>
        <v>16</v>
      </c>
      <c r="I348" s="481"/>
      <c r="J348" s="261"/>
      <c r="K348" s="261"/>
      <c r="L348" s="274"/>
      <c r="M348" s="274"/>
      <c r="N348" s="274"/>
      <c r="O348" s="261"/>
      <c r="P348" s="303"/>
      <c r="Q348" s="222"/>
    </row>
    <row r="349">
      <c r="E349" s="266"/>
      <c r="F349" s="266"/>
      <c r="G349" s="526" t="s">
        <v>341</v>
      </c>
      <c r="H349" s="568">
        <f>H348*H347</f>
        <v>32</v>
      </c>
      <c r="I349" s="424"/>
      <c r="J349" s="270"/>
      <c r="K349" s="270"/>
      <c r="L349" s="271"/>
      <c r="M349" s="271"/>
      <c r="N349" s="271"/>
      <c r="O349" s="270"/>
      <c r="P349" s="440"/>
      <c r="Q349" s="305"/>
    </row>
    <row r="350">
      <c r="E350" s="266"/>
      <c r="F350" s="266"/>
      <c r="G350" s="569" t="s">
        <v>342</v>
      </c>
      <c r="H350" s="570" t="s">
        <v>267</v>
      </c>
      <c r="I350" s="481"/>
      <c r="J350" s="571">
        <f>IFS(H347=8,12,
H347=4,4,
H347=2,1,
H347=1,0,
TRUE,NA())</f>
        <v>1</v>
      </c>
      <c r="K350" s="261"/>
      <c r="L350" s="274"/>
      <c r="M350" s="274"/>
      <c r="N350" s="274"/>
      <c r="O350" s="261"/>
      <c r="P350" s="303"/>
      <c r="Q350" s="222"/>
    </row>
    <row r="351">
      <c r="E351" s="266"/>
      <c r="F351" s="266"/>
      <c r="G351" s="266"/>
      <c r="H351" s="572" t="s">
        <v>343</v>
      </c>
      <c r="I351" s="305"/>
      <c r="J351" s="573">
        <f>HW_SPEC("# of TensorCore per Chip")</f>
        <v>2</v>
      </c>
      <c r="K351" s="270"/>
      <c r="L351" s="271"/>
      <c r="M351" s="271"/>
      <c r="N351" s="271"/>
      <c r="O351" s="270"/>
      <c r="P351" s="440"/>
      <c r="Q351" s="305"/>
    </row>
    <row r="352">
      <c r="E352" s="266"/>
      <c r="F352" s="266"/>
      <c r="G352" s="277"/>
      <c r="H352" s="574" t="s">
        <v>269</v>
      </c>
      <c r="I352" s="481"/>
      <c r="J352" s="575">
        <f>REDUCE_SCATTER_CHIP2CHIP_TIME_MS2(H349*J351,J350)</f>
        <v>0.390625</v>
      </c>
      <c r="K352" s="261"/>
      <c r="L352" s="274"/>
      <c r="M352" s="274"/>
      <c r="N352" s="274"/>
      <c r="O352" s="261"/>
      <c r="P352" s="303"/>
      <c r="Q352" s="222"/>
    </row>
    <row r="353">
      <c r="E353" s="266"/>
      <c r="F353" s="266"/>
      <c r="G353" s="576" t="s">
        <v>344</v>
      </c>
      <c r="H353" s="577" t="s">
        <v>269</v>
      </c>
      <c r="I353" s="305"/>
      <c r="J353" s="578">
        <f>REDUCE_SCATTER_CORE2CORE_TIME_MS(H349)</f>
        <v>0.02604166667</v>
      </c>
      <c r="K353" s="270"/>
      <c r="L353" s="271"/>
      <c r="M353" s="271"/>
      <c r="N353" s="271"/>
      <c r="O353" s="270"/>
      <c r="P353" s="440"/>
      <c r="Q353" s="305"/>
    </row>
    <row r="354">
      <c r="E354" s="266"/>
      <c r="F354" s="266"/>
      <c r="G354" s="172"/>
      <c r="H354" s="222"/>
      <c r="I354" s="481"/>
      <c r="J354" s="261"/>
      <c r="K354" s="261"/>
      <c r="L354" s="274"/>
      <c r="M354" s="274"/>
      <c r="N354" s="274"/>
      <c r="O354" s="261"/>
      <c r="P354" s="303"/>
      <c r="Q354" s="222"/>
    </row>
    <row r="355">
      <c r="E355" s="266"/>
      <c r="F355" s="266"/>
      <c r="G355" s="523" t="s">
        <v>345</v>
      </c>
      <c r="H355" s="579" t="s">
        <v>346</v>
      </c>
      <c r="I355" s="580"/>
      <c r="J355" s="374"/>
      <c r="K355" s="374"/>
      <c r="L355" s="375"/>
      <c r="M355" s="375"/>
      <c r="N355" s="375"/>
      <c r="O355" s="374"/>
      <c r="P355" s="536"/>
      <c r="Q355" s="504"/>
    </row>
    <row r="356">
      <c r="E356" s="266"/>
      <c r="F356" s="266"/>
      <c r="G356" s="533" t="s">
        <v>347</v>
      </c>
      <c r="H356" s="581">
        <f>P344/2</f>
        <v>16</v>
      </c>
      <c r="I356" s="582"/>
      <c r="J356" s="380"/>
      <c r="K356" s="380"/>
      <c r="L356" s="381"/>
      <c r="M356" s="381"/>
      <c r="N356" s="381"/>
      <c r="O356" s="380"/>
      <c r="P356" s="394"/>
      <c r="Q356" s="172"/>
    </row>
    <row r="357">
      <c r="E357" s="266"/>
      <c r="F357" s="266"/>
      <c r="G357" s="172"/>
      <c r="H357" s="172"/>
      <c r="I357" s="582"/>
      <c r="J357" s="380"/>
      <c r="K357" s="380"/>
      <c r="L357" s="381"/>
      <c r="M357" s="381"/>
      <c r="N357" s="381"/>
      <c r="O357" s="380"/>
      <c r="P357" s="394"/>
      <c r="Q357" s="172"/>
    </row>
    <row r="358">
      <c r="E358" s="266"/>
      <c r="F358" s="266"/>
      <c r="G358" s="523" t="s">
        <v>215</v>
      </c>
      <c r="H358" s="579" t="s">
        <v>348</v>
      </c>
      <c r="I358" s="580"/>
      <c r="J358" s="374"/>
      <c r="K358" s="374"/>
      <c r="L358" s="375"/>
      <c r="M358" s="375"/>
      <c r="N358" s="375"/>
      <c r="O358" s="374"/>
      <c r="P358" s="536"/>
      <c r="Q358" s="504"/>
    </row>
    <row r="359">
      <c r="E359" s="266"/>
      <c r="F359" s="266"/>
      <c r="G359" s="526" t="s">
        <v>264</v>
      </c>
      <c r="H359" s="583">
        <f>H347</f>
        <v>2</v>
      </c>
      <c r="I359" s="582"/>
      <c r="J359" s="380"/>
      <c r="K359" s="380"/>
      <c r="L359" s="381"/>
      <c r="M359" s="381"/>
      <c r="N359" s="381"/>
      <c r="O359" s="380"/>
      <c r="P359" s="394"/>
      <c r="Q359" s="172"/>
    </row>
    <row r="360">
      <c r="E360" s="266"/>
      <c r="F360" s="266"/>
      <c r="G360" s="526" t="s">
        <v>349</v>
      </c>
      <c r="H360" s="584">
        <f>H356/H359 * (H359-1)</f>
        <v>8</v>
      </c>
      <c r="I360" s="582"/>
      <c r="J360" s="380"/>
      <c r="K360" s="380"/>
      <c r="L360" s="381"/>
      <c r="M360" s="381"/>
      <c r="N360" s="381"/>
      <c r="O360" s="380"/>
      <c r="P360" s="394"/>
      <c r="Q360" s="172"/>
    </row>
    <row r="361">
      <c r="E361" s="266"/>
      <c r="F361" s="266"/>
      <c r="G361" s="526" t="s">
        <v>266</v>
      </c>
      <c r="H361" s="584">
        <f>H360*H359</f>
        <v>16</v>
      </c>
      <c r="I361" s="582"/>
      <c r="J361" s="380"/>
      <c r="K361" s="380"/>
      <c r="L361" s="381"/>
      <c r="M361" s="381"/>
      <c r="N361" s="381"/>
      <c r="O361" s="380"/>
      <c r="P361" s="394"/>
      <c r="Q361" s="172"/>
    </row>
    <row r="362">
      <c r="E362" s="266"/>
      <c r="F362" s="266"/>
      <c r="G362" s="585" t="s">
        <v>342</v>
      </c>
      <c r="H362" s="311" t="s">
        <v>267</v>
      </c>
      <c r="I362" s="172"/>
      <c r="J362" s="586">
        <f>IFS(H359=8,12,
H359=4,4,
H359=2,1,
TRUE,NA())</f>
        <v>1</v>
      </c>
      <c r="K362" s="380"/>
      <c r="L362" s="381"/>
      <c r="M362" s="381"/>
      <c r="N362" s="381"/>
      <c r="O362" s="380"/>
      <c r="P362" s="394"/>
      <c r="Q362" s="172"/>
      <c r="S362" s="587"/>
    </row>
    <row r="363">
      <c r="E363" s="266"/>
      <c r="F363" s="266"/>
      <c r="G363" s="266"/>
      <c r="H363" s="311" t="s">
        <v>343</v>
      </c>
      <c r="I363" s="172"/>
      <c r="J363" s="588">
        <f>HW_SPEC("# of TensorCore per Chip")</f>
        <v>2</v>
      </c>
      <c r="K363" s="380"/>
      <c r="L363" s="381"/>
      <c r="M363" s="381"/>
      <c r="N363" s="381"/>
      <c r="O363" s="380"/>
      <c r="P363" s="394"/>
      <c r="Q363" s="172"/>
    </row>
    <row r="364">
      <c r="E364" s="266"/>
      <c r="F364" s="266"/>
      <c r="G364" s="277"/>
      <c r="H364" s="328" t="s">
        <v>269</v>
      </c>
      <c r="I364" s="582"/>
      <c r="J364" s="589">
        <f>REDUCE_SCATTER_CHIP2CHIP_TIME_MS2(H361*J363,J362)</f>
        <v>0.1953125</v>
      </c>
      <c r="K364" s="380"/>
      <c r="L364" s="381"/>
      <c r="M364" s="381"/>
      <c r="N364" s="381"/>
      <c r="O364" s="380"/>
      <c r="P364" s="394"/>
      <c r="Q364" s="172"/>
    </row>
    <row r="365">
      <c r="E365" s="266"/>
      <c r="F365" s="266"/>
      <c r="G365" s="590" t="s">
        <v>344</v>
      </c>
      <c r="H365" s="328" t="s">
        <v>269</v>
      </c>
      <c r="I365" s="582"/>
      <c r="J365" s="589">
        <f>REDUCE_SCATTER_CORE2CORE_TIME_MS(H361)</f>
        <v>0.01302083333</v>
      </c>
      <c r="K365" s="380"/>
      <c r="L365" s="381"/>
      <c r="M365" s="381"/>
      <c r="N365" s="381"/>
      <c r="O365" s="380"/>
      <c r="P365" s="394"/>
      <c r="Q365" s="172"/>
    </row>
    <row r="366">
      <c r="E366" s="266"/>
      <c r="F366" s="266"/>
      <c r="G366" s="526"/>
      <c r="H366" s="591"/>
      <c r="I366" s="582"/>
      <c r="J366" s="380"/>
      <c r="K366" s="380"/>
      <c r="L366" s="381"/>
      <c r="M366" s="381"/>
      <c r="N366" s="381"/>
      <c r="O366" s="380"/>
      <c r="P366" s="394"/>
      <c r="Q366" s="172"/>
    </row>
    <row r="367">
      <c r="E367" s="266"/>
      <c r="F367" s="266"/>
      <c r="G367" s="523" t="s">
        <v>350</v>
      </c>
      <c r="H367" s="592" t="s">
        <v>344</v>
      </c>
      <c r="I367" s="580"/>
      <c r="J367" s="374"/>
      <c r="K367" s="374"/>
      <c r="L367" s="375"/>
      <c r="M367" s="375"/>
      <c r="N367" s="375"/>
      <c r="O367" s="374"/>
      <c r="P367" s="536"/>
      <c r="Q367" s="504"/>
    </row>
    <row r="368">
      <c r="E368" s="266"/>
      <c r="F368" s="266"/>
      <c r="G368" s="593" t="s">
        <v>352</v>
      </c>
      <c r="H368" s="594">
        <f>IFS(H367=G350,J352,
H367=G353,J353 ,
TRUE,0)</f>
        <v>0.02604166667</v>
      </c>
      <c r="I368" s="582"/>
      <c r="J368" s="380"/>
      <c r="K368" s="380"/>
      <c r="L368" s="381"/>
      <c r="M368" s="381"/>
      <c r="N368" s="381"/>
      <c r="O368" s="380"/>
      <c r="P368" s="394"/>
      <c r="Q368" s="172"/>
    </row>
    <row r="369">
      <c r="E369" s="266"/>
      <c r="F369" s="266"/>
      <c r="G369" s="593" t="s">
        <v>353</v>
      </c>
      <c r="H369" s="594">
        <f>IFS(H367=G362,J364,
H367=G365,J365 ,
TRUE,0)</f>
        <v>0.01302083333</v>
      </c>
      <c r="I369" s="582"/>
      <c r="J369" s="380"/>
      <c r="K369" s="380"/>
      <c r="L369" s="381"/>
      <c r="M369" s="381"/>
      <c r="N369" s="381"/>
      <c r="O369" s="380"/>
      <c r="P369" s="394"/>
      <c r="Q369" s="172"/>
    </row>
    <row r="370">
      <c r="E370" s="266"/>
      <c r="F370" s="277"/>
      <c r="G370" s="523" t="s">
        <v>298</v>
      </c>
      <c r="H370" s="557">
        <f>SUM(H368:H369)</f>
        <v>0.0390625</v>
      </c>
      <c r="I370" s="513"/>
      <c r="J370" s="374"/>
      <c r="K370" s="374"/>
      <c r="L370" s="375"/>
      <c r="M370" s="375"/>
      <c r="N370" s="375"/>
      <c r="O370" s="374"/>
      <c r="P370" s="536"/>
      <c r="Q370" s="504"/>
    </row>
    <row r="371">
      <c r="E371" s="266"/>
      <c r="F371" s="541" t="s">
        <v>285</v>
      </c>
      <c r="G371" s="533" t="s">
        <v>286</v>
      </c>
      <c r="H371" s="595" t="str">
        <f>VLOOKUP(O333&amp;","&amp;O337,$T$2:$W$11,4, FALSE)</f>
        <v>fp8</v>
      </c>
      <c r="I371" s="386"/>
      <c r="J371" s="380"/>
      <c r="K371" s="380"/>
      <c r="L371" s="381"/>
      <c r="M371" s="381"/>
      <c r="N371" s="381"/>
      <c r="O371" s="380"/>
      <c r="P371" s="394"/>
      <c r="Q371" s="172"/>
    </row>
    <row r="372">
      <c r="E372" s="266"/>
      <c r="F372" s="266"/>
      <c r="G372" s="533" t="s">
        <v>360</v>
      </c>
      <c r="H372" s="599" t="str">
        <f>CALCULATE_FLOPS(J336:M336,J340:M340,L340,K340,H371)</f>
        <v>#N/A</v>
      </c>
      <c r="I372" s="386"/>
      <c r="J372" s="380"/>
      <c r="K372" s="380"/>
      <c r="L372" s="381"/>
      <c r="M372" s="381"/>
      <c r="N372" s="381"/>
      <c r="O372" s="380"/>
      <c r="P372" s="394"/>
      <c r="Q372" s="172"/>
    </row>
    <row r="373">
      <c r="E373" s="266"/>
      <c r="F373" s="277"/>
      <c r="G373" s="600" t="s">
        <v>288</v>
      </c>
      <c r="H373" s="601" t="str">
        <f>COMPUTE_TIME_MS(H372, H371)</f>
        <v>#N/A</v>
      </c>
      <c r="I373" s="390"/>
      <c r="J373" s="391"/>
      <c r="K373" s="391"/>
      <c r="L373" s="392"/>
      <c r="M373" s="392"/>
      <c r="N373" s="392"/>
      <c r="O373" s="391"/>
      <c r="P373" s="602"/>
      <c r="Q373" s="172"/>
    </row>
    <row r="374">
      <c r="E374" s="266"/>
      <c r="F374" s="541" t="s">
        <v>289</v>
      </c>
      <c r="G374" s="595" t="s">
        <v>290</v>
      </c>
      <c r="H374" s="603">
        <f>IF(Q333,0,P336)+IF(Q337,0,P340)+IF(Q341,0,P344 / 2)</f>
        <v>576</v>
      </c>
      <c r="I374" s="380"/>
      <c r="J374" s="380"/>
      <c r="K374" s="380"/>
      <c r="L374" s="381"/>
      <c r="M374" s="381"/>
      <c r="N374" s="381"/>
      <c r="O374" s="380"/>
      <c r="P374" s="394"/>
      <c r="Q374" s="172"/>
    </row>
    <row r="375">
      <c r="E375" s="277"/>
      <c r="F375" s="277"/>
      <c r="G375" s="604" t="s">
        <v>291</v>
      </c>
      <c r="H375" s="601">
        <f>HBM_TIME_MS(H374)</f>
        <v>0.1922419686</v>
      </c>
      <c r="I375" s="391"/>
      <c r="J375" s="391"/>
      <c r="K375" s="391"/>
      <c r="L375" s="392"/>
      <c r="M375" s="392"/>
      <c r="N375" s="392"/>
      <c r="O375" s="391"/>
      <c r="P375" s="602"/>
      <c r="Q375" s="172"/>
    </row>
    <row r="376">
      <c r="E376" s="258" t="s">
        <v>361</v>
      </c>
      <c r="F376" s="559" t="s">
        <v>249</v>
      </c>
      <c r="G376" s="260"/>
      <c r="H376" s="298" t="s">
        <v>238</v>
      </c>
      <c r="I376" s="290" t="s">
        <v>239</v>
      </c>
      <c r="J376" s="195"/>
      <c r="K376" s="195" t="s">
        <v>40</v>
      </c>
      <c r="L376" s="195" t="s">
        <v>159</v>
      </c>
      <c r="M376" s="398" t="s">
        <v>129</v>
      </c>
      <c r="N376" s="290" t="s">
        <v>240</v>
      </c>
      <c r="O376" s="291" t="s">
        <v>63</v>
      </c>
      <c r="P376" s="301"/>
      <c r="Q376" s="291" t="b">
        <v>0</v>
      </c>
    </row>
    <row r="377">
      <c r="E377" s="266"/>
      <c r="F377" s="267"/>
      <c r="G377" s="268"/>
      <c r="H377" s="300" t="s">
        <v>242</v>
      </c>
      <c r="I377" s="290" t="s">
        <v>239</v>
      </c>
      <c r="J377" s="289"/>
      <c r="K377" s="290">
        <f t="shared" ref="K377:M377" si="78">PARAMS(K376)</f>
        <v>4096</v>
      </c>
      <c r="L377" s="290">
        <f t="shared" si="78"/>
        <v>8</v>
      </c>
      <c r="M377" s="290">
        <f t="shared" si="78"/>
        <v>2048</v>
      </c>
      <c r="N377" s="290" t="s">
        <v>240</v>
      </c>
      <c r="O377" s="266"/>
      <c r="P377" s="301">
        <f>SIZEOF_IN_MIB(J377:M377, O376)</f>
        <v>64</v>
      </c>
      <c r="Q377" s="266"/>
    </row>
    <row r="378">
      <c r="E378" s="266"/>
      <c r="F378" s="267"/>
      <c r="G378" s="268"/>
      <c r="H378" s="561" t="s">
        <v>244</v>
      </c>
      <c r="I378" s="289" t="s">
        <v>239</v>
      </c>
      <c r="J378" s="290"/>
      <c r="K378" s="195"/>
      <c r="L378" s="195"/>
      <c r="M378" s="195" t="s">
        <v>32</v>
      </c>
      <c r="N378" s="289" t="s">
        <v>240</v>
      </c>
      <c r="O378" s="266"/>
      <c r="P378" s="301"/>
      <c r="Q378" s="266"/>
    </row>
    <row r="379">
      <c r="E379" s="266"/>
      <c r="F379" s="278"/>
      <c r="G379" s="279"/>
      <c r="H379" s="300" t="s">
        <v>246</v>
      </c>
      <c r="I379" s="289" t="s">
        <v>239</v>
      </c>
      <c r="J379" s="290"/>
      <c r="K379" s="289">
        <f t="shared" ref="K379:M379" si="79">K377/SHARDING(K378)</f>
        <v>4096</v>
      </c>
      <c r="L379" s="289">
        <f t="shared" si="79"/>
        <v>8</v>
      </c>
      <c r="M379" s="289">
        <f t="shared" si="79"/>
        <v>256</v>
      </c>
      <c r="N379" s="289" t="s">
        <v>240</v>
      </c>
      <c r="O379" s="277"/>
      <c r="P379" s="301">
        <f>SIZEOF_IN_MIB(J379:M379, O376)</f>
        <v>8</v>
      </c>
      <c r="Q379" s="277"/>
    </row>
    <row r="380">
      <c r="E380" s="266"/>
      <c r="F380" s="562" t="s">
        <v>253</v>
      </c>
      <c r="G380" s="260"/>
      <c r="H380" s="561" t="s">
        <v>238</v>
      </c>
      <c r="I380" s="289" t="s">
        <v>239</v>
      </c>
      <c r="J380" s="290"/>
      <c r="K380" s="195" t="s">
        <v>131</v>
      </c>
      <c r="L380" s="398" t="s">
        <v>129</v>
      </c>
      <c r="M380" s="195" t="s">
        <v>125</v>
      </c>
      <c r="N380" s="289" t="s">
        <v>240</v>
      </c>
      <c r="O380" s="291" t="s">
        <v>63</v>
      </c>
      <c r="P380" s="301"/>
      <c r="Q380" s="291" t="b">
        <v>0</v>
      </c>
    </row>
    <row r="381">
      <c r="E381" s="266"/>
      <c r="F381" s="267"/>
      <c r="G381" s="268"/>
      <c r="H381" s="300" t="s">
        <v>242</v>
      </c>
      <c r="I381" s="289" t="s">
        <v>239</v>
      </c>
      <c r="J381" s="290"/>
      <c r="K381" s="289">
        <f t="shared" ref="K381:M381" si="80">PARAMS(K380)</f>
        <v>256</v>
      </c>
      <c r="L381" s="289">
        <f t="shared" si="80"/>
        <v>2048</v>
      </c>
      <c r="M381" s="289">
        <f t="shared" si="80"/>
        <v>7168</v>
      </c>
      <c r="N381" s="289" t="s">
        <v>240</v>
      </c>
      <c r="O381" s="266"/>
      <c r="P381" s="301">
        <f>SIZEOF_IN_MIB(J381:M381, O380)</f>
        <v>3584</v>
      </c>
      <c r="Q381" s="266"/>
    </row>
    <row r="382">
      <c r="E382" s="266"/>
      <c r="F382" s="267"/>
      <c r="G382" s="268"/>
      <c r="H382" s="561" t="s">
        <v>244</v>
      </c>
      <c r="I382" s="289" t="s">
        <v>239</v>
      </c>
      <c r="J382" s="290"/>
      <c r="K382" s="195"/>
      <c r="L382" s="195" t="s">
        <v>32</v>
      </c>
      <c r="M382" s="195" t="s">
        <v>33</v>
      </c>
      <c r="N382" s="289" t="s">
        <v>240</v>
      </c>
      <c r="O382" s="266"/>
      <c r="P382" s="301"/>
      <c r="Q382" s="266"/>
    </row>
    <row r="383">
      <c r="E383" s="266"/>
      <c r="F383" s="278"/>
      <c r="G383" s="279"/>
      <c r="H383" s="561" t="s">
        <v>246</v>
      </c>
      <c r="I383" s="289" t="s">
        <v>239</v>
      </c>
      <c r="J383" s="290"/>
      <c r="K383" s="289">
        <f t="shared" ref="K383:M383" si="81">K381/SHARDING(K382)</f>
        <v>256</v>
      </c>
      <c r="L383" s="289">
        <f t="shared" si="81"/>
        <v>256</v>
      </c>
      <c r="M383" s="289">
        <f t="shared" si="81"/>
        <v>3584</v>
      </c>
      <c r="N383" s="289" t="s">
        <v>240</v>
      </c>
      <c r="O383" s="277"/>
      <c r="P383" s="301">
        <f>SIZEOF_IN_MIB(J383:M383, O380)</f>
        <v>224</v>
      </c>
      <c r="Q383" s="277"/>
    </row>
    <row r="384">
      <c r="E384" s="266"/>
      <c r="F384" s="562" t="s">
        <v>257</v>
      </c>
      <c r="G384" s="260"/>
      <c r="H384" s="561" t="s">
        <v>238</v>
      </c>
      <c r="I384" s="289" t="s">
        <v>239</v>
      </c>
      <c r="J384" s="290"/>
      <c r="K384" s="195" t="s">
        <v>40</v>
      </c>
      <c r="L384" s="195" t="s">
        <v>159</v>
      </c>
      <c r="M384" s="195" t="s">
        <v>125</v>
      </c>
      <c r="N384" s="289" t="s">
        <v>240</v>
      </c>
      <c r="O384" s="605" t="s">
        <v>82</v>
      </c>
      <c r="P384" s="301"/>
      <c r="Q384" s="291" t="b">
        <v>0</v>
      </c>
    </row>
    <row r="385">
      <c r="E385" s="266"/>
      <c r="F385" s="267"/>
      <c r="G385" s="268"/>
      <c r="H385" s="300" t="s">
        <v>242</v>
      </c>
      <c r="I385" s="289" t="s">
        <v>239</v>
      </c>
      <c r="J385" s="290"/>
      <c r="K385" s="289">
        <f t="shared" ref="K385:M385" si="82">PARAMS(K384)</f>
        <v>4096</v>
      </c>
      <c r="L385" s="289">
        <f t="shared" si="82"/>
        <v>8</v>
      </c>
      <c r="M385" s="289">
        <f t="shared" si="82"/>
        <v>7168</v>
      </c>
      <c r="N385" s="289" t="s">
        <v>240</v>
      </c>
      <c r="O385" s="266"/>
      <c r="P385" s="301">
        <f>SIZEOF_IN_MIB(J385:M385, O384)</f>
        <v>448</v>
      </c>
      <c r="Q385" s="266"/>
    </row>
    <row r="386">
      <c r="E386" s="266"/>
      <c r="F386" s="267"/>
      <c r="G386" s="268"/>
      <c r="H386" s="561" t="s">
        <v>244</v>
      </c>
      <c r="I386" s="289" t="s">
        <v>239</v>
      </c>
      <c r="J386" s="290"/>
      <c r="K386" s="195"/>
      <c r="L386" s="195"/>
      <c r="M386" s="195" t="s">
        <v>33</v>
      </c>
      <c r="N386" s="289" t="s">
        <v>240</v>
      </c>
      <c r="O386" s="266"/>
      <c r="P386" s="301"/>
      <c r="Q386" s="266"/>
    </row>
    <row r="387">
      <c r="E387" s="266"/>
      <c r="F387" s="278"/>
      <c r="G387" s="279"/>
      <c r="H387" s="561" t="s">
        <v>246</v>
      </c>
      <c r="I387" s="289" t="s">
        <v>239</v>
      </c>
      <c r="J387" s="289"/>
      <c r="K387" s="289">
        <f t="shared" ref="K387:M387" si="83">K385/SHARDING(K386)</f>
        <v>4096</v>
      </c>
      <c r="L387" s="289">
        <f t="shared" si="83"/>
        <v>8</v>
      </c>
      <c r="M387" s="289">
        <f t="shared" si="83"/>
        <v>3584</v>
      </c>
      <c r="N387" s="289" t="s">
        <v>240</v>
      </c>
      <c r="O387" s="277"/>
      <c r="P387" s="301">
        <f>SIZEOF_IN_MIB(J387:M387, O384)</f>
        <v>224</v>
      </c>
      <c r="Q387" s="277"/>
    </row>
    <row r="388">
      <c r="E388" s="266"/>
      <c r="F388" s="296" t="s">
        <v>335</v>
      </c>
      <c r="G388" s="606" t="s">
        <v>737</v>
      </c>
      <c r="H388" s="607" t="str">
        <f>L382</f>
        <v>model</v>
      </c>
      <c r="I388" s="290"/>
      <c r="J388" s="172"/>
      <c r="K388" s="290"/>
      <c r="L388" s="289"/>
      <c r="M388" s="289"/>
      <c r="N388" s="289"/>
      <c r="O388" s="290"/>
      <c r="P388" s="301"/>
      <c r="Q388" s="608"/>
    </row>
    <row r="389">
      <c r="E389" s="266"/>
      <c r="F389" s="266"/>
      <c r="G389" s="609" t="s">
        <v>363</v>
      </c>
      <c r="H389" s="610" t="s">
        <v>738</v>
      </c>
      <c r="I389" s="374"/>
      <c r="J389" s="374"/>
      <c r="K389" s="374"/>
      <c r="L389" s="375"/>
      <c r="M389" s="375"/>
      <c r="N389" s="375"/>
      <c r="O389" s="374"/>
      <c r="P389" s="536"/>
      <c r="Q389" s="376"/>
    </row>
    <row r="390">
      <c r="E390" s="266"/>
      <c r="F390" s="266"/>
      <c r="G390" s="611" t="s">
        <v>264</v>
      </c>
      <c r="H390" s="300">
        <f>SHARDING(H388)</f>
        <v>8</v>
      </c>
      <c r="I390" s="290"/>
      <c r="J390" s="290"/>
      <c r="K390" s="290"/>
      <c r="L390" s="289"/>
      <c r="M390" s="289"/>
      <c r="N390" s="289"/>
      <c r="O390" s="290"/>
      <c r="P390" s="301"/>
      <c r="Q390" s="608"/>
    </row>
    <row r="391">
      <c r="E391" s="266"/>
      <c r="F391" s="266"/>
      <c r="G391" s="611" t="s">
        <v>349</v>
      </c>
      <c r="H391" s="612">
        <f>P387 / H390 * (H390-1)</f>
        <v>196</v>
      </c>
      <c r="I391" s="290"/>
      <c r="J391" s="290"/>
      <c r="K391" s="290"/>
      <c r="L391" s="289"/>
      <c r="M391" s="289"/>
      <c r="N391" s="289"/>
      <c r="O391" s="290"/>
      <c r="P391" s="301"/>
      <c r="Q391" s="608"/>
    </row>
    <row r="392">
      <c r="E392" s="266"/>
      <c r="F392" s="266"/>
      <c r="G392" s="611" t="s">
        <v>266</v>
      </c>
      <c r="H392" s="612">
        <f>H391*H390</f>
        <v>1568</v>
      </c>
      <c r="I392" s="290"/>
      <c r="J392" s="290"/>
      <c r="K392" s="290"/>
      <c r="L392" s="289"/>
      <c r="M392" s="289"/>
      <c r="N392" s="289"/>
      <c r="O392" s="290"/>
      <c r="P392" s="301"/>
      <c r="Q392" s="608"/>
    </row>
    <row r="393">
      <c r="E393" s="266"/>
      <c r="F393" s="266"/>
      <c r="G393" s="311" t="s">
        <v>267</v>
      </c>
      <c r="H393" s="586">
        <f>IFS(H390=8,12,
H390=4,4,
H390=2,1,
TRUE,NA())</f>
        <v>12</v>
      </c>
      <c r="I393" s="172"/>
      <c r="J393" s="290"/>
      <c r="K393" s="290"/>
      <c r="L393" s="289"/>
      <c r="M393" s="289"/>
      <c r="N393" s="289"/>
      <c r="O393" s="290"/>
      <c r="P393" s="301"/>
      <c r="Q393" s="608"/>
    </row>
    <row r="394">
      <c r="E394" s="266"/>
      <c r="F394" s="266"/>
      <c r="G394" s="613" t="s">
        <v>298</v>
      </c>
      <c r="H394" s="614">
        <f>ALL_REDUCE_CHIP2CHIP_TIME_MS(H392,H393)</f>
        <v>1.595052083</v>
      </c>
      <c r="I394" s="290"/>
      <c r="J394" s="290"/>
      <c r="K394" s="290"/>
      <c r="L394" s="289"/>
      <c r="M394" s="289"/>
      <c r="N394" s="289"/>
      <c r="O394" s="290"/>
      <c r="P394" s="301"/>
      <c r="Q394" s="608"/>
    </row>
    <row r="395">
      <c r="E395" s="266"/>
      <c r="F395" s="266"/>
      <c r="G395" s="613"/>
      <c r="H395" s="614"/>
      <c r="I395" s="290"/>
      <c r="J395" s="290"/>
      <c r="K395" s="290"/>
      <c r="L395" s="289"/>
      <c r="M395" s="289"/>
      <c r="N395" s="289"/>
      <c r="O395" s="290"/>
      <c r="P395" s="301"/>
      <c r="Q395" s="608"/>
    </row>
    <row r="396">
      <c r="E396" s="266"/>
      <c r="F396" s="266"/>
      <c r="G396" s="609" t="s">
        <v>365</v>
      </c>
      <c r="H396" s="615" t="s">
        <v>366</v>
      </c>
      <c r="I396" s="374"/>
      <c r="J396" s="374"/>
      <c r="K396" s="374"/>
      <c r="L396" s="375"/>
      <c r="M396" s="375"/>
      <c r="N396" s="375"/>
      <c r="O396" s="374"/>
      <c r="P396" s="536"/>
      <c r="Q396" s="376"/>
    </row>
    <row r="397">
      <c r="E397" s="266"/>
      <c r="F397" s="266"/>
      <c r="G397" s="284" t="s">
        <v>298</v>
      </c>
      <c r="H397" s="601">
        <f>0</f>
        <v>0</v>
      </c>
      <c r="I397" s="290"/>
      <c r="J397" s="290"/>
      <c r="K397" s="290"/>
      <c r="L397" s="289"/>
      <c r="M397" s="289"/>
      <c r="N397" s="289"/>
      <c r="O397" s="290"/>
      <c r="P397" s="301"/>
      <c r="Q397" s="608"/>
    </row>
    <row r="398">
      <c r="E398" s="266"/>
      <c r="F398" s="266"/>
      <c r="G398" s="284"/>
      <c r="H398" s="601"/>
      <c r="I398" s="290"/>
      <c r="J398" s="290"/>
      <c r="K398" s="290"/>
      <c r="L398" s="289"/>
      <c r="M398" s="289"/>
      <c r="N398" s="289"/>
      <c r="O398" s="290"/>
      <c r="P398" s="301"/>
      <c r="Q398" s="608"/>
    </row>
    <row r="399">
      <c r="E399" s="266"/>
      <c r="F399" s="266"/>
      <c r="G399" s="523" t="s">
        <v>350</v>
      </c>
      <c r="H399" s="616" t="s">
        <v>365</v>
      </c>
      <c r="I399" s="374"/>
      <c r="J399" s="374"/>
      <c r="K399" s="374"/>
      <c r="L399" s="375"/>
      <c r="M399" s="375"/>
      <c r="N399" s="375"/>
      <c r="O399" s="374"/>
      <c r="P399" s="536"/>
      <c r="Q399" s="376"/>
    </row>
    <row r="400">
      <c r="E400" s="266"/>
      <c r="F400" s="277"/>
      <c r="G400" s="600" t="s">
        <v>298</v>
      </c>
      <c r="H400" s="601">
        <f>IFS(H399=G389,H394,H399=G396,H397,TRUE,0)</f>
        <v>0</v>
      </c>
      <c r="I400" s="617"/>
      <c r="J400" s="290"/>
      <c r="K400" s="290"/>
      <c r="L400" s="289"/>
      <c r="M400" s="289"/>
      <c r="N400" s="289"/>
      <c r="O400" s="290"/>
      <c r="P400" s="301"/>
      <c r="Q400" s="608"/>
    </row>
    <row r="401">
      <c r="E401" s="266"/>
      <c r="F401" s="541" t="s">
        <v>285</v>
      </c>
      <c r="G401" s="533" t="s">
        <v>286</v>
      </c>
      <c r="H401" s="595" t="str">
        <f>VLOOKUP(O376&amp;","&amp;O380,$T$2:$W$11,4, FALSE)</f>
        <v>fp8</v>
      </c>
      <c r="I401" s="386"/>
      <c r="J401" s="380"/>
      <c r="K401" s="380"/>
      <c r="L401" s="381"/>
      <c r="M401" s="381"/>
      <c r="N401" s="381"/>
      <c r="O401" s="380"/>
      <c r="P401" s="394"/>
      <c r="Q401" s="172"/>
    </row>
    <row r="402">
      <c r="E402" s="266"/>
      <c r="F402" s="266"/>
      <c r="G402" s="595" t="s">
        <v>299</v>
      </c>
      <c r="H402" s="618" t="str">
        <f>CALCULATE_FLOPS(J379:M379,J383:M383,L383,K383,H401)</f>
        <v>#N/A</v>
      </c>
      <c r="I402" s="418"/>
      <c r="J402" s="261"/>
      <c r="K402" s="261"/>
      <c r="L402" s="274"/>
      <c r="M402" s="274"/>
      <c r="N402" s="274"/>
      <c r="O402" s="261"/>
      <c r="P402" s="303"/>
      <c r="Q402" s="222"/>
    </row>
    <row r="403">
      <c r="E403" s="266"/>
      <c r="F403" s="277"/>
      <c r="G403" s="600" t="s">
        <v>288</v>
      </c>
      <c r="H403" s="619" t="str">
        <f>COMPUTE_TIME_MS(H402, H401)</f>
        <v>#N/A</v>
      </c>
      <c r="I403" s="390"/>
      <c r="J403" s="391"/>
      <c r="K403" s="391"/>
      <c r="L403" s="392"/>
      <c r="M403" s="392"/>
      <c r="N403" s="392"/>
      <c r="O403" s="391"/>
      <c r="P403" s="602"/>
      <c r="Q403" s="305"/>
    </row>
    <row r="404">
      <c r="E404" s="266"/>
      <c r="F404" s="541" t="s">
        <v>289</v>
      </c>
      <c r="G404" s="595" t="s">
        <v>290</v>
      </c>
      <c r="H404" s="620">
        <f>IF(Q376,0,P379)+IF(Q380,0,P383)+IF(Q384,0,P387)</f>
        <v>456</v>
      </c>
      <c r="I404" s="261"/>
      <c r="J404" s="261"/>
      <c r="K404" s="261"/>
      <c r="L404" s="274"/>
      <c r="M404" s="274"/>
      <c r="N404" s="274"/>
      <c r="O404" s="261"/>
      <c r="P404" s="303"/>
      <c r="Q404" s="222"/>
    </row>
    <row r="405">
      <c r="E405" s="277"/>
      <c r="F405" s="277"/>
      <c r="G405" s="604" t="s">
        <v>291</v>
      </c>
      <c r="H405" s="621">
        <f>HBM_TIME_MS(H404)</f>
        <v>0.1521915584</v>
      </c>
      <c r="I405" s="391"/>
      <c r="J405" s="391"/>
      <c r="K405" s="391"/>
      <c r="L405" s="392"/>
      <c r="M405" s="392"/>
      <c r="N405" s="392"/>
      <c r="O405" s="391"/>
      <c r="P405" s="602"/>
      <c r="Q405" s="305"/>
    </row>
    <row r="406">
      <c r="E406" s="258" t="s">
        <v>369</v>
      </c>
      <c r="F406" s="622" t="s">
        <v>57</v>
      </c>
      <c r="G406" s="297" t="s">
        <v>259</v>
      </c>
      <c r="H406" s="463" t="s">
        <v>238</v>
      </c>
      <c r="I406" s="261" t="s">
        <v>239</v>
      </c>
      <c r="J406" s="262"/>
      <c r="K406" s="262" t="s">
        <v>40</v>
      </c>
      <c r="L406" s="262" t="s">
        <v>159</v>
      </c>
      <c r="M406" s="425" t="s">
        <v>125</v>
      </c>
      <c r="N406" s="261" t="s">
        <v>240</v>
      </c>
      <c r="O406" s="263" t="s">
        <v>82</v>
      </c>
      <c r="P406" s="303"/>
      <c r="Q406" s="262"/>
    </row>
    <row r="407">
      <c r="E407" s="266"/>
      <c r="F407" s="266"/>
      <c r="G407" s="266"/>
      <c r="H407" s="304" t="s">
        <v>242</v>
      </c>
      <c r="I407" s="270" t="s">
        <v>239</v>
      </c>
      <c r="J407" s="271"/>
      <c r="K407" s="270">
        <f t="shared" ref="K407:M407" si="84">PARAMS(K406)</f>
        <v>4096</v>
      </c>
      <c r="L407" s="270">
        <f t="shared" si="84"/>
        <v>8</v>
      </c>
      <c r="M407" s="270">
        <f t="shared" si="84"/>
        <v>7168</v>
      </c>
      <c r="N407" s="270" t="s">
        <v>240</v>
      </c>
      <c r="O407" s="272"/>
      <c r="P407" s="440">
        <f>SIZEOF_IN_MIB(J407:M407, O406)</f>
        <v>448</v>
      </c>
      <c r="Q407" s="269"/>
    </row>
    <row r="408">
      <c r="E408" s="266"/>
      <c r="F408" s="266"/>
      <c r="G408" s="266"/>
      <c r="H408" s="534" t="s">
        <v>244</v>
      </c>
      <c r="I408" s="274" t="s">
        <v>239</v>
      </c>
      <c r="J408" s="261"/>
      <c r="K408" s="262"/>
      <c r="L408" s="262"/>
      <c r="M408" s="262" t="s">
        <v>33</v>
      </c>
      <c r="N408" s="274" t="s">
        <v>240</v>
      </c>
      <c r="O408" s="275"/>
      <c r="P408" s="303"/>
      <c r="Q408" s="262"/>
    </row>
    <row r="409">
      <c r="E409" s="266"/>
      <c r="F409" s="266"/>
      <c r="G409" s="277"/>
      <c r="H409" s="304" t="s">
        <v>246</v>
      </c>
      <c r="I409" s="271" t="s">
        <v>239</v>
      </c>
      <c r="J409" s="270"/>
      <c r="K409" s="271">
        <f t="shared" ref="K409:M409" si="85">K407/SHARDING(K408)</f>
        <v>4096</v>
      </c>
      <c r="L409" s="271">
        <f t="shared" si="85"/>
        <v>8</v>
      </c>
      <c r="M409" s="271">
        <f t="shared" si="85"/>
        <v>3584</v>
      </c>
      <c r="N409" s="271" t="s">
        <v>240</v>
      </c>
      <c r="O409" s="280"/>
      <c r="P409" s="440">
        <f>SIZEOF_IN_MIB(J409:M409, O406)</f>
        <v>224</v>
      </c>
      <c r="Q409" s="269"/>
    </row>
    <row r="410">
      <c r="E410" s="266"/>
      <c r="F410" s="266"/>
      <c r="G410" s="526" t="s">
        <v>577</v>
      </c>
      <c r="H410" s="801">
        <f>P407</f>
        <v>448</v>
      </c>
      <c r="I410" s="274"/>
      <c r="J410" s="261"/>
      <c r="K410" s="274"/>
      <c r="L410" s="274"/>
      <c r="M410" s="274"/>
      <c r="N410" s="274"/>
      <c r="O410" s="262"/>
      <c r="P410" s="303"/>
      <c r="Q410" s="262"/>
    </row>
    <row r="411">
      <c r="E411" s="266"/>
      <c r="F411" s="277"/>
      <c r="G411" s="526" t="s">
        <v>565</v>
      </c>
      <c r="H411" s="578" t="str">
        <f>ALL2ALL_CHIP2CHIP_TIME_MS(H410)</f>
        <v>#N/A</v>
      </c>
      <c r="I411" s="271"/>
      <c r="J411" s="270"/>
      <c r="K411" s="271"/>
      <c r="L411" s="271"/>
      <c r="M411" s="271"/>
      <c r="N411" s="271"/>
      <c r="O411" s="269"/>
      <c r="P411" s="440"/>
      <c r="Q411" s="269"/>
    </row>
    <row r="412">
      <c r="E412" s="266"/>
      <c r="F412" s="632" t="s">
        <v>374</v>
      </c>
      <c r="G412" s="593" t="s">
        <v>116</v>
      </c>
      <c r="H412" s="633" t="s">
        <v>739</v>
      </c>
      <c r="I412" s="261"/>
      <c r="J412" s="262"/>
      <c r="K412" s="262"/>
      <c r="L412" s="262"/>
      <c r="M412" s="262"/>
      <c r="N412" s="274"/>
      <c r="O412" s="262"/>
      <c r="P412" s="303"/>
      <c r="Q412" s="262"/>
    </row>
    <row r="413">
      <c r="E413" s="266"/>
      <c r="F413" s="266"/>
      <c r="G413" s="297" t="s">
        <v>259</v>
      </c>
      <c r="H413" s="461" t="s">
        <v>238</v>
      </c>
      <c r="I413" s="270" t="s">
        <v>239</v>
      </c>
      <c r="J413" s="269"/>
      <c r="K413" s="269" t="s">
        <v>40</v>
      </c>
      <c r="L413" s="269" t="s">
        <v>38</v>
      </c>
      <c r="M413" s="269" t="s">
        <v>125</v>
      </c>
      <c r="N413" s="271"/>
      <c r="O413" s="399" t="s">
        <v>82</v>
      </c>
      <c r="P413" s="440"/>
      <c r="Q413" s="269"/>
    </row>
    <row r="414">
      <c r="E414" s="266"/>
      <c r="F414" s="266"/>
      <c r="G414" s="266"/>
      <c r="H414" s="302" t="s">
        <v>242</v>
      </c>
      <c r="I414" s="261" t="s">
        <v>239</v>
      </c>
      <c r="J414" s="274"/>
      <c r="K414" s="261">
        <f t="shared" ref="K414:M414" si="86">PARAMS(K413)</f>
        <v>4096</v>
      </c>
      <c r="L414" s="261">
        <f t="shared" si="86"/>
        <v>1</v>
      </c>
      <c r="M414" s="261">
        <f t="shared" si="86"/>
        <v>7168</v>
      </c>
      <c r="N414" s="274"/>
      <c r="O414" s="275"/>
      <c r="P414" s="303">
        <f>SIZEOF_IN_MIB(J414:M414, O413)</f>
        <v>56</v>
      </c>
      <c r="Q414" s="262"/>
    </row>
    <row r="415">
      <c r="E415" s="266"/>
      <c r="F415" s="266"/>
      <c r="G415" s="266"/>
      <c r="H415" s="449" t="s">
        <v>244</v>
      </c>
      <c r="I415" s="271" t="s">
        <v>239</v>
      </c>
      <c r="J415" s="270"/>
      <c r="K415" s="269"/>
      <c r="L415" s="269"/>
      <c r="M415" s="269" t="s">
        <v>33</v>
      </c>
      <c r="N415" s="271"/>
      <c r="O415" s="272"/>
      <c r="P415" s="440"/>
      <c r="Q415" s="269"/>
    </row>
    <row r="416">
      <c r="E416" s="266"/>
      <c r="F416" s="266"/>
      <c r="G416" s="266"/>
      <c r="H416" s="300" t="s">
        <v>246</v>
      </c>
      <c r="I416" s="289" t="s">
        <v>239</v>
      </c>
      <c r="J416" s="290"/>
      <c r="K416" s="289">
        <f t="shared" ref="K416:M416" si="87">K414/SHARDING(K415)</f>
        <v>4096</v>
      </c>
      <c r="L416" s="289">
        <f t="shared" si="87"/>
        <v>1</v>
      </c>
      <c r="M416" s="289">
        <f t="shared" si="87"/>
        <v>3584</v>
      </c>
      <c r="N416" s="289"/>
      <c r="O416" s="277"/>
      <c r="P416" s="301">
        <f>SIZEOF_IN_MIB(J416:M416, O413)</f>
        <v>28</v>
      </c>
      <c r="Q416" s="195"/>
    </row>
    <row r="417">
      <c r="E417" s="266"/>
      <c r="F417" s="266"/>
      <c r="G417" s="277"/>
      <c r="H417" s="634" t="s">
        <v>376</v>
      </c>
      <c r="I417" s="635"/>
      <c r="J417" s="195"/>
      <c r="K417" s="289"/>
      <c r="L417" s="289"/>
      <c r="M417" s="289"/>
      <c r="N417" s="289"/>
      <c r="O417" s="195"/>
      <c r="P417" s="636"/>
      <c r="Q417" s="195"/>
    </row>
    <row r="418">
      <c r="E418" s="266"/>
      <c r="F418" s="266"/>
      <c r="G418" s="311" t="s">
        <v>264</v>
      </c>
      <c r="H418" s="637">
        <f>SHARDING(J417) * SHARDING(H388)</f>
        <v>8</v>
      </c>
      <c r="I418" s="289"/>
      <c r="J418" s="290"/>
      <c r="K418" s="289"/>
      <c r="L418" s="289"/>
      <c r="M418" s="289"/>
      <c r="N418" s="289"/>
      <c r="O418" s="195"/>
      <c r="P418" s="636"/>
      <c r="Q418" s="195"/>
    </row>
    <row r="419">
      <c r="E419" s="266"/>
      <c r="F419" s="266"/>
      <c r="G419" s="526" t="s">
        <v>340</v>
      </c>
      <c r="H419" s="584">
        <f>P416 / H418 * (H418-1)</f>
        <v>24.5</v>
      </c>
      <c r="I419" s="289"/>
      <c r="J419" s="290"/>
      <c r="K419" s="289"/>
      <c r="L419" s="289"/>
      <c r="M419" s="289"/>
      <c r="N419" s="289"/>
      <c r="O419" s="195"/>
      <c r="P419" s="636"/>
      <c r="Q419" s="195"/>
    </row>
    <row r="420">
      <c r="E420" s="266"/>
      <c r="F420" s="266"/>
      <c r="G420" s="526" t="s">
        <v>341</v>
      </c>
      <c r="H420" s="638">
        <f>H419*H418</f>
        <v>196</v>
      </c>
      <c r="I420" s="533"/>
      <c r="J420" s="290"/>
      <c r="K420" s="289"/>
      <c r="L420" s="289"/>
      <c r="M420" s="289"/>
      <c r="N420" s="289"/>
      <c r="O420" s="195"/>
      <c r="P420" s="636"/>
      <c r="Q420" s="195"/>
    </row>
    <row r="421">
      <c r="E421" s="266"/>
      <c r="F421" s="266"/>
      <c r="G421" s="526" t="s">
        <v>377</v>
      </c>
      <c r="H421" s="639">
        <f>HW_SPEC("# of TensorCore per Chip")</f>
        <v>2</v>
      </c>
      <c r="I421" s="633" t="s">
        <v>378</v>
      </c>
      <c r="J421" s="261"/>
      <c r="K421" s="274"/>
      <c r="L421" s="274"/>
      <c r="M421" s="274"/>
      <c r="N421" s="274"/>
      <c r="O421" s="262"/>
      <c r="P421" s="640"/>
      <c r="Q421" s="262"/>
    </row>
    <row r="422">
      <c r="E422" s="266"/>
      <c r="F422" s="266"/>
      <c r="G422" s="311" t="s">
        <v>267</v>
      </c>
      <c r="H422" s="336">
        <f>IFS(H418=8,12,
H418=4,4,
H418=2,1,
TRUE,NA())</f>
        <v>12</v>
      </c>
      <c r="I422" s="641"/>
      <c r="J422" s="270"/>
      <c r="K422" s="271"/>
      <c r="L422" s="271"/>
      <c r="M422" s="271"/>
      <c r="N422" s="271"/>
      <c r="O422" s="269"/>
      <c r="P422" s="642"/>
      <c r="Q422" s="269"/>
    </row>
    <row r="423">
      <c r="E423" s="266"/>
      <c r="F423" s="277"/>
      <c r="G423" s="526" t="s">
        <v>380</v>
      </c>
      <c r="H423" s="575">
        <f>REDUCE_SCATTER_CHIP2CHIP_TIME_MS2(H420*H421,H422)</f>
        <v>0.1993815104</v>
      </c>
      <c r="I423" s="534"/>
      <c r="J423" s="261"/>
      <c r="K423" s="274"/>
      <c r="L423" s="274"/>
      <c r="M423" s="274"/>
      <c r="N423" s="274"/>
      <c r="O423" s="262"/>
      <c r="P423" s="640"/>
      <c r="Q423" s="262"/>
    </row>
    <row r="424">
      <c r="E424" s="266"/>
      <c r="F424" s="632" t="s">
        <v>56</v>
      </c>
      <c r="G424" s="643" t="s">
        <v>116</v>
      </c>
      <c r="H424" s="324" t="s">
        <v>740</v>
      </c>
      <c r="I424" s="269"/>
      <c r="J424" s="270"/>
      <c r="K424" s="269"/>
      <c r="L424" s="488"/>
      <c r="M424" s="269"/>
      <c r="N424" s="271"/>
      <c r="O424" s="269"/>
      <c r="P424" s="440"/>
      <c r="Q424" s="269"/>
    </row>
    <row r="425">
      <c r="E425" s="266"/>
      <c r="F425" s="266"/>
      <c r="G425" s="541" t="s">
        <v>259</v>
      </c>
      <c r="H425" s="534" t="s">
        <v>238</v>
      </c>
      <c r="I425" s="534"/>
      <c r="J425" s="261"/>
      <c r="K425" s="262" t="s">
        <v>40</v>
      </c>
      <c r="L425" s="425" t="s">
        <v>38</v>
      </c>
      <c r="M425" s="262" t="s">
        <v>125</v>
      </c>
      <c r="N425" s="274"/>
      <c r="O425" s="263" t="s">
        <v>82</v>
      </c>
      <c r="P425" s="303"/>
      <c r="Q425" s="262"/>
    </row>
    <row r="426">
      <c r="E426" s="266"/>
      <c r="F426" s="266"/>
      <c r="G426" s="266"/>
      <c r="H426" s="304" t="s">
        <v>242</v>
      </c>
      <c r="I426" s="304"/>
      <c r="J426" s="270"/>
      <c r="K426" s="271">
        <f t="shared" ref="K426:M426" si="88">PARAMS(K425)</f>
        <v>4096</v>
      </c>
      <c r="L426" s="271">
        <f t="shared" si="88"/>
        <v>1</v>
      </c>
      <c r="M426" s="271">
        <f t="shared" si="88"/>
        <v>7168</v>
      </c>
      <c r="N426" s="271"/>
      <c r="O426" s="272"/>
      <c r="P426" s="440">
        <f>SIZEOF_IN_MIB(J426:M426, O425)</f>
        <v>56</v>
      </c>
      <c r="Q426" s="269"/>
    </row>
    <row r="427">
      <c r="E427" s="266"/>
      <c r="F427" s="266"/>
      <c r="G427" s="266"/>
      <c r="H427" s="534" t="s">
        <v>244</v>
      </c>
      <c r="I427" s="534"/>
      <c r="J427" s="261"/>
      <c r="K427" s="262"/>
      <c r="L427" s="262"/>
      <c r="M427" s="262" t="s">
        <v>33</v>
      </c>
      <c r="N427" s="274"/>
      <c r="O427" s="275"/>
      <c r="P427" s="303"/>
      <c r="Q427" s="262"/>
    </row>
    <row r="428">
      <c r="E428" s="266"/>
      <c r="F428" s="266"/>
      <c r="G428" s="266"/>
      <c r="H428" s="449" t="s">
        <v>246</v>
      </c>
      <c r="I428" s="449"/>
      <c r="J428" s="270"/>
      <c r="K428" s="271">
        <f t="shared" ref="K428:M428" si="89">K426/SHARDING(K427)</f>
        <v>4096</v>
      </c>
      <c r="L428" s="271">
        <f t="shared" si="89"/>
        <v>1</v>
      </c>
      <c r="M428" s="271">
        <f t="shared" si="89"/>
        <v>3584</v>
      </c>
      <c r="N428" s="271"/>
      <c r="O428" s="280"/>
      <c r="P428" s="440">
        <f>SIZEOF_IN_MIB(J428:M428, O425)</f>
        <v>28</v>
      </c>
      <c r="Q428" s="269"/>
    </row>
    <row r="429">
      <c r="E429" s="266"/>
      <c r="F429" s="266"/>
      <c r="G429" s="277"/>
      <c r="H429" s="571" t="s">
        <v>376</v>
      </c>
      <c r="I429" s="302"/>
      <c r="J429" s="571"/>
      <c r="K429" s="261"/>
      <c r="L429" s="262"/>
      <c r="M429" s="274"/>
      <c r="N429" s="274"/>
      <c r="O429" s="262"/>
      <c r="P429" s="303"/>
      <c r="Q429" s="262"/>
    </row>
    <row r="430">
      <c r="E430" s="266"/>
      <c r="F430" s="266"/>
      <c r="G430" s="384" t="s">
        <v>382</v>
      </c>
      <c r="H430" s="538" t="s">
        <v>264</v>
      </c>
      <c r="I430" s="305"/>
      <c r="J430" s="527">
        <f>SHARDING(J429)*SHARDING(H388)/HW_SPEC("# of TensorCore per Chip")</f>
        <v>4</v>
      </c>
      <c r="K430" s="270"/>
      <c r="L430" s="269"/>
      <c r="M430" s="271"/>
      <c r="N430" s="271"/>
      <c r="O430" s="269"/>
      <c r="P430" s="440"/>
      <c r="Q430" s="269"/>
    </row>
    <row r="431">
      <c r="E431" s="266"/>
      <c r="F431" s="266"/>
      <c r="G431" s="266"/>
      <c r="H431" s="571" t="s">
        <v>383</v>
      </c>
      <c r="I431" s="222"/>
      <c r="J431" s="646">
        <f>P428 / J430 * (J430-1)</f>
        <v>21</v>
      </c>
      <c r="K431" s="261"/>
      <c r="L431" s="262"/>
      <c r="M431" s="274"/>
      <c r="N431" s="274"/>
      <c r="O431" s="262"/>
      <c r="P431" s="303"/>
      <c r="Q431" s="262"/>
    </row>
    <row r="432">
      <c r="E432" s="266"/>
      <c r="F432" s="266"/>
      <c r="G432" s="266"/>
      <c r="H432" s="566" t="s">
        <v>341</v>
      </c>
      <c r="I432" s="305"/>
      <c r="J432" s="645">
        <f>J431*J430</f>
        <v>84</v>
      </c>
      <c r="K432" s="270"/>
      <c r="L432" s="269"/>
      <c r="M432" s="271"/>
      <c r="N432" s="271"/>
      <c r="O432" s="269"/>
      <c r="P432" s="440"/>
      <c r="Q432" s="269"/>
    </row>
    <row r="433">
      <c r="E433" s="266"/>
      <c r="F433" s="266"/>
      <c r="G433" s="266"/>
      <c r="H433" s="571" t="s">
        <v>267</v>
      </c>
      <c r="I433" s="222"/>
      <c r="J433" s="644">
        <f>IFS(J430=8,12,
J430=4,4,
J430=2,1,
TRUE,NA())</f>
        <v>4</v>
      </c>
      <c r="K433" s="261"/>
      <c r="L433" s="262"/>
      <c r="M433" s="274"/>
      <c r="N433" s="274"/>
      <c r="O433" s="262"/>
      <c r="P433" s="303"/>
      <c r="Q433" s="262"/>
    </row>
    <row r="434">
      <c r="E434" s="266"/>
      <c r="F434" s="266"/>
      <c r="G434" s="277"/>
      <c r="H434" s="566" t="s">
        <v>269</v>
      </c>
      <c r="I434" s="305"/>
      <c r="J434" s="808">
        <f>IF(J432=0,0, REDUCE_SCATTER_CHIP2CHIP_TIME_MS2(J432,J433))</f>
        <v>0.1281738281</v>
      </c>
      <c r="K434" s="270"/>
      <c r="L434" s="269"/>
      <c r="M434" s="271"/>
      <c r="N434" s="271"/>
      <c r="O434" s="269"/>
      <c r="P434" s="440"/>
      <c r="Q434" s="269"/>
    </row>
    <row r="435">
      <c r="E435" s="266"/>
      <c r="F435" s="266"/>
      <c r="G435" s="541" t="s">
        <v>384</v>
      </c>
      <c r="H435" s="342" t="s">
        <v>264</v>
      </c>
      <c r="I435" s="533"/>
      <c r="J435" s="647">
        <f>HW_SPEC("# of TensorCore per Chip")</f>
        <v>2</v>
      </c>
      <c r="K435" s="290"/>
      <c r="L435" s="195"/>
      <c r="M435" s="289"/>
      <c r="N435" s="289"/>
      <c r="O435" s="195"/>
      <c r="P435" s="301"/>
      <c r="Q435" s="195"/>
    </row>
    <row r="436">
      <c r="E436" s="266"/>
      <c r="F436" s="266"/>
      <c r="G436" s="266"/>
      <c r="H436" s="634" t="s">
        <v>373</v>
      </c>
      <c r="I436" s="172"/>
      <c r="J436" s="648">
        <f>P428 * (J435-1)/J435</f>
        <v>14</v>
      </c>
      <c r="K436" s="290"/>
      <c r="L436" s="195"/>
      <c r="M436" s="289"/>
      <c r="N436" s="289"/>
      <c r="O436" s="195"/>
      <c r="P436" s="301"/>
      <c r="Q436" s="195"/>
    </row>
    <row r="437">
      <c r="E437" s="266"/>
      <c r="F437" s="266"/>
      <c r="G437" s="266"/>
      <c r="H437" s="634" t="s">
        <v>341</v>
      </c>
      <c r="I437" s="172"/>
      <c r="J437" s="648">
        <f>J436*J435</f>
        <v>28</v>
      </c>
      <c r="K437" s="290"/>
      <c r="L437" s="195"/>
      <c r="M437" s="289"/>
      <c r="N437" s="289"/>
      <c r="O437" s="195"/>
      <c r="P437" s="301"/>
      <c r="Q437" s="195"/>
    </row>
    <row r="438">
      <c r="E438" s="266"/>
      <c r="F438" s="266"/>
      <c r="G438" s="266"/>
      <c r="H438" s="634" t="s">
        <v>269</v>
      </c>
      <c r="I438" s="172"/>
      <c r="J438" s="649">
        <f>REDUCE_SCATTER_CORE2CORE_TIME_MS(J437)</f>
        <v>0.02278645833</v>
      </c>
      <c r="K438" s="290"/>
      <c r="L438" s="195"/>
      <c r="M438" s="289"/>
      <c r="N438" s="289"/>
      <c r="O438" s="195"/>
      <c r="P438" s="301"/>
      <c r="Q438" s="195"/>
    </row>
    <row r="439">
      <c r="E439" s="266"/>
      <c r="F439" s="266"/>
      <c r="G439" s="277"/>
      <c r="H439" s="634" t="s">
        <v>385</v>
      </c>
      <c r="I439" s="172"/>
      <c r="J439" s="649">
        <f>J438/J430</f>
        <v>0.005696614583</v>
      </c>
      <c r="K439" s="290"/>
      <c r="L439" s="195"/>
      <c r="M439" s="289"/>
      <c r="N439" s="289"/>
      <c r="O439" s="195"/>
      <c r="P439" s="301"/>
      <c r="Q439" s="195"/>
    </row>
    <row r="440">
      <c r="E440" s="266"/>
      <c r="F440" s="277"/>
      <c r="G440" s="531" t="s">
        <v>386</v>
      </c>
      <c r="H440" s="809">
        <f>SUM(J434+J439)</f>
        <v>0.1338704427</v>
      </c>
      <c r="I440" s="649"/>
      <c r="J440" s="290"/>
      <c r="K440" s="290"/>
      <c r="L440" s="195"/>
      <c r="M440" s="289"/>
      <c r="N440" s="289"/>
      <c r="O440" s="195"/>
      <c r="P440" s="301"/>
      <c r="Q440" s="195"/>
    </row>
    <row r="441">
      <c r="E441" s="266"/>
      <c r="F441" s="296" t="s">
        <v>293</v>
      </c>
      <c r="G441" s="651" t="s">
        <v>280</v>
      </c>
      <c r="H441" s="652" t="s">
        <v>374</v>
      </c>
      <c r="I441" s="582"/>
      <c r="J441" s="380"/>
      <c r="K441" s="380"/>
      <c r="L441" s="381"/>
      <c r="M441" s="381"/>
      <c r="N441" s="381"/>
      <c r="O441" s="380"/>
      <c r="P441" s="653"/>
      <c r="Q441" s="172"/>
    </row>
    <row r="442">
      <c r="E442" s="266"/>
      <c r="F442" s="277"/>
      <c r="G442" s="600" t="s">
        <v>298</v>
      </c>
      <c r="H442" s="594">
        <f>IFS(H441=F406,H411,H441=F412,H423,F424=H441,H440, TRUE,0)</f>
        <v>0.1993815104</v>
      </c>
      <c r="I442" s="617"/>
      <c r="J442" s="290"/>
      <c r="K442" s="290"/>
      <c r="L442" s="289"/>
      <c r="M442" s="289"/>
      <c r="N442" s="289"/>
      <c r="O442" s="290"/>
      <c r="P442" s="895"/>
      <c r="Q442" s="608"/>
    </row>
    <row r="443">
      <c r="E443" s="266"/>
      <c r="F443" s="541" t="s">
        <v>285</v>
      </c>
      <c r="G443" s="533" t="s">
        <v>45</v>
      </c>
      <c r="H443" s="810"/>
      <c r="I443" s="582"/>
      <c r="J443" s="380"/>
      <c r="K443" s="380"/>
      <c r="L443" s="381"/>
      <c r="M443" s="381"/>
      <c r="N443" s="381"/>
      <c r="O443" s="380"/>
      <c r="P443" s="653"/>
      <c r="Q443" s="172"/>
    </row>
    <row r="444">
      <c r="E444" s="266"/>
      <c r="F444" s="266"/>
      <c r="G444" s="533"/>
      <c r="H444" s="595"/>
      <c r="I444" s="386"/>
      <c r="J444" s="380"/>
      <c r="K444" s="380"/>
      <c r="L444" s="381"/>
      <c r="M444" s="381"/>
      <c r="N444" s="381"/>
      <c r="O444" s="380"/>
      <c r="P444" s="653"/>
      <c r="Q444" s="172"/>
    </row>
    <row r="445">
      <c r="E445" s="266"/>
      <c r="F445" s="277"/>
      <c r="G445" s="533"/>
      <c r="H445" s="595"/>
      <c r="I445" s="386"/>
      <c r="J445" s="380"/>
      <c r="K445" s="380"/>
      <c r="L445" s="381"/>
      <c r="M445" s="381"/>
      <c r="N445" s="381"/>
      <c r="O445" s="380"/>
      <c r="P445" s="653"/>
      <c r="Q445" s="172"/>
    </row>
    <row r="446">
      <c r="E446" s="266"/>
      <c r="F446" s="541" t="s">
        <v>289</v>
      </c>
      <c r="G446" s="533" t="s">
        <v>45</v>
      </c>
      <c r="H446" s="595"/>
      <c r="I446" s="386"/>
      <c r="J446" s="380"/>
      <c r="K446" s="380"/>
      <c r="L446" s="381"/>
      <c r="M446" s="381"/>
      <c r="N446" s="381"/>
      <c r="O446" s="380"/>
      <c r="P446" s="653"/>
      <c r="Q446" s="172"/>
    </row>
    <row r="447">
      <c r="E447" s="277"/>
      <c r="F447" s="277"/>
      <c r="G447" s="533"/>
      <c r="H447" s="595"/>
      <c r="I447" s="386"/>
      <c r="J447" s="380"/>
      <c r="K447" s="380"/>
      <c r="L447" s="381"/>
      <c r="M447" s="381"/>
      <c r="N447" s="381"/>
      <c r="O447" s="380"/>
      <c r="P447" s="653"/>
      <c r="Q447" s="172"/>
    </row>
    <row r="448">
      <c r="E448" s="258" t="s">
        <v>387</v>
      </c>
      <c r="F448" s="656" t="s">
        <v>249</v>
      </c>
      <c r="G448" s="260"/>
      <c r="H448" s="463" t="s">
        <v>238</v>
      </c>
      <c r="I448" s="261" t="s">
        <v>239</v>
      </c>
      <c r="J448" s="262"/>
      <c r="K448" s="262" t="s">
        <v>40</v>
      </c>
      <c r="L448" s="262" t="s">
        <v>38</v>
      </c>
      <c r="M448" s="425" t="s">
        <v>125</v>
      </c>
      <c r="N448" s="261" t="s">
        <v>240</v>
      </c>
      <c r="O448" s="263" t="s">
        <v>63</v>
      </c>
      <c r="P448" s="303"/>
      <c r="Q448" s="263" t="b">
        <v>0</v>
      </c>
    </row>
    <row r="449">
      <c r="E449" s="266"/>
      <c r="F449" s="267"/>
      <c r="G449" s="268"/>
      <c r="H449" s="304" t="s">
        <v>242</v>
      </c>
      <c r="I449" s="270" t="s">
        <v>239</v>
      </c>
      <c r="J449" s="271"/>
      <c r="K449" s="270">
        <f t="shared" ref="K449:M449" si="90">PARAMS(K448)</f>
        <v>4096</v>
      </c>
      <c r="L449" s="270">
        <f t="shared" si="90"/>
        <v>1</v>
      </c>
      <c r="M449" s="270">
        <f t="shared" si="90"/>
        <v>7168</v>
      </c>
      <c r="N449" s="270" t="s">
        <v>240</v>
      </c>
      <c r="O449" s="272"/>
      <c r="P449" s="440">
        <f>SIZEOF_IN_MIB(J449:M449, O448)</f>
        <v>28</v>
      </c>
      <c r="Q449" s="272"/>
    </row>
    <row r="450">
      <c r="E450" s="266"/>
      <c r="F450" s="267"/>
      <c r="G450" s="268"/>
      <c r="H450" s="534" t="s">
        <v>244</v>
      </c>
      <c r="I450" s="274" t="s">
        <v>239</v>
      </c>
      <c r="J450" s="261"/>
      <c r="K450" s="262" t="s">
        <v>33</v>
      </c>
      <c r="L450" s="262"/>
      <c r="M450" s="262"/>
      <c r="N450" s="274" t="s">
        <v>240</v>
      </c>
      <c r="O450" s="275"/>
      <c r="P450" s="303"/>
      <c r="Q450" s="275"/>
    </row>
    <row r="451">
      <c r="E451" s="266"/>
      <c r="F451" s="278"/>
      <c r="G451" s="279"/>
      <c r="H451" s="304" t="s">
        <v>246</v>
      </c>
      <c r="I451" s="271" t="s">
        <v>239</v>
      </c>
      <c r="J451" s="270"/>
      <c r="K451" s="271">
        <f t="shared" ref="K451:M451" si="91">K449/SHARDING(K450)</f>
        <v>2048</v>
      </c>
      <c r="L451" s="271">
        <f t="shared" si="91"/>
        <v>1</v>
      </c>
      <c r="M451" s="271">
        <f t="shared" si="91"/>
        <v>7168</v>
      </c>
      <c r="N451" s="271" t="s">
        <v>240</v>
      </c>
      <c r="O451" s="280"/>
      <c r="P451" s="440">
        <f>SIZEOF_IN_MIB(J451:M451, O448)</f>
        <v>14</v>
      </c>
      <c r="Q451" s="280"/>
    </row>
    <row r="452">
      <c r="E452" s="266"/>
      <c r="F452" s="657" t="s">
        <v>253</v>
      </c>
      <c r="G452" s="260"/>
      <c r="H452" s="534" t="s">
        <v>238</v>
      </c>
      <c r="I452" s="274" t="s">
        <v>239</v>
      </c>
      <c r="J452" s="261"/>
      <c r="K452" s="222"/>
      <c r="L452" s="262" t="s">
        <v>125</v>
      </c>
      <c r="M452" s="425" t="s">
        <v>129</v>
      </c>
      <c r="N452" s="274" t="s">
        <v>240</v>
      </c>
      <c r="O452" s="263" t="s">
        <v>127</v>
      </c>
      <c r="P452" s="303"/>
      <c r="Q452" s="263" t="b">
        <v>0</v>
      </c>
    </row>
    <row r="453">
      <c r="E453" s="266"/>
      <c r="F453" s="267"/>
      <c r="G453" s="268"/>
      <c r="H453" s="304" t="s">
        <v>242</v>
      </c>
      <c r="I453" s="271" t="s">
        <v>239</v>
      </c>
      <c r="J453" s="270"/>
      <c r="K453" s="324">
        <v>2.0</v>
      </c>
      <c r="L453" s="271">
        <f t="shared" ref="L453:M453" si="92">PARAMS(L452)</f>
        <v>7168</v>
      </c>
      <c r="M453" s="271">
        <f t="shared" si="92"/>
        <v>2048</v>
      </c>
      <c r="N453" s="271" t="s">
        <v>240</v>
      </c>
      <c r="O453" s="272"/>
      <c r="P453" s="440">
        <f>SIZEOF_IN_MIB(J453:M453, O452)</f>
        <v>14</v>
      </c>
      <c r="Q453" s="272"/>
    </row>
    <row r="454">
      <c r="E454" s="266"/>
      <c r="F454" s="267"/>
      <c r="G454" s="268"/>
      <c r="H454" s="534" t="s">
        <v>244</v>
      </c>
      <c r="I454" s="274" t="s">
        <v>239</v>
      </c>
      <c r="J454" s="261"/>
      <c r="K454" s="222"/>
      <c r="L454" s="262"/>
      <c r="M454" s="262"/>
      <c r="N454" s="274" t="s">
        <v>240</v>
      </c>
      <c r="O454" s="275"/>
      <c r="P454" s="303"/>
      <c r="Q454" s="275"/>
    </row>
    <row r="455">
      <c r="E455" s="266"/>
      <c r="F455" s="278"/>
      <c r="G455" s="279"/>
      <c r="H455" s="449" t="s">
        <v>246</v>
      </c>
      <c r="I455" s="271" t="s">
        <v>239</v>
      </c>
      <c r="J455" s="270"/>
      <c r="K455" s="324">
        <v>2.0</v>
      </c>
      <c r="L455" s="271">
        <f t="shared" ref="L455:M455" si="93">L453/SHARDING(L454)</f>
        <v>7168</v>
      </c>
      <c r="M455" s="271">
        <f t="shared" si="93"/>
        <v>2048</v>
      </c>
      <c r="N455" s="271" t="s">
        <v>240</v>
      </c>
      <c r="O455" s="280"/>
      <c r="P455" s="440">
        <f>SIZEOF_IN_MIB(J455:M455, O452)</f>
        <v>14</v>
      </c>
      <c r="Q455" s="280"/>
    </row>
    <row r="456">
      <c r="E456" s="266"/>
      <c r="F456" s="657" t="s">
        <v>257</v>
      </c>
      <c r="G456" s="260"/>
      <c r="H456" s="534" t="s">
        <v>238</v>
      </c>
      <c r="I456" s="274" t="s">
        <v>239</v>
      </c>
      <c r="J456" s="261"/>
      <c r="K456" s="262" t="s">
        <v>40</v>
      </c>
      <c r="L456" s="262" t="s">
        <v>38</v>
      </c>
      <c r="M456" s="262" t="s">
        <v>129</v>
      </c>
      <c r="N456" s="274" t="s">
        <v>240</v>
      </c>
      <c r="O456" s="658" t="s">
        <v>82</v>
      </c>
      <c r="P456" s="303"/>
      <c r="Q456" s="263" t="b">
        <v>0</v>
      </c>
    </row>
    <row r="457">
      <c r="E457" s="266"/>
      <c r="F457" s="267"/>
      <c r="G457" s="268"/>
      <c r="H457" s="304" t="s">
        <v>242</v>
      </c>
      <c r="I457" s="271" t="s">
        <v>239</v>
      </c>
      <c r="J457" s="269">
        <v>2.0</v>
      </c>
      <c r="K457" s="271">
        <f t="shared" ref="K457:M457" si="94">PARAMS(K456)</f>
        <v>4096</v>
      </c>
      <c r="L457" s="271">
        <f t="shared" si="94"/>
        <v>1</v>
      </c>
      <c r="M457" s="271">
        <f t="shared" si="94"/>
        <v>2048</v>
      </c>
      <c r="N457" s="271" t="s">
        <v>240</v>
      </c>
      <c r="O457" s="272"/>
      <c r="P457" s="440">
        <f>SIZEOF_IN_MIB(J457:M457, O456)</f>
        <v>32</v>
      </c>
      <c r="Q457" s="272"/>
    </row>
    <row r="458">
      <c r="E458" s="266"/>
      <c r="F458" s="267"/>
      <c r="G458" s="268"/>
      <c r="H458" s="534" t="s">
        <v>244</v>
      </c>
      <c r="I458" s="274" t="s">
        <v>239</v>
      </c>
      <c r="J458" s="261"/>
      <c r="K458" s="262" t="s">
        <v>33</v>
      </c>
      <c r="L458" s="262"/>
      <c r="M458" s="274"/>
      <c r="N458" s="274" t="s">
        <v>240</v>
      </c>
      <c r="O458" s="275"/>
      <c r="P458" s="303"/>
      <c r="Q458" s="275"/>
    </row>
    <row r="459">
      <c r="E459" s="266"/>
      <c r="F459" s="278"/>
      <c r="G459" s="279"/>
      <c r="H459" s="449" t="s">
        <v>246</v>
      </c>
      <c r="I459" s="271" t="s">
        <v>239</v>
      </c>
      <c r="J459" s="269">
        <v>2.0</v>
      </c>
      <c r="K459" s="271">
        <f t="shared" ref="K459:M459" si="95">K457/SHARDING(K458)</f>
        <v>2048</v>
      </c>
      <c r="L459" s="271">
        <f t="shared" si="95"/>
        <v>1</v>
      </c>
      <c r="M459" s="271">
        <f t="shared" si="95"/>
        <v>2048</v>
      </c>
      <c r="N459" s="271" t="s">
        <v>240</v>
      </c>
      <c r="O459" s="280"/>
      <c r="P459" s="440">
        <f>SIZEOF_IN_MIB(J459:M459, O456)</f>
        <v>16</v>
      </c>
      <c r="Q459" s="280"/>
    </row>
    <row r="460">
      <c r="E460" s="266"/>
      <c r="F460" s="297" t="s">
        <v>293</v>
      </c>
      <c r="G460" s="533"/>
      <c r="H460" s="659"/>
      <c r="I460" s="261"/>
      <c r="J460" s="261"/>
      <c r="K460" s="261"/>
      <c r="L460" s="274"/>
      <c r="M460" s="274"/>
      <c r="N460" s="274"/>
      <c r="O460" s="261"/>
      <c r="P460" s="303"/>
      <c r="Q460" s="660"/>
    </row>
    <row r="461">
      <c r="E461" s="266"/>
      <c r="F461" s="277"/>
      <c r="G461" s="600" t="s">
        <v>298</v>
      </c>
      <c r="H461" s="661"/>
      <c r="I461" s="419"/>
      <c r="J461" s="270"/>
      <c r="K461" s="270"/>
      <c r="L461" s="271"/>
      <c r="M461" s="271"/>
      <c r="N461" s="271"/>
      <c r="O461" s="270"/>
      <c r="P461" s="440"/>
      <c r="Q461" s="477"/>
    </row>
    <row r="462">
      <c r="E462" s="266"/>
      <c r="F462" s="662" t="s">
        <v>285</v>
      </c>
      <c r="G462" s="533" t="s">
        <v>286</v>
      </c>
      <c r="H462" s="595" t="str">
        <f>VLOOKUP(O448&amp;","&amp;O452,$T$2:$W$11,4, FALSE)</f>
        <v>fp8</v>
      </c>
      <c r="I462" s="386"/>
      <c r="J462" s="380"/>
      <c r="K462" s="380"/>
      <c r="L462" s="381"/>
      <c r="M462" s="381"/>
      <c r="N462" s="381"/>
      <c r="O462" s="380"/>
      <c r="P462" s="394"/>
      <c r="Q462" s="172"/>
    </row>
    <row r="463">
      <c r="E463" s="266"/>
      <c r="F463" s="266"/>
      <c r="G463" s="595" t="s">
        <v>299</v>
      </c>
      <c r="H463" s="599" t="str">
        <f>CALCULATE_FLOPS(J451:M451,J455:M455,M455,L455,H462)</f>
        <v>#N/A</v>
      </c>
      <c r="I463" s="386"/>
      <c r="J463" s="380"/>
      <c r="K463" s="380"/>
      <c r="L463" s="381"/>
      <c r="M463" s="381"/>
      <c r="N463" s="381"/>
      <c r="O463" s="380"/>
      <c r="P463" s="394"/>
      <c r="Q463" s="172"/>
    </row>
    <row r="464">
      <c r="E464" s="266"/>
      <c r="F464" s="277"/>
      <c r="G464" s="600" t="s">
        <v>288</v>
      </c>
      <c r="H464" s="663" t="str">
        <f>COMPUTE_TIME_MS(H463, H462)</f>
        <v>#N/A</v>
      </c>
      <c r="I464" s="390"/>
      <c r="J464" s="391"/>
      <c r="K464" s="391"/>
      <c r="L464" s="392"/>
      <c r="M464" s="392"/>
      <c r="N464" s="392"/>
      <c r="O464" s="391"/>
      <c r="P464" s="602"/>
      <c r="Q464" s="172"/>
    </row>
    <row r="465">
      <c r="E465" s="266"/>
      <c r="F465" s="662" t="s">
        <v>289</v>
      </c>
      <c r="G465" s="595" t="s">
        <v>290</v>
      </c>
      <c r="H465" s="603">
        <f>IF(Q448,0,P451)+IF(Q452,0,P455)+IF(Q456,0,P459)</f>
        <v>44</v>
      </c>
      <c r="I465" s="380"/>
      <c r="J465" s="380"/>
      <c r="K465" s="380"/>
      <c r="L465" s="381"/>
      <c r="M465" s="381"/>
      <c r="N465" s="381"/>
      <c r="O465" s="380"/>
      <c r="P465" s="394"/>
      <c r="Q465" s="172"/>
    </row>
    <row r="466">
      <c r="E466" s="277"/>
      <c r="F466" s="277"/>
      <c r="G466" s="604" t="s">
        <v>291</v>
      </c>
      <c r="H466" s="664">
        <f>HBM_TIME_MS(H465)</f>
        <v>0.01468515038</v>
      </c>
      <c r="I466" s="391"/>
      <c r="J466" s="391"/>
      <c r="K466" s="391"/>
      <c r="L466" s="392"/>
      <c r="M466" s="392"/>
      <c r="N466" s="392"/>
      <c r="O466" s="391"/>
      <c r="P466" s="602"/>
      <c r="Q466" s="172"/>
    </row>
    <row r="467">
      <c r="E467" s="258" t="s">
        <v>388</v>
      </c>
      <c r="F467" s="656" t="s">
        <v>249</v>
      </c>
      <c r="G467" s="260"/>
      <c r="H467" s="463" t="s">
        <v>238</v>
      </c>
      <c r="I467" s="261" t="s">
        <v>239</v>
      </c>
      <c r="J467" s="331"/>
      <c r="K467" s="665" t="s">
        <v>40</v>
      </c>
      <c r="L467" s="665" t="s">
        <v>38</v>
      </c>
      <c r="M467" s="666" t="s">
        <v>129</v>
      </c>
      <c r="N467" s="261" t="s">
        <v>240</v>
      </c>
      <c r="O467" s="263" t="s">
        <v>63</v>
      </c>
      <c r="P467" s="303"/>
      <c r="Q467" s="263" t="b">
        <v>0</v>
      </c>
    </row>
    <row r="468">
      <c r="E468" s="266"/>
      <c r="F468" s="267"/>
      <c r="G468" s="268"/>
      <c r="H468" s="304" t="s">
        <v>242</v>
      </c>
      <c r="I468" s="270" t="s">
        <v>239</v>
      </c>
      <c r="J468" s="326"/>
      <c r="K468" s="667">
        <f t="shared" ref="K468:M468" si="96">PARAMS(K467)</f>
        <v>4096</v>
      </c>
      <c r="L468" s="668">
        <f t="shared" si="96"/>
        <v>1</v>
      </c>
      <c r="M468" s="668">
        <f t="shared" si="96"/>
        <v>2048</v>
      </c>
      <c r="N468" s="270" t="s">
        <v>240</v>
      </c>
      <c r="O468" s="272"/>
      <c r="P468" s="440">
        <f>SIZEOF_IN_MIB(J468:M468, O467)</f>
        <v>8</v>
      </c>
      <c r="Q468" s="272"/>
    </row>
    <row r="469">
      <c r="E469" s="266"/>
      <c r="F469" s="267"/>
      <c r="G469" s="268"/>
      <c r="H469" s="534" t="s">
        <v>244</v>
      </c>
      <c r="I469" s="274" t="s">
        <v>239</v>
      </c>
      <c r="J469" s="330"/>
      <c r="K469" s="665" t="s">
        <v>33</v>
      </c>
      <c r="L469" s="331"/>
      <c r="M469" s="331"/>
      <c r="N469" s="274" t="s">
        <v>240</v>
      </c>
      <c r="O469" s="275"/>
      <c r="P469" s="303"/>
      <c r="Q469" s="275"/>
    </row>
    <row r="470">
      <c r="E470" s="266"/>
      <c r="F470" s="278"/>
      <c r="G470" s="279"/>
      <c r="H470" s="304" t="s">
        <v>246</v>
      </c>
      <c r="I470" s="271" t="s">
        <v>239</v>
      </c>
      <c r="J470" s="325"/>
      <c r="K470" s="670">
        <f t="shared" ref="K470:M470" si="97">K468/SHARDING(K469)</f>
        <v>2048</v>
      </c>
      <c r="L470" s="670">
        <f t="shared" si="97"/>
        <v>1</v>
      </c>
      <c r="M470" s="670">
        <f t="shared" si="97"/>
        <v>2048</v>
      </c>
      <c r="N470" s="271" t="s">
        <v>240</v>
      </c>
      <c r="O470" s="280"/>
      <c r="P470" s="440">
        <f>SIZEOF_IN_MIB(J470:M470, O467)</f>
        <v>4</v>
      </c>
      <c r="Q470" s="280"/>
    </row>
    <row r="471">
      <c r="E471" s="266"/>
      <c r="F471" s="657" t="s">
        <v>253</v>
      </c>
      <c r="G471" s="260"/>
      <c r="H471" s="534" t="s">
        <v>238</v>
      </c>
      <c r="I471" s="274" t="s">
        <v>239</v>
      </c>
      <c r="J471" s="330"/>
      <c r="K471" s="317"/>
      <c r="L471" s="665" t="s">
        <v>129</v>
      </c>
      <c r="M471" s="666" t="s">
        <v>125</v>
      </c>
      <c r="N471" s="274" t="s">
        <v>240</v>
      </c>
      <c r="O471" s="263" t="s">
        <v>127</v>
      </c>
      <c r="P471" s="303"/>
      <c r="Q471" s="263" t="b">
        <v>0</v>
      </c>
    </row>
    <row r="472">
      <c r="E472" s="266"/>
      <c r="F472" s="267"/>
      <c r="G472" s="268"/>
      <c r="H472" s="304" t="s">
        <v>242</v>
      </c>
      <c r="I472" s="271" t="s">
        <v>239</v>
      </c>
      <c r="J472" s="325"/>
      <c r="K472" s="314"/>
      <c r="L472" s="670">
        <f t="shared" ref="L472:M472" si="98">PARAMS(L471)</f>
        <v>2048</v>
      </c>
      <c r="M472" s="670">
        <f t="shared" si="98"/>
        <v>7168</v>
      </c>
      <c r="N472" s="271" t="s">
        <v>240</v>
      </c>
      <c r="O472" s="272"/>
      <c r="P472" s="440">
        <f>SIZEOF_IN_MIB(J472:M472, O471)</f>
        <v>7</v>
      </c>
      <c r="Q472" s="272"/>
    </row>
    <row r="473">
      <c r="E473" s="266"/>
      <c r="F473" s="267"/>
      <c r="G473" s="268"/>
      <c r="H473" s="534" t="s">
        <v>244</v>
      </c>
      <c r="I473" s="274" t="s">
        <v>239</v>
      </c>
      <c r="J473" s="330"/>
      <c r="K473" s="317"/>
      <c r="L473" s="331"/>
      <c r="M473" s="331"/>
      <c r="N473" s="274" t="s">
        <v>240</v>
      </c>
      <c r="O473" s="275"/>
      <c r="P473" s="303"/>
      <c r="Q473" s="275"/>
    </row>
    <row r="474">
      <c r="E474" s="266"/>
      <c r="F474" s="278"/>
      <c r="G474" s="279"/>
      <c r="H474" s="449" t="s">
        <v>246</v>
      </c>
      <c r="I474" s="271" t="s">
        <v>239</v>
      </c>
      <c r="J474" s="325"/>
      <c r="K474" s="314"/>
      <c r="L474" s="670">
        <f t="shared" ref="L474:M474" si="99">L472/SHARDING(L473)</f>
        <v>2048</v>
      </c>
      <c r="M474" s="670">
        <f t="shared" si="99"/>
        <v>7168</v>
      </c>
      <c r="N474" s="271" t="s">
        <v>240</v>
      </c>
      <c r="O474" s="280"/>
      <c r="P474" s="440">
        <f>SIZEOF_IN_MIB(J474:M474, O471)</f>
        <v>7</v>
      </c>
      <c r="Q474" s="280"/>
    </row>
    <row r="475">
      <c r="E475" s="266"/>
      <c r="F475" s="657" t="s">
        <v>257</v>
      </c>
      <c r="G475" s="260"/>
      <c r="H475" s="534" t="s">
        <v>238</v>
      </c>
      <c r="I475" s="274" t="s">
        <v>239</v>
      </c>
      <c r="J475" s="330"/>
      <c r="K475" s="665" t="s">
        <v>40</v>
      </c>
      <c r="L475" s="665" t="s">
        <v>38</v>
      </c>
      <c r="M475" s="665" t="s">
        <v>125</v>
      </c>
      <c r="N475" s="274" t="s">
        <v>240</v>
      </c>
      <c r="O475" s="658" t="s">
        <v>82</v>
      </c>
      <c r="P475" s="303"/>
      <c r="Q475" s="263" t="b">
        <v>0</v>
      </c>
    </row>
    <row r="476">
      <c r="E476" s="266"/>
      <c r="F476" s="267"/>
      <c r="G476" s="268"/>
      <c r="H476" s="304" t="s">
        <v>242</v>
      </c>
      <c r="I476" s="271" t="s">
        <v>239</v>
      </c>
      <c r="J476" s="326"/>
      <c r="K476" s="667">
        <f t="shared" ref="K476:M476" si="100">PARAMS(K475)</f>
        <v>4096</v>
      </c>
      <c r="L476" s="670">
        <f t="shared" si="100"/>
        <v>1</v>
      </c>
      <c r="M476" s="670">
        <f t="shared" si="100"/>
        <v>7168</v>
      </c>
      <c r="N476" s="271" t="s">
        <v>240</v>
      </c>
      <c r="O476" s="272"/>
      <c r="P476" s="440">
        <f>SIZEOF_IN_MIB(J476:M476, O475)</f>
        <v>56</v>
      </c>
      <c r="Q476" s="272"/>
    </row>
    <row r="477">
      <c r="E477" s="266"/>
      <c r="F477" s="267"/>
      <c r="G477" s="268"/>
      <c r="H477" s="534" t="s">
        <v>244</v>
      </c>
      <c r="I477" s="274" t="s">
        <v>239</v>
      </c>
      <c r="J477" s="330"/>
      <c r="K477" s="665" t="s">
        <v>33</v>
      </c>
      <c r="L477" s="331"/>
      <c r="M477" s="331"/>
      <c r="N477" s="274" t="s">
        <v>240</v>
      </c>
      <c r="O477" s="275"/>
      <c r="P477" s="303"/>
      <c r="Q477" s="275"/>
    </row>
    <row r="478">
      <c r="E478" s="266"/>
      <c r="F478" s="278"/>
      <c r="G478" s="279"/>
      <c r="H478" s="449" t="s">
        <v>246</v>
      </c>
      <c r="I478" s="271" t="s">
        <v>239</v>
      </c>
      <c r="J478" s="326"/>
      <c r="K478" s="670">
        <f t="shared" ref="K478:M478" si="101">K476/SHARDING(K477)</f>
        <v>2048</v>
      </c>
      <c r="L478" s="670">
        <f t="shared" si="101"/>
        <v>1</v>
      </c>
      <c r="M478" s="670">
        <f t="shared" si="101"/>
        <v>7168</v>
      </c>
      <c r="N478" s="271" t="s">
        <v>240</v>
      </c>
      <c r="O478" s="280"/>
      <c r="P478" s="440">
        <f>SIZEOF_IN_MIB(J478:M478, O475)</f>
        <v>28</v>
      </c>
      <c r="Q478" s="280"/>
    </row>
    <row r="479">
      <c r="E479" s="266"/>
      <c r="F479" s="297" t="s">
        <v>293</v>
      </c>
      <c r="G479" s="533"/>
      <c r="H479" s="659"/>
      <c r="I479" s="261"/>
      <c r="J479" s="261"/>
      <c r="K479" s="261"/>
      <c r="L479" s="274"/>
      <c r="M479" s="274"/>
      <c r="N479" s="274"/>
      <c r="O479" s="261"/>
      <c r="P479" s="303"/>
      <c r="Q479" s="660"/>
    </row>
    <row r="480">
      <c r="E480" s="266"/>
      <c r="F480" s="277"/>
      <c r="G480" s="600" t="s">
        <v>298</v>
      </c>
      <c r="H480" s="661"/>
      <c r="I480" s="419"/>
      <c r="J480" s="270"/>
      <c r="K480" s="270"/>
      <c r="L480" s="271"/>
      <c r="M480" s="271"/>
      <c r="N480" s="271"/>
      <c r="O480" s="270"/>
      <c r="P480" s="440"/>
      <c r="Q480" s="477"/>
    </row>
    <row r="481">
      <c r="E481" s="266"/>
      <c r="F481" s="662" t="s">
        <v>285</v>
      </c>
      <c r="G481" s="533" t="s">
        <v>286</v>
      </c>
      <c r="H481" s="595" t="str">
        <f>VLOOKUP(O467&amp;","&amp;O471,$T$2:$W$11,4, FALSE)</f>
        <v>fp8</v>
      </c>
      <c r="I481" s="386"/>
      <c r="J481" s="380"/>
      <c r="K481" s="380"/>
      <c r="L481" s="381"/>
      <c r="M481" s="381"/>
      <c r="N481" s="381"/>
      <c r="O481" s="380"/>
      <c r="P481" s="394"/>
      <c r="Q481" s="172"/>
    </row>
    <row r="482">
      <c r="E482" s="266"/>
      <c r="F482" s="266"/>
      <c r="G482" s="595" t="s">
        <v>299</v>
      </c>
      <c r="H482" s="599" t="str">
        <f>CALCULATE_FLOPS(J470:M470,J474:M474,M474,L474,H481)</f>
        <v>#N/A</v>
      </c>
      <c r="I482" s="386"/>
      <c r="J482" s="380"/>
      <c r="K482" s="380"/>
      <c r="L482" s="381"/>
      <c r="M482" s="381"/>
      <c r="N482" s="381"/>
      <c r="O482" s="380"/>
      <c r="P482" s="394"/>
      <c r="Q482" s="172"/>
    </row>
    <row r="483">
      <c r="E483" s="266"/>
      <c r="F483" s="277"/>
      <c r="G483" s="600" t="s">
        <v>288</v>
      </c>
      <c r="H483" s="663" t="str">
        <f>COMPUTE_TIME_MS(H482, H481)</f>
        <v>#N/A</v>
      </c>
      <c r="I483" s="390"/>
      <c r="J483" s="391"/>
      <c r="K483" s="391"/>
      <c r="L483" s="392"/>
      <c r="M483" s="392"/>
      <c r="N483" s="392"/>
      <c r="O483" s="391"/>
      <c r="P483" s="602"/>
      <c r="Q483" s="172"/>
    </row>
    <row r="484">
      <c r="E484" s="266"/>
      <c r="F484" s="662" t="s">
        <v>289</v>
      </c>
      <c r="G484" s="595" t="s">
        <v>290</v>
      </c>
      <c r="H484" s="603">
        <f>IF(Q467,0,P470)+IF(Q471,0,P474)+IF(Q475,0,P478)</f>
        <v>39</v>
      </c>
      <c r="I484" s="380"/>
      <c r="J484" s="380"/>
      <c r="K484" s="380"/>
      <c r="L484" s="381"/>
      <c r="M484" s="381"/>
      <c r="N484" s="381"/>
      <c r="O484" s="380"/>
      <c r="P484" s="394"/>
      <c r="Q484" s="172"/>
    </row>
    <row r="485">
      <c r="E485" s="277"/>
      <c r="F485" s="277"/>
      <c r="G485" s="604" t="s">
        <v>291</v>
      </c>
      <c r="H485" s="664">
        <f>HBM_TIME_MS(H484)</f>
        <v>0.01301638329</v>
      </c>
      <c r="I485" s="391"/>
      <c r="J485" s="391"/>
      <c r="K485" s="391"/>
      <c r="L485" s="392"/>
      <c r="M485" s="392"/>
      <c r="N485" s="392"/>
      <c r="O485" s="391"/>
      <c r="P485" s="602"/>
      <c r="Q485" s="172"/>
    </row>
    <row r="486">
      <c r="P486" s="147"/>
    </row>
    <row r="487">
      <c r="P487" s="147"/>
    </row>
    <row r="488">
      <c r="P488" s="147"/>
    </row>
    <row r="489">
      <c r="P489" s="147"/>
    </row>
    <row r="490">
      <c r="P490" s="147"/>
    </row>
    <row r="491">
      <c r="P491" s="147"/>
    </row>
    <row r="492">
      <c r="P492" s="147"/>
    </row>
    <row r="493">
      <c r="P493" s="147"/>
    </row>
    <row r="494">
      <c r="P494" s="147"/>
    </row>
    <row r="495">
      <c r="P495" s="147"/>
    </row>
    <row r="496">
      <c r="P496" s="147"/>
    </row>
    <row r="497">
      <c r="P497" s="147"/>
    </row>
    <row r="498">
      <c r="P498" s="147"/>
    </row>
    <row r="499">
      <c r="P499" s="147"/>
    </row>
    <row r="500">
      <c r="P500" s="147"/>
    </row>
    <row r="501">
      <c r="P501" s="147"/>
    </row>
    <row r="502">
      <c r="P502" s="147"/>
    </row>
    <row r="503">
      <c r="P503" s="147"/>
    </row>
    <row r="504">
      <c r="P504" s="147"/>
    </row>
    <row r="505">
      <c r="P505" s="147"/>
    </row>
    <row r="506">
      <c r="P506" s="147"/>
    </row>
    <row r="507">
      <c r="P507" s="147"/>
    </row>
    <row r="508">
      <c r="P508" s="147"/>
    </row>
    <row r="509">
      <c r="P509" s="147"/>
    </row>
    <row r="510">
      <c r="P510" s="147"/>
    </row>
    <row r="511">
      <c r="P511" s="147"/>
    </row>
    <row r="512">
      <c r="P512" s="147"/>
    </row>
    <row r="513">
      <c r="P513" s="147"/>
    </row>
    <row r="514">
      <c r="P514" s="147"/>
    </row>
    <row r="515">
      <c r="P515" s="147"/>
    </row>
    <row r="516">
      <c r="P516" s="147"/>
    </row>
    <row r="517">
      <c r="P517" s="147"/>
    </row>
    <row r="518">
      <c r="P518" s="147"/>
    </row>
    <row r="519">
      <c r="P519" s="147"/>
    </row>
    <row r="520">
      <c r="P520" s="147"/>
    </row>
    <row r="521">
      <c r="P521" s="147"/>
    </row>
    <row r="522">
      <c r="P522" s="147"/>
    </row>
    <row r="523">
      <c r="P523" s="147"/>
    </row>
    <row r="524">
      <c r="P524" s="147"/>
    </row>
    <row r="525">
      <c r="P525" s="147"/>
    </row>
    <row r="526">
      <c r="P526" s="147"/>
    </row>
    <row r="527">
      <c r="P527" s="147"/>
    </row>
    <row r="528">
      <c r="P528" s="147"/>
    </row>
    <row r="529">
      <c r="P529" s="147"/>
    </row>
    <row r="530">
      <c r="P530" s="147"/>
    </row>
    <row r="531">
      <c r="P531" s="147"/>
    </row>
    <row r="532">
      <c r="P532" s="147"/>
    </row>
    <row r="533">
      <c r="P533" s="147"/>
    </row>
    <row r="534">
      <c r="P534" s="147"/>
    </row>
    <row r="535">
      <c r="P535" s="147"/>
    </row>
    <row r="536">
      <c r="P536" s="147"/>
    </row>
    <row r="537">
      <c r="P537" s="147"/>
    </row>
    <row r="538">
      <c r="P538" s="147"/>
    </row>
    <row r="539">
      <c r="P539" s="147"/>
    </row>
    <row r="540">
      <c r="P540" s="147"/>
    </row>
    <row r="541">
      <c r="P541" s="147"/>
    </row>
    <row r="542">
      <c r="P542" s="147"/>
    </row>
    <row r="543">
      <c r="P543" s="147"/>
    </row>
    <row r="544">
      <c r="P544" s="147"/>
    </row>
    <row r="545">
      <c r="P545" s="147"/>
    </row>
    <row r="546">
      <c r="P546" s="147"/>
    </row>
    <row r="547">
      <c r="P547" s="147"/>
    </row>
    <row r="548">
      <c r="P548" s="147"/>
    </row>
    <row r="549">
      <c r="P549" s="147"/>
    </row>
    <row r="550">
      <c r="P550" s="147"/>
    </row>
    <row r="551">
      <c r="P551" s="147"/>
    </row>
    <row r="552">
      <c r="P552" s="147"/>
    </row>
    <row r="553">
      <c r="P553" s="147"/>
    </row>
    <row r="554">
      <c r="P554" s="147"/>
    </row>
    <row r="555">
      <c r="P555" s="147"/>
    </row>
    <row r="556">
      <c r="P556" s="147"/>
    </row>
    <row r="557">
      <c r="P557" s="147"/>
    </row>
    <row r="558">
      <c r="P558" s="147"/>
    </row>
    <row r="559">
      <c r="P559" s="147"/>
    </row>
    <row r="560">
      <c r="P560" s="147"/>
    </row>
    <row r="561">
      <c r="P561" s="147"/>
    </row>
    <row r="562">
      <c r="P562" s="147"/>
    </row>
    <row r="563">
      <c r="P563" s="147"/>
    </row>
    <row r="564">
      <c r="P564" s="147"/>
    </row>
    <row r="565">
      <c r="P565" s="147"/>
    </row>
    <row r="566">
      <c r="P566" s="147"/>
    </row>
    <row r="567">
      <c r="P567" s="147"/>
    </row>
    <row r="568">
      <c r="P568" s="147"/>
    </row>
    <row r="569">
      <c r="P569" s="147"/>
    </row>
    <row r="570">
      <c r="P570" s="147"/>
    </row>
    <row r="571">
      <c r="P571" s="147"/>
    </row>
    <row r="572">
      <c r="P572" s="147"/>
    </row>
    <row r="573">
      <c r="P573" s="147"/>
    </row>
    <row r="574">
      <c r="P574" s="147"/>
    </row>
    <row r="575">
      <c r="P575" s="147"/>
    </row>
    <row r="576">
      <c r="P576" s="147"/>
    </row>
    <row r="577">
      <c r="P577" s="147"/>
    </row>
    <row r="578">
      <c r="P578" s="147"/>
    </row>
    <row r="579">
      <c r="P579" s="147"/>
    </row>
    <row r="580">
      <c r="P580" s="147"/>
    </row>
    <row r="581">
      <c r="P581" s="147"/>
    </row>
    <row r="582">
      <c r="P582" s="147"/>
    </row>
    <row r="583">
      <c r="P583" s="147"/>
    </row>
    <row r="584">
      <c r="P584" s="147"/>
    </row>
    <row r="585">
      <c r="P585" s="147"/>
    </row>
    <row r="586">
      <c r="P586" s="147"/>
    </row>
    <row r="587">
      <c r="P587" s="147"/>
    </row>
    <row r="588">
      <c r="P588" s="147"/>
    </row>
    <row r="589">
      <c r="P589" s="147"/>
    </row>
    <row r="590">
      <c r="P590" s="147"/>
    </row>
    <row r="591">
      <c r="P591" s="147"/>
    </row>
    <row r="592">
      <c r="P592" s="147"/>
    </row>
    <row r="593">
      <c r="P593" s="147"/>
    </row>
    <row r="594">
      <c r="P594" s="147"/>
    </row>
    <row r="595">
      <c r="P595" s="147"/>
    </row>
    <row r="596">
      <c r="P596" s="147"/>
    </row>
    <row r="597">
      <c r="P597" s="147"/>
    </row>
    <row r="598">
      <c r="P598" s="147"/>
    </row>
    <row r="599">
      <c r="P599" s="147"/>
    </row>
    <row r="600">
      <c r="P600" s="147"/>
    </row>
    <row r="601">
      <c r="P601" s="147"/>
    </row>
    <row r="602">
      <c r="P602" s="147"/>
    </row>
    <row r="603">
      <c r="P603" s="147"/>
    </row>
    <row r="604">
      <c r="P604" s="147"/>
    </row>
    <row r="605">
      <c r="P605" s="147"/>
    </row>
    <row r="606">
      <c r="P606" s="147"/>
    </row>
    <row r="607">
      <c r="P607" s="147"/>
    </row>
    <row r="608">
      <c r="P608" s="147"/>
    </row>
    <row r="609">
      <c r="P609" s="147"/>
    </row>
    <row r="610">
      <c r="P610" s="147"/>
    </row>
    <row r="611">
      <c r="P611" s="147"/>
    </row>
    <row r="612">
      <c r="P612" s="147"/>
    </row>
    <row r="613">
      <c r="P613" s="147"/>
    </row>
    <row r="614">
      <c r="P614" s="147"/>
    </row>
    <row r="615">
      <c r="P615" s="147"/>
    </row>
    <row r="616">
      <c r="P616" s="147"/>
    </row>
    <row r="617">
      <c r="P617" s="147"/>
    </row>
    <row r="618">
      <c r="P618" s="147"/>
    </row>
    <row r="619">
      <c r="P619" s="147"/>
    </row>
    <row r="620">
      <c r="P620" s="147"/>
    </row>
    <row r="621">
      <c r="P621" s="147"/>
    </row>
    <row r="622">
      <c r="P622" s="147"/>
    </row>
    <row r="623">
      <c r="P623" s="147"/>
    </row>
    <row r="624">
      <c r="P624" s="147"/>
    </row>
    <row r="625">
      <c r="P625" s="147"/>
    </row>
    <row r="626">
      <c r="P626" s="147"/>
    </row>
    <row r="627">
      <c r="P627" s="147"/>
    </row>
    <row r="628">
      <c r="P628" s="147"/>
    </row>
    <row r="629">
      <c r="P629" s="147"/>
    </row>
    <row r="630">
      <c r="P630" s="147"/>
    </row>
    <row r="631">
      <c r="P631" s="147"/>
    </row>
    <row r="632">
      <c r="P632" s="147"/>
    </row>
    <row r="633">
      <c r="P633" s="147"/>
    </row>
    <row r="634">
      <c r="P634" s="147"/>
    </row>
    <row r="635">
      <c r="P635" s="147"/>
    </row>
    <row r="636">
      <c r="P636" s="147"/>
    </row>
    <row r="637">
      <c r="P637" s="147"/>
    </row>
    <row r="638">
      <c r="P638" s="147"/>
    </row>
    <row r="639">
      <c r="P639" s="147"/>
    </row>
    <row r="640">
      <c r="P640" s="147"/>
    </row>
    <row r="641">
      <c r="P641" s="147"/>
    </row>
    <row r="642">
      <c r="P642" s="147"/>
    </row>
    <row r="643">
      <c r="P643" s="147"/>
    </row>
    <row r="644">
      <c r="P644" s="147"/>
    </row>
    <row r="645">
      <c r="P645" s="147"/>
    </row>
    <row r="646">
      <c r="P646" s="147"/>
    </row>
    <row r="647">
      <c r="P647" s="147"/>
    </row>
    <row r="648">
      <c r="P648" s="147"/>
    </row>
    <row r="649">
      <c r="P649" s="147"/>
    </row>
    <row r="650">
      <c r="P650" s="147"/>
    </row>
    <row r="651">
      <c r="P651" s="147"/>
    </row>
    <row r="652">
      <c r="P652" s="147"/>
    </row>
    <row r="653">
      <c r="P653" s="147"/>
    </row>
    <row r="654">
      <c r="P654" s="147"/>
    </row>
    <row r="655">
      <c r="P655" s="147"/>
    </row>
    <row r="656">
      <c r="P656" s="147"/>
    </row>
    <row r="657">
      <c r="P657" s="147"/>
    </row>
    <row r="658">
      <c r="P658" s="147"/>
    </row>
    <row r="659">
      <c r="P659" s="147"/>
    </row>
    <row r="660">
      <c r="P660" s="147"/>
    </row>
    <row r="661">
      <c r="P661" s="147"/>
    </row>
    <row r="662">
      <c r="P662" s="147"/>
    </row>
    <row r="663">
      <c r="P663" s="147"/>
    </row>
    <row r="664">
      <c r="P664" s="147"/>
    </row>
    <row r="665">
      <c r="P665" s="147"/>
    </row>
    <row r="666">
      <c r="P666" s="147"/>
    </row>
    <row r="667">
      <c r="P667" s="147"/>
    </row>
    <row r="668">
      <c r="P668" s="147"/>
    </row>
    <row r="669">
      <c r="P669" s="147"/>
    </row>
    <row r="670">
      <c r="P670" s="147"/>
    </row>
    <row r="671">
      <c r="P671" s="147"/>
    </row>
    <row r="672">
      <c r="P672" s="147"/>
    </row>
    <row r="673">
      <c r="P673" s="147"/>
    </row>
    <row r="674">
      <c r="P674" s="147"/>
    </row>
    <row r="675">
      <c r="P675" s="147"/>
    </row>
    <row r="676">
      <c r="P676" s="147"/>
    </row>
    <row r="677">
      <c r="P677" s="147"/>
    </row>
    <row r="678">
      <c r="P678" s="147"/>
    </row>
    <row r="679">
      <c r="P679" s="147"/>
    </row>
    <row r="680">
      <c r="P680" s="147"/>
    </row>
    <row r="681">
      <c r="P681" s="147"/>
    </row>
    <row r="682">
      <c r="P682" s="147"/>
    </row>
    <row r="683">
      <c r="P683" s="147"/>
    </row>
    <row r="684">
      <c r="P684" s="147"/>
    </row>
    <row r="685">
      <c r="P685" s="147"/>
    </row>
    <row r="686">
      <c r="P686" s="147"/>
    </row>
    <row r="687">
      <c r="P687" s="147"/>
    </row>
    <row r="688">
      <c r="P688" s="147"/>
    </row>
    <row r="689">
      <c r="P689" s="147"/>
    </row>
    <row r="690">
      <c r="P690" s="147"/>
    </row>
    <row r="691">
      <c r="P691" s="147"/>
    </row>
    <row r="692">
      <c r="P692" s="147"/>
    </row>
    <row r="693">
      <c r="P693" s="147"/>
    </row>
    <row r="694">
      <c r="P694" s="147"/>
    </row>
    <row r="695">
      <c r="P695" s="147"/>
    </row>
    <row r="696">
      <c r="P696" s="147"/>
    </row>
    <row r="697">
      <c r="P697" s="147"/>
    </row>
    <row r="698">
      <c r="P698" s="147"/>
    </row>
    <row r="699">
      <c r="P699" s="147"/>
    </row>
    <row r="700">
      <c r="P700" s="147"/>
    </row>
    <row r="701">
      <c r="P701" s="147"/>
    </row>
    <row r="702">
      <c r="P702" s="147"/>
    </row>
    <row r="703">
      <c r="P703" s="147"/>
    </row>
    <row r="704">
      <c r="P704" s="147"/>
    </row>
    <row r="705">
      <c r="P705" s="147"/>
    </row>
    <row r="706">
      <c r="P706" s="147"/>
    </row>
    <row r="707">
      <c r="P707" s="147"/>
    </row>
    <row r="708">
      <c r="P708" s="147"/>
    </row>
    <row r="709">
      <c r="P709" s="147"/>
    </row>
    <row r="710">
      <c r="P710" s="147"/>
    </row>
    <row r="711">
      <c r="P711" s="147"/>
    </row>
    <row r="712">
      <c r="P712" s="147"/>
    </row>
    <row r="713">
      <c r="P713" s="147"/>
    </row>
    <row r="714">
      <c r="P714" s="147"/>
    </row>
    <row r="715">
      <c r="P715" s="147"/>
    </row>
    <row r="716">
      <c r="P716" s="147"/>
    </row>
    <row r="717">
      <c r="P717" s="147"/>
    </row>
    <row r="718">
      <c r="P718" s="147"/>
    </row>
    <row r="719">
      <c r="P719" s="147"/>
    </row>
    <row r="720">
      <c r="P720" s="147"/>
    </row>
    <row r="721">
      <c r="P721" s="147"/>
    </row>
    <row r="722">
      <c r="P722" s="147"/>
    </row>
    <row r="723">
      <c r="P723" s="147"/>
    </row>
    <row r="724">
      <c r="P724" s="147"/>
    </row>
    <row r="725">
      <c r="P725" s="147"/>
    </row>
    <row r="726">
      <c r="P726" s="147"/>
    </row>
    <row r="727">
      <c r="P727" s="147"/>
    </row>
    <row r="728">
      <c r="P728" s="147"/>
    </row>
    <row r="729">
      <c r="P729" s="147"/>
    </row>
    <row r="730">
      <c r="P730" s="147"/>
    </row>
    <row r="731">
      <c r="P731" s="147"/>
    </row>
    <row r="732">
      <c r="P732" s="147"/>
    </row>
    <row r="733">
      <c r="P733" s="147"/>
    </row>
    <row r="734">
      <c r="P734" s="147"/>
    </row>
    <row r="735">
      <c r="P735" s="147"/>
    </row>
    <row r="736">
      <c r="P736" s="147"/>
    </row>
    <row r="737">
      <c r="P737" s="147"/>
    </row>
    <row r="738">
      <c r="P738" s="147"/>
    </row>
    <row r="739">
      <c r="P739" s="147"/>
    </row>
    <row r="740">
      <c r="P740" s="147"/>
    </row>
    <row r="741">
      <c r="P741" s="147"/>
    </row>
    <row r="742">
      <c r="P742" s="147"/>
    </row>
    <row r="743">
      <c r="P743" s="147"/>
    </row>
    <row r="744">
      <c r="P744" s="147"/>
    </row>
    <row r="745">
      <c r="P745" s="147"/>
    </row>
    <row r="746">
      <c r="P746" s="147"/>
    </row>
    <row r="747">
      <c r="P747" s="147"/>
    </row>
    <row r="748">
      <c r="P748" s="147"/>
    </row>
    <row r="749">
      <c r="P749" s="147"/>
    </row>
    <row r="750">
      <c r="P750" s="147"/>
    </row>
    <row r="751">
      <c r="P751" s="147"/>
    </row>
    <row r="752">
      <c r="P752" s="147"/>
    </row>
    <row r="753">
      <c r="P753" s="147"/>
    </row>
    <row r="754">
      <c r="P754" s="147"/>
    </row>
    <row r="755">
      <c r="P755" s="147"/>
    </row>
    <row r="756">
      <c r="P756" s="147"/>
    </row>
    <row r="757">
      <c r="P757" s="147"/>
    </row>
    <row r="758">
      <c r="P758" s="147"/>
    </row>
    <row r="759">
      <c r="P759" s="147"/>
    </row>
    <row r="760">
      <c r="P760" s="147"/>
    </row>
    <row r="761">
      <c r="P761" s="147"/>
    </row>
    <row r="762">
      <c r="P762" s="147"/>
    </row>
    <row r="763">
      <c r="P763" s="147"/>
    </row>
    <row r="764">
      <c r="P764" s="147"/>
    </row>
    <row r="765">
      <c r="P765" s="147"/>
    </row>
    <row r="766">
      <c r="P766" s="147"/>
    </row>
    <row r="767">
      <c r="P767" s="147"/>
    </row>
    <row r="768">
      <c r="P768" s="147"/>
    </row>
    <row r="769">
      <c r="P769" s="147"/>
    </row>
    <row r="770">
      <c r="P770" s="147"/>
    </row>
    <row r="771">
      <c r="P771" s="147"/>
    </row>
    <row r="772">
      <c r="P772" s="147"/>
    </row>
    <row r="773">
      <c r="P773" s="147"/>
    </row>
    <row r="774">
      <c r="P774" s="147"/>
    </row>
    <row r="775">
      <c r="P775" s="147"/>
    </row>
    <row r="776">
      <c r="P776" s="147"/>
    </row>
    <row r="777">
      <c r="P777" s="147"/>
    </row>
    <row r="778">
      <c r="P778" s="147"/>
    </row>
    <row r="779">
      <c r="P779" s="147"/>
    </row>
    <row r="780">
      <c r="P780" s="147"/>
    </row>
    <row r="781">
      <c r="P781" s="147"/>
    </row>
    <row r="782">
      <c r="P782" s="147"/>
    </row>
    <row r="783">
      <c r="P783" s="147"/>
    </row>
    <row r="784">
      <c r="P784" s="147"/>
    </row>
    <row r="785">
      <c r="P785" s="147"/>
    </row>
    <row r="786">
      <c r="P786" s="147"/>
    </row>
    <row r="787">
      <c r="P787" s="147"/>
    </row>
    <row r="788">
      <c r="P788" s="147"/>
    </row>
    <row r="789">
      <c r="P789" s="147"/>
    </row>
    <row r="790">
      <c r="P790" s="147"/>
    </row>
    <row r="791">
      <c r="P791" s="147"/>
    </row>
    <row r="792">
      <c r="P792" s="147"/>
    </row>
    <row r="793">
      <c r="P793" s="147"/>
    </row>
    <row r="794">
      <c r="P794" s="147"/>
    </row>
    <row r="795">
      <c r="P795" s="147"/>
    </row>
    <row r="796">
      <c r="P796" s="147"/>
    </row>
    <row r="797">
      <c r="P797" s="147"/>
    </row>
    <row r="798">
      <c r="P798" s="147"/>
    </row>
    <row r="799">
      <c r="P799" s="147"/>
    </row>
    <row r="800">
      <c r="P800" s="147"/>
    </row>
    <row r="801">
      <c r="P801" s="147"/>
    </row>
    <row r="802">
      <c r="P802" s="147"/>
    </row>
    <row r="803">
      <c r="P803" s="147"/>
    </row>
    <row r="804">
      <c r="P804" s="147"/>
    </row>
    <row r="805">
      <c r="P805" s="147"/>
    </row>
    <row r="806">
      <c r="P806" s="147"/>
    </row>
    <row r="807">
      <c r="P807" s="147"/>
    </row>
    <row r="808">
      <c r="P808" s="147"/>
    </row>
    <row r="809">
      <c r="P809" s="147"/>
    </row>
    <row r="810">
      <c r="P810" s="147"/>
    </row>
    <row r="811">
      <c r="P811" s="147"/>
    </row>
    <row r="812">
      <c r="P812" s="147"/>
    </row>
    <row r="813">
      <c r="P813" s="147"/>
    </row>
    <row r="814">
      <c r="P814" s="147"/>
    </row>
    <row r="815">
      <c r="P815" s="147"/>
    </row>
    <row r="816">
      <c r="P816" s="147"/>
    </row>
    <row r="817">
      <c r="P817" s="147"/>
    </row>
    <row r="818">
      <c r="P818" s="147"/>
    </row>
    <row r="819">
      <c r="P819" s="147"/>
    </row>
    <row r="820">
      <c r="P820" s="147"/>
    </row>
    <row r="821">
      <c r="P821" s="147"/>
    </row>
    <row r="822">
      <c r="P822" s="147"/>
    </row>
    <row r="823">
      <c r="P823" s="147"/>
    </row>
    <row r="824">
      <c r="P824" s="147"/>
    </row>
    <row r="825">
      <c r="P825" s="147"/>
    </row>
    <row r="826">
      <c r="P826" s="147"/>
    </row>
    <row r="827">
      <c r="P827" s="147"/>
    </row>
    <row r="828">
      <c r="P828" s="147"/>
    </row>
    <row r="829">
      <c r="P829" s="147"/>
    </row>
    <row r="830">
      <c r="P830" s="147"/>
    </row>
    <row r="831">
      <c r="P831" s="147"/>
    </row>
    <row r="832">
      <c r="P832" s="147"/>
    </row>
    <row r="833">
      <c r="P833" s="147"/>
    </row>
    <row r="834">
      <c r="P834" s="147"/>
    </row>
    <row r="835">
      <c r="P835" s="147"/>
    </row>
    <row r="836">
      <c r="P836" s="147"/>
    </row>
    <row r="837">
      <c r="P837" s="147"/>
    </row>
    <row r="838">
      <c r="P838" s="147"/>
    </row>
    <row r="839">
      <c r="P839" s="147"/>
    </row>
    <row r="840">
      <c r="P840" s="147"/>
    </row>
    <row r="841">
      <c r="P841" s="147"/>
    </row>
    <row r="842">
      <c r="P842" s="147"/>
    </row>
    <row r="843">
      <c r="P843" s="147"/>
    </row>
    <row r="844">
      <c r="P844" s="147"/>
    </row>
    <row r="845">
      <c r="P845" s="147"/>
    </row>
    <row r="846">
      <c r="P846" s="147"/>
    </row>
    <row r="847">
      <c r="P847" s="147"/>
    </row>
    <row r="848">
      <c r="P848" s="147"/>
    </row>
    <row r="849">
      <c r="P849" s="147"/>
    </row>
    <row r="850">
      <c r="P850" s="147"/>
    </row>
    <row r="851">
      <c r="P851" s="147"/>
    </row>
    <row r="852">
      <c r="P852" s="147"/>
    </row>
    <row r="853">
      <c r="P853" s="147"/>
    </row>
    <row r="854">
      <c r="P854" s="147"/>
    </row>
    <row r="855">
      <c r="P855" s="147"/>
    </row>
    <row r="856">
      <c r="P856" s="147"/>
    </row>
    <row r="857">
      <c r="P857" s="147"/>
    </row>
    <row r="858">
      <c r="P858" s="147"/>
    </row>
    <row r="859">
      <c r="P859" s="147"/>
    </row>
    <row r="860">
      <c r="P860" s="147"/>
    </row>
    <row r="861">
      <c r="P861" s="147"/>
    </row>
    <row r="862">
      <c r="P862" s="147"/>
    </row>
    <row r="863">
      <c r="P863" s="147"/>
    </row>
    <row r="864">
      <c r="P864" s="147"/>
    </row>
    <row r="865">
      <c r="P865" s="147"/>
    </row>
    <row r="866">
      <c r="P866" s="147"/>
    </row>
    <row r="867">
      <c r="P867" s="147"/>
    </row>
    <row r="868">
      <c r="P868" s="147"/>
    </row>
    <row r="869">
      <c r="P869" s="147"/>
    </row>
    <row r="870">
      <c r="P870" s="147"/>
    </row>
    <row r="871">
      <c r="P871" s="147"/>
    </row>
    <row r="872">
      <c r="P872" s="147"/>
    </row>
    <row r="873">
      <c r="P873" s="147"/>
    </row>
    <row r="874">
      <c r="P874" s="147"/>
    </row>
    <row r="875">
      <c r="P875" s="147"/>
    </row>
    <row r="876">
      <c r="P876" s="147"/>
    </row>
    <row r="877">
      <c r="P877" s="147"/>
    </row>
    <row r="878">
      <c r="P878" s="147"/>
    </row>
    <row r="879">
      <c r="P879" s="147"/>
    </row>
    <row r="880">
      <c r="P880" s="147"/>
    </row>
    <row r="881">
      <c r="P881" s="147"/>
    </row>
    <row r="882">
      <c r="P882" s="147"/>
    </row>
    <row r="883">
      <c r="P883" s="147"/>
    </row>
    <row r="884">
      <c r="P884" s="147"/>
    </row>
    <row r="885">
      <c r="P885" s="147"/>
    </row>
    <row r="886">
      <c r="P886" s="147"/>
    </row>
    <row r="887">
      <c r="P887" s="147"/>
    </row>
    <row r="888">
      <c r="P888" s="147"/>
    </row>
    <row r="889">
      <c r="P889" s="147"/>
    </row>
    <row r="890">
      <c r="P890" s="147"/>
    </row>
    <row r="891">
      <c r="P891" s="147"/>
    </row>
    <row r="892">
      <c r="P892" s="147"/>
    </row>
    <row r="893">
      <c r="P893" s="147"/>
    </row>
    <row r="894">
      <c r="P894" s="147"/>
    </row>
    <row r="895">
      <c r="P895" s="147"/>
    </row>
    <row r="896">
      <c r="P896" s="147"/>
    </row>
    <row r="897">
      <c r="P897" s="147"/>
    </row>
    <row r="898">
      <c r="P898" s="147"/>
    </row>
    <row r="899">
      <c r="P899" s="147"/>
    </row>
    <row r="900">
      <c r="P900" s="147"/>
    </row>
    <row r="901">
      <c r="P901" s="147"/>
    </row>
    <row r="902">
      <c r="P902" s="147"/>
    </row>
    <row r="903">
      <c r="P903" s="147"/>
    </row>
    <row r="904">
      <c r="P904" s="147"/>
    </row>
    <row r="905">
      <c r="P905" s="147"/>
    </row>
    <row r="906">
      <c r="P906" s="147"/>
    </row>
    <row r="907">
      <c r="P907" s="147"/>
    </row>
    <row r="908">
      <c r="P908" s="147"/>
    </row>
    <row r="909">
      <c r="P909" s="147"/>
    </row>
    <row r="910">
      <c r="P910" s="147"/>
    </row>
    <row r="911">
      <c r="P911" s="147"/>
    </row>
    <row r="912">
      <c r="P912" s="147"/>
    </row>
    <row r="913">
      <c r="P913" s="147"/>
    </row>
    <row r="914">
      <c r="P914" s="147"/>
    </row>
    <row r="915">
      <c r="P915" s="147"/>
    </row>
    <row r="916">
      <c r="P916" s="147"/>
    </row>
    <row r="917">
      <c r="P917" s="147"/>
    </row>
    <row r="918">
      <c r="P918" s="147"/>
    </row>
    <row r="919">
      <c r="P919" s="147"/>
    </row>
    <row r="920">
      <c r="P920" s="147"/>
    </row>
    <row r="921">
      <c r="P921" s="147"/>
    </row>
    <row r="922">
      <c r="P922" s="147"/>
    </row>
    <row r="923">
      <c r="P923" s="147"/>
    </row>
    <row r="924">
      <c r="P924" s="147"/>
    </row>
    <row r="925">
      <c r="P925" s="147"/>
    </row>
    <row r="926">
      <c r="P926" s="147"/>
    </row>
    <row r="927">
      <c r="P927" s="147"/>
    </row>
    <row r="928">
      <c r="P928" s="147"/>
    </row>
    <row r="929">
      <c r="P929" s="147"/>
    </row>
    <row r="930">
      <c r="P930" s="147"/>
    </row>
    <row r="931">
      <c r="P931" s="147"/>
    </row>
    <row r="932">
      <c r="P932" s="147"/>
    </row>
    <row r="933">
      <c r="P933" s="147"/>
    </row>
    <row r="934">
      <c r="P934" s="147"/>
    </row>
    <row r="935">
      <c r="P935" s="147"/>
    </row>
    <row r="936">
      <c r="P936" s="147"/>
    </row>
    <row r="937">
      <c r="P937" s="147"/>
    </row>
    <row r="938">
      <c r="P938" s="147"/>
    </row>
    <row r="939">
      <c r="P939" s="147"/>
    </row>
    <row r="940">
      <c r="P940" s="147"/>
    </row>
    <row r="941">
      <c r="P941" s="147"/>
    </row>
    <row r="942">
      <c r="P942" s="147"/>
    </row>
    <row r="943">
      <c r="P943" s="147"/>
    </row>
    <row r="944">
      <c r="P944" s="147"/>
    </row>
    <row r="945">
      <c r="P945" s="147"/>
    </row>
    <row r="946">
      <c r="P946" s="147"/>
    </row>
    <row r="947">
      <c r="P947" s="147"/>
    </row>
    <row r="948">
      <c r="P948" s="147"/>
    </row>
    <row r="949">
      <c r="P949" s="147"/>
    </row>
    <row r="950">
      <c r="P950" s="147"/>
    </row>
    <row r="951">
      <c r="P951" s="147"/>
    </row>
    <row r="952">
      <c r="P952" s="147"/>
    </row>
    <row r="953">
      <c r="P953" s="147"/>
    </row>
    <row r="954">
      <c r="P954" s="147"/>
    </row>
    <row r="955">
      <c r="P955" s="147"/>
    </row>
    <row r="956">
      <c r="P956" s="147"/>
    </row>
    <row r="957">
      <c r="P957" s="147"/>
    </row>
    <row r="958">
      <c r="P958" s="147"/>
    </row>
    <row r="959">
      <c r="P959" s="147"/>
    </row>
    <row r="960">
      <c r="P960" s="147"/>
    </row>
    <row r="961">
      <c r="P961" s="147"/>
    </row>
    <row r="962">
      <c r="P962" s="147"/>
    </row>
    <row r="963">
      <c r="P963" s="147"/>
    </row>
    <row r="964">
      <c r="P964" s="147"/>
    </row>
    <row r="965">
      <c r="P965" s="147"/>
    </row>
    <row r="966">
      <c r="P966" s="147"/>
    </row>
    <row r="967">
      <c r="P967" s="147"/>
    </row>
    <row r="968">
      <c r="P968" s="147"/>
    </row>
    <row r="969">
      <c r="P969" s="147"/>
    </row>
    <row r="970">
      <c r="P970" s="147"/>
    </row>
    <row r="971">
      <c r="P971" s="147"/>
    </row>
    <row r="972">
      <c r="P972" s="147"/>
    </row>
    <row r="973">
      <c r="P973" s="147"/>
    </row>
    <row r="974">
      <c r="P974" s="147"/>
    </row>
    <row r="975">
      <c r="P975" s="147"/>
    </row>
    <row r="976">
      <c r="P976" s="147"/>
    </row>
    <row r="977">
      <c r="P977" s="147"/>
    </row>
    <row r="978">
      <c r="P978" s="147"/>
    </row>
    <row r="979">
      <c r="P979" s="147"/>
    </row>
    <row r="980">
      <c r="P980" s="147"/>
    </row>
    <row r="981">
      <c r="P981" s="147"/>
    </row>
    <row r="982">
      <c r="P982" s="147"/>
    </row>
    <row r="983">
      <c r="P983" s="147"/>
    </row>
    <row r="984">
      <c r="P984" s="147"/>
    </row>
    <row r="985">
      <c r="P985" s="147"/>
    </row>
    <row r="986">
      <c r="P986" s="147"/>
    </row>
    <row r="987">
      <c r="P987" s="147"/>
    </row>
    <row r="988">
      <c r="P988" s="147"/>
    </row>
    <row r="989">
      <c r="P989" s="147"/>
    </row>
    <row r="990">
      <c r="P990" s="147"/>
    </row>
    <row r="991">
      <c r="P991" s="147"/>
    </row>
    <row r="992">
      <c r="P992" s="147"/>
    </row>
    <row r="993">
      <c r="P993" s="147"/>
    </row>
    <row r="994">
      <c r="P994" s="147"/>
    </row>
    <row r="995">
      <c r="P995" s="147"/>
    </row>
    <row r="996">
      <c r="P996" s="147"/>
    </row>
    <row r="997">
      <c r="P997" s="147"/>
    </row>
    <row r="998">
      <c r="P998" s="147"/>
    </row>
    <row r="999">
      <c r="P999" s="147"/>
    </row>
    <row r="1000">
      <c r="P1000" s="147"/>
    </row>
    <row r="1001">
      <c r="P1001" s="147"/>
    </row>
    <row r="1002">
      <c r="P1002" s="147"/>
    </row>
    <row r="1003">
      <c r="P1003" s="147"/>
    </row>
    <row r="1004">
      <c r="P1004" s="147"/>
    </row>
    <row r="1005">
      <c r="P1005" s="147"/>
    </row>
    <row r="1006">
      <c r="P1006" s="147"/>
    </row>
    <row r="1007">
      <c r="P1007" s="147"/>
    </row>
    <row r="1008">
      <c r="P1008" s="147"/>
    </row>
    <row r="1009">
      <c r="P1009" s="147"/>
    </row>
    <row r="1010">
      <c r="P1010" s="147"/>
    </row>
    <row r="1011">
      <c r="P1011" s="147"/>
    </row>
    <row r="1012">
      <c r="P1012" s="147"/>
    </row>
    <row r="1013">
      <c r="P1013" s="147"/>
    </row>
    <row r="1014">
      <c r="P1014" s="147"/>
    </row>
    <row r="1015">
      <c r="P1015" s="147"/>
    </row>
    <row r="1016">
      <c r="P1016" s="147"/>
    </row>
    <row r="1017">
      <c r="P1017" s="147"/>
    </row>
    <row r="1018">
      <c r="P1018" s="147"/>
    </row>
    <row r="1019">
      <c r="P1019" s="147"/>
    </row>
    <row r="1020">
      <c r="P1020" s="147"/>
    </row>
    <row r="1021">
      <c r="P1021" s="147"/>
    </row>
    <row r="1022">
      <c r="P1022" s="147"/>
    </row>
    <row r="1023">
      <c r="P1023" s="147"/>
    </row>
    <row r="1024">
      <c r="P1024" s="147"/>
    </row>
    <row r="1025">
      <c r="P1025" s="147"/>
    </row>
    <row r="1026">
      <c r="P1026" s="147"/>
    </row>
    <row r="1027">
      <c r="P1027" s="147"/>
    </row>
    <row r="1028">
      <c r="P1028" s="147"/>
    </row>
    <row r="1029">
      <c r="P1029" s="147"/>
    </row>
    <row r="1030">
      <c r="P1030" s="147"/>
    </row>
    <row r="1031">
      <c r="P1031" s="147"/>
    </row>
    <row r="1032">
      <c r="P1032" s="147"/>
    </row>
    <row r="1033">
      <c r="P1033" s="147"/>
    </row>
    <row r="1034">
      <c r="P1034" s="147"/>
    </row>
    <row r="1035">
      <c r="P1035" s="147"/>
    </row>
    <row r="1036">
      <c r="P1036" s="147"/>
    </row>
    <row r="1037">
      <c r="P1037" s="147"/>
    </row>
    <row r="1038">
      <c r="P1038" s="147"/>
    </row>
    <row r="1039">
      <c r="P1039" s="147"/>
    </row>
    <row r="1040">
      <c r="P1040" s="147"/>
    </row>
    <row r="1041">
      <c r="P1041" s="147"/>
    </row>
    <row r="1042">
      <c r="P1042" s="147"/>
    </row>
    <row r="1043">
      <c r="P1043" s="147"/>
    </row>
    <row r="1044">
      <c r="P1044" s="147"/>
    </row>
    <row r="1045">
      <c r="P1045" s="147"/>
    </row>
    <row r="1046">
      <c r="P1046" s="147"/>
    </row>
    <row r="1047">
      <c r="P1047" s="147"/>
    </row>
    <row r="1048">
      <c r="P1048" s="147"/>
    </row>
    <row r="1049">
      <c r="P1049" s="147"/>
    </row>
    <row r="1050">
      <c r="P1050" s="147"/>
    </row>
    <row r="1051">
      <c r="P1051" s="147"/>
    </row>
    <row r="1052">
      <c r="P1052" s="147"/>
    </row>
    <row r="1053">
      <c r="P1053" s="147"/>
    </row>
    <row r="1054">
      <c r="P1054" s="147"/>
    </row>
    <row r="1055">
      <c r="P1055" s="147"/>
    </row>
    <row r="1056">
      <c r="P1056" s="147"/>
    </row>
    <row r="1057">
      <c r="P1057" s="147"/>
    </row>
    <row r="1058">
      <c r="P1058" s="147"/>
    </row>
    <row r="1059">
      <c r="P1059" s="147"/>
    </row>
    <row r="1060">
      <c r="P1060" s="147"/>
    </row>
    <row r="1061">
      <c r="P1061" s="147"/>
    </row>
    <row r="1062">
      <c r="P1062" s="147"/>
    </row>
    <row r="1063">
      <c r="P1063" s="147"/>
    </row>
    <row r="1064">
      <c r="P1064" s="147"/>
    </row>
    <row r="1065">
      <c r="P1065" s="147"/>
    </row>
    <row r="1066">
      <c r="P1066" s="147"/>
    </row>
    <row r="1067">
      <c r="P1067" s="147"/>
    </row>
    <row r="1068">
      <c r="P1068" s="147"/>
    </row>
    <row r="1069">
      <c r="P1069" s="147"/>
    </row>
    <row r="1070">
      <c r="P1070" s="147"/>
    </row>
    <row r="1071">
      <c r="P1071" s="147"/>
    </row>
    <row r="1072">
      <c r="P1072" s="147"/>
    </row>
    <row r="1073">
      <c r="P1073" s="147"/>
    </row>
    <row r="1074">
      <c r="P1074" s="147"/>
    </row>
    <row r="1075">
      <c r="P1075" s="147"/>
    </row>
    <row r="1076">
      <c r="P1076" s="147"/>
    </row>
    <row r="1077">
      <c r="P1077" s="147"/>
    </row>
    <row r="1078">
      <c r="P1078" s="147"/>
    </row>
    <row r="1079">
      <c r="P1079" s="147"/>
    </row>
    <row r="1080">
      <c r="P1080" s="147"/>
    </row>
    <row r="1081">
      <c r="P1081" s="147"/>
    </row>
    <row r="1082">
      <c r="P1082" s="147"/>
    </row>
    <row r="1083">
      <c r="P1083" s="147"/>
    </row>
    <row r="1084">
      <c r="P1084" s="147"/>
    </row>
    <row r="1085">
      <c r="P1085" s="147"/>
    </row>
    <row r="1086">
      <c r="P1086" s="147"/>
    </row>
    <row r="1087">
      <c r="P1087" s="147"/>
    </row>
    <row r="1088">
      <c r="P1088" s="147"/>
    </row>
    <row r="1089">
      <c r="P1089" s="147"/>
    </row>
    <row r="1090">
      <c r="P1090" s="147"/>
    </row>
    <row r="1091">
      <c r="P1091" s="147"/>
    </row>
    <row r="1092">
      <c r="P1092" s="147"/>
    </row>
    <row r="1093">
      <c r="P1093" s="147"/>
    </row>
    <row r="1094">
      <c r="P1094" s="147"/>
    </row>
    <row r="1095">
      <c r="P1095" s="147"/>
    </row>
    <row r="1096">
      <c r="P1096" s="147"/>
    </row>
    <row r="1097">
      <c r="P1097" s="147"/>
    </row>
    <row r="1098">
      <c r="P1098" s="147"/>
    </row>
    <row r="1099">
      <c r="P1099" s="147"/>
    </row>
    <row r="1100">
      <c r="P1100" s="147"/>
    </row>
    <row r="1101">
      <c r="P1101" s="147"/>
    </row>
    <row r="1102">
      <c r="P1102" s="147"/>
    </row>
    <row r="1103">
      <c r="P1103" s="147"/>
    </row>
    <row r="1104">
      <c r="P1104" s="147"/>
    </row>
    <row r="1105">
      <c r="P1105" s="147"/>
    </row>
    <row r="1106">
      <c r="P1106" s="147"/>
    </row>
    <row r="1107">
      <c r="P1107" s="147"/>
    </row>
    <row r="1108">
      <c r="P1108" s="147"/>
    </row>
    <row r="1109">
      <c r="P1109" s="147"/>
    </row>
    <row r="1110">
      <c r="P1110" s="147"/>
    </row>
    <row r="1111">
      <c r="P1111" s="147"/>
    </row>
    <row r="1112">
      <c r="P1112" s="147"/>
    </row>
    <row r="1113">
      <c r="P1113" s="147"/>
    </row>
    <row r="1114">
      <c r="P1114" s="147"/>
    </row>
    <row r="1115">
      <c r="P1115" s="147"/>
    </row>
    <row r="1116">
      <c r="P1116" s="147"/>
    </row>
    <row r="1117">
      <c r="P1117" s="147"/>
    </row>
    <row r="1118">
      <c r="P1118" s="147"/>
    </row>
    <row r="1119">
      <c r="P1119" s="147"/>
    </row>
    <row r="1120">
      <c r="P1120" s="147"/>
    </row>
    <row r="1121">
      <c r="P1121" s="147"/>
    </row>
    <row r="1122">
      <c r="P1122" s="147"/>
    </row>
    <row r="1123">
      <c r="P1123" s="147"/>
    </row>
    <row r="1124">
      <c r="P1124" s="147"/>
    </row>
    <row r="1125">
      <c r="P1125" s="147"/>
    </row>
    <row r="1126">
      <c r="P1126" s="147"/>
    </row>
    <row r="1127">
      <c r="P1127" s="147"/>
    </row>
    <row r="1128">
      <c r="P1128" s="147"/>
    </row>
    <row r="1129">
      <c r="P1129" s="147"/>
    </row>
    <row r="1130">
      <c r="P1130" s="147"/>
    </row>
    <row r="1131">
      <c r="P1131" s="147"/>
    </row>
    <row r="1132">
      <c r="P1132" s="147"/>
    </row>
    <row r="1133">
      <c r="P1133" s="147"/>
    </row>
    <row r="1134">
      <c r="P1134" s="147"/>
    </row>
    <row r="1135">
      <c r="P1135" s="147"/>
    </row>
    <row r="1136">
      <c r="P1136" s="147"/>
    </row>
    <row r="1137">
      <c r="P1137" s="147"/>
    </row>
    <row r="1138">
      <c r="P1138" s="147"/>
    </row>
    <row r="1139">
      <c r="P1139" s="147"/>
    </row>
    <row r="1140">
      <c r="P1140" s="147"/>
    </row>
    <row r="1141">
      <c r="P1141" s="147"/>
    </row>
    <row r="1142">
      <c r="P1142" s="147"/>
    </row>
    <row r="1143">
      <c r="P1143" s="147"/>
    </row>
    <row r="1144">
      <c r="P1144" s="147"/>
    </row>
    <row r="1145">
      <c r="P1145" s="147"/>
    </row>
    <row r="1146">
      <c r="P1146" s="147"/>
    </row>
    <row r="1147">
      <c r="P1147" s="147"/>
    </row>
    <row r="1148">
      <c r="P1148" s="147"/>
    </row>
    <row r="1149">
      <c r="P1149" s="147"/>
    </row>
    <row r="1150">
      <c r="P1150" s="147"/>
    </row>
    <row r="1151">
      <c r="P1151" s="147"/>
    </row>
    <row r="1152">
      <c r="P1152" s="147"/>
    </row>
    <row r="1153">
      <c r="P1153" s="147"/>
    </row>
    <row r="1154">
      <c r="P1154" s="147"/>
    </row>
    <row r="1155">
      <c r="P1155" s="147"/>
    </row>
    <row r="1156">
      <c r="P1156" s="147"/>
    </row>
    <row r="1157">
      <c r="P1157" s="147"/>
    </row>
    <row r="1158">
      <c r="P1158" s="147"/>
    </row>
    <row r="1159">
      <c r="P1159" s="147"/>
    </row>
    <row r="1160">
      <c r="P1160" s="147"/>
    </row>
    <row r="1161">
      <c r="P1161" s="147"/>
    </row>
    <row r="1162">
      <c r="P1162" s="147"/>
    </row>
    <row r="1163">
      <c r="P1163" s="147"/>
    </row>
    <row r="1164">
      <c r="P1164" s="147"/>
    </row>
    <row r="1165">
      <c r="P1165" s="147"/>
    </row>
    <row r="1166">
      <c r="P1166" s="147"/>
    </row>
    <row r="1167">
      <c r="P1167" s="147"/>
    </row>
    <row r="1168">
      <c r="P1168" s="147"/>
    </row>
    <row r="1169">
      <c r="P1169" s="147"/>
    </row>
    <row r="1170">
      <c r="P1170" s="147"/>
    </row>
    <row r="1171">
      <c r="P1171" s="147"/>
    </row>
    <row r="1172">
      <c r="P1172" s="147"/>
    </row>
    <row r="1173">
      <c r="P1173" s="147"/>
    </row>
    <row r="1174">
      <c r="P1174" s="147"/>
    </row>
    <row r="1175">
      <c r="P1175" s="147"/>
    </row>
    <row r="1176">
      <c r="P1176" s="147"/>
    </row>
    <row r="1177">
      <c r="P1177" s="147"/>
    </row>
    <row r="1178">
      <c r="P1178" s="147"/>
    </row>
    <row r="1179">
      <c r="P1179" s="147"/>
    </row>
    <row r="1180">
      <c r="P1180" s="147"/>
    </row>
    <row r="1181">
      <c r="P1181" s="147"/>
    </row>
    <row r="1182">
      <c r="P1182" s="147"/>
    </row>
    <row r="1183">
      <c r="P1183" s="147"/>
    </row>
    <row r="1184">
      <c r="P1184" s="147"/>
    </row>
    <row r="1185">
      <c r="P1185" s="147"/>
    </row>
    <row r="1186">
      <c r="P1186" s="147"/>
    </row>
    <row r="1187">
      <c r="P1187" s="147"/>
    </row>
    <row r="1188">
      <c r="P1188" s="147"/>
    </row>
    <row r="1189">
      <c r="P1189" s="147"/>
    </row>
    <row r="1190">
      <c r="P1190" s="147"/>
    </row>
    <row r="1191">
      <c r="P1191" s="147"/>
    </row>
    <row r="1192">
      <c r="P1192" s="147"/>
    </row>
    <row r="1193">
      <c r="P1193" s="147"/>
    </row>
    <row r="1194">
      <c r="P1194" s="147"/>
    </row>
    <row r="1195">
      <c r="P1195" s="147"/>
    </row>
    <row r="1196">
      <c r="P1196" s="147"/>
    </row>
    <row r="1197">
      <c r="P1197" s="147"/>
    </row>
    <row r="1198">
      <c r="P1198" s="147"/>
    </row>
    <row r="1199">
      <c r="P1199" s="147"/>
    </row>
    <row r="1200">
      <c r="P1200" s="147"/>
    </row>
    <row r="1201">
      <c r="P1201" s="147"/>
    </row>
    <row r="1202">
      <c r="P1202" s="147"/>
    </row>
    <row r="1203">
      <c r="P1203" s="147"/>
    </row>
    <row r="1204">
      <c r="P1204" s="147"/>
    </row>
    <row r="1205">
      <c r="P1205" s="147"/>
    </row>
    <row r="1206">
      <c r="P1206" s="147"/>
    </row>
    <row r="1207">
      <c r="P1207" s="147"/>
    </row>
    <row r="1208">
      <c r="P1208" s="147"/>
    </row>
    <row r="1209">
      <c r="P1209" s="147"/>
    </row>
    <row r="1210">
      <c r="P1210" s="147"/>
    </row>
    <row r="1211">
      <c r="P1211" s="147"/>
    </row>
    <row r="1212">
      <c r="P1212" s="147"/>
    </row>
    <row r="1213">
      <c r="P1213" s="147"/>
    </row>
    <row r="1214">
      <c r="P1214" s="147"/>
    </row>
    <row r="1215">
      <c r="P1215" s="147"/>
    </row>
    <row r="1216">
      <c r="P1216" s="147"/>
    </row>
    <row r="1217">
      <c r="P1217" s="147"/>
    </row>
    <row r="1218">
      <c r="P1218" s="147"/>
    </row>
    <row r="1219">
      <c r="P1219" s="147"/>
    </row>
    <row r="1220">
      <c r="P1220" s="147"/>
    </row>
    <row r="1221">
      <c r="P1221" s="147"/>
    </row>
    <row r="1222">
      <c r="P1222" s="147"/>
    </row>
    <row r="1223">
      <c r="P1223" s="147"/>
    </row>
    <row r="1224">
      <c r="P1224" s="147"/>
    </row>
    <row r="1225">
      <c r="P1225" s="147"/>
    </row>
    <row r="1226">
      <c r="P1226" s="147"/>
    </row>
    <row r="1227">
      <c r="P1227" s="147"/>
    </row>
    <row r="1228">
      <c r="P1228" s="147"/>
    </row>
    <row r="1229">
      <c r="P1229" s="147"/>
    </row>
    <row r="1230">
      <c r="P1230" s="147"/>
    </row>
    <row r="1231">
      <c r="P1231" s="147"/>
    </row>
    <row r="1232">
      <c r="P1232" s="147"/>
    </row>
    <row r="1233">
      <c r="P1233" s="147"/>
    </row>
    <row r="1234">
      <c r="P1234" s="147"/>
    </row>
    <row r="1235">
      <c r="P1235" s="147"/>
    </row>
    <row r="1236">
      <c r="P1236" s="147"/>
    </row>
    <row r="1237">
      <c r="P1237" s="147"/>
    </row>
    <row r="1238">
      <c r="P1238" s="147"/>
    </row>
    <row r="1239">
      <c r="P1239" s="147"/>
    </row>
    <row r="1240">
      <c r="P1240" s="147"/>
    </row>
    <row r="1241">
      <c r="P1241" s="147"/>
    </row>
  </sheetData>
  <mergeCells count="212">
    <mergeCell ref="Q175:Q178"/>
    <mergeCell ref="Q179:Q182"/>
    <mergeCell ref="F166:F168"/>
    <mergeCell ref="F169:F170"/>
    <mergeCell ref="F171:G174"/>
    <mergeCell ref="O171:O174"/>
    <mergeCell ref="Q171:Q174"/>
    <mergeCell ref="O175:O178"/>
    <mergeCell ref="O179:O182"/>
    <mergeCell ref="F83:G86"/>
    <mergeCell ref="F87:G90"/>
    <mergeCell ref="Q87:Q90"/>
    <mergeCell ref="Q91:Q94"/>
    <mergeCell ref="Q95:Q98"/>
    <mergeCell ref="O99:O103"/>
    <mergeCell ref="Q99:Q103"/>
    <mergeCell ref="E83:E86"/>
    <mergeCell ref="F91:G94"/>
    <mergeCell ref="A76:A77"/>
    <mergeCell ref="E76:E77"/>
    <mergeCell ref="I82:N82"/>
    <mergeCell ref="O83:O86"/>
    <mergeCell ref="O87:O90"/>
    <mergeCell ref="O91:O94"/>
    <mergeCell ref="O95:O98"/>
    <mergeCell ref="F82:H82"/>
    <mergeCell ref="F95:G98"/>
    <mergeCell ref="G99:G103"/>
    <mergeCell ref="G113:G118"/>
    <mergeCell ref="G119:G123"/>
    <mergeCell ref="O133:O136"/>
    <mergeCell ref="O137:O140"/>
    <mergeCell ref="E133:E151"/>
    <mergeCell ref="E152:E170"/>
    <mergeCell ref="E171:E189"/>
    <mergeCell ref="E87:E132"/>
    <mergeCell ref="F99:F127"/>
    <mergeCell ref="F128:F130"/>
    <mergeCell ref="F131:F132"/>
    <mergeCell ref="F145:F146"/>
    <mergeCell ref="F147:F149"/>
    <mergeCell ref="F150:F151"/>
    <mergeCell ref="Q194:Q197"/>
    <mergeCell ref="Q198:Q201"/>
    <mergeCell ref="F183:F184"/>
    <mergeCell ref="F185:F187"/>
    <mergeCell ref="F188:F189"/>
    <mergeCell ref="O190:O193"/>
    <mergeCell ref="Q190:Q193"/>
    <mergeCell ref="O194:O197"/>
    <mergeCell ref="O198:O201"/>
    <mergeCell ref="F133:G136"/>
    <mergeCell ref="F137:G140"/>
    <mergeCell ref="F141:G144"/>
    <mergeCell ref="F152:G155"/>
    <mergeCell ref="F156:G159"/>
    <mergeCell ref="F160:G163"/>
    <mergeCell ref="F164:F165"/>
    <mergeCell ref="F209:G212"/>
    <mergeCell ref="F213:G216"/>
    <mergeCell ref="F217:G220"/>
    <mergeCell ref="F228:G231"/>
    <mergeCell ref="F232:G235"/>
    <mergeCell ref="F236:G239"/>
    <mergeCell ref="F175:G178"/>
    <mergeCell ref="F179:G182"/>
    <mergeCell ref="E190:E208"/>
    <mergeCell ref="F190:G193"/>
    <mergeCell ref="F194:G197"/>
    <mergeCell ref="F198:G201"/>
    <mergeCell ref="F202:F203"/>
    <mergeCell ref="E228:E246"/>
    <mergeCell ref="E247:E265"/>
    <mergeCell ref="E266:E284"/>
    <mergeCell ref="E290:E332"/>
    <mergeCell ref="F204:F206"/>
    <mergeCell ref="F207:F208"/>
    <mergeCell ref="E209:E227"/>
    <mergeCell ref="F221:F222"/>
    <mergeCell ref="F223:F225"/>
    <mergeCell ref="F226:F227"/>
    <mergeCell ref="F245:F246"/>
    <mergeCell ref="F240:F241"/>
    <mergeCell ref="F242:F244"/>
    <mergeCell ref="F247:G250"/>
    <mergeCell ref="F251:G254"/>
    <mergeCell ref="F255:G258"/>
    <mergeCell ref="F259:F260"/>
    <mergeCell ref="F261:F263"/>
    <mergeCell ref="F289:H289"/>
    <mergeCell ref="I289:N289"/>
    <mergeCell ref="F376:G379"/>
    <mergeCell ref="F380:G383"/>
    <mergeCell ref="F384:G387"/>
    <mergeCell ref="G406:G409"/>
    <mergeCell ref="G413:G417"/>
    <mergeCell ref="G425:G429"/>
    <mergeCell ref="G430:G434"/>
    <mergeCell ref="G435:G439"/>
    <mergeCell ref="F443:F445"/>
    <mergeCell ref="F446:F447"/>
    <mergeCell ref="F448:G451"/>
    <mergeCell ref="F452:G455"/>
    <mergeCell ref="F456:G459"/>
    <mergeCell ref="F467:G470"/>
    <mergeCell ref="F471:G474"/>
    <mergeCell ref="F475:G478"/>
    <mergeCell ref="E448:E466"/>
    <mergeCell ref="F460:F461"/>
    <mergeCell ref="F462:F464"/>
    <mergeCell ref="F465:F466"/>
    <mergeCell ref="E467:E485"/>
    <mergeCell ref="F479:F480"/>
    <mergeCell ref="F481:F483"/>
    <mergeCell ref="F484:F485"/>
    <mergeCell ref="F371:F373"/>
    <mergeCell ref="F374:F375"/>
    <mergeCell ref="E376:E405"/>
    <mergeCell ref="F388:F400"/>
    <mergeCell ref="F401:F403"/>
    <mergeCell ref="F404:F405"/>
    <mergeCell ref="E406:E447"/>
    <mergeCell ref="F283:F284"/>
    <mergeCell ref="G291:G295"/>
    <mergeCell ref="G300:G304"/>
    <mergeCell ref="G313:G317"/>
    <mergeCell ref="F264:F265"/>
    <mergeCell ref="F266:G269"/>
    <mergeCell ref="F270:G273"/>
    <mergeCell ref="F274:G277"/>
    <mergeCell ref="F278:F279"/>
    <mergeCell ref="F280:F282"/>
    <mergeCell ref="F290:F332"/>
    <mergeCell ref="G350:G352"/>
    <mergeCell ref="G362:G364"/>
    <mergeCell ref="G318:G323"/>
    <mergeCell ref="G324:G328"/>
    <mergeCell ref="E333:E375"/>
    <mergeCell ref="F333:G336"/>
    <mergeCell ref="F337:G340"/>
    <mergeCell ref="F341:G344"/>
    <mergeCell ref="F345:F370"/>
    <mergeCell ref="F406:F411"/>
    <mergeCell ref="F412:F423"/>
    <mergeCell ref="F424:F440"/>
    <mergeCell ref="F441:F442"/>
    <mergeCell ref="O266:O269"/>
    <mergeCell ref="O270:O273"/>
    <mergeCell ref="O274:O277"/>
    <mergeCell ref="O291:O295"/>
    <mergeCell ref="O300:O304"/>
    <mergeCell ref="O313:O317"/>
    <mergeCell ref="O333:O336"/>
    <mergeCell ref="O337:O340"/>
    <mergeCell ref="O341:O344"/>
    <mergeCell ref="O376:O379"/>
    <mergeCell ref="O380:O383"/>
    <mergeCell ref="O384:O387"/>
    <mergeCell ref="O406:O409"/>
    <mergeCell ref="O413:O416"/>
    <mergeCell ref="Q133:Q136"/>
    <mergeCell ref="Q137:Q140"/>
    <mergeCell ref="O141:O144"/>
    <mergeCell ref="Q141:Q144"/>
    <mergeCell ref="O152:O155"/>
    <mergeCell ref="Q152:Q155"/>
    <mergeCell ref="Q156:Q159"/>
    <mergeCell ref="Q160:Q163"/>
    <mergeCell ref="O156:O159"/>
    <mergeCell ref="O160:O163"/>
    <mergeCell ref="O209:O212"/>
    <mergeCell ref="Q209:Q212"/>
    <mergeCell ref="O213:O216"/>
    <mergeCell ref="Q213:Q216"/>
    <mergeCell ref="Q217:Q220"/>
    <mergeCell ref="O217:O220"/>
    <mergeCell ref="O228:O231"/>
    <mergeCell ref="Q228:Q231"/>
    <mergeCell ref="O232:O235"/>
    <mergeCell ref="Q232:Q235"/>
    <mergeCell ref="O236:O239"/>
    <mergeCell ref="Q236:Q239"/>
    <mergeCell ref="O247:O250"/>
    <mergeCell ref="Q247:Q250"/>
    <mergeCell ref="O251:O254"/>
    <mergeCell ref="Q251:Q254"/>
    <mergeCell ref="O255:O258"/>
    <mergeCell ref="Q255:Q258"/>
    <mergeCell ref="Q266:Q269"/>
    <mergeCell ref="Q376:Q379"/>
    <mergeCell ref="Q380:Q383"/>
    <mergeCell ref="Q384:Q387"/>
    <mergeCell ref="Q270:Q273"/>
    <mergeCell ref="Q274:Q277"/>
    <mergeCell ref="Q291:Q295"/>
    <mergeCell ref="Q300:Q303"/>
    <mergeCell ref="Q333:Q336"/>
    <mergeCell ref="Q337:Q340"/>
    <mergeCell ref="Q341:Q344"/>
    <mergeCell ref="O467:O470"/>
    <mergeCell ref="Q467:Q470"/>
    <mergeCell ref="O471:O474"/>
    <mergeCell ref="Q471:Q474"/>
    <mergeCell ref="O475:O478"/>
    <mergeCell ref="Q475:Q478"/>
    <mergeCell ref="O425:O428"/>
    <mergeCell ref="O448:O451"/>
    <mergeCell ref="Q448:Q451"/>
    <mergeCell ref="O452:O455"/>
    <mergeCell ref="Q452:Q455"/>
    <mergeCell ref="O456:O459"/>
    <mergeCell ref="Q456:Q459"/>
  </mergeCells>
  <conditionalFormatting sqref="G350:Q352">
    <cfRule type="expression" dxfId="20" priority="1">
      <formula>NE($H$367,$G$350)</formula>
    </cfRule>
  </conditionalFormatting>
  <conditionalFormatting sqref="G353:Q353">
    <cfRule type="expression" dxfId="20" priority="2">
      <formula>NE($H$367,$G$353)</formula>
    </cfRule>
  </conditionalFormatting>
  <conditionalFormatting sqref="G362:Q364">
    <cfRule type="expression" dxfId="20" priority="3">
      <formula>NE($H$367,$G$362)</formula>
    </cfRule>
  </conditionalFormatting>
  <conditionalFormatting sqref="G365:Q365">
    <cfRule type="expression" dxfId="20" priority="4">
      <formula>NE($H$367,$G$365)</formula>
    </cfRule>
  </conditionalFormatting>
  <conditionalFormatting sqref="F424:Q440">
    <cfRule type="expression" dxfId="19" priority="5">
      <formula>NE($F$424,$H$441)</formula>
    </cfRule>
  </conditionalFormatting>
  <conditionalFormatting sqref="F406:Q411">
    <cfRule type="expression" dxfId="19" priority="6">
      <formula>NE($F$406,$H$441)</formula>
    </cfRule>
  </conditionalFormatting>
  <conditionalFormatting sqref="F412:Q423">
    <cfRule type="expression" dxfId="19" priority="7">
      <formula>NE($F$412,$H$441)</formula>
    </cfRule>
  </conditionalFormatting>
  <conditionalFormatting sqref="G389:Q394">
    <cfRule type="expression" dxfId="19" priority="8">
      <formula>NE($G$389,$H$399)</formula>
    </cfRule>
  </conditionalFormatting>
  <conditionalFormatting sqref="G396:Q397">
    <cfRule type="expression" dxfId="19" priority="9">
      <formula>NE($G$396,$H$399)</formula>
    </cfRule>
  </conditionalFormatting>
  <conditionalFormatting sqref="G104:Q110">
    <cfRule type="expression" dxfId="19" priority="10">
      <formula>NE($H$126,$G$104)</formula>
    </cfRule>
  </conditionalFormatting>
  <conditionalFormatting sqref="G112:Q124">
    <cfRule type="expression" dxfId="19" priority="11">
      <formula>NE($H$126,$G$112)</formula>
    </cfRule>
  </conditionalFormatting>
  <conditionalFormatting sqref="G290:Q297">
    <cfRule type="expression" dxfId="19" priority="12">
      <formula>NE($H$331,$G$290)</formula>
    </cfRule>
  </conditionalFormatting>
  <conditionalFormatting sqref="G299:Q310">
    <cfRule type="expression" dxfId="19" priority="13">
      <formula>NE($H$331,$G$299)</formula>
    </cfRule>
  </conditionalFormatting>
  <conditionalFormatting sqref="G312:Q329">
    <cfRule type="expression" dxfId="19" priority="14">
      <formula>NE($H$331,$G$312)</formula>
    </cfRule>
  </conditionalFormatting>
  <conditionalFormatting sqref="A44:A57 B44:B45 B48:B52 B54:B57">
    <cfRule type="notContainsBlanks" dxfId="21" priority="15">
      <formula>LEN(TRIM(A44))&gt;0</formula>
    </cfRule>
  </conditionalFormatting>
  <conditionalFormatting sqref="C61:F61 C65:F65">
    <cfRule type="colorScale" priority="16">
      <colorScale>
        <cfvo type="formula" val="0"/>
        <cfvo type="max"/>
        <color rgb="FFFFFFFF"/>
        <color rgb="FFE67C73"/>
      </colorScale>
    </cfRule>
  </conditionalFormatting>
  <conditionalFormatting sqref="C62:F62">
    <cfRule type="colorScale" priority="17">
      <colorScale>
        <cfvo type="formula" val="0"/>
        <cfvo type="max"/>
        <color rgb="FFFFFFFF"/>
        <color rgb="FFE67C73"/>
      </colorScale>
    </cfRule>
  </conditionalFormatting>
  <conditionalFormatting sqref="C63:F63">
    <cfRule type="colorScale" priority="18">
      <colorScale>
        <cfvo type="formula" val="0"/>
        <cfvo type="max"/>
        <color rgb="FFFFFFFF"/>
        <color rgb="FFE67C73"/>
      </colorScale>
    </cfRule>
  </conditionalFormatting>
  <conditionalFormatting sqref="C68:F68">
    <cfRule type="colorScale" priority="19">
      <colorScale>
        <cfvo type="formula" val="0"/>
        <cfvo type="max"/>
        <color rgb="FFFFFFFF"/>
        <color rgb="FFE67C73"/>
      </colorScale>
    </cfRule>
  </conditionalFormatting>
  <conditionalFormatting sqref="C69:F69">
    <cfRule type="colorScale" priority="20">
      <colorScale>
        <cfvo type="formula" val="0"/>
        <cfvo type="max"/>
        <color rgb="FFFFFFFF"/>
        <color rgb="FFE67C73"/>
      </colorScale>
    </cfRule>
  </conditionalFormatting>
  <conditionalFormatting sqref="C71:F71">
    <cfRule type="colorScale" priority="21">
      <colorScale>
        <cfvo type="formula" val="0"/>
        <cfvo type="max"/>
        <color rgb="FFFFFFFF"/>
        <color rgb="FFE67C73"/>
      </colorScale>
    </cfRule>
  </conditionalFormatting>
  <conditionalFormatting sqref="C72:F72">
    <cfRule type="colorScale" priority="22">
      <colorScale>
        <cfvo type="formula" val="0"/>
        <cfvo type="max"/>
        <color rgb="FFFFFFFF"/>
        <color rgb="FFE67C73"/>
      </colorScale>
    </cfRule>
  </conditionalFormatting>
  <conditionalFormatting sqref="C73:F73">
    <cfRule type="colorScale" priority="23">
      <colorScale>
        <cfvo type="formula" val="0"/>
        <cfvo type="max"/>
        <color rgb="FFFFFFFF"/>
        <color rgb="FFE67C73"/>
      </colorScale>
    </cfRule>
  </conditionalFormatting>
  <conditionalFormatting sqref="C74:F74">
    <cfRule type="colorScale" priority="24">
      <colorScale>
        <cfvo type="formula" val="0"/>
        <cfvo type="max"/>
        <color rgb="FFFFFFFF"/>
        <color rgb="FFE67C73"/>
      </colorScale>
    </cfRule>
  </conditionalFormatting>
  <conditionalFormatting sqref="C75:F75">
    <cfRule type="colorScale" priority="25">
      <colorScale>
        <cfvo type="formula" val="0"/>
        <cfvo type="max"/>
        <color rgb="FFFFFFFF"/>
        <color rgb="FFE67C73"/>
      </colorScale>
    </cfRule>
  </conditionalFormatting>
  <conditionalFormatting sqref="C70:F70">
    <cfRule type="colorScale" priority="26">
      <colorScale>
        <cfvo type="formula" val="0"/>
        <cfvo type="max"/>
        <color rgb="FFFFFFFF"/>
        <color rgb="FFE67C73"/>
      </colorScale>
    </cfRule>
  </conditionalFormatting>
  <conditionalFormatting sqref="C64:F64">
    <cfRule type="colorScale" priority="27">
      <colorScale>
        <cfvo type="formula" val="0"/>
        <cfvo type="max"/>
        <color rgb="FFFFFFFF"/>
        <color rgb="FFE67C73"/>
      </colorScale>
    </cfRule>
  </conditionalFormatting>
  <conditionalFormatting sqref="D51:D59 E59">
    <cfRule type="notContainsBlanks" dxfId="22" priority="28">
      <formula>LEN(TRIM(D51))&gt;0</formula>
    </cfRule>
  </conditionalFormatting>
  <conditionalFormatting sqref="C67:F67">
    <cfRule type="colorScale" priority="29">
      <colorScale>
        <cfvo type="formula" val="0"/>
        <cfvo type="max"/>
        <color rgb="FFFFFFFF"/>
        <color rgb="FFE67C73"/>
      </colorScale>
    </cfRule>
  </conditionalFormatting>
  <conditionalFormatting sqref="C65:F65">
    <cfRule type="colorScale" priority="30">
      <colorScale>
        <cfvo type="formula" val="0"/>
        <cfvo type="max"/>
        <color rgb="FFFFFFFF"/>
        <color rgb="FFE67C73"/>
      </colorScale>
    </cfRule>
  </conditionalFormatting>
  <dataValidations>
    <dataValidation type="list" allowBlank="1" showErrorMessage="1" sqref="H367">
      <formula1>"Option 1 (Chip2Chip),Option 2 (Core2Core),No Collective needed"</formula1>
    </dataValidation>
    <dataValidation type="list" allowBlank="1" showErrorMessage="1" sqref="G35">
      <formula1>"Strategy A: All-Gather Tokens,Strategy B: Keep Batch Sharding"</formula1>
    </dataValidation>
    <dataValidation type="list" allowBlank="1" showErrorMessage="1" sqref="C23">
      <formula1>"Decode,Prefill"</formula1>
    </dataValidation>
    <dataValidation type="list" allowBlank="1" showErrorMessage="1" sqref="H16">
      <formula1>DB!$C$1:$F$1</formula1>
    </dataValidation>
    <dataValidation type="list" allowBlank="1" showErrorMessage="1" sqref="F76:F78">
      <formula1>"OptionA. No Overlapping,OptionB. Overlapping Expert Collectives"</formula1>
    </dataValidation>
    <dataValidation type="list" allowBlank="1" showErrorMessage="1" sqref="H399">
      <formula1>"Option A: AllReduce,Option B: Do not resolve partial sum yet,Option C: No Collectives"</formula1>
    </dataValidation>
    <dataValidation type="list" allowBlank="1" showErrorMessage="1" sqref="F406 F424 H441">
      <formula1>"Option A: Transposed All-To-All,Option B: Reduce-Scatter,Option C: Hierachical RS"</formula1>
    </dataValidation>
    <dataValidation type="list" allowBlank="1" showErrorMessage="1" sqref="C29 AS28:AS29 G33 AS60 AS64 O83 O87 O91 O95 O99 O133 O137 O141 O152 O156 O160 O171 O175 O179 O190 O194 O198 O209 O213 O217 O228 O232 O236 O247 O251 O255 O266 O270 O274 O291 O300 O313 O333 O337 O341 O376 O380 O384 O406 O413 O425 O448 O452 O456 O467 O471 O475">
      <formula1>"fp4,fp8,bf16"</formula1>
    </dataValidation>
    <dataValidation type="list" allowBlank="1" showErrorMessage="1" sqref="F412">
      <formula1>"Option A: All-To-All,Option B: Reduce-Scatter"</formula1>
    </dataValidation>
    <dataValidation type="list" allowBlank="1" showErrorMessage="1" sqref="H331">
      <formula1>"Strategy A: All-To-All,Strategy B: All-Gather Tokens with no chiplet involved,Strategy C: Hirarachical All-Gather,No Collectives"</formula1>
    </dataValidation>
    <dataValidation type="list" allowBlank="1" showErrorMessage="1" sqref="H126">
      <formula1>"Strategy A: All-Gather Tokens with no chiplet involved,Strategy B: Hierarchical All-Gather,No Collectives"</formula1>
    </dataValidation>
  </dataValidations>
  <hyperlinks>
    <hyperlink display="TODO LIST" location="'Shortcuts to SnapshotsTODO'!A1" ref="L11"/>
    <hyperlink r:id="rId1" location="gid=0&amp;range=D45:D63" ref="B61"/>
    <hyperlink r:id="rId2" location="gid=0&amp;range=D64:D82" ref="B62"/>
    <hyperlink r:id="rId3" location="gid=0&amp;range=D83:D101" ref="B63"/>
    <hyperlink r:id="rId4" location="gid=0&amp;range=D102:D120" ref="B64"/>
    <hyperlink r:id="rId5" location="gid=0&amp;range=D121:D139" ref="B67"/>
    <hyperlink r:id="rId6" location="gid=0&amp;range=D140:D158" ref="B68"/>
    <hyperlink r:id="rId7" location="gid=0&amp;range=D159:D177" ref="B69"/>
    <hyperlink r:id="rId8" location="gid=0&amp;range=D178:D196" ref="B70"/>
    <hyperlink r:id="rId9" location="gid=0&amp;range=D197:D215" ref="B71"/>
    <hyperlink r:id="rId10" location="gid=0&amp;range=S44:S58" ref="B72"/>
    <hyperlink r:id="rId11" location="gid=0&amp;range=S59:S77" ref="B73"/>
    <hyperlink r:id="rId12" location="gid=0&amp;range=S78:S96" ref="B74"/>
    <hyperlink r:id="rId13" location="gid=0&amp;range=S97:S115" ref="B75"/>
  </hyperlinks>
  <drawing r:id="rId14"/>
  <tableParts count="11">
    <tablePart r:id="rId26"/>
    <tablePart r:id="rId27"/>
    <tablePart r:id="rId28"/>
    <tablePart r:id="rId29"/>
    <tablePart r:id="rId30"/>
    <tablePart r:id="rId31"/>
    <tablePart r:id="rId32"/>
    <tablePart r:id="rId33"/>
    <tablePart r:id="rId34"/>
    <tablePart r:id="rId35"/>
    <tablePart r:id="rId36"/>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75"/>
    <col customWidth="1" min="2" max="2" width="17.88"/>
    <col customWidth="1" min="4" max="4" width="17.63"/>
    <col customWidth="1" min="5" max="5" width="18.25"/>
    <col customWidth="1" min="6" max="6" width="31.63"/>
    <col customWidth="1" min="7" max="7" width="19.5"/>
    <col customWidth="1" min="8" max="8" width="26.5"/>
    <col customWidth="1" min="9" max="9" width="2.5"/>
    <col customWidth="1" min="10" max="10" width="8.75"/>
    <col customWidth="1" min="11" max="12" width="9.25"/>
    <col customWidth="1" min="13" max="13" width="12.38"/>
    <col customWidth="1" min="14" max="14" width="2.38"/>
    <col customWidth="1" min="15" max="15" width="9.13"/>
    <col customWidth="1" min="16" max="16" width="10.88"/>
    <col customWidth="1" min="20" max="20" width="16.25"/>
    <col customWidth="1" min="21" max="21" width="23.13"/>
    <col customWidth="1" min="22" max="22" width="28.0"/>
    <col customWidth="1" min="23" max="23" width="21.0"/>
    <col customWidth="1" min="24" max="24" width="2.0"/>
    <col customWidth="1" min="25" max="28" width="5.63"/>
    <col customWidth="1" min="29" max="29" width="1.38"/>
  </cols>
  <sheetData>
    <row r="1">
      <c r="A1" s="136" t="s">
        <v>116</v>
      </c>
      <c r="B1" s="136" t="s">
        <v>117</v>
      </c>
      <c r="C1" s="136" t="s">
        <v>118</v>
      </c>
      <c r="D1" s="870"/>
      <c r="E1" s="138"/>
      <c r="F1" s="139" t="s">
        <v>119</v>
      </c>
      <c r="G1" s="139" t="s">
        <v>120</v>
      </c>
      <c r="H1" s="140" t="s">
        <v>121</v>
      </c>
      <c r="I1" s="138"/>
      <c r="J1" s="138"/>
      <c r="K1" s="138"/>
      <c r="L1" s="138"/>
      <c r="M1" s="138"/>
      <c r="N1" s="138"/>
      <c r="O1" s="138"/>
      <c r="P1" s="141"/>
      <c r="Q1" s="142" t="s">
        <v>122</v>
      </c>
      <c r="R1" s="138"/>
      <c r="S1" s="138"/>
      <c r="T1" s="142" t="s">
        <v>123</v>
      </c>
      <c r="U1" s="138"/>
      <c r="V1" s="138"/>
      <c r="W1" s="138"/>
      <c r="X1" s="138"/>
      <c r="Y1" s="138"/>
      <c r="Z1" s="138"/>
      <c r="AA1" s="138"/>
      <c r="AB1" s="138"/>
      <c r="AC1" s="138"/>
      <c r="AD1" s="138"/>
      <c r="AE1" s="138"/>
      <c r="AF1" s="138"/>
      <c r="AG1" s="138"/>
      <c r="AH1" s="138"/>
      <c r="AI1" s="138"/>
      <c r="AJ1" s="138"/>
      <c r="AK1" s="138"/>
      <c r="AL1" s="138"/>
      <c r="AM1" s="138"/>
      <c r="AN1" s="138"/>
      <c r="AO1" s="138"/>
      <c r="AP1" s="138"/>
      <c r="AQ1" s="138"/>
      <c r="AR1" s="138"/>
      <c r="AS1" s="138"/>
      <c r="AT1" s="138"/>
    </row>
    <row r="2">
      <c r="A2" s="143" t="s">
        <v>124</v>
      </c>
      <c r="B2" s="143" t="s">
        <v>125</v>
      </c>
      <c r="C2" s="143">
        <v>7168.0</v>
      </c>
      <c r="D2" s="871"/>
      <c r="F2" s="139" t="s">
        <v>126</v>
      </c>
      <c r="G2" s="145"/>
      <c r="H2" s="146"/>
      <c r="P2" s="147"/>
      <c r="Q2" s="2" t="s">
        <v>127</v>
      </c>
      <c r="R2" s="2">
        <v>0.5</v>
      </c>
      <c r="T2" s="148" t="str">
        <f t="shared" ref="T2:T6" si="1">U2&amp;","&amp;V2</f>
        <v>fp4,fp4</v>
      </c>
      <c r="U2" s="2" t="s">
        <v>127</v>
      </c>
      <c r="V2" s="2" t="s">
        <v>127</v>
      </c>
      <c r="W2" s="2" t="s">
        <v>127</v>
      </c>
      <c r="AR2" s="149"/>
      <c r="AS2" s="149"/>
      <c r="AT2" s="149"/>
    </row>
    <row r="3">
      <c r="A3" s="143" t="s">
        <v>128</v>
      </c>
      <c r="B3" s="143" t="s">
        <v>129</v>
      </c>
      <c r="C3" s="143">
        <v>2048.0</v>
      </c>
      <c r="D3" s="871"/>
      <c r="F3" s="150" t="s">
        <v>32</v>
      </c>
      <c r="G3" s="145">
        <v>8.0</v>
      </c>
      <c r="H3" s="146"/>
      <c r="P3" s="147"/>
      <c r="Q3" s="2" t="s">
        <v>63</v>
      </c>
      <c r="R3" s="2">
        <v>1.0</v>
      </c>
      <c r="T3" s="148" t="str">
        <f t="shared" si="1"/>
        <v>fp4,fp8</v>
      </c>
      <c r="U3" s="2" t="s">
        <v>127</v>
      </c>
      <c r="V3" s="2" t="s">
        <v>63</v>
      </c>
      <c r="W3" s="2" t="s">
        <v>63</v>
      </c>
    </row>
    <row r="4">
      <c r="A4" s="143" t="s">
        <v>130</v>
      </c>
      <c r="B4" s="143" t="s">
        <v>131</v>
      </c>
      <c r="C4" s="143">
        <v>256.0</v>
      </c>
      <c r="D4" s="871"/>
      <c r="F4" s="150" t="s">
        <v>33</v>
      </c>
      <c r="G4" s="145">
        <v>2.0</v>
      </c>
      <c r="H4" s="146" t="s">
        <v>132</v>
      </c>
      <c r="P4" s="147"/>
      <c r="Q4" s="2" t="s">
        <v>82</v>
      </c>
      <c r="R4" s="2">
        <v>2.0</v>
      </c>
      <c r="T4" s="148" t="str">
        <f t="shared" si="1"/>
        <v>fp4,bf16</v>
      </c>
      <c r="U4" s="2" t="s">
        <v>127</v>
      </c>
      <c r="V4" s="2" t="s">
        <v>82</v>
      </c>
      <c r="W4" s="2" t="s">
        <v>82</v>
      </c>
      <c r="AR4" s="149"/>
      <c r="AS4" s="149"/>
      <c r="AT4" s="149"/>
    </row>
    <row r="5">
      <c r="A5" s="143" t="s">
        <v>133</v>
      </c>
      <c r="B5" s="143" t="s">
        <v>134</v>
      </c>
      <c r="C5" s="143">
        <v>61.0</v>
      </c>
      <c r="D5" s="871"/>
      <c r="F5" s="150" t="s">
        <v>34</v>
      </c>
      <c r="G5" s="145">
        <v>1.0</v>
      </c>
      <c r="H5" s="146"/>
      <c r="P5" s="147"/>
      <c r="T5" s="148" t="str">
        <f t="shared" si="1"/>
        <v>fp8,fp4</v>
      </c>
      <c r="U5" s="2" t="s">
        <v>63</v>
      </c>
      <c r="V5" s="2" t="s">
        <v>127</v>
      </c>
      <c r="W5" s="2" t="s">
        <v>63</v>
      </c>
    </row>
    <row r="6">
      <c r="A6" s="151" t="s">
        <v>135</v>
      </c>
      <c r="B6" s="151" t="s">
        <v>136</v>
      </c>
      <c r="C6" s="151">
        <v>3.0</v>
      </c>
      <c r="D6" s="871"/>
      <c r="F6" s="150" t="s">
        <v>35</v>
      </c>
      <c r="G6" s="145">
        <v>1.0</v>
      </c>
      <c r="H6" s="146" t="s">
        <v>137</v>
      </c>
      <c r="P6" s="147"/>
      <c r="T6" s="148" t="str">
        <f t="shared" si="1"/>
        <v>fp8,fp8</v>
      </c>
      <c r="U6" s="2" t="s">
        <v>63</v>
      </c>
      <c r="V6" s="2" t="s">
        <v>63</v>
      </c>
      <c r="W6" s="2" t="s">
        <v>63</v>
      </c>
      <c r="AR6" s="87"/>
      <c r="AS6" s="87"/>
      <c r="AT6" s="87"/>
    </row>
    <row r="7">
      <c r="A7" s="143" t="s">
        <v>138</v>
      </c>
      <c r="B7" s="143" t="s">
        <v>139</v>
      </c>
      <c r="C7" s="143">
        <v>8.0</v>
      </c>
      <c r="D7" s="871"/>
      <c r="F7" s="139" t="s">
        <v>140</v>
      </c>
      <c r="P7" s="147"/>
      <c r="U7" s="2"/>
      <c r="V7" s="2"/>
      <c r="W7" s="2"/>
      <c r="AB7" s="2"/>
      <c r="AC7" s="2"/>
      <c r="AD7" s="2"/>
      <c r="AE7" s="2"/>
    </row>
    <row r="8">
      <c r="A8" s="152" t="s">
        <v>141</v>
      </c>
      <c r="B8" s="153" t="s">
        <v>142</v>
      </c>
      <c r="C8" s="143">
        <v>1536.0</v>
      </c>
      <c r="D8" s="871"/>
      <c r="F8" s="154" t="s">
        <v>143</v>
      </c>
      <c r="G8" s="155">
        <f>G4*G3</f>
        <v>16</v>
      </c>
      <c r="H8" s="156"/>
      <c r="P8" s="147"/>
      <c r="T8" s="148" t="str">
        <f t="shared" ref="T8:T10" si="2">U8&amp;","&amp;V8</f>
        <v>fp8,bf16</v>
      </c>
      <c r="U8" s="2" t="s">
        <v>63</v>
      </c>
      <c r="V8" s="2" t="s">
        <v>82</v>
      </c>
      <c r="W8" s="2" t="s">
        <v>82</v>
      </c>
      <c r="AB8" s="2"/>
      <c r="AC8" s="2"/>
      <c r="AD8" s="2"/>
      <c r="AE8" s="2"/>
    </row>
    <row r="9">
      <c r="A9" s="152" t="s">
        <v>144</v>
      </c>
      <c r="B9" s="153" t="s">
        <v>145</v>
      </c>
      <c r="C9" s="143">
        <v>512.0</v>
      </c>
      <c r="D9" s="871"/>
      <c r="F9" s="157" t="s">
        <v>146</v>
      </c>
      <c r="G9" s="158">
        <f>PRODUCT(G2:G5)</f>
        <v>16</v>
      </c>
      <c r="H9" s="159"/>
      <c r="P9" s="147"/>
      <c r="T9" s="148" t="str">
        <f t="shared" si="2"/>
        <v>bf16,fp4</v>
      </c>
      <c r="U9" s="2" t="s">
        <v>82</v>
      </c>
      <c r="V9" s="2" t="s">
        <v>127</v>
      </c>
      <c r="W9" s="2" t="s">
        <v>82</v>
      </c>
      <c r="AP9" s="138"/>
      <c r="AQ9" s="138"/>
      <c r="AT9" s="149"/>
    </row>
    <row r="10">
      <c r="A10" s="152" t="s">
        <v>147</v>
      </c>
      <c r="B10" s="153" t="s">
        <v>148</v>
      </c>
      <c r="C10" s="143">
        <v>128.0</v>
      </c>
      <c r="D10" s="871"/>
      <c r="F10" s="157" t="s">
        <v>149</v>
      </c>
      <c r="G10" s="158">
        <f>$G$9/$H$17</f>
        <v>8</v>
      </c>
      <c r="H10" s="159"/>
      <c r="P10" s="147"/>
      <c r="T10" s="148" t="str">
        <f t="shared" si="2"/>
        <v>bf16,fp8</v>
      </c>
      <c r="U10" s="2" t="s">
        <v>82</v>
      </c>
      <c r="V10" s="2" t="s">
        <v>63</v>
      </c>
      <c r="W10" s="2" t="s">
        <v>82</v>
      </c>
      <c r="AP10" s="142"/>
    </row>
    <row r="11">
      <c r="A11" s="152" t="s">
        <v>150</v>
      </c>
      <c r="B11" s="153" t="s">
        <v>151</v>
      </c>
      <c r="C11" s="143">
        <v>64.0</v>
      </c>
      <c r="D11" s="871"/>
      <c r="L11" s="772" t="s">
        <v>539</v>
      </c>
      <c r="P11" s="147"/>
      <c r="T11" s="148" t="s">
        <v>152</v>
      </c>
      <c r="U11" s="2" t="s">
        <v>82</v>
      </c>
      <c r="V11" s="2" t="s">
        <v>82</v>
      </c>
      <c r="W11" s="2" t="s">
        <v>82</v>
      </c>
      <c r="AP11" s="138"/>
      <c r="AQ11" s="138"/>
      <c r="AT11" s="149"/>
    </row>
    <row r="12">
      <c r="A12" s="143" t="s">
        <v>153</v>
      </c>
      <c r="B12" s="153" t="s">
        <v>154</v>
      </c>
      <c r="C12" s="143">
        <v>128.0</v>
      </c>
      <c r="D12" s="871"/>
    </row>
    <row r="13">
      <c r="A13" s="161" t="s">
        <v>155</v>
      </c>
      <c r="B13" s="162"/>
      <c r="C13" s="162"/>
      <c r="D13" s="872"/>
      <c r="AG13" s="164"/>
      <c r="AH13" s="164"/>
      <c r="AI13" s="87"/>
      <c r="AJ13" s="38"/>
      <c r="AK13" s="38"/>
      <c r="AL13" s="38"/>
      <c r="AM13" s="38"/>
      <c r="AN13" s="87"/>
      <c r="AO13" s="38"/>
      <c r="AP13" s="164"/>
      <c r="AQ13" s="38"/>
      <c r="AR13" s="38"/>
      <c r="AS13" s="87"/>
      <c r="AT13" s="87"/>
    </row>
    <row r="14">
      <c r="A14" s="165" t="s">
        <v>156</v>
      </c>
      <c r="B14" s="165" t="s">
        <v>156</v>
      </c>
      <c r="C14" s="166">
        <f>$C$10+$C$11</f>
        <v>192</v>
      </c>
      <c r="D14" s="724"/>
      <c r="AG14" s="38"/>
      <c r="AH14" s="38"/>
      <c r="AI14" s="87"/>
      <c r="AJ14" s="38"/>
      <c r="AK14" s="38"/>
      <c r="AL14" s="38"/>
      <c r="AM14" s="38"/>
      <c r="AN14" s="87"/>
      <c r="AO14" s="38"/>
      <c r="AP14" s="168"/>
      <c r="AQ14" s="168"/>
      <c r="AR14" s="38"/>
      <c r="AS14" s="87"/>
      <c r="AT14" s="169"/>
    </row>
    <row r="15">
      <c r="A15" s="165" t="s">
        <v>157</v>
      </c>
      <c r="B15" s="165" t="s">
        <v>157</v>
      </c>
      <c r="C15" s="170">
        <f>$C$9+$C$11</f>
        <v>576</v>
      </c>
      <c r="D15" s="871"/>
      <c r="AG15" s="38"/>
      <c r="AH15" s="38"/>
      <c r="AI15" s="87"/>
      <c r="AJ15" s="38"/>
      <c r="AK15" s="38"/>
      <c r="AL15" s="38"/>
      <c r="AM15" s="38"/>
      <c r="AN15" s="87"/>
      <c r="AO15" s="38"/>
      <c r="AP15" s="168"/>
      <c r="AQ15" s="168"/>
      <c r="AR15" s="38"/>
      <c r="AS15" s="87"/>
      <c r="AT15" s="169"/>
    </row>
    <row r="16">
      <c r="A16" s="170" t="s">
        <v>158</v>
      </c>
      <c r="B16" s="170" t="s">
        <v>159</v>
      </c>
      <c r="C16" s="166">
        <f>C7*$C$24</f>
        <v>8</v>
      </c>
      <c r="D16" s="724"/>
      <c r="F16" s="171" t="s">
        <v>160</v>
      </c>
      <c r="G16" s="173" t="s">
        <v>540</v>
      </c>
      <c r="H16" s="173" t="s">
        <v>468</v>
      </c>
      <c r="AG16" s="38"/>
      <c r="AH16" s="38"/>
      <c r="AI16" s="87"/>
      <c r="AJ16" s="38"/>
      <c r="AK16" s="38"/>
      <c r="AL16" s="38"/>
      <c r="AM16" s="38"/>
      <c r="AN16" s="87"/>
      <c r="AO16" s="38"/>
      <c r="AP16" s="168"/>
      <c r="AQ16" s="168"/>
      <c r="AR16" s="38"/>
      <c r="AS16" s="87"/>
      <c r="AT16" s="169"/>
    </row>
    <row r="17">
      <c r="A17" s="174" t="s">
        <v>120</v>
      </c>
      <c r="B17" s="174" t="s">
        <v>161</v>
      </c>
      <c r="C17" s="175">
        <f>$G$9</f>
        <v>16</v>
      </c>
      <c r="D17" s="724"/>
      <c r="F17" s="108" t="str">
        <f t="array" ref="F17:F29">DB!A2:A14</f>
        <v># of TensorCore per Chip</v>
      </c>
      <c r="G17" s="773">
        <v>1.0</v>
      </c>
      <c r="H17" s="176">
        <f t="array" ref="H17:H29">xlookup($H$16,DB!1:1,DB!2:14) * G17:G29</f>
        <v>2</v>
      </c>
      <c r="AG17" s="38"/>
      <c r="AH17" s="38"/>
      <c r="AI17" s="87"/>
      <c r="AJ17" s="38"/>
      <c r="AK17" s="38"/>
      <c r="AL17" s="38"/>
      <c r="AM17" s="38"/>
      <c r="AN17" s="87"/>
      <c r="AO17" s="38"/>
      <c r="AP17" s="168"/>
      <c r="AQ17" s="38"/>
      <c r="AR17" s="38"/>
      <c r="AS17" s="87"/>
      <c r="AT17" s="87"/>
    </row>
    <row r="18">
      <c r="A18" s="174" t="s">
        <v>162</v>
      </c>
      <c r="B18" s="174" t="s">
        <v>163</v>
      </c>
      <c r="C18" s="175">
        <f>$G$10</f>
        <v>8</v>
      </c>
      <c r="D18" s="724"/>
      <c r="F18" s="108" t="s">
        <v>164</v>
      </c>
      <c r="G18" s="773">
        <v>1.0</v>
      </c>
      <c r="H18" s="176">
        <v>7315.0</v>
      </c>
      <c r="AG18" s="38"/>
      <c r="AH18" s="38"/>
      <c r="AI18" s="87"/>
      <c r="AJ18" s="38"/>
      <c r="AK18" s="38"/>
      <c r="AL18" s="38"/>
      <c r="AM18" s="38"/>
      <c r="AN18" s="87"/>
      <c r="AO18" s="38"/>
      <c r="AP18" s="168"/>
      <c r="AQ18" s="38"/>
      <c r="AR18" s="38"/>
      <c r="AS18" s="87"/>
      <c r="AT18" s="87"/>
    </row>
    <row r="19">
      <c r="A19" s="178" t="s">
        <v>541</v>
      </c>
      <c r="B19" s="178" t="s">
        <v>166</v>
      </c>
      <c r="C19" s="179" t="str">
        <f>IFS(C18=8,"2x2x2",C18=4,"2x2",TRUE,NA)</f>
        <v>2x2x2</v>
      </c>
      <c r="D19" s="873"/>
      <c r="F19" s="108" t="s">
        <v>167</v>
      </c>
      <c r="G19" s="773">
        <v>1.0</v>
      </c>
      <c r="H19" s="176">
        <v>3968.04</v>
      </c>
      <c r="AG19" s="38"/>
      <c r="AH19" s="38"/>
      <c r="AI19" s="87"/>
      <c r="AJ19" s="38"/>
      <c r="AK19" s="38"/>
      <c r="AL19" s="38"/>
      <c r="AM19" s="38"/>
      <c r="AN19" s="87"/>
      <c r="AO19" s="38"/>
      <c r="AP19" s="168"/>
      <c r="AQ19" s="38"/>
      <c r="AR19" s="38"/>
      <c r="AS19" s="87"/>
      <c r="AT19" s="87"/>
    </row>
    <row r="20">
      <c r="A20" s="182" t="s">
        <v>542</v>
      </c>
      <c r="B20" s="182" t="s">
        <v>169</v>
      </c>
      <c r="C20" s="774">
        <f>IFS(C19="2x2x2",12,C19="2x2",4,TRUE,NA())</f>
        <v>12</v>
      </c>
      <c r="D20" s="874"/>
      <c r="F20" s="108" t="s">
        <v>170</v>
      </c>
      <c r="G20" s="773">
        <v>1.0</v>
      </c>
      <c r="H20" s="176">
        <v>3968.04</v>
      </c>
      <c r="AG20" s="38"/>
      <c r="AH20" s="38"/>
      <c r="AI20" s="87"/>
      <c r="AJ20" s="38"/>
      <c r="AK20" s="38"/>
      <c r="AL20" s="38"/>
      <c r="AM20" s="38"/>
      <c r="AN20" s="87"/>
      <c r="AO20" s="38"/>
      <c r="AP20" s="168"/>
      <c r="AQ20" s="38"/>
      <c r="AR20" s="38"/>
      <c r="AS20" s="87"/>
      <c r="AT20" s="87"/>
    </row>
    <row r="21">
      <c r="A21" s="175"/>
      <c r="B21" s="175"/>
      <c r="C21" s="175"/>
      <c r="D21" s="724"/>
      <c r="F21" s="108" t="s">
        <v>171</v>
      </c>
      <c r="G21" s="773">
        <v>1.0</v>
      </c>
      <c r="H21" s="176">
        <v>1984.02</v>
      </c>
      <c r="AG21" s="38"/>
      <c r="AH21" s="38"/>
      <c r="AI21" s="87"/>
      <c r="AJ21" s="38"/>
      <c r="AK21" s="38"/>
      <c r="AL21" s="38"/>
      <c r="AM21" s="38"/>
      <c r="AN21" s="87"/>
      <c r="AO21" s="38"/>
      <c r="AP21" s="168"/>
      <c r="AQ21" s="168"/>
      <c r="AR21" s="38"/>
      <c r="AS21" s="87"/>
      <c r="AT21" s="169"/>
    </row>
    <row r="22">
      <c r="A22" s="184" t="s">
        <v>172</v>
      </c>
      <c r="B22" s="185"/>
      <c r="C22" s="186"/>
      <c r="D22" s="875"/>
      <c r="F22" s="108" t="s">
        <v>173</v>
      </c>
      <c r="G22" s="773">
        <v>0.987</v>
      </c>
      <c r="H22" s="188">
        <v>189.504</v>
      </c>
      <c r="AG22" s="38"/>
      <c r="AH22" s="38"/>
      <c r="AI22" s="87"/>
      <c r="AJ22" s="38"/>
      <c r="AK22" s="38"/>
      <c r="AL22" s="38"/>
      <c r="AM22" s="38"/>
      <c r="AN22" s="87"/>
      <c r="AO22" s="38"/>
      <c r="AP22" s="168"/>
      <c r="AQ22" s="168"/>
      <c r="AR22" s="38"/>
      <c r="AS22" s="87"/>
      <c r="AT22" s="169"/>
    </row>
    <row r="23">
      <c r="A23" s="170" t="s">
        <v>174</v>
      </c>
      <c r="B23" s="170" t="s">
        <v>175</v>
      </c>
      <c r="C23" s="170" t="s">
        <v>24</v>
      </c>
      <c r="D23" s="871"/>
      <c r="F23" s="108" t="s">
        <v>176</v>
      </c>
      <c r="G23" s="773">
        <v>0.8</v>
      </c>
      <c r="H23" s="188">
        <v>2926.0</v>
      </c>
      <c r="AG23" s="38"/>
      <c r="AH23" s="38"/>
      <c r="AI23" s="87"/>
      <c r="AJ23" s="38"/>
      <c r="AK23" s="38"/>
      <c r="AL23" s="38"/>
      <c r="AM23" s="38"/>
      <c r="AN23" s="87"/>
      <c r="AO23" s="38"/>
      <c r="AP23" s="168"/>
      <c r="AQ23" s="168"/>
      <c r="AR23" s="38"/>
      <c r="AS23" s="87"/>
      <c r="AT23" s="169"/>
    </row>
    <row r="24">
      <c r="A24" s="876" t="s">
        <v>37</v>
      </c>
      <c r="B24" s="876" t="s">
        <v>38</v>
      </c>
      <c r="C24" s="876">
        <f>IF(C23="Decode", 1, 2048)</f>
        <v>1</v>
      </c>
      <c r="D24" s="871"/>
      <c r="F24" s="108" t="s">
        <v>177</v>
      </c>
      <c r="G24" s="773">
        <v>1.0</v>
      </c>
      <c r="H24" s="176">
        <v>1984.02</v>
      </c>
      <c r="AG24" s="38"/>
      <c r="AH24" s="38"/>
      <c r="AI24" s="87"/>
      <c r="AJ24" s="169"/>
      <c r="AK24" s="38"/>
      <c r="AL24" s="38"/>
      <c r="AM24" s="38"/>
    </row>
    <row r="25">
      <c r="A25" s="143" t="s">
        <v>39</v>
      </c>
      <c r="B25" s="143" t="s">
        <v>40</v>
      </c>
      <c r="C25" s="143">
        <f>2^INT(LOG(G44, 2))</f>
        <v>1024</v>
      </c>
      <c r="D25" s="719"/>
      <c r="F25" s="108" t="s">
        <v>178</v>
      </c>
      <c r="G25" s="773">
        <v>1.0</v>
      </c>
      <c r="H25" s="176">
        <v>1984.02</v>
      </c>
      <c r="AG25" s="164"/>
      <c r="AH25" s="164"/>
      <c r="AI25" s="164"/>
      <c r="AK25" s="38"/>
      <c r="AL25" s="38"/>
      <c r="AM25" s="38"/>
      <c r="AN25" s="87"/>
      <c r="AO25" s="38"/>
      <c r="AP25" s="38"/>
      <c r="AQ25" s="38"/>
      <c r="AR25" s="38"/>
      <c r="AS25" s="87"/>
      <c r="AT25" s="87"/>
    </row>
    <row r="26">
      <c r="A26" s="877" t="s">
        <v>41</v>
      </c>
      <c r="B26" s="878" t="s">
        <v>42</v>
      </c>
      <c r="C26" s="878">
        <f>1024+4096</f>
        <v>5120</v>
      </c>
      <c r="D26" s="871"/>
      <c r="F26" s="108" t="s">
        <v>180</v>
      </c>
      <c r="G26" s="773">
        <v>1.0</v>
      </c>
      <c r="H26" s="176">
        <v>992.01</v>
      </c>
      <c r="AG26" s="164"/>
      <c r="AH26" s="164"/>
      <c r="AI26" s="164"/>
      <c r="AK26" s="38"/>
      <c r="AL26" s="38"/>
      <c r="AM26" s="38"/>
      <c r="AN26" s="87"/>
      <c r="AO26" s="38"/>
      <c r="AP26" s="38"/>
      <c r="AQ26" s="38"/>
      <c r="AR26" s="38"/>
      <c r="AS26" s="87"/>
      <c r="AT26" s="87"/>
    </row>
    <row r="27">
      <c r="A27" s="170" t="s">
        <v>46</v>
      </c>
      <c r="B27" s="175"/>
      <c r="C27" s="174">
        <v>0.15</v>
      </c>
      <c r="D27" s="871"/>
      <c r="F27" s="108" t="s">
        <v>181</v>
      </c>
      <c r="G27" s="773">
        <v>0.987</v>
      </c>
      <c r="H27" s="193">
        <v>94.752</v>
      </c>
      <c r="AG27" s="164"/>
      <c r="AH27" s="164"/>
      <c r="AI27" s="164"/>
      <c r="AL27" s="38"/>
      <c r="AM27" s="38"/>
      <c r="AN27" s="87"/>
      <c r="AO27" s="38"/>
      <c r="AP27" s="38"/>
      <c r="AQ27" s="38"/>
      <c r="AR27" s="38"/>
      <c r="AS27" s="87"/>
      <c r="AT27" s="87"/>
    </row>
    <row r="28">
      <c r="A28" s="170" t="s">
        <v>47</v>
      </c>
      <c r="B28" s="175"/>
      <c r="C28" s="174">
        <v>1.0</v>
      </c>
      <c r="D28" s="871"/>
      <c r="F28" s="108" t="s">
        <v>182</v>
      </c>
      <c r="G28" s="773">
        <v>0.375</v>
      </c>
      <c r="H28" s="176">
        <v>600.0</v>
      </c>
      <c r="AB28" s="2"/>
      <c r="AC28" s="2"/>
      <c r="AD28" s="2"/>
      <c r="AE28" s="2"/>
      <c r="AM28" s="142"/>
      <c r="AN28" s="138"/>
      <c r="AO28" s="142"/>
      <c r="AP28" s="142"/>
      <c r="AQ28" s="194"/>
      <c r="AR28" s="142"/>
      <c r="AS28" s="148"/>
    </row>
    <row r="29">
      <c r="A29" s="876" t="s">
        <v>61</v>
      </c>
      <c r="B29" s="879" t="s">
        <v>709</v>
      </c>
      <c r="C29" s="195" t="s">
        <v>82</v>
      </c>
      <c r="D29" s="880"/>
      <c r="F29" s="172" t="s">
        <v>183</v>
      </c>
      <c r="G29" s="778">
        <v>0.8</v>
      </c>
      <c r="H29" s="197">
        <v>80.0</v>
      </c>
      <c r="AB29" s="2"/>
      <c r="AC29" s="2"/>
      <c r="AD29" s="2"/>
      <c r="AE29" s="2"/>
      <c r="AM29" s="142"/>
      <c r="AN29" s="138"/>
      <c r="AO29" s="142"/>
      <c r="AP29" s="142"/>
      <c r="AQ29" s="194"/>
      <c r="AR29" s="142"/>
      <c r="AS29" s="148"/>
    </row>
    <row r="30">
      <c r="A30" s="143" t="s">
        <v>48</v>
      </c>
      <c r="B30" s="881" t="s">
        <v>49</v>
      </c>
      <c r="C30" s="882" t="b">
        <v>1</v>
      </c>
      <c r="D30" s="724"/>
      <c r="AM30" s="142"/>
      <c r="AN30" s="138"/>
      <c r="AO30" s="138"/>
      <c r="AP30" s="138"/>
      <c r="AQ30" s="138"/>
      <c r="AR30" s="142"/>
      <c r="AT30" s="149"/>
    </row>
    <row r="31">
      <c r="A31" s="2"/>
      <c r="B31" s="201"/>
      <c r="C31" s="201"/>
      <c r="D31" s="201"/>
      <c r="AM31" s="142"/>
      <c r="AN31" s="138"/>
      <c r="AO31" s="138"/>
      <c r="AP31" s="142"/>
      <c r="AQ31" s="142"/>
      <c r="AR31" s="142"/>
    </row>
    <row r="32" ht="27.0" customHeight="1">
      <c r="A32" s="204" t="s">
        <v>188</v>
      </c>
      <c r="F32" s="779" t="s">
        <v>545</v>
      </c>
      <c r="G32" s="780"/>
      <c r="AG32" s="38"/>
      <c r="AH32" s="38"/>
      <c r="AI32" s="38"/>
      <c r="AJ32" s="38"/>
      <c r="AK32" s="38"/>
      <c r="AL32" s="38"/>
      <c r="AM32" s="168"/>
      <c r="AN32" s="168"/>
      <c r="AO32" s="202"/>
      <c r="AP32" s="142"/>
      <c r="AQ32" s="168"/>
      <c r="AR32" s="168"/>
      <c r="AT32" s="203"/>
    </row>
    <row r="33" ht="30.0" customHeight="1">
      <c r="A33" s="171" t="s">
        <v>189</v>
      </c>
      <c r="B33" s="171" t="str">
        <f> "Value (" &amp; H16 &amp; ")"</f>
        <v>Value (GhostFish (P3))</v>
      </c>
      <c r="C33" s="205" t="s">
        <v>553</v>
      </c>
      <c r="F33" s="362" t="s">
        <v>547</v>
      </c>
      <c r="G33" s="781" t="s">
        <v>63</v>
      </c>
      <c r="P33" s="147"/>
      <c r="AG33" s="38"/>
      <c r="AH33" s="38"/>
      <c r="AI33" s="38"/>
      <c r="AJ33" s="38"/>
      <c r="AK33" s="38"/>
      <c r="AL33" s="38"/>
      <c r="AM33" s="168"/>
      <c r="AN33" s="168"/>
      <c r="AO33" s="202"/>
      <c r="AP33" s="142"/>
      <c r="AQ33" s="168"/>
      <c r="AR33" s="168"/>
      <c r="AT33" s="203"/>
    </row>
    <row r="34" ht="15.0" customHeight="1">
      <c r="A34" s="108" t="s">
        <v>190</v>
      </c>
      <c r="B34" s="193">
        <f>$C25*$C24</f>
        <v>1024</v>
      </c>
      <c r="C34" s="105">
        <f>492*8</f>
        <v>3936</v>
      </c>
      <c r="F34" s="782" t="s">
        <v>548</v>
      </c>
      <c r="G34" s="781" t="str">
        <f>C29</f>
        <v>bf16</v>
      </c>
      <c r="P34" s="147"/>
      <c r="AG34" s="38"/>
      <c r="AH34" s="38"/>
      <c r="AI34" s="38"/>
      <c r="AJ34" s="38"/>
      <c r="AK34" s="38"/>
      <c r="AL34" s="38"/>
      <c r="AM34" s="168"/>
      <c r="AN34" s="168"/>
      <c r="AO34" s="202"/>
      <c r="AP34" s="142"/>
      <c r="AQ34" s="168"/>
      <c r="AR34" s="168"/>
      <c r="AT34" s="203"/>
    </row>
    <row r="35" ht="15.0" customHeight="1">
      <c r="A35" s="108" t="s">
        <v>191</v>
      </c>
      <c r="B35" s="211">
        <f>G9</f>
        <v>16</v>
      </c>
      <c r="C35" s="198">
        <v>8.0</v>
      </c>
      <c r="F35" s="783" t="s">
        <v>549</v>
      </c>
      <c r="G35" s="784" t="s">
        <v>550</v>
      </c>
      <c r="P35" s="147"/>
      <c r="AG35" s="38"/>
      <c r="AH35" s="38"/>
      <c r="AI35" s="38"/>
      <c r="AJ35" s="38"/>
      <c r="AK35" s="38"/>
      <c r="AL35" s="38"/>
      <c r="AM35" s="168"/>
      <c r="AN35" s="168"/>
      <c r="AO35" s="202"/>
      <c r="AP35" s="142"/>
      <c r="AQ35" s="168"/>
      <c r="AR35" s="168"/>
      <c r="AT35" s="203"/>
    </row>
    <row r="36" ht="15.0" customHeight="1">
      <c r="A36" s="108" t="s">
        <v>87</v>
      </c>
      <c r="B36" s="212" t="str">
        <f>$G$78/1000 * $C$5</f>
        <v>#N/A</v>
      </c>
      <c r="C36" s="172">
        <f>0.0734</f>
        <v>0.0734</v>
      </c>
      <c r="F36" s="787" t="s">
        <v>551</v>
      </c>
      <c r="G36" s="857">
        <f>671*1000000000</f>
        <v>671000000000</v>
      </c>
      <c r="P36" s="147"/>
      <c r="AG36" s="38"/>
      <c r="AH36" s="38"/>
      <c r="AI36" s="38"/>
      <c r="AJ36" s="38"/>
      <c r="AK36" s="38"/>
      <c r="AL36" s="38"/>
      <c r="AM36" s="168"/>
      <c r="AN36" s="168"/>
      <c r="AO36" s="202"/>
      <c r="AP36" s="142"/>
      <c r="AQ36" s="168"/>
      <c r="AR36" s="168"/>
      <c r="AT36" s="203"/>
    </row>
    <row r="37" ht="15.0" customHeight="1">
      <c r="A37" s="108" t="s">
        <v>88</v>
      </c>
      <c r="B37" s="193" t="str">
        <f>$B$34/$B$36</f>
        <v>#N/A</v>
      </c>
      <c r="C37" s="116">
        <f>492/0.0733 * C35</f>
        <v>53697.13506</v>
      </c>
      <c r="F37" s="362" t="s">
        <v>552</v>
      </c>
      <c r="G37" s="789">
        <f>SUM(PRODUCT(L92:M92), PRODUCT(K138:M138), PRODUCT(K157:M157), PRODUCT(L176:M176), PRODUCT(K252:M252), PRODUCT(K271:M271)) * PARAMS("L")</f>
        <v>11413422080</v>
      </c>
      <c r="P37" s="147"/>
      <c r="AG37" s="38"/>
      <c r="AH37" s="38"/>
      <c r="AI37" s="38"/>
      <c r="AJ37" s="38"/>
      <c r="AK37" s="38"/>
      <c r="AL37" s="38"/>
      <c r="AM37" s="168"/>
      <c r="AN37" s="168"/>
      <c r="AO37" s="202"/>
      <c r="AP37" s="142"/>
      <c r="AQ37" s="168"/>
      <c r="AR37" s="168"/>
      <c r="AT37" s="203"/>
    </row>
    <row r="38" ht="15.0" customHeight="1">
      <c r="A38" s="108" t="s">
        <v>89</v>
      </c>
      <c r="B38" s="116" t="str">
        <f>B34/(B36*(1+C27))*C28</f>
        <v>#N/A</v>
      </c>
      <c r="C38" s="116"/>
      <c r="F38" s="787"/>
      <c r="G38" s="790"/>
      <c r="P38" s="147"/>
      <c r="AG38" s="38"/>
      <c r="AH38" s="38"/>
      <c r="AI38" s="38"/>
      <c r="AJ38" s="38"/>
      <c r="AK38" s="38"/>
      <c r="AL38" s="38"/>
      <c r="AM38" s="168"/>
      <c r="AN38" s="168"/>
      <c r="AO38" s="202"/>
      <c r="AP38" s="142"/>
      <c r="AQ38" s="168"/>
      <c r="AR38" s="168"/>
      <c r="AT38" s="203"/>
    </row>
    <row r="39" ht="15.0" customHeight="1">
      <c r="A39" s="108" t="s">
        <v>90</v>
      </c>
      <c r="B39" s="116" t="str">
        <f>B38/$G$10</f>
        <v>#N/A</v>
      </c>
      <c r="C39" s="116">
        <f>C37/C35</f>
        <v>6712.141883</v>
      </c>
      <c r="F39" s="787" t="s">
        <v>554</v>
      </c>
      <c r="G39" s="790">
        <f>G36-G37</f>
        <v>659586577920</v>
      </c>
      <c r="P39" s="147"/>
      <c r="AG39" s="38"/>
      <c r="AH39" s="38"/>
      <c r="AI39" s="38"/>
      <c r="AJ39" s="38"/>
      <c r="AK39" s="38"/>
      <c r="AL39" s="38"/>
      <c r="AM39" s="168"/>
      <c r="AN39" s="168"/>
      <c r="AO39" s="202"/>
      <c r="AP39" s="142"/>
      <c r="AQ39" s="168"/>
      <c r="AR39" s="168"/>
      <c r="AT39" s="203"/>
    </row>
    <row r="40" ht="15.0" customHeight="1">
      <c r="F40" s="362" t="s">
        <v>555</v>
      </c>
      <c r="G40" s="789">
        <f>SUM(P92, P138, P157, P176, P252, P271) * PARAMS(B5) / 1024</f>
        <v>10.62957764</v>
      </c>
      <c r="P40" s="147"/>
      <c r="AG40" s="38"/>
      <c r="AH40" s="38"/>
      <c r="AI40" s="38"/>
      <c r="AJ40" s="38"/>
      <c r="AK40" s="38"/>
      <c r="AL40" s="38"/>
      <c r="AM40" s="168"/>
      <c r="AN40" s="168"/>
      <c r="AO40" s="202"/>
      <c r="AP40" s="142"/>
      <c r="AQ40" s="168"/>
      <c r="AR40" s="168"/>
      <c r="AT40" s="203"/>
    </row>
    <row r="41" ht="15.0" customHeight="1">
      <c r="F41" s="787" t="s">
        <v>556</v>
      </c>
      <c r="G41" s="790">
        <f>(G39*  SWITCH(G33, "fp32", 4, "bf16", 2, "fp8", 1, "fp4", 0.5)/1024^3 + G40*G9) + (G9-1) * SUM(P453, P472) * (C5-3)/1024</f>
        <v>802.202909</v>
      </c>
      <c r="P41" s="147"/>
      <c r="AG41" s="38"/>
      <c r="AH41" s="38"/>
      <c r="AI41" s="38"/>
      <c r="AJ41" s="38"/>
      <c r="AK41" s="38"/>
      <c r="AL41" s="38"/>
      <c r="AM41" s="168"/>
      <c r="AN41" s="168"/>
      <c r="AO41" s="202"/>
      <c r="AP41" s="142"/>
      <c r="AQ41" s="168"/>
      <c r="AR41" s="168"/>
      <c r="AT41" s="203"/>
    </row>
    <row r="42" ht="15.0" customHeight="1">
      <c r="F42" s="362" t="s">
        <v>557</v>
      </c>
      <c r="G42" s="789">
        <f>G41/G9</f>
        <v>50.13768181</v>
      </c>
      <c r="P42" s="147"/>
      <c r="AG42" s="38"/>
      <c r="AH42" s="38"/>
      <c r="AI42" s="38"/>
      <c r="AJ42" s="38"/>
      <c r="AK42" s="38"/>
      <c r="AL42" s="38"/>
      <c r="AM42" s="168"/>
      <c r="AN42" s="168"/>
      <c r="AO42" s="202"/>
      <c r="AP42" s="142"/>
      <c r="AQ42" s="168"/>
      <c r="AR42" s="168"/>
      <c r="AT42" s="203"/>
    </row>
    <row r="43" ht="29.25" customHeight="1">
      <c r="A43" s="248" t="s">
        <v>226</v>
      </c>
      <c r="F43" s="787" t="s">
        <v>558</v>
      </c>
      <c r="G43" s="792">
        <v>0.9</v>
      </c>
      <c r="P43" s="147"/>
      <c r="AG43" s="38"/>
      <c r="AH43" s="38"/>
      <c r="AI43" s="38"/>
      <c r="AJ43" s="38"/>
      <c r="AK43" s="38"/>
      <c r="AL43" s="38"/>
      <c r="AM43" s="168"/>
      <c r="AN43" s="168"/>
      <c r="AO43" s="202"/>
      <c r="AP43" s="142"/>
      <c r="AQ43" s="168"/>
      <c r="AR43" s="168"/>
      <c r="AT43" s="203"/>
    </row>
    <row r="44" ht="15.0" customHeight="1">
      <c r="A44" s="106" t="s">
        <v>228</v>
      </c>
      <c r="B44" s="106" t="s">
        <v>118</v>
      </c>
      <c r="C44" s="106" t="s">
        <v>121</v>
      </c>
      <c r="F44" s="362" t="s">
        <v>559</v>
      </c>
      <c r="G44" s="789">
        <f>(((H27 * G43 - G42)*1024^3) * G8) / (PARAMS(B26) * PAD_128(C9+C11) * SWITCH(PARAMS("kvcache_dtype"), "fp32", 4, "bf16", 2, "fp8", 1, "fp4", 0.5)*PARAMS(B5))</f>
        <v>1510.083442</v>
      </c>
      <c r="P44" s="147"/>
      <c r="AG44" s="38"/>
      <c r="AH44" s="38"/>
      <c r="AI44" s="38"/>
      <c r="AJ44" s="38"/>
      <c r="AK44" s="38"/>
      <c r="AL44" s="38"/>
      <c r="AM44" s="168"/>
      <c r="AN44" s="168"/>
      <c r="AO44" s="202"/>
      <c r="AP44" s="142"/>
      <c r="AQ44" s="168"/>
      <c r="AR44" s="168"/>
      <c r="AT44" s="203"/>
    </row>
    <row r="45" ht="15.0" customHeight="1">
      <c r="A45" s="108" t="s">
        <v>235</v>
      </c>
      <c r="B45" s="256">
        <f>SUM(P92,P138,P157,P176,P252,P271) * PARAMS("L") / 1024</f>
        <v>10.62957764</v>
      </c>
      <c r="C45" s="257"/>
      <c r="F45" s="703"/>
      <c r="G45" s="883"/>
      <c r="J45" s="883">
        <f>SUM(G43+G45+G47)</f>
        <v>0.9</v>
      </c>
      <c r="P45" s="147"/>
      <c r="AG45" s="38"/>
      <c r="AH45" s="38"/>
      <c r="AI45" s="38"/>
      <c r="AJ45" s="38"/>
      <c r="AK45" s="38"/>
      <c r="AL45" s="38"/>
      <c r="AM45" s="168"/>
      <c r="AN45" s="168"/>
      <c r="AO45" s="202"/>
      <c r="AP45" s="142"/>
      <c r="AQ45" s="168"/>
      <c r="AR45" s="168"/>
      <c r="AT45" s="203"/>
    </row>
    <row r="46" ht="15.0" customHeight="1">
      <c r="A46" s="108" t="s">
        <v>241</v>
      </c>
      <c r="B46" s="265">
        <f>SUM($P$292,$P$381) * PARAMS("L") / 1024</f>
        <v>216.8359375</v>
      </c>
      <c r="C46" s="172"/>
      <c r="F46" s="703"/>
      <c r="G46" s="883"/>
      <c r="M46" s="884">
        <f>(2*129280*7168 + 3*2048*7168)</f>
        <v>1897398272</v>
      </c>
      <c r="P46" s="147"/>
      <c r="AG46" s="38"/>
      <c r="AH46" s="38"/>
      <c r="AI46" s="38"/>
      <c r="AJ46" s="38"/>
      <c r="AK46" s="38"/>
      <c r="AL46" s="38"/>
      <c r="AM46" s="168"/>
      <c r="AN46" s="168"/>
      <c r="AO46" s="202"/>
      <c r="AP46" s="142"/>
      <c r="AQ46" s="168"/>
      <c r="AR46" s="168"/>
      <c r="AT46" s="203"/>
    </row>
    <row r="47" ht="15.0" customHeight="1">
      <c r="A47" s="198" t="s">
        <v>243</v>
      </c>
      <c r="B47" s="172"/>
      <c r="C47" s="172"/>
      <c r="F47" s="703"/>
      <c r="G47" s="883"/>
      <c r="P47" s="147"/>
      <c r="AG47" s="38"/>
      <c r="AH47" s="38"/>
      <c r="AI47" s="38"/>
      <c r="AJ47" s="38"/>
      <c r="AK47" s="38"/>
      <c r="AL47" s="38"/>
      <c r="AM47" s="168"/>
      <c r="AN47" s="168"/>
      <c r="AO47" s="202"/>
      <c r="AP47" s="142"/>
      <c r="AQ47" s="168"/>
      <c r="AR47" s="168"/>
      <c r="AT47" s="203"/>
    </row>
    <row r="48" ht="15.0" customHeight="1">
      <c r="A48" s="108" t="s">
        <v>245</v>
      </c>
      <c r="B48" s="265">
        <f>SIZEOF_IN_MIB(PARAMS("B")*PARAMS("S")*PARAMS("L")*(PARAMS("c_kv")+PARAMS("h_rope")), PARAMS("kvcache_dtype"))/1024</f>
        <v>343.125</v>
      </c>
      <c r="C48" s="172"/>
      <c r="F48" s="703"/>
      <c r="G48" s="883"/>
      <c r="P48" s="147"/>
      <c r="AG48" s="38"/>
      <c r="AH48" s="38"/>
      <c r="AI48" s="38"/>
      <c r="AJ48" s="38"/>
      <c r="AK48" s="38"/>
      <c r="AL48" s="38"/>
      <c r="AM48" s="168"/>
      <c r="AN48" s="168"/>
      <c r="AO48" s="202"/>
      <c r="AP48" s="142"/>
      <c r="AQ48" s="168"/>
      <c r="AR48" s="168"/>
      <c r="AT48" s="203"/>
    </row>
    <row r="49" ht="15.0" customHeight="1">
      <c r="A49" s="198" t="s">
        <v>247</v>
      </c>
      <c r="B49" s="281">
        <f>MAX(P92,P111,P130,P149,P168,P187,P206,P225,P244,P260,P298,P345,P411,P430)/1024</f>
        <v>0.01025390625</v>
      </c>
      <c r="C49" s="198"/>
      <c r="F49" s="703"/>
      <c r="G49" s="883"/>
      <c r="P49" s="147"/>
      <c r="AG49" s="38"/>
      <c r="AH49" s="38"/>
      <c r="AI49" s="38"/>
      <c r="AJ49" s="38"/>
      <c r="AK49" s="38"/>
      <c r="AL49" s="38"/>
      <c r="AM49" s="168"/>
      <c r="AN49" s="168"/>
      <c r="AO49" s="202"/>
      <c r="AP49" s="142"/>
      <c r="AQ49" s="168"/>
      <c r="AR49" s="168"/>
      <c r="AT49" s="203"/>
    </row>
    <row r="50" ht="15.0" customHeight="1">
      <c r="A50" s="284" t="s">
        <v>250</v>
      </c>
      <c r="B50" s="285">
        <f>SUM(B45:B48)</f>
        <v>570.5905151</v>
      </c>
      <c r="C50" s="284" t="str">
        <f>"&lt;=" &amp; ($H$27 * PARAMS("num_devices")) &amp; " (Capacity)?"</f>
        <v>&lt;=1516.032 (Capacity)?</v>
      </c>
      <c r="F50" s="703"/>
      <c r="G50" s="883"/>
      <c r="P50" s="147"/>
      <c r="AG50" s="38"/>
      <c r="AH50" s="38"/>
      <c r="AI50" s="38"/>
      <c r="AJ50" s="38"/>
      <c r="AK50" s="38"/>
      <c r="AL50" s="38"/>
      <c r="AM50" s="168"/>
      <c r="AN50" s="168"/>
      <c r="AO50" s="202"/>
      <c r="AP50" s="142"/>
      <c r="AQ50" s="168"/>
      <c r="AR50" s="168"/>
      <c r="AT50" s="203"/>
    </row>
    <row r="51">
      <c r="A51" s="172"/>
      <c r="B51" s="172"/>
      <c r="C51" s="172"/>
      <c r="D51" s="2"/>
      <c r="E51" s="2"/>
      <c r="F51" s="703"/>
      <c r="G51" s="883"/>
      <c r="AM51" s="142"/>
      <c r="AN51" s="138"/>
      <c r="AO51" s="138"/>
      <c r="AP51" s="138"/>
      <c r="AQ51" s="138"/>
      <c r="AR51" s="142"/>
      <c r="AT51" s="203"/>
    </row>
    <row r="52">
      <c r="A52" s="108" t="s">
        <v>251</v>
      </c>
      <c r="B52" s="256">
        <f>SUM(P94,P140,P159,P178,P254,P273) * PARAMS("L") / 1024</f>
        <v>10.62957764</v>
      </c>
      <c r="C52" s="257"/>
      <c r="D52" s="2"/>
      <c r="E52" s="2"/>
      <c r="F52" s="703"/>
      <c r="G52" s="883"/>
      <c r="AM52" s="142"/>
      <c r="AN52" s="138"/>
      <c r="AO52" s="138"/>
      <c r="AP52" s="138"/>
      <c r="AQ52" s="138"/>
      <c r="AR52" s="142"/>
      <c r="AT52" s="203"/>
    </row>
    <row r="53">
      <c r="A53" s="108" t="s">
        <v>252</v>
      </c>
      <c r="B53" s="265">
        <f>SUM(P340,P383) * PARAMS("L") / 1024</f>
        <v>40.03125</v>
      </c>
      <c r="C53" s="257"/>
      <c r="D53" s="2"/>
      <c r="F53" s="703"/>
      <c r="G53" s="883"/>
      <c r="AM53" s="142"/>
      <c r="AN53" s="138"/>
      <c r="AO53" s="138"/>
      <c r="AP53" s="138"/>
      <c r="AQ53" s="138"/>
      <c r="AR53" s="142"/>
      <c r="AT53" s="203"/>
    </row>
    <row r="54">
      <c r="A54" s="198" t="s">
        <v>243</v>
      </c>
      <c r="B54" s="172"/>
      <c r="C54" s="257"/>
      <c r="D54" s="2"/>
      <c r="E54" s="2"/>
      <c r="F54" s="703"/>
      <c r="G54" s="883"/>
      <c r="AM54" s="142"/>
      <c r="AN54" s="138"/>
      <c r="AO54" s="138"/>
      <c r="AP54" s="138"/>
      <c r="AQ54" s="138"/>
      <c r="AR54" s="142"/>
      <c r="AT54" s="203"/>
    </row>
    <row r="55">
      <c r="A55" s="108" t="s">
        <v>254</v>
      </c>
      <c r="B55" s="265">
        <f>B48/PARAMS("num_devices")</f>
        <v>21.4453125</v>
      </c>
      <c r="C55" s="257"/>
      <c r="D55" s="2"/>
      <c r="E55" s="2"/>
      <c r="F55" s="2"/>
      <c r="G55" s="2"/>
      <c r="AM55" s="142"/>
      <c r="AN55" s="138"/>
      <c r="AO55" s="138"/>
      <c r="AP55" s="138"/>
      <c r="AQ55" s="138"/>
      <c r="AR55" s="142"/>
      <c r="AT55" s="203"/>
    </row>
    <row r="56">
      <c r="A56" s="108" t="s">
        <v>255</v>
      </c>
      <c r="B56" s="265">
        <f>MAX(P94,P113,P132,P151,P170,P189,P208,P227,P246,P262,P300,P347,P413,P432)/1024</f>
        <v>0.01025390625</v>
      </c>
      <c r="C56" s="257"/>
      <c r="D56" s="2"/>
      <c r="E56" s="2"/>
      <c r="F56" s="2"/>
      <c r="G56" s="2"/>
      <c r="AM56" s="142"/>
      <c r="AN56" s="138"/>
      <c r="AO56" s="138"/>
      <c r="AP56" s="138"/>
      <c r="AQ56" s="138"/>
      <c r="AR56" s="142"/>
      <c r="AT56" s="203"/>
    </row>
    <row r="57">
      <c r="A57" s="122" t="s">
        <v>256</v>
      </c>
      <c r="B57" s="287">
        <f>SUM(B52:B55)</f>
        <v>72.10614014</v>
      </c>
      <c r="C57" s="288" t="str">
        <f>"&lt;=" &amp; ($H$27) &amp; " (Capacity)?"</f>
        <v>&lt;=94.752 (Capacity)?</v>
      </c>
      <c r="D57" s="2"/>
      <c r="E57" s="2"/>
      <c r="F57" s="2"/>
      <c r="G57" s="2"/>
      <c r="AM57" s="142"/>
      <c r="AN57" s="138"/>
      <c r="AO57" s="138"/>
      <c r="AP57" s="138"/>
      <c r="AQ57" s="138"/>
      <c r="AR57" s="142"/>
      <c r="AT57" s="203"/>
    </row>
    <row r="58">
      <c r="A58" s="204"/>
      <c r="B58" s="204"/>
      <c r="D58" s="2"/>
      <c r="E58" s="2"/>
      <c r="F58" s="2"/>
      <c r="G58" s="2"/>
      <c r="AM58" s="142"/>
      <c r="AN58" s="138"/>
      <c r="AO58" s="138"/>
      <c r="AP58" s="138"/>
      <c r="AQ58" s="138"/>
      <c r="AR58" s="142"/>
      <c r="AT58" s="203"/>
    </row>
    <row r="59">
      <c r="A59" s="204" t="s">
        <v>192</v>
      </c>
      <c r="B59" s="204"/>
      <c r="D59" s="2"/>
      <c r="E59" s="2"/>
      <c r="F59" s="2"/>
      <c r="G59" s="2"/>
      <c r="AM59" s="142"/>
      <c r="AN59" s="138"/>
      <c r="AO59" s="138"/>
      <c r="AP59" s="138"/>
      <c r="AQ59" s="138"/>
      <c r="AR59" s="142"/>
      <c r="AT59" s="203"/>
    </row>
    <row r="60">
      <c r="A60" s="214" t="s">
        <v>193</v>
      </c>
      <c r="B60" s="214" t="s">
        <v>194</v>
      </c>
      <c r="C60" s="214" t="s">
        <v>195</v>
      </c>
      <c r="D60" s="214" t="s">
        <v>196</v>
      </c>
      <c r="E60" s="214" t="s">
        <v>197</v>
      </c>
      <c r="F60" s="214" t="s">
        <v>198</v>
      </c>
      <c r="G60" s="214" t="s">
        <v>199</v>
      </c>
      <c r="H60" s="214" t="s">
        <v>200</v>
      </c>
      <c r="I60" s="885"/>
      <c r="J60" s="214" t="s">
        <v>421</v>
      </c>
      <c r="AG60" s="164"/>
      <c r="AH60" s="164"/>
      <c r="AI60" s="38"/>
      <c r="AJ60" s="38"/>
      <c r="AK60" s="38"/>
      <c r="AL60" s="38"/>
      <c r="AM60" s="168"/>
      <c r="AN60" s="202"/>
      <c r="AO60" s="202"/>
      <c r="AP60" s="216"/>
      <c r="AQ60" s="202"/>
      <c r="AR60" s="168"/>
      <c r="AS60" s="148"/>
      <c r="AT60" s="203"/>
    </row>
    <row r="61">
      <c r="A61" s="217" t="s">
        <v>203</v>
      </c>
      <c r="B61" s="218" t="s">
        <v>204</v>
      </c>
      <c r="C61" s="219">
        <f>$H$132</f>
        <v>0.003713006771</v>
      </c>
      <c r="D61" s="219" t="str">
        <f>$H$130</f>
        <v>#N/A</v>
      </c>
      <c r="E61" s="221"/>
      <c r="F61" s="219">
        <f>H127</f>
        <v>0.04988988241</v>
      </c>
      <c r="G61" s="219" t="str">
        <f t="shared" ref="G61:G64" si="3">max(C61:F61)</f>
        <v>#N/A</v>
      </c>
      <c r="H61" s="221" t="str">
        <f t="shared" ref="H61:H64" si="4">IFS(C61=G61, "HBM", D61=G61, "Compute", E61=G61, "ICI Lt", F61=G61, "ICI BW")</f>
        <v>#N/A</v>
      </c>
      <c r="I61" s="429"/>
      <c r="J61" s="886" t="str">
        <f t="shared" ref="J61:J66" si="5">G61/$G$76</f>
        <v>#N/A</v>
      </c>
      <c r="P61" s="887"/>
      <c r="AG61" s="38"/>
      <c r="AH61" s="38"/>
      <c r="AI61" s="164"/>
      <c r="AJ61" s="38"/>
      <c r="AK61" s="38"/>
      <c r="AL61" s="38"/>
      <c r="AM61" s="168"/>
      <c r="AN61" s="138"/>
      <c r="AO61" s="138"/>
      <c r="AP61" s="138"/>
      <c r="AQ61" s="138"/>
      <c r="AR61" s="168"/>
      <c r="AT61" s="203"/>
    </row>
    <row r="62">
      <c r="A62" s="217" t="s">
        <v>203</v>
      </c>
      <c r="B62" s="218" t="s">
        <v>205</v>
      </c>
      <c r="C62" s="219">
        <f>$H$151</f>
        <v>0.01304767267</v>
      </c>
      <c r="D62" s="219" t="str">
        <f>$H$149</f>
        <v>#N/A</v>
      </c>
      <c r="E62" s="221"/>
      <c r="F62" s="219"/>
      <c r="G62" s="219" t="str">
        <f t="shared" si="3"/>
        <v>#N/A</v>
      </c>
      <c r="H62" s="221" t="str">
        <f t="shared" si="4"/>
        <v>#N/A</v>
      </c>
      <c r="I62" s="429"/>
      <c r="J62" s="886" t="str">
        <f t="shared" si="5"/>
        <v>#N/A</v>
      </c>
      <c r="P62" s="888"/>
      <c r="AG62" s="38"/>
      <c r="AH62" s="38"/>
      <c r="AI62" s="38"/>
      <c r="AJ62" s="38"/>
      <c r="AK62" s="38"/>
      <c r="AL62" s="38"/>
      <c r="AM62" s="168"/>
      <c r="AN62" s="168"/>
      <c r="AO62" s="202"/>
      <c r="AP62" s="142"/>
      <c r="AQ62" s="168"/>
      <c r="AR62" s="168"/>
      <c r="AT62" s="203"/>
    </row>
    <row r="63">
      <c r="A63" s="217" t="s">
        <v>203</v>
      </c>
      <c r="B63" s="218" t="s">
        <v>206</v>
      </c>
      <c r="C63" s="219">
        <f>$H$170</f>
        <v>0.0056738081</v>
      </c>
      <c r="D63" s="219" t="str">
        <f>$H$168</f>
        <v>#N/A</v>
      </c>
      <c r="E63" s="221"/>
      <c r="F63" s="219"/>
      <c r="G63" s="219" t="str">
        <f t="shared" si="3"/>
        <v>#N/A</v>
      </c>
      <c r="H63" s="221" t="str">
        <f t="shared" si="4"/>
        <v>#N/A</v>
      </c>
      <c r="I63" s="429"/>
      <c r="J63" s="886" t="str">
        <f t="shared" si="5"/>
        <v>#N/A</v>
      </c>
      <c r="P63" s="888"/>
      <c r="AG63" s="38"/>
      <c r="AH63" s="38"/>
      <c r="AI63" s="38"/>
      <c r="AJ63" s="38"/>
      <c r="AK63" s="38"/>
      <c r="AL63" s="38"/>
      <c r="AM63" s="168"/>
      <c r="AN63" s="138"/>
      <c r="AO63" s="138"/>
      <c r="AP63" s="138"/>
      <c r="AQ63" s="138"/>
      <c r="AR63" s="168"/>
      <c r="AT63" s="203"/>
    </row>
    <row r="64">
      <c r="A64" s="217" t="s">
        <v>203</v>
      </c>
      <c r="B64" s="218" t="s">
        <v>207</v>
      </c>
      <c r="C64" s="219">
        <f>$H$189</f>
        <v>0.001483638239</v>
      </c>
      <c r="D64" s="219" t="str">
        <f>$H$187</f>
        <v>#N/A</v>
      </c>
      <c r="E64" s="221"/>
      <c r="F64" s="219"/>
      <c r="G64" s="219" t="str">
        <f t="shared" si="3"/>
        <v>#N/A</v>
      </c>
      <c r="H64" s="221" t="str">
        <f t="shared" si="4"/>
        <v>#N/A</v>
      </c>
      <c r="I64" s="429"/>
      <c r="J64" s="886" t="str">
        <f t="shared" si="5"/>
        <v>#N/A</v>
      </c>
      <c r="P64" s="888"/>
      <c r="AM64" s="142"/>
      <c r="AO64" s="142"/>
      <c r="AP64" s="142"/>
      <c r="AQ64" s="142"/>
      <c r="AR64" s="168"/>
      <c r="AS64" s="148"/>
      <c r="AT64" s="203"/>
    </row>
    <row r="65">
      <c r="A65" s="217" t="s">
        <v>203</v>
      </c>
      <c r="B65" s="227" t="s">
        <v>209</v>
      </c>
      <c r="C65" s="219">
        <f t="shared" ref="C65:D65" si="6">SUM(C67:C69)</f>
        <v>0.1258250384</v>
      </c>
      <c r="D65" s="219" t="str">
        <f t="shared" si="6"/>
        <v>#N/A</v>
      </c>
      <c r="E65" s="221"/>
      <c r="F65" s="219"/>
      <c r="G65" s="219" t="str">
        <f>IF(PARAMS("flash_attn"),MAX(C65:F65),0)</f>
        <v>#N/A</v>
      </c>
      <c r="H65" s="221" t="str">
        <f>IFS(G65=0,"",C65=G65, "HBM", D65=G65, "Compute", E65=G65, "ICI Lt", F65=G65, "ICI BW")</f>
        <v>#N/A</v>
      </c>
      <c r="I65" s="429"/>
      <c r="J65" s="886" t="str">
        <f t="shared" si="5"/>
        <v>#N/A</v>
      </c>
      <c r="P65" s="888"/>
      <c r="R65" s="226"/>
      <c r="S65" s="226"/>
      <c r="T65" s="226"/>
      <c r="U65" s="226"/>
      <c r="V65" s="226"/>
      <c r="W65" s="38"/>
      <c r="AM65" s="142"/>
      <c r="AO65" s="138"/>
      <c r="AP65" s="138"/>
      <c r="AQ65" s="138"/>
      <c r="AR65" s="168"/>
      <c r="AT65" s="203"/>
    </row>
    <row r="66">
      <c r="A66" s="217" t="s">
        <v>203</v>
      </c>
      <c r="B66" s="227" t="s">
        <v>210</v>
      </c>
      <c r="C66" s="219"/>
      <c r="D66" s="219"/>
      <c r="E66" s="221"/>
      <c r="F66" s="219"/>
      <c r="G66" s="219">
        <f>IF(PARAMS("flash_attn"),0,SUM(G67:G69))</f>
        <v>0</v>
      </c>
      <c r="H66" s="221"/>
      <c r="I66" s="429"/>
      <c r="J66" s="886" t="str">
        <f t="shared" si="5"/>
        <v>#N/A</v>
      </c>
      <c r="P66" s="888"/>
      <c r="R66" s="226"/>
      <c r="S66" s="226"/>
      <c r="T66" s="226"/>
      <c r="U66" s="226"/>
      <c r="V66" s="226"/>
      <c r="W66" s="38"/>
      <c r="AM66" s="142"/>
      <c r="AO66" s="138"/>
      <c r="AP66" s="138"/>
      <c r="AQ66" s="138"/>
      <c r="AR66" s="168"/>
      <c r="AT66" s="203"/>
    </row>
    <row r="67">
      <c r="A67" s="217" t="s">
        <v>203</v>
      </c>
      <c r="B67" s="218" t="s">
        <v>741</v>
      </c>
      <c r="C67" s="219">
        <f>$H$208</f>
        <v>0.109471121</v>
      </c>
      <c r="D67" s="219" t="str">
        <f>$H$206</f>
        <v>#N/A</v>
      </c>
      <c r="E67" s="221"/>
      <c r="F67" s="219"/>
      <c r="G67" s="219" t="str">
        <f t="shared" ref="G67:G75" si="7">max(C67:F67)</f>
        <v>#N/A</v>
      </c>
      <c r="H67" s="221" t="str">
        <f t="shared" ref="H67:H75" si="8">IFS(C67=G67, "HBM", D67=G67, "Compute", E67=G67, "ICI Lt", F67=G67, "ICI BW")</f>
        <v>#N/A</v>
      </c>
      <c r="I67" s="429"/>
      <c r="J67" s="886"/>
      <c r="P67" s="888"/>
      <c r="R67" s="226"/>
      <c r="S67" s="226"/>
      <c r="T67" s="226"/>
      <c r="U67" s="226"/>
      <c r="V67" s="226"/>
      <c r="W67" s="38"/>
      <c r="AM67" s="142"/>
      <c r="AO67" s="138"/>
      <c r="AP67" s="138"/>
      <c r="AQ67" s="138"/>
      <c r="AR67" s="168"/>
      <c r="AT67" s="203"/>
    </row>
    <row r="68">
      <c r="A68" s="217" t="s">
        <v>203</v>
      </c>
      <c r="B68" s="218" t="s">
        <v>742</v>
      </c>
      <c r="C68" s="219">
        <f>$H$227</f>
        <v>0.01368389012</v>
      </c>
      <c r="D68" s="219" t="str">
        <f>$H$225</f>
        <v>#N/A</v>
      </c>
      <c r="E68" s="221"/>
      <c r="F68" s="219"/>
      <c r="G68" s="219" t="str">
        <f t="shared" si="7"/>
        <v>#N/A</v>
      </c>
      <c r="H68" s="221" t="str">
        <f t="shared" si="8"/>
        <v>#N/A</v>
      </c>
      <c r="I68" s="429"/>
      <c r="J68" s="886"/>
      <c r="P68" s="888"/>
      <c r="R68" s="228"/>
      <c r="S68" s="228"/>
      <c r="T68" s="228"/>
      <c r="U68" s="228"/>
      <c r="V68" s="228"/>
      <c r="W68" s="38"/>
      <c r="AM68" s="142"/>
      <c r="AN68" s="138"/>
      <c r="AO68" s="142"/>
      <c r="AP68" s="142"/>
      <c r="AQ68" s="138"/>
      <c r="AR68" s="168"/>
      <c r="AT68" s="203"/>
    </row>
    <row r="69">
      <c r="A69" s="217" t="s">
        <v>203</v>
      </c>
      <c r="B69" s="218" t="s">
        <v>743</v>
      </c>
      <c r="C69" s="219">
        <f>$H$246</f>
        <v>0.002670027341</v>
      </c>
      <c r="D69" s="219" t="str">
        <f>$H$244</f>
        <v>#N/A</v>
      </c>
      <c r="E69" s="221"/>
      <c r="F69" s="219"/>
      <c r="G69" s="219" t="str">
        <f t="shared" si="7"/>
        <v>#N/A</v>
      </c>
      <c r="H69" s="221" t="str">
        <f t="shared" si="8"/>
        <v>#N/A</v>
      </c>
      <c r="I69" s="429"/>
      <c r="J69" s="886"/>
      <c r="P69" s="888"/>
      <c r="R69" s="228"/>
      <c r="S69" s="228"/>
      <c r="T69" s="228"/>
      <c r="U69" s="228"/>
      <c r="V69" s="228"/>
      <c r="W69" s="38"/>
      <c r="AM69" s="142"/>
      <c r="AN69" s="138"/>
      <c r="AO69" s="138"/>
      <c r="AP69" s="138"/>
      <c r="AQ69" s="138"/>
      <c r="AR69" s="168"/>
      <c r="AT69" s="203"/>
    </row>
    <row r="70">
      <c r="A70" s="217" t="s">
        <v>203</v>
      </c>
      <c r="B70" s="218" t="s">
        <v>214</v>
      </c>
      <c r="C70" s="219">
        <f>H265</f>
        <v>0.004672547847</v>
      </c>
      <c r="D70" s="219" t="str">
        <f>H263</f>
        <v>#N/A</v>
      </c>
      <c r="E70" s="221"/>
      <c r="F70" s="219"/>
      <c r="G70" s="219" t="str">
        <f t="shared" si="7"/>
        <v>#N/A</v>
      </c>
      <c r="H70" s="221" t="str">
        <f t="shared" si="8"/>
        <v>#N/A</v>
      </c>
      <c r="I70" s="429"/>
      <c r="J70" s="886" t="str">
        <f t="shared" ref="J70:J76" si="9">G70/$G$76</f>
        <v>#N/A</v>
      </c>
      <c r="P70" s="888"/>
      <c r="R70" s="228"/>
      <c r="S70" s="228"/>
      <c r="T70" s="228"/>
      <c r="U70" s="228"/>
      <c r="V70" s="228"/>
      <c r="W70" s="229"/>
      <c r="AK70" s="203"/>
      <c r="AM70" s="142"/>
      <c r="AN70" s="138"/>
      <c r="AO70" s="138"/>
      <c r="AP70" s="138"/>
      <c r="AQ70" s="138"/>
      <c r="AR70" s="168"/>
      <c r="AT70" s="203"/>
    </row>
    <row r="71">
      <c r="A71" s="217" t="s">
        <v>203</v>
      </c>
      <c r="B71" s="218" t="s">
        <v>216</v>
      </c>
      <c r="C71" s="219">
        <f>H284</f>
        <v>0.03800617043</v>
      </c>
      <c r="D71" s="219" t="str">
        <f>H282</f>
        <v>#N/A</v>
      </c>
      <c r="E71" s="221"/>
      <c r="F71" s="219"/>
      <c r="G71" s="219" t="str">
        <f t="shared" si="7"/>
        <v>#N/A</v>
      </c>
      <c r="H71" s="221" t="str">
        <f t="shared" si="8"/>
        <v>#N/A</v>
      </c>
      <c r="I71" s="429"/>
      <c r="J71" s="886" t="str">
        <f t="shared" si="9"/>
        <v>#N/A</v>
      </c>
      <c r="P71" s="888"/>
      <c r="R71" s="228"/>
      <c r="S71" s="228"/>
      <c r="T71" s="228"/>
      <c r="U71" s="230"/>
      <c r="V71" s="230"/>
      <c r="W71" s="38"/>
      <c r="AK71" s="231"/>
      <c r="AL71" s="232"/>
      <c r="AM71" s="168"/>
      <c r="AN71" s="138"/>
      <c r="AO71" s="138"/>
      <c r="AP71" s="138"/>
      <c r="AQ71" s="138"/>
      <c r="AR71" s="168"/>
      <c r="AT71" s="203"/>
    </row>
    <row r="72">
      <c r="A72" s="217" t="s">
        <v>217</v>
      </c>
      <c r="B72" s="233" t="s">
        <v>218</v>
      </c>
      <c r="C72" s="219"/>
      <c r="D72" s="219"/>
      <c r="E72" s="221"/>
      <c r="F72" s="219">
        <f>$H$332</f>
        <v>0.02563476563</v>
      </c>
      <c r="G72" s="219">
        <f t="shared" si="7"/>
        <v>0.02563476563</v>
      </c>
      <c r="H72" s="221" t="str">
        <f t="shared" si="8"/>
        <v>ICI BW</v>
      </c>
      <c r="I72" s="429"/>
      <c r="J72" s="886" t="str">
        <f t="shared" si="9"/>
        <v>#N/A</v>
      </c>
      <c r="P72" s="888"/>
      <c r="R72" s="38"/>
      <c r="S72" s="38"/>
      <c r="T72" s="38"/>
      <c r="U72" s="38"/>
      <c r="V72" s="38"/>
      <c r="W72" s="38"/>
      <c r="AM72" s="142"/>
      <c r="AN72" s="138"/>
      <c r="AO72" s="142"/>
      <c r="AP72" s="142"/>
      <c r="AQ72" s="194"/>
      <c r="AR72" s="142"/>
    </row>
    <row r="73">
      <c r="A73" s="217" t="s">
        <v>217</v>
      </c>
      <c r="B73" s="233" t="s">
        <v>219</v>
      </c>
      <c r="C73" s="219">
        <f>$H$375</f>
        <v>0.1602016405</v>
      </c>
      <c r="D73" s="219" t="str">
        <f>$H$373</f>
        <v>#N/A</v>
      </c>
      <c r="E73" s="221"/>
      <c r="F73" s="219">
        <f>$H$370</f>
        <v>0.009765625</v>
      </c>
      <c r="G73" s="219" t="str">
        <f t="shared" si="7"/>
        <v>#N/A</v>
      </c>
      <c r="H73" s="221" t="str">
        <f t="shared" si="8"/>
        <v>#N/A</v>
      </c>
      <c r="I73" s="429"/>
      <c r="J73" s="886" t="str">
        <f t="shared" si="9"/>
        <v>#N/A</v>
      </c>
      <c r="P73" s="888"/>
      <c r="R73" s="38"/>
      <c r="S73" s="38"/>
      <c r="T73" s="38"/>
      <c r="U73" s="38"/>
      <c r="V73" s="38"/>
      <c r="W73" s="234"/>
      <c r="AM73" s="142"/>
      <c r="AN73" s="138"/>
      <c r="AO73" s="138"/>
      <c r="AP73" s="138"/>
      <c r="AQ73" s="138"/>
      <c r="AR73" s="142"/>
      <c r="AT73" s="149"/>
    </row>
    <row r="74">
      <c r="A74" s="217" t="s">
        <v>217</v>
      </c>
      <c r="B74" s="233" t="s">
        <v>220</v>
      </c>
      <c r="C74" s="219">
        <f>$H$405</f>
        <v>0.09411846377</v>
      </c>
      <c r="D74" s="219" t="str">
        <f>$H$403</f>
        <v>#N/A</v>
      </c>
      <c r="E74" s="221"/>
      <c r="F74" s="219">
        <f>$H$400</f>
        <v>0</v>
      </c>
      <c r="G74" s="219" t="str">
        <f t="shared" si="7"/>
        <v>#N/A</v>
      </c>
      <c r="H74" s="221" t="str">
        <f t="shared" si="8"/>
        <v>#N/A</v>
      </c>
      <c r="I74" s="429"/>
      <c r="J74" s="886" t="str">
        <f t="shared" si="9"/>
        <v>#N/A</v>
      </c>
      <c r="P74" s="888"/>
      <c r="R74" s="38"/>
      <c r="S74" s="38"/>
      <c r="T74" s="38"/>
      <c r="U74" s="38"/>
      <c r="V74" s="38"/>
      <c r="W74" s="234"/>
      <c r="AM74" s="142"/>
      <c r="AN74" s="138"/>
      <c r="AO74" s="138"/>
      <c r="AP74" s="142"/>
      <c r="AQ74" s="142"/>
      <c r="AR74" s="142"/>
    </row>
    <row r="75">
      <c r="A75" s="217" t="s">
        <v>217</v>
      </c>
      <c r="B75" s="233" t="s">
        <v>221</v>
      </c>
      <c r="C75" s="219"/>
      <c r="D75" s="219"/>
      <c r="E75" s="221"/>
      <c r="F75" s="219">
        <f>$H$442</f>
        <v>0.0498453776</v>
      </c>
      <c r="G75" s="219">
        <f t="shared" si="7"/>
        <v>0.0498453776</v>
      </c>
      <c r="H75" s="221" t="str">
        <f t="shared" si="8"/>
        <v>ICI BW</v>
      </c>
      <c r="I75" s="429"/>
      <c r="J75" s="886" t="str">
        <f t="shared" si="9"/>
        <v>#N/A</v>
      </c>
      <c r="P75" s="888"/>
      <c r="AM75" s="142"/>
      <c r="AN75" s="138"/>
      <c r="AO75" s="138"/>
      <c r="AP75" s="138"/>
      <c r="AQ75" s="138"/>
      <c r="AR75" s="142"/>
      <c r="AT75" s="203"/>
    </row>
    <row r="76">
      <c r="A76" s="235"/>
      <c r="B76" s="236"/>
      <c r="C76" s="236"/>
      <c r="D76" s="236"/>
      <c r="E76" s="235" t="s">
        <v>222</v>
      </c>
      <c r="F76" s="237" t="s">
        <v>59</v>
      </c>
      <c r="G76" s="236" t="str">
        <f>SUM(G61:G66,G70:G75)</f>
        <v>#N/A</v>
      </c>
      <c r="H76" s="236"/>
      <c r="I76" s="239"/>
      <c r="J76" s="240" t="str">
        <f t="shared" si="9"/>
        <v>#N/A</v>
      </c>
      <c r="P76" s="888"/>
      <c r="AG76" s="164"/>
      <c r="AH76" s="164"/>
      <c r="AI76" s="38"/>
      <c r="AJ76" s="38"/>
      <c r="AK76" s="38"/>
      <c r="AL76" s="38"/>
      <c r="AM76" s="168"/>
      <c r="AN76" s="202"/>
      <c r="AO76" s="202"/>
      <c r="AP76" s="216"/>
      <c r="AQ76" s="202"/>
      <c r="AR76" s="168"/>
      <c r="AT76" s="203"/>
    </row>
    <row r="77">
      <c r="A77" s="241"/>
      <c r="B77" s="236"/>
      <c r="C77" s="236"/>
      <c r="D77" s="236"/>
      <c r="E77" s="241"/>
      <c r="F77" s="237" t="s">
        <v>223</v>
      </c>
      <c r="G77" s="889" t="str">
        <f>SUM(G61:G66,G70:G71)+MAX(G72:G73)+MAX(G74:G75)</f>
        <v>#N/A</v>
      </c>
      <c r="H77" s="236"/>
      <c r="I77" s="239"/>
      <c r="J77" s="240"/>
      <c r="P77" s="888"/>
      <c r="AG77" s="164"/>
      <c r="AH77" s="164"/>
      <c r="AI77" s="38"/>
      <c r="AJ77" s="38"/>
      <c r="AK77" s="38"/>
      <c r="AL77" s="38"/>
      <c r="AM77" s="168"/>
      <c r="AN77" s="202"/>
      <c r="AO77" s="202"/>
      <c r="AP77" s="216"/>
      <c r="AQ77" s="202"/>
      <c r="AR77" s="168"/>
      <c r="AT77" s="203"/>
    </row>
    <row r="78">
      <c r="A78" s="243" t="s">
        <v>224</v>
      </c>
      <c r="B78" s="244"/>
      <c r="C78" s="244"/>
      <c r="D78" s="244"/>
      <c r="E78" s="243" t="s">
        <v>225</v>
      </c>
      <c r="F78" s="245" t="s">
        <v>59</v>
      </c>
      <c r="G78" s="890" t="str">
        <f>IF(F78=F76,G76,G77)</f>
        <v>#N/A</v>
      </c>
      <c r="H78" s="244"/>
      <c r="I78" s="247"/>
      <c r="J78" s="247"/>
      <c r="P78" s="891"/>
      <c r="AG78" s="38"/>
      <c r="AH78" s="38"/>
      <c r="AI78" s="38"/>
      <c r="AJ78" s="38"/>
      <c r="AK78" s="38"/>
      <c r="AL78" s="38"/>
      <c r="AM78" s="168"/>
      <c r="AN78" s="168"/>
      <c r="AO78" s="202"/>
      <c r="AP78" s="142"/>
      <c r="AQ78" s="168"/>
      <c r="AR78" s="168"/>
      <c r="AT78" s="203"/>
    </row>
    <row r="79" ht="15.0" customHeight="1">
      <c r="P79" s="147"/>
      <c r="AG79" s="38"/>
      <c r="AH79" s="38"/>
      <c r="AI79" s="38"/>
      <c r="AJ79" s="38"/>
      <c r="AK79" s="38"/>
      <c r="AL79" s="38"/>
      <c r="AM79" s="168"/>
      <c r="AN79" s="168"/>
      <c r="AO79" s="202"/>
      <c r="AP79" s="142"/>
      <c r="AQ79" s="168"/>
      <c r="AR79" s="168"/>
      <c r="AT79" s="203"/>
    </row>
    <row r="80">
      <c r="P80" s="147"/>
      <c r="AG80" s="38"/>
      <c r="AH80" s="38"/>
      <c r="AI80" s="38"/>
      <c r="AJ80" s="38"/>
      <c r="AK80" s="38"/>
      <c r="AL80" s="38"/>
      <c r="AM80" s="168"/>
      <c r="AN80" s="168"/>
      <c r="AO80" s="202"/>
      <c r="AP80" s="142"/>
      <c r="AQ80" s="168"/>
      <c r="AR80" s="168"/>
      <c r="AT80" s="203"/>
    </row>
    <row r="81">
      <c r="E81" s="204" t="s">
        <v>227</v>
      </c>
      <c r="P81" s="147"/>
      <c r="AG81" s="38"/>
      <c r="AH81" s="38"/>
      <c r="AI81" s="38"/>
      <c r="AJ81" s="38"/>
      <c r="AK81" s="38"/>
      <c r="AL81" s="38"/>
      <c r="AM81" s="168"/>
      <c r="AN81" s="138"/>
      <c r="AO81" s="138"/>
      <c r="AP81" s="138"/>
      <c r="AQ81" s="138"/>
      <c r="AR81" s="168"/>
      <c r="AT81" s="203"/>
    </row>
    <row r="82">
      <c r="A82" s="164"/>
      <c r="B82" s="38"/>
      <c r="C82" s="38"/>
      <c r="E82" s="249" t="s">
        <v>229</v>
      </c>
      <c r="F82" s="250" t="s">
        <v>230</v>
      </c>
      <c r="G82" s="251"/>
      <c r="H82" s="252"/>
      <c r="I82" s="250" t="s">
        <v>231</v>
      </c>
      <c r="J82" s="251"/>
      <c r="K82" s="251"/>
      <c r="L82" s="251"/>
      <c r="M82" s="251"/>
      <c r="N82" s="252"/>
      <c r="O82" s="253" t="s">
        <v>232</v>
      </c>
      <c r="P82" s="254" t="s">
        <v>233</v>
      </c>
      <c r="Q82" s="255" t="s">
        <v>234</v>
      </c>
      <c r="AM82" s="142"/>
      <c r="AO82" s="142"/>
      <c r="AP82" s="142"/>
      <c r="AQ82" s="142"/>
      <c r="AR82" s="168"/>
      <c r="AT82" s="203"/>
    </row>
    <row r="83">
      <c r="A83" s="164"/>
      <c r="B83" s="38"/>
      <c r="C83" s="38"/>
      <c r="D83" s="38"/>
      <c r="E83" s="258" t="s">
        <v>236</v>
      </c>
      <c r="F83" s="259" t="s">
        <v>237</v>
      </c>
      <c r="G83" s="260"/>
      <c r="H83" s="261" t="s">
        <v>238</v>
      </c>
      <c r="I83" s="261" t="s">
        <v>239</v>
      </c>
      <c r="J83" s="261"/>
      <c r="K83" s="262" t="s">
        <v>40</v>
      </c>
      <c r="L83" s="262" t="s">
        <v>38</v>
      </c>
      <c r="M83" s="261" t="s">
        <v>125</v>
      </c>
      <c r="N83" s="261" t="s">
        <v>240</v>
      </c>
      <c r="O83" s="263" t="s">
        <v>63</v>
      </c>
      <c r="P83" s="264"/>
      <c r="Q83" s="262" t="b">
        <v>0</v>
      </c>
      <c r="AM83" s="142"/>
      <c r="AO83" s="138"/>
      <c r="AP83" s="138"/>
      <c r="AQ83" s="138"/>
      <c r="AR83" s="168"/>
      <c r="AT83" s="203"/>
    </row>
    <row r="84">
      <c r="A84" s="164"/>
      <c r="B84" s="38"/>
      <c r="C84" s="38"/>
      <c r="D84" s="38"/>
      <c r="E84" s="266"/>
      <c r="F84" s="267"/>
      <c r="G84" s="268"/>
      <c r="H84" s="269" t="s">
        <v>242</v>
      </c>
      <c r="I84" s="270" t="s">
        <v>239</v>
      </c>
      <c r="J84" s="271"/>
      <c r="K84" s="270">
        <f t="shared" ref="K84:M84" si="10">PARAMS(K83)</f>
        <v>1024</v>
      </c>
      <c r="L84" s="270">
        <f t="shared" si="10"/>
        <v>1</v>
      </c>
      <c r="M84" s="270">
        <f t="shared" si="10"/>
        <v>7168</v>
      </c>
      <c r="N84" s="270" t="s">
        <v>240</v>
      </c>
      <c r="O84" s="272"/>
      <c r="P84" s="273">
        <f>SIZEOF_IN_MIB(J84:M84, $O83)</f>
        <v>7</v>
      </c>
      <c r="Q84" s="269" t="b">
        <v>0</v>
      </c>
      <c r="AM84" s="142"/>
      <c r="AN84" s="138"/>
      <c r="AO84" s="142"/>
      <c r="AP84" s="142"/>
      <c r="AQ84" s="138"/>
      <c r="AR84" s="168"/>
      <c r="AT84" s="203"/>
    </row>
    <row r="85">
      <c r="A85" s="164"/>
      <c r="B85" s="38"/>
      <c r="C85" s="38"/>
      <c r="D85" s="38"/>
      <c r="E85" s="266"/>
      <c r="F85" s="267"/>
      <c r="G85" s="268"/>
      <c r="H85" s="274" t="s">
        <v>244</v>
      </c>
      <c r="I85" s="274" t="s">
        <v>239</v>
      </c>
      <c r="J85" s="261"/>
      <c r="K85" s="262" t="s">
        <v>32</v>
      </c>
      <c r="L85" s="262"/>
      <c r="M85" s="262" t="s">
        <v>33</v>
      </c>
      <c r="N85" s="274" t="s">
        <v>240</v>
      </c>
      <c r="O85" s="275"/>
      <c r="P85" s="276"/>
      <c r="Q85" s="262" t="b">
        <v>0</v>
      </c>
      <c r="AM85" s="142"/>
      <c r="AN85" s="138"/>
      <c r="AO85" s="138"/>
      <c r="AP85" s="138"/>
      <c r="AQ85" s="138"/>
      <c r="AR85" s="168"/>
      <c r="AT85" s="203"/>
    </row>
    <row r="86">
      <c r="A86" s="164"/>
      <c r="B86" s="38"/>
      <c r="C86" s="38"/>
      <c r="D86" s="38"/>
      <c r="E86" s="277"/>
      <c r="F86" s="278"/>
      <c r="G86" s="279"/>
      <c r="H86" s="269" t="s">
        <v>246</v>
      </c>
      <c r="I86" s="271" t="s">
        <v>239</v>
      </c>
      <c r="J86" s="270"/>
      <c r="K86" s="271">
        <f t="shared" ref="K86:M86" si="11">K84/SHARDING(K85)</f>
        <v>128</v>
      </c>
      <c r="L86" s="271">
        <f t="shared" si="11"/>
        <v>1</v>
      </c>
      <c r="M86" s="271">
        <f t="shared" si="11"/>
        <v>3584</v>
      </c>
      <c r="N86" s="271" t="s">
        <v>240</v>
      </c>
      <c r="O86" s="280"/>
      <c r="P86" s="273">
        <f>SIZEOF_IN_MIB(J86:M86, $O83)</f>
        <v>0.4375</v>
      </c>
      <c r="Q86" s="269" t="b">
        <v>0</v>
      </c>
      <c r="AG86" s="2"/>
      <c r="AK86" s="203"/>
      <c r="AM86" s="142"/>
      <c r="AN86" s="138"/>
      <c r="AO86" s="138"/>
      <c r="AP86" s="138"/>
      <c r="AQ86" s="138"/>
      <c r="AR86" s="168"/>
      <c r="AT86" s="203"/>
    </row>
    <row r="87">
      <c r="A87" s="164"/>
      <c r="B87" s="38"/>
      <c r="C87" s="38"/>
      <c r="D87" s="38"/>
      <c r="E87" s="258" t="s">
        <v>248</v>
      </c>
      <c r="F87" s="282" t="s">
        <v>249</v>
      </c>
      <c r="G87" s="260"/>
      <c r="H87" s="261" t="s">
        <v>238</v>
      </c>
      <c r="I87" s="261" t="s">
        <v>239</v>
      </c>
      <c r="J87" s="261"/>
      <c r="K87" s="262" t="s">
        <v>40</v>
      </c>
      <c r="L87" s="262" t="s">
        <v>38</v>
      </c>
      <c r="M87" s="283" t="s">
        <v>125</v>
      </c>
      <c r="N87" s="261" t="s">
        <v>240</v>
      </c>
      <c r="O87" s="263" t="s">
        <v>63</v>
      </c>
      <c r="P87" s="264"/>
      <c r="Q87" s="263" t="b">
        <v>0</v>
      </c>
      <c r="AG87" s="2"/>
      <c r="AK87" s="231"/>
      <c r="AL87" s="232"/>
      <c r="AM87" s="168"/>
      <c r="AN87" s="138"/>
      <c r="AO87" s="138"/>
      <c r="AP87" s="138"/>
      <c r="AQ87" s="138"/>
      <c r="AR87" s="168"/>
      <c r="AT87" s="203"/>
    </row>
    <row r="88">
      <c r="A88" s="38"/>
      <c r="B88" s="38"/>
      <c r="C88" s="38"/>
      <c r="D88" s="38"/>
      <c r="E88" s="266"/>
      <c r="F88" s="267"/>
      <c r="G88" s="268"/>
      <c r="H88" s="269" t="s">
        <v>242</v>
      </c>
      <c r="I88" s="270" t="s">
        <v>239</v>
      </c>
      <c r="J88" s="271"/>
      <c r="K88" s="270">
        <f t="shared" ref="K88:M88" si="12">PARAMS(K87)</f>
        <v>1024</v>
      </c>
      <c r="L88" s="270">
        <f t="shared" si="12"/>
        <v>1</v>
      </c>
      <c r="M88" s="270">
        <f t="shared" si="12"/>
        <v>7168</v>
      </c>
      <c r="N88" s="270" t="s">
        <v>240</v>
      </c>
      <c r="O88" s="272"/>
      <c r="P88" s="273">
        <f>SIZEOF_IN_MIB(J88:M88, $O87)</f>
        <v>7</v>
      </c>
      <c r="Q88" s="272"/>
      <c r="AG88" s="2"/>
      <c r="AM88" s="38"/>
      <c r="AR88" s="38"/>
    </row>
    <row r="89">
      <c r="A89" s="87"/>
      <c r="B89" s="87"/>
      <c r="C89" s="87"/>
      <c r="D89" s="87"/>
      <c r="E89" s="266"/>
      <c r="F89" s="267"/>
      <c r="G89" s="268"/>
      <c r="H89" s="274" t="s">
        <v>244</v>
      </c>
      <c r="I89" s="274" t="s">
        <v>239</v>
      </c>
      <c r="J89" s="261"/>
      <c r="K89" s="262" t="s">
        <v>143</v>
      </c>
      <c r="L89" s="262"/>
      <c r="M89" s="274"/>
      <c r="N89" s="274" t="s">
        <v>240</v>
      </c>
      <c r="O89" s="275"/>
      <c r="P89" s="276"/>
      <c r="Q89" s="275"/>
    </row>
    <row r="90">
      <c r="A90" s="87"/>
      <c r="B90" s="87"/>
      <c r="C90" s="87"/>
      <c r="D90" s="87"/>
      <c r="E90" s="266"/>
      <c r="F90" s="278"/>
      <c r="G90" s="279"/>
      <c r="H90" s="269" t="s">
        <v>246</v>
      </c>
      <c r="I90" s="271" t="s">
        <v>239</v>
      </c>
      <c r="J90" s="270"/>
      <c r="K90" s="271">
        <f t="shared" ref="K90:M90" si="13">K88/SHARDING(K89)</f>
        <v>64</v>
      </c>
      <c r="L90" s="271">
        <f t="shared" si="13"/>
        <v>1</v>
      </c>
      <c r="M90" s="271">
        <f t="shared" si="13"/>
        <v>7168</v>
      </c>
      <c r="N90" s="271" t="s">
        <v>240</v>
      </c>
      <c r="O90" s="280"/>
      <c r="P90" s="273">
        <f>SIZEOF_IN_MIB(J90:M90, $O87)</f>
        <v>0.4375</v>
      </c>
      <c r="Q90" s="280"/>
      <c r="AG90" s="2"/>
    </row>
    <row r="91">
      <c r="A91" s="87"/>
      <c r="B91" s="87"/>
      <c r="C91" s="87"/>
      <c r="D91" s="87"/>
      <c r="E91" s="266"/>
      <c r="F91" s="259" t="s">
        <v>253</v>
      </c>
      <c r="G91" s="260"/>
      <c r="H91" s="274" t="s">
        <v>238</v>
      </c>
      <c r="I91" s="274" t="s">
        <v>239</v>
      </c>
      <c r="J91" s="261"/>
      <c r="K91" s="261"/>
      <c r="L91" s="286" t="s">
        <v>125</v>
      </c>
      <c r="M91" s="262" t="s">
        <v>142</v>
      </c>
      <c r="N91" s="274" t="s">
        <v>240</v>
      </c>
      <c r="O91" s="263" t="s">
        <v>63</v>
      </c>
      <c r="P91" s="276"/>
      <c r="Q91" s="263" t="b">
        <v>0</v>
      </c>
      <c r="AP91" s="138"/>
      <c r="AQ91" s="138"/>
      <c r="AT91" s="149"/>
    </row>
    <row r="92">
      <c r="A92" s="87"/>
      <c r="B92" s="87"/>
      <c r="C92" s="87"/>
      <c r="D92" s="87"/>
      <c r="E92" s="266"/>
      <c r="F92" s="267"/>
      <c r="G92" s="268"/>
      <c r="H92" s="269" t="s">
        <v>242</v>
      </c>
      <c r="I92" s="271" t="s">
        <v>239</v>
      </c>
      <c r="J92" s="270"/>
      <c r="K92" s="270"/>
      <c r="L92" s="271">
        <f t="shared" ref="L92:M92" si="14">PARAMS(L91)</f>
        <v>7168</v>
      </c>
      <c r="M92" s="271">
        <f t="shared" si="14"/>
        <v>1536</v>
      </c>
      <c r="N92" s="271" t="s">
        <v>240</v>
      </c>
      <c r="O92" s="272"/>
      <c r="P92" s="273">
        <f>SIZEOF_IN_MIB(J92:M92, $O91)</f>
        <v>10.5</v>
      </c>
      <c r="Q92" s="272"/>
      <c r="AP92" s="142"/>
    </row>
    <row r="93">
      <c r="A93" s="87"/>
      <c r="B93" s="87"/>
      <c r="C93" s="87"/>
      <c r="D93" s="87"/>
      <c r="E93" s="266"/>
      <c r="F93" s="267"/>
      <c r="G93" s="268"/>
      <c r="H93" s="274" t="s">
        <v>244</v>
      </c>
      <c r="I93" s="274" t="s">
        <v>239</v>
      </c>
      <c r="J93" s="261"/>
      <c r="K93" s="261"/>
      <c r="L93" s="274"/>
      <c r="M93" s="274"/>
      <c r="N93" s="274" t="s">
        <v>240</v>
      </c>
      <c r="O93" s="275"/>
      <c r="P93" s="276"/>
      <c r="Q93" s="275"/>
      <c r="AP93" s="138"/>
      <c r="AQ93" s="138"/>
      <c r="AT93" s="149"/>
    </row>
    <row r="94">
      <c r="A94" s="87"/>
      <c r="B94" s="87"/>
      <c r="C94" s="87"/>
      <c r="D94" s="87"/>
      <c r="E94" s="266"/>
      <c r="F94" s="278"/>
      <c r="G94" s="279"/>
      <c r="H94" s="271" t="s">
        <v>246</v>
      </c>
      <c r="I94" s="271" t="s">
        <v>239</v>
      </c>
      <c r="J94" s="270"/>
      <c r="K94" s="270"/>
      <c r="L94" s="271">
        <f t="shared" ref="L94:M94" si="15">L92/SHARDING(L93)</f>
        <v>7168</v>
      </c>
      <c r="M94" s="271">
        <f t="shared" si="15"/>
        <v>1536</v>
      </c>
      <c r="N94" s="271" t="s">
        <v>240</v>
      </c>
      <c r="O94" s="280"/>
      <c r="P94" s="273">
        <f>SIZEOF_IN_MIB(J94:M94, $O91)</f>
        <v>10.5</v>
      </c>
      <c r="Q94" s="280"/>
    </row>
    <row r="95">
      <c r="A95" s="87"/>
      <c r="B95" s="87"/>
      <c r="C95" s="87"/>
      <c r="D95" s="87"/>
      <c r="E95" s="266"/>
      <c r="F95" s="259" t="s">
        <v>257</v>
      </c>
      <c r="G95" s="260"/>
      <c r="H95" s="289" t="s">
        <v>238</v>
      </c>
      <c r="I95" s="289" t="s">
        <v>239</v>
      </c>
      <c r="J95" s="290"/>
      <c r="K95" s="195" t="s">
        <v>40</v>
      </c>
      <c r="L95" s="195" t="s">
        <v>38</v>
      </c>
      <c r="M95" s="195" t="s">
        <v>142</v>
      </c>
      <c r="N95" s="289" t="s">
        <v>240</v>
      </c>
      <c r="O95" s="291" t="s">
        <v>82</v>
      </c>
      <c r="P95" s="292"/>
      <c r="Q95" s="291" t="b">
        <v>0</v>
      </c>
    </row>
    <row r="96">
      <c r="A96" s="87"/>
      <c r="B96" s="87"/>
      <c r="C96" s="87"/>
      <c r="D96" s="87"/>
      <c r="E96" s="266"/>
      <c r="F96" s="267"/>
      <c r="G96" s="268"/>
      <c r="H96" s="195" t="s">
        <v>242</v>
      </c>
      <c r="I96" s="289" t="s">
        <v>239</v>
      </c>
      <c r="J96" s="290"/>
      <c r="K96" s="289">
        <f t="shared" ref="K96:M96" si="16">PARAMS(K95)</f>
        <v>1024</v>
      </c>
      <c r="L96" s="290">
        <f t="shared" si="16"/>
        <v>1</v>
      </c>
      <c r="M96" s="289">
        <f t="shared" si="16"/>
        <v>1536</v>
      </c>
      <c r="N96" s="289" t="s">
        <v>240</v>
      </c>
      <c r="O96" s="266"/>
      <c r="P96" s="292">
        <f>SIZEOF_IN_MIB(K96:M96, $O95)</f>
        <v>3</v>
      </c>
      <c r="Q96" s="266"/>
    </row>
    <row r="97">
      <c r="A97" s="87"/>
      <c r="B97" s="87"/>
      <c r="C97" s="87"/>
      <c r="D97" s="87"/>
      <c r="E97" s="266"/>
      <c r="F97" s="267"/>
      <c r="G97" s="268"/>
      <c r="H97" s="289" t="s">
        <v>244</v>
      </c>
      <c r="I97" s="289" t="s">
        <v>239</v>
      </c>
      <c r="J97" s="290"/>
      <c r="K97" s="195" t="s">
        <v>143</v>
      </c>
      <c r="L97" s="195"/>
      <c r="M97" s="289"/>
      <c r="N97" s="289" t="s">
        <v>240</v>
      </c>
      <c r="O97" s="266"/>
      <c r="P97" s="292"/>
      <c r="Q97" s="266"/>
    </row>
    <row r="98">
      <c r="A98" s="87"/>
      <c r="B98" s="87"/>
      <c r="C98" s="87"/>
      <c r="D98" s="87"/>
      <c r="E98" s="266"/>
      <c r="F98" s="278"/>
      <c r="G98" s="279"/>
      <c r="H98" s="289" t="s">
        <v>246</v>
      </c>
      <c r="I98" s="289" t="s">
        <v>239</v>
      </c>
      <c r="J98" s="290"/>
      <c r="K98" s="289">
        <f t="shared" ref="K98:M98" si="17">K96/SHARDING(K97)</f>
        <v>64</v>
      </c>
      <c r="L98" s="289">
        <f t="shared" si="17"/>
        <v>1</v>
      </c>
      <c r="M98" s="289">
        <f t="shared" si="17"/>
        <v>1536</v>
      </c>
      <c r="N98" s="289" t="s">
        <v>240</v>
      </c>
      <c r="O98" s="277"/>
      <c r="P98" s="292">
        <f>SIZEOF_IN_MIB(K98:M98, $O95)</f>
        <v>0.1875</v>
      </c>
      <c r="Q98" s="277"/>
    </row>
    <row r="99">
      <c r="A99" s="87"/>
      <c r="B99" s="87"/>
      <c r="C99" s="87"/>
      <c r="E99" s="266"/>
      <c r="F99" s="296" t="s">
        <v>258</v>
      </c>
      <c r="G99" s="297" t="s">
        <v>259</v>
      </c>
      <c r="H99" s="298" t="s">
        <v>238</v>
      </c>
      <c r="I99" s="290" t="s">
        <v>239</v>
      </c>
      <c r="J99" s="290" t="str">
        <f t="array" ref="J99:M102">J83:M86</f>
        <v/>
      </c>
      <c r="K99" s="195" t="s">
        <v>40</v>
      </c>
      <c r="L99" s="195" t="s">
        <v>38</v>
      </c>
      <c r="M99" s="299" t="s">
        <v>125</v>
      </c>
      <c r="N99" s="290" t="s">
        <v>240</v>
      </c>
      <c r="O99" s="291" t="s">
        <v>63</v>
      </c>
      <c r="P99" s="290"/>
      <c r="Q99" s="291"/>
    </row>
    <row r="100">
      <c r="A100" s="87"/>
      <c r="B100" s="87"/>
      <c r="C100" s="87"/>
      <c r="E100" s="266"/>
      <c r="F100" s="266"/>
      <c r="G100" s="266"/>
      <c r="H100" s="300" t="s">
        <v>242</v>
      </c>
      <c r="I100" s="290" t="s">
        <v>239</v>
      </c>
      <c r="J100" s="289"/>
      <c r="K100" s="290">
        <v>1024.0</v>
      </c>
      <c r="L100" s="290">
        <v>1.0</v>
      </c>
      <c r="M100" s="290">
        <v>7168.0</v>
      </c>
      <c r="N100" s="290" t="s">
        <v>240</v>
      </c>
      <c r="O100" s="266"/>
      <c r="P100" s="301">
        <f>SIZEOF_IN_MIB(J100:M100, O99)</f>
        <v>7</v>
      </c>
      <c r="Q100" s="266"/>
    </row>
    <row r="101">
      <c r="A101" s="87"/>
      <c r="B101" s="87"/>
      <c r="C101" s="87"/>
      <c r="E101" s="266"/>
      <c r="F101" s="266"/>
      <c r="G101" s="266"/>
      <c r="H101" s="300" t="s">
        <v>260</v>
      </c>
      <c r="I101" s="289" t="s">
        <v>239</v>
      </c>
      <c r="J101" s="290"/>
      <c r="K101" s="195" t="s">
        <v>32</v>
      </c>
      <c r="L101" s="195"/>
      <c r="M101" s="195" t="s">
        <v>33</v>
      </c>
      <c r="N101" s="289" t="s">
        <v>240</v>
      </c>
      <c r="O101" s="266"/>
      <c r="P101" s="301"/>
      <c r="Q101" s="266"/>
    </row>
    <row r="102">
      <c r="A102" s="87"/>
      <c r="B102" s="87"/>
      <c r="C102" s="87"/>
      <c r="E102" s="266"/>
      <c r="F102" s="266"/>
      <c r="G102" s="266"/>
      <c r="H102" s="302" t="s">
        <v>261</v>
      </c>
      <c r="I102" s="274" t="s">
        <v>239</v>
      </c>
      <c r="J102" s="261"/>
      <c r="K102" s="274">
        <v>128.0</v>
      </c>
      <c r="L102" s="274">
        <v>1.0</v>
      </c>
      <c r="M102" s="274">
        <v>3584.0</v>
      </c>
      <c r="N102" s="262" t="s">
        <v>240</v>
      </c>
      <c r="O102" s="275"/>
      <c r="P102" s="303">
        <f>SIZEOF_IN_MIB(J102:M102, O99)</f>
        <v>0.4375</v>
      </c>
      <c r="Q102" s="275"/>
    </row>
    <row r="103">
      <c r="A103" s="87"/>
      <c r="B103" s="87"/>
      <c r="C103" s="87"/>
      <c r="E103" s="266"/>
      <c r="F103" s="266"/>
      <c r="G103" s="277"/>
      <c r="H103" s="304" t="s">
        <v>262</v>
      </c>
      <c r="I103" s="271" t="s">
        <v>239</v>
      </c>
      <c r="J103" s="270"/>
      <c r="K103" s="269"/>
      <c r="L103" s="269"/>
      <c r="M103" s="269"/>
      <c r="N103" s="271" t="s">
        <v>240</v>
      </c>
      <c r="O103" s="280"/>
      <c r="P103" s="305"/>
      <c r="Q103" s="280"/>
      <c r="R103" s="38"/>
      <c r="S103" s="38"/>
      <c r="AG103" s="38"/>
      <c r="AH103" s="38"/>
      <c r="AI103" s="38"/>
      <c r="AJ103" s="38"/>
      <c r="AK103" s="38"/>
      <c r="AL103" s="38"/>
      <c r="AM103" s="38"/>
      <c r="AN103" s="38"/>
      <c r="AO103" s="38"/>
      <c r="AP103" s="38"/>
      <c r="AQ103" s="38"/>
      <c r="AR103" s="38"/>
      <c r="AS103" s="38"/>
      <c r="AT103" s="38"/>
    </row>
    <row r="104">
      <c r="A104" s="87"/>
      <c r="B104" s="87"/>
      <c r="C104" s="87"/>
      <c r="E104" s="266"/>
      <c r="F104" s="266"/>
      <c r="G104" s="306" t="s">
        <v>263</v>
      </c>
      <c r="H104" s="307"/>
      <c r="I104" s="308"/>
      <c r="J104" s="308"/>
      <c r="K104" s="308"/>
      <c r="L104" s="309"/>
      <c r="M104" s="309"/>
      <c r="N104" s="309"/>
      <c r="O104" s="308"/>
      <c r="P104" s="310"/>
      <c r="Q104" s="308"/>
      <c r="R104" s="38"/>
      <c r="S104" s="38"/>
      <c r="AG104" s="38"/>
      <c r="AH104" s="38"/>
      <c r="AI104" s="38"/>
      <c r="AJ104" s="38"/>
      <c r="AK104" s="38"/>
      <c r="AL104" s="38"/>
      <c r="AM104" s="38"/>
      <c r="AN104" s="38"/>
      <c r="AO104" s="38"/>
      <c r="AP104" s="38"/>
      <c r="AQ104" s="38"/>
      <c r="AR104" s="38"/>
      <c r="AS104" s="38"/>
      <c r="AT104" s="38"/>
    </row>
    <row r="105">
      <c r="A105" s="87"/>
      <c r="B105" s="87"/>
      <c r="C105" s="87"/>
      <c r="E105" s="266"/>
      <c r="F105" s="266"/>
      <c r="G105" s="311" t="s">
        <v>264</v>
      </c>
      <c r="H105" s="312">
        <f>SHARDING(K101)*SHARDING(L101)*SHARDING(M101)</f>
        <v>16</v>
      </c>
      <c r="I105" s="313"/>
      <c r="J105" s="313"/>
      <c r="K105" s="313"/>
      <c r="L105" s="314"/>
      <c r="M105" s="314"/>
      <c r="N105" s="314"/>
      <c r="O105" s="313"/>
      <c r="P105" s="315"/>
      <c r="Q105" s="313"/>
      <c r="R105" s="38"/>
      <c r="S105" s="38"/>
      <c r="AG105" s="38"/>
      <c r="AH105" s="38"/>
      <c r="AI105" s="38"/>
      <c r="AJ105" s="38"/>
      <c r="AK105" s="38"/>
      <c r="AL105" s="38"/>
      <c r="AM105" s="38"/>
      <c r="AN105" s="38"/>
      <c r="AO105" s="38"/>
      <c r="AP105" s="38"/>
      <c r="AQ105" s="38"/>
      <c r="AR105" s="38"/>
      <c r="AS105" s="38"/>
      <c r="AT105" s="38"/>
    </row>
    <row r="106">
      <c r="A106" s="87"/>
      <c r="B106" s="87"/>
      <c r="C106" s="87"/>
      <c r="E106" s="266"/>
      <c r="F106" s="266"/>
      <c r="G106" s="311" t="s">
        <v>265</v>
      </c>
      <c r="H106" s="316">
        <f>P102 * (H105-1)</f>
        <v>6.5625</v>
      </c>
      <c r="I106" s="222"/>
      <c r="J106" s="317"/>
      <c r="K106" s="317"/>
      <c r="L106" s="318"/>
      <c r="M106" s="318"/>
      <c r="N106" s="318"/>
      <c r="O106" s="317"/>
      <c r="P106" s="319"/>
      <c r="Q106" s="317"/>
      <c r="R106" s="38"/>
      <c r="S106" s="38"/>
      <c r="AG106" s="38"/>
      <c r="AH106" s="38"/>
      <c r="AI106" s="38"/>
      <c r="AJ106" s="38"/>
      <c r="AK106" s="38"/>
      <c r="AL106" s="38"/>
      <c r="AM106" s="38"/>
      <c r="AN106" s="38"/>
      <c r="AO106" s="38"/>
      <c r="AP106" s="38"/>
      <c r="AQ106" s="38"/>
      <c r="AR106" s="38"/>
      <c r="AS106" s="38"/>
      <c r="AT106" s="38"/>
    </row>
    <row r="107">
      <c r="A107" s="87"/>
      <c r="B107" s="87"/>
      <c r="C107" s="87"/>
      <c r="E107" s="266"/>
      <c r="F107" s="266"/>
      <c r="G107" s="320" t="s">
        <v>266</v>
      </c>
      <c r="H107" s="321">
        <f>H106*H105</f>
        <v>105</v>
      </c>
      <c r="I107" s="313"/>
      <c r="J107" s="305"/>
      <c r="K107" s="305"/>
      <c r="L107" s="314"/>
      <c r="M107" s="314"/>
      <c r="N107" s="314"/>
      <c r="O107" s="313"/>
      <c r="P107" s="315"/>
      <c r="Q107" s="313"/>
      <c r="R107" s="38"/>
      <c r="S107" s="38"/>
      <c r="AG107" s="38"/>
      <c r="AH107" s="38"/>
      <c r="AI107" s="38"/>
      <c r="AJ107" s="38"/>
      <c r="AK107" s="38"/>
      <c r="AL107" s="38"/>
      <c r="AM107" s="38"/>
      <c r="AN107" s="38"/>
      <c r="AO107" s="38"/>
      <c r="AP107" s="38"/>
      <c r="AQ107" s="38"/>
      <c r="AR107" s="38"/>
      <c r="AS107" s="38"/>
      <c r="AT107" s="38"/>
    </row>
    <row r="108">
      <c r="A108" s="87"/>
      <c r="B108" s="87"/>
      <c r="C108" s="87"/>
      <c r="E108" s="266"/>
      <c r="F108" s="266"/>
      <c r="G108" s="322" t="s">
        <v>267</v>
      </c>
      <c r="H108" s="323" t="str">
        <f>IFS(H105=8,12,
H105=4,4,
H105=2,1,
H105=1,0,
TRUE,NA())</f>
        <v>#N/A</v>
      </c>
      <c r="I108" s="317"/>
      <c r="J108" s="317"/>
      <c r="K108" s="317"/>
      <c r="L108" s="318"/>
      <c r="M108" s="318"/>
      <c r="N108" s="318"/>
      <c r="O108" s="317"/>
      <c r="P108" s="319"/>
      <c r="Q108" s="317"/>
      <c r="R108" s="38"/>
      <c r="S108" s="38"/>
      <c r="AG108" s="38"/>
      <c r="AH108" s="38"/>
      <c r="AI108" s="38"/>
      <c r="AJ108" s="38"/>
      <c r="AK108" s="38"/>
      <c r="AL108" s="38"/>
      <c r="AM108" s="38"/>
      <c r="AN108" s="38"/>
      <c r="AO108" s="38"/>
      <c r="AP108" s="38"/>
      <c r="AQ108" s="38"/>
      <c r="AR108" s="38"/>
      <c r="AS108" s="38"/>
      <c r="AT108" s="38"/>
    </row>
    <row r="109">
      <c r="A109" s="87"/>
      <c r="B109" s="87"/>
      <c r="C109" s="87"/>
      <c r="E109" s="266"/>
      <c r="F109" s="266"/>
      <c r="G109" s="198" t="s">
        <v>268</v>
      </c>
      <c r="H109" s="324">
        <v>1.0</v>
      </c>
      <c r="I109" s="325"/>
      <c r="J109" s="325"/>
      <c r="K109" s="325"/>
      <c r="L109" s="326"/>
      <c r="M109" s="326"/>
      <c r="N109" s="326"/>
      <c r="O109" s="325"/>
      <c r="P109" s="327"/>
      <c r="Q109" s="325"/>
      <c r="R109" s="38"/>
      <c r="S109" s="38"/>
      <c r="AG109" s="38"/>
      <c r="AH109" s="38"/>
      <c r="AI109" s="38"/>
      <c r="AJ109" s="38"/>
      <c r="AK109" s="38"/>
      <c r="AL109" s="38"/>
      <c r="AM109" s="38"/>
      <c r="AN109" s="38"/>
      <c r="AO109" s="38"/>
      <c r="AP109" s="38"/>
      <c r="AQ109" s="38"/>
      <c r="AR109" s="38"/>
      <c r="AS109" s="38"/>
      <c r="AT109" s="38"/>
    </row>
    <row r="110">
      <c r="A110" s="87"/>
      <c r="B110" s="87"/>
      <c r="C110" s="87"/>
      <c r="E110" s="266"/>
      <c r="F110" s="266"/>
      <c r="G110" s="328" t="s">
        <v>269</v>
      </c>
      <c r="H110" s="329" t="str">
        <f>ALL_GATHER_CHIP2CHIP_TIME_MS2(H107 * H109, H108)</f>
        <v>#N/A</v>
      </c>
      <c r="I110" s="330"/>
      <c r="J110" s="330"/>
      <c r="K110" s="330"/>
      <c r="L110" s="331"/>
      <c r="M110" s="331"/>
      <c r="N110" s="331"/>
      <c r="O110" s="330"/>
      <c r="P110" s="332"/>
      <c r="Q110" s="330"/>
      <c r="R110" s="38"/>
      <c r="S110" s="38"/>
      <c r="AG110" s="38"/>
      <c r="AH110" s="38"/>
      <c r="AI110" s="38"/>
      <c r="AJ110" s="38"/>
      <c r="AK110" s="38"/>
      <c r="AL110" s="38"/>
      <c r="AM110" s="38"/>
      <c r="AN110" s="38"/>
      <c r="AO110" s="38"/>
      <c r="AP110" s="38"/>
      <c r="AQ110" s="38"/>
      <c r="AR110" s="38"/>
      <c r="AS110" s="38"/>
      <c r="AT110" s="38"/>
    </row>
    <row r="111">
      <c r="A111" s="87"/>
      <c r="B111" s="87"/>
      <c r="C111" s="87"/>
      <c r="E111" s="266"/>
      <c r="F111" s="266"/>
      <c r="G111" s="320"/>
      <c r="H111" s="333"/>
      <c r="I111" s="325"/>
      <c r="J111" s="325"/>
      <c r="K111" s="325"/>
      <c r="L111" s="326"/>
      <c r="M111" s="326"/>
      <c r="N111" s="326"/>
      <c r="O111" s="325"/>
      <c r="P111" s="327"/>
      <c r="Q111" s="325"/>
      <c r="R111" s="38"/>
      <c r="S111" s="38"/>
      <c r="AG111" s="38"/>
      <c r="AH111" s="38"/>
      <c r="AI111" s="38"/>
      <c r="AJ111" s="38"/>
      <c r="AK111" s="38"/>
      <c r="AL111" s="38"/>
      <c r="AM111" s="38"/>
      <c r="AN111" s="38"/>
      <c r="AO111" s="38"/>
      <c r="AP111" s="38"/>
      <c r="AQ111" s="38"/>
      <c r="AR111" s="38"/>
      <c r="AS111" s="38"/>
      <c r="AT111" s="38"/>
    </row>
    <row r="112">
      <c r="A112" s="87"/>
      <c r="B112" s="87"/>
      <c r="C112" s="87"/>
      <c r="E112" s="266"/>
      <c r="F112" s="266"/>
      <c r="G112" s="306" t="s">
        <v>270</v>
      </c>
      <c r="H112" s="307"/>
      <c r="I112" s="308"/>
      <c r="J112" s="308"/>
      <c r="K112" s="308"/>
      <c r="L112" s="309"/>
      <c r="M112" s="309"/>
      <c r="N112" s="309"/>
      <c r="O112" s="308"/>
      <c r="P112" s="310"/>
      <c r="Q112" s="308"/>
      <c r="R112" s="38"/>
      <c r="S112" s="38"/>
      <c r="AG112" s="38"/>
      <c r="AH112" s="38"/>
      <c r="AI112" s="38"/>
      <c r="AJ112" s="38"/>
      <c r="AK112" s="38"/>
      <c r="AL112" s="38"/>
      <c r="AM112" s="38"/>
      <c r="AN112" s="38"/>
      <c r="AO112" s="38"/>
      <c r="AP112" s="38"/>
      <c r="AQ112" s="38"/>
      <c r="AR112" s="38"/>
      <c r="AS112" s="38"/>
      <c r="AT112" s="38"/>
    </row>
    <row r="113">
      <c r="A113" s="87"/>
      <c r="B113" s="87"/>
      <c r="C113" s="87"/>
      <c r="E113" s="266"/>
      <c r="F113" s="266"/>
      <c r="G113" s="334" t="s">
        <v>271</v>
      </c>
      <c r="H113" s="335" t="s">
        <v>264</v>
      </c>
      <c r="I113" s="305"/>
      <c r="J113" s="336">
        <f>SHARDING(K101)*SHARDING(L101)*SHARDING(M101)/HW_SPEC("# of TensorCore per Chip")</f>
        <v>8</v>
      </c>
      <c r="K113" s="325"/>
      <c r="L113" s="326"/>
      <c r="M113" s="326"/>
      <c r="N113" s="326"/>
      <c r="O113" s="325"/>
      <c r="P113" s="327"/>
      <c r="Q113" s="325"/>
      <c r="R113" s="38"/>
      <c r="S113" s="38"/>
      <c r="AG113" s="38"/>
      <c r="AH113" s="38"/>
      <c r="AI113" s="38"/>
      <c r="AJ113" s="38"/>
      <c r="AK113" s="38"/>
      <c r="AL113" s="38"/>
      <c r="AM113" s="38"/>
      <c r="AN113" s="38"/>
      <c r="AO113" s="38"/>
      <c r="AP113" s="38"/>
      <c r="AQ113" s="38"/>
      <c r="AR113" s="38"/>
      <c r="AS113" s="38"/>
      <c r="AT113" s="38"/>
    </row>
    <row r="114">
      <c r="A114" s="87"/>
      <c r="B114" s="87"/>
      <c r="C114" s="87"/>
      <c r="E114" s="266"/>
      <c r="F114" s="266"/>
      <c r="G114" s="266"/>
      <c r="H114" s="311" t="s">
        <v>265</v>
      </c>
      <c r="I114" s="172"/>
      <c r="J114" s="337">
        <f>P102 * HW_SPEC("# of TensorCore per Chip") * (J113-1)</f>
        <v>6.125</v>
      </c>
      <c r="K114" s="338"/>
      <c r="L114" s="339"/>
      <c r="M114" s="339"/>
      <c r="N114" s="339"/>
      <c r="O114" s="338"/>
      <c r="P114" s="340"/>
      <c r="Q114" s="338"/>
      <c r="R114" s="38"/>
      <c r="S114" s="38"/>
      <c r="AG114" s="38"/>
      <c r="AH114" s="38"/>
      <c r="AI114" s="38"/>
      <c r="AJ114" s="38"/>
      <c r="AK114" s="38"/>
      <c r="AL114" s="38"/>
      <c r="AM114" s="38"/>
      <c r="AN114" s="38"/>
      <c r="AO114" s="38"/>
      <c r="AP114" s="38"/>
      <c r="AQ114" s="38"/>
      <c r="AR114" s="38"/>
      <c r="AS114" s="38"/>
      <c r="AT114" s="38"/>
    </row>
    <row r="115">
      <c r="A115" s="87"/>
      <c r="B115" s="87"/>
      <c r="C115" s="87"/>
      <c r="E115" s="266"/>
      <c r="F115" s="266"/>
      <c r="G115" s="266"/>
      <c r="H115" s="320" t="s">
        <v>266</v>
      </c>
      <c r="I115" s="172"/>
      <c r="J115" s="337">
        <f>J114*J113</f>
        <v>49</v>
      </c>
      <c r="K115" s="338"/>
      <c r="L115" s="339"/>
      <c r="M115" s="339"/>
      <c r="N115" s="339"/>
      <c r="O115" s="338"/>
      <c r="P115" s="340"/>
      <c r="Q115" s="338"/>
      <c r="R115" s="38"/>
      <c r="S115" s="38"/>
      <c r="AG115" s="38"/>
      <c r="AH115" s="38"/>
      <c r="AI115" s="38"/>
      <c r="AJ115" s="38"/>
      <c r="AK115" s="38"/>
      <c r="AL115" s="38"/>
      <c r="AM115" s="38"/>
      <c r="AN115" s="38"/>
      <c r="AO115" s="38"/>
      <c r="AP115" s="38"/>
      <c r="AQ115" s="38"/>
      <c r="AR115" s="38"/>
      <c r="AS115" s="38"/>
      <c r="AT115" s="38"/>
    </row>
    <row r="116">
      <c r="A116" s="87"/>
      <c r="B116" s="87"/>
      <c r="C116" s="87"/>
      <c r="E116" s="266"/>
      <c r="F116" s="266"/>
      <c r="G116" s="266"/>
      <c r="H116" s="322" t="s">
        <v>267</v>
      </c>
      <c r="I116" s="172"/>
      <c r="J116" s="341">
        <f>IFS(J113=8,12,
J113=4,4,
J113=2,1,
J113=1,0,
TRUE,NA())</f>
        <v>12</v>
      </c>
      <c r="K116" s="338"/>
      <c r="L116" s="339"/>
      <c r="M116" s="339"/>
      <c r="N116" s="339"/>
      <c r="O116" s="338"/>
      <c r="P116" s="340"/>
      <c r="Q116" s="338"/>
      <c r="R116" s="38"/>
      <c r="S116" s="38"/>
      <c r="AG116" s="38"/>
      <c r="AH116" s="38"/>
      <c r="AI116" s="38"/>
      <c r="AJ116" s="38"/>
      <c r="AK116" s="38"/>
      <c r="AL116" s="38"/>
      <c r="AM116" s="38"/>
      <c r="AN116" s="38"/>
      <c r="AO116" s="38"/>
      <c r="AP116" s="38"/>
      <c r="AQ116" s="38"/>
      <c r="AR116" s="38"/>
      <c r="AS116" s="38"/>
      <c r="AT116" s="38"/>
    </row>
    <row r="117">
      <c r="A117" s="87"/>
      <c r="B117" s="87"/>
      <c r="C117" s="87"/>
      <c r="E117" s="266"/>
      <c r="F117" s="266"/>
      <c r="G117" s="266"/>
      <c r="H117" s="198" t="s">
        <v>268</v>
      </c>
      <c r="I117" s="172"/>
      <c r="J117" s="342">
        <v>2.0</v>
      </c>
      <c r="K117" s="338"/>
      <c r="L117" s="339"/>
      <c r="M117" s="339"/>
      <c r="N117" s="339"/>
      <c r="O117" s="338"/>
      <c r="P117" s="340"/>
      <c r="Q117" s="338"/>
      <c r="R117" s="38"/>
      <c r="S117" s="38"/>
      <c r="AG117" s="38"/>
      <c r="AH117" s="38"/>
      <c r="AI117" s="38"/>
      <c r="AJ117" s="38"/>
      <c r="AK117" s="38"/>
      <c r="AL117" s="38"/>
      <c r="AM117" s="38"/>
      <c r="AN117" s="38"/>
      <c r="AO117" s="38"/>
      <c r="AP117" s="38"/>
      <c r="AQ117" s="38"/>
      <c r="AR117" s="38"/>
      <c r="AS117" s="38"/>
      <c r="AT117" s="38"/>
    </row>
    <row r="118">
      <c r="A118" s="87"/>
      <c r="B118" s="87"/>
      <c r="C118" s="87"/>
      <c r="E118" s="266"/>
      <c r="F118" s="266"/>
      <c r="G118" s="277"/>
      <c r="H118" s="311" t="s">
        <v>269</v>
      </c>
      <c r="I118" s="172"/>
      <c r="J118" s="343">
        <f>ALL_GATHER_CHIP2CHIP_TIME_MS2(J115 * J117, J116)</f>
        <v>0.0498453776</v>
      </c>
      <c r="K118" s="338"/>
      <c r="L118" s="339"/>
      <c r="M118" s="339"/>
      <c r="N118" s="339"/>
      <c r="O118" s="338"/>
      <c r="P118" s="340"/>
      <c r="Q118" s="338"/>
      <c r="R118" s="38"/>
      <c r="S118" s="38"/>
      <c r="AG118" s="38"/>
      <c r="AH118" s="38"/>
      <c r="AI118" s="38"/>
      <c r="AJ118" s="38"/>
      <c r="AK118" s="38"/>
      <c r="AL118" s="38"/>
      <c r="AM118" s="38"/>
      <c r="AN118" s="38"/>
      <c r="AO118" s="38"/>
      <c r="AP118" s="38"/>
      <c r="AQ118" s="38"/>
      <c r="AR118" s="38"/>
      <c r="AS118" s="38"/>
      <c r="AT118" s="38"/>
    </row>
    <row r="119">
      <c r="A119" s="87"/>
      <c r="B119" s="87"/>
      <c r="C119" s="87"/>
      <c r="E119" s="266"/>
      <c r="F119" s="266"/>
      <c r="G119" s="334" t="s">
        <v>272</v>
      </c>
      <c r="H119" s="322" t="s">
        <v>264</v>
      </c>
      <c r="I119" s="344"/>
      <c r="J119" s="345">
        <f>HW_SPEC("# of TensorCore per Chip")</f>
        <v>2</v>
      </c>
      <c r="K119" s="338"/>
      <c r="L119" s="339"/>
      <c r="M119" s="339"/>
      <c r="N119" s="339"/>
      <c r="O119" s="338"/>
      <c r="P119" s="340"/>
      <c r="Q119" s="338"/>
      <c r="R119" s="38"/>
      <c r="S119" s="38"/>
      <c r="AG119" s="38"/>
      <c r="AH119" s="38"/>
      <c r="AI119" s="38"/>
      <c r="AJ119" s="38"/>
      <c r="AK119" s="38"/>
      <c r="AL119" s="38"/>
      <c r="AM119" s="38"/>
      <c r="AN119" s="38"/>
      <c r="AO119" s="38"/>
      <c r="AP119" s="38"/>
      <c r="AQ119" s="38"/>
      <c r="AR119" s="38"/>
      <c r="AS119" s="38"/>
      <c r="AT119" s="38"/>
    </row>
    <row r="120">
      <c r="A120" s="87"/>
      <c r="B120" s="87"/>
      <c r="C120" s="87"/>
      <c r="E120" s="266"/>
      <c r="F120" s="266"/>
      <c r="G120" s="266"/>
      <c r="H120" s="322" t="s">
        <v>265</v>
      </c>
      <c r="I120" s="344"/>
      <c r="J120" s="337">
        <f>P86 / J119 * (J119-1)</f>
        <v>0.21875</v>
      </c>
      <c r="K120" s="338"/>
      <c r="L120" s="339"/>
      <c r="M120" s="339"/>
      <c r="N120" s="339"/>
      <c r="O120" s="338"/>
      <c r="P120" s="340"/>
      <c r="Q120" s="338"/>
      <c r="R120" s="38"/>
      <c r="S120" s="38"/>
      <c r="AG120" s="38"/>
      <c r="AH120" s="38"/>
      <c r="AI120" s="38"/>
      <c r="AJ120" s="38"/>
      <c r="AK120" s="38"/>
      <c r="AL120" s="38"/>
      <c r="AM120" s="38"/>
      <c r="AN120" s="38"/>
      <c r="AO120" s="38"/>
      <c r="AP120" s="38"/>
      <c r="AQ120" s="38"/>
      <c r="AR120" s="38"/>
      <c r="AS120" s="38"/>
      <c r="AT120" s="38"/>
    </row>
    <row r="121">
      <c r="A121" s="87"/>
      <c r="B121" s="87"/>
      <c r="C121" s="87"/>
      <c r="E121" s="266"/>
      <c r="F121" s="266"/>
      <c r="G121" s="266"/>
      <c r="H121" s="322" t="s">
        <v>266</v>
      </c>
      <c r="I121" s="344"/>
      <c r="J121" s="337">
        <f>J120*J119</f>
        <v>0.4375</v>
      </c>
      <c r="K121" s="338"/>
      <c r="L121" s="339"/>
      <c r="M121" s="339"/>
      <c r="N121" s="339"/>
      <c r="O121" s="338"/>
      <c r="P121" s="340"/>
      <c r="Q121" s="338"/>
      <c r="R121" s="346"/>
      <c r="S121" s="346"/>
      <c r="AG121" s="38"/>
      <c r="AH121" s="38"/>
      <c r="AI121" s="38"/>
      <c r="AJ121" s="38"/>
      <c r="AK121" s="38"/>
      <c r="AL121" s="38"/>
      <c r="AM121" s="38"/>
      <c r="AN121" s="38"/>
      <c r="AO121" s="38"/>
      <c r="AP121" s="38"/>
      <c r="AQ121" s="38"/>
      <c r="AR121" s="38"/>
      <c r="AS121" s="38"/>
      <c r="AT121" s="38"/>
    </row>
    <row r="122">
      <c r="A122" s="87"/>
      <c r="B122" s="87"/>
      <c r="C122" s="87"/>
      <c r="E122" s="266"/>
      <c r="F122" s="266"/>
      <c r="G122" s="266"/>
      <c r="H122" s="322" t="s">
        <v>269</v>
      </c>
      <c r="I122" s="344"/>
      <c r="J122" s="347">
        <f>ALL_GATHER_CORE2CORE_TIME_MS(J121)</f>
        <v>0.0003560384115</v>
      </c>
      <c r="K122" s="338"/>
      <c r="L122" s="339"/>
      <c r="M122" s="339"/>
      <c r="N122" s="339"/>
      <c r="O122" s="338"/>
      <c r="P122" s="340"/>
      <c r="Q122" s="338"/>
      <c r="R122" s="346"/>
      <c r="S122" s="346"/>
      <c r="AG122" s="38"/>
      <c r="AH122" s="38"/>
      <c r="AI122" s="38"/>
      <c r="AJ122" s="38"/>
      <c r="AK122" s="38"/>
      <c r="AL122" s="38"/>
      <c r="AM122" s="38"/>
      <c r="AN122" s="38"/>
      <c r="AO122" s="38"/>
      <c r="AP122" s="38"/>
      <c r="AQ122" s="38"/>
      <c r="AR122" s="38"/>
      <c r="AS122" s="38"/>
      <c r="AT122" s="38"/>
    </row>
    <row r="123">
      <c r="A123" s="87"/>
      <c r="B123" s="87"/>
      <c r="C123" s="87"/>
      <c r="E123" s="266"/>
      <c r="F123" s="266"/>
      <c r="G123" s="277"/>
      <c r="H123" s="320" t="s">
        <v>273</v>
      </c>
      <c r="I123" s="172"/>
      <c r="J123" s="347">
        <f>J122/J113</f>
        <v>0.00004450480143</v>
      </c>
      <c r="K123" s="338"/>
      <c r="L123" s="339"/>
      <c r="M123" s="339"/>
      <c r="N123" s="339"/>
      <c r="O123" s="338"/>
      <c r="P123" s="340"/>
      <c r="Q123" s="338"/>
      <c r="R123" s="346"/>
      <c r="S123" s="346"/>
      <c r="AG123" s="38"/>
      <c r="AH123" s="38"/>
      <c r="AI123" s="38"/>
      <c r="AJ123" s="38"/>
      <c r="AK123" s="38"/>
      <c r="AL123" s="38"/>
      <c r="AM123" s="38"/>
      <c r="AN123" s="38"/>
      <c r="AO123" s="38"/>
      <c r="AP123" s="38"/>
      <c r="AQ123" s="38"/>
      <c r="AR123" s="38"/>
      <c r="AS123" s="38"/>
      <c r="AT123" s="38"/>
    </row>
    <row r="124">
      <c r="A124" s="87"/>
      <c r="B124" s="87"/>
      <c r="C124" s="87"/>
      <c r="E124" s="266"/>
      <c r="F124" s="266"/>
      <c r="G124" s="328" t="s">
        <v>274</v>
      </c>
      <c r="H124" s="348">
        <f>J118+J123</f>
        <v>0.04988988241</v>
      </c>
      <c r="I124" s="172"/>
      <c r="J124" s="343"/>
      <c r="K124" s="338"/>
      <c r="L124" s="339"/>
      <c r="M124" s="339"/>
      <c r="N124" s="339"/>
      <c r="O124" s="338"/>
      <c r="P124" s="340"/>
      <c r="Q124" s="338"/>
      <c r="R124" s="346"/>
      <c r="S124" s="346"/>
      <c r="AG124" s="38"/>
      <c r="AH124" s="38"/>
      <c r="AI124" s="38"/>
      <c r="AJ124" s="38"/>
      <c r="AK124" s="38"/>
      <c r="AL124" s="38"/>
      <c r="AM124" s="38"/>
      <c r="AN124" s="38"/>
      <c r="AO124" s="38"/>
      <c r="AP124" s="38"/>
      <c r="AQ124" s="38"/>
      <c r="AR124" s="38"/>
      <c r="AS124" s="38"/>
      <c r="AT124" s="38"/>
    </row>
    <row r="125">
      <c r="A125" s="87"/>
      <c r="B125" s="87"/>
      <c r="C125" s="87"/>
      <c r="E125" s="266"/>
      <c r="F125" s="266"/>
      <c r="G125" s="320"/>
      <c r="H125" s="348"/>
      <c r="I125" s="172"/>
      <c r="J125" s="343"/>
      <c r="K125" s="338"/>
      <c r="L125" s="339"/>
      <c r="M125" s="339"/>
      <c r="N125" s="339"/>
      <c r="O125" s="338"/>
      <c r="P125" s="340"/>
      <c r="Q125" s="338"/>
      <c r="R125" s="346"/>
      <c r="S125" s="346"/>
      <c r="AG125" s="38"/>
      <c r="AH125" s="38"/>
      <c r="AI125" s="38"/>
      <c r="AJ125" s="38"/>
      <c r="AK125" s="38"/>
      <c r="AL125" s="38"/>
      <c r="AM125" s="38"/>
      <c r="AN125" s="38"/>
      <c r="AO125" s="38"/>
      <c r="AP125" s="38"/>
      <c r="AQ125" s="38"/>
      <c r="AR125" s="38"/>
      <c r="AS125" s="38"/>
      <c r="AT125" s="38"/>
    </row>
    <row r="126">
      <c r="A126" s="87"/>
      <c r="B126" s="87"/>
      <c r="C126" s="87"/>
      <c r="E126" s="266"/>
      <c r="F126" s="266"/>
      <c r="G126" s="369" t="s">
        <v>280</v>
      </c>
      <c r="H126" s="892" t="s">
        <v>270</v>
      </c>
      <c r="I126" s="371"/>
      <c r="J126" s="371"/>
      <c r="K126" s="308"/>
      <c r="L126" s="309"/>
      <c r="M126" s="309"/>
      <c r="N126" s="309"/>
      <c r="O126" s="308"/>
      <c r="P126" s="310"/>
      <c r="Q126" s="308"/>
      <c r="R126" s="346"/>
      <c r="S126" s="346"/>
      <c r="AG126" s="38"/>
      <c r="AH126" s="38"/>
      <c r="AI126" s="38"/>
      <c r="AJ126" s="38"/>
      <c r="AK126" s="38"/>
      <c r="AL126" s="38"/>
      <c r="AM126" s="38"/>
      <c r="AN126" s="38"/>
      <c r="AO126" s="38"/>
      <c r="AP126" s="38"/>
      <c r="AQ126" s="38"/>
      <c r="AR126" s="38"/>
      <c r="AS126" s="38"/>
      <c r="AT126" s="38"/>
    </row>
    <row r="127">
      <c r="A127" s="87"/>
      <c r="B127" s="87"/>
      <c r="C127" s="87"/>
      <c r="E127" s="266"/>
      <c r="F127" s="277"/>
      <c r="G127" s="372" t="s">
        <v>298</v>
      </c>
      <c r="H127" s="373">
        <f>IFS(H126=G104,H110,
H126=G112,H124 ,
TRUE,0)</f>
        <v>0.04988988241</v>
      </c>
      <c r="I127" s="374"/>
      <c r="J127" s="374"/>
      <c r="K127" s="374"/>
      <c r="L127" s="375"/>
      <c r="M127" s="375"/>
      <c r="N127" s="375"/>
      <c r="O127" s="376"/>
      <c r="P127" s="377"/>
      <c r="Q127" s="376"/>
      <c r="AG127" s="38"/>
      <c r="AH127" s="38"/>
      <c r="AI127" s="38"/>
      <c r="AJ127" s="38"/>
      <c r="AK127" s="38"/>
      <c r="AL127" s="38"/>
      <c r="AM127" s="38"/>
      <c r="AN127" s="38"/>
      <c r="AO127" s="38"/>
      <c r="AP127" s="38"/>
      <c r="AQ127" s="38"/>
      <c r="AR127" s="38"/>
      <c r="AS127" s="38"/>
      <c r="AT127" s="38"/>
    </row>
    <row r="128">
      <c r="A128" s="87"/>
      <c r="B128" s="87"/>
      <c r="C128" s="87"/>
      <c r="E128" s="266"/>
      <c r="F128" s="384" t="s">
        <v>285</v>
      </c>
      <c r="G128" s="385" t="s">
        <v>286</v>
      </c>
      <c r="H128" s="381" t="str">
        <f>VLOOKUP(O87&amp;","&amp;O91,$T$2:$W$11,4, FALSE)</f>
        <v>fp8</v>
      </c>
      <c r="I128" s="386"/>
      <c r="J128" s="380"/>
      <c r="K128" s="380"/>
      <c r="L128" s="381"/>
      <c r="M128" s="381"/>
      <c r="N128" s="381"/>
      <c r="O128" s="380"/>
      <c r="P128" s="383"/>
      <c r="Q128" s="172"/>
      <c r="AG128" s="38"/>
      <c r="AH128" s="38"/>
      <c r="AI128" s="38"/>
      <c r="AJ128" s="38"/>
      <c r="AK128" s="38"/>
      <c r="AL128" s="38"/>
      <c r="AM128" s="38"/>
      <c r="AN128" s="38"/>
      <c r="AO128" s="38"/>
      <c r="AP128" s="38"/>
      <c r="AQ128" s="38"/>
      <c r="AR128" s="38"/>
      <c r="AS128" s="38"/>
      <c r="AT128" s="38"/>
    </row>
    <row r="129">
      <c r="A129" s="87"/>
      <c r="B129" s="87"/>
      <c r="C129" s="87"/>
      <c r="E129" s="266"/>
      <c r="F129" s="266"/>
      <c r="G129" s="385" t="s">
        <v>287</v>
      </c>
      <c r="H129" s="387" t="str">
        <f>CALCULATE_FLOPS(J90:M90,J94:M94,L94,1,H128)</f>
        <v>#N/A</v>
      </c>
      <c r="I129" s="386"/>
      <c r="J129" s="380"/>
      <c r="K129" s="380"/>
      <c r="L129" s="381"/>
      <c r="M129" s="381"/>
      <c r="N129" s="381"/>
      <c r="O129" s="380"/>
      <c r="P129" s="383"/>
      <c r="Q129" s="172"/>
      <c r="AG129" s="38"/>
      <c r="AH129" s="38"/>
      <c r="AI129" s="38"/>
      <c r="AJ129" s="38"/>
      <c r="AK129" s="38"/>
      <c r="AL129" s="38"/>
      <c r="AM129" s="38"/>
      <c r="AN129" s="38"/>
      <c r="AO129" s="38"/>
      <c r="AP129" s="38"/>
      <c r="AQ129" s="38"/>
      <c r="AR129" s="38"/>
      <c r="AS129" s="38"/>
      <c r="AT129" s="38"/>
    </row>
    <row r="130">
      <c r="A130" s="87"/>
      <c r="B130" s="87"/>
      <c r="C130" s="87"/>
      <c r="E130" s="266"/>
      <c r="F130" s="277"/>
      <c r="G130" s="388" t="s">
        <v>288</v>
      </c>
      <c r="H130" s="389" t="str">
        <f>COMPUTE_TIME_MS(H129, H128)</f>
        <v>#N/A</v>
      </c>
      <c r="I130" s="390"/>
      <c r="J130" s="391"/>
      <c r="K130" s="391"/>
      <c r="L130" s="392"/>
      <c r="M130" s="392"/>
      <c r="N130" s="392"/>
      <c r="O130" s="391"/>
      <c r="P130" s="393"/>
      <c r="Q130" s="172"/>
      <c r="AG130" s="38"/>
      <c r="AH130" s="38"/>
      <c r="AI130" s="38"/>
      <c r="AJ130" s="38"/>
      <c r="AK130" s="38"/>
      <c r="AL130" s="38"/>
      <c r="AM130" s="38"/>
      <c r="AN130" s="38"/>
      <c r="AO130" s="38"/>
      <c r="AP130" s="38"/>
      <c r="AQ130" s="38"/>
      <c r="AR130" s="38"/>
      <c r="AS130" s="38"/>
      <c r="AT130" s="38"/>
    </row>
    <row r="131">
      <c r="A131" s="87"/>
      <c r="B131" s="87"/>
      <c r="C131" s="87"/>
      <c r="E131" s="266"/>
      <c r="F131" s="384" t="s">
        <v>289</v>
      </c>
      <c r="G131" s="381" t="s">
        <v>290</v>
      </c>
      <c r="H131" s="394">
        <f>IF(Q87,0,P90)+IF(Q91,0,P94)+IF(Q95,0,P98)</f>
        <v>11.125</v>
      </c>
      <c r="I131" s="380"/>
      <c r="J131" s="380"/>
      <c r="K131" s="380"/>
      <c r="L131" s="381"/>
      <c r="M131" s="381"/>
      <c r="N131" s="381"/>
      <c r="O131" s="380"/>
      <c r="P131" s="383"/>
      <c r="Q131" s="172"/>
      <c r="AG131" s="38"/>
      <c r="AH131" s="38"/>
      <c r="AI131" s="38"/>
      <c r="AJ131" s="38"/>
      <c r="AK131" s="38"/>
      <c r="AL131" s="38"/>
      <c r="AM131" s="38"/>
      <c r="AN131" s="38"/>
      <c r="AO131" s="38"/>
      <c r="AP131" s="38"/>
      <c r="AQ131" s="38"/>
      <c r="AR131" s="38"/>
      <c r="AS131" s="38"/>
      <c r="AT131" s="38"/>
    </row>
    <row r="132">
      <c r="A132" s="87"/>
      <c r="B132" s="87"/>
      <c r="C132" s="87"/>
      <c r="E132" s="277"/>
      <c r="F132" s="277"/>
      <c r="G132" s="395" t="s">
        <v>291</v>
      </c>
      <c r="H132" s="396">
        <f>HBM_TIME_MS(H131)</f>
        <v>0.003713006771</v>
      </c>
      <c r="I132" s="391"/>
      <c r="J132" s="391"/>
      <c r="K132" s="391"/>
      <c r="L132" s="392"/>
      <c r="M132" s="392"/>
      <c r="N132" s="392"/>
      <c r="O132" s="391"/>
      <c r="P132" s="393"/>
      <c r="Q132" s="172"/>
      <c r="AH132" s="397"/>
      <c r="AI132" s="397"/>
      <c r="AJ132" s="397"/>
      <c r="AK132" s="38"/>
      <c r="AL132" s="38"/>
      <c r="AM132" s="38"/>
      <c r="AN132" s="38"/>
      <c r="AO132" s="38"/>
      <c r="AP132" s="38"/>
      <c r="AQ132" s="38"/>
      <c r="AR132" s="38"/>
      <c r="AS132" s="38"/>
      <c r="AT132" s="38"/>
    </row>
    <row r="133">
      <c r="E133" s="258" t="s">
        <v>292</v>
      </c>
      <c r="F133" s="282" t="s">
        <v>249</v>
      </c>
      <c r="G133" s="260"/>
      <c r="H133" s="290" t="s">
        <v>238</v>
      </c>
      <c r="I133" s="290" t="s">
        <v>239</v>
      </c>
      <c r="J133" s="290"/>
      <c r="K133" s="195" t="s">
        <v>40</v>
      </c>
      <c r="L133" s="195" t="s">
        <v>38</v>
      </c>
      <c r="M133" s="398" t="s">
        <v>142</v>
      </c>
      <c r="N133" s="290" t="s">
        <v>240</v>
      </c>
      <c r="O133" s="291" t="s">
        <v>63</v>
      </c>
      <c r="P133" s="292"/>
      <c r="Q133" s="291" t="b">
        <v>0</v>
      </c>
      <c r="R133" s="38"/>
      <c r="S133" s="38"/>
      <c r="AH133" s="397"/>
      <c r="AI133" s="397"/>
      <c r="AJ133" s="397"/>
      <c r="AK133" s="38"/>
      <c r="AL133" s="38"/>
      <c r="AM133" s="38"/>
      <c r="AN133" s="38"/>
      <c r="AO133" s="38"/>
      <c r="AP133" s="38"/>
      <c r="AQ133" s="38"/>
      <c r="AR133" s="38"/>
      <c r="AS133" s="38"/>
      <c r="AT133" s="38"/>
    </row>
    <row r="134">
      <c r="E134" s="266"/>
      <c r="F134" s="267"/>
      <c r="G134" s="268"/>
      <c r="H134" s="195" t="s">
        <v>242</v>
      </c>
      <c r="I134" s="290" t="s">
        <v>239</v>
      </c>
      <c r="J134" s="289"/>
      <c r="K134" s="289">
        <f t="shared" ref="K134:M134" si="18">PARAMS(K133)</f>
        <v>1024</v>
      </c>
      <c r="L134" s="290">
        <f t="shared" si="18"/>
        <v>1</v>
      </c>
      <c r="M134" s="290">
        <f t="shared" si="18"/>
        <v>1536</v>
      </c>
      <c r="N134" s="290" t="s">
        <v>240</v>
      </c>
      <c r="O134" s="266"/>
      <c r="P134" s="292">
        <f>SIZEOF_IN_MIB(J134:M134, $O133)</f>
        <v>1.5</v>
      </c>
      <c r="Q134" s="266"/>
      <c r="R134" s="38"/>
      <c r="S134" s="38"/>
      <c r="AH134" s="397"/>
      <c r="AI134" s="397"/>
      <c r="AJ134" s="397"/>
      <c r="AK134" s="38"/>
      <c r="AL134" s="38"/>
      <c r="AM134" s="38"/>
      <c r="AN134" s="38"/>
      <c r="AO134" s="38"/>
      <c r="AP134" s="38"/>
      <c r="AQ134" s="38"/>
      <c r="AR134" s="38"/>
      <c r="AS134" s="38"/>
      <c r="AT134" s="38"/>
    </row>
    <row r="135">
      <c r="E135" s="266"/>
      <c r="F135" s="267"/>
      <c r="G135" s="268"/>
      <c r="H135" s="289" t="s">
        <v>244</v>
      </c>
      <c r="I135" s="289" t="s">
        <v>239</v>
      </c>
      <c r="J135" s="290"/>
      <c r="K135" s="195" t="s">
        <v>143</v>
      </c>
      <c r="L135" s="195"/>
      <c r="M135" s="289"/>
      <c r="N135" s="289" t="s">
        <v>240</v>
      </c>
      <c r="O135" s="266"/>
      <c r="P135" s="292"/>
      <c r="Q135" s="266"/>
      <c r="R135" s="38"/>
      <c r="S135" s="38"/>
      <c r="AH135" s="397"/>
      <c r="AI135" s="397"/>
      <c r="AJ135" s="397"/>
      <c r="AK135" s="38"/>
      <c r="AL135" s="38"/>
      <c r="AM135" s="38"/>
      <c r="AN135" s="38"/>
      <c r="AO135" s="38"/>
      <c r="AP135" s="38"/>
      <c r="AQ135" s="38"/>
      <c r="AR135" s="38"/>
      <c r="AS135" s="38"/>
      <c r="AT135" s="38"/>
    </row>
    <row r="136">
      <c r="E136" s="266"/>
      <c r="F136" s="278"/>
      <c r="G136" s="279"/>
      <c r="H136" s="195" t="s">
        <v>246</v>
      </c>
      <c r="I136" s="289" t="s">
        <v>239</v>
      </c>
      <c r="J136" s="290"/>
      <c r="K136" s="289">
        <f t="shared" ref="K136:M136" si="19">K134/SHARDING(K135)</f>
        <v>64</v>
      </c>
      <c r="L136" s="289">
        <f t="shared" si="19"/>
        <v>1</v>
      </c>
      <c r="M136" s="289">
        <f t="shared" si="19"/>
        <v>1536</v>
      </c>
      <c r="N136" s="289" t="s">
        <v>240</v>
      </c>
      <c r="O136" s="277"/>
      <c r="P136" s="292">
        <f>SIZEOF_IN_MIB(J136:M136, $O133)</f>
        <v>0.09375</v>
      </c>
      <c r="Q136" s="277"/>
      <c r="R136" s="38"/>
      <c r="S136" s="38"/>
      <c r="AK136" s="38"/>
      <c r="AL136" s="38"/>
      <c r="AM136" s="38"/>
      <c r="AN136" s="38"/>
      <c r="AO136" s="38"/>
      <c r="AP136" s="38"/>
      <c r="AQ136" s="38"/>
      <c r="AR136" s="38"/>
      <c r="AS136" s="38"/>
      <c r="AT136" s="38"/>
    </row>
    <row r="137">
      <c r="E137" s="266"/>
      <c r="F137" s="259" t="s">
        <v>253</v>
      </c>
      <c r="G137" s="260"/>
      <c r="H137" s="289" t="s">
        <v>238</v>
      </c>
      <c r="I137" s="289" t="s">
        <v>239</v>
      </c>
      <c r="J137" s="290"/>
      <c r="K137" s="398" t="s">
        <v>142</v>
      </c>
      <c r="L137" s="195" t="s">
        <v>154</v>
      </c>
      <c r="M137" s="195" t="s">
        <v>156</v>
      </c>
      <c r="N137" s="289" t="s">
        <v>240</v>
      </c>
      <c r="O137" s="291" t="s">
        <v>63</v>
      </c>
      <c r="P137" s="292"/>
      <c r="Q137" s="291" t="b">
        <v>0</v>
      </c>
      <c r="R137" s="38"/>
      <c r="S137" s="38"/>
      <c r="AK137" s="38"/>
      <c r="AL137" s="38"/>
      <c r="AM137" s="38"/>
      <c r="AN137" s="38"/>
      <c r="AO137" s="38"/>
      <c r="AP137" s="38"/>
      <c r="AQ137" s="38"/>
      <c r="AR137" s="38"/>
      <c r="AS137" s="38"/>
      <c r="AT137" s="38"/>
    </row>
    <row r="138">
      <c r="E138" s="266"/>
      <c r="F138" s="267"/>
      <c r="G138" s="268"/>
      <c r="H138" s="195" t="s">
        <v>242</v>
      </c>
      <c r="I138" s="289" t="s">
        <v>239</v>
      </c>
      <c r="J138" s="290"/>
      <c r="K138" s="289">
        <f t="shared" ref="K138:M138" si="20">PARAMS(K137)</f>
        <v>1536</v>
      </c>
      <c r="L138" s="289">
        <f t="shared" si="20"/>
        <v>128</v>
      </c>
      <c r="M138" s="289">
        <f t="shared" si="20"/>
        <v>192</v>
      </c>
      <c r="N138" s="289" t="s">
        <v>240</v>
      </c>
      <c r="O138" s="266"/>
      <c r="P138" s="292">
        <f>SIZEOF_IN_MIB(J138:M138, $O137)</f>
        <v>36</v>
      </c>
      <c r="Q138" s="266"/>
      <c r="R138" s="38"/>
      <c r="S138" s="38"/>
      <c r="AK138" s="38"/>
      <c r="AL138" s="38"/>
      <c r="AM138" s="38"/>
      <c r="AN138" s="38"/>
      <c r="AO138" s="38"/>
      <c r="AP138" s="38"/>
      <c r="AQ138" s="38"/>
      <c r="AR138" s="38"/>
      <c r="AS138" s="38"/>
      <c r="AT138" s="38"/>
    </row>
    <row r="139">
      <c r="E139" s="266"/>
      <c r="F139" s="267"/>
      <c r="G139" s="268"/>
      <c r="H139" s="289" t="s">
        <v>244</v>
      </c>
      <c r="I139" s="289" t="s">
        <v>239</v>
      </c>
      <c r="J139" s="290"/>
      <c r="K139" s="290"/>
      <c r="L139" s="289"/>
      <c r="M139" s="289"/>
      <c r="N139" s="289" t="s">
        <v>240</v>
      </c>
      <c r="O139" s="266"/>
      <c r="P139" s="292"/>
      <c r="Q139" s="266"/>
      <c r="R139" s="38"/>
      <c r="S139" s="38"/>
      <c r="AK139" s="38"/>
      <c r="AL139" s="38"/>
      <c r="AM139" s="38"/>
      <c r="AN139" s="38"/>
      <c r="AO139" s="38"/>
      <c r="AP139" s="38"/>
      <c r="AQ139" s="38"/>
      <c r="AR139" s="38"/>
      <c r="AS139" s="38"/>
      <c r="AT139" s="38"/>
    </row>
    <row r="140">
      <c r="E140" s="266"/>
      <c r="F140" s="278"/>
      <c r="G140" s="279"/>
      <c r="H140" s="274" t="s">
        <v>246</v>
      </c>
      <c r="I140" s="274" t="s">
        <v>239</v>
      </c>
      <c r="J140" s="261"/>
      <c r="K140" s="274">
        <f t="shared" ref="K140:M140" si="21">K138/SHARDING(K139)</f>
        <v>1536</v>
      </c>
      <c r="L140" s="274">
        <f t="shared" si="21"/>
        <v>128</v>
      </c>
      <c r="M140" s="274">
        <f t="shared" si="21"/>
        <v>192</v>
      </c>
      <c r="N140" s="274" t="s">
        <v>240</v>
      </c>
      <c r="O140" s="241"/>
      <c r="P140" s="276">
        <f>SIZEOF_IN_MIB(J140:M140, $O137)</f>
        <v>36</v>
      </c>
      <c r="Q140" s="241"/>
      <c r="R140" s="38"/>
      <c r="S140" s="38"/>
      <c r="AK140" s="38"/>
      <c r="AL140" s="38"/>
      <c r="AM140" s="38"/>
      <c r="AN140" s="38"/>
      <c r="AO140" s="38"/>
      <c r="AP140" s="38"/>
      <c r="AQ140" s="38"/>
      <c r="AR140" s="38"/>
      <c r="AS140" s="38"/>
      <c r="AT140" s="38"/>
    </row>
    <row r="141">
      <c r="E141" s="266"/>
      <c r="F141" s="259" t="s">
        <v>257</v>
      </c>
      <c r="G141" s="260"/>
      <c r="H141" s="271" t="s">
        <v>238</v>
      </c>
      <c r="I141" s="271" t="s">
        <v>239</v>
      </c>
      <c r="J141" s="269" t="s">
        <v>40</v>
      </c>
      <c r="K141" s="269" t="s">
        <v>38</v>
      </c>
      <c r="L141" s="269" t="s">
        <v>154</v>
      </c>
      <c r="M141" s="269" t="s">
        <v>156</v>
      </c>
      <c r="N141" s="271" t="s">
        <v>240</v>
      </c>
      <c r="O141" s="399" t="s">
        <v>82</v>
      </c>
      <c r="P141" s="273"/>
      <c r="Q141" s="399" t="b">
        <v>0</v>
      </c>
      <c r="R141" s="38"/>
      <c r="S141" s="38"/>
      <c r="AK141" s="38"/>
      <c r="AL141" s="38"/>
      <c r="AM141" s="38"/>
      <c r="AN141" s="38"/>
      <c r="AO141" s="38"/>
      <c r="AP141" s="38"/>
      <c r="AQ141" s="38"/>
      <c r="AR141" s="38"/>
      <c r="AS141" s="38"/>
      <c r="AT141" s="38"/>
    </row>
    <row r="142">
      <c r="E142" s="266"/>
      <c r="F142" s="267"/>
      <c r="G142" s="268"/>
      <c r="H142" s="262" t="s">
        <v>242</v>
      </c>
      <c r="I142" s="274" t="s">
        <v>239</v>
      </c>
      <c r="J142" s="274">
        <f t="shared" ref="J142:M142" si="22">PARAMS(J141)</f>
        <v>1024</v>
      </c>
      <c r="K142" s="274">
        <f t="shared" si="22"/>
        <v>1</v>
      </c>
      <c r="L142" s="274">
        <f t="shared" si="22"/>
        <v>128</v>
      </c>
      <c r="M142" s="274">
        <f t="shared" si="22"/>
        <v>192</v>
      </c>
      <c r="N142" s="274" t="s">
        <v>240</v>
      </c>
      <c r="O142" s="275"/>
      <c r="P142" s="276">
        <f>SIZEOF_IN_MIB(J142:M142, $O141)</f>
        <v>48</v>
      </c>
      <c r="Q142" s="275"/>
      <c r="R142" s="38"/>
      <c r="S142" s="38"/>
      <c r="AK142" s="38"/>
      <c r="AL142" s="38"/>
      <c r="AM142" s="38"/>
      <c r="AN142" s="38"/>
      <c r="AO142" s="38"/>
      <c r="AP142" s="38"/>
      <c r="AQ142" s="38"/>
      <c r="AR142" s="38"/>
      <c r="AS142" s="38"/>
      <c r="AT142" s="38"/>
    </row>
    <row r="143">
      <c r="E143" s="266"/>
      <c r="F143" s="267"/>
      <c r="G143" s="268"/>
      <c r="H143" s="271" t="s">
        <v>244</v>
      </c>
      <c r="I143" s="271" t="s">
        <v>239</v>
      </c>
      <c r="J143" s="269" t="s">
        <v>143</v>
      </c>
      <c r="K143" s="269"/>
      <c r="L143" s="269"/>
      <c r="M143" s="271"/>
      <c r="N143" s="271" t="s">
        <v>240</v>
      </c>
      <c r="O143" s="272"/>
      <c r="P143" s="273"/>
      <c r="Q143" s="272"/>
      <c r="R143" s="38"/>
      <c r="S143" s="38"/>
      <c r="AK143" s="38"/>
      <c r="AL143" s="38"/>
      <c r="AM143" s="38"/>
      <c r="AN143" s="38"/>
      <c r="AO143" s="38"/>
      <c r="AP143" s="38"/>
      <c r="AQ143" s="38"/>
      <c r="AR143" s="38"/>
      <c r="AS143" s="38"/>
      <c r="AT143" s="38"/>
    </row>
    <row r="144">
      <c r="E144" s="266"/>
      <c r="F144" s="278"/>
      <c r="G144" s="279"/>
      <c r="H144" s="274" t="s">
        <v>246</v>
      </c>
      <c r="I144" s="274" t="s">
        <v>239</v>
      </c>
      <c r="J144" s="274">
        <f t="shared" ref="J144:M144" si="23">J142/SHARDING(J143)</f>
        <v>64</v>
      </c>
      <c r="K144" s="274">
        <f t="shared" si="23"/>
        <v>1</v>
      </c>
      <c r="L144" s="274">
        <f t="shared" si="23"/>
        <v>128</v>
      </c>
      <c r="M144" s="274">
        <f t="shared" si="23"/>
        <v>192</v>
      </c>
      <c r="N144" s="274" t="s">
        <v>240</v>
      </c>
      <c r="O144" s="241"/>
      <c r="P144" s="276">
        <f>SIZEOF_IN_MIB(J144:M144, $O141)</f>
        <v>3</v>
      </c>
      <c r="Q144" s="241"/>
      <c r="R144" s="38"/>
      <c r="S144" s="38"/>
      <c r="AK144" s="38"/>
      <c r="AL144" s="38"/>
      <c r="AM144" s="38"/>
      <c r="AN144" s="38"/>
      <c r="AO144" s="38"/>
      <c r="AP144" s="38"/>
      <c r="AQ144" s="38"/>
      <c r="AR144" s="38"/>
      <c r="AS144" s="38"/>
      <c r="AT144" s="38"/>
    </row>
    <row r="145">
      <c r="E145" s="266"/>
      <c r="F145" s="400" t="s">
        <v>293</v>
      </c>
      <c r="G145" s="385" t="s">
        <v>45</v>
      </c>
      <c r="H145" s="423"/>
      <c r="I145" s="424"/>
      <c r="J145" s="270"/>
      <c r="K145" s="270"/>
      <c r="L145" s="271"/>
      <c r="M145" s="271"/>
      <c r="N145" s="271"/>
      <c r="O145" s="270"/>
      <c r="P145" s="273"/>
      <c r="Q145" s="305"/>
      <c r="R145" s="38"/>
      <c r="S145" s="38"/>
      <c r="AK145" s="38"/>
      <c r="AL145" s="38"/>
      <c r="AM145" s="38"/>
      <c r="AN145" s="38"/>
      <c r="AO145" s="38"/>
      <c r="AP145" s="38"/>
      <c r="AQ145" s="38"/>
      <c r="AR145" s="38"/>
      <c r="AS145" s="38"/>
      <c r="AT145" s="38"/>
    </row>
    <row r="146">
      <c r="E146" s="266"/>
      <c r="F146" s="277"/>
      <c r="G146" s="385"/>
      <c r="H146" s="274"/>
      <c r="I146" s="418"/>
      <c r="J146" s="261"/>
      <c r="K146" s="261"/>
      <c r="L146" s="274"/>
      <c r="M146" s="274"/>
      <c r="N146" s="274"/>
      <c r="O146" s="261"/>
      <c r="P146" s="276"/>
      <c r="Q146" s="222"/>
      <c r="R146" s="38"/>
      <c r="S146" s="38"/>
      <c r="AK146" s="38"/>
      <c r="AL146" s="38"/>
      <c r="AM146" s="38"/>
      <c r="AN146" s="38"/>
      <c r="AO146" s="38"/>
      <c r="AP146" s="38"/>
      <c r="AQ146" s="38"/>
      <c r="AR146" s="38"/>
      <c r="AS146" s="38"/>
      <c r="AT146" s="38"/>
    </row>
    <row r="147">
      <c r="E147" s="266"/>
      <c r="F147" s="384" t="s">
        <v>285</v>
      </c>
      <c r="G147" s="385" t="s">
        <v>286</v>
      </c>
      <c r="H147" s="271" t="str">
        <f>VLOOKUP(O133&amp;","&amp;O137,$T$2:$W$11,4, FALSE)</f>
        <v>fp8</v>
      </c>
      <c r="I147" s="419"/>
      <c r="J147" s="270"/>
      <c r="K147" s="270"/>
      <c r="L147" s="271"/>
      <c r="M147" s="271"/>
      <c r="N147" s="271"/>
      <c r="O147" s="270"/>
      <c r="P147" s="273"/>
      <c r="Q147" s="305"/>
      <c r="R147" s="38"/>
      <c r="S147" s="38"/>
      <c r="AK147" s="38"/>
      <c r="AL147" s="38"/>
      <c r="AM147" s="38"/>
      <c r="AN147" s="38"/>
      <c r="AO147" s="38"/>
      <c r="AP147" s="38"/>
      <c r="AQ147" s="38"/>
      <c r="AR147" s="38"/>
      <c r="AS147" s="38"/>
      <c r="AT147" s="38"/>
    </row>
    <row r="148">
      <c r="E148" s="266"/>
      <c r="F148" s="266"/>
      <c r="G148" s="381" t="s">
        <v>299</v>
      </c>
      <c r="H148" s="420" t="str">
        <f>CALCULATE_FLOPS(K136:M136,K140:M140,K140,1,H147)</f>
        <v>#N/A</v>
      </c>
      <c r="I148" s="418"/>
      <c r="J148" s="261"/>
      <c r="K148" s="261"/>
      <c r="L148" s="274"/>
      <c r="M148" s="274"/>
      <c r="N148" s="274"/>
      <c r="O148" s="261"/>
      <c r="P148" s="276"/>
      <c r="Q148" s="222"/>
      <c r="R148" s="38"/>
      <c r="S148" s="38"/>
      <c r="AK148" s="38"/>
      <c r="AL148" s="38"/>
      <c r="AM148" s="38"/>
      <c r="AN148" s="38"/>
      <c r="AO148" s="38"/>
      <c r="AP148" s="38"/>
      <c r="AQ148" s="38"/>
      <c r="AR148" s="38"/>
      <c r="AS148" s="38"/>
      <c r="AT148" s="38"/>
    </row>
    <row r="149">
      <c r="A149" s="164"/>
      <c r="B149" s="38"/>
      <c r="C149" s="38"/>
      <c r="D149" s="38"/>
      <c r="E149" s="266"/>
      <c r="F149" s="277"/>
      <c r="G149" s="388" t="s">
        <v>288</v>
      </c>
      <c r="H149" s="421" t="str">
        <f>COMPUTE_TIME_MS(H148, H147)</f>
        <v>#N/A</v>
      </c>
      <c r="I149" s="390"/>
      <c r="J149" s="391"/>
      <c r="K149" s="391"/>
      <c r="L149" s="392"/>
      <c r="M149" s="392"/>
      <c r="N149" s="392"/>
      <c r="O149" s="391"/>
      <c r="P149" s="393"/>
      <c r="Q149" s="305"/>
      <c r="R149" s="38"/>
      <c r="S149" s="38"/>
      <c r="AK149" s="38"/>
      <c r="AL149" s="38"/>
      <c r="AM149" s="38"/>
      <c r="AN149" s="38"/>
      <c r="AO149" s="38"/>
      <c r="AP149" s="38"/>
      <c r="AQ149" s="38"/>
      <c r="AR149" s="38"/>
      <c r="AS149" s="38"/>
      <c r="AT149" s="38"/>
    </row>
    <row r="150">
      <c r="A150" s="164"/>
      <c r="B150" s="38"/>
      <c r="C150" s="38"/>
      <c r="D150" s="38"/>
      <c r="E150" s="266"/>
      <c r="F150" s="384" t="s">
        <v>289</v>
      </c>
      <c r="G150" s="381" t="s">
        <v>290</v>
      </c>
      <c r="H150" s="303">
        <f>IF(Q133,0,P136)+IF(Q137,0,P140)+IF(Q141,0,P144)</f>
        <v>39.09375</v>
      </c>
      <c r="I150" s="261"/>
      <c r="J150" s="261"/>
      <c r="K150" s="261"/>
      <c r="L150" s="274"/>
      <c r="M150" s="274"/>
      <c r="N150" s="274"/>
      <c r="O150" s="261"/>
      <c r="P150" s="276"/>
      <c r="Q150" s="222"/>
      <c r="R150" s="38"/>
      <c r="S150" s="38"/>
      <c r="AK150" s="38"/>
      <c r="AL150" s="38"/>
      <c r="AM150" s="38"/>
      <c r="AN150" s="38"/>
      <c r="AO150" s="38"/>
      <c r="AP150" s="38"/>
      <c r="AQ150" s="38"/>
      <c r="AR150" s="38"/>
      <c r="AS150" s="38"/>
      <c r="AT150" s="38"/>
    </row>
    <row r="151">
      <c r="A151" s="38"/>
      <c r="B151" s="38"/>
      <c r="C151" s="38"/>
      <c r="D151" s="38"/>
      <c r="E151" s="277"/>
      <c r="F151" s="277"/>
      <c r="G151" s="395" t="s">
        <v>291</v>
      </c>
      <c r="H151" s="422">
        <f>HBM_TIME_MS(H150)</f>
        <v>0.01304767267</v>
      </c>
      <c r="I151" s="391"/>
      <c r="J151" s="391"/>
      <c r="K151" s="391"/>
      <c r="L151" s="392"/>
      <c r="M151" s="392"/>
      <c r="N151" s="392"/>
      <c r="O151" s="391"/>
      <c r="P151" s="393"/>
      <c r="Q151" s="305"/>
      <c r="R151" s="38"/>
      <c r="S151" s="38"/>
      <c r="AK151" s="38"/>
      <c r="AL151" s="38"/>
      <c r="AM151" s="38"/>
      <c r="AN151" s="38"/>
      <c r="AO151" s="38"/>
      <c r="AP151" s="38"/>
      <c r="AQ151" s="38"/>
      <c r="AR151" s="38"/>
      <c r="AS151" s="38"/>
      <c r="AT151" s="38"/>
    </row>
    <row r="152">
      <c r="A152" s="87"/>
      <c r="B152" s="87"/>
      <c r="C152" s="87"/>
      <c r="D152" s="87"/>
      <c r="E152" s="258" t="s">
        <v>300</v>
      </c>
      <c r="F152" s="282" t="s">
        <v>249</v>
      </c>
      <c r="G152" s="260"/>
      <c r="H152" s="290" t="s">
        <v>238</v>
      </c>
      <c r="I152" s="290" t="s">
        <v>239</v>
      </c>
      <c r="J152" s="195" t="s">
        <v>40</v>
      </c>
      <c r="K152" s="195" t="s">
        <v>38</v>
      </c>
      <c r="L152" s="195" t="s">
        <v>154</v>
      </c>
      <c r="M152" s="398" t="s">
        <v>148</v>
      </c>
      <c r="N152" s="290" t="s">
        <v>240</v>
      </c>
      <c r="O152" s="291" t="s">
        <v>63</v>
      </c>
      <c r="P152" s="292"/>
      <c r="Q152" s="291" t="b">
        <v>0</v>
      </c>
      <c r="R152" s="38"/>
      <c r="S152" s="38"/>
      <c r="AK152" s="38"/>
      <c r="AL152" s="38"/>
      <c r="AM152" s="38"/>
      <c r="AN152" s="38"/>
      <c r="AO152" s="38"/>
      <c r="AP152" s="38"/>
      <c r="AQ152" s="38"/>
      <c r="AR152" s="38"/>
      <c r="AS152" s="38"/>
      <c r="AT152" s="38"/>
    </row>
    <row r="153">
      <c r="A153" s="87"/>
      <c r="B153" s="87"/>
      <c r="C153" s="87"/>
      <c r="D153" s="87"/>
      <c r="E153" s="266"/>
      <c r="F153" s="267"/>
      <c r="G153" s="268"/>
      <c r="H153" s="195" t="s">
        <v>242</v>
      </c>
      <c r="I153" s="290" t="s">
        <v>239</v>
      </c>
      <c r="J153" s="289">
        <f t="shared" ref="J153:M153" si="24">PARAMS(J152)</f>
        <v>1024</v>
      </c>
      <c r="K153" s="290">
        <f t="shared" si="24"/>
        <v>1</v>
      </c>
      <c r="L153" s="290">
        <f t="shared" si="24"/>
        <v>128</v>
      </c>
      <c r="M153" s="290">
        <f t="shared" si="24"/>
        <v>128</v>
      </c>
      <c r="N153" s="290" t="s">
        <v>240</v>
      </c>
      <c r="O153" s="266"/>
      <c r="P153" s="292">
        <f>SIZEOF_IN_MIB(J153:M153, $O152)</f>
        <v>16</v>
      </c>
      <c r="Q153" s="266"/>
      <c r="R153" s="38"/>
      <c r="S153" s="38"/>
      <c r="AK153" s="38"/>
      <c r="AL153" s="38"/>
      <c r="AM153" s="38"/>
      <c r="AN153" s="38"/>
      <c r="AO153" s="38"/>
      <c r="AP153" s="38"/>
      <c r="AQ153" s="38"/>
      <c r="AR153" s="38"/>
      <c r="AS153" s="38"/>
      <c r="AT153" s="38"/>
    </row>
    <row r="154">
      <c r="A154" s="87"/>
      <c r="B154" s="87"/>
      <c r="C154" s="87"/>
      <c r="D154" s="87"/>
      <c r="E154" s="266"/>
      <c r="F154" s="267"/>
      <c r="G154" s="268"/>
      <c r="H154" s="289" t="s">
        <v>244</v>
      </c>
      <c r="I154" s="289" t="s">
        <v>239</v>
      </c>
      <c r="J154" s="195" t="s">
        <v>143</v>
      </c>
      <c r="K154" s="195"/>
      <c r="L154" s="195"/>
      <c r="M154" s="289"/>
      <c r="N154" s="289" t="s">
        <v>240</v>
      </c>
      <c r="O154" s="266"/>
      <c r="P154" s="292"/>
      <c r="Q154" s="266"/>
      <c r="R154" s="38"/>
      <c r="S154" s="38"/>
      <c r="AG154" s="38"/>
      <c r="AH154" s="38"/>
      <c r="AI154" s="38"/>
      <c r="AJ154" s="38"/>
      <c r="AK154" s="38"/>
      <c r="AL154" s="38"/>
      <c r="AM154" s="38"/>
      <c r="AN154" s="38"/>
      <c r="AO154" s="38"/>
      <c r="AP154" s="38"/>
      <c r="AQ154" s="38"/>
      <c r="AR154" s="38"/>
      <c r="AS154" s="38"/>
      <c r="AT154" s="38"/>
    </row>
    <row r="155">
      <c r="A155" s="87"/>
      <c r="B155" s="87"/>
      <c r="C155" s="87"/>
      <c r="D155" s="87"/>
      <c r="E155" s="266"/>
      <c r="F155" s="278"/>
      <c r="G155" s="279"/>
      <c r="H155" s="195" t="s">
        <v>246</v>
      </c>
      <c r="I155" s="289" t="s">
        <v>239</v>
      </c>
      <c r="J155" s="289">
        <f t="shared" ref="J155:M155" si="25">J153/SHARDING(J154)</f>
        <v>64</v>
      </c>
      <c r="K155" s="289">
        <f t="shared" si="25"/>
        <v>1</v>
      </c>
      <c r="L155" s="289">
        <f t="shared" si="25"/>
        <v>128</v>
      </c>
      <c r="M155" s="289">
        <f t="shared" si="25"/>
        <v>128</v>
      </c>
      <c r="N155" s="289" t="s">
        <v>240</v>
      </c>
      <c r="O155" s="277"/>
      <c r="P155" s="292">
        <f>SIZEOF_IN_MIB(J155:M155, $O152)</f>
        <v>1</v>
      </c>
      <c r="Q155" s="277"/>
      <c r="R155" s="38"/>
      <c r="S155" s="38"/>
      <c r="AG155" s="38"/>
      <c r="AH155" s="38"/>
      <c r="AI155" s="38"/>
      <c r="AJ155" s="38"/>
      <c r="AK155" s="38"/>
      <c r="AL155" s="38"/>
      <c r="AM155" s="38"/>
      <c r="AN155" s="38"/>
      <c r="AO155" s="38"/>
      <c r="AP155" s="38"/>
      <c r="AQ155" s="38"/>
      <c r="AR155" s="38"/>
      <c r="AS155" s="38"/>
      <c r="AT155" s="38"/>
    </row>
    <row r="156">
      <c r="A156" s="87"/>
      <c r="B156" s="87"/>
      <c r="C156" s="87"/>
      <c r="D156" s="87"/>
      <c r="E156" s="266"/>
      <c r="F156" s="259" t="s">
        <v>253</v>
      </c>
      <c r="G156" s="260"/>
      <c r="H156" s="289" t="s">
        <v>238</v>
      </c>
      <c r="I156" s="289" t="s">
        <v>239</v>
      </c>
      <c r="J156" s="290"/>
      <c r="K156" s="195" t="s">
        <v>154</v>
      </c>
      <c r="L156" s="398" t="s">
        <v>148</v>
      </c>
      <c r="M156" s="195" t="s">
        <v>145</v>
      </c>
      <c r="N156" s="289" t="s">
        <v>240</v>
      </c>
      <c r="O156" s="291" t="s">
        <v>63</v>
      </c>
      <c r="P156" s="292"/>
      <c r="Q156" s="291" t="b">
        <v>0</v>
      </c>
      <c r="R156" s="38"/>
      <c r="S156" s="38"/>
      <c r="AG156" s="38"/>
      <c r="AH156" s="38"/>
      <c r="AI156" s="38"/>
      <c r="AJ156" s="38"/>
      <c r="AK156" s="38"/>
      <c r="AL156" s="38"/>
      <c r="AM156" s="38"/>
      <c r="AN156" s="38"/>
      <c r="AO156" s="38"/>
      <c r="AP156" s="38"/>
      <c r="AQ156" s="38"/>
      <c r="AR156" s="38"/>
      <c r="AS156" s="38"/>
      <c r="AT156" s="38"/>
    </row>
    <row r="157">
      <c r="A157" s="87"/>
      <c r="B157" s="87"/>
      <c r="C157" s="87"/>
      <c r="D157" s="87"/>
      <c r="E157" s="266"/>
      <c r="F157" s="267"/>
      <c r="G157" s="268"/>
      <c r="H157" s="195" t="s">
        <v>242</v>
      </c>
      <c r="I157" s="289" t="s">
        <v>239</v>
      </c>
      <c r="J157" s="290"/>
      <c r="K157" s="289">
        <f t="shared" ref="K157:M157" si="26">PARAMS(K156)</f>
        <v>128</v>
      </c>
      <c r="L157" s="289">
        <f t="shared" si="26"/>
        <v>128</v>
      </c>
      <c r="M157" s="289">
        <f t="shared" si="26"/>
        <v>512</v>
      </c>
      <c r="N157" s="289" t="s">
        <v>240</v>
      </c>
      <c r="O157" s="266"/>
      <c r="P157" s="292">
        <f>SIZEOF_IN_MIB(J157:M157, $O156)</f>
        <v>8</v>
      </c>
      <c r="Q157" s="266"/>
      <c r="R157" s="38"/>
      <c r="S157" s="38"/>
      <c r="AG157" s="38"/>
      <c r="AH157" s="38"/>
      <c r="AI157" s="38"/>
      <c r="AJ157" s="38"/>
      <c r="AK157" s="38"/>
      <c r="AL157" s="38"/>
      <c r="AM157" s="38"/>
      <c r="AN157" s="38"/>
      <c r="AO157" s="38"/>
      <c r="AP157" s="38"/>
      <c r="AQ157" s="38"/>
      <c r="AR157" s="38"/>
      <c r="AS157" s="38"/>
      <c r="AT157" s="38"/>
    </row>
    <row r="158">
      <c r="A158" s="87"/>
      <c r="B158" s="87"/>
      <c r="C158" s="87"/>
      <c r="D158" s="87"/>
      <c r="E158" s="266"/>
      <c r="F158" s="267"/>
      <c r="G158" s="268"/>
      <c r="H158" s="289" t="s">
        <v>244</v>
      </c>
      <c r="I158" s="289" t="s">
        <v>239</v>
      </c>
      <c r="J158" s="290"/>
      <c r="K158" s="290"/>
      <c r="L158" s="289"/>
      <c r="M158" s="289"/>
      <c r="N158" s="289" t="s">
        <v>240</v>
      </c>
      <c r="O158" s="266"/>
      <c r="P158" s="292"/>
      <c r="Q158" s="266"/>
      <c r="R158" s="38"/>
      <c r="S158" s="38"/>
      <c r="AG158" s="38"/>
      <c r="AH158" s="38"/>
      <c r="AI158" s="38"/>
      <c r="AJ158" s="38"/>
      <c r="AK158" s="38"/>
      <c r="AL158" s="38"/>
      <c r="AM158" s="38"/>
      <c r="AN158" s="38"/>
      <c r="AO158" s="38"/>
      <c r="AP158" s="38"/>
      <c r="AQ158" s="38"/>
      <c r="AR158" s="38"/>
      <c r="AS158" s="38"/>
      <c r="AT158" s="38"/>
    </row>
    <row r="159">
      <c r="A159" s="87"/>
      <c r="B159" s="87"/>
      <c r="C159" s="87"/>
      <c r="D159" s="87"/>
      <c r="E159" s="266"/>
      <c r="F159" s="278"/>
      <c r="G159" s="279"/>
      <c r="H159" s="274" t="s">
        <v>246</v>
      </c>
      <c r="I159" s="274" t="s">
        <v>239</v>
      </c>
      <c r="J159" s="261"/>
      <c r="K159" s="274">
        <f t="shared" ref="K159:M159" si="27">K157/SHARDING(K158)</f>
        <v>128</v>
      </c>
      <c r="L159" s="274">
        <f t="shared" si="27"/>
        <v>128</v>
      </c>
      <c r="M159" s="274">
        <f t="shared" si="27"/>
        <v>512</v>
      </c>
      <c r="N159" s="274" t="s">
        <v>240</v>
      </c>
      <c r="O159" s="241"/>
      <c r="P159" s="276">
        <f>SIZEOF_IN_MIB(J159:M159, $O156)</f>
        <v>8</v>
      </c>
      <c r="Q159" s="241"/>
      <c r="R159" s="38"/>
      <c r="S159" s="38"/>
      <c r="T159" s="207"/>
      <c r="U159" s="207"/>
      <c r="V159" s="207"/>
      <c r="W159" s="207"/>
      <c r="X159" s="38"/>
      <c r="Y159" s="38"/>
      <c r="Z159" s="38"/>
      <c r="AA159" s="38"/>
      <c r="AB159" s="38"/>
      <c r="AC159" s="38"/>
      <c r="AD159" s="38"/>
      <c r="AE159" s="38"/>
      <c r="AF159" s="38"/>
      <c r="AG159" s="38"/>
      <c r="AH159" s="38"/>
      <c r="AI159" s="38"/>
      <c r="AJ159" s="38"/>
      <c r="AK159" s="38"/>
      <c r="AL159" s="38"/>
      <c r="AM159" s="38"/>
      <c r="AN159" s="38"/>
      <c r="AO159" s="38"/>
      <c r="AP159" s="38"/>
      <c r="AQ159" s="38"/>
      <c r="AR159" s="38"/>
      <c r="AS159" s="38"/>
      <c r="AT159" s="38"/>
    </row>
    <row r="160">
      <c r="A160" s="87"/>
      <c r="B160" s="87"/>
      <c r="C160" s="87"/>
      <c r="D160" s="87"/>
      <c r="E160" s="266"/>
      <c r="F160" s="259" t="s">
        <v>257</v>
      </c>
      <c r="G160" s="260"/>
      <c r="H160" s="271" t="s">
        <v>238</v>
      </c>
      <c r="I160" s="271" t="s">
        <v>239</v>
      </c>
      <c r="J160" s="269" t="s">
        <v>40</v>
      </c>
      <c r="K160" s="269" t="s">
        <v>38</v>
      </c>
      <c r="L160" s="269" t="s">
        <v>154</v>
      </c>
      <c r="M160" s="269" t="s">
        <v>145</v>
      </c>
      <c r="N160" s="271" t="s">
        <v>240</v>
      </c>
      <c r="O160" s="399" t="s">
        <v>82</v>
      </c>
      <c r="P160" s="273"/>
      <c r="Q160" s="399" t="b">
        <v>0</v>
      </c>
      <c r="R160" s="38"/>
      <c r="S160" s="38"/>
      <c r="T160" s="207"/>
      <c r="U160" s="207"/>
      <c r="V160" s="207"/>
      <c r="W160" s="207"/>
      <c r="X160" s="38"/>
      <c r="Y160" s="38"/>
      <c r="Z160" s="38"/>
      <c r="AA160" s="38"/>
      <c r="AB160" s="38"/>
      <c r="AC160" s="38"/>
      <c r="AD160" s="38"/>
      <c r="AE160" s="38"/>
      <c r="AF160" s="38"/>
      <c r="AG160" s="38"/>
      <c r="AH160" s="38"/>
      <c r="AI160" s="38"/>
      <c r="AJ160" s="38"/>
      <c r="AK160" s="38"/>
      <c r="AL160" s="38"/>
      <c r="AM160" s="38"/>
      <c r="AN160" s="38"/>
      <c r="AO160" s="38"/>
      <c r="AP160" s="38"/>
      <c r="AQ160" s="38"/>
      <c r="AR160" s="38"/>
      <c r="AS160" s="38"/>
      <c r="AT160" s="38"/>
    </row>
    <row r="161">
      <c r="A161" s="87"/>
      <c r="B161" s="87"/>
      <c r="C161" s="87"/>
      <c r="D161" s="87"/>
      <c r="E161" s="266"/>
      <c r="F161" s="267"/>
      <c r="G161" s="268"/>
      <c r="H161" s="262" t="s">
        <v>242</v>
      </c>
      <c r="I161" s="274" t="s">
        <v>239</v>
      </c>
      <c r="J161" s="274">
        <f t="shared" ref="J161:M161" si="28">PARAMS(J160)</f>
        <v>1024</v>
      </c>
      <c r="K161" s="274">
        <f t="shared" si="28"/>
        <v>1</v>
      </c>
      <c r="L161" s="274">
        <f t="shared" si="28"/>
        <v>128</v>
      </c>
      <c r="M161" s="274">
        <f t="shared" si="28"/>
        <v>512</v>
      </c>
      <c r="N161" s="274" t="s">
        <v>240</v>
      </c>
      <c r="O161" s="275"/>
      <c r="P161" s="276">
        <f>SIZEOF_IN_MIB(J161:M161, $O160)</f>
        <v>128</v>
      </c>
      <c r="Q161" s="275"/>
      <c r="R161" s="38"/>
      <c r="S161" s="38"/>
      <c r="T161" s="207"/>
      <c r="U161" s="207"/>
      <c r="V161" s="207"/>
      <c r="W161" s="207"/>
      <c r="X161" s="38"/>
      <c r="Y161" s="38"/>
      <c r="Z161" s="38"/>
      <c r="AA161" s="38"/>
      <c r="AB161" s="38"/>
      <c r="AC161" s="38"/>
      <c r="AD161" s="38"/>
      <c r="AE161" s="38"/>
      <c r="AF161" s="38"/>
      <c r="AG161" s="38"/>
      <c r="AH161" s="38"/>
      <c r="AI161" s="38"/>
      <c r="AJ161" s="38"/>
      <c r="AK161" s="38"/>
      <c r="AL161" s="38"/>
      <c r="AM161" s="38"/>
      <c r="AN161" s="38"/>
      <c r="AO161" s="38"/>
      <c r="AP161" s="38"/>
      <c r="AQ161" s="38"/>
      <c r="AR161" s="38"/>
      <c r="AS161" s="38"/>
      <c r="AT161" s="38"/>
    </row>
    <row r="162">
      <c r="A162" s="87"/>
      <c r="B162" s="87"/>
      <c r="C162" s="87"/>
      <c r="D162" s="87"/>
      <c r="E162" s="266"/>
      <c r="F162" s="267"/>
      <c r="G162" s="268"/>
      <c r="H162" s="271" t="s">
        <v>244</v>
      </c>
      <c r="I162" s="271" t="s">
        <v>239</v>
      </c>
      <c r="J162" s="269" t="s">
        <v>143</v>
      </c>
      <c r="K162" s="269"/>
      <c r="L162" s="269"/>
      <c r="M162" s="271"/>
      <c r="N162" s="271" t="s">
        <v>240</v>
      </c>
      <c r="O162" s="272"/>
      <c r="P162" s="273"/>
      <c r="Q162" s="272"/>
      <c r="R162" s="38"/>
      <c r="S162" s="38"/>
      <c r="T162" s="207"/>
      <c r="U162" s="207"/>
      <c r="V162" s="207"/>
      <c r="W162" s="207"/>
      <c r="X162" s="38"/>
      <c r="Y162" s="38"/>
      <c r="Z162" s="38"/>
      <c r="AA162" s="38"/>
      <c r="AB162" s="38"/>
      <c r="AC162" s="38"/>
      <c r="AD162" s="38"/>
      <c r="AE162" s="38"/>
      <c r="AF162" s="38"/>
      <c r="AG162" s="38"/>
      <c r="AH162" s="38"/>
      <c r="AI162" s="38"/>
      <c r="AJ162" s="38"/>
      <c r="AK162" s="38"/>
      <c r="AL162" s="38"/>
      <c r="AM162" s="38"/>
      <c r="AN162" s="38"/>
      <c r="AO162" s="38"/>
      <c r="AP162" s="38"/>
      <c r="AQ162" s="38"/>
      <c r="AR162" s="38"/>
      <c r="AS162" s="38"/>
      <c r="AT162" s="38"/>
    </row>
    <row r="163">
      <c r="A163" s="87"/>
      <c r="B163" s="87"/>
      <c r="C163" s="87"/>
      <c r="D163" s="87"/>
      <c r="E163" s="266"/>
      <c r="F163" s="278"/>
      <c r="G163" s="279"/>
      <c r="H163" s="274" t="s">
        <v>246</v>
      </c>
      <c r="I163" s="274" t="s">
        <v>239</v>
      </c>
      <c r="J163" s="274">
        <f t="shared" ref="J163:M163" si="29">J161/SHARDING(J162)</f>
        <v>64</v>
      </c>
      <c r="K163" s="274">
        <f t="shared" si="29"/>
        <v>1</v>
      </c>
      <c r="L163" s="274">
        <f t="shared" si="29"/>
        <v>128</v>
      </c>
      <c r="M163" s="274">
        <f t="shared" si="29"/>
        <v>512</v>
      </c>
      <c r="N163" s="274" t="s">
        <v>240</v>
      </c>
      <c r="O163" s="241"/>
      <c r="P163" s="276">
        <f>SIZEOF_IN_MIB(J163:M163, $O160)</f>
        <v>8</v>
      </c>
      <c r="Q163" s="241"/>
      <c r="R163" s="38"/>
      <c r="S163" s="38"/>
      <c r="T163" s="207"/>
      <c r="U163" s="207"/>
      <c r="V163" s="207"/>
      <c r="W163" s="207"/>
      <c r="X163" s="38"/>
      <c r="Y163" s="38"/>
      <c r="Z163" s="38"/>
      <c r="AA163" s="38"/>
      <c r="AB163" s="38"/>
      <c r="AC163" s="38"/>
      <c r="AD163" s="38"/>
      <c r="AE163" s="38"/>
      <c r="AF163" s="38"/>
      <c r="AG163" s="38"/>
      <c r="AH163" s="38"/>
      <c r="AI163" s="38"/>
      <c r="AJ163" s="38"/>
      <c r="AK163" s="38"/>
      <c r="AL163" s="38"/>
      <c r="AM163" s="38"/>
      <c r="AN163" s="38"/>
      <c r="AO163" s="38"/>
      <c r="AP163" s="38"/>
      <c r="AQ163" s="38"/>
      <c r="AR163" s="38"/>
      <c r="AS163" s="38"/>
      <c r="AT163" s="38"/>
    </row>
    <row r="164">
      <c r="A164" s="87"/>
      <c r="B164" s="87"/>
      <c r="C164" s="87"/>
      <c r="D164" s="87"/>
      <c r="E164" s="266"/>
      <c r="F164" s="400" t="s">
        <v>293</v>
      </c>
      <c r="G164" s="385" t="s">
        <v>45</v>
      </c>
      <c r="H164" s="423"/>
      <c r="I164" s="424"/>
      <c r="J164" s="270"/>
      <c r="K164" s="270"/>
      <c r="L164" s="271"/>
      <c r="M164" s="271"/>
      <c r="N164" s="271"/>
      <c r="O164" s="270"/>
      <c r="P164" s="273"/>
      <c r="Q164" s="305"/>
      <c r="T164" s="3"/>
      <c r="U164" s="3"/>
      <c r="V164" s="3"/>
      <c r="W164" s="3"/>
    </row>
    <row r="165">
      <c r="A165" s="87"/>
      <c r="B165" s="38"/>
      <c r="C165" s="38"/>
      <c r="D165" s="38"/>
      <c r="E165" s="266"/>
      <c r="F165" s="277"/>
      <c r="G165" s="385"/>
      <c r="H165" s="274"/>
      <c r="I165" s="418"/>
      <c r="J165" s="261"/>
      <c r="K165" s="261"/>
      <c r="L165" s="274"/>
      <c r="M165" s="274"/>
      <c r="N165" s="274"/>
      <c r="O165" s="261"/>
      <c r="P165" s="276"/>
      <c r="Q165" s="222"/>
      <c r="T165" s="3"/>
      <c r="U165" s="3"/>
      <c r="V165" s="3"/>
      <c r="W165" s="3"/>
    </row>
    <row r="166">
      <c r="A166" s="38"/>
      <c r="B166" s="38"/>
      <c r="C166" s="38"/>
      <c r="D166" s="38"/>
      <c r="E166" s="266"/>
      <c r="F166" s="384" t="s">
        <v>285</v>
      </c>
      <c r="G166" s="385" t="s">
        <v>286</v>
      </c>
      <c r="H166" s="271" t="str">
        <f>VLOOKUP(O152&amp;","&amp;O156,$T$2:$W$11,4, FALSE)</f>
        <v>fp8</v>
      </c>
      <c r="I166" s="419"/>
      <c r="J166" s="270"/>
      <c r="K166" s="270"/>
      <c r="L166" s="271"/>
      <c r="M166" s="271"/>
      <c r="N166" s="271"/>
      <c r="O166" s="270"/>
      <c r="P166" s="273"/>
      <c r="Q166" s="305"/>
      <c r="T166" s="3"/>
      <c r="U166" s="3"/>
      <c r="V166" s="3"/>
      <c r="W166" s="3"/>
    </row>
    <row r="167">
      <c r="A167" s="87"/>
      <c r="B167" s="87"/>
      <c r="C167" s="87"/>
      <c r="D167" s="87"/>
      <c r="E167" s="266"/>
      <c r="F167" s="266"/>
      <c r="G167" s="381" t="s">
        <v>299</v>
      </c>
      <c r="H167" s="420" t="str">
        <f>CALCULATE_FLOPS(J155:M155,J159:M159,L159,K159,H166)</f>
        <v>#N/A</v>
      </c>
      <c r="I167" s="418"/>
      <c r="J167" s="261"/>
      <c r="K167" s="261"/>
      <c r="L167" s="274"/>
      <c r="M167" s="274"/>
      <c r="N167" s="274"/>
      <c r="O167" s="261"/>
      <c r="P167" s="276"/>
      <c r="Q167" s="222"/>
      <c r="T167" s="3"/>
      <c r="U167" s="3"/>
      <c r="V167" s="3"/>
      <c r="W167" s="3"/>
    </row>
    <row r="168">
      <c r="A168" s="87"/>
      <c r="B168" s="87"/>
      <c r="C168" s="87"/>
      <c r="D168" s="87"/>
      <c r="E168" s="266"/>
      <c r="F168" s="277"/>
      <c r="G168" s="388" t="s">
        <v>288</v>
      </c>
      <c r="H168" s="389" t="str">
        <f>COMPUTE_TIME_MS(H167, H166)</f>
        <v>#N/A</v>
      </c>
      <c r="I168" s="390"/>
      <c r="J168" s="391"/>
      <c r="K168" s="391"/>
      <c r="L168" s="392"/>
      <c r="M168" s="392"/>
      <c r="N168" s="392"/>
      <c r="O168" s="391"/>
      <c r="P168" s="393"/>
      <c r="Q168" s="305"/>
      <c r="T168" s="3"/>
      <c r="U168" s="3"/>
      <c r="V168" s="3"/>
      <c r="W168" s="3"/>
    </row>
    <row r="169">
      <c r="A169" s="87"/>
      <c r="B169" s="87"/>
      <c r="C169" s="87"/>
      <c r="D169" s="87"/>
      <c r="E169" s="266"/>
      <c r="F169" s="384" t="s">
        <v>289</v>
      </c>
      <c r="G169" s="381" t="s">
        <v>290</v>
      </c>
      <c r="H169" s="303">
        <f>IF(Q152,0,P155)+IF(Q156,0,P159)+IF(Q160,0,P163)</f>
        <v>17</v>
      </c>
      <c r="I169" s="261"/>
      <c r="J169" s="261"/>
      <c r="K169" s="261"/>
      <c r="L169" s="274"/>
      <c r="M169" s="274"/>
      <c r="N169" s="274"/>
      <c r="O169" s="261"/>
      <c r="P169" s="276"/>
      <c r="Q169" s="222"/>
      <c r="R169" s="38"/>
      <c r="S169" s="38"/>
      <c r="T169" s="207"/>
      <c r="U169" s="207"/>
      <c r="V169" s="207"/>
      <c r="W169" s="207"/>
      <c r="X169" s="38"/>
      <c r="Y169" s="38"/>
      <c r="Z169" s="38"/>
      <c r="AA169" s="38"/>
      <c r="AB169" s="38"/>
      <c r="AC169" s="38"/>
      <c r="AD169" s="38"/>
      <c r="AE169" s="38"/>
      <c r="AF169" s="38"/>
      <c r="AG169" s="38"/>
      <c r="AH169" s="38"/>
      <c r="AI169" s="38"/>
      <c r="AJ169" s="38"/>
      <c r="AK169" s="38"/>
      <c r="AL169" s="38"/>
      <c r="AM169" s="38"/>
      <c r="AN169" s="38"/>
      <c r="AO169" s="38"/>
      <c r="AP169" s="38"/>
      <c r="AQ169" s="38"/>
      <c r="AR169" s="38"/>
      <c r="AS169" s="38"/>
      <c r="AT169" s="38"/>
    </row>
    <row r="170">
      <c r="A170" s="87"/>
      <c r="B170" s="87"/>
      <c r="C170" s="87"/>
      <c r="D170" s="87"/>
      <c r="E170" s="277"/>
      <c r="F170" s="277"/>
      <c r="G170" s="395" t="s">
        <v>291</v>
      </c>
      <c r="H170" s="422">
        <f>HBM_TIME_MS(H169)</f>
        <v>0.0056738081</v>
      </c>
      <c r="I170" s="391"/>
      <c r="J170" s="391"/>
      <c r="K170" s="391"/>
      <c r="L170" s="392"/>
      <c r="M170" s="392"/>
      <c r="N170" s="392"/>
      <c r="O170" s="391"/>
      <c r="P170" s="393"/>
      <c r="Q170" s="305"/>
      <c r="R170" s="38"/>
      <c r="S170" s="38"/>
      <c r="T170" s="207"/>
      <c r="U170" s="207"/>
      <c r="V170" s="207"/>
      <c r="W170" s="207"/>
      <c r="X170" s="38"/>
      <c r="Y170" s="38"/>
      <c r="Z170" s="38"/>
      <c r="AA170" s="38"/>
      <c r="AB170" s="38"/>
      <c r="AC170" s="38"/>
      <c r="AD170" s="38"/>
      <c r="AE170" s="38"/>
      <c r="AF170" s="38"/>
      <c r="AG170" s="38"/>
      <c r="AH170" s="38"/>
      <c r="AI170" s="38"/>
      <c r="AJ170" s="38"/>
      <c r="AK170" s="38"/>
      <c r="AL170" s="38"/>
      <c r="AM170" s="38"/>
      <c r="AN170" s="38"/>
      <c r="AO170" s="38"/>
      <c r="AP170" s="38"/>
      <c r="AQ170" s="38"/>
      <c r="AR170" s="38"/>
      <c r="AS170" s="38"/>
      <c r="AT170" s="38"/>
    </row>
    <row r="171">
      <c r="A171" s="87"/>
      <c r="B171" s="87"/>
      <c r="C171" s="87"/>
      <c r="D171" s="87"/>
      <c r="E171" s="258" t="s">
        <v>301</v>
      </c>
      <c r="F171" s="282" t="s">
        <v>249</v>
      </c>
      <c r="G171" s="260"/>
      <c r="H171" s="261" t="s">
        <v>238</v>
      </c>
      <c r="I171" s="261" t="s">
        <v>239</v>
      </c>
      <c r="J171" s="262"/>
      <c r="K171" s="262" t="s">
        <v>40</v>
      </c>
      <c r="L171" s="262" t="s">
        <v>38</v>
      </c>
      <c r="M171" s="425" t="s">
        <v>125</v>
      </c>
      <c r="N171" s="261" t="s">
        <v>240</v>
      </c>
      <c r="O171" s="263" t="s">
        <v>63</v>
      </c>
      <c r="P171" s="276"/>
      <c r="Q171" s="263" t="b">
        <v>0</v>
      </c>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8"/>
    </row>
    <row r="172">
      <c r="A172" s="87"/>
      <c r="B172" s="87"/>
      <c r="C172" s="87"/>
      <c r="D172" s="87"/>
      <c r="E172" s="266"/>
      <c r="F172" s="267"/>
      <c r="G172" s="268"/>
      <c r="H172" s="195" t="s">
        <v>242</v>
      </c>
      <c r="I172" s="290" t="s">
        <v>239</v>
      </c>
      <c r="J172" s="289"/>
      <c r="K172" s="289">
        <f t="shared" ref="K172:M172" si="30">PARAMS(K171)</f>
        <v>1024</v>
      </c>
      <c r="L172" s="290">
        <f t="shared" si="30"/>
        <v>1</v>
      </c>
      <c r="M172" s="290">
        <f t="shared" si="30"/>
        <v>7168</v>
      </c>
      <c r="N172" s="290" t="s">
        <v>240</v>
      </c>
      <c r="O172" s="266"/>
      <c r="P172" s="292">
        <f>SIZEOF_IN_MIB(J172:M172, $O171)</f>
        <v>7</v>
      </c>
      <c r="Q172" s="266"/>
      <c r="R172" s="38"/>
      <c r="S172" s="38"/>
      <c r="T172" s="38"/>
      <c r="U172" s="38"/>
      <c r="V172" s="38"/>
      <c r="W172" s="38"/>
      <c r="X172" s="38"/>
      <c r="Y172" s="38"/>
      <c r="Z172" s="38"/>
      <c r="AA172" s="38"/>
      <c r="AB172" s="38"/>
      <c r="AC172" s="38"/>
      <c r="AD172" s="38"/>
      <c r="AE172" s="38"/>
      <c r="AF172" s="38"/>
      <c r="AG172" s="38"/>
      <c r="AH172" s="38"/>
      <c r="AI172" s="38"/>
      <c r="AJ172" s="38"/>
      <c r="AK172" s="38"/>
      <c r="AL172" s="38"/>
      <c r="AM172" s="38"/>
      <c r="AN172" s="38"/>
      <c r="AO172" s="38"/>
      <c r="AP172" s="38"/>
      <c r="AQ172" s="38"/>
      <c r="AR172" s="38"/>
      <c r="AS172" s="38"/>
      <c r="AT172" s="38"/>
    </row>
    <row r="173">
      <c r="A173" s="87"/>
      <c r="B173" s="87"/>
      <c r="C173" s="87"/>
      <c r="D173" s="87"/>
      <c r="E173" s="266"/>
      <c r="F173" s="267"/>
      <c r="G173" s="268"/>
      <c r="H173" s="289" t="s">
        <v>244</v>
      </c>
      <c r="I173" s="289" t="s">
        <v>239</v>
      </c>
      <c r="J173" s="290"/>
      <c r="K173" s="195" t="s">
        <v>143</v>
      </c>
      <c r="L173" s="195"/>
      <c r="M173" s="289"/>
      <c r="N173" s="289" t="s">
        <v>240</v>
      </c>
      <c r="O173" s="266"/>
      <c r="P173" s="292"/>
      <c r="Q173" s="266"/>
      <c r="R173" s="38"/>
      <c r="S173" s="38"/>
      <c r="T173" s="38"/>
      <c r="U173" s="38"/>
      <c r="V173" s="38"/>
      <c r="W173" s="38"/>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c r="AT173" s="38"/>
    </row>
    <row r="174">
      <c r="A174" s="87"/>
      <c r="B174" s="87"/>
      <c r="C174" s="87"/>
      <c r="D174" s="87"/>
      <c r="E174" s="266"/>
      <c r="F174" s="278"/>
      <c r="G174" s="279"/>
      <c r="H174" s="195" t="s">
        <v>246</v>
      </c>
      <c r="I174" s="289" t="s">
        <v>239</v>
      </c>
      <c r="J174" s="290"/>
      <c r="K174" s="289">
        <f t="shared" ref="K174:M174" si="31">K172/SHARDING(K173)</f>
        <v>64</v>
      </c>
      <c r="L174" s="289">
        <f t="shared" si="31"/>
        <v>1</v>
      </c>
      <c r="M174" s="289">
        <f t="shared" si="31"/>
        <v>7168</v>
      </c>
      <c r="N174" s="289" t="s">
        <v>240</v>
      </c>
      <c r="O174" s="277"/>
      <c r="P174" s="292">
        <f>SIZEOF_IN_MIB(J174:M174, $O171)</f>
        <v>0.4375</v>
      </c>
      <c r="Q174" s="277"/>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8"/>
    </row>
    <row r="175">
      <c r="A175" s="87"/>
      <c r="B175" s="87"/>
      <c r="C175" s="87"/>
      <c r="D175" s="87"/>
      <c r="E175" s="266"/>
      <c r="F175" s="259" t="s">
        <v>253</v>
      </c>
      <c r="G175" s="260"/>
      <c r="H175" s="289" t="s">
        <v>238</v>
      </c>
      <c r="I175" s="289" t="s">
        <v>239</v>
      </c>
      <c r="J175" s="290"/>
      <c r="K175" s="195"/>
      <c r="L175" s="398" t="s">
        <v>125</v>
      </c>
      <c r="M175" s="195" t="s">
        <v>157</v>
      </c>
      <c r="N175" s="289" t="s">
        <v>240</v>
      </c>
      <c r="O175" s="291" t="s">
        <v>63</v>
      </c>
      <c r="P175" s="292"/>
      <c r="Q175" s="291" t="b">
        <v>0</v>
      </c>
      <c r="R175" s="38"/>
      <c r="S175" s="38"/>
      <c r="T175" s="38"/>
      <c r="U175" s="38"/>
      <c r="V175" s="38"/>
      <c r="W175" s="38"/>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c r="AT175" s="38"/>
    </row>
    <row r="176">
      <c r="A176" s="87"/>
      <c r="B176" s="87"/>
      <c r="C176" s="87"/>
      <c r="D176" s="87"/>
      <c r="E176" s="266"/>
      <c r="F176" s="267"/>
      <c r="G176" s="268"/>
      <c r="H176" s="195" t="s">
        <v>242</v>
      </c>
      <c r="I176" s="289" t="s">
        <v>239</v>
      </c>
      <c r="J176" s="290"/>
      <c r="K176" s="289"/>
      <c r="L176" s="289">
        <f t="shared" ref="L176:M176" si="32">PARAMS(L175)</f>
        <v>7168</v>
      </c>
      <c r="M176" s="289">
        <f t="shared" si="32"/>
        <v>576</v>
      </c>
      <c r="N176" s="289" t="s">
        <v>240</v>
      </c>
      <c r="O176" s="266"/>
      <c r="P176" s="292">
        <f>SIZEOF_IN_MIB(J176:M176, $O175)</f>
        <v>3.9375</v>
      </c>
      <c r="Q176" s="266"/>
      <c r="R176" s="38"/>
      <c r="S176" s="38"/>
      <c r="T176" s="38"/>
      <c r="U176" s="38"/>
      <c r="V176" s="38"/>
      <c r="W176" s="38"/>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row>
    <row r="177">
      <c r="A177" s="87"/>
      <c r="B177" s="87"/>
      <c r="C177" s="87"/>
      <c r="D177" s="87"/>
      <c r="E177" s="266"/>
      <c r="F177" s="267"/>
      <c r="G177" s="268"/>
      <c r="H177" s="289" t="s">
        <v>244</v>
      </c>
      <c r="I177" s="289" t="s">
        <v>239</v>
      </c>
      <c r="J177" s="290"/>
      <c r="K177" s="290"/>
      <c r="L177" s="289"/>
      <c r="M177" s="289"/>
      <c r="N177" s="289" t="s">
        <v>240</v>
      </c>
      <c r="O177" s="266"/>
      <c r="P177" s="292"/>
      <c r="Q177" s="266"/>
    </row>
    <row r="178">
      <c r="A178" s="87"/>
      <c r="B178" s="87"/>
      <c r="C178" s="87"/>
      <c r="D178" s="87"/>
      <c r="E178" s="266"/>
      <c r="F178" s="278"/>
      <c r="G178" s="279"/>
      <c r="H178" s="274" t="s">
        <v>246</v>
      </c>
      <c r="I178" s="274" t="s">
        <v>239</v>
      </c>
      <c r="J178" s="261"/>
      <c r="K178" s="274"/>
      <c r="L178" s="274">
        <f t="shared" ref="L178:M178" si="33">L176/SHARDING(L177)</f>
        <v>7168</v>
      </c>
      <c r="M178" s="274">
        <f t="shared" si="33"/>
        <v>576</v>
      </c>
      <c r="N178" s="274" t="s">
        <v>240</v>
      </c>
      <c r="O178" s="241"/>
      <c r="P178" s="276">
        <f>SIZEOF_IN_MIB(J178:M178, $O175)</f>
        <v>3.9375</v>
      </c>
      <c r="Q178" s="241"/>
    </row>
    <row r="179">
      <c r="A179" s="87"/>
      <c r="B179" s="87"/>
      <c r="C179" s="87"/>
      <c r="D179" s="87"/>
      <c r="E179" s="266"/>
      <c r="F179" s="259" t="s">
        <v>257</v>
      </c>
      <c r="G179" s="260"/>
      <c r="H179" s="271" t="s">
        <v>238</v>
      </c>
      <c r="I179" s="271" t="s">
        <v>239</v>
      </c>
      <c r="J179" s="270"/>
      <c r="K179" s="269" t="s">
        <v>40</v>
      </c>
      <c r="L179" s="269" t="s">
        <v>38</v>
      </c>
      <c r="M179" s="269" t="s">
        <v>157</v>
      </c>
      <c r="N179" s="271" t="s">
        <v>240</v>
      </c>
      <c r="O179" s="399" t="s">
        <v>82</v>
      </c>
      <c r="P179" s="273"/>
      <c r="Q179" s="399" t="b">
        <v>0</v>
      </c>
    </row>
    <row r="180">
      <c r="A180" s="87"/>
      <c r="B180" s="38"/>
      <c r="C180" s="38"/>
      <c r="D180" s="38"/>
      <c r="E180" s="266"/>
      <c r="F180" s="267"/>
      <c r="G180" s="268"/>
      <c r="H180" s="262" t="s">
        <v>242</v>
      </c>
      <c r="I180" s="274" t="s">
        <v>239</v>
      </c>
      <c r="J180" s="261"/>
      <c r="K180" s="274">
        <f t="shared" ref="K180:M180" si="34">PARAMS(K179)</f>
        <v>1024</v>
      </c>
      <c r="L180" s="274">
        <f t="shared" si="34"/>
        <v>1</v>
      </c>
      <c r="M180" s="274">
        <f t="shared" si="34"/>
        <v>576</v>
      </c>
      <c r="N180" s="274" t="s">
        <v>240</v>
      </c>
      <c r="O180" s="275"/>
      <c r="P180" s="276">
        <f>SIZEOF_IN_MIB(K180:M180, $O179)</f>
        <v>1.125</v>
      </c>
      <c r="Q180" s="275"/>
    </row>
    <row r="181">
      <c r="A181" s="38"/>
      <c r="B181" s="38"/>
      <c r="C181" s="38"/>
      <c r="D181" s="38"/>
      <c r="E181" s="266"/>
      <c r="F181" s="267"/>
      <c r="G181" s="268"/>
      <c r="H181" s="271" t="s">
        <v>244</v>
      </c>
      <c r="I181" s="271" t="s">
        <v>239</v>
      </c>
      <c r="J181" s="270"/>
      <c r="K181" s="269" t="s">
        <v>143</v>
      </c>
      <c r="L181" s="269"/>
      <c r="M181" s="271"/>
      <c r="N181" s="271" t="s">
        <v>240</v>
      </c>
      <c r="O181" s="272"/>
      <c r="P181" s="273"/>
      <c r="Q181" s="272"/>
    </row>
    <row r="182">
      <c r="A182" s="87"/>
      <c r="B182" s="87"/>
      <c r="C182" s="87"/>
      <c r="D182" s="87"/>
      <c r="E182" s="266"/>
      <c r="F182" s="278"/>
      <c r="G182" s="279"/>
      <c r="H182" s="274" t="s">
        <v>246</v>
      </c>
      <c r="I182" s="274" t="s">
        <v>239</v>
      </c>
      <c r="J182" s="274"/>
      <c r="K182" s="274">
        <f t="shared" ref="K182:M182" si="35">K180/SHARDING(K181)</f>
        <v>64</v>
      </c>
      <c r="L182" s="274">
        <f t="shared" si="35"/>
        <v>1</v>
      </c>
      <c r="M182" s="274">
        <f t="shared" si="35"/>
        <v>576</v>
      </c>
      <c r="N182" s="274" t="s">
        <v>240</v>
      </c>
      <c r="O182" s="241"/>
      <c r="P182" s="276">
        <f>SIZEOF_IN_MIB(K182:M182, $O179)</f>
        <v>0.0703125</v>
      </c>
      <c r="Q182" s="241"/>
    </row>
    <row r="183">
      <c r="A183" s="87"/>
      <c r="B183" s="87"/>
      <c r="C183" s="87"/>
      <c r="D183" s="87"/>
      <c r="E183" s="266"/>
      <c r="F183" s="400" t="s">
        <v>293</v>
      </c>
      <c r="G183" s="385" t="s">
        <v>45</v>
      </c>
      <c r="H183" s="423"/>
      <c r="I183" s="424"/>
      <c r="J183" s="270"/>
      <c r="K183" s="270"/>
      <c r="L183" s="271"/>
      <c r="M183" s="271"/>
      <c r="N183" s="271"/>
      <c r="O183" s="270"/>
      <c r="P183" s="273"/>
      <c r="Q183" s="305"/>
    </row>
    <row r="184">
      <c r="A184" s="87"/>
      <c r="B184" s="87"/>
      <c r="C184" s="87"/>
      <c r="D184" s="87"/>
      <c r="E184" s="266"/>
      <c r="F184" s="277"/>
      <c r="G184" s="385"/>
      <c r="H184" s="274"/>
      <c r="I184" s="418"/>
      <c r="J184" s="261"/>
      <c r="K184" s="261"/>
      <c r="L184" s="274"/>
      <c r="M184" s="274"/>
      <c r="N184" s="274"/>
      <c r="O184" s="261"/>
      <c r="P184" s="276"/>
      <c r="Q184" s="222"/>
    </row>
    <row r="185">
      <c r="A185" s="87"/>
      <c r="B185" s="87"/>
      <c r="C185" s="87"/>
      <c r="D185" s="87"/>
      <c r="E185" s="266"/>
      <c r="F185" s="384" t="s">
        <v>285</v>
      </c>
      <c r="G185" s="385" t="s">
        <v>286</v>
      </c>
      <c r="H185" s="271" t="str">
        <f>VLOOKUP(O171&amp;","&amp;O175,$T$2:$W$11,4, FALSE)</f>
        <v>fp8</v>
      </c>
      <c r="I185" s="419"/>
      <c r="J185" s="270"/>
      <c r="K185" s="270"/>
      <c r="L185" s="271"/>
      <c r="M185" s="271"/>
      <c r="N185" s="271"/>
      <c r="O185" s="270"/>
      <c r="P185" s="273"/>
      <c r="Q185" s="305"/>
    </row>
    <row r="186">
      <c r="A186" s="87"/>
      <c r="B186" s="87"/>
      <c r="C186" s="87"/>
      <c r="D186" s="87"/>
      <c r="E186" s="266"/>
      <c r="F186" s="266"/>
      <c r="G186" s="381" t="s">
        <v>299</v>
      </c>
      <c r="H186" s="420" t="str">
        <f>CALCULATE_FLOPS(J174:M174,J178:M178,L178,1,H185)</f>
        <v>#N/A</v>
      </c>
      <c r="I186" s="418"/>
      <c r="J186" s="261"/>
      <c r="K186" s="261"/>
      <c r="L186" s="274"/>
      <c r="M186" s="274"/>
      <c r="N186" s="274"/>
      <c r="O186" s="261"/>
      <c r="P186" s="276"/>
      <c r="Q186" s="222"/>
    </row>
    <row r="187">
      <c r="A187" s="87"/>
      <c r="B187" s="87"/>
      <c r="C187" s="87"/>
      <c r="D187" s="87"/>
      <c r="E187" s="266"/>
      <c r="F187" s="277"/>
      <c r="G187" s="388" t="s">
        <v>288</v>
      </c>
      <c r="H187" s="421" t="str">
        <f>COMPUTE_TIME_MS(H186, H185)</f>
        <v>#N/A</v>
      </c>
      <c r="I187" s="390"/>
      <c r="J187" s="391"/>
      <c r="K187" s="391"/>
      <c r="L187" s="392"/>
      <c r="M187" s="392"/>
      <c r="N187" s="392"/>
      <c r="O187" s="391"/>
      <c r="P187" s="393"/>
      <c r="Q187" s="305"/>
    </row>
    <row r="188">
      <c r="A188" s="87"/>
      <c r="B188" s="87"/>
      <c r="C188" s="87"/>
      <c r="D188" s="87"/>
      <c r="E188" s="266"/>
      <c r="F188" s="384" t="s">
        <v>289</v>
      </c>
      <c r="G188" s="381" t="s">
        <v>290</v>
      </c>
      <c r="H188" s="303">
        <f>IF(Q171,0,P174)+IF(Q175,0,P178)+IF(Q179,0,P182)</f>
        <v>4.4453125</v>
      </c>
      <c r="I188" s="261"/>
      <c r="J188" s="261"/>
      <c r="K188" s="261"/>
      <c r="L188" s="274"/>
      <c r="M188" s="274"/>
      <c r="N188" s="274"/>
      <c r="O188" s="261"/>
      <c r="P188" s="276"/>
      <c r="Q188" s="222"/>
    </row>
    <row r="189">
      <c r="A189" s="87"/>
      <c r="B189" s="87"/>
      <c r="C189" s="87"/>
      <c r="D189" s="87"/>
      <c r="E189" s="277"/>
      <c r="F189" s="277"/>
      <c r="G189" s="395" t="s">
        <v>291</v>
      </c>
      <c r="H189" s="430">
        <f>HBM_TIME_MS(H188)</f>
        <v>0.001483638239</v>
      </c>
      <c r="I189" s="391"/>
      <c r="J189" s="391"/>
      <c r="K189" s="391"/>
      <c r="L189" s="392"/>
      <c r="M189" s="392"/>
      <c r="N189" s="392"/>
      <c r="O189" s="391"/>
      <c r="P189" s="393"/>
      <c r="Q189" s="305"/>
    </row>
    <row r="190">
      <c r="A190" s="87"/>
      <c r="B190" s="87"/>
      <c r="C190" s="87"/>
      <c r="D190" s="87"/>
      <c r="E190" s="258" t="s">
        <v>305</v>
      </c>
      <c r="F190" s="282" t="s">
        <v>249</v>
      </c>
      <c r="G190" s="260"/>
      <c r="H190" s="290" t="s">
        <v>238</v>
      </c>
      <c r="I190" s="290" t="s">
        <v>239</v>
      </c>
      <c r="J190" s="195" t="s">
        <v>40</v>
      </c>
      <c r="K190" s="195" t="s">
        <v>38</v>
      </c>
      <c r="L190" s="195" t="s">
        <v>154</v>
      </c>
      <c r="M190" s="398" t="s">
        <v>145</v>
      </c>
      <c r="N190" s="290" t="s">
        <v>240</v>
      </c>
      <c r="O190" s="291" t="s">
        <v>82</v>
      </c>
      <c r="P190" s="292"/>
      <c r="Q190" s="291" t="b">
        <v>0</v>
      </c>
    </row>
    <row r="191">
      <c r="A191" s="87"/>
      <c r="B191" s="87"/>
      <c r="C191" s="87"/>
      <c r="D191" s="87"/>
      <c r="E191" s="266"/>
      <c r="F191" s="267"/>
      <c r="G191" s="268"/>
      <c r="H191" s="195" t="s">
        <v>242</v>
      </c>
      <c r="I191" s="290" t="s">
        <v>239</v>
      </c>
      <c r="J191" s="289">
        <f t="shared" ref="J191:M191" si="36">PARAMS(J190)</f>
        <v>1024</v>
      </c>
      <c r="K191" s="290">
        <f t="shared" si="36"/>
        <v>1</v>
      </c>
      <c r="L191" s="290">
        <f t="shared" si="36"/>
        <v>128</v>
      </c>
      <c r="M191" s="290">
        <f t="shared" si="36"/>
        <v>512</v>
      </c>
      <c r="N191" s="290" t="s">
        <v>240</v>
      </c>
      <c r="O191" s="266"/>
      <c r="P191" s="292">
        <f>SIZEOF_IN_MIB(J191:M191, $O190)</f>
        <v>128</v>
      </c>
      <c r="Q191" s="266"/>
    </row>
    <row r="192">
      <c r="A192" s="87"/>
      <c r="B192" s="87"/>
      <c r="C192" s="87"/>
      <c r="D192" s="87"/>
      <c r="E192" s="266"/>
      <c r="F192" s="267"/>
      <c r="G192" s="268"/>
      <c r="H192" s="289" t="s">
        <v>244</v>
      </c>
      <c r="I192" s="289" t="s">
        <v>239</v>
      </c>
      <c r="J192" s="195" t="s">
        <v>143</v>
      </c>
      <c r="K192" s="195"/>
      <c r="L192" s="195"/>
      <c r="M192" s="289"/>
      <c r="N192" s="289" t="s">
        <v>240</v>
      </c>
      <c r="O192" s="266"/>
      <c r="P192" s="292"/>
      <c r="Q192" s="266"/>
    </row>
    <row r="193">
      <c r="A193" s="87"/>
      <c r="B193" s="87"/>
      <c r="C193" s="87"/>
      <c r="D193" s="87"/>
      <c r="E193" s="266"/>
      <c r="F193" s="278"/>
      <c r="G193" s="279"/>
      <c r="H193" s="195" t="s">
        <v>246</v>
      </c>
      <c r="I193" s="289" t="s">
        <v>239</v>
      </c>
      <c r="J193" s="289">
        <f t="shared" ref="J193:M193" si="37">J191/SHARDING(J192)</f>
        <v>64</v>
      </c>
      <c r="K193" s="289">
        <f t="shared" si="37"/>
        <v>1</v>
      </c>
      <c r="L193" s="289">
        <f t="shared" si="37"/>
        <v>128</v>
      </c>
      <c r="M193" s="289">
        <f t="shared" si="37"/>
        <v>512</v>
      </c>
      <c r="N193" s="289" t="s">
        <v>240</v>
      </c>
      <c r="O193" s="277"/>
      <c r="P193" s="292">
        <f>SIZEOF_IN_MIB(J193:M193, $O190)</f>
        <v>8</v>
      </c>
      <c r="Q193" s="277"/>
    </row>
    <row r="194">
      <c r="A194" s="87"/>
      <c r="B194" s="87"/>
      <c r="C194" s="87"/>
      <c r="D194" s="87"/>
      <c r="E194" s="266"/>
      <c r="F194" s="259" t="s">
        <v>253</v>
      </c>
      <c r="G194" s="260"/>
      <c r="H194" s="289" t="s">
        <v>238</v>
      </c>
      <c r="I194" s="289" t="s">
        <v>239</v>
      </c>
      <c r="J194" s="290"/>
      <c r="K194" s="195" t="s">
        <v>40</v>
      </c>
      <c r="L194" s="195" t="s">
        <v>42</v>
      </c>
      <c r="M194" s="398" t="s">
        <v>145</v>
      </c>
      <c r="N194" s="289" t="s">
        <v>240</v>
      </c>
      <c r="O194" s="291" t="s">
        <v>82</v>
      </c>
      <c r="P194" s="292"/>
      <c r="Q194" s="291" t="b">
        <v>0</v>
      </c>
    </row>
    <row r="195">
      <c r="E195" s="266"/>
      <c r="F195" s="267"/>
      <c r="G195" s="268"/>
      <c r="H195" s="195" t="s">
        <v>242</v>
      </c>
      <c r="I195" s="289" t="s">
        <v>239</v>
      </c>
      <c r="J195" s="290"/>
      <c r="K195" s="289">
        <f t="shared" ref="K195:M195" si="38">PARAMS(K194)</f>
        <v>1024</v>
      </c>
      <c r="L195" s="289">
        <f t="shared" si="38"/>
        <v>5120</v>
      </c>
      <c r="M195" s="289">
        <f t="shared" si="38"/>
        <v>512</v>
      </c>
      <c r="N195" s="289" t="s">
        <v>240</v>
      </c>
      <c r="O195" s="266"/>
      <c r="P195" s="292">
        <f>SIZEOF_IN_MIB(J195:M195, $O194)</f>
        <v>5120</v>
      </c>
      <c r="Q195" s="266"/>
    </row>
    <row r="196">
      <c r="E196" s="266"/>
      <c r="F196" s="267"/>
      <c r="G196" s="268"/>
      <c r="H196" s="289" t="s">
        <v>244</v>
      </c>
      <c r="I196" s="289" t="s">
        <v>239</v>
      </c>
      <c r="J196" s="290"/>
      <c r="K196" s="195" t="s">
        <v>143</v>
      </c>
      <c r="L196" s="289"/>
      <c r="M196" s="289"/>
      <c r="N196" s="289" t="s">
        <v>240</v>
      </c>
      <c r="O196" s="266"/>
      <c r="P196" s="292"/>
      <c r="Q196" s="266"/>
    </row>
    <row r="197">
      <c r="E197" s="266"/>
      <c r="F197" s="278"/>
      <c r="G197" s="279"/>
      <c r="H197" s="274" t="s">
        <v>246</v>
      </c>
      <c r="I197" s="274" t="s">
        <v>239</v>
      </c>
      <c r="J197" s="261"/>
      <c r="K197" s="274">
        <f t="shared" ref="K197:M197" si="39">K195/SHARDING(K196)</f>
        <v>64</v>
      </c>
      <c r="L197" s="274">
        <f t="shared" si="39"/>
        <v>5120</v>
      </c>
      <c r="M197" s="274">
        <f t="shared" si="39"/>
        <v>512</v>
      </c>
      <c r="N197" s="274" t="s">
        <v>240</v>
      </c>
      <c r="O197" s="241"/>
      <c r="P197" s="276">
        <f>SIZEOF_IN_MIB(J197:M197, $O194)</f>
        <v>320</v>
      </c>
      <c r="Q197" s="241"/>
    </row>
    <row r="198">
      <c r="E198" s="266"/>
      <c r="F198" s="259" t="s">
        <v>257</v>
      </c>
      <c r="G198" s="260"/>
      <c r="H198" s="271" t="s">
        <v>238</v>
      </c>
      <c r="I198" s="271" t="s">
        <v>239</v>
      </c>
      <c r="J198" s="269" t="s">
        <v>40</v>
      </c>
      <c r="K198" s="269" t="s">
        <v>38</v>
      </c>
      <c r="L198" s="269" t="s">
        <v>42</v>
      </c>
      <c r="M198" s="269" t="s">
        <v>154</v>
      </c>
      <c r="N198" s="271" t="s">
        <v>240</v>
      </c>
      <c r="O198" s="399" t="s">
        <v>82</v>
      </c>
      <c r="P198" s="273"/>
      <c r="Q198" s="399" t="b">
        <v>1</v>
      </c>
    </row>
    <row r="199">
      <c r="E199" s="266"/>
      <c r="F199" s="267"/>
      <c r="G199" s="268"/>
      <c r="H199" s="262" t="s">
        <v>242</v>
      </c>
      <c r="I199" s="274" t="s">
        <v>239</v>
      </c>
      <c r="J199" s="274">
        <f t="shared" ref="J199:M199" si="40">PARAMS(J198)</f>
        <v>1024</v>
      </c>
      <c r="K199" s="274">
        <f t="shared" si="40"/>
        <v>1</v>
      </c>
      <c r="L199" s="274">
        <f t="shared" si="40"/>
        <v>5120</v>
      </c>
      <c r="M199" s="274">
        <f t="shared" si="40"/>
        <v>128</v>
      </c>
      <c r="N199" s="274" t="s">
        <v>240</v>
      </c>
      <c r="O199" s="275"/>
      <c r="P199" s="276">
        <f>SIZEOF_IN_MIB(J199:M199, $O198)</f>
        <v>1280</v>
      </c>
      <c r="Q199" s="275"/>
    </row>
    <row r="200">
      <c r="E200" s="266"/>
      <c r="F200" s="267"/>
      <c r="G200" s="268"/>
      <c r="H200" s="271" t="s">
        <v>244</v>
      </c>
      <c r="I200" s="271" t="s">
        <v>239</v>
      </c>
      <c r="J200" s="269" t="s">
        <v>143</v>
      </c>
      <c r="K200" s="269"/>
      <c r="L200" s="269"/>
      <c r="M200" s="271"/>
      <c r="N200" s="271" t="s">
        <v>240</v>
      </c>
      <c r="O200" s="272"/>
      <c r="P200" s="273"/>
      <c r="Q200" s="272"/>
    </row>
    <row r="201">
      <c r="E201" s="266"/>
      <c r="F201" s="278"/>
      <c r="G201" s="279"/>
      <c r="H201" s="274" t="s">
        <v>246</v>
      </c>
      <c r="I201" s="274" t="s">
        <v>239</v>
      </c>
      <c r="J201" s="274">
        <f t="shared" ref="J201:M201" si="41">J199/SHARDING(J200)</f>
        <v>64</v>
      </c>
      <c r="K201" s="274">
        <f t="shared" si="41"/>
        <v>1</v>
      </c>
      <c r="L201" s="274">
        <f t="shared" si="41"/>
        <v>5120</v>
      </c>
      <c r="M201" s="274">
        <f t="shared" si="41"/>
        <v>128</v>
      </c>
      <c r="N201" s="274" t="s">
        <v>240</v>
      </c>
      <c r="O201" s="241"/>
      <c r="P201" s="276">
        <f>SIZEOF_IN_MIB(J201:M201, $O198)</f>
        <v>80</v>
      </c>
      <c r="Q201" s="241"/>
    </row>
    <row r="202">
      <c r="E202" s="266"/>
      <c r="F202" s="400" t="s">
        <v>293</v>
      </c>
      <c r="G202" s="385" t="s">
        <v>45</v>
      </c>
      <c r="H202" s="476" t="s">
        <v>306</v>
      </c>
      <c r="I202" s="270"/>
      <c r="J202" s="270"/>
      <c r="K202" s="270"/>
      <c r="L202" s="271"/>
      <c r="M202" s="271"/>
      <c r="N202" s="271"/>
      <c r="O202" s="477"/>
      <c r="P202" s="273"/>
      <c r="Q202" s="477"/>
    </row>
    <row r="203">
      <c r="E203" s="266"/>
      <c r="F203" s="277"/>
      <c r="G203" s="385"/>
      <c r="H203" s="274"/>
      <c r="I203" s="418"/>
      <c r="J203" s="261"/>
      <c r="K203" s="261"/>
      <c r="L203" s="274"/>
      <c r="M203" s="274"/>
      <c r="N203" s="274"/>
      <c r="O203" s="261"/>
      <c r="P203" s="276"/>
      <c r="Q203" s="222"/>
    </row>
    <row r="204">
      <c r="E204" s="266"/>
      <c r="F204" s="384" t="s">
        <v>285</v>
      </c>
      <c r="G204" s="385" t="s">
        <v>286</v>
      </c>
      <c r="H204" s="271" t="str">
        <f>VLOOKUP(O190&amp;","&amp;O194,$T$2:$W$11,4, FALSE)</f>
        <v>bf16</v>
      </c>
      <c r="I204" s="419"/>
      <c r="J204" s="270"/>
      <c r="K204" s="270"/>
      <c r="L204" s="271"/>
      <c r="M204" s="271"/>
      <c r="N204" s="271"/>
      <c r="O204" s="270"/>
      <c r="P204" s="273"/>
      <c r="Q204" s="305"/>
    </row>
    <row r="205">
      <c r="E205" s="266"/>
      <c r="F205" s="266"/>
      <c r="G205" s="381" t="s">
        <v>299</v>
      </c>
      <c r="H205" s="420" t="str">
        <f>CALCULATE_FLOPS(J193:M193,J197:M197,M197,K197,H204)</f>
        <v>#N/A</v>
      </c>
      <c r="I205" s="418"/>
      <c r="J205" s="261"/>
      <c r="K205" s="261"/>
      <c r="L205" s="274"/>
      <c r="M205" s="274"/>
      <c r="N205" s="274"/>
      <c r="O205" s="261"/>
      <c r="P205" s="276"/>
      <c r="Q205" s="222"/>
    </row>
    <row r="206">
      <c r="E206" s="266"/>
      <c r="F206" s="277"/>
      <c r="G206" s="388" t="s">
        <v>288</v>
      </c>
      <c r="H206" s="389" t="str">
        <f>COMPUTE_TIME_MS(H205, H204)</f>
        <v>#N/A</v>
      </c>
      <c r="I206" s="390"/>
      <c r="J206" s="391"/>
      <c r="K206" s="391"/>
      <c r="L206" s="392"/>
      <c r="M206" s="392"/>
      <c r="N206" s="392"/>
      <c r="O206" s="391"/>
      <c r="P206" s="393"/>
      <c r="Q206" s="305"/>
    </row>
    <row r="207">
      <c r="E207" s="266"/>
      <c r="F207" s="384" t="s">
        <v>289</v>
      </c>
      <c r="G207" s="381" t="s">
        <v>290</v>
      </c>
      <c r="H207" s="303">
        <f>IF(Q190,0,P193)+IF(Q194,0,P197)+IF(Q198,0,P201)</f>
        <v>328</v>
      </c>
      <c r="I207" s="261"/>
      <c r="J207" s="261"/>
      <c r="K207" s="261"/>
      <c r="L207" s="274"/>
      <c r="M207" s="274"/>
      <c r="N207" s="274"/>
      <c r="O207" s="261"/>
      <c r="P207" s="276"/>
      <c r="Q207" s="222"/>
    </row>
    <row r="208">
      <c r="E208" s="277"/>
      <c r="F208" s="277"/>
      <c r="G208" s="395" t="s">
        <v>291</v>
      </c>
      <c r="H208" s="430">
        <f>HBM_TIME_MS(H207)</f>
        <v>0.109471121</v>
      </c>
      <c r="I208" s="391"/>
      <c r="J208" s="391"/>
      <c r="K208" s="391"/>
      <c r="L208" s="392"/>
      <c r="M208" s="392"/>
      <c r="N208" s="392"/>
      <c r="O208" s="391"/>
      <c r="P208" s="393"/>
      <c r="Q208" s="305"/>
    </row>
    <row r="209">
      <c r="E209" s="258" t="s">
        <v>307</v>
      </c>
      <c r="F209" s="282" t="s">
        <v>249</v>
      </c>
      <c r="G209" s="260"/>
      <c r="H209" s="290" t="s">
        <v>238</v>
      </c>
      <c r="I209" s="290" t="s">
        <v>239</v>
      </c>
      <c r="J209" s="195" t="s">
        <v>40</v>
      </c>
      <c r="K209" s="195" t="s">
        <v>38</v>
      </c>
      <c r="L209" s="195" t="s">
        <v>154</v>
      </c>
      <c r="M209" s="398" t="s">
        <v>151</v>
      </c>
      <c r="N209" s="290" t="s">
        <v>240</v>
      </c>
      <c r="O209" s="291" t="s">
        <v>82</v>
      </c>
      <c r="P209" s="292"/>
      <c r="Q209" s="291" t="b">
        <v>0</v>
      </c>
    </row>
    <row r="210">
      <c r="E210" s="266"/>
      <c r="F210" s="267"/>
      <c r="G210" s="268"/>
      <c r="H210" s="195" t="s">
        <v>242</v>
      </c>
      <c r="I210" s="290" t="s">
        <v>239</v>
      </c>
      <c r="J210" s="289">
        <f t="shared" ref="J210:M210" si="42">PARAMS(J209)</f>
        <v>1024</v>
      </c>
      <c r="K210" s="290">
        <f t="shared" si="42"/>
        <v>1</v>
      </c>
      <c r="L210" s="290">
        <f t="shared" si="42"/>
        <v>128</v>
      </c>
      <c r="M210" s="290">
        <f t="shared" si="42"/>
        <v>64</v>
      </c>
      <c r="N210" s="290" t="s">
        <v>240</v>
      </c>
      <c r="O210" s="266"/>
      <c r="P210" s="292">
        <f>SIZEOF_IN_MIB(J210:M210, $O209)</f>
        <v>16</v>
      </c>
      <c r="Q210" s="266"/>
    </row>
    <row r="211">
      <c r="E211" s="266"/>
      <c r="F211" s="267"/>
      <c r="G211" s="268"/>
      <c r="H211" s="289" t="s">
        <v>244</v>
      </c>
      <c r="I211" s="289" t="s">
        <v>239</v>
      </c>
      <c r="J211" s="195" t="s">
        <v>143</v>
      </c>
      <c r="K211" s="195"/>
      <c r="L211" s="195"/>
      <c r="M211" s="289"/>
      <c r="N211" s="289" t="s">
        <v>240</v>
      </c>
      <c r="O211" s="266"/>
      <c r="P211" s="292"/>
      <c r="Q211" s="266"/>
    </row>
    <row r="212">
      <c r="E212" s="266"/>
      <c r="F212" s="278"/>
      <c r="G212" s="279"/>
      <c r="H212" s="195" t="s">
        <v>246</v>
      </c>
      <c r="I212" s="289" t="s">
        <v>239</v>
      </c>
      <c r="J212" s="289">
        <f t="shared" ref="J212:M212" si="43">J210/SHARDING(J211)</f>
        <v>64</v>
      </c>
      <c r="K212" s="289">
        <f t="shared" si="43"/>
        <v>1</v>
      </c>
      <c r="L212" s="289">
        <f t="shared" si="43"/>
        <v>128</v>
      </c>
      <c r="M212" s="289">
        <f t="shared" si="43"/>
        <v>64</v>
      </c>
      <c r="N212" s="289" t="s">
        <v>240</v>
      </c>
      <c r="O212" s="277"/>
      <c r="P212" s="292">
        <f>SIZEOF_IN_MIB(J212:M212, $O209)</f>
        <v>1</v>
      </c>
      <c r="Q212" s="277"/>
    </row>
    <row r="213">
      <c r="E213" s="266"/>
      <c r="F213" s="259" t="s">
        <v>253</v>
      </c>
      <c r="G213" s="260"/>
      <c r="H213" s="289" t="s">
        <v>238</v>
      </c>
      <c r="I213" s="289" t="s">
        <v>239</v>
      </c>
      <c r="J213" s="290"/>
      <c r="K213" s="195" t="s">
        <v>40</v>
      </c>
      <c r="L213" s="195" t="s">
        <v>42</v>
      </c>
      <c r="M213" s="398" t="s">
        <v>151</v>
      </c>
      <c r="N213" s="289" t="s">
        <v>240</v>
      </c>
      <c r="O213" s="291" t="s">
        <v>82</v>
      </c>
      <c r="P213" s="292"/>
      <c r="Q213" s="291" t="b">
        <v>0</v>
      </c>
    </row>
    <row r="214">
      <c r="E214" s="266"/>
      <c r="F214" s="267"/>
      <c r="G214" s="268"/>
      <c r="H214" s="195" t="s">
        <v>242</v>
      </c>
      <c r="I214" s="289" t="s">
        <v>239</v>
      </c>
      <c r="J214" s="290"/>
      <c r="K214" s="289">
        <f t="shared" ref="K214:M214" si="44">PARAMS(K213)</f>
        <v>1024</v>
      </c>
      <c r="L214" s="289">
        <f t="shared" si="44"/>
        <v>5120</v>
      </c>
      <c r="M214" s="289">
        <f t="shared" si="44"/>
        <v>64</v>
      </c>
      <c r="N214" s="289" t="s">
        <v>240</v>
      </c>
      <c r="O214" s="266"/>
      <c r="P214" s="292">
        <f>SIZEOF_IN_MIB(J214:M214, $O213)</f>
        <v>640</v>
      </c>
      <c r="Q214" s="266"/>
    </row>
    <row r="215">
      <c r="E215" s="266"/>
      <c r="F215" s="267"/>
      <c r="G215" s="268"/>
      <c r="H215" s="289" t="s">
        <v>244</v>
      </c>
      <c r="I215" s="289" t="s">
        <v>239</v>
      </c>
      <c r="J215" s="290"/>
      <c r="K215" s="195" t="s">
        <v>143</v>
      </c>
      <c r="L215" s="289"/>
      <c r="M215" s="289"/>
      <c r="N215" s="289" t="s">
        <v>240</v>
      </c>
      <c r="O215" s="266"/>
      <c r="P215" s="292"/>
      <c r="Q215" s="266"/>
    </row>
    <row r="216">
      <c r="E216" s="266"/>
      <c r="F216" s="278"/>
      <c r="G216" s="279"/>
      <c r="H216" s="274" t="s">
        <v>246</v>
      </c>
      <c r="I216" s="274" t="s">
        <v>239</v>
      </c>
      <c r="J216" s="261"/>
      <c r="K216" s="274">
        <f t="shared" ref="K216:M216" si="45">K214/SHARDING(K215)</f>
        <v>64</v>
      </c>
      <c r="L216" s="274">
        <f t="shared" si="45"/>
        <v>5120</v>
      </c>
      <c r="M216" s="274">
        <f t="shared" si="45"/>
        <v>64</v>
      </c>
      <c r="N216" s="274" t="s">
        <v>240</v>
      </c>
      <c r="O216" s="241"/>
      <c r="P216" s="276">
        <f>SIZEOF_IN_MIB(J216:M216, $O213)</f>
        <v>40</v>
      </c>
      <c r="Q216" s="241"/>
    </row>
    <row r="217">
      <c r="E217" s="266"/>
      <c r="F217" s="259" t="s">
        <v>257</v>
      </c>
      <c r="G217" s="260"/>
      <c r="H217" s="271" t="s">
        <v>238</v>
      </c>
      <c r="I217" s="271" t="s">
        <v>239</v>
      </c>
      <c r="J217" s="269" t="s">
        <v>40</v>
      </c>
      <c r="K217" s="269" t="s">
        <v>38</v>
      </c>
      <c r="L217" s="269" t="s">
        <v>42</v>
      </c>
      <c r="M217" s="269" t="s">
        <v>154</v>
      </c>
      <c r="N217" s="271" t="s">
        <v>240</v>
      </c>
      <c r="O217" s="478" t="s">
        <v>82</v>
      </c>
      <c r="P217" s="273"/>
      <c r="Q217" s="399" t="b">
        <v>1</v>
      </c>
    </row>
    <row r="218">
      <c r="E218" s="266"/>
      <c r="F218" s="267"/>
      <c r="G218" s="268"/>
      <c r="H218" s="262" t="s">
        <v>242</v>
      </c>
      <c r="I218" s="274" t="s">
        <v>239</v>
      </c>
      <c r="J218" s="274">
        <f t="shared" ref="J218:M218" si="46">PARAMS(J217)</f>
        <v>1024</v>
      </c>
      <c r="K218" s="274">
        <f t="shared" si="46"/>
        <v>1</v>
      </c>
      <c r="L218" s="274">
        <f t="shared" si="46"/>
        <v>5120</v>
      </c>
      <c r="M218" s="274">
        <f t="shared" si="46"/>
        <v>128</v>
      </c>
      <c r="N218" s="274" t="s">
        <v>240</v>
      </c>
      <c r="O218" s="275"/>
      <c r="P218" s="276">
        <f>SIZEOF_IN_MIB(J218:M218, $O217)</f>
        <v>1280</v>
      </c>
      <c r="Q218" s="275"/>
    </row>
    <row r="219">
      <c r="E219" s="266"/>
      <c r="F219" s="267"/>
      <c r="G219" s="268"/>
      <c r="H219" s="271" t="s">
        <v>244</v>
      </c>
      <c r="I219" s="271" t="s">
        <v>239</v>
      </c>
      <c r="J219" s="269" t="s">
        <v>143</v>
      </c>
      <c r="K219" s="269"/>
      <c r="L219" s="269"/>
      <c r="M219" s="271"/>
      <c r="N219" s="271" t="s">
        <v>240</v>
      </c>
      <c r="O219" s="272"/>
      <c r="P219" s="273"/>
      <c r="Q219" s="272"/>
    </row>
    <row r="220">
      <c r="E220" s="266"/>
      <c r="F220" s="278"/>
      <c r="G220" s="279"/>
      <c r="H220" s="274" t="s">
        <v>246</v>
      </c>
      <c r="I220" s="274" t="s">
        <v>239</v>
      </c>
      <c r="J220" s="274">
        <f t="shared" ref="J220:M220" si="47">J218/SHARDING(J219)</f>
        <v>64</v>
      </c>
      <c r="K220" s="274">
        <f t="shared" si="47"/>
        <v>1</v>
      </c>
      <c r="L220" s="274">
        <f t="shared" si="47"/>
        <v>5120</v>
      </c>
      <c r="M220" s="274">
        <f t="shared" si="47"/>
        <v>128</v>
      </c>
      <c r="N220" s="274" t="s">
        <v>240</v>
      </c>
      <c r="O220" s="241"/>
      <c r="P220" s="276">
        <f>SIZEOF_IN_MIB(J220:M220, $O217)</f>
        <v>80</v>
      </c>
      <c r="Q220" s="241"/>
    </row>
    <row r="221">
      <c r="E221" s="266"/>
      <c r="F221" s="400" t="s">
        <v>293</v>
      </c>
      <c r="G221" s="385" t="s">
        <v>45</v>
      </c>
      <c r="H221" s="423"/>
      <c r="I221" s="424"/>
      <c r="J221" s="270"/>
      <c r="K221" s="270"/>
      <c r="L221" s="271"/>
      <c r="M221" s="271"/>
      <c r="N221" s="271"/>
      <c r="O221" s="270"/>
      <c r="P221" s="273"/>
      <c r="Q221" s="305"/>
    </row>
    <row r="222">
      <c r="E222" s="266"/>
      <c r="F222" s="277"/>
      <c r="G222" s="385"/>
      <c r="H222" s="274"/>
      <c r="I222" s="418"/>
      <c r="J222" s="261"/>
      <c r="K222" s="261"/>
      <c r="L222" s="274"/>
      <c r="M222" s="274"/>
      <c r="N222" s="274"/>
      <c r="O222" s="261"/>
      <c r="P222" s="276"/>
      <c r="Q222" s="222"/>
    </row>
    <row r="223">
      <c r="E223" s="266"/>
      <c r="F223" s="384" t="s">
        <v>285</v>
      </c>
      <c r="G223" s="385" t="s">
        <v>286</v>
      </c>
      <c r="H223" s="271" t="str">
        <f>VLOOKUP(O209&amp;","&amp;O213,$T$2:$W$11,4, FALSE)</f>
        <v>bf16</v>
      </c>
      <c r="I223" s="419"/>
      <c r="J223" s="270"/>
      <c r="K223" s="270"/>
      <c r="L223" s="271"/>
      <c r="M223" s="271"/>
      <c r="N223" s="271"/>
      <c r="O223" s="270"/>
      <c r="P223" s="273"/>
      <c r="Q223" s="305"/>
    </row>
    <row r="224">
      <c r="E224" s="266"/>
      <c r="F224" s="266"/>
      <c r="G224" s="381" t="s">
        <v>299</v>
      </c>
      <c r="H224" s="420" t="str">
        <f>CALCULATE_FLOPS(J212:M212,J216:M216,M216,K216,H223)</f>
        <v>#N/A</v>
      </c>
      <c r="I224" s="418"/>
      <c r="J224" s="261"/>
      <c r="K224" s="261"/>
      <c r="L224" s="274"/>
      <c r="M224" s="274"/>
      <c r="N224" s="274"/>
      <c r="O224" s="261"/>
      <c r="P224" s="276"/>
      <c r="Q224" s="222"/>
    </row>
    <row r="225">
      <c r="E225" s="266"/>
      <c r="F225" s="277"/>
      <c r="G225" s="388" t="s">
        <v>288</v>
      </c>
      <c r="H225" s="421" t="str">
        <f>COMPUTE_TIME_MS(H224, H223)</f>
        <v>#N/A</v>
      </c>
      <c r="I225" s="390"/>
      <c r="J225" s="391"/>
      <c r="K225" s="391"/>
      <c r="L225" s="392"/>
      <c r="M225" s="392"/>
      <c r="N225" s="392"/>
      <c r="O225" s="391"/>
      <c r="P225" s="393"/>
      <c r="Q225" s="305"/>
    </row>
    <row r="226">
      <c r="E226" s="266"/>
      <c r="F226" s="384" t="s">
        <v>289</v>
      </c>
      <c r="G226" s="381" t="s">
        <v>290</v>
      </c>
      <c r="H226" s="303">
        <f>IF(Q209,0,P212)+IF(Q213,0,P216)+IF(Q217,0,P220)</f>
        <v>41</v>
      </c>
      <c r="I226" s="261"/>
      <c r="J226" s="261"/>
      <c r="K226" s="261"/>
      <c r="L226" s="274"/>
      <c r="M226" s="274"/>
      <c r="N226" s="274"/>
      <c r="O226" s="261"/>
      <c r="P226" s="276"/>
      <c r="Q226" s="222"/>
    </row>
    <row r="227">
      <c r="E227" s="277"/>
      <c r="F227" s="277"/>
      <c r="G227" s="395" t="s">
        <v>291</v>
      </c>
      <c r="H227" s="430">
        <f>HBM_TIME_MS(H226)</f>
        <v>0.01368389012</v>
      </c>
      <c r="I227" s="391"/>
      <c r="J227" s="391"/>
      <c r="K227" s="391"/>
      <c r="L227" s="392"/>
      <c r="M227" s="392"/>
      <c r="N227" s="392"/>
      <c r="O227" s="391"/>
      <c r="P227" s="393"/>
      <c r="Q227" s="305"/>
    </row>
    <row r="228">
      <c r="E228" s="258" t="s">
        <v>308</v>
      </c>
      <c r="F228" s="282" t="s">
        <v>249</v>
      </c>
      <c r="G228" s="260"/>
      <c r="H228" s="290" t="s">
        <v>238</v>
      </c>
      <c r="I228" s="290" t="s">
        <v>239</v>
      </c>
      <c r="J228" s="195" t="s">
        <v>40</v>
      </c>
      <c r="K228" s="195" t="s">
        <v>38</v>
      </c>
      <c r="L228" s="398" t="s">
        <v>42</v>
      </c>
      <c r="M228" s="195" t="s">
        <v>154</v>
      </c>
      <c r="N228" s="290" t="s">
        <v>240</v>
      </c>
      <c r="O228" s="291" t="s">
        <v>82</v>
      </c>
      <c r="P228" s="292"/>
      <c r="Q228" s="291" t="b">
        <v>1</v>
      </c>
    </row>
    <row r="229">
      <c r="E229" s="266"/>
      <c r="F229" s="267"/>
      <c r="G229" s="268"/>
      <c r="H229" s="195" t="s">
        <v>242</v>
      </c>
      <c r="I229" s="290" t="s">
        <v>239</v>
      </c>
      <c r="J229" s="289">
        <f t="shared" ref="J229:M229" si="48">PARAMS(J228)</f>
        <v>1024</v>
      </c>
      <c r="K229" s="290">
        <f t="shared" si="48"/>
        <v>1</v>
      </c>
      <c r="L229" s="290">
        <f t="shared" si="48"/>
        <v>5120</v>
      </c>
      <c r="M229" s="290">
        <f t="shared" si="48"/>
        <v>128</v>
      </c>
      <c r="N229" s="290" t="s">
        <v>240</v>
      </c>
      <c r="O229" s="266"/>
      <c r="P229" s="292">
        <f>SIZEOF_IN_MIB(J229:M229, $O228)</f>
        <v>1280</v>
      </c>
      <c r="Q229" s="266"/>
    </row>
    <row r="230">
      <c r="E230" s="266"/>
      <c r="F230" s="267"/>
      <c r="G230" s="268"/>
      <c r="H230" s="289" t="s">
        <v>244</v>
      </c>
      <c r="I230" s="289" t="s">
        <v>239</v>
      </c>
      <c r="J230" s="195" t="s">
        <v>143</v>
      </c>
      <c r="K230" s="195"/>
      <c r="L230" s="195"/>
      <c r="M230" s="289"/>
      <c r="N230" s="289" t="s">
        <v>240</v>
      </c>
      <c r="O230" s="266"/>
      <c r="P230" s="292"/>
      <c r="Q230" s="266"/>
    </row>
    <row r="231">
      <c r="E231" s="266"/>
      <c r="F231" s="278"/>
      <c r="G231" s="279"/>
      <c r="H231" s="195" t="s">
        <v>246</v>
      </c>
      <c r="I231" s="289" t="s">
        <v>239</v>
      </c>
      <c r="J231" s="289">
        <f t="shared" ref="J231:M231" si="49">J229/SHARDING(J230)</f>
        <v>64</v>
      </c>
      <c r="K231" s="289">
        <f t="shared" si="49"/>
        <v>1</v>
      </c>
      <c r="L231" s="289">
        <f t="shared" si="49"/>
        <v>5120</v>
      </c>
      <c r="M231" s="289">
        <f t="shared" si="49"/>
        <v>128</v>
      </c>
      <c r="N231" s="289" t="s">
        <v>240</v>
      </c>
      <c r="O231" s="277"/>
      <c r="P231" s="292">
        <f>SIZEOF_IN_MIB(J231:M231, $O228)</f>
        <v>80</v>
      </c>
      <c r="Q231" s="277"/>
    </row>
    <row r="232">
      <c r="E232" s="266"/>
      <c r="F232" s="259" t="s">
        <v>253</v>
      </c>
      <c r="G232" s="260"/>
      <c r="H232" s="289" t="s">
        <v>238</v>
      </c>
      <c r="I232" s="289" t="s">
        <v>239</v>
      </c>
      <c r="J232" s="195" t="s">
        <v>40</v>
      </c>
      <c r="K232" s="195"/>
      <c r="L232" s="398" t="s">
        <v>42</v>
      </c>
      <c r="M232" s="195" t="s">
        <v>145</v>
      </c>
      <c r="N232" s="289" t="s">
        <v>240</v>
      </c>
      <c r="O232" s="291" t="s">
        <v>82</v>
      </c>
      <c r="P232" s="292"/>
      <c r="Q232" s="291" t="b">
        <v>1</v>
      </c>
    </row>
    <row r="233">
      <c r="E233" s="266"/>
      <c r="F233" s="267"/>
      <c r="G233" s="268"/>
      <c r="H233" s="195" t="s">
        <v>242</v>
      </c>
      <c r="I233" s="289" t="s">
        <v>239</v>
      </c>
      <c r="J233" s="289">
        <f>PARAMS(J232)</f>
        <v>1024</v>
      </c>
      <c r="K233" s="289"/>
      <c r="L233" s="289">
        <f t="shared" ref="L233:M233" si="50">PARAMS(L232)</f>
        <v>5120</v>
      </c>
      <c r="M233" s="289">
        <f t="shared" si="50"/>
        <v>512</v>
      </c>
      <c r="N233" s="289" t="s">
        <v>240</v>
      </c>
      <c r="O233" s="266"/>
      <c r="P233" s="292">
        <f>SIZEOF_IN_MIB(J233:M233, $O232)</f>
        <v>5120</v>
      </c>
      <c r="Q233" s="266"/>
    </row>
    <row r="234">
      <c r="E234" s="266"/>
      <c r="F234" s="267"/>
      <c r="G234" s="268"/>
      <c r="H234" s="289" t="s">
        <v>244</v>
      </c>
      <c r="I234" s="289" t="s">
        <v>239</v>
      </c>
      <c r="J234" s="195" t="s">
        <v>143</v>
      </c>
      <c r="K234" s="290"/>
      <c r="L234" s="289"/>
      <c r="M234" s="289"/>
      <c r="N234" s="289" t="s">
        <v>240</v>
      </c>
      <c r="O234" s="266"/>
      <c r="P234" s="292"/>
      <c r="Q234" s="266"/>
    </row>
    <row r="235">
      <c r="E235" s="266"/>
      <c r="F235" s="278"/>
      <c r="G235" s="279"/>
      <c r="H235" s="274" t="s">
        <v>246</v>
      </c>
      <c r="I235" s="274" t="s">
        <v>239</v>
      </c>
      <c r="J235" s="274">
        <f>J233/SHARDING(J234)</f>
        <v>64</v>
      </c>
      <c r="K235" s="274"/>
      <c r="L235" s="274">
        <f t="shared" ref="L235:M235" si="51">L233/SHARDING(L234)</f>
        <v>5120</v>
      </c>
      <c r="M235" s="274">
        <f t="shared" si="51"/>
        <v>512</v>
      </c>
      <c r="N235" s="274" t="s">
        <v>240</v>
      </c>
      <c r="O235" s="241"/>
      <c r="P235" s="276">
        <f>SIZEOF_IN_MIB(J235:M235, $O232)</f>
        <v>320</v>
      </c>
      <c r="Q235" s="241"/>
    </row>
    <row r="236">
      <c r="E236" s="266"/>
      <c r="F236" s="259" t="s">
        <v>257</v>
      </c>
      <c r="G236" s="260"/>
      <c r="H236" s="271" t="s">
        <v>238</v>
      </c>
      <c r="I236" s="271" t="s">
        <v>239</v>
      </c>
      <c r="J236" s="269" t="s">
        <v>40</v>
      </c>
      <c r="K236" s="269" t="s">
        <v>38</v>
      </c>
      <c r="L236" s="269" t="s">
        <v>154</v>
      </c>
      <c r="M236" s="269" t="s">
        <v>145</v>
      </c>
      <c r="N236" s="271" t="s">
        <v>240</v>
      </c>
      <c r="O236" s="478" t="s">
        <v>82</v>
      </c>
      <c r="P236" s="273"/>
      <c r="Q236" s="399" t="b">
        <v>0</v>
      </c>
    </row>
    <row r="237">
      <c r="E237" s="266"/>
      <c r="F237" s="267"/>
      <c r="G237" s="268"/>
      <c r="H237" s="262" t="s">
        <v>242</v>
      </c>
      <c r="I237" s="274" t="s">
        <v>239</v>
      </c>
      <c r="J237" s="274">
        <f t="shared" ref="J237:M237" si="52">PARAMS(J236)</f>
        <v>1024</v>
      </c>
      <c r="K237" s="274">
        <f t="shared" si="52"/>
        <v>1</v>
      </c>
      <c r="L237" s="274">
        <f t="shared" si="52"/>
        <v>128</v>
      </c>
      <c r="M237" s="274">
        <f t="shared" si="52"/>
        <v>512</v>
      </c>
      <c r="N237" s="274" t="s">
        <v>240</v>
      </c>
      <c r="O237" s="275"/>
      <c r="P237" s="276">
        <f>SIZEOF_IN_MIB(J237:M237, $O236)</f>
        <v>128</v>
      </c>
      <c r="Q237" s="275"/>
    </row>
    <row r="238">
      <c r="E238" s="266"/>
      <c r="F238" s="267"/>
      <c r="G238" s="268"/>
      <c r="H238" s="271" t="s">
        <v>244</v>
      </c>
      <c r="I238" s="271" t="s">
        <v>239</v>
      </c>
      <c r="J238" s="269" t="s">
        <v>143</v>
      </c>
      <c r="K238" s="269"/>
      <c r="L238" s="269"/>
      <c r="M238" s="271"/>
      <c r="N238" s="271" t="s">
        <v>240</v>
      </c>
      <c r="O238" s="272"/>
      <c r="P238" s="273"/>
      <c r="Q238" s="272"/>
    </row>
    <row r="239">
      <c r="E239" s="266"/>
      <c r="F239" s="278"/>
      <c r="G239" s="279"/>
      <c r="H239" s="274" t="s">
        <v>246</v>
      </c>
      <c r="I239" s="274" t="s">
        <v>239</v>
      </c>
      <c r="J239" s="274">
        <f t="shared" ref="J239:M239" si="53">J237/SHARDING(J238)</f>
        <v>64</v>
      </c>
      <c r="K239" s="274">
        <f t="shared" si="53"/>
        <v>1</v>
      </c>
      <c r="L239" s="274">
        <f t="shared" si="53"/>
        <v>128</v>
      </c>
      <c r="M239" s="274">
        <f t="shared" si="53"/>
        <v>512</v>
      </c>
      <c r="N239" s="274" t="s">
        <v>240</v>
      </c>
      <c r="O239" s="241"/>
      <c r="P239" s="276">
        <f>SIZEOF_IN_MIB(J239:M239, $O236)</f>
        <v>8</v>
      </c>
      <c r="Q239" s="241"/>
    </row>
    <row r="240">
      <c r="E240" s="266"/>
      <c r="F240" s="400" t="s">
        <v>293</v>
      </c>
      <c r="G240" s="385" t="s">
        <v>45</v>
      </c>
      <c r="H240" s="423"/>
      <c r="I240" s="424"/>
      <c r="J240" s="270"/>
      <c r="K240" s="270"/>
      <c r="L240" s="271"/>
      <c r="M240" s="271"/>
      <c r="N240" s="271"/>
      <c r="O240" s="270"/>
      <c r="P240" s="273"/>
      <c r="Q240" s="305"/>
    </row>
    <row r="241">
      <c r="E241" s="266"/>
      <c r="F241" s="277"/>
      <c r="G241" s="385"/>
      <c r="H241" s="274"/>
      <c r="I241" s="418"/>
      <c r="J241" s="261"/>
      <c r="K241" s="261"/>
      <c r="L241" s="274"/>
      <c r="M241" s="274"/>
      <c r="N241" s="274"/>
      <c r="O241" s="261"/>
      <c r="P241" s="276"/>
      <c r="Q241" s="222"/>
    </row>
    <row r="242">
      <c r="E242" s="266"/>
      <c r="F242" s="384" t="s">
        <v>285</v>
      </c>
      <c r="G242" s="385" t="s">
        <v>286</v>
      </c>
      <c r="H242" s="271" t="str">
        <f>VLOOKUP(O228&amp;","&amp;O232,$T$2:$W$11,4, FALSE)</f>
        <v>bf16</v>
      </c>
      <c r="I242" s="419"/>
      <c r="J242" s="270"/>
      <c r="K242" s="270"/>
      <c r="L242" s="271"/>
      <c r="M242" s="271"/>
      <c r="N242" s="271"/>
      <c r="O242" s="270"/>
      <c r="P242" s="273"/>
      <c r="Q242" s="305"/>
    </row>
    <row r="243">
      <c r="E243" s="266"/>
      <c r="F243" s="266"/>
      <c r="G243" s="381" t="s">
        <v>299</v>
      </c>
      <c r="H243" s="420" t="str">
        <f>CALCULATE_FLOPS(J231:M231,J235:M235,L235,J235,H242)</f>
        <v>#N/A</v>
      </c>
      <c r="I243" s="418"/>
      <c r="J243" s="261"/>
      <c r="K243" s="261"/>
      <c r="L243" s="274"/>
      <c r="M243" s="274"/>
      <c r="N243" s="274"/>
      <c r="O243" s="261"/>
      <c r="P243" s="276"/>
      <c r="Q243" s="222"/>
    </row>
    <row r="244">
      <c r="E244" s="266"/>
      <c r="F244" s="277"/>
      <c r="G244" s="388" t="s">
        <v>288</v>
      </c>
      <c r="H244" s="421" t="str">
        <f>COMPUTE_TIME_MS(H243, H242)</f>
        <v>#N/A</v>
      </c>
      <c r="I244" s="390"/>
      <c r="J244" s="391"/>
      <c r="K244" s="391"/>
      <c r="L244" s="392"/>
      <c r="M244" s="392"/>
      <c r="N244" s="392"/>
      <c r="O244" s="391"/>
      <c r="P244" s="393"/>
      <c r="Q244" s="305"/>
    </row>
    <row r="245">
      <c r="E245" s="266"/>
      <c r="F245" s="384" t="s">
        <v>289</v>
      </c>
      <c r="G245" s="381" t="s">
        <v>290</v>
      </c>
      <c r="H245" s="303">
        <f>IF(Q228,0,P231)+IF(Q232,0,P235)+IF(Q236,0,P239)</f>
        <v>8</v>
      </c>
      <c r="I245" s="261"/>
      <c r="J245" s="261"/>
      <c r="K245" s="261"/>
      <c r="L245" s="274"/>
      <c r="M245" s="274"/>
      <c r="N245" s="274"/>
      <c r="O245" s="261"/>
      <c r="P245" s="276"/>
      <c r="Q245" s="222"/>
    </row>
    <row r="246">
      <c r="E246" s="277"/>
      <c r="F246" s="277"/>
      <c r="G246" s="395" t="s">
        <v>291</v>
      </c>
      <c r="H246" s="479">
        <f>HBM_TIME_MS(H245)</f>
        <v>0.002670027341</v>
      </c>
      <c r="I246" s="391"/>
      <c r="J246" s="391"/>
      <c r="K246" s="391"/>
      <c r="L246" s="392"/>
      <c r="M246" s="392"/>
      <c r="N246" s="392"/>
      <c r="O246" s="391"/>
      <c r="P246" s="393"/>
      <c r="Q246" s="305"/>
    </row>
    <row r="247">
      <c r="E247" s="258" t="s">
        <v>309</v>
      </c>
      <c r="F247" s="282" t="s">
        <v>249</v>
      </c>
      <c r="G247" s="260"/>
      <c r="H247" s="261" t="s">
        <v>238</v>
      </c>
      <c r="I247" s="261" t="s">
        <v>239</v>
      </c>
      <c r="J247" s="262" t="s">
        <v>40</v>
      </c>
      <c r="K247" s="262" t="s">
        <v>38</v>
      </c>
      <c r="L247" s="262" t="s">
        <v>154</v>
      </c>
      <c r="M247" s="425" t="s">
        <v>145</v>
      </c>
      <c r="N247" s="261" t="s">
        <v>240</v>
      </c>
      <c r="O247" s="263" t="s">
        <v>63</v>
      </c>
      <c r="P247" s="276"/>
      <c r="Q247" s="263" t="b">
        <v>0</v>
      </c>
    </row>
    <row r="248">
      <c r="E248" s="266"/>
      <c r="F248" s="267"/>
      <c r="G248" s="268"/>
      <c r="H248" s="269" t="s">
        <v>242</v>
      </c>
      <c r="I248" s="270" t="s">
        <v>239</v>
      </c>
      <c r="J248" s="271">
        <f t="shared" ref="J248:M248" si="54">PARAMS(J247)</f>
        <v>1024</v>
      </c>
      <c r="K248" s="270">
        <f t="shared" si="54"/>
        <v>1</v>
      </c>
      <c r="L248" s="270">
        <f t="shared" si="54"/>
        <v>128</v>
      </c>
      <c r="M248" s="270">
        <f t="shared" si="54"/>
        <v>512</v>
      </c>
      <c r="N248" s="270" t="s">
        <v>240</v>
      </c>
      <c r="O248" s="272"/>
      <c r="P248" s="273">
        <f>SIZEOF_IN_MIB(J248:M248, $O247)</f>
        <v>64</v>
      </c>
      <c r="Q248" s="272"/>
    </row>
    <row r="249">
      <c r="E249" s="266"/>
      <c r="F249" s="267"/>
      <c r="G249" s="268"/>
      <c r="H249" s="274" t="s">
        <v>244</v>
      </c>
      <c r="I249" s="274" t="s">
        <v>239</v>
      </c>
      <c r="J249" s="262" t="s">
        <v>143</v>
      </c>
      <c r="K249" s="262"/>
      <c r="L249" s="262"/>
      <c r="M249" s="274"/>
      <c r="N249" s="274" t="s">
        <v>240</v>
      </c>
      <c r="O249" s="275"/>
      <c r="P249" s="276"/>
      <c r="Q249" s="275"/>
    </row>
    <row r="250">
      <c r="E250" s="266"/>
      <c r="F250" s="278"/>
      <c r="G250" s="279"/>
      <c r="H250" s="269" t="s">
        <v>246</v>
      </c>
      <c r="I250" s="271" t="s">
        <v>239</v>
      </c>
      <c r="J250" s="271">
        <f t="shared" ref="J250:M250" si="55">J248/SHARDING(J249)</f>
        <v>64</v>
      </c>
      <c r="K250" s="271">
        <f t="shared" si="55"/>
        <v>1</v>
      </c>
      <c r="L250" s="271">
        <f t="shared" si="55"/>
        <v>128</v>
      </c>
      <c r="M250" s="271">
        <f t="shared" si="55"/>
        <v>512</v>
      </c>
      <c r="N250" s="271" t="s">
        <v>240</v>
      </c>
      <c r="O250" s="280"/>
      <c r="P250" s="273">
        <f>SIZEOF_IN_MIB(J250:M250, $O247)</f>
        <v>4</v>
      </c>
      <c r="Q250" s="280"/>
    </row>
    <row r="251">
      <c r="E251" s="266"/>
      <c r="F251" s="259" t="s">
        <v>253</v>
      </c>
      <c r="G251" s="260"/>
      <c r="H251" s="274" t="s">
        <v>238</v>
      </c>
      <c r="I251" s="274" t="s">
        <v>239</v>
      </c>
      <c r="J251" s="261"/>
      <c r="K251" s="262" t="s">
        <v>154</v>
      </c>
      <c r="L251" s="262" t="s">
        <v>148</v>
      </c>
      <c r="M251" s="425" t="s">
        <v>145</v>
      </c>
      <c r="N251" s="274" t="s">
        <v>240</v>
      </c>
      <c r="O251" s="263" t="s">
        <v>63</v>
      </c>
      <c r="P251" s="276"/>
      <c r="Q251" s="263" t="b">
        <v>0</v>
      </c>
    </row>
    <row r="252">
      <c r="E252" s="266"/>
      <c r="F252" s="267"/>
      <c r="G252" s="268"/>
      <c r="H252" s="269" t="s">
        <v>242</v>
      </c>
      <c r="I252" s="271" t="s">
        <v>239</v>
      </c>
      <c r="J252" s="270"/>
      <c r="K252" s="271">
        <f t="shared" ref="K252:M252" si="56">PARAMS(K251)</f>
        <v>128</v>
      </c>
      <c r="L252" s="271">
        <f t="shared" si="56"/>
        <v>128</v>
      </c>
      <c r="M252" s="271">
        <f t="shared" si="56"/>
        <v>512</v>
      </c>
      <c r="N252" s="271" t="s">
        <v>240</v>
      </c>
      <c r="O252" s="272"/>
      <c r="P252" s="273">
        <f>SIZEOF_IN_MIB(J252:M252, $O251)</f>
        <v>8</v>
      </c>
      <c r="Q252" s="272"/>
    </row>
    <row r="253">
      <c r="E253" s="266"/>
      <c r="F253" s="267"/>
      <c r="G253" s="268"/>
      <c r="H253" s="274" t="s">
        <v>244</v>
      </c>
      <c r="I253" s="274" t="s">
        <v>239</v>
      </c>
      <c r="J253" s="261"/>
      <c r="K253" s="261"/>
      <c r="L253" s="274"/>
      <c r="M253" s="274"/>
      <c r="N253" s="274" t="s">
        <v>240</v>
      </c>
      <c r="O253" s="275"/>
      <c r="P253" s="276"/>
      <c r="Q253" s="275"/>
    </row>
    <row r="254">
      <c r="E254" s="266"/>
      <c r="F254" s="278"/>
      <c r="G254" s="279"/>
      <c r="H254" s="271" t="s">
        <v>246</v>
      </c>
      <c r="I254" s="271" t="s">
        <v>239</v>
      </c>
      <c r="J254" s="270"/>
      <c r="K254" s="271">
        <f t="shared" ref="K254:M254" si="57">K252/SHARDING(K253)</f>
        <v>128</v>
      </c>
      <c r="L254" s="271">
        <f t="shared" si="57"/>
        <v>128</v>
      </c>
      <c r="M254" s="271">
        <f t="shared" si="57"/>
        <v>512</v>
      </c>
      <c r="N254" s="271" t="s">
        <v>240</v>
      </c>
      <c r="O254" s="280"/>
      <c r="P254" s="273">
        <f>SIZEOF_IN_MIB(J254:M254, $O251)</f>
        <v>8</v>
      </c>
      <c r="Q254" s="280"/>
    </row>
    <row r="255">
      <c r="E255" s="266"/>
      <c r="F255" s="259" t="s">
        <v>257</v>
      </c>
      <c r="G255" s="260"/>
      <c r="H255" s="274" t="s">
        <v>238</v>
      </c>
      <c r="I255" s="274" t="s">
        <v>239</v>
      </c>
      <c r="J255" s="262" t="s">
        <v>40</v>
      </c>
      <c r="K255" s="262" t="s">
        <v>38</v>
      </c>
      <c r="L255" s="262" t="s">
        <v>154</v>
      </c>
      <c r="M255" s="262" t="s">
        <v>148</v>
      </c>
      <c r="N255" s="274" t="s">
        <v>240</v>
      </c>
      <c r="O255" s="263" t="s">
        <v>82</v>
      </c>
      <c r="P255" s="276"/>
      <c r="Q255" s="263" t="b">
        <v>0</v>
      </c>
    </row>
    <row r="256">
      <c r="E256" s="266"/>
      <c r="F256" s="267"/>
      <c r="G256" s="268"/>
      <c r="H256" s="269" t="s">
        <v>242</v>
      </c>
      <c r="I256" s="271" t="s">
        <v>239</v>
      </c>
      <c r="J256" s="271">
        <f t="shared" ref="J256:M256" si="58">PARAMS(J255)</f>
        <v>1024</v>
      </c>
      <c r="K256" s="271">
        <f t="shared" si="58"/>
        <v>1</v>
      </c>
      <c r="L256" s="271">
        <f t="shared" si="58"/>
        <v>128</v>
      </c>
      <c r="M256" s="271">
        <f t="shared" si="58"/>
        <v>128</v>
      </c>
      <c r="N256" s="271" t="s">
        <v>240</v>
      </c>
      <c r="O256" s="272"/>
      <c r="P256" s="273">
        <f>SIZEOF_IN_MIB(J256:M256, $O255)</f>
        <v>32</v>
      </c>
      <c r="Q256" s="272"/>
    </row>
    <row r="257">
      <c r="E257" s="266"/>
      <c r="F257" s="267"/>
      <c r="G257" s="268"/>
      <c r="H257" s="274" t="s">
        <v>244</v>
      </c>
      <c r="I257" s="274" t="s">
        <v>239</v>
      </c>
      <c r="J257" s="262" t="s">
        <v>143</v>
      </c>
      <c r="K257" s="262"/>
      <c r="L257" s="262"/>
      <c r="M257" s="274"/>
      <c r="N257" s="274" t="s">
        <v>240</v>
      </c>
      <c r="O257" s="275"/>
      <c r="P257" s="276"/>
      <c r="Q257" s="275"/>
    </row>
    <row r="258">
      <c r="E258" s="266"/>
      <c r="F258" s="278"/>
      <c r="G258" s="279"/>
      <c r="H258" s="271" t="s">
        <v>246</v>
      </c>
      <c r="I258" s="271" t="s">
        <v>239</v>
      </c>
      <c r="J258" s="271">
        <f t="shared" ref="J258:M258" si="59">J256/SHARDING(J257)</f>
        <v>64</v>
      </c>
      <c r="K258" s="271">
        <f t="shared" si="59"/>
        <v>1</v>
      </c>
      <c r="L258" s="271">
        <f t="shared" si="59"/>
        <v>128</v>
      </c>
      <c r="M258" s="271">
        <f t="shared" si="59"/>
        <v>128</v>
      </c>
      <c r="N258" s="271" t="s">
        <v>240</v>
      </c>
      <c r="O258" s="280"/>
      <c r="P258" s="273">
        <f>SIZEOF_IN_MIB(J258:M258, $O255)</f>
        <v>2</v>
      </c>
      <c r="Q258" s="280"/>
    </row>
    <row r="259">
      <c r="E259" s="266"/>
      <c r="F259" s="400" t="s">
        <v>293</v>
      </c>
      <c r="G259" s="385" t="s">
        <v>45</v>
      </c>
      <c r="H259" s="480"/>
      <c r="I259" s="481"/>
      <c r="J259" s="261"/>
      <c r="K259" s="261"/>
      <c r="L259" s="274"/>
      <c r="M259" s="274"/>
      <c r="N259" s="274"/>
      <c r="O259" s="261"/>
      <c r="P259" s="276"/>
      <c r="Q259" s="222"/>
    </row>
    <row r="260">
      <c r="E260" s="266"/>
      <c r="F260" s="277"/>
      <c r="G260" s="385"/>
      <c r="H260" s="271"/>
      <c r="I260" s="419"/>
      <c r="J260" s="270"/>
      <c r="K260" s="270"/>
      <c r="L260" s="271"/>
      <c r="M260" s="271"/>
      <c r="N260" s="271"/>
      <c r="O260" s="270"/>
      <c r="P260" s="273"/>
      <c r="Q260" s="305"/>
    </row>
    <row r="261">
      <c r="E261" s="266"/>
      <c r="F261" s="384" t="s">
        <v>285</v>
      </c>
      <c r="G261" s="385" t="s">
        <v>286</v>
      </c>
      <c r="H261" s="274" t="str">
        <f>VLOOKUP(O247&amp;","&amp;O251,$T$2:$W$11,4, FALSE)</f>
        <v>fp8</v>
      </c>
      <c r="I261" s="418"/>
      <c r="J261" s="261"/>
      <c r="K261" s="261"/>
      <c r="L261" s="274"/>
      <c r="M261" s="274"/>
      <c r="N261" s="274"/>
      <c r="O261" s="261"/>
      <c r="P261" s="276"/>
      <c r="Q261" s="222"/>
    </row>
    <row r="262">
      <c r="E262" s="266"/>
      <c r="F262" s="266"/>
      <c r="G262" s="381" t="s">
        <v>299</v>
      </c>
      <c r="H262" s="482" t="str">
        <f>CALCULATE_FLOPS(J250:M250,J254:M254,M254,K254,H261)</f>
        <v>#N/A</v>
      </c>
      <c r="I262" s="419"/>
      <c r="J262" s="270"/>
      <c r="K262" s="270"/>
      <c r="L262" s="271"/>
      <c r="M262" s="271"/>
      <c r="N262" s="271"/>
      <c r="O262" s="270"/>
      <c r="P262" s="273"/>
      <c r="Q262" s="305"/>
    </row>
    <row r="263">
      <c r="E263" s="266"/>
      <c r="F263" s="277"/>
      <c r="G263" s="388" t="s">
        <v>288</v>
      </c>
      <c r="H263" s="421" t="str">
        <f>COMPUTE_TIME_MS(H262, H261)</f>
        <v>#N/A</v>
      </c>
      <c r="I263" s="390"/>
      <c r="J263" s="391"/>
      <c r="K263" s="391"/>
      <c r="L263" s="392"/>
      <c r="M263" s="392"/>
      <c r="N263" s="392"/>
      <c r="O263" s="391"/>
      <c r="P263" s="393"/>
      <c r="Q263" s="222"/>
    </row>
    <row r="264">
      <c r="E264" s="266"/>
      <c r="F264" s="384" t="s">
        <v>289</v>
      </c>
      <c r="G264" s="381" t="s">
        <v>290</v>
      </c>
      <c r="H264" s="440">
        <f>IF(Q247,0,P250)+IF(Q251,0,P254)+IF(Q255,0,P258)</f>
        <v>14</v>
      </c>
      <c r="I264" s="270"/>
      <c r="J264" s="270"/>
      <c r="K264" s="270"/>
      <c r="L264" s="271"/>
      <c r="M264" s="271"/>
      <c r="N264" s="271"/>
      <c r="O264" s="270"/>
      <c r="P264" s="273"/>
      <c r="Q264" s="305"/>
    </row>
    <row r="265">
      <c r="E265" s="277"/>
      <c r="F265" s="277"/>
      <c r="G265" s="395" t="s">
        <v>291</v>
      </c>
      <c r="H265" s="430">
        <f>HBM_TIME_MS(H264)</f>
        <v>0.004672547847</v>
      </c>
      <c r="I265" s="391"/>
      <c r="J265" s="391"/>
      <c r="K265" s="391"/>
      <c r="L265" s="392"/>
      <c r="M265" s="392"/>
      <c r="N265" s="392"/>
      <c r="O265" s="391"/>
      <c r="P265" s="393"/>
      <c r="Q265" s="222"/>
    </row>
    <row r="266">
      <c r="E266" s="258" t="s">
        <v>313</v>
      </c>
      <c r="F266" s="282" t="s">
        <v>249</v>
      </c>
      <c r="G266" s="260"/>
      <c r="H266" s="270" t="s">
        <v>238</v>
      </c>
      <c r="I266" s="270" t="s">
        <v>239</v>
      </c>
      <c r="J266" s="269" t="s">
        <v>40</v>
      </c>
      <c r="K266" s="269" t="s">
        <v>38</v>
      </c>
      <c r="L266" s="488" t="s">
        <v>154</v>
      </c>
      <c r="M266" s="488" t="s">
        <v>148</v>
      </c>
      <c r="N266" s="270" t="s">
        <v>240</v>
      </c>
      <c r="O266" s="399" t="s">
        <v>63</v>
      </c>
      <c r="P266" s="273"/>
      <c r="Q266" s="399" t="b">
        <v>0</v>
      </c>
    </row>
    <row r="267">
      <c r="E267" s="266"/>
      <c r="F267" s="267"/>
      <c r="G267" s="268"/>
      <c r="H267" s="262" t="s">
        <v>242</v>
      </c>
      <c r="I267" s="261" t="s">
        <v>239</v>
      </c>
      <c r="J267" s="274">
        <f t="shared" ref="J267:M267" si="60">PARAMS(J266)</f>
        <v>1024</v>
      </c>
      <c r="K267" s="261">
        <f t="shared" si="60"/>
        <v>1</v>
      </c>
      <c r="L267" s="261">
        <f t="shared" si="60"/>
        <v>128</v>
      </c>
      <c r="M267" s="261">
        <f t="shared" si="60"/>
        <v>128</v>
      </c>
      <c r="N267" s="261" t="s">
        <v>240</v>
      </c>
      <c r="O267" s="275"/>
      <c r="P267" s="276">
        <f>SIZEOF_IN_MIB(J267:M267, $O266)</f>
        <v>16</v>
      </c>
      <c r="Q267" s="275"/>
    </row>
    <row r="268">
      <c r="E268" s="266"/>
      <c r="F268" s="267"/>
      <c r="G268" s="268"/>
      <c r="H268" s="271" t="s">
        <v>244</v>
      </c>
      <c r="I268" s="271" t="s">
        <v>239</v>
      </c>
      <c r="J268" s="269" t="s">
        <v>143</v>
      </c>
      <c r="K268" s="269"/>
      <c r="L268" s="269"/>
      <c r="M268" s="271"/>
      <c r="N268" s="271" t="s">
        <v>240</v>
      </c>
      <c r="O268" s="272"/>
      <c r="P268" s="273"/>
      <c r="Q268" s="272"/>
    </row>
    <row r="269">
      <c r="E269" s="266"/>
      <c r="F269" s="278"/>
      <c r="G269" s="279"/>
      <c r="H269" s="262" t="s">
        <v>246</v>
      </c>
      <c r="I269" s="274" t="s">
        <v>239</v>
      </c>
      <c r="J269" s="274">
        <f t="shared" ref="J269:M269" si="61">J267/SHARDING(J268)</f>
        <v>64</v>
      </c>
      <c r="K269" s="274">
        <f t="shared" si="61"/>
        <v>1</v>
      </c>
      <c r="L269" s="274">
        <f t="shared" si="61"/>
        <v>128</v>
      </c>
      <c r="M269" s="274">
        <f t="shared" si="61"/>
        <v>128</v>
      </c>
      <c r="N269" s="274" t="s">
        <v>240</v>
      </c>
      <c r="O269" s="241"/>
      <c r="P269" s="276">
        <f>SIZEOF_IN_MIB(J269:M269, $O266)</f>
        <v>1</v>
      </c>
      <c r="Q269" s="241"/>
    </row>
    <row r="270">
      <c r="E270" s="266"/>
      <c r="F270" s="259" t="s">
        <v>253</v>
      </c>
      <c r="G270" s="260"/>
      <c r="H270" s="271" t="s">
        <v>238</v>
      </c>
      <c r="I270" s="271" t="s">
        <v>239</v>
      </c>
      <c r="J270" s="270"/>
      <c r="K270" s="488" t="s">
        <v>154</v>
      </c>
      <c r="L270" s="488" t="s">
        <v>148</v>
      </c>
      <c r="M270" s="269" t="s">
        <v>125</v>
      </c>
      <c r="N270" s="271" t="s">
        <v>240</v>
      </c>
      <c r="O270" s="399" t="s">
        <v>63</v>
      </c>
      <c r="P270" s="273"/>
      <c r="Q270" s="399" t="b">
        <v>0</v>
      </c>
    </row>
    <row r="271">
      <c r="E271" s="266"/>
      <c r="F271" s="267"/>
      <c r="G271" s="268"/>
      <c r="H271" s="262" t="s">
        <v>242</v>
      </c>
      <c r="I271" s="274" t="s">
        <v>239</v>
      </c>
      <c r="J271" s="261"/>
      <c r="K271" s="274">
        <f t="shared" ref="K271:M271" si="62">PARAMS(K270)</f>
        <v>128</v>
      </c>
      <c r="L271" s="274">
        <f t="shared" si="62"/>
        <v>128</v>
      </c>
      <c r="M271" s="274">
        <f t="shared" si="62"/>
        <v>7168</v>
      </c>
      <c r="N271" s="274" t="s">
        <v>240</v>
      </c>
      <c r="O271" s="275"/>
      <c r="P271" s="276">
        <f>SIZEOF_IN_MIB(J271:M271, $O270)</f>
        <v>112</v>
      </c>
      <c r="Q271" s="275"/>
    </row>
    <row r="272">
      <c r="E272" s="266"/>
      <c r="F272" s="267"/>
      <c r="G272" s="268"/>
      <c r="H272" s="271" t="s">
        <v>244</v>
      </c>
      <c r="I272" s="271" t="s">
        <v>239</v>
      </c>
      <c r="J272" s="270"/>
      <c r="K272" s="270"/>
      <c r="L272" s="271"/>
      <c r="M272" s="271"/>
      <c r="N272" s="271" t="s">
        <v>240</v>
      </c>
      <c r="O272" s="272"/>
      <c r="P272" s="273"/>
      <c r="Q272" s="272"/>
    </row>
    <row r="273">
      <c r="E273" s="266"/>
      <c r="F273" s="278"/>
      <c r="G273" s="279"/>
      <c r="H273" s="274" t="s">
        <v>246</v>
      </c>
      <c r="I273" s="274" t="s">
        <v>239</v>
      </c>
      <c r="J273" s="261"/>
      <c r="K273" s="274">
        <f t="shared" ref="K273:M273" si="63">K271/SHARDING(K272)</f>
        <v>128</v>
      </c>
      <c r="L273" s="274">
        <f t="shared" si="63"/>
        <v>128</v>
      </c>
      <c r="M273" s="274">
        <f t="shared" si="63"/>
        <v>7168</v>
      </c>
      <c r="N273" s="274" t="s">
        <v>240</v>
      </c>
      <c r="O273" s="241"/>
      <c r="P273" s="276">
        <f>SIZEOF_IN_MIB(J273:M273, $O270)</f>
        <v>112</v>
      </c>
      <c r="Q273" s="241"/>
    </row>
    <row r="274">
      <c r="E274" s="266"/>
      <c r="F274" s="259" t="s">
        <v>257</v>
      </c>
      <c r="G274" s="260"/>
      <c r="H274" s="271" t="s">
        <v>238</v>
      </c>
      <c r="I274" s="271" t="s">
        <v>239</v>
      </c>
      <c r="J274" s="270"/>
      <c r="K274" s="269" t="s">
        <v>40</v>
      </c>
      <c r="L274" s="269" t="s">
        <v>38</v>
      </c>
      <c r="M274" s="269" t="s">
        <v>125</v>
      </c>
      <c r="N274" s="271" t="s">
        <v>240</v>
      </c>
      <c r="O274" s="399" t="s">
        <v>82</v>
      </c>
      <c r="P274" s="273"/>
      <c r="Q274" s="399" t="b">
        <v>0</v>
      </c>
    </row>
    <row r="275">
      <c r="E275" s="266"/>
      <c r="F275" s="267"/>
      <c r="G275" s="268"/>
      <c r="H275" s="262" t="s">
        <v>242</v>
      </c>
      <c r="I275" s="274" t="s">
        <v>239</v>
      </c>
      <c r="J275" s="261"/>
      <c r="K275" s="274">
        <f t="shared" ref="K275:M275" si="64">PARAMS(K274)</f>
        <v>1024</v>
      </c>
      <c r="L275" s="274">
        <f t="shared" si="64"/>
        <v>1</v>
      </c>
      <c r="M275" s="274">
        <f t="shared" si="64"/>
        <v>7168</v>
      </c>
      <c r="N275" s="274" t="s">
        <v>240</v>
      </c>
      <c r="O275" s="275"/>
      <c r="P275" s="276">
        <f>SIZEOF_IN_MIB(K275:M275, $O274)</f>
        <v>14</v>
      </c>
      <c r="Q275" s="275"/>
    </row>
    <row r="276">
      <c r="E276" s="266"/>
      <c r="F276" s="267"/>
      <c r="G276" s="268"/>
      <c r="H276" s="271" t="s">
        <v>244</v>
      </c>
      <c r="I276" s="271" t="s">
        <v>239</v>
      </c>
      <c r="J276" s="270"/>
      <c r="K276" s="269" t="s">
        <v>143</v>
      </c>
      <c r="L276" s="269"/>
      <c r="M276" s="271"/>
      <c r="N276" s="271" t="s">
        <v>240</v>
      </c>
      <c r="O276" s="272"/>
      <c r="P276" s="273"/>
      <c r="Q276" s="272"/>
    </row>
    <row r="277">
      <c r="E277" s="266"/>
      <c r="F277" s="278"/>
      <c r="G277" s="279"/>
      <c r="H277" s="274" t="s">
        <v>246</v>
      </c>
      <c r="I277" s="274" t="s">
        <v>239</v>
      </c>
      <c r="J277" s="274"/>
      <c r="K277" s="274">
        <f t="shared" ref="K277:M277" si="65">K275/SHARDING(K276)</f>
        <v>64</v>
      </c>
      <c r="L277" s="274">
        <f t="shared" si="65"/>
        <v>1</v>
      </c>
      <c r="M277" s="274">
        <f t="shared" si="65"/>
        <v>7168</v>
      </c>
      <c r="N277" s="274" t="s">
        <v>240</v>
      </c>
      <c r="O277" s="241"/>
      <c r="P277" s="276">
        <f>SIZEOF_IN_MIB(K277:M277, $O274)</f>
        <v>0.875</v>
      </c>
      <c r="Q277" s="241"/>
    </row>
    <row r="278">
      <c r="E278" s="266"/>
      <c r="F278" s="400" t="s">
        <v>293</v>
      </c>
      <c r="G278" s="385" t="s">
        <v>45</v>
      </c>
      <c r="H278" s="423"/>
      <c r="I278" s="424"/>
      <c r="J278" s="270"/>
      <c r="K278" s="270"/>
      <c r="L278" s="271"/>
      <c r="M278" s="271"/>
      <c r="N278" s="271"/>
      <c r="O278" s="270"/>
      <c r="P278" s="273"/>
      <c r="Q278" s="305"/>
    </row>
    <row r="279">
      <c r="E279" s="266"/>
      <c r="F279" s="277"/>
      <c r="G279" s="385"/>
      <c r="H279" s="274"/>
      <c r="I279" s="418"/>
      <c r="J279" s="261"/>
      <c r="K279" s="261"/>
      <c r="L279" s="274"/>
      <c r="M279" s="274"/>
      <c r="N279" s="274"/>
      <c r="O279" s="261"/>
      <c r="P279" s="264"/>
      <c r="Q279" s="222"/>
    </row>
    <row r="280">
      <c r="E280" s="266"/>
      <c r="F280" s="384" t="s">
        <v>285</v>
      </c>
      <c r="G280" s="385" t="s">
        <v>286</v>
      </c>
      <c r="H280" s="271" t="str">
        <f>VLOOKUP(O266&amp;","&amp;O270,$T$2:$W$11,4, FALSE)</f>
        <v>fp8</v>
      </c>
      <c r="I280" s="419"/>
      <c r="J280" s="270"/>
      <c r="K280" s="270"/>
      <c r="L280" s="271"/>
      <c r="M280" s="271"/>
      <c r="N280" s="271"/>
      <c r="O280" s="270"/>
      <c r="P280" s="510"/>
      <c r="Q280" s="305"/>
    </row>
    <row r="281">
      <c r="E281" s="266"/>
      <c r="F281" s="266"/>
      <c r="G281" s="381" t="s">
        <v>299</v>
      </c>
      <c r="H281" s="420" t="str">
        <f>CALCULATE_FLOPS(J269:M269,J273:M273,K273:L273,1,H280)</f>
        <v>#N/A</v>
      </c>
      <c r="I281" s="893" t="s">
        <v>317</v>
      </c>
      <c r="J281" s="261"/>
      <c r="K281" s="261"/>
      <c r="L281" s="274"/>
      <c r="M281" s="274"/>
      <c r="N281" s="274"/>
      <c r="O281" s="261"/>
      <c r="P281" s="264"/>
      <c r="Q281" s="222"/>
    </row>
    <row r="282">
      <c r="E282" s="266"/>
      <c r="F282" s="277"/>
      <c r="G282" s="388" t="s">
        <v>288</v>
      </c>
      <c r="H282" s="517" t="str">
        <f>COMPUTE_TIME_MS(H281, H280)</f>
        <v>#N/A</v>
      </c>
      <c r="I282" s="390"/>
      <c r="J282" s="391"/>
      <c r="K282" s="391"/>
      <c r="L282" s="392"/>
      <c r="M282" s="392"/>
      <c r="N282" s="392"/>
      <c r="O282" s="391"/>
      <c r="P282" s="518"/>
      <c r="Q282" s="305"/>
    </row>
    <row r="283">
      <c r="E283" s="266"/>
      <c r="F283" s="384" t="s">
        <v>289</v>
      </c>
      <c r="G283" s="381" t="s">
        <v>290</v>
      </c>
      <c r="H283" s="303">
        <f>IF(Q266,0,P269)+IF(Q270,0,P273)+IF(Q274,0,P277)</f>
        <v>113.875</v>
      </c>
      <c r="I283" s="261"/>
      <c r="J283" s="261"/>
      <c r="K283" s="261"/>
      <c r="L283" s="274"/>
      <c r="M283" s="274"/>
      <c r="N283" s="274"/>
      <c r="O283" s="261"/>
      <c r="P283" s="264"/>
      <c r="Q283" s="222"/>
    </row>
    <row r="284">
      <c r="E284" s="277"/>
      <c r="F284" s="277"/>
      <c r="G284" s="395" t="s">
        <v>291</v>
      </c>
      <c r="H284" s="479">
        <f>HBM_TIME_MS(H283)</f>
        <v>0.03800617043</v>
      </c>
      <c r="I284" s="391"/>
      <c r="J284" s="391"/>
      <c r="K284" s="391"/>
      <c r="L284" s="392"/>
      <c r="M284" s="392"/>
      <c r="N284" s="392"/>
      <c r="O284" s="391"/>
      <c r="P284" s="518"/>
      <c r="Q284" s="305"/>
    </row>
    <row r="288">
      <c r="E288" s="894" t="s">
        <v>318</v>
      </c>
      <c r="F288" s="172"/>
      <c r="G288" s="172"/>
      <c r="H288" s="172"/>
      <c r="I288" s="172"/>
      <c r="J288" s="172"/>
      <c r="K288" s="172"/>
      <c r="L288" s="172"/>
      <c r="M288" s="172"/>
      <c r="N288" s="172"/>
      <c r="O288" s="172"/>
      <c r="P288" s="172"/>
      <c r="Q288" s="172"/>
    </row>
    <row r="289">
      <c r="E289" s="249" t="s">
        <v>229</v>
      </c>
      <c r="F289" s="519" t="s">
        <v>230</v>
      </c>
      <c r="G289" s="251"/>
      <c r="H289" s="520"/>
      <c r="I289" s="250" t="s">
        <v>231</v>
      </c>
      <c r="J289" s="521"/>
      <c r="K289" s="521"/>
      <c r="L289" s="521"/>
      <c r="M289" s="521"/>
      <c r="N289" s="520"/>
      <c r="O289" s="253" t="s">
        <v>232</v>
      </c>
      <c r="P289" s="253" t="s">
        <v>319</v>
      </c>
      <c r="Q289" s="255" t="s">
        <v>234</v>
      </c>
    </row>
    <row r="290">
      <c r="E290" s="258" t="s">
        <v>320</v>
      </c>
      <c r="F290" s="522" t="s">
        <v>293</v>
      </c>
      <c r="G290" s="523" t="s">
        <v>54</v>
      </c>
      <c r="H290" s="524" t="s">
        <v>321</v>
      </c>
      <c r="I290" s="374"/>
      <c r="J290" s="374"/>
      <c r="K290" s="485"/>
      <c r="L290" s="485"/>
      <c r="M290" s="525"/>
      <c r="N290" s="374"/>
      <c r="O290" s="485"/>
      <c r="P290" s="374"/>
      <c r="Q290" s="485"/>
    </row>
    <row r="291">
      <c r="E291" s="266"/>
      <c r="F291" s="266"/>
      <c r="G291" s="297" t="s">
        <v>259</v>
      </c>
      <c r="H291" s="463" t="s">
        <v>238</v>
      </c>
      <c r="I291" s="261" t="s">
        <v>239</v>
      </c>
      <c r="J291" s="261"/>
      <c r="K291" s="262" t="s">
        <v>40</v>
      </c>
      <c r="L291" s="262" t="s">
        <v>159</v>
      </c>
      <c r="M291" s="283" t="s">
        <v>125</v>
      </c>
      <c r="N291" s="261" t="s">
        <v>240</v>
      </c>
      <c r="O291" s="263" t="s">
        <v>63</v>
      </c>
      <c r="P291" s="261"/>
      <c r="Q291" s="263"/>
    </row>
    <row r="292">
      <c r="E292" s="266"/>
      <c r="F292" s="266"/>
      <c r="G292" s="266"/>
      <c r="H292" s="304" t="s">
        <v>242</v>
      </c>
      <c r="I292" s="270" t="s">
        <v>239</v>
      </c>
      <c r="J292" s="271"/>
      <c r="K292" s="270">
        <f t="shared" ref="K292:M292" si="66">PARAMS(K291)</f>
        <v>1024</v>
      </c>
      <c r="L292" s="270">
        <f t="shared" si="66"/>
        <v>8</v>
      </c>
      <c r="M292" s="270">
        <f t="shared" si="66"/>
        <v>7168</v>
      </c>
      <c r="N292" s="270" t="s">
        <v>240</v>
      </c>
      <c r="O292" s="272"/>
      <c r="P292" s="440">
        <f>SIZEOF_IN_MIB(J292:M292, O291)</f>
        <v>56</v>
      </c>
      <c r="Q292" s="272"/>
    </row>
    <row r="293">
      <c r="E293" s="266"/>
      <c r="F293" s="266"/>
      <c r="G293" s="266"/>
      <c r="H293" s="302" t="s">
        <v>260</v>
      </c>
      <c r="I293" s="274" t="s">
        <v>239</v>
      </c>
      <c r="J293" s="261"/>
      <c r="K293" s="262" t="s">
        <v>143</v>
      </c>
      <c r="L293" s="262"/>
      <c r="M293" s="262"/>
      <c r="N293" s="274" t="s">
        <v>240</v>
      </c>
      <c r="O293" s="275"/>
      <c r="P293" s="303"/>
      <c r="Q293" s="275"/>
    </row>
    <row r="294">
      <c r="E294" s="266"/>
      <c r="F294" s="266"/>
      <c r="G294" s="266"/>
      <c r="H294" s="304" t="s">
        <v>261</v>
      </c>
      <c r="I294" s="271" t="s">
        <v>239</v>
      </c>
      <c r="J294" s="270"/>
      <c r="K294" s="271">
        <f t="shared" ref="K294:M294" si="67">K292/SHARDING(K293)</f>
        <v>64</v>
      </c>
      <c r="L294" s="271">
        <f t="shared" si="67"/>
        <v>8</v>
      </c>
      <c r="M294" s="271">
        <f t="shared" si="67"/>
        <v>7168</v>
      </c>
      <c r="N294" s="269" t="s">
        <v>240</v>
      </c>
      <c r="O294" s="272"/>
      <c r="P294" s="440"/>
      <c r="Q294" s="272"/>
    </row>
    <row r="295">
      <c r="E295" s="266"/>
      <c r="F295" s="266"/>
      <c r="G295" s="277"/>
      <c r="H295" s="302" t="s">
        <v>262</v>
      </c>
      <c r="I295" s="274" t="s">
        <v>239</v>
      </c>
      <c r="J295" s="261"/>
      <c r="K295" s="262" t="s">
        <v>143</v>
      </c>
      <c r="L295" s="262"/>
      <c r="M295" s="262"/>
      <c r="N295" s="274" t="s">
        <v>240</v>
      </c>
      <c r="O295" s="241"/>
      <c r="P295" s="303">
        <f>SIZEOF_IN_MIB(J294:M294, O291)</f>
        <v>3.5</v>
      </c>
      <c r="Q295" s="241"/>
    </row>
    <row r="296">
      <c r="E296" s="266"/>
      <c r="F296" s="266"/>
      <c r="G296" s="526" t="s">
        <v>564</v>
      </c>
      <c r="H296" s="645">
        <f>P292</f>
        <v>56</v>
      </c>
      <c r="I296" s="305"/>
      <c r="J296" s="305"/>
      <c r="K296" s="305"/>
      <c r="L296" s="305"/>
      <c r="M296" s="305"/>
      <c r="N296" s="305"/>
      <c r="O296" s="305"/>
      <c r="P296" s="528"/>
      <c r="Q296" s="305"/>
    </row>
    <row r="297">
      <c r="E297" s="266"/>
      <c r="F297" s="266"/>
      <c r="G297" s="531" t="s">
        <v>565</v>
      </c>
      <c r="H297" s="799" t="str">
        <f>ALL2ALL_CHIP2CHIP_TIME_MS(H296)</f>
        <v>#N/A</v>
      </c>
      <c r="I297" s="222"/>
      <c r="J297" s="222"/>
      <c r="K297" s="222"/>
      <c r="L297" s="222"/>
      <c r="M297" s="222"/>
      <c r="N297" s="222"/>
      <c r="O297" s="222"/>
      <c r="P297" s="530"/>
      <c r="Q297" s="222"/>
    </row>
    <row r="298">
      <c r="E298" s="266"/>
      <c r="F298" s="266"/>
      <c r="G298" s="533"/>
      <c r="H298" s="449"/>
      <c r="I298" s="271"/>
      <c r="J298" s="270"/>
      <c r="K298" s="269"/>
      <c r="L298" s="488"/>
      <c r="M298" s="269"/>
      <c r="N298" s="271"/>
      <c r="O298" s="269"/>
      <c r="P298" s="440"/>
      <c r="Q298" s="269"/>
    </row>
    <row r="299">
      <c r="E299" s="266"/>
      <c r="F299" s="266"/>
      <c r="G299" s="523" t="s">
        <v>325</v>
      </c>
      <c r="H299" s="535" t="s">
        <v>744</v>
      </c>
      <c r="I299" s="375"/>
      <c r="J299" s="374"/>
      <c r="K299" s="485"/>
      <c r="L299" s="372"/>
      <c r="M299" s="485"/>
      <c r="N299" s="375"/>
      <c r="O299" s="485"/>
      <c r="P299" s="536"/>
      <c r="Q299" s="485"/>
    </row>
    <row r="300">
      <c r="E300" s="266"/>
      <c r="F300" s="266"/>
      <c r="G300" s="297" t="s">
        <v>259</v>
      </c>
      <c r="H300" s="449" t="s">
        <v>238</v>
      </c>
      <c r="I300" s="271" t="s">
        <v>239</v>
      </c>
      <c r="J300" s="270"/>
      <c r="K300" s="269" t="s">
        <v>40</v>
      </c>
      <c r="L300" s="488" t="s">
        <v>38</v>
      </c>
      <c r="M300" s="269" t="s">
        <v>125</v>
      </c>
      <c r="N300" s="271" t="s">
        <v>240</v>
      </c>
      <c r="O300" s="399" t="s">
        <v>63</v>
      </c>
      <c r="P300" s="440"/>
      <c r="Q300" s="399"/>
    </row>
    <row r="301">
      <c r="E301" s="266"/>
      <c r="F301" s="266"/>
      <c r="G301" s="266"/>
      <c r="H301" s="302" t="s">
        <v>242</v>
      </c>
      <c r="I301" s="274" t="s">
        <v>239</v>
      </c>
      <c r="J301" s="261"/>
      <c r="K301" s="274">
        <f t="shared" ref="K301:M301" si="68">PARAMS(K300)</f>
        <v>1024</v>
      </c>
      <c r="L301" s="274">
        <f t="shared" si="68"/>
        <v>1</v>
      </c>
      <c r="M301" s="274">
        <f t="shared" si="68"/>
        <v>7168</v>
      </c>
      <c r="N301" s="274" t="s">
        <v>240</v>
      </c>
      <c r="O301" s="275"/>
      <c r="P301" s="303">
        <f>SIZEOF_IN_MIB(J301:M301, O300)</f>
        <v>7</v>
      </c>
      <c r="Q301" s="275"/>
    </row>
    <row r="302">
      <c r="E302" s="266"/>
      <c r="F302" s="266"/>
      <c r="G302" s="266"/>
      <c r="H302" s="304" t="s">
        <v>260</v>
      </c>
      <c r="I302" s="271" t="s">
        <v>239</v>
      </c>
      <c r="J302" s="270"/>
      <c r="K302" s="269" t="s">
        <v>143</v>
      </c>
      <c r="L302" s="269"/>
      <c r="M302" s="269"/>
      <c r="N302" s="271" t="s">
        <v>240</v>
      </c>
      <c r="O302" s="272"/>
      <c r="P302" s="440"/>
      <c r="Q302" s="272"/>
    </row>
    <row r="303">
      <c r="E303" s="266"/>
      <c r="F303" s="266"/>
      <c r="G303" s="266"/>
      <c r="H303" s="534" t="s">
        <v>246</v>
      </c>
      <c r="I303" s="274" t="s">
        <v>239</v>
      </c>
      <c r="J303" s="261"/>
      <c r="K303" s="274">
        <f t="shared" ref="K303:M303" si="69">K301/SHARDING(K302)</f>
        <v>64</v>
      </c>
      <c r="L303" s="274">
        <f t="shared" si="69"/>
        <v>1</v>
      </c>
      <c r="M303" s="274">
        <f t="shared" si="69"/>
        <v>7168</v>
      </c>
      <c r="N303" s="274" t="s">
        <v>240</v>
      </c>
      <c r="O303" s="275"/>
      <c r="P303" s="303">
        <f>SIZEOF_IN_MIB(J303:M303, O300)</f>
        <v>0.4375</v>
      </c>
      <c r="Q303" s="241"/>
    </row>
    <row r="304">
      <c r="E304" s="266"/>
      <c r="F304" s="266"/>
      <c r="G304" s="277"/>
      <c r="H304" s="542" t="s">
        <v>262</v>
      </c>
      <c r="I304" s="271" t="s">
        <v>239</v>
      </c>
      <c r="J304" s="305"/>
      <c r="K304" s="305"/>
      <c r="L304" s="305"/>
      <c r="M304" s="269"/>
      <c r="N304" s="271" t="s">
        <v>240</v>
      </c>
      <c r="O304" s="280"/>
      <c r="P304" s="528"/>
      <c r="Q304" s="305"/>
    </row>
    <row r="305">
      <c r="E305" s="266"/>
      <c r="F305" s="266"/>
      <c r="G305" s="311" t="s">
        <v>264</v>
      </c>
      <c r="H305" s="800">
        <f>SHARDING(K302)</f>
        <v>16</v>
      </c>
      <c r="I305" s="222"/>
      <c r="J305" s="222"/>
      <c r="K305" s="222"/>
      <c r="L305" s="222"/>
      <c r="M305" s="222"/>
      <c r="N305" s="222"/>
      <c r="O305" s="222"/>
      <c r="P305" s="530"/>
      <c r="Q305" s="222"/>
    </row>
    <row r="306">
      <c r="E306" s="266"/>
      <c r="F306" s="266"/>
      <c r="G306" s="311" t="s">
        <v>265</v>
      </c>
      <c r="H306" s="321">
        <f>P303 * (H305-1)</f>
        <v>6.5625</v>
      </c>
      <c r="I306" s="305"/>
      <c r="J306" s="305"/>
      <c r="K306" s="305"/>
      <c r="L306" s="305"/>
      <c r="M306" s="305"/>
      <c r="N306" s="305"/>
      <c r="O306" s="305"/>
      <c r="P306" s="528"/>
      <c r="Q306" s="305"/>
    </row>
    <row r="307">
      <c r="E307" s="266"/>
      <c r="F307" s="266"/>
      <c r="G307" s="320" t="s">
        <v>266</v>
      </c>
      <c r="H307" s="316">
        <f>H306*H305</f>
        <v>105</v>
      </c>
      <c r="I307" s="274"/>
      <c r="J307" s="261"/>
      <c r="K307" s="261"/>
      <c r="L307" s="262"/>
      <c r="M307" s="274"/>
      <c r="N307" s="274"/>
      <c r="O307" s="262"/>
      <c r="P307" s="303"/>
      <c r="Q307" s="262"/>
    </row>
    <row r="308">
      <c r="E308" s="266"/>
      <c r="F308" s="266"/>
      <c r="G308" s="322" t="s">
        <v>267</v>
      </c>
      <c r="H308" s="859" t="str">
        <f>IFS(H305=8,12,
H305=4,4,
H305=2,1,
H305=1,0,
TRUE,NA())</f>
        <v>#N/A</v>
      </c>
      <c r="I308" s="271"/>
      <c r="J308" s="270"/>
      <c r="K308" s="270"/>
      <c r="L308" s="269"/>
      <c r="M308" s="271"/>
      <c r="N308" s="271"/>
      <c r="O308" s="269"/>
      <c r="P308" s="440"/>
      <c r="Q308" s="269"/>
    </row>
    <row r="309">
      <c r="E309" s="266"/>
      <c r="F309" s="266"/>
      <c r="G309" s="198" t="s">
        <v>268</v>
      </c>
      <c r="H309" s="217">
        <v>1.0</v>
      </c>
      <c r="I309" s="274"/>
      <c r="J309" s="261"/>
      <c r="K309" s="261"/>
      <c r="L309" s="262"/>
      <c r="M309" s="274"/>
      <c r="N309" s="274"/>
      <c r="O309" s="262"/>
      <c r="P309" s="303"/>
      <c r="Q309" s="262"/>
    </row>
    <row r="310">
      <c r="E310" s="266"/>
      <c r="F310" s="266"/>
      <c r="G310" s="328" t="s">
        <v>269</v>
      </c>
      <c r="H310" s="540" t="str">
        <f>ALL_GATHER_CHIP2CHIP_TIME_MS2(H307 * H309, H308)</f>
        <v>#N/A</v>
      </c>
      <c r="I310" s="271"/>
      <c r="J310" s="270"/>
      <c r="K310" s="270"/>
      <c r="L310" s="269"/>
      <c r="M310" s="271"/>
      <c r="N310" s="271"/>
      <c r="O310" s="269"/>
      <c r="P310" s="440"/>
      <c r="Q310" s="269"/>
    </row>
    <row r="311">
      <c r="E311" s="266"/>
      <c r="F311" s="266"/>
      <c r="G311" s="533"/>
      <c r="H311" s="534"/>
      <c r="I311" s="274"/>
      <c r="J311" s="261"/>
      <c r="K311" s="262"/>
      <c r="L311" s="425"/>
      <c r="M311" s="262"/>
      <c r="N311" s="274"/>
      <c r="O311" s="262"/>
      <c r="P311" s="303"/>
      <c r="Q311" s="262"/>
    </row>
    <row r="312">
      <c r="E312" s="266"/>
      <c r="F312" s="266"/>
      <c r="G312" s="523" t="s">
        <v>53</v>
      </c>
      <c r="H312" s="524" t="s">
        <v>328</v>
      </c>
      <c r="I312" s="375"/>
      <c r="J312" s="374"/>
      <c r="K312" s="485"/>
      <c r="L312" s="372"/>
      <c r="M312" s="485"/>
      <c r="N312" s="375"/>
      <c r="O312" s="485"/>
      <c r="P312" s="536"/>
      <c r="Q312" s="485"/>
    </row>
    <row r="313">
      <c r="E313" s="266"/>
      <c r="F313" s="266"/>
      <c r="G313" s="541" t="s">
        <v>259</v>
      </c>
      <c r="H313" s="534" t="s">
        <v>238</v>
      </c>
      <c r="I313" s="274" t="s">
        <v>239</v>
      </c>
      <c r="J313" s="261"/>
      <c r="K313" s="262" t="s">
        <v>40</v>
      </c>
      <c r="L313" s="425" t="s">
        <v>38</v>
      </c>
      <c r="M313" s="262" t="s">
        <v>125</v>
      </c>
      <c r="N313" s="274" t="s">
        <v>240</v>
      </c>
      <c r="O313" s="263" t="s">
        <v>63</v>
      </c>
      <c r="P313" s="303"/>
      <c r="Q313" s="262"/>
    </row>
    <row r="314">
      <c r="E314" s="266"/>
      <c r="F314" s="266"/>
      <c r="G314" s="266"/>
      <c r="H314" s="304" t="s">
        <v>242</v>
      </c>
      <c r="I314" s="271" t="s">
        <v>239</v>
      </c>
      <c r="J314" s="270"/>
      <c r="K314" s="271">
        <f t="shared" ref="K314:M314" si="70">PARAMS(K313)</f>
        <v>1024</v>
      </c>
      <c r="L314" s="271">
        <f t="shared" si="70"/>
        <v>1</v>
      </c>
      <c r="M314" s="271">
        <f t="shared" si="70"/>
        <v>7168</v>
      </c>
      <c r="N314" s="271" t="s">
        <v>240</v>
      </c>
      <c r="O314" s="272"/>
      <c r="P314" s="440">
        <f>SIZEOF_IN_MIB(J314:M314, O313)</f>
        <v>7</v>
      </c>
      <c r="Q314" s="269"/>
    </row>
    <row r="315">
      <c r="E315" s="266"/>
      <c r="F315" s="266"/>
      <c r="G315" s="266"/>
      <c r="H315" s="302" t="s">
        <v>260</v>
      </c>
      <c r="I315" s="274" t="s">
        <v>239</v>
      </c>
      <c r="J315" s="261"/>
      <c r="K315" s="262" t="s">
        <v>143</v>
      </c>
      <c r="L315" s="262"/>
      <c r="M315" s="262"/>
      <c r="N315" s="274" t="s">
        <v>240</v>
      </c>
      <c r="O315" s="275"/>
      <c r="P315" s="303"/>
      <c r="Q315" s="262"/>
    </row>
    <row r="316">
      <c r="E316" s="266"/>
      <c r="F316" s="266"/>
      <c r="G316" s="266"/>
      <c r="H316" s="304" t="s">
        <v>261</v>
      </c>
      <c r="I316" s="271" t="s">
        <v>239</v>
      </c>
      <c r="J316" s="270"/>
      <c r="K316" s="271">
        <f t="shared" ref="K316:M316" si="71">K314/SHARDING(K315)</f>
        <v>64</v>
      </c>
      <c r="L316" s="271">
        <f t="shared" si="71"/>
        <v>1</v>
      </c>
      <c r="M316" s="271">
        <f t="shared" si="71"/>
        <v>7168</v>
      </c>
      <c r="N316" s="271" t="s">
        <v>240</v>
      </c>
      <c r="O316" s="272"/>
      <c r="P316" s="440">
        <f>SIZEOF_IN_MIB(J316:M316, O313)</f>
        <v>0.4375</v>
      </c>
      <c r="Q316" s="269"/>
    </row>
    <row r="317">
      <c r="E317" s="266"/>
      <c r="F317" s="266"/>
      <c r="G317" s="277"/>
      <c r="H317" s="537" t="s">
        <v>262</v>
      </c>
      <c r="I317" s="274" t="s">
        <v>239</v>
      </c>
      <c r="J317" s="222"/>
      <c r="K317" s="222"/>
      <c r="L317" s="222"/>
      <c r="M317" s="262"/>
      <c r="N317" s="274" t="s">
        <v>240</v>
      </c>
      <c r="O317" s="241"/>
      <c r="P317" s="222"/>
      <c r="Q317" s="262"/>
    </row>
    <row r="318">
      <c r="E318" s="266"/>
      <c r="F318" s="266"/>
      <c r="G318" s="384" t="s">
        <v>329</v>
      </c>
      <c r="H318" s="542" t="s">
        <v>264</v>
      </c>
      <c r="I318" s="305"/>
      <c r="J318" s="336">
        <f>SHARDING(K315) / HW_SPEC("# of TensorCore per Chip")</f>
        <v>8</v>
      </c>
      <c r="K318" s="270"/>
      <c r="L318" s="269"/>
      <c r="M318" s="271"/>
      <c r="N318" s="271"/>
      <c r="O318" s="269"/>
      <c r="P318" s="440"/>
      <c r="Q318" s="269"/>
    </row>
    <row r="319">
      <c r="E319" s="266"/>
      <c r="F319" s="266"/>
      <c r="G319" s="266"/>
      <c r="H319" s="537" t="s">
        <v>265</v>
      </c>
      <c r="I319" s="222"/>
      <c r="J319" s="316">
        <f>P316 * HW_SPEC("# of TensorCore per Chip") * (J318-1)</f>
        <v>6.125</v>
      </c>
      <c r="K319" s="261"/>
      <c r="L319" s="262"/>
      <c r="M319" s="274"/>
      <c r="N319" s="274"/>
      <c r="O319" s="262"/>
      <c r="P319" s="303"/>
      <c r="Q319" s="262"/>
    </row>
    <row r="320">
      <c r="E320" s="266"/>
      <c r="F320" s="266"/>
      <c r="G320" s="266"/>
      <c r="H320" s="336" t="s">
        <v>266</v>
      </c>
      <c r="I320" s="305"/>
      <c r="J320" s="321">
        <f>J319*J318</f>
        <v>49</v>
      </c>
      <c r="K320" s="270"/>
      <c r="L320" s="269"/>
      <c r="M320" s="271"/>
      <c r="N320" s="271"/>
      <c r="O320" s="269"/>
      <c r="P320" s="440"/>
      <c r="Q320" s="269"/>
    </row>
    <row r="321">
      <c r="E321" s="266"/>
      <c r="F321" s="266"/>
      <c r="G321" s="266"/>
      <c r="H321" s="404" t="s">
        <v>267</v>
      </c>
      <c r="I321" s="222"/>
      <c r="J321" s="323">
        <f>IFS(J318=8,12,
J318=4,4,
J318=2,1,
J318=1,0,
TRUE,NA())</f>
        <v>12</v>
      </c>
      <c r="K321" s="261"/>
      <c r="L321" s="262"/>
      <c r="M321" s="274"/>
      <c r="N321" s="274"/>
      <c r="O321" s="262"/>
      <c r="P321" s="303"/>
      <c r="Q321" s="262"/>
    </row>
    <row r="322">
      <c r="E322" s="266"/>
      <c r="F322" s="266"/>
      <c r="G322" s="266"/>
      <c r="H322" s="538" t="s">
        <v>268</v>
      </c>
      <c r="I322" s="305"/>
      <c r="J322" s="543" t="s">
        <v>714</v>
      </c>
      <c r="K322" s="270"/>
      <c r="L322" s="269"/>
      <c r="M322" s="271"/>
      <c r="N322" s="271"/>
      <c r="O322" s="269"/>
      <c r="P322" s="440"/>
      <c r="Q322" s="269"/>
    </row>
    <row r="323">
      <c r="E323" s="266"/>
      <c r="F323" s="266"/>
      <c r="G323" s="277"/>
      <c r="H323" s="544" t="s">
        <v>269</v>
      </c>
      <c r="I323" s="545"/>
      <c r="J323" s="329">
        <f>ALL_GATHER_CHIP2CHIP_TIME_MS2(J320 * J322, J321)</f>
        <v>0.0249226888</v>
      </c>
      <c r="K323" s="261"/>
      <c r="L323" s="262"/>
      <c r="M323" s="274"/>
      <c r="N323" s="274"/>
      <c r="O323" s="262"/>
      <c r="P323" s="303"/>
      <c r="Q323" s="262"/>
    </row>
    <row r="324">
      <c r="E324" s="266"/>
      <c r="F324" s="266"/>
      <c r="G324" s="384" t="s">
        <v>330</v>
      </c>
      <c r="H324" s="336" t="s">
        <v>264</v>
      </c>
      <c r="I324" s="313"/>
      <c r="J324" s="409">
        <f>HW_SPEC("# of TensorCore per Chip")</f>
        <v>2</v>
      </c>
      <c r="K324" s="270"/>
      <c r="L324" s="269"/>
      <c r="M324" s="271"/>
      <c r="N324" s="271"/>
      <c r="O324" s="269"/>
      <c r="P324" s="440"/>
      <c r="Q324" s="269"/>
    </row>
    <row r="325">
      <c r="E325" s="266"/>
      <c r="F325" s="266"/>
      <c r="G325" s="266"/>
      <c r="H325" s="404" t="s">
        <v>265</v>
      </c>
      <c r="I325" s="317"/>
      <c r="J325" s="316">
        <f> P314 / J324 * (J324-1)</f>
        <v>3.5</v>
      </c>
      <c r="K325" s="261"/>
      <c r="L325" s="262"/>
      <c r="M325" s="274"/>
      <c r="N325" s="274"/>
      <c r="O325" s="262"/>
      <c r="P325" s="303"/>
      <c r="Q325" s="262"/>
    </row>
    <row r="326">
      <c r="E326" s="266"/>
      <c r="F326" s="266"/>
      <c r="G326" s="266"/>
      <c r="H326" s="336" t="s">
        <v>266</v>
      </c>
      <c r="I326" s="313"/>
      <c r="J326" s="321">
        <f>J325*J324</f>
        <v>7</v>
      </c>
      <c r="K326" s="270"/>
      <c r="L326" s="269"/>
      <c r="M326" s="271"/>
      <c r="N326" s="271"/>
      <c r="O326" s="269"/>
      <c r="P326" s="440"/>
      <c r="Q326" s="269"/>
    </row>
    <row r="327">
      <c r="E327" s="266"/>
      <c r="F327" s="266"/>
      <c r="G327" s="266"/>
      <c r="H327" s="546" t="s">
        <v>269</v>
      </c>
      <c r="I327" s="547"/>
      <c r="J327" s="548">
        <f>ALL_GATHER_CORE2CORE_TIME_MS(J326)</f>
        <v>0.005696614583</v>
      </c>
      <c r="K327" s="261"/>
      <c r="L327" s="262"/>
      <c r="M327" s="274"/>
      <c r="N327" s="274"/>
      <c r="O327" s="262"/>
      <c r="P327" s="303"/>
      <c r="Q327" s="262"/>
    </row>
    <row r="328">
      <c r="E328" s="266"/>
      <c r="F328" s="266"/>
      <c r="G328" s="277"/>
      <c r="H328" s="549" t="s">
        <v>331</v>
      </c>
      <c r="I328" s="550"/>
      <c r="J328" s="551">
        <f>J327/J318</f>
        <v>0.0007120768229</v>
      </c>
      <c r="K328" s="270"/>
      <c r="L328" s="269"/>
      <c r="M328" s="271"/>
      <c r="N328" s="271"/>
      <c r="O328" s="269"/>
      <c r="P328" s="440"/>
      <c r="Q328" s="269"/>
    </row>
    <row r="329">
      <c r="E329" s="266"/>
      <c r="F329" s="266"/>
      <c r="G329" s="328" t="s">
        <v>274</v>
      </c>
      <c r="H329" s="552">
        <f>J323+J328</f>
        <v>0.02563476563</v>
      </c>
      <c r="I329" s="222"/>
      <c r="J329" s="553"/>
      <c r="K329" s="261"/>
      <c r="L329" s="262"/>
      <c r="M329" s="274"/>
      <c r="N329" s="274"/>
      <c r="O329" s="262"/>
      <c r="P329" s="303"/>
      <c r="Q329" s="262"/>
    </row>
    <row r="330">
      <c r="E330" s="266"/>
      <c r="F330" s="266"/>
      <c r="G330" s="533"/>
      <c r="H330" s="554"/>
      <c r="I330" s="419"/>
      <c r="J330" s="270"/>
      <c r="K330" s="270"/>
      <c r="L330" s="271"/>
      <c r="M330" s="271"/>
      <c r="N330" s="271"/>
      <c r="O330" s="270"/>
      <c r="P330" s="440"/>
      <c r="Q330" s="305"/>
    </row>
    <row r="331">
      <c r="E331" s="266"/>
      <c r="F331" s="266"/>
      <c r="G331" s="555" t="s">
        <v>332</v>
      </c>
      <c r="H331" s="556" t="s">
        <v>53</v>
      </c>
      <c r="I331" s="513"/>
      <c r="J331" s="374"/>
      <c r="K331" s="374"/>
      <c r="L331" s="375"/>
      <c r="M331" s="375"/>
      <c r="N331" s="375"/>
      <c r="O331" s="374"/>
      <c r="P331" s="536"/>
      <c r="Q331" s="504"/>
    </row>
    <row r="332">
      <c r="E332" s="277"/>
      <c r="F332" s="277"/>
      <c r="G332" s="523" t="s">
        <v>298</v>
      </c>
      <c r="H332" s="557">
        <f>IFS(H331=G290,H297,H331=G299,H310,H331=G312,H329, TRUE,0)</f>
        <v>0.02563476563</v>
      </c>
      <c r="I332" s="513"/>
      <c r="J332" s="374"/>
      <c r="K332" s="374"/>
      <c r="L332" s="375"/>
      <c r="M332" s="375"/>
      <c r="N332" s="375"/>
      <c r="O332" s="374"/>
      <c r="P332" s="536"/>
      <c r="Q332" s="504"/>
    </row>
    <row r="333">
      <c r="E333" s="258" t="s">
        <v>334</v>
      </c>
      <c r="F333" s="559" t="s">
        <v>249</v>
      </c>
      <c r="G333" s="260"/>
      <c r="H333" s="298" t="s">
        <v>238</v>
      </c>
      <c r="I333" s="290" t="s">
        <v>239</v>
      </c>
      <c r="J333" s="290"/>
      <c r="K333" s="195" t="s">
        <v>40</v>
      </c>
      <c r="L333" s="195" t="s">
        <v>159</v>
      </c>
      <c r="M333" s="398" t="s">
        <v>125</v>
      </c>
      <c r="N333" s="290" t="s">
        <v>240</v>
      </c>
      <c r="O333" s="291" t="s">
        <v>63</v>
      </c>
      <c r="P333" s="301"/>
      <c r="Q333" s="291" t="b">
        <v>0</v>
      </c>
    </row>
    <row r="334">
      <c r="E334" s="266"/>
      <c r="F334" s="267"/>
      <c r="G334" s="268"/>
      <c r="H334" s="300" t="s">
        <v>242</v>
      </c>
      <c r="I334" s="290" t="s">
        <v>239</v>
      </c>
      <c r="J334" s="289"/>
      <c r="K334" s="290">
        <f t="shared" ref="K334:M334" si="72">PARAMS(K333)</f>
        <v>1024</v>
      </c>
      <c r="L334" s="290">
        <f t="shared" si="72"/>
        <v>8</v>
      </c>
      <c r="M334" s="290">
        <f t="shared" si="72"/>
        <v>7168</v>
      </c>
      <c r="N334" s="290" t="s">
        <v>240</v>
      </c>
      <c r="O334" s="266"/>
      <c r="P334" s="301">
        <f>SIZEOF_IN_MIB(J334:M334, O333)</f>
        <v>56</v>
      </c>
      <c r="Q334" s="266"/>
    </row>
    <row r="335">
      <c r="E335" s="266"/>
      <c r="F335" s="267"/>
      <c r="G335" s="268"/>
      <c r="H335" s="561" t="s">
        <v>244</v>
      </c>
      <c r="I335" s="289" t="s">
        <v>239</v>
      </c>
      <c r="J335" s="290"/>
      <c r="K335" s="195"/>
      <c r="L335" s="195"/>
      <c r="M335" s="195" t="s">
        <v>33</v>
      </c>
      <c r="N335" s="289" t="s">
        <v>240</v>
      </c>
      <c r="O335" s="266"/>
      <c r="P335" s="301"/>
      <c r="Q335" s="266"/>
    </row>
    <row r="336">
      <c r="E336" s="266"/>
      <c r="F336" s="278"/>
      <c r="G336" s="279"/>
      <c r="H336" s="302" t="s">
        <v>246</v>
      </c>
      <c r="I336" s="274" t="s">
        <v>239</v>
      </c>
      <c r="J336" s="261"/>
      <c r="K336" s="274">
        <f t="shared" ref="K336:M336" si="73">K334/SHARDING(K335)</f>
        <v>1024</v>
      </c>
      <c r="L336" s="274">
        <f t="shared" si="73"/>
        <v>8</v>
      </c>
      <c r="M336" s="274">
        <f t="shared" si="73"/>
        <v>3584</v>
      </c>
      <c r="N336" s="274" t="s">
        <v>240</v>
      </c>
      <c r="O336" s="241"/>
      <c r="P336" s="303">
        <f>SIZEOF_IN_MIB(J336:M336, O333)</f>
        <v>28</v>
      </c>
      <c r="Q336" s="241"/>
    </row>
    <row r="337">
      <c r="E337" s="266"/>
      <c r="F337" s="562" t="s">
        <v>253</v>
      </c>
      <c r="G337" s="260"/>
      <c r="H337" s="449" t="s">
        <v>238</v>
      </c>
      <c r="I337" s="271" t="s">
        <v>239</v>
      </c>
      <c r="J337" s="269">
        <v>2.0</v>
      </c>
      <c r="K337" s="269" t="s">
        <v>131</v>
      </c>
      <c r="L337" s="488" t="s">
        <v>125</v>
      </c>
      <c r="M337" s="269" t="s">
        <v>129</v>
      </c>
      <c r="N337" s="271" t="s">
        <v>240</v>
      </c>
      <c r="O337" s="399" t="s">
        <v>63</v>
      </c>
      <c r="P337" s="440"/>
      <c r="Q337" s="399" t="b">
        <v>0</v>
      </c>
    </row>
    <row r="338">
      <c r="E338" s="266"/>
      <c r="F338" s="267"/>
      <c r="G338" s="268"/>
      <c r="H338" s="302" t="s">
        <v>242</v>
      </c>
      <c r="I338" s="274" t="s">
        <v>239</v>
      </c>
      <c r="J338" s="274">
        <f t="shared" ref="J338:M338" si="74">PARAMS(J337)</f>
        <v>2</v>
      </c>
      <c r="K338" s="274">
        <f t="shared" si="74"/>
        <v>256</v>
      </c>
      <c r="L338" s="274">
        <f t="shared" si="74"/>
        <v>7168</v>
      </c>
      <c r="M338" s="274">
        <f t="shared" si="74"/>
        <v>2048</v>
      </c>
      <c r="N338" s="274" t="s">
        <v>240</v>
      </c>
      <c r="O338" s="275"/>
      <c r="P338" s="303">
        <f>SIZEOF_IN_MIB(J338:M338, O337)</f>
        <v>7168</v>
      </c>
      <c r="Q338" s="275"/>
    </row>
    <row r="339">
      <c r="E339" s="266"/>
      <c r="F339" s="267"/>
      <c r="G339" s="268"/>
      <c r="H339" s="449" t="s">
        <v>244</v>
      </c>
      <c r="I339" s="271"/>
      <c r="J339" s="270"/>
      <c r="K339" s="269"/>
      <c r="L339" s="269" t="s">
        <v>33</v>
      </c>
      <c r="M339" s="269" t="s">
        <v>32</v>
      </c>
      <c r="N339" s="271" t="s">
        <v>240</v>
      </c>
      <c r="O339" s="272"/>
      <c r="P339" s="440"/>
      <c r="Q339" s="272"/>
    </row>
    <row r="340">
      <c r="E340" s="266"/>
      <c r="F340" s="278"/>
      <c r="G340" s="279"/>
      <c r="H340" s="534" t="s">
        <v>246</v>
      </c>
      <c r="I340" s="274" t="s">
        <v>239</v>
      </c>
      <c r="J340" s="274">
        <f t="shared" ref="J340:M340" si="75">J338/SHARDING(J339)</f>
        <v>2</v>
      </c>
      <c r="K340" s="274">
        <f t="shared" si="75"/>
        <v>256</v>
      </c>
      <c r="L340" s="274">
        <f t="shared" si="75"/>
        <v>3584</v>
      </c>
      <c r="M340" s="274">
        <f t="shared" si="75"/>
        <v>256</v>
      </c>
      <c r="N340" s="274" t="s">
        <v>240</v>
      </c>
      <c r="O340" s="241"/>
      <c r="P340" s="303">
        <f>SIZEOF_IN_MIB(J340:M340, O337)</f>
        <v>448</v>
      </c>
      <c r="Q340" s="241"/>
    </row>
    <row r="341">
      <c r="E341" s="266"/>
      <c r="F341" s="562" t="s">
        <v>257</v>
      </c>
      <c r="G341" s="260"/>
      <c r="H341" s="449" t="s">
        <v>238</v>
      </c>
      <c r="I341" s="271" t="s">
        <v>239</v>
      </c>
      <c r="J341" s="269">
        <v>2.0</v>
      </c>
      <c r="K341" s="269" t="s">
        <v>40</v>
      </c>
      <c r="L341" s="269" t="s">
        <v>159</v>
      </c>
      <c r="M341" s="269" t="s">
        <v>129</v>
      </c>
      <c r="N341" s="271" t="s">
        <v>240</v>
      </c>
      <c r="O341" s="478" t="s">
        <v>82</v>
      </c>
      <c r="P341" s="440"/>
      <c r="Q341" s="399" t="b">
        <v>0</v>
      </c>
    </row>
    <row r="342">
      <c r="E342" s="266"/>
      <c r="F342" s="267"/>
      <c r="G342" s="268"/>
      <c r="H342" s="302" t="s">
        <v>242</v>
      </c>
      <c r="I342" s="274" t="s">
        <v>239</v>
      </c>
      <c r="J342" s="274">
        <f t="shared" ref="J342:M342" si="76">PARAMS(J341)</f>
        <v>2</v>
      </c>
      <c r="K342" s="274">
        <f t="shared" si="76"/>
        <v>1024</v>
      </c>
      <c r="L342" s="274">
        <f t="shared" si="76"/>
        <v>8</v>
      </c>
      <c r="M342" s="274">
        <f t="shared" si="76"/>
        <v>2048</v>
      </c>
      <c r="N342" s="274" t="s">
        <v>240</v>
      </c>
      <c r="O342" s="275"/>
      <c r="P342" s="303">
        <f>SIZEOF_IN_MIB(J342:M342, O341)</f>
        <v>64</v>
      </c>
      <c r="Q342" s="275"/>
    </row>
    <row r="343">
      <c r="E343" s="266"/>
      <c r="F343" s="267"/>
      <c r="G343" s="268"/>
      <c r="H343" s="449" t="s">
        <v>244</v>
      </c>
      <c r="I343" s="271" t="s">
        <v>239</v>
      </c>
      <c r="J343" s="270"/>
      <c r="K343" s="269"/>
      <c r="L343" s="269"/>
      <c r="M343" s="269" t="s">
        <v>32</v>
      </c>
      <c r="N343" s="271" t="s">
        <v>240</v>
      </c>
      <c r="O343" s="272"/>
      <c r="P343" s="440"/>
      <c r="Q343" s="272"/>
    </row>
    <row r="344">
      <c r="E344" s="266"/>
      <c r="F344" s="278"/>
      <c r="G344" s="279"/>
      <c r="H344" s="534" t="s">
        <v>246</v>
      </c>
      <c r="I344" s="274" t="s">
        <v>239</v>
      </c>
      <c r="J344" s="274">
        <f t="shared" ref="J344:M344" si="77">J342/SHARDING(J343)</f>
        <v>2</v>
      </c>
      <c r="K344" s="274">
        <f t="shared" si="77"/>
        <v>1024</v>
      </c>
      <c r="L344" s="274">
        <f t="shared" si="77"/>
        <v>8</v>
      </c>
      <c r="M344" s="274">
        <f t="shared" si="77"/>
        <v>256</v>
      </c>
      <c r="N344" s="274" t="s">
        <v>240</v>
      </c>
      <c r="O344" s="241"/>
      <c r="P344" s="303">
        <f>SIZEOF_IN_MIB(J344:M344, O341)</f>
        <v>8</v>
      </c>
      <c r="Q344" s="241"/>
    </row>
    <row r="345">
      <c r="E345" s="266"/>
      <c r="F345" s="296" t="s">
        <v>335</v>
      </c>
      <c r="G345" s="533" t="s">
        <v>745</v>
      </c>
      <c r="H345" s="424" t="str">
        <f>L339</f>
        <v>data</v>
      </c>
      <c r="I345" s="564" t="s">
        <v>746</v>
      </c>
      <c r="J345" s="270"/>
      <c r="K345" s="270"/>
      <c r="L345" s="271"/>
      <c r="M345" s="271"/>
      <c r="N345" s="271"/>
      <c r="O345" s="270"/>
      <c r="P345" s="440"/>
      <c r="Q345" s="305"/>
    </row>
    <row r="346">
      <c r="E346" s="266"/>
      <c r="F346" s="266"/>
      <c r="G346" s="523" t="s">
        <v>338</v>
      </c>
      <c r="H346" s="565" t="s">
        <v>339</v>
      </c>
      <c r="I346" s="565"/>
      <c r="J346" s="374"/>
      <c r="K346" s="374"/>
      <c r="L346" s="375"/>
      <c r="M346" s="375"/>
      <c r="N346" s="375"/>
      <c r="O346" s="374"/>
      <c r="P346" s="536"/>
      <c r="Q346" s="504"/>
    </row>
    <row r="347">
      <c r="E347" s="266"/>
      <c r="F347" s="266"/>
      <c r="G347" s="526" t="s">
        <v>264</v>
      </c>
      <c r="H347" s="566">
        <f>SHARDING(H345)</f>
        <v>2</v>
      </c>
      <c r="I347" s="424"/>
      <c r="J347" s="270"/>
      <c r="K347" s="270"/>
      <c r="L347" s="271"/>
      <c r="M347" s="271"/>
      <c r="N347" s="271"/>
      <c r="O347" s="270"/>
      <c r="P347" s="440"/>
      <c r="Q347" s="305"/>
    </row>
    <row r="348">
      <c r="E348" s="266"/>
      <c r="F348" s="266"/>
      <c r="G348" s="526" t="s">
        <v>340</v>
      </c>
      <c r="H348" s="567">
        <f>P344/H347*(H347-1)</f>
        <v>4</v>
      </c>
      <c r="I348" s="481"/>
      <c r="J348" s="261"/>
      <c r="K348" s="261"/>
      <c r="L348" s="274"/>
      <c r="M348" s="274"/>
      <c r="N348" s="274"/>
      <c r="O348" s="261"/>
      <c r="P348" s="303"/>
      <c r="Q348" s="222"/>
    </row>
    <row r="349">
      <c r="E349" s="266"/>
      <c r="F349" s="266"/>
      <c r="G349" s="526" t="s">
        <v>341</v>
      </c>
      <c r="H349" s="568">
        <f>H348*H347</f>
        <v>8</v>
      </c>
      <c r="I349" s="424"/>
      <c r="J349" s="270"/>
      <c r="K349" s="270"/>
      <c r="L349" s="271"/>
      <c r="M349" s="271"/>
      <c r="N349" s="271"/>
      <c r="O349" s="270"/>
      <c r="P349" s="440"/>
      <c r="Q349" s="305"/>
    </row>
    <row r="350">
      <c r="E350" s="266"/>
      <c r="F350" s="266"/>
      <c r="G350" s="569" t="s">
        <v>342</v>
      </c>
      <c r="H350" s="570" t="s">
        <v>267</v>
      </c>
      <c r="I350" s="481"/>
      <c r="J350" s="571">
        <f>IFS(H347=8,12,
H347=4,4,
H347=2,1,
H347=1,0,
TRUE,NA())</f>
        <v>1</v>
      </c>
      <c r="K350" s="261"/>
      <c r="L350" s="274"/>
      <c r="M350" s="274"/>
      <c r="N350" s="274"/>
      <c r="O350" s="261"/>
      <c r="P350" s="303"/>
      <c r="Q350" s="222"/>
    </row>
    <row r="351">
      <c r="E351" s="266"/>
      <c r="F351" s="266"/>
      <c r="G351" s="266"/>
      <c r="H351" s="572" t="s">
        <v>343</v>
      </c>
      <c r="I351" s="305"/>
      <c r="J351" s="573">
        <f>HW_SPEC("# of TensorCore per Chip")</f>
        <v>2</v>
      </c>
      <c r="K351" s="270"/>
      <c r="L351" s="271"/>
      <c r="M351" s="271"/>
      <c r="N351" s="271"/>
      <c r="O351" s="270"/>
      <c r="P351" s="440"/>
      <c r="Q351" s="305"/>
    </row>
    <row r="352">
      <c r="E352" s="266"/>
      <c r="F352" s="266"/>
      <c r="G352" s="277"/>
      <c r="H352" s="574" t="s">
        <v>269</v>
      </c>
      <c r="I352" s="481"/>
      <c r="J352" s="575">
        <f>REDUCE_SCATTER_CHIP2CHIP_TIME_MS2(H349*J351,J350)</f>
        <v>0.09765625</v>
      </c>
      <c r="K352" s="261"/>
      <c r="L352" s="274"/>
      <c r="M352" s="274"/>
      <c r="N352" s="274"/>
      <c r="O352" s="261"/>
      <c r="P352" s="303"/>
      <c r="Q352" s="222"/>
    </row>
    <row r="353">
      <c r="E353" s="266"/>
      <c r="F353" s="266"/>
      <c r="G353" s="576" t="s">
        <v>344</v>
      </c>
      <c r="H353" s="577" t="s">
        <v>269</v>
      </c>
      <c r="I353" s="305"/>
      <c r="J353" s="578">
        <f>REDUCE_SCATTER_CORE2CORE_TIME_MS(H349)</f>
        <v>0.006510416667</v>
      </c>
      <c r="K353" s="270"/>
      <c r="L353" s="271"/>
      <c r="M353" s="271"/>
      <c r="N353" s="271"/>
      <c r="O353" s="270"/>
      <c r="P353" s="440"/>
      <c r="Q353" s="305"/>
    </row>
    <row r="354">
      <c r="E354" s="266"/>
      <c r="F354" s="266"/>
      <c r="G354" s="172"/>
      <c r="H354" s="222"/>
      <c r="I354" s="481"/>
      <c r="J354" s="261"/>
      <c r="K354" s="261"/>
      <c r="L354" s="274"/>
      <c r="M354" s="274"/>
      <c r="N354" s="274"/>
      <c r="O354" s="261"/>
      <c r="P354" s="303"/>
      <c r="Q354" s="222"/>
    </row>
    <row r="355">
      <c r="E355" s="266"/>
      <c r="F355" s="266"/>
      <c r="G355" s="523" t="s">
        <v>345</v>
      </c>
      <c r="H355" s="579" t="s">
        <v>346</v>
      </c>
      <c r="I355" s="580"/>
      <c r="J355" s="374"/>
      <c r="K355" s="374"/>
      <c r="L355" s="375"/>
      <c r="M355" s="375"/>
      <c r="N355" s="375"/>
      <c r="O355" s="374"/>
      <c r="P355" s="536"/>
      <c r="Q355" s="504"/>
    </row>
    <row r="356">
      <c r="E356" s="266"/>
      <c r="F356" s="266"/>
      <c r="G356" s="533" t="s">
        <v>347</v>
      </c>
      <c r="H356" s="581">
        <f>P344/2</f>
        <v>4</v>
      </c>
      <c r="I356" s="582"/>
      <c r="J356" s="380"/>
      <c r="K356" s="380"/>
      <c r="L356" s="381"/>
      <c r="M356" s="381"/>
      <c r="N356" s="381"/>
      <c r="O356" s="380"/>
      <c r="P356" s="394"/>
      <c r="Q356" s="172"/>
    </row>
    <row r="357">
      <c r="E357" s="266"/>
      <c r="F357" s="266"/>
      <c r="G357" s="172"/>
      <c r="H357" s="172"/>
      <c r="I357" s="582"/>
      <c r="J357" s="380"/>
      <c r="K357" s="380"/>
      <c r="L357" s="381"/>
      <c r="M357" s="381"/>
      <c r="N357" s="381"/>
      <c r="O357" s="380"/>
      <c r="P357" s="394"/>
      <c r="Q357" s="172"/>
    </row>
    <row r="358">
      <c r="E358" s="266"/>
      <c r="F358" s="266"/>
      <c r="G358" s="523" t="s">
        <v>215</v>
      </c>
      <c r="H358" s="579" t="s">
        <v>348</v>
      </c>
      <c r="I358" s="580"/>
      <c r="J358" s="374"/>
      <c r="K358" s="374"/>
      <c r="L358" s="375"/>
      <c r="M358" s="375"/>
      <c r="N358" s="375"/>
      <c r="O358" s="374"/>
      <c r="P358" s="536"/>
      <c r="Q358" s="504"/>
    </row>
    <row r="359">
      <c r="E359" s="266"/>
      <c r="F359" s="266"/>
      <c r="G359" s="526" t="s">
        <v>264</v>
      </c>
      <c r="H359" s="583">
        <f>H347</f>
        <v>2</v>
      </c>
      <c r="I359" s="582"/>
      <c r="J359" s="380"/>
      <c r="K359" s="380"/>
      <c r="L359" s="381"/>
      <c r="M359" s="381"/>
      <c r="N359" s="381"/>
      <c r="O359" s="380"/>
      <c r="P359" s="394"/>
      <c r="Q359" s="172"/>
    </row>
    <row r="360">
      <c r="E360" s="266"/>
      <c r="F360" s="266"/>
      <c r="G360" s="526" t="s">
        <v>349</v>
      </c>
      <c r="H360" s="584">
        <f>H356/H359 * (H359-1)</f>
        <v>2</v>
      </c>
      <c r="I360" s="582"/>
      <c r="J360" s="380"/>
      <c r="K360" s="380"/>
      <c r="L360" s="381"/>
      <c r="M360" s="381"/>
      <c r="N360" s="381"/>
      <c r="O360" s="380"/>
      <c r="P360" s="394"/>
      <c r="Q360" s="172"/>
    </row>
    <row r="361">
      <c r="E361" s="266"/>
      <c r="F361" s="266"/>
      <c r="G361" s="526" t="s">
        <v>266</v>
      </c>
      <c r="H361" s="584">
        <f>H360*H359</f>
        <v>4</v>
      </c>
      <c r="I361" s="582"/>
      <c r="J361" s="380"/>
      <c r="K361" s="380"/>
      <c r="L361" s="381"/>
      <c r="M361" s="381"/>
      <c r="N361" s="381"/>
      <c r="O361" s="380"/>
      <c r="P361" s="394"/>
      <c r="Q361" s="172"/>
    </row>
    <row r="362">
      <c r="E362" s="266"/>
      <c r="F362" s="266"/>
      <c r="G362" s="585" t="s">
        <v>342</v>
      </c>
      <c r="H362" s="311" t="s">
        <v>267</v>
      </c>
      <c r="I362" s="172"/>
      <c r="J362" s="586">
        <f>IFS(H359=8,12,
H359=4,4,
H359=2,1,
TRUE,NA())</f>
        <v>1</v>
      </c>
      <c r="K362" s="380"/>
      <c r="L362" s="381"/>
      <c r="M362" s="381"/>
      <c r="N362" s="381"/>
      <c r="O362" s="380"/>
      <c r="P362" s="394"/>
      <c r="Q362" s="172"/>
      <c r="S362" s="587"/>
    </row>
    <row r="363">
      <c r="E363" s="266"/>
      <c r="F363" s="266"/>
      <c r="G363" s="266"/>
      <c r="H363" s="311" t="s">
        <v>343</v>
      </c>
      <c r="I363" s="172"/>
      <c r="J363" s="588">
        <f>HW_SPEC("# of TensorCore per Chip")</f>
        <v>2</v>
      </c>
      <c r="K363" s="380"/>
      <c r="L363" s="381"/>
      <c r="M363" s="381"/>
      <c r="N363" s="381"/>
      <c r="O363" s="380"/>
      <c r="P363" s="394"/>
      <c r="Q363" s="172"/>
    </row>
    <row r="364">
      <c r="E364" s="266"/>
      <c r="F364" s="266"/>
      <c r="G364" s="277"/>
      <c r="H364" s="328" t="s">
        <v>269</v>
      </c>
      <c r="I364" s="582"/>
      <c r="J364" s="589">
        <f>REDUCE_SCATTER_CHIP2CHIP_TIME_MS2(H361*J363,J362)</f>
        <v>0.048828125</v>
      </c>
      <c r="K364" s="380"/>
      <c r="L364" s="381"/>
      <c r="M364" s="381"/>
      <c r="N364" s="381"/>
      <c r="O364" s="380"/>
      <c r="P364" s="394"/>
      <c r="Q364" s="172"/>
    </row>
    <row r="365">
      <c r="E365" s="266"/>
      <c r="F365" s="266"/>
      <c r="G365" s="590" t="s">
        <v>344</v>
      </c>
      <c r="H365" s="328" t="s">
        <v>269</v>
      </c>
      <c r="I365" s="582"/>
      <c r="J365" s="589">
        <f>REDUCE_SCATTER_CORE2CORE_TIME_MS(H361)</f>
        <v>0.003255208333</v>
      </c>
      <c r="K365" s="380"/>
      <c r="L365" s="381"/>
      <c r="M365" s="381"/>
      <c r="N365" s="381"/>
      <c r="O365" s="380"/>
      <c r="P365" s="394"/>
      <c r="Q365" s="172"/>
    </row>
    <row r="366">
      <c r="E366" s="266"/>
      <c r="F366" s="266"/>
      <c r="G366" s="526"/>
      <c r="H366" s="591"/>
      <c r="I366" s="582"/>
      <c r="J366" s="380"/>
      <c r="K366" s="380"/>
      <c r="L366" s="381"/>
      <c r="M366" s="381"/>
      <c r="N366" s="381"/>
      <c r="O366" s="380"/>
      <c r="P366" s="394"/>
      <c r="Q366" s="172"/>
    </row>
    <row r="367">
      <c r="E367" s="266"/>
      <c r="F367" s="266"/>
      <c r="G367" s="523" t="s">
        <v>350</v>
      </c>
      <c r="H367" s="592" t="s">
        <v>344</v>
      </c>
      <c r="I367" s="580"/>
      <c r="J367" s="374"/>
      <c r="K367" s="374"/>
      <c r="L367" s="375"/>
      <c r="M367" s="375"/>
      <c r="N367" s="375"/>
      <c r="O367" s="374"/>
      <c r="P367" s="536"/>
      <c r="Q367" s="504"/>
    </row>
    <row r="368">
      <c r="E368" s="266"/>
      <c r="F368" s="266"/>
      <c r="G368" s="593" t="s">
        <v>352</v>
      </c>
      <c r="H368" s="594">
        <f>IFS(H367=G350,J352,
H367=G353,J353 ,
TRUE,0)</f>
        <v>0.006510416667</v>
      </c>
      <c r="I368" s="582"/>
      <c r="J368" s="380"/>
      <c r="K368" s="380"/>
      <c r="L368" s="381"/>
      <c r="M368" s="381"/>
      <c r="N368" s="381"/>
      <c r="O368" s="380"/>
      <c r="P368" s="394"/>
      <c r="Q368" s="172"/>
    </row>
    <row r="369">
      <c r="E369" s="266"/>
      <c r="F369" s="266"/>
      <c r="G369" s="593" t="s">
        <v>353</v>
      </c>
      <c r="H369" s="594">
        <f>IFS(H367=G362,J364,
H367=G365,J365 ,
TRUE,0)</f>
        <v>0.003255208333</v>
      </c>
      <c r="I369" s="582"/>
      <c r="J369" s="380"/>
      <c r="K369" s="380"/>
      <c r="L369" s="381"/>
      <c r="M369" s="381"/>
      <c r="N369" s="381"/>
      <c r="O369" s="380"/>
      <c r="P369" s="394"/>
      <c r="Q369" s="172"/>
    </row>
    <row r="370">
      <c r="E370" s="266"/>
      <c r="F370" s="277"/>
      <c r="G370" s="523" t="s">
        <v>298</v>
      </c>
      <c r="H370" s="557">
        <f>SUM(H368:H369)</f>
        <v>0.009765625</v>
      </c>
      <c r="I370" s="513"/>
      <c r="J370" s="374"/>
      <c r="K370" s="374"/>
      <c r="L370" s="375"/>
      <c r="M370" s="375"/>
      <c r="N370" s="375"/>
      <c r="O370" s="374"/>
      <c r="P370" s="536"/>
      <c r="Q370" s="504"/>
    </row>
    <row r="371">
      <c r="E371" s="266"/>
      <c r="F371" s="541" t="s">
        <v>285</v>
      </c>
      <c r="G371" s="533" t="s">
        <v>286</v>
      </c>
      <c r="H371" s="595" t="str">
        <f>VLOOKUP(O333&amp;","&amp;O337,$T$2:$W$11,4, FALSE)</f>
        <v>fp8</v>
      </c>
      <c r="I371" s="386"/>
      <c r="J371" s="380"/>
      <c r="K371" s="380"/>
      <c r="L371" s="381"/>
      <c r="M371" s="381"/>
      <c r="N371" s="381"/>
      <c r="O371" s="380"/>
      <c r="P371" s="394"/>
      <c r="Q371" s="172"/>
    </row>
    <row r="372">
      <c r="E372" s="266"/>
      <c r="F372" s="266"/>
      <c r="G372" s="533" t="s">
        <v>360</v>
      </c>
      <c r="H372" s="599" t="str">
        <f>CALCULATE_FLOPS(J336:M336,J340:M340,L340,K340,H371)</f>
        <v>#N/A</v>
      </c>
      <c r="I372" s="386"/>
      <c r="J372" s="380"/>
      <c r="K372" s="380"/>
      <c r="L372" s="381"/>
      <c r="M372" s="381"/>
      <c r="N372" s="381"/>
      <c r="O372" s="380"/>
      <c r="P372" s="394"/>
      <c r="Q372" s="172"/>
    </row>
    <row r="373">
      <c r="E373" s="266"/>
      <c r="F373" s="277"/>
      <c r="G373" s="600" t="s">
        <v>288</v>
      </c>
      <c r="H373" s="601" t="str">
        <f>COMPUTE_TIME_MS(H372, H371)</f>
        <v>#N/A</v>
      </c>
      <c r="I373" s="390"/>
      <c r="J373" s="391"/>
      <c r="K373" s="391"/>
      <c r="L373" s="392"/>
      <c r="M373" s="392"/>
      <c r="N373" s="392"/>
      <c r="O373" s="391"/>
      <c r="P373" s="602"/>
      <c r="Q373" s="172"/>
    </row>
    <row r="374">
      <c r="E374" s="266"/>
      <c r="F374" s="541" t="s">
        <v>289</v>
      </c>
      <c r="G374" s="595" t="s">
        <v>290</v>
      </c>
      <c r="H374" s="603">
        <f>IF(Q333,0,P336)+IF(Q337,0,P340)+IF(Q341,0,P344 / 2)</f>
        <v>480</v>
      </c>
      <c r="I374" s="380"/>
      <c r="J374" s="380"/>
      <c r="K374" s="380"/>
      <c r="L374" s="381"/>
      <c r="M374" s="381"/>
      <c r="N374" s="381"/>
      <c r="O374" s="380"/>
      <c r="P374" s="394"/>
      <c r="Q374" s="172"/>
    </row>
    <row r="375">
      <c r="E375" s="277"/>
      <c r="F375" s="277"/>
      <c r="G375" s="604" t="s">
        <v>291</v>
      </c>
      <c r="H375" s="601">
        <f>HBM_TIME_MS(H374)</f>
        <v>0.1602016405</v>
      </c>
      <c r="I375" s="391"/>
      <c r="J375" s="391"/>
      <c r="K375" s="391"/>
      <c r="L375" s="392"/>
      <c r="M375" s="392"/>
      <c r="N375" s="392"/>
      <c r="O375" s="391"/>
      <c r="P375" s="602"/>
      <c r="Q375" s="172"/>
    </row>
    <row r="376">
      <c r="E376" s="258" t="s">
        <v>361</v>
      </c>
      <c r="F376" s="559" t="s">
        <v>249</v>
      </c>
      <c r="G376" s="260"/>
      <c r="H376" s="298" t="s">
        <v>238</v>
      </c>
      <c r="I376" s="290" t="s">
        <v>239</v>
      </c>
      <c r="J376" s="195"/>
      <c r="K376" s="195" t="s">
        <v>40</v>
      </c>
      <c r="L376" s="195" t="s">
        <v>159</v>
      </c>
      <c r="M376" s="398" t="s">
        <v>129</v>
      </c>
      <c r="N376" s="290" t="s">
        <v>240</v>
      </c>
      <c r="O376" s="291" t="s">
        <v>63</v>
      </c>
      <c r="P376" s="301"/>
      <c r="Q376" s="291" t="b">
        <v>0</v>
      </c>
    </row>
    <row r="377">
      <c r="E377" s="266"/>
      <c r="F377" s="267"/>
      <c r="G377" s="268"/>
      <c r="H377" s="300" t="s">
        <v>242</v>
      </c>
      <c r="I377" s="290" t="s">
        <v>239</v>
      </c>
      <c r="J377" s="289"/>
      <c r="K377" s="290">
        <f t="shared" ref="K377:M377" si="78">PARAMS(K376)</f>
        <v>1024</v>
      </c>
      <c r="L377" s="290">
        <f t="shared" si="78"/>
        <v>8</v>
      </c>
      <c r="M377" s="290">
        <f t="shared" si="78"/>
        <v>2048</v>
      </c>
      <c r="N377" s="290" t="s">
        <v>240</v>
      </c>
      <c r="O377" s="266"/>
      <c r="P377" s="301">
        <f>SIZEOF_IN_MIB(J377:M377, O376)</f>
        <v>16</v>
      </c>
      <c r="Q377" s="266"/>
    </row>
    <row r="378">
      <c r="E378" s="266"/>
      <c r="F378" s="267"/>
      <c r="G378" s="268"/>
      <c r="H378" s="561" t="s">
        <v>244</v>
      </c>
      <c r="I378" s="289" t="s">
        <v>239</v>
      </c>
      <c r="J378" s="290"/>
      <c r="K378" s="195"/>
      <c r="L378" s="195"/>
      <c r="M378" s="195" t="s">
        <v>32</v>
      </c>
      <c r="N378" s="289" t="s">
        <v>240</v>
      </c>
      <c r="O378" s="266"/>
      <c r="P378" s="301"/>
      <c r="Q378" s="266"/>
    </row>
    <row r="379">
      <c r="E379" s="266"/>
      <c r="F379" s="278"/>
      <c r="G379" s="279"/>
      <c r="H379" s="300" t="s">
        <v>246</v>
      </c>
      <c r="I379" s="289" t="s">
        <v>239</v>
      </c>
      <c r="J379" s="290"/>
      <c r="K379" s="289">
        <f t="shared" ref="K379:M379" si="79">K377/SHARDING(K378)</f>
        <v>1024</v>
      </c>
      <c r="L379" s="289">
        <f t="shared" si="79"/>
        <v>8</v>
      </c>
      <c r="M379" s="289">
        <f t="shared" si="79"/>
        <v>256</v>
      </c>
      <c r="N379" s="289" t="s">
        <v>240</v>
      </c>
      <c r="O379" s="277"/>
      <c r="P379" s="301">
        <f>SIZEOF_IN_MIB(J379:M379, O376)</f>
        <v>2</v>
      </c>
      <c r="Q379" s="277"/>
    </row>
    <row r="380">
      <c r="E380" s="266"/>
      <c r="F380" s="562" t="s">
        <v>253</v>
      </c>
      <c r="G380" s="260"/>
      <c r="H380" s="561" t="s">
        <v>238</v>
      </c>
      <c r="I380" s="289" t="s">
        <v>239</v>
      </c>
      <c r="J380" s="290"/>
      <c r="K380" s="195" t="s">
        <v>131</v>
      </c>
      <c r="L380" s="398" t="s">
        <v>129</v>
      </c>
      <c r="M380" s="195" t="s">
        <v>125</v>
      </c>
      <c r="N380" s="289" t="s">
        <v>240</v>
      </c>
      <c r="O380" s="291" t="s">
        <v>63</v>
      </c>
      <c r="P380" s="301"/>
      <c r="Q380" s="291" t="b">
        <v>0</v>
      </c>
    </row>
    <row r="381">
      <c r="E381" s="266"/>
      <c r="F381" s="267"/>
      <c r="G381" s="268"/>
      <c r="H381" s="300" t="s">
        <v>242</v>
      </c>
      <c r="I381" s="289" t="s">
        <v>239</v>
      </c>
      <c r="J381" s="290"/>
      <c r="K381" s="289">
        <f t="shared" ref="K381:M381" si="80">PARAMS(K380)</f>
        <v>256</v>
      </c>
      <c r="L381" s="289">
        <f t="shared" si="80"/>
        <v>2048</v>
      </c>
      <c r="M381" s="289">
        <f t="shared" si="80"/>
        <v>7168</v>
      </c>
      <c r="N381" s="289" t="s">
        <v>240</v>
      </c>
      <c r="O381" s="266"/>
      <c r="P381" s="301">
        <f>SIZEOF_IN_MIB(J381:M381, O380)</f>
        <v>3584</v>
      </c>
      <c r="Q381" s="266"/>
    </row>
    <row r="382">
      <c r="E382" s="266"/>
      <c r="F382" s="267"/>
      <c r="G382" s="268"/>
      <c r="H382" s="561" t="s">
        <v>244</v>
      </c>
      <c r="I382" s="289" t="s">
        <v>239</v>
      </c>
      <c r="J382" s="290"/>
      <c r="K382" s="195"/>
      <c r="L382" s="195" t="s">
        <v>32</v>
      </c>
      <c r="M382" s="195" t="s">
        <v>33</v>
      </c>
      <c r="N382" s="289" t="s">
        <v>240</v>
      </c>
      <c r="O382" s="266"/>
      <c r="P382" s="301"/>
      <c r="Q382" s="266"/>
    </row>
    <row r="383">
      <c r="E383" s="266"/>
      <c r="F383" s="278"/>
      <c r="G383" s="279"/>
      <c r="H383" s="561" t="s">
        <v>246</v>
      </c>
      <c r="I383" s="289" t="s">
        <v>239</v>
      </c>
      <c r="J383" s="290"/>
      <c r="K383" s="289">
        <f t="shared" ref="K383:M383" si="81">K381/SHARDING(K382)</f>
        <v>256</v>
      </c>
      <c r="L383" s="289">
        <f t="shared" si="81"/>
        <v>256</v>
      </c>
      <c r="M383" s="289">
        <f t="shared" si="81"/>
        <v>3584</v>
      </c>
      <c r="N383" s="289" t="s">
        <v>240</v>
      </c>
      <c r="O383" s="277"/>
      <c r="P383" s="301">
        <f>SIZEOF_IN_MIB(J383:M383, O380)</f>
        <v>224</v>
      </c>
      <c r="Q383" s="277"/>
    </row>
    <row r="384">
      <c r="E384" s="266"/>
      <c r="F384" s="562" t="s">
        <v>257</v>
      </c>
      <c r="G384" s="260"/>
      <c r="H384" s="561" t="s">
        <v>238</v>
      </c>
      <c r="I384" s="289" t="s">
        <v>239</v>
      </c>
      <c r="J384" s="290"/>
      <c r="K384" s="195" t="s">
        <v>40</v>
      </c>
      <c r="L384" s="195" t="s">
        <v>159</v>
      </c>
      <c r="M384" s="195" t="s">
        <v>125</v>
      </c>
      <c r="N384" s="289" t="s">
        <v>240</v>
      </c>
      <c r="O384" s="605" t="s">
        <v>82</v>
      </c>
      <c r="P384" s="301"/>
      <c r="Q384" s="291" t="b">
        <v>0</v>
      </c>
    </row>
    <row r="385">
      <c r="E385" s="266"/>
      <c r="F385" s="267"/>
      <c r="G385" s="268"/>
      <c r="H385" s="300" t="s">
        <v>242</v>
      </c>
      <c r="I385" s="289" t="s">
        <v>239</v>
      </c>
      <c r="J385" s="290"/>
      <c r="K385" s="289">
        <f t="shared" ref="K385:M385" si="82">PARAMS(K384)</f>
        <v>1024</v>
      </c>
      <c r="L385" s="289">
        <f t="shared" si="82"/>
        <v>8</v>
      </c>
      <c r="M385" s="289">
        <f t="shared" si="82"/>
        <v>7168</v>
      </c>
      <c r="N385" s="289" t="s">
        <v>240</v>
      </c>
      <c r="O385" s="266"/>
      <c r="P385" s="301">
        <f>SIZEOF_IN_MIB(J385:M385, O384)</f>
        <v>112</v>
      </c>
      <c r="Q385" s="266"/>
    </row>
    <row r="386">
      <c r="E386" s="266"/>
      <c r="F386" s="267"/>
      <c r="G386" s="268"/>
      <c r="H386" s="561" t="s">
        <v>244</v>
      </c>
      <c r="I386" s="289" t="s">
        <v>239</v>
      </c>
      <c r="J386" s="290"/>
      <c r="K386" s="195"/>
      <c r="L386" s="195"/>
      <c r="M386" s="195" t="s">
        <v>33</v>
      </c>
      <c r="N386" s="289" t="s">
        <v>240</v>
      </c>
      <c r="O386" s="266"/>
      <c r="P386" s="301"/>
      <c r="Q386" s="266"/>
    </row>
    <row r="387">
      <c r="E387" s="266"/>
      <c r="F387" s="278"/>
      <c r="G387" s="279"/>
      <c r="H387" s="561" t="s">
        <v>246</v>
      </c>
      <c r="I387" s="289" t="s">
        <v>239</v>
      </c>
      <c r="J387" s="289"/>
      <c r="K387" s="289">
        <f t="shared" ref="K387:M387" si="83">K385/SHARDING(K386)</f>
        <v>1024</v>
      </c>
      <c r="L387" s="289">
        <f t="shared" si="83"/>
        <v>8</v>
      </c>
      <c r="M387" s="289">
        <f t="shared" si="83"/>
        <v>3584</v>
      </c>
      <c r="N387" s="289" t="s">
        <v>240</v>
      </c>
      <c r="O387" s="277"/>
      <c r="P387" s="301">
        <f>SIZEOF_IN_MIB(J387:M387, O384)</f>
        <v>56</v>
      </c>
      <c r="Q387" s="277"/>
    </row>
    <row r="388">
      <c r="E388" s="266"/>
      <c r="F388" s="296" t="s">
        <v>335</v>
      </c>
      <c r="G388" s="606" t="s">
        <v>747</v>
      </c>
      <c r="H388" s="607" t="str">
        <f>L382</f>
        <v>model</v>
      </c>
      <c r="I388" s="290"/>
      <c r="J388" s="172"/>
      <c r="K388" s="290"/>
      <c r="L388" s="289"/>
      <c r="M388" s="289"/>
      <c r="N388" s="289"/>
      <c r="O388" s="290"/>
      <c r="P388" s="301"/>
      <c r="Q388" s="608"/>
    </row>
    <row r="389">
      <c r="E389" s="266"/>
      <c r="F389" s="266"/>
      <c r="G389" s="609" t="s">
        <v>363</v>
      </c>
      <c r="H389" s="610" t="s">
        <v>748</v>
      </c>
      <c r="I389" s="374"/>
      <c r="J389" s="374"/>
      <c r="K389" s="374"/>
      <c r="L389" s="375"/>
      <c r="M389" s="375"/>
      <c r="N389" s="375"/>
      <c r="O389" s="374"/>
      <c r="P389" s="536"/>
      <c r="Q389" s="376"/>
    </row>
    <row r="390">
      <c r="E390" s="266"/>
      <c r="F390" s="266"/>
      <c r="G390" s="611" t="s">
        <v>264</v>
      </c>
      <c r="H390" s="300">
        <f>SHARDING(H388)</f>
        <v>8</v>
      </c>
      <c r="I390" s="290"/>
      <c r="J390" s="290"/>
      <c r="K390" s="290"/>
      <c r="L390" s="289"/>
      <c r="M390" s="289"/>
      <c r="N390" s="289"/>
      <c r="O390" s="290"/>
      <c r="P390" s="301"/>
      <c r="Q390" s="608"/>
    </row>
    <row r="391">
      <c r="E391" s="266"/>
      <c r="F391" s="266"/>
      <c r="G391" s="611" t="s">
        <v>349</v>
      </c>
      <c r="H391" s="612">
        <f>P387 / H390 * (H390-1)</f>
        <v>49</v>
      </c>
      <c r="I391" s="290"/>
      <c r="J391" s="290"/>
      <c r="K391" s="290"/>
      <c r="L391" s="289"/>
      <c r="M391" s="289"/>
      <c r="N391" s="289"/>
      <c r="O391" s="290"/>
      <c r="P391" s="301"/>
      <c r="Q391" s="608"/>
    </row>
    <row r="392">
      <c r="E392" s="266"/>
      <c r="F392" s="266"/>
      <c r="G392" s="611" t="s">
        <v>266</v>
      </c>
      <c r="H392" s="612">
        <f>H391*H390</f>
        <v>392</v>
      </c>
      <c r="I392" s="290"/>
      <c r="J392" s="290"/>
      <c r="K392" s="290"/>
      <c r="L392" s="289"/>
      <c r="M392" s="289"/>
      <c r="N392" s="289"/>
      <c r="O392" s="290"/>
      <c r="P392" s="301"/>
      <c r="Q392" s="608"/>
    </row>
    <row r="393">
      <c r="E393" s="266"/>
      <c r="F393" s="266"/>
      <c r="G393" s="311" t="s">
        <v>267</v>
      </c>
      <c r="H393" s="586">
        <f>IFS(H390=8,12,
H390=4,4,
H390=2,1,
TRUE,NA())</f>
        <v>12</v>
      </c>
      <c r="I393" s="172"/>
      <c r="J393" s="290"/>
      <c r="K393" s="290"/>
      <c r="L393" s="289"/>
      <c r="M393" s="289"/>
      <c r="N393" s="289"/>
      <c r="O393" s="290"/>
      <c r="P393" s="301"/>
      <c r="Q393" s="608"/>
    </row>
    <row r="394">
      <c r="E394" s="266"/>
      <c r="F394" s="266"/>
      <c r="G394" s="613" t="s">
        <v>298</v>
      </c>
      <c r="H394" s="614">
        <f>ALL_REDUCE_CHIP2CHIP_TIME_MS(H392,H393)</f>
        <v>0.3987630208</v>
      </c>
      <c r="I394" s="290"/>
      <c r="J394" s="290"/>
      <c r="K394" s="290"/>
      <c r="L394" s="289"/>
      <c r="M394" s="289"/>
      <c r="N394" s="289"/>
      <c r="O394" s="290"/>
      <c r="P394" s="301"/>
      <c r="Q394" s="608"/>
    </row>
    <row r="395">
      <c r="E395" s="266"/>
      <c r="F395" s="266"/>
      <c r="G395" s="613"/>
      <c r="H395" s="614"/>
      <c r="I395" s="290"/>
      <c r="J395" s="290"/>
      <c r="K395" s="290"/>
      <c r="L395" s="289"/>
      <c r="M395" s="289"/>
      <c r="N395" s="289"/>
      <c r="O395" s="290"/>
      <c r="P395" s="301"/>
      <c r="Q395" s="608"/>
    </row>
    <row r="396">
      <c r="E396" s="266"/>
      <c r="F396" s="266"/>
      <c r="G396" s="609" t="s">
        <v>365</v>
      </c>
      <c r="H396" s="615" t="s">
        <v>366</v>
      </c>
      <c r="I396" s="374"/>
      <c r="J396" s="374"/>
      <c r="K396" s="374"/>
      <c r="L396" s="375"/>
      <c r="M396" s="375"/>
      <c r="N396" s="375"/>
      <c r="O396" s="374"/>
      <c r="P396" s="536"/>
      <c r="Q396" s="376"/>
    </row>
    <row r="397">
      <c r="E397" s="266"/>
      <c r="F397" s="266"/>
      <c r="G397" s="284" t="s">
        <v>298</v>
      </c>
      <c r="H397" s="601">
        <f>0</f>
        <v>0</v>
      </c>
      <c r="I397" s="290"/>
      <c r="J397" s="290"/>
      <c r="K397" s="290"/>
      <c r="L397" s="289"/>
      <c r="M397" s="289"/>
      <c r="N397" s="289"/>
      <c r="O397" s="290"/>
      <c r="P397" s="301"/>
      <c r="Q397" s="608"/>
    </row>
    <row r="398">
      <c r="E398" s="266"/>
      <c r="F398" s="266"/>
      <c r="G398" s="284"/>
      <c r="H398" s="601"/>
      <c r="I398" s="290"/>
      <c r="J398" s="290"/>
      <c r="K398" s="290"/>
      <c r="L398" s="289"/>
      <c r="M398" s="289"/>
      <c r="N398" s="289"/>
      <c r="O398" s="290"/>
      <c r="P398" s="301"/>
      <c r="Q398" s="608"/>
    </row>
    <row r="399">
      <c r="E399" s="266"/>
      <c r="F399" s="266"/>
      <c r="G399" s="523" t="s">
        <v>350</v>
      </c>
      <c r="H399" s="616" t="s">
        <v>365</v>
      </c>
      <c r="I399" s="374"/>
      <c r="J399" s="374"/>
      <c r="K399" s="374"/>
      <c r="L399" s="375"/>
      <c r="M399" s="375"/>
      <c r="N399" s="375"/>
      <c r="O399" s="374"/>
      <c r="P399" s="536"/>
      <c r="Q399" s="376"/>
    </row>
    <row r="400">
      <c r="E400" s="266"/>
      <c r="F400" s="277"/>
      <c r="G400" s="600" t="s">
        <v>298</v>
      </c>
      <c r="H400" s="601">
        <f>IFS(H399=G389,H394,H399=G396,H397,TRUE,0)</f>
        <v>0</v>
      </c>
      <c r="I400" s="617"/>
      <c r="J400" s="290"/>
      <c r="K400" s="290"/>
      <c r="L400" s="289"/>
      <c r="M400" s="289"/>
      <c r="N400" s="289"/>
      <c r="O400" s="290"/>
      <c r="P400" s="301"/>
      <c r="Q400" s="608"/>
    </row>
    <row r="401">
      <c r="E401" s="266"/>
      <c r="F401" s="541" t="s">
        <v>285</v>
      </c>
      <c r="G401" s="533" t="s">
        <v>286</v>
      </c>
      <c r="H401" s="595" t="str">
        <f>VLOOKUP(O376&amp;","&amp;O380,$T$2:$W$11,4, FALSE)</f>
        <v>fp8</v>
      </c>
      <c r="I401" s="386"/>
      <c r="J401" s="380"/>
      <c r="K401" s="380"/>
      <c r="L401" s="381"/>
      <c r="M401" s="381"/>
      <c r="N401" s="381"/>
      <c r="O401" s="380"/>
      <c r="P401" s="394"/>
      <c r="Q401" s="172"/>
    </row>
    <row r="402">
      <c r="E402" s="266"/>
      <c r="F402" s="266"/>
      <c r="G402" s="595" t="s">
        <v>299</v>
      </c>
      <c r="H402" s="618" t="str">
        <f>CALCULATE_FLOPS(J379:M379,J383:M383,L383,K383,H401)</f>
        <v>#N/A</v>
      </c>
      <c r="I402" s="418"/>
      <c r="J402" s="261"/>
      <c r="K402" s="261"/>
      <c r="L402" s="274"/>
      <c r="M402" s="274"/>
      <c r="N402" s="274"/>
      <c r="O402" s="261"/>
      <c r="P402" s="303"/>
      <c r="Q402" s="222"/>
    </row>
    <row r="403">
      <c r="E403" s="266"/>
      <c r="F403" s="277"/>
      <c r="G403" s="600" t="s">
        <v>288</v>
      </c>
      <c r="H403" s="619" t="str">
        <f>COMPUTE_TIME_MS(H402, H401)</f>
        <v>#N/A</v>
      </c>
      <c r="I403" s="390"/>
      <c r="J403" s="391"/>
      <c r="K403" s="391"/>
      <c r="L403" s="392"/>
      <c r="M403" s="392"/>
      <c r="N403" s="392"/>
      <c r="O403" s="391"/>
      <c r="P403" s="602"/>
      <c r="Q403" s="305"/>
    </row>
    <row r="404">
      <c r="E404" s="266"/>
      <c r="F404" s="541" t="s">
        <v>289</v>
      </c>
      <c r="G404" s="595" t="s">
        <v>290</v>
      </c>
      <c r="H404" s="620">
        <f>IF(Q376,0,P379)+IF(Q380,0,P383)+IF(Q384,0,P387)</f>
        <v>282</v>
      </c>
      <c r="I404" s="261"/>
      <c r="J404" s="261"/>
      <c r="K404" s="261"/>
      <c r="L404" s="274"/>
      <c r="M404" s="274"/>
      <c r="N404" s="274"/>
      <c r="O404" s="261"/>
      <c r="P404" s="303"/>
      <c r="Q404" s="222"/>
    </row>
    <row r="405">
      <c r="E405" s="277"/>
      <c r="F405" s="277"/>
      <c r="G405" s="604" t="s">
        <v>291</v>
      </c>
      <c r="H405" s="621">
        <f>HBM_TIME_MS(H404)</f>
        <v>0.09411846377</v>
      </c>
      <c r="I405" s="391"/>
      <c r="J405" s="391"/>
      <c r="K405" s="391"/>
      <c r="L405" s="392"/>
      <c r="M405" s="392"/>
      <c r="N405" s="392"/>
      <c r="O405" s="391"/>
      <c r="P405" s="602"/>
      <c r="Q405" s="305"/>
    </row>
    <row r="406">
      <c r="E406" s="258" t="s">
        <v>369</v>
      </c>
      <c r="F406" s="622" t="s">
        <v>57</v>
      </c>
      <c r="G406" s="297" t="s">
        <v>259</v>
      </c>
      <c r="H406" s="463" t="s">
        <v>238</v>
      </c>
      <c r="I406" s="261" t="s">
        <v>239</v>
      </c>
      <c r="J406" s="262"/>
      <c r="K406" s="262" t="s">
        <v>40</v>
      </c>
      <c r="L406" s="262" t="s">
        <v>159</v>
      </c>
      <c r="M406" s="425" t="s">
        <v>125</v>
      </c>
      <c r="N406" s="261" t="s">
        <v>240</v>
      </c>
      <c r="O406" s="263" t="s">
        <v>82</v>
      </c>
      <c r="P406" s="303"/>
      <c r="Q406" s="262"/>
    </row>
    <row r="407">
      <c r="E407" s="266"/>
      <c r="F407" s="266"/>
      <c r="G407" s="266"/>
      <c r="H407" s="304" t="s">
        <v>242</v>
      </c>
      <c r="I407" s="270" t="s">
        <v>239</v>
      </c>
      <c r="J407" s="271"/>
      <c r="K407" s="270">
        <f t="shared" ref="K407:M407" si="84">PARAMS(K406)</f>
        <v>1024</v>
      </c>
      <c r="L407" s="270">
        <f t="shared" si="84"/>
        <v>8</v>
      </c>
      <c r="M407" s="270">
        <f t="shared" si="84"/>
        <v>7168</v>
      </c>
      <c r="N407" s="270" t="s">
        <v>240</v>
      </c>
      <c r="O407" s="272"/>
      <c r="P407" s="440">
        <f>SIZEOF_IN_MIB(J407:M407, O406)</f>
        <v>112</v>
      </c>
      <c r="Q407" s="269"/>
    </row>
    <row r="408">
      <c r="E408" s="266"/>
      <c r="F408" s="266"/>
      <c r="G408" s="266"/>
      <c r="H408" s="534" t="s">
        <v>244</v>
      </c>
      <c r="I408" s="274" t="s">
        <v>239</v>
      </c>
      <c r="J408" s="261"/>
      <c r="K408" s="262"/>
      <c r="L408" s="262"/>
      <c r="M408" s="262" t="s">
        <v>33</v>
      </c>
      <c r="N408" s="274" t="s">
        <v>240</v>
      </c>
      <c r="O408" s="275"/>
      <c r="P408" s="303"/>
      <c r="Q408" s="262"/>
    </row>
    <row r="409">
      <c r="E409" s="266"/>
      <c r="F409" s="266"/>
      <c r="G409" s="277"/>
      <c r="H409" s="304" t="s">
        <v>246</v>
      </c>
      <c r="I409" s="271" t="s">
        <v>239</v>
      </c>
      <c r="J409" s="270"/>
      <c r="K409" s="271">
        <f t="shared" ref="K409:M409" si="85">K407/SHARDING(K408)</f>
        <v>1024</v>
      </c>
      <c r="L409" s="271">
        <f t="shared" si="85"/>
        <v>8</v>
      </c>
      <c r="M409" s="271">
        <f t="shared" si="85"/>
        <v>3584</v>
      </c>
      <c r="N409" s="271" t="s">
        <v>240</v>
      </c>
      <c r="O409" s="280"/>
      <c r="P409" s="440">
        <f>SIZEOF_IN_MIB(J409:M409, O406)</f>
        <v>56</v>
      </c>
      <c r="Q409" s="269"/>
    </row>
    <row r="410">
      <c r="E410" s="266"/>
      <c r="F410" s="266"/>
      <c r="G410" s="526" t="s">
        <v>577</v>
      </c>
      <c r="H410" s="801">
        <f>P407</f>
        <v>112</v>
      </c>
      <c r="I410" s="274"/>
      <c r="J410" s="261"/>
      <c r="K410" s="274"/>
      <c r="L410" s="274"/>
      <c r="M410" s="274"/>
      <c r="N410" s="274"/>
      <c r="O410" s="262"/>
      <c r="P410" s="303"/>
      <c r="Q410" s="262"/>
    </row>
    <row r="411">
      <c r="E411" s="266"/>
      <c r="F411" s="277"/>
      <c r="G411" s="526" t="s">
        <v>565</v>
      </c>
      <c r="H411" s="578" t="str">
        <f>ALL2ALL_CHIP2CHIP_TIME_MS(H410)</f>
        <v>#N/A</v>
      </c>
      <c r="I411" s="271"/>
      <c r="J411" s="270"/>
      <c r="K411" s="271"/>
      <c r="L411" s="271"/>
      <c r="M411" s="271"/>
      <c r="N411" s="271"/>
      <c r="O411" s="269"/>
      <c r="P411" s="440"/>
      <c r="Q411" s="269"/>
    </row>
    <row r="412">
      <c r="E412" s="266"/>
      <c r="F412" s="632" t="s">
        <v>374</v>
      </c>
      <c r="G412" s="593" t="s">
        <v>116</v>
      </c>
      <c r="H412" s="633" t="s">
        <v>749</v>
      </c>
      <c r="I412" s="261"/>
      <c r="J412" s="262"/>
      <c r="K412" s="262"/>
      <c r="L412" s="262"/>
      <c r="M412" s="262"/>
      <c r="N412" s="274"/>
      <c r="O412" s="262"/>
      <c r="P412" s="303"/>
      <c r="Q412" s="262"/>
    </row>
    <row r="413">
      <c r="E413" s="266"/>
      <c r="F413" s="266"/>
      <c r="G413" s="297" t="s">
        <v>259</v>
      </c>
      <c r="H413" s="461" t="s">
        <v>238</v>
      </c>
      <c r="I413" s="270" t="s">
        <v>239</v>
      </c>
      <c r="J413" s="269"/>
      <c r="K413" s="269" t="s">
        <v>40</v>
      </c>
      <c r="L413" s="269" t="s">
        <v>38</v>
      </c>
      <c r="M413" s="269" t="s">
        <v>125</v>
      </c>
      <c r="N413" s="271"/>
      <c r="O413" s="399" t="s">
        <v>82</v>
      </c>
      <c r="P413" s="440"/>
      <c r="Q413" s="269"/>
    </row>
    <row r="414">
      <c r="E414" s="266"/>
      <c r="F414" s="266"/>
      <c r="G414" s="266"/>
      <c r="H414" s="302" t="s">
        <v>242</v>
      </c>
      <c r="I414" s="261" t="s">
        <v>239</v>
      </c>
      <c r="J414" s="274"/>
      <c r="K414" s="261">
        <f t="shared" ref="K414:M414" si="86">PARAMS(K413)</f>
        <v>1024</v>
      </c>
      <c r="L414" s="261">
        <f t="shared" si="86"/>
        <v>1</v>
      </c>
      <c r="M414" s="261">
        <f t="shared" si="86"/>
        <v>7168</v>
      </c>
      <c r="N414" s="274"/>
      <c r="O414" s="275"/>
      <c r="P414" s="303">
        <f>SIZEOF_IN_MIB(J414:M414, O413)</f>
        <v>14</v>
      </c>
      <c r="Q414" s="262"/>
    </row>
    <row r="415">
      <c r="E415" s="266"/>
      <c r="F415" s="266"/>
      <c r="G415" s="266"/>
      <c r="H415" s="449" t="s">
        <v>244</v>
      </c>
      <c r="I415" s="271" t="s">
        <v>239</v>
      </c>
      <c r="J415" s="270"/>
      <c r="K415" s="269"/>
      <c r="L415" s="269"/>
      <c r="M415" s="269" t="s">
        <v>33</v>
      </c>
      <c r="N415" s="271"/>
      <c r="O415" s="272"/>
      <c r="P415" s="440"/>
      <c r="Q415" s="269"/>
    </row>
    <row r="416">
      <c r="E416" s="266"/>
      <c r="F416" s="266"/>
      <c r="G416" s="266"/>
      <c r="H416" s="300" t="s">
        <v>246</v>
      </c>
      <c r="I416" s="289" t="s">
        <v>239</v>
      </c>
      <c r="J416" s="290"/>
      <c r="K416" s="289">
        <f t="shared" ref="K416:M416" si="87">K414/SHARDING(K415)</f>
        <v>1024</v>
      </c>
      <c r="L416" s="289">
        <f t="shared" si="87"/>
        <v>1</v>
      </c>
      <c r="M416" s="289">
        <f t="shared" si="87"/>
        <v>3584</v>
      </c>
      <c r="N416" s="289"/>
      <c r="O416" s="277"/>
      <c r="P416" s="301">
        <f>SIZEOF_IN_MIB(J416:M416, O413)</f>
        <v>7</v>
      </c>
      <c r="Q416" s="195"/>
    </row>
    <row r="417">
      <c r="E417" s="266"/>
      <c r="F417" s="266"/>
      <c r="G417" s="277"/>
      <c r="H417" s="634" t="s">
        <v>376</v>
      </c>
      <c r="I417" s="635"/>
      <c r="J417" s="195"/>
      <c r="K417" s="289"/>
      <c r="L417" s="289"/>
      <c r="M417" s="289"/>
      <c r="N417" s="289"/>
      <c r="O417" s="195"/>
      <c r="P417" s="636"/>
      <c r="Q417" s="195"/>
    </row>
    <row r="418">
      <c r="E418" s="266"/>
      <c r="F418" s="266"/>
      <c r="G418" s="311" t="s">
        <v>264</v>
      </c>
      <c r="H418" s="637">
        <f>SHARDING(J417) * SHARDING(H388)</f>
        <v>8</v>
      </c>
      <c r="I418" s="289"/>
      <c r="J418" s="290"/>
      <c r="K418" s="289"/>
      <c r="L418" s="289"/>
      <c r="M418" s="289"/>
      <c r="N418" s="289"/>
      <c r="O418" s="195"/>
      <c r="P418" s="636"/>
      <c r="Q418" s="195"/>
    </row>
    <row r="419">
      <c r="E419" s="266"/>
      <c r="F419" s="266"/>
      <c r="G419" s="526" t="s">
        <v>340</v>
      </c>
      <c r="H419" s="584">
        <f>P416 / H418 * (H418-1)</f>
        <v>6.125</v>
      </c>
      <c r="I419" s="289"/>
      <c r="J419" s="290"/>
      <c r="K419" s="289"/>
      <c r="L419" s="289"/>
      <c r="M419" s="289"/>
      <c r="N419" s="289"/>
      <c r="O419" s="195"/>
      <c r="P419" s="636"/>
      <c r="Q419" s="195"/>
    </row>
    <row r="420">
      <c r="E420" s="266"/>
      <c r="F420" s="266"/>
      <c r="G420" s="526" t="s">
        <v>341</v>
      </c>
      <c r="H420" s="638">
        <f>H419*H418</f>
        <v>49</v>
      </c>
      <c r="I420" s="533"/>
      <c r="J420" s="290"/>
      <c r="K420" s="289"/>
      <c r="L420" s="289"/>
      <c r="M420" s="289"/>
      <c r="N420" s="289"/>
      <c r="O420" s="195"/>
      <c r="P420" s="636"/>
      <c r="Q420" s="195"/>
    </row>
    <row r="421">
      <c r="E421" s="266"/>
      <c r="F421" s="266"/>
      <c r="G421" s="526" t="s">
        <v>377</v>
      </c>
      <c r="H421" s="639">
        <f>HW_SPEC("# of TensorCore per Chip")</f>
        <v>2</v>
      </c>
      <c r="I421" s="633" t="s">
        <v>378</v>
      </c>
      <c r="J421" s="261"/>
      <c r="K421" s="274"/>
      <c r="L421" s="274"/>
      <c r="M421" s="274"/>
      <c r="N421" s="274"/>
      <c r="O421" s="262"/>
      <c r="P421" s="640"/>
      <c r="Q421" s="262"/>
    </row>
    <row r="422">
      <c r="E422" s="266"/>
      <c r="F422" s="266"/>
      <c r="G422" s="311" t="s">
        <v>267</v>
      </c>
      <c r="H422" s="336">
        <f>IFS(H418=8,12,
H418=4,4,
H418=2,1,
TRUE,NA())</f>
        <v>12</v>
      </c>
      <c r="I422" s="641"/>
      <c r="J422" s="270"/>
      <c r="K422" s="271"/>
      <c r="L422" s="271"/>
      <c r="M422" s="271"/>
      <c r="N422" s="271"/>
      <c r="O422" s="269"/>
      <c r="P422" s="642"/>
      <c r="Q422" s="269"/>
    </row>
    <row r="423">
      <c r="E423" s="266"/>
      <c r="F423" s="277"/>
      <c r="G423" s="526" t="s">
        <v>380</v>
      </c>
      <c r="H423" s="575">
        <f>REDUCE_SCATTER_CHIP2CHIP_TIME_MS2(H420*H421,H422)</f>
        <v>0.0498453776</v>
      </c>
      <c r="I423" s="534"/>
      <c r="J423" s="261"/>
      <c r="K423" s="274"/>
      <c r="L423" s="274"/>
      <c r="M423" s="274"/>
      <c r="N423" s="274"/>
      <c r="O423" s="262"/>
      <c r="P423" s="640"/>
      <c r="Q423" s="262"/>
    </row>
    <row r="424">
      <c r="E424" s="266"/>
      <c r="F424" s="632" t="s">
        <v>56</v>
      </c>
      <c r="G424" s="643" t="s">
        <v>116</v>
      </c>
      <c r="H424" s="324" t="s">
        <v>750</v>
      </c>
      <c r="I424" s="269"/>
      <c r="J424" s="270"/>
      <c r="K424" s="269"/>
      <c r="L424" s="488"/>
      <c r="M424" s="269"/>
      <c r="N424" s="271"/>
      <c r="O424" s="269"/>
      <c r="P424" s="440"/>
      <c r="Q424" s="269"/>
    </row>
    <row r="425">
      <c r="E425" s="266"/>
      <c r="F425" s="266"/>
      <c r="G425" s="541" t="s">
        <v>259</v>
      </c>
      <c r="H425" s="534" t="s">
        <v>238</v>
      </c>
      <c r="I425" s="534"/>
      <c r="J425" s="261"/>
      <c r="K425" s="262" t="s">
        <v>40</v>
      </c>
      <c r="L425" s="425" t="s">
        <v>38</v>
      </c>
      <c r="M425" s="262" t="s">
        <v>125</v>
      </c>
      <c r="N425" s="274"/>
      <c r="O425" s="263" t="s">
        <v>82</v>
      </c>
      <c r="P425" s="303"/>
      <c r="Q425" s="262"/>
    </row>
    <row r="426">
      <c r="E426" s="266"/>
      <c r="F426" s="266"/>
      <c r="G426" s="266"/>
      <c r="H426" s="304" t="s">
        <v>242</v>
      </c>
      <c r="I426" s="304"/>
      <c r="J426" s="270"/>
      <c r="K426" s="271">
        <f t="shared" ref="K426:M426" si="88">PARAMS(K425)</f>
        <v>1024</v>
      </c>
      <c r="L426" s="271">
        <f t="shared" si="88"/>
        <v>1</v>
      </c>
      <c r="M426" s="271">
        <f t="shared" si="88"/>
        <v>7168</v>
      </c>
      <c r="N426" s="271"/>
      <c r="O426" s="272"/>
      <c r="P426" s="440">
        <f>SIZEOF_IN_MIB(J426:M426, O425)</f>
        <v>14</v>
      </c>
      <c r="Q426" s="269"/>
    </row>
    <row r="427">
      <c r="E427" s="266"/>
      <c r="F427" s="266"/>
      <c r="G427" s="266"/>
      <c r="H427" s="534" t="s">
        <v>244</v>
      </c>
      <c r="I427" s="534"/>
      <c r="J427" s="261"/>
      <c r="K427" s="262"/>
      <c r="L427" s="262"/>
      <c r="M427" s="262" t="s">
        <v>33</v>
      </c>
      <c r="N427" s="274"/>
      <c r="O427" s="275"/>
      <c r="P427" s="303"/>
      <c r="Q427" s="262"/>
    </row>
    <row r="428">
      <c r="E428" s="266"/>
      <c r="F428" s="266"/>
      <c r="G428" s="266"/>
      <c r="H428" s="449" t="s">
        <v>246</v>
      </c>
      <c r="I428" s="449"/>
      <c r="J428" s="270"/>
      <c r="K428" s="271">
        <f t="shared" ref="K428:M428" si="89">K426/SHARDING(K427)</f>
        <v>1024</v>
      </c>
      <c r="L428" s="271">
        <f t="shared" si="89"/>
        <v>1</v>
      </c>
      <c r="M428" s="271">
        <f t="shared" si="89"/>
        <v>3584</v>
      </c>
      <c r="N428" s="271"/>
      <c r="O428" s="280"/>
      <c r="P428" s="440">
        <f>SIZEOF_IN_MIB(J428:M428, O425)</f>
        <v>7</v>
      </c>
      <c r="Q428" s="269"/>
    </row>
    <row r="429">
      <c r="E429" s="266"/>
      <c r="F429" s="266"/>
      <c r="G429" s="277"/>
      <c r="H429" s="571" t="s">
        <v>376</v>
      </c>
      <c r="I429" s="302"/>
      <c r="J429" s="571"/>
      <c r="K429" s="261"/>
      <c r="L429" s="262"/>
      <c r="M429" s="274"/>
      <c r="N429" s="274"/>
      <c r="O429" s="262"/>
      <c r="P429" s="303"/>
      <c r="Q429" s="262"/>
    </row>
    <row r="430">
      <c r="E430" s="266"/>
      <c r="F430" s="266"/>
      <c r="G430" s="384" t="s">
        <v>382</v>
      </c>
      <c r="H430" s="538" t="s">
        <v>264</v>
      </c>
      <c r="I430" s="305"/>
      <c r="J430" s="527">
        <f>SHARDING(J429)*SHARDING(H388)/HW_SPEC("# of TensorCore per Chip")</f>
        <v>4</v>
      </c>
      <c r="K430" s="270"/>
      <c r="L430" s="269"/>
      <c r="M430" s="271"/>
      <c r="N430" s="271"/>
      <c r="O430" s="269"/>
      <c r="P430" s="440"/>
      <c r="Q430" s="269"/>
    </row>
    <row r="431">
      <c r="E431" s="266"/>
      <c r="F431" s="266"/>
      <c r="G431" s="266"/>
      <c r="H431" s="571" t="s">
        <v>383</v>
      </c>
      <c r="I431" s="222"/>
      <c r="J431" s="646">
        <f>P428 / J430 * (J430-1)</f>
        <v>5.25</v>
      </c>
      <c r="K431" s="261"/>
      <c r="L431" s="262"/>
      <c r="M431" s="274"/>
      <c r="N431" s="274"/>
      <c r="O431" s="262"/>
      <c r="P431" s="303"/>
      <c r="Q431" s="262"/>
    </row>
    <row r="432">
      <c r="E432" s="266"/>
      <c r="F432" s="266"/>
      <c r="G432" s="266"/>
      <c r="H432" s="566" t="s">
        <v>341</v>
      </c>
      <c r="I432" s="305"/>
      <c r="J432" s="645">
        <f>J431*J430</f>
        <v>21</v>
      </c>
      <c r="K432" s="270"/>
      <c r="L432" s="269"/>
      <c r="M432" s="271"/>
      <c r="N432" s="271"/>
      <c r="O432" s="269"/>
      <c r="P432" s="440"/>
      <c r="Q432" s="269"/>
    </row>
    <row r="433">
      <c r="E433" s="266"/>
      <c r="F433" s="266"/>
      <c r="G433" s="266"/>
      <c r="H433" s="571" t="s">
        <v>267</v>
      </c>
      <c r="I433" s="222"/>
      <c r="J433" s="644">
        <f>IFS(J430=8,12,
J430=4,4,
J430=2,1,
TRUE,NA())</f>
        <v>4</v>
      </c>
      <c r="K433" s="261"/>
      <c r="L433" s="262"/>
      <c r="M433" s="274"/>
      <c r="N433" s="274"/>
      <c r="O433" s="262"/>
      <c r="P433" s="303"/>
      <c r="Q433" s="262"/>
    </row>
    <row r="434">
      <c r="E434" s="266"/>
      <c r="F434" s="266"/>
      <c r="G434" s="277"/>
      <c r="H434" s="566" t="s">
        <v>269</v>
      </c>
      <c r="I434" s="305"/>
      <c r="J434" s="808">
        <f>IF(J432=0,0, REDUCE_SCATTER_CHIP2CHIP_TIME_MS2(J432,J433))</f>
        <v>0.03204345703</v>
      </c>
      <c r="K434" s="270"/>
      <c r="L434" s="269"/>
      <c r="M434" s="271"/>
      <c r="N434" s="271"/>
      <c r="O434" s="269"/>
      <c r="P434" s="440"/>
      <c r="Q434" s="269"/>
    </row>
    <row r="435">
      <c r="E435" s="266"/>
      <c r="F435" s="266"/>
      <c r="G435" s="541" t="s">
        <v>384</v>
      </c>
      <c r="H435" s="342" t="s">
        <v>264</v>
      </c>
      <c r="I435" s="533"/>
      <c r="J435" s="647">
        <f>HW_SPEC("# of TensorCore per Chip")</f>
        <v>2</v>
      </c>
      <c r="K435" s="290"/>
      <c r="L435" s="195"/>
      <c r="M435" s="289"/>
      <c r="N435" s="289"/>
      <c r="O435" s="195"/>
      <c r="P435" s="301"/>
      <c r="Q435" s="195"/>
    </row>
    <row r="436">
      <c r="E436" s="266"/>
      <c r="F436" s="266"/>
      <c r="G436" s="266"/>
      <c r="H436" s="634" t="s">
        <v>373</v>
      </c>
      <c r="I436" s="172"/>
      <c r="J436" s="648">
        <f>P428 * (J435-1)/J435</f>
        <v>3.5</v>
      </c>
      <c r="K436" s="290"/>
      <c r="L436" s="195"/>
      <c r="M436" s="289"/>
      <c r="N436" s="289"/>
      <c r="O436" s="195"/>
      <c r="P436" s="301"/>
      <c r="Q436" s="195"/>
    </row>
    <row r="437">
      <c r="E437" s="266"/>
      <c r="F437" s="266"/>
      <c r="G437" s="266"/>
      <c r="H437" s="634" t="s">
        <v>341</v>
      </c>
      <c r="I437" s="172"/>
      <c r="J437" s="648">
        <f>J436*J435</f>
        <v>7</v>
      </c>
      <c r="K437" s="290"/>
      <c r="L437" s="195"/>
      <c r="M437" s="289"/>
      <c r="N437" s="289"/>
      <c r="O437" s="195"/>
      <c r="P437" s="301"/>
      <c r="Q437" s="195"/>
    </row>
    <row r="438">
      <c r="E438" s="266"/>
      <c r="F438" s="266"/>
      <c r="G438" s="266"/>
      <c r="H438" s="634" t="s">
        <v>269</v>
      </c>
      <c r="I438" s="172"/>
      <c r="J438" s="649">
        <f>REDUCE_SCATTER_CORE2CORE_TIME_MS(J437)</f>
        <v>0.005696614583</v>
      </c>
      <c r="K438" s="290"/>
      <c r="L438" s="195"/>
      <c r="M438" s="289"/>
      <c r="N438" s="289"/>
      <c r="O438" s="195"/>
      <c r="P438" s="301"/>
      <c r="Q438" s="195"/>
    </row>
    <row r="439">
      <c r="E439" s="266"/>
      <c r="F439" s="266"/>
      <c r="G439" s="277"/>
      <c r="H439" s="634" t="s">
        <v>385</v>
      </c>
      <c r="I439" s="172"/>
      <c r="J439" s="649">
        <f>J438/J430</f>
        <v>0.001424153646</v>
      </c>
      <c r="K439" s="290"/>
      <c r="L439" s="195"/>
      <c r="M439" s="289"/>
      <c r="N439" s="289"/>
      <c r="O439" s="195"/>
      <c r="P439" s="301"/>
      <c r="Q439" s="195"/>
    </row>
    <row r="440">
      <c r="E440" s="266"/>
      <c r="F440" s="277"/>
      <c r="G440" s="531" t="s">
        <v>386</v>
      </c>
      <c r="H440" s="809">
        <f>SUM(J434+J439)</f>
        <v>0.03346761068</v>
      </c>
      <c r="I440" s="649"/>
      <c r="J440" s="290"/>
      <c r="K440" s="290"/>
      <c r="L440" s="195"/>
      <c r="M440" s="289"/>
      <c r="N440" s="289"/>
      <c r="O440" s="195"/>
      <c r="P440" s="301"/>
      <c r="Q440" s="195"/>
    </row>
    <row r="441">
      <c r="E441" s="266"/>
      <c r="F441" s="296" t="s">
        <v>293</v>
      </c>
      <c r="G441" s="651" t="s">
        <v>280</v>
      </c>
      <c r="H441" s="652" t="s">
        <v>374</v>
      </c>
      <c r="I441" s="582"/>
      <c r="J441" s="380"/>
      <c r="K441" s="380"/>
      <c r="L441" s="381"/>
      <c r="M441" s="381"/>
      <c r="N441" s="381"/>
      <c r="O441" s="380"/>
      <c r="P441" s="653"/>
      <c r="Q441" s="172"/>
    </row>
    <row r="442">
      <c r="E442" s="266"/>
      <c r="F442" s="277"/>
      <c r="G442" s="600" t="s">
        <v>298</v>
      </c>
      <c r="H442" s="594">
        <f>IFS(H441=F406,H411,H441=F412,H423,F424=H441,H440, TRUE,0)</f>
        <v>0.0498453776</v>
      </c>
      <c r="I442" s="617"/>
      <c r="J442" s="290"/>
      <c r="K442" s="290"/>
      <c r="L442" s="289"/>
      <c r="M442" s="289"/>
      <c r="N442" s="289"/>
      <c r="O442" s="290"/>
      <c r="P442" s="895"/>
      <c r="Q442" s="608"/>
    </row>
    <row r="443">
      <c r="E443" s="266"/>
      <c r="F443" s="541" t="s">
        <v>285</v>
      </c>
      <c r="G443" s="533" t="s">
        <v>45</v>
      </c>
      <c r="H443" s="810"/>
      <c r="I443" s="582"/>
      <c r="J443" s="380"/>
      <c r="K443" s="380"/>
      <c r="L443" s="381"/>
      <c r="M443" s="381"/>
      <c r="N443" s="381"/>
      <c r="O443" s="380"/>
      <c r="P443" s="653"/>
      <c r="Q443" s="172"/>
    </row>
    <row r="444">
      <c r="E444" s="266"/>
      <c r="F444" s="266"/>
      <c r="G444" s="533"/>
      <c r="H444" s="595"/>
      <c r="I444" s="386"/>
      <c r="J444" s="380"/>
      <c r="K444" s="380"/>
      <c r="L444" s="381"/>
      <c r="M444" s="381"/>
      <c r="N444" s="381"/>
      <c r="O444" s="380"/>
      <c r="P444" s="653"/>
      <c r="Q444" s="172"/>
    </row>
    <row r="445">
      <c r="E445" s="266"/>
      <c r="F445" s="277"/>
      <c r="G445" s="533"/>
      <c r="H445" s="595"/>
      <c r="I445" s="386"/>
      <c r="J445" s="380"/>
      <c r="K445" s="380"/>
      <c r="L445" s="381"/>
      <c r="M445" s="381"/>
      <c r="N445" s="381"/>
      <c r="O445" s="380"/>
      <c r="P445" s="653"/>
      <c r="Q445" s="172"/>
    </row>
    <row r="446">
      <c r="E446" s="266"/>
      <c r="F446" s="541" t="s">
        <v>289</v>
      </c>
      <c r="G446" s="533" t="s">
        <v>45</v>
      </c>
      <c r="H446" s="595"/>
      <c r="I446" s="386"/>
      <c r="J446" s="380"/>
      <c r="K446" s="380"/>
      <c r="L446" s="381"/>
      <c r="M446" s="381"/>
      <c r="N446" s="381"/>
      <c r="O446" s="380"/>
      <c r="P446" s="653"/>
      <c r="Q446" s="172"/>
    </row>
    <row r="447">
      <c r="E447" s="277"/>
      <c r="F447" s="277"/>
      <c r="G447" s="533"/>
      <c r="H447" s="595"/>
      <c r="I447" s="386"/>
      <c r="J447" s="380"/>
      <c r="K447" s="380"/>
      <c r="L447" s="381"/>
      <c r="M447" s="381"/>
      <c r="N447" s="381"/>
      <c r="O447" s="380"/>
      <c r="P447" s="653"/>
      <c r="Q447" s="172"/>
    </row>
    <row r="448">
      <c r="E448" s="258" t="s">
        <v>387</v>
      </c>
      <c r="F448" s="656" t="s">
        <v>249</v>
      </c>
      <c r="G448" s="260"/>
      <c r="H448" s="463" t="s">
        <v>238</v>
      </c>
      <c r="I448" s="261" t="s">
        <v>239</v>
      </c>
      <c r="J448" s="262"/>
      <c r="K448" s="262" t="s">
        <v>40</v>
      </c>
      <c r="L448" s="262" t="s">
        <v>38</v>
      </c>
      <c r="M448" s="425" t="s">
        <v>125</v>
      </c>
      <c r="N448" s="261" t="s">
        <v>240</v>
      </c>
      <c r="O448" s="263" t="s">
        <v>63</v>
      </c>
      <c r="P448" s="303"/>
      <c r="Q448" s="263" t="b">
        <v>0</v>
      </c>
    </row>
    <row r="449">
      <c r="E449" s="266"/>
      <c r="F449" s="267"/>
      <c r="G449" s="268"/>
      <c r="H449" s="304" t="s">
        <v>242</v>
      </c>
      <c r="I449" s="270" t="s">
        <v>239</v>
      </c>
      <c r="J449" s="271"/>
      <c r="K449" s="270">
        <f t="shared" ref="K449:M449" si="90">PARAMS(K448)</f>
        <v>1024</v>
      </c>
      <c r="L449" s="270">
        <f t="shared" si="90"/>
        <v>1</v>
      </c>
      <c r="M449" s="270">
        <f t="shared" si="90"/>
        <v>7168</v>
      </c>
      <c r="N449" s="270" t="s">
        <v>240</v>
      </c>
      <c r="O449" s="272"/>
      <c r="P449" s="440">
        <f>SIZEOF_IN_MIB(J449:M449, O448)</f>
        <v>7</v>
      </c>
      <c r="Q449" s="272"/>
    </row>
    <row r="450">
      <c r="E450" s="266"/>
      <c r="F450" s="267"/>
      <c r="G450" s="268"/>
      <c r="H450" s="534" t="s">
        <v>244</v>
      </c>
      <c r="I450" s="274" t="s">
        <v>239</v>
      </c>
      <c r="J450" s="261"/>
      <c r="K450" s="262" t="s">
        <v>33</v>
      </c>
      <c r="L450" s="262"/>
      <c r="M450" s="262"/>
      <c r="N450" s="274" t="s">
        <v>240</v>
      </c>
      <c r="O450" s="275"/>
      <c r="P450" s="303"/>
      <c r="Q450" s="275"/>
    </row>
    <row r="451">
      <c r="E451" s="266"/>
      <c r="F451" s="278"/>
      <c r="G451" s="279"/>
      <c r="H451" s="304" t="s">
        <v>246</v>
      </c>
      <c r="I451" s="271" t="s">
        <v>239</v>
      </c>
      <c r="J451" s="270"/>
      <c r="K451" s="271">
        <f t="shared" ref="K451:M451" si="91">K449/SHARDING(K450)</f>
        <v>512</v>
      </c>
      <c r="L451" s="271">
        <f t="shared" si="91"/>
        <v>1</v>
      </c>
      <c r="M451" s="271">
        <f t="shared" si="91"/>
        <v>7168</v>
      </c>
      <c r="N451" s="271" t="s">
        <v>240</v>
      </c>
      <c r="O451" s="280"/>
      <c r="P451" s="440">
        <f>SIZEOF_IN_MIB(J451:M451, O448)</f>
        <v>3.5</v>
      </c>
      <c r="Q451" s="280"/>
    </row>
    <row r="452">
      <c r="E452" s="266"/>
      <c r="F452" s="657" t="s">
        <v>253</v>
      </c>
      <c r="G452" s="260"/>
      <c r="H452" s="534" t="s">
        <v>238</v>
      </c>
      <c r="I452" s="274" t="s">
        <v>239</v>
      </c>
      <c r="J452" s="261"/>
      <c r="K452" s="222"/>
      <c r="L452" s="262" t="s">
        <v>125</v>
      </c>
      <c r="M452" s="425" t="s">
        <v>129</v>
      </c>
      <c r="N452" s="274" t="s">
        <v>240</v>
      </c>
      <c r="O452" s="263" t="s">
        <v>127</v>
      </c>
      <c r="P452" s="303"/>
      <c r="Q452" s="263" t="b">
        <v>0</v>
      </c>
    </row>
    <row r="453">
      <c r="E453" s="266"/>
      <c r="F453" s="267"/>
      <c r="G453" s="268"/>
      <c r="H453" s="304" t="s">
        <v>242</v>
      </c>
      <c r="I453" s="271" t="s">
        <v>239</v>
      </c>
      <c r="J453" s="270"/>
      <c r="K453" s="324">
        <v>2.0</v>
      </c>
      <c r="L453" s="271">
        <f t="shared" ref="L453:M453" si="92">PARAMS(L452)</f>
        <v>7168</v>
      </c>
      <c r="M453" s="271">
        <f t="shared" si="92"/>
        <v>2048</v>
      </c>
      <c r="N453" s="271" t="s">
        <v>240</v>
      </c>
      <c r="O453" s="272"/>
      <c r="P453" s="440">
        <f>SIZEOF_IN_MIB(J453:M453, O452)</f>
        <v>14</v>
      </c>
      <c r="Q453" s="272"/>
    </row>
    <row r="454">
      <c r="E454" s="266"/>
      <c r="F454" s="267"/>
      <c r="G454" s="268"/>
      <c r="H454" s="534" t="s">
        <v>244</v>
      </c>
      <c r="I454" s="274" t="s">
        <v>239</v>
      </c>
      <c r="J454" s="261"/>
      <c r="K454" s="222"/>
      <c r="L454" s="262"/>
      <c r="M454" s="262"/>
      <c r="N454" s="274" t="s">
        <v>240</v>
      </c>
      <c r="O454" s="275"/>
      <c r="P454" s="303"/>
      <c r="Q454" s="275"/>
    </row>
    <row r="455">
      <c r="E455" s="266"/>
      <c r="F455" s="278"/>
      <c r="G455" s="279"/>
      <c r="H455" s="449" t="s">
        <v>246</v>
      </c>
      <c r="I455" s="271" t="s">
        <v>239</v>
      </c>
      <c r="J455" s="270"/>
      <c r="K455" s="324">
        <v>2.0</v>
      </c>
      <c r="L455" s="271">
        <f t="shared" ref="L455:M455" si="93">L453/SHARDING(L454)</f>
        <v>7168</v>
      </c>
      <c r="M455" s="271">
        <f t="shared" si="93"/>
        <v>2048</v>
      </c>
      <c r="N455" s="271" t="s">
        <v>240</v>
      </c>
      <c r="O455" s="280"/>
      <c r="P455" s="440">
        <f>SIZEOF_IN_MIB(J455:M455, O452)</f>
        <v>14</v>
      </c>
      <c r="Q455" s="280"/>
    </row>
    <row r="456">
      <c r="E456" s="266"/>
      <c r="F456" s="657" t="s">
        <v>257</v>
      </c>
      <c r="G456" s="260"/>
      <c r="H456" s="534" t="s">
        <v>238</v>
      </c>
      <c r="I456" s="274" t="s">
        <v>239</v>
      </c>
      <c r="J456" s="261"/>
      <c r="K456" s="262" t="s">
        <v>40</v>
      </c>
      <c r="L456" s="262" t="s">
        <v>38</v>
      </c>
      <c r="M456" s="262" t="s">
        <v>129</v>
      </c>
      <c r="N456" s="274" t="s">
        <v>240</v>
      </c>
      <c r="O456" s="658" t="s">
        <v>82</v>
      </c>
      <c r="P456" s="303"/>
      <c r="Q456" s="263" t="b">
        <v>0</v>
      </c>
    </row>
    <row r="457">
      <c r="E457" s="266"/>
      <c r="F457" s="267"/>
      <c r="G457" s="268"/>
      <c r="H457" s="304" t="s">
        <v>242</v>
      </c>
      <c r="I457" s="271" t="s">
        <v>239</v>
      </c>
      <c r="J457" s="269">
        <v>2.0</v>
      </c>
      <c r="K457" s="271">
        <f t="shared" ref="K457:M457" si="94">PARAMS(K456)</f>
        <v>1024</v>
      </c>
      <c r="L457" s="271">
        <f t="shared" si="94"/>
        <v>1</v>
      </c>
      <c r="M457" s="271">
        <f t="shared" si="94"/>
        <v>2048</v>
      </c>
      <c r="N457" s="271" t="s">
        <v>240</v>
      </c>
      <c r="O457" s="272"/>
      <c r="P457" s="440">
        <f>SIZEOF_IN_MIB(J457:M457, O456)</f>
        <v>8</v>
      </c>
      <c r="Q457" s="272"/>
    </row>
    <row r="458">
      <c r="E458" s="266"/>
      <c r="F458" s="267"/>
      <c r="G458" s="268"/>
      <c r="H458" s="534" t="s">
        <v>244</v>
      </c>
      <c r="I458" s="274" t="s">
        <v>239</v>
      </c>
      <c r="J458" s="261"/>
      <c r="K458" s="262" t="s">
        <v>33</v>
      </c>
      <c r="L458" s="262"/>
      <c r="M458" s="274"/>
      <c r="N458" s="274" t="s">
        <v>240</v>
      </c>
      <c r="O458" s="275"/>
      <c r="P458" s="303"/>
      <c r="Q458" s="275"/>
    </row>
    <row r="459">
      <c r="E459" s="266"/>
      <c r="F459" s="278"/>
      <c r="G459" s="279"/>
      <c r="H459" s="449" t="s">
        <v>246</v>
      </c>
      <c r="I459" s="271" t="s">
        <v>239</v>
      </c>
      <c r="J459" s="269">
        <v>2.0</v>
      </c>
      <c r="K459" s="271">
        <f t="shared" ref="K459:M459" si="95">K457/SHARDING(K458)</f>
        <v>512</v>
      </c>
      <c r="L459" s="271">
        <f t="shared" si="95"/>
        <v>1</v>
      </c>
      <c r="M459" s="271">
        <f t="shared" si="95"/>
        <v>2048</v>
      </c>
      <c r="N459" s="271" t="s">
        <v>240</v>
      </c>
      <c r="O459" s="280"/>
      <c r="P459" s="440">
        <f>SIZEOF_IN_MIB(J459:M459, O456)</f>
        <v>4</v>
      </c>
      <c r="Q459" s="280"/>
    </row>
    <row r="460">
      <c r="E460" s="266"/>
      <c r="F460" s="297" t="s">
        <v>293</v>
      </c>
      <c r="G460" s="533"/>
      <c r="H460" s="659"/>
      <c r="I460" s="261"/>
      <c r="J460" s="261"/>
      <c r="K460" s="261"/>
      <c r="L460" s="274"/>
      <c r="M460" s="274"/>
      <c r="N460" s="274"/>
      <c r="O460" s="261"/>
      <c r="P460" s="303"/>
      <c r="Q460" s="660"/>
    </row>
    <row r="461">
      <c r="E461" s="266"/>
      <c r="F461" s="277"/>
      <c r="G461" s="600" t="s">
        <v>298</v>
      </c>
      <c r="H461" s="661"/>
      <c r="I461" s="419"/>
      <c r="J461" s="270"/>
      <c r="K461" s="270"/>
      <c r="L461" s="271"/>
      <c r="M461" s="271"/>
      <c r="N461" s="271"/>
      <c r="O461" s="270"/>
      <c r="P461" s="440"/>
      <c r="Q461" s="477"/>
    </row>
    <row r="462">
      <c r="E462" s="266"/>
      <c r="F462" s="662" t="s">
        <v>285</v>
      </c>
      <c r="G462" s="533" t="s">
        <v>286</v>
      </c>
      <c r="H462" s="595" t="str">
        <f>VLOOKUP(O448&amp;","&amp;O452,$T$2:$W$11,4, FALSE)</f>
        <v>fp8</v>
      </c>
      <c r="I462" s="386"/>
      <c r="J462" s="380"/>
      <c r="K462" s="380"/>
      <c r="L462" s="381"/>
      <c r="M462" s="381"/>
      <c r="N462" s="381"/>
      <c r="O462" s="380"/>
      <c r="P462" s="394"/>
      <c r="Q462" s="172"/>
    </row>
    <row r="463">
      <c r="E463" s="266"/>
      <c r="F463" s="266"/>
      <c r="G463" s="595" t="s">
        <v>299</v>
      </c>
      <c r="H463" s="599" t="str">
        <f>CALCULATE_FLOPS(J451:M451,J455:M455,M455,L455,H462)</f>
        <v>#N/A</v>
      </c>
      <c r="I463" s="386"/>
      <c r="J463" s="380"/>
      <c r="K463" s="380"/>
      <c r="L463" s="381"/>
      <c r="M463" s="381"/>
      <c r="N463" s="381"/>
      <c r="O463" s="380"/>
      <c r="P463" s="394"/>
      <c r="Q463" s="172"/>
    </row>
    <row r="464">
      <c r="E464" s="266"/>
      <c r="F464" s="277"/>
      <c r="G464" s="600" t="s">
        <v>288</v>
      </c>
      <c r="H464" s="663" t="str">
        <f>COMPUTE_TIME_MS(H463, H462)</f>
        <v>#N/A</v>
      </c>
      <c r="I464" s="390"/>
      <c r="J464" s="391"/>
      <c r="K464" s="391"/>
      <c r="L464" s="392"/>
      <c r="M464" s="392"/>
      <c r="N464" s="392"/>
      <c r="O464" s="391"/>
      <c r="P464" s="602"/>
      <c r="Q464" s="172"/>
    </row>
    <row r="465">
      <c r="E465" s="266"/>
      <c r="F465" s="662" t="s">
        <v>289</v>
      </c>
      <c r="G465" s="595" t="s">
        <v>290</v>
      </c>
      <c r="H465" s="603">
        <f>IF(Q448,0,P451)+IF(Q452,0,P455)+IF(Q456,0,P459)</f>
        <v>21.5</v>
      </c>
      <c r="I465" s="380"/>
      <c r="J465" s="380"/>
      <c r="K465" s="380"/>
      <c r="L465" s="381"/>
      <c r="M465" s="381"/>
      <c r="N465" s="381"/>
      <c r="O465" s="380"/>
      <c r="P465" s="394"/>
      <c r="Q465" s="172"/>
    </row>
    <row r="466">
      <c r="E466" s="277"/>
      <c r="F466" s="277"/>
      <c r="G466" s="604" t="s">
        <v>291</v>
      </c>
      <c r="H466" s="664">
        <f>HBM_TIME_MS(H465)</f>
        <v>0.007175698479</v>
      </c>
      <c r="I466" s="391"/>
      <c r="J466" s="391"/>
      <c r="K466" s="391"/>
      <c r="L466" s="392"/>
      <c r="M466" s="392"/>
      <c r="N466" s="392"/>
      <c r="O466" s="391"/>
      <c r="P466" s="602"/>
      <c r="Q466" s="172"/>
    </row>
    <row r="467">
      <c r="E467" s="258" t="s">
        <v>388</v>
      </c>
      <c r="F467" s="656" t="s">
        <v>249</v>
      </c>
      <c r="G467" s="260"/>
      <c r="H467" s="463" t="s">
        <v>238</v>
      </c>
      <c r="I467" s="261" t="s">
        <v>239</v>
      </c>
      <c r="J467" s="331"/>
      <c r="K467" s="665" t="s">
        <v>40</v>
      </c>
      <c r="L467" s="665" t="s">
        <v>38</v>
      </c>
      <c r="M467" s="666" t="s">
        <v>129</v>
      </c>
      <c r="N467" s="261" t="s">
        <v>240</v>
      </c>
      <c r="O467" s="263" t="s">
        <v>63</v>
      </c>
      <c r="P467" s="303"/>
      <c r="Q467" s="263" t="b">
        <v>0</v>
      </c>
    </row>
    <row r="468">
      <c r="E468" s="266"/>
      <c r="F468" s="267"/>
      <c r="G468" s="268"/>
      <c r="H468" s="304" t="s">
        <v>242</v>
      </c>
      <c r="I468" s="270" t="s">
        <v>239</v>
      </c>
      <c r="J468" s="326"/>
      <c r="K468" s="667">
        <f t="shared" ref="K468:M468" si="96">PARAMS(K467)</f>
        <v>1024</v>
      </c>
      <c r="L468" s="668">
        <f t="shared" si="96"/>
        <v>1</v>
      </c>
      <c r="M468" s="668">
        <f t="shared" si="96"/>
        <v>2048</v>
      </c>
      <c r="N468" s="270" t="s">
        <v>240</v>
      </c>
      <c r="O468" s="272"/>
      <c r="P468" s="440">
        <f>SIZEOF_IN_MIB(J468:M468, O467)</f>
        <v>2</v>
      </c>
      <c r="Q468" s="272"/>
    </row>
    <row r="469">
      <c r="E469" s="266"/>
      <c r="F469" s="267"/>
      <c r="G469" s="268"/>
      <c r="H469" s="534" t="s">
        <v>244</v>
      </c>
      <c r="I469" s="274" t="s">
        <v>239</v>
      </c>
      <c r="J469" s="330"/>
      <c r="K469" s="665" t="s">
        <v>33</v>
      </c>
      <c r="L469" s="331"/>
      <c r="M469" s="331"/>
      <c r="N469" s="274" t="s">
        <v>240</v>
      </c>
      <c r="O469" s="275"/>
      <c r="P469" s="303"/>
      <c r="Q469" s="275"/>
    </row>
    <row r="470">
      <c r="E470" s="266"/>
      <c r="F470" s="278"/>
      <c r="G470" s="279"/>
      <c r="H470" s="304" t="s">
        <v>246</v>
      </c>
      <c r="I470" s="271" t="s">
        <v>239</v>
      </c>
      <c r="J470" s="325"/>
      <c r="K470" s="670">
        <f t="shared" ref="K470:M470" si="97">K468/SHARDING(K469)</f>
        <v>512</v>
      </c>
      <c r="L470" s="670">
        <f t="shared" si="97"/>
        <v>1</v>
      </c>
      <c r="M470" s="670">
        <f t="shared" si="97"/>
        <v>2048</v>
      </c>
      <c r="N470" s="271" t="s">
        <v>240</v>
      </c>
      <c r="O470" s="280"/>
      <c r="P470" s="440">
        <f>SIZEOF_IN_MIB(J470:M470, O467)</f>
        <v>1</v>
      </c>
      <c r="Q470" s="280"/>
    </row>
    <row r="471">
      <c r="E471" s="266"/>
      <c r="F471" s="657" t="s">
        <v>253</v>
      </c>
      <c r="G471" s="260"/>
      <c r="H471" s="534" t="s">
        <v>238</v>
      </c>
      <c r="I471" s="274" t="s">
        <v>239</v>
      </c>
      <c r="J471" s="330"/>
      <c r="K471" s="317"/>
      <c r="L471" s="665" t="s">
        <v>129</v>
      </c>
      <c r="M471" s="666" t="s">
        <v>125</v>
      </c>
      <c r="N471" s="274" t="s">
        <v>240</v>
      </c>
      <c r="O471" s="263" t="s">
        <v>127</v>
      </c>
      <c r="P471" s="303"/>
      <c r="Q471" s="263" t="b">
        <v>0</v>
      </c>
    </row>
    <row r="472">
      <c r="E472" s="266"/>
      <c r="F472" s="267"/>
      <c r="G472" s="268"/>
      <c r="H472" s="304" t="s">
        <v>242</v>
      </c>
      <c r="I472" s="271" t="s">
        <v>239</v>
      </c>
      <c r="J472" s="325"/>
      <c r="K472" s="314"/>
      <c r="L472" s="670">
        <f t="shared" ref="L472:M472" si="98">PARAMS(L471)</f>
        <v>2048</v>
      </c>
      <c r="M472" s="670">
        <f t="shared" si="98"/>
        <v>7168</v>
      </c>
      <c r="N472" s="271" t="s">
        <v>240</v>
      </c>
      <c r="O472" s="272"/>
      <c r="P472" s="440">
        <f>SIZEOF_IN_MIB(J472:M472, O471)</f>
        <v>7</v>
      </c>
      <c r="Q472" s="272"/>
    </row>
    <row r="473">
      <c r="E473" s="266"/>
      <c r="F473" s="267"/>
      <c r="G473" s="268"/>
      <c r="H473" s="534" t="s">
        <v>244</v>
      </c>
      <c r="I473" s="274" t="s">
        <v>239</v>
      </c>
      <c r="J473" s="330"/>
      <c r="K473" s="317"/>
      <c r="L473" s="331"/>
      <c r="M473" s="331"/>
      <c r="N473" s="274" t="s">
        <v>240</v>
      </c>
      <c r="O473" s="275"/>
      <c r="P473" s="303"/>
      <c r="Q473" s="275"/>
    </row>
    <row r="474">
      <c r="E474" s="266"/>
      <c r="F474" s="278"/>
      <c r="G474" s="279"/>
      <c r="H474" s="449" t="s">
        <v>246</v>
      </c>
      <c r="I474" s="271" t="s">
        <v>239</v>
      </c>
      <c r="J474" s="325"/>
      <c r="K474" s="314"/>
      <c r="L474" s="670">
        <f t="shared" ref="L474:M474" si="99">L472/SHARDING(L473)</f>
        <v>2048</v>
      </c>
      <c r="M474" s="670">
        <f t="shared" si="99"/>
        <v>7168</v>
      </c>
      <c r="N474" s="271" t="s">
        <v>240</v>
      </c>
      <c r="O474" s="280"/>
      <c r="P474" s="440">
        <f>SIZEOF_IN_MIB(J474:M474, O471)</f>
        <v>7</v>
      </c>
      <c r="Q474" s="280"/>
    </row>
    <row r="475">
      <c r="E475" s="266"/>
      <c r="F475" s="657" t="s">
        <v>257</v>
      </c>
      <c r="G475" s="260"/>
      <c r="H475" s="534" t="s">
        <v>238</v>
      </c>
      <c r="I475" s="274" t="s">
        <v>239</v>
      </c>
      <c r="J475" s="330"/>
      <c r="K475" s="665" t="s">
        <v>40</v>
      </c>
      <c r="L475" s="665" t="s">
        <v>38</v>
      </c>
      <c r="M475" s="665" t="s">
        <v>125</v>
      </c>
      <c r="N475" s="274" t="s">
        <v>240</v>
      </c>
      <c r="O475" s="658" t="s">
        <v>82</v>
      </c>
      <c r="P475" s="303"/>
      <c r="Q475" s="263" t="b">
        <v>0</v>
      </c>
    </row>
    <row r="476">
      <c r="E476" s="266"/>
      <c r="F476" s="267"/>
      <c r="G476" s="268"/>
      <c r="H476" s="304" t="s">
        <v>242</v>
      </c>
      <c r="I476" s="271" t="s">
        <v>239</v>
      </c>
      <c r="J476" s="326"/>
      <c r="K476" s="667">
        <f t="shared" ref="K476:M476" si="100">PARAMS(K475)</f>
        <v>1024</v>
      </c>
      <c r="L476" s="670">
        <f t="shared" si="100"/>
        <v>1</v>
      </c>
      <c r="M476" s="670">
        <f t="shared" si="100"/>
        <v>7168</v>
      </c>
      <c r="N476" s="271" t="s">
        <v>240</v>
      </c>
      <c r="O476" s="272"/>
      <c r="P476" s="440">
        <f>SIZEOF_IN_MIB(J476:M476, O475)</f>
        <v>14</v>
      </c>
      <c r="Q476" s="272"/>
    </row>
    <row r="477">
      <c r="E477" s="266"/>
      <c r="F477" s="267"/>
      <c r="G477" s="268"/>
      <c r="H477" s="534" t="s">
        <v>244</v>
      </c>
      <c r="I477" s="274" t="s">
        <v>239</v>
      </c>
      <c r="J477" s="330"/>
      <c r="K477" s="665" t="s">
        <v>33</v>
      </c>
      <c r="L477" s="331"/>
      <c r="M477" s="331"/>
      <c r="N477" s="274" t="s">
        <v>240</v>
      </c>
      <c r="O477" s="275"/>
      <c r="P477" s="303"/>
      <c r="Q477" s="275"/>
    </row>
    <row r="478">
      <c r="E478" s="266"/>
      <c r="F478" s="278"/>
      <c r="G478" s="279"/>
      <c r="H478" s="449" t="s">
        <v>246</v>
      </c>
      <c r="I478" s="271" t="s">
        <v>239</v>
      </c>
      <c r="J478" s="326"/>
      <c r="K478" s="670">
        <f t="shared" ref="K478:M478" si="101">K476/SHARDING(K477)</f>
        <v>512</v>
      </c>
      <c r="L478" s="670">
        <f t="shared" si="101"/>
        <v>1</v>
      </c>
      <c r="M478" s="670">
        <f t="shared" si="101"/>
        <v>7168</v>
      </c>
      <c r="N478" s="271" t="s">
        <v>240</v>
      </c>
      <c r="O478" s="280"/>
      <c r="P478" s="440">
        <f>SIZEOF_IN_MIB(J478:M478, O475)</f>
        <v>7</v>
      </c>
      <c r="Q478" s="280"/>
    </row>
    <row r="479">
      <c r="E479" s="266"/>
      <c r="F479" s="297" t="s">
        <v>293</v>
      </c>
      <c r="G479" s="533"/>
      <c r="H479" s="659"/>
      <c r="I479" s="261"/>
      <c r="J479" s="261"/>
      <c r="K479" s="261"/>
      <c r="L479" s="274"/>
      <c r="M479" s="274"/>
      <c r="N479" s="274"/>
      <c r="O479" s="261"/>
      <c r="P479" s="303"/>
      <c r="Q479" s="660"/>
    </row>
    <row r="480">
      <c r="E480" s="266"/>
      <c r="F480" s="277"/>
      <c r="G480" s="600" t="s">
        <v>298</v>
      </c>
      <c r="H480" s="661"/>
      <c r="I480" s="419"/>
      <c r="J480" s="270"/>
      <c r="K480" s="270"/>
      <c r="L480" s="271"/>
      <c r="M480" s="271"/>
      <c r="N480" s="271"/>
      <c r="O480" s="270"/>
      <c r="P480" s="440"/>
      <c r="Q480" s="477"/>
    </row>
    <row r="481">
      <c r="E481" s="266"/>
      <c r="F481" s="662" t="s">
        <v>285</v>
      </c>
      <c r="G481" s="533" t="s">
        <v>286</v>
      </c>
      <c r="H481" s="595" t="str">
        <f>VLOOKUP(O467&amp;","&amp;O471,$T$2:$W$11,4, FALSE)</f>
        <v>fp8</v>
      </c>
      <c r="I481" s="386"/>
      <c r="J481" s="380"/>
      <c r="K481" s="380"/>
      <c r="L481" s="381"/>
      <c r="M481" s="381"/>
      <c r="N481" s="381"/>
      <c r="O481" s="380"/>
      <c r="P481" s="394"/>
      <c r="Q481" s="172"/>
    </row>
    <row r="482">
      <c r="E482" s="266"/>
      <c r="F482" s="266"/>
      <c r="G482" s="595" t="s">
        <v>299</v>
      </c>
      <c r="H482" s="599" t="str">
        <f>CALCULATE_FLOPS(J470:M470,J474:M474,M474,L474,H481)</f>
        <v>#N/A</v>
      </c>
      <c r="I482" s="386"/>
      <c r="J482" s="380"/>
      <c r="K482" s="380"/>
      <c r="L482" s="381"/>
      <c r="M482" s="381"/>
      <c r="N482" s="381"/>
      <c r="O482" s="380"/>
      <c r="P482" s="394"/>
      <c r="Q482" s="172"/>
    </row>
    <row r="483">
      <c r="E483" s="266"/>
      <c r="F483" s="277"/>
      <c r="G483" s="600" t="s">
        <v>288</v>
      </c>
      <c r="H483" s="663" t="str">
        <f>COMPUTE_TIME_MS(H482, H481)</f>
        <v>#N/A</v>
      </c>
      <c r="I483" s="390"/>
      <c r="J483" s="391"/>
      <c r="K483" s="391"/>
      <c r="L483" s="392"/>
      <c r="M483" s="392"/>
      <c r="N483" s="392"/>
      <c r="O483" s="391"/>
      <c r="P483" s="602"/>
      <c r="Q483" s="172"/>
    </row>
    <row r="484">
      <c r="E484" s="266"/>
      <c r="F484" s="662" t="s">
        <v>289</v>
      </c>
      <c r="G484" s="595" t="s">
        <v>290</v>
      </c>
      <c r="H484" s="603">
        <f>IF(Q467,0,P470)+IF(Q471,0,P474)+IF(Q475,0,P478)</f>
        <v>15</v>
      </c>
      <c r="I484" s="380"/>
      <c r="J484" s="380"/>
      <c r="K484" s="380"/>
      <c r="L484" s="381"/>
      <c r="M484" s="381"/>
      <c r="N484" s="381"/>
      <c r="O484" s="380"/>
      <c r="P484" s="394"/>
      <c r="Q484" s="172"/>
    </row>
    <row r="485">
      <c r="E485" s="277"/>
      <c r="F485" s="277"/>
      <c r="G485" s="604" t="s">
        <v>291</v>
      </c>
      <c r="H485" s="664">
        <f>HBM_TIME_MS(H484)</f>
        <v>0.005006301265</v>
      </c>
      <c r="I485" s="391"/>
      <c r="J485" s="391"/>
      <c r="K485" s="391"/>
      <c r="L485" s="392"/>
      <c r="M485" s="392"/>
      <c r="N485" s="392"/>
      <c r="O485" s="391"/>
      <c r="P485" s="602"/>
      <c r="Q485" s="172"/>
    </row>
    <row r="486">
      <c r="P486" s="147"/>
    </row>
    <row r="487">
      <c r="P487" s="147"/>
    </row>
    <row r="488">
      <c r="P488" s="147"/>
    </row>
    <row r="489">
      <c r="P489" s="147"/>
    </row>
    <row r="490">
      <c r="P490" s="147"/>
    </row>
    <row r="491">
      <c r="P491" s="147"/>
    </row>
    <row r="492">
      <c r="P492" s="147"/>
    </row>
    <row r="493">
      <c r="P493" s="147"/>
    </row>
    <row r="494">
      <c r="P494" s="147"/>
    </row>
    <row r="495">
      <c r="P495" s="147"/>
    </row>
    <row r="496">
      <c r="P496" s="147"/>
    </row>
    <row r="497">
      <c r="P497" s="147"/>
    </row>
    <row r="498">
      <c r="P498" s="147"/>
    </row>
    <row r="499">
      <c r="P499" s="147"/>
    </row>
    <row r="500">
      <c r="P500" s="147"/>
    </row>
    <row r="501">
      <c r="P501" s="147"/>
    </row>
    <row r="502">
      <c r="P502" s="147"/>
    </row>
    <row r="503">
      <c r="P503" s="147"/>
    </row>
    <row r="504">
      <c r="P504" s="147"/>
    </row>
    <row r="505">
      <c r="P505" s="147"/>
    </row>
    <row r="506">
      <c r="P506" s="147"/>
    </row>
    <row r="507">
      <c r="P507" s="147"/>
    </row>
    <row r="508">
      <c r="P508" s="147"/>
    </row>
    <row r="509">
      <c r="P509" s="147"/>
    </row>
    <row r="510">
      <c r="P510" s="147"/>
    </row>
    <row r="511">
      <c r="P511" s="147"/>
    </row>
    <row r="512">
      <c r="P512" s="147"/>
    </row>
    <row r="513">
      <c r="P513" s="147"/>
    </row>
    <row r="514">
      <c r="P514" s="147"/>
    </row>
    <row r="515">
      <c r="P515" s="147"/>
    </row>
    <row r="516">
      <c r="P516" s="147"/>
    </row>
    <row r="517">
      <c r="P517" s="147"/>
    </row>
    <row r="518">
      <c r="P518" s="147"/>
    </row>
    <row r="519">
      <c r="P519" s="147"/>
    </row>
    <row r="520">
      <c r="P520" s="147"/>
    </row>
    <row r="521">
      <c r="P521" s="147"/>
    </row>
    <row r="522">
      <c r="P522" s="147"/>
    </row>
    <row r="523">
      <c r="P523" s="147"/>
    </row>
    <row r="524">
      <c r="P524" s="147"/>
    </row>
    <row r="525">
      <c r="P525" s="147"/>
    </row>
    <row r="526">
      <c r="P526" s="147"/>
    </row>
    <row r="527">
      <c r="P527" s="147"/>
    </row>
    <row r="528">
      <c r="P528" s="147"/>
    </row>
    <row r="529">
      <c r="P529" s="147"/>
    </row>
    <row r="530">
      <c r="P530" s="147"/>
    </row>
    <row r="531">
      <c r="P531" s="147"/>
    </row>
    <row r="532">
      <c r="P532" s="147"/>
    </row>
    <row r="533">
      <c r="P533" s="147"/>
    </row>
    <row r="534">
      <c r="P534" s="147"/>
    </row>
    <row r="535">
      <c r="P535" s="147"/>
    </row>
    <row r="536">
      <c r="P536" s="147"/>
    </row>
    <row r="537">
      <c r="P537" s="147"/>
    </row>
    <row r="538">
      <c r="P538" s="147"/>
    </row>
    <row r="539">
      <c r="P539" s="147"/>
    </row>
    <row r="540">
      <c r="P540" s="147"/>
    </row>
    <row r="541">
      <c r="P541" s="147"/>
    </row>
    <row r="542">
      <c r="P542" s="147"/>
    </row>
    <row r="543">
      <c r="P543" s="147"/>
    </row>
    <row r="544">
      <c r="P544" s="147"/>
    </row>
    <row r="545">
      <c r="P545" s="147"/>
    </row>
    <row r="546">
      <c r="P546" s="147"/>
    </row>
    <row r="547">
      <c r="P547" s="147"/>
    </row>
    <row r="548">
      <c r="P548" s="147"/>
    </row>
    <row r="549">
      <c r="P549" s="147"/>
    </row>
    <row r="550">
      <c r="P550" s="147"/>
    </row>
    <row r="551">
      <c r="P551" s="147"/>
    </row>
    <row r="552">
      <c r="P552" s="147"/>
    </row>
    <row r="553">
      <c r="P553" s="147"/>
    </row>
    <row r="554">
      <c r="P554" s="147"/>
    </row>
    <row r="555">
      <c r="P555" s="147"/>
    </row>
    <row r="556">
      <c r="P556" s="147"/>
    </row>
    <row r="557">
      <c r="P557" s="147"/>
    </row>
    <row r="558">
      <c r="P558" s="147"/>
    </row>
    <row r="559">
      <c r="P559" s="147"/>
    </row>
    <row r="560">
      <c r="P560" s="147"/>
    </row>
    <row r="561">
      <c r="P561" s="147"/>
    </row>
    <row r="562">
      <c r="P562" s="147"/>
    </row>
    <row r="563">
      <c r="P563" s="147"/>
    </row>
    <row r="564">
      <c r="P564" s="147"/>
    </row>
    <row r="565">
      <c r="P565" s="147"/>
    </row>
    <row r="566">
      <c r="P566" s="147"/>
    </row>
    <row r="567">
      <c r="P567" s="147"/>
    </row>
    <row r="568">
      <c r="P568" s="147"/>
    </row>
    <row r="569">
      <c r="P569" s="147"/>
    </row>
    <row r="570">
      <c r="P570" s="147"/>
    </row>
    <row r="571">
      <c r="P571" s="147"/>
    </row>
    <row r="572">
      <c r="P572" s="147"/>
    </row>
    <row r="573">
      <c r="P573" s="147"/>
    </row>
    <row r="574">
      <c r="P574" s="147"/>
    </row>
    <row r="575">
      <c r="P575" s="147"/>
    </row>
    <row r="576">
      <c r="P576" s="147"/>
    </row>
    <row r="577">
      <c r="P577" s="147"/>
    </row>
    <row r="578">
      <c r="P578" s="147"/>
    </row>
    <row r="579">
      <c r="P579" s="147"/>
    </row>
    <row r="580">
      <c r="P580" s="147"/>
    </row>
    <row r="581">
      <c r="P581" s="147"/>
    </row>
    <row r="582">
      <c r="P582" s="147"/>
    </row>
    <row r="583">
      <c r="P583" s="147"/>
    </row>
    <row r="584">
      <c r="P584" s="147"/>
    </row>
    <row r="585">
      <c r="P585" s="147"/>
    </row>
    <row r="586">
      <c r="P586" s="147"/>
    </row>
    <row r="587">
      <c r="P587" s="147"/>
    </row>
    <row r="588">
      <c r="P588" s="147"/>
    </row>
    <row r="589">
      <c r="P589" s="147"/>
    </row>
    <row r="590">
      <c r="P590" s="147"/>
    </row>
    <row r="591">
      <c r="P591" s="147"/>
    </row>
    <row r="592">
      <c r="P592" s="147"/>
    </row>
    <row r="593">
      <c r="P593" s="147"/>
    </row>
    <row r="594">
      <c r="P594" s="147"/>
    </row>
    <row r="595">
      <c r="P595" s="147"/>
    </row>
    <row r="596">
      <c r="P596" s="147"/>
    </row>
    <row r="597">
      <c r="P597" s="147"/>
    </row>
    <row r="598">
      <c r="P598" s="147"/>
    </row>
    <row r="599">
      <c r="P599" s="147"/>
    </row>
    <row r="600">
      <c r="P600" s="147"/>
    </row>
    <row r="601">
      <c r="P601" s="147"/>
    </row>
    <row r="602">
      <c r="P602" s="147"/>
    </row>
    <row r="603">
      <c r="P603" s="147"/>
    </row>
    <row r="604">
      <c r="P604" s="147"/>
    </row>
    <row r="605">
      <c r="P605" s="147"/>
    </row>
    <row r="606">
      <c r="P606" s="147"/>
    </row>
    <row r="607">
      <c r="P607" s="147"/>
    </row>
    <row r="608">
      <c r="P608" s="147"/>
    </row>
    <row r="609">
      <c r="P609" s="147"/>
    </row>
    <row r="610">
      <c r="P610" s="147"/>
    </row>
    <row r="611">
      <c r="P611" s="147"/>
    </row>
    <row r="612">
      <c r="P612" s="147"/>
    </row>
    <row r="613">
      <c r="P613" s="147"/>
    </row>
    <row r="614">
      <c r="P614" s="147"/>
    </row>
    <row r="615">
      <c r="P615" s="147"/>
    </row>
    <row r="616">
      <c r="P616" s="147"/>
    </row>
    <row r="617">
      <c r="P617" s="147"/>
    </row>
    <row r="618">
      <c r="P618" s="147"/>
    </row>
    <row r="619">
      <c r="P619" s="147"/>
    </row>
    <row r="620">
      <c r="P620" s="147"/>
    </row>
    <row r="621">
      <c r="P621" s="147"/>
    </row>
    <row r="622">
      <c r="P622" s="147"/>
    </row>
    <row r="623">
      <c r="P623" s="147"/>
    </row>
    <row r="624">
      <c r="P624" s="147"/>
    </row>
    <row r="625">
      <c r="P625" s="147"/>
    </row>
    <row r="626">
      <c r="P626" s="147"/>
    </row>
    <row r="627">
      <c r="P627" s="147"/>
    </row>
    <row r="628">
      <c r="P628" s="147"/>
    </row>
    <row r="629">
      <c r="P629" s="147"/>
    </row>
    <row r="630">
      <c r="P630" s="147"/>
    </row>
    <row r="631">
      <c r="P631" s="147"/>
    </row>
    <row r="632">
      <c r="P632" s="147"/>
    </row>
    <row r="633">
      <c r="P633" s="147"/>
    </row>
    <row r="634">
      <c r="P634" s="147"/>
    </row>
    <row r="635">
      <c r="P635" s="147"/>
    </row>
    <row r="636">
      <c r="P636" s="147"/>
    </row>
    <row r="637">
      <c r="P637" s="147"/>
    </row>
    <row r="638">
      <c r="P638" s="147"/>
    </row>
    <row r="639">
      <c r="P639" s="147"/>
    </row>
    <row r="640">
      <c r="P640" s="147"/>
    </row>
    <row r="641">
      <c r="P641" s="147"/>
    </row>
    <row r="642">
      <c r="P642" s="147"/>
    </row>
    <row r="643">
      <c r="P643" s="147"/>
    </row>
    <row r="644">
      <c r="P644" s="147"/>
    </row>
    <row r="645">
      <c r="P645" s="147"/>
    </row>
    <row r="646">
      <c r="P646" s="147"/>
    </row>
    <row r="647">
      <c r="P647" s="147"/>
    </row>
    <row r="648">
      <c r="P648" s="147"/>
    </row>
    <row r="649">
      <c r="P649" s="147"/>
    </row>
    <row r="650">
      <c r="P650" s="147"/>
    </row>
    <row r="651">
      <c r="P651" s="147"/>
    </row>
    <row r="652">
      <c r="P652" s="147"/>
    </row>
    <row r="653">
      <c r="P653" s="147"/>
    </row>
    <row r="654">
      <c r="P654" s="147"/>
    </row>
    <row r="655">
      <c r="P655" s="147"/>
    </row>
    <row r="656">
      <c r="P656" s="147"/>
    </row>
    <row r="657">
      <c r="P657" s="147"/>
    </row>
    <row r="658">
      <c r="P658" s="147"/>
    </row>
    <row r="659">
      <c r="P659" s="147"/>
    </row>
    <row r="660">
      <c r="P660" s="147"/>
    </row>
    <row r="661">
      <c r="P661" s="147"/>
    </row>
    <row r="662">
      <c r="P662" s="147"/>
    </row>
    <row r="663">
      <c r="P663" s="147"/>
    </row>
    <row r="664">
      <c r="P664" s="147"/>
    </row>
    <row r="665">
      <c r="P665" s="147"/>
    </row>
    <row r="666">
      <c r="P666" s="147"/>
    </row>
    <row r="667">
      <c r="P667" s="147"/>
    </row>
    <row r="668">
      <c r="P668" s="147"/>
    </row>
    <row r="669">
      <c r="P669" s="147"/>
    </row>
    <row r="670">
      <c r="P670" s="147"/>
    </row>
    <row r="671">
      <c r="P671" s="147"/>
    </row>
    <row r="672">
      <c r="P672" s="147"/>
    </row>
    <row r="673">
      <c r="P673" s="147"/>
    </row>
    <row r="674">
      <c r="P674" s="147"/>
    </row>
    <row r="675">
      <c r="P675" s="147"/>
    </row>
    <row r="676">
      <c r="P676" s="147"/>
    </row>
    <row r="677">
      <c r="P677" s="147"/>
    </row>
    <row r="678">
      <c r="P678" s="147"/>
    </row>
    <row r="679">
      <c r="P679" s="147"/>
    </row>
    <row r="680">
      <c r="P680" s="147"/>
    </row>
    <row r="681">
      <c r="P681" s="147"/>
    </row>
    <row r="682">
      <c r="P682" s="147"/>
    </row>
    <row r="683">
      <c r="P683" s="147"/>
    </row>
    <row r="684">
      <c r="P684" s="147"/>
    </row>
    <row r="685">
      <c r="P685" s="147"/>
    </row>
    <row r="686">
      <c r="P686" s="147"/>
    </row>
    <row r="687">
      <c r="P687" s="147"/>
    </row>
    <row r="688">
      <c r="P688" s="147"/>
    </row>
    <row r="689">
      <c r="P689" s="147"/>
    </row>
    <row r="690">
      <c r="P690" s="147"/>
    </row>
    <row r="691">
      <c r="P691" s="147"/>
    </row>
    <row r="692">
      <c r="P692" s="147"/>
    </row>
    <row r="693">
      <c r="P693" s="147"/>
    </row>
    <row r="694">
      <c r="P694" s="147"/>
    </row>
    <row r="695">
      <c r="P695" s="147"/>
    </row>
    <row r="696">
      <c r="P696" s="147"/>
    </row>
    <row r="697">
      <c r="P697" s="147"/>
    </row>
    <row r="698">
      <c r="P698" s="147"/>
    </row>
    <row r="699">
      <c r="P699" s="147"/>
    </row>
    <row r="700">
      <c r="P700" s="147"/>
    </row>
    <row r="701">
      <c r="P701" s="147"/>
    </row>
    <row r="702">
      <c r="P702" s="147"/>
    </row>
    <row r="703">
      <c r="P703" s="147"/>
    </row>
    <row r="704">
      <c r="P704" s="147"/>
    </row>
    <row r="705">
      <c r="P705" s="147"/>
    </row>
    <row r="706">
      <c r="P706" s="147"/>
    </row>
    <row r="707">
      <c r="P707" s="147"/>
    </row>
    <row r="708">
      <c r="P708" s="147"/>
    </row>
    <row r="709">
      <c r="P709" s="147"/>
    </row>
    <row r="710">
      <c r="P710" s="147"/>
    </row>
    <row r="711">
      <c r="P711" s="147"/>
    </row>
    <row r="712">
      <c r="P712" s="147"/>
    </row>
    <row r="713">
      <c r="P713" s="147"/>
    </row>
    <row r="714">
      <c r="P714" s="147"/>
    </row>
    <row r="715">
      <c r="P715" s="147"/>
    </row>
    <row r="716">
      <c r="P716" s="147"/>
    </row>
    <row r="717">
      <c r="P717" s="147"/>
    </row>
    <row r="718">
      <c r="P718" s="147"/>
    </row>
    <row r="719">
      <c r="P719" s="147"/>
    </row>
    <row r="720">
      <c r="P720" s="147"/>
    </row>
    <row r="721">
      <c r="P721" s="147"/>
    </row>
    <row r="722">
      <c r="P722" s="147"/>
    </row>
    <row r="723">
      <c r="P723" s="147"/>
    </row>
    <row r="724">
      <c r="P724" s="147"/>
    </row>
    <row r="725">
      <c r="P725" s="147"/>
    </row>
    <row r="726">
      <c r="P726" s="147"/>
    </row>
    <row r="727">
      <c r="P727" s="147"/>
    </row>
    <row r="728">
      <c r="P728" s="147"/>
    </row>
    <row r="729">
      <c r="P729" s="147"/>
    </row>
    <row r="730">
      <c r="P730" s="147"/>
    </row>
    <row r="731">
      <c r="P731" s="147"/>
    </row>
    <row r="732">
      <c r="P732" s="147"/>
    </row>
    <row r="733">
      <c r="P733" s="147"/>
    </row>
    <row r="734">
      <c r="P734" s="147"/>
    </row>
    <row r="735">
      <c r="P735" s="147"/>
    </row>
    <row r="736">
      <c r="P736" s="147"/>
    </row>
    <row r="737">
      <c r="P737" s="147"/>
    </row>
    <row r="738">
      <c r="P738" s="147"/>
    </row>
    <row r="739">
      <c r="P739" s="147"/>
    </row>
    <row r="740">
      <c r="P740" s="147"/>
    </row>
    <row r="741">
      <c r="P741" s="147"/>
    </row>
    <row r="742">
      <c r="P742" s="147"/>
    </row>
    <row r="743">
      <c r="P743" s="147"/>
    </row>
    <row r="744">
      <c r="P744" s="147"/>
    </row>
    <row r="745">
      <c r="P745" s="147"/>
    </row>
    <row r="746">
      <c r="P746" s="147"/>
    </row>
    <row r="747">
      <c r="P747" s="147"/>
    </row>
    <row r="748">
      <c r="P748" s="147"/>
    </row>
    <row r="749">
      <c r="P749" s="147"/>
    </row>
    <row r="750">
      <c r="P750" s="147"/>
    </row>
    <row r="751">
      <c r="P751" s="147"/>
    </row>
    <row r="752">
      <c r="P752" s="147"/>
    </row>
    <row r="753">
      <c r="P753" s="147"/>
    </row>
    <row r="754">
      <c r="P754" s="147"/>
    </row>
    <row r="755">
      <c r="P755" s="147"/>
    </row>
    <row r="756">
      <c r="P756" s="147"/>
    </row>
    <row r="757">
      <c r="P757" s="147"/>
    </row>
    <row r="758">
      <c r="P758" s="147"/>
    </row>
    <row r="759">
      <c r="P759" s="147"/>
    </row>
    <row r="760">
      <c r="P760" s="147"/>
    </row>
    <row r="761">
      <c r="P761" s="147"/>
    </row>
    <row r="762">
      <c r="P762" s="147"/>
    </row>
    <row r="763">
      <c r="P763" s="147"/>
    </row>
    <row r="764">
      <c r="P764" s="147"/>
    </row>
    <row r="765">
      <c r="P765" s="147"/>
    </row>
    <row r="766">
      <c r="P766" s="147"/>
    </row>
    <row r="767">
      <c r="P767" s="147"/>
    </row>
    <row r="768">
      <c r="P768" s="147"/>
    </row>
    <row r="769">
      <c r="P769" s="147"/>
    </row>
    <row r="770">
      <c r="P770" s="147"/>
    </row>
    <row r="771">
      <c r="P771" s="147"/>
    </row>
    <row r="772">
      <c r="P772" s="147"/>
    </row>
    <row r="773">
      <c r="P773" s="147"/>
    </row>
    <row r="774">
      <c r="P774" s="147"/>
    </row>
    <row r="775">
      <c r="P775" s="147"/>
    </row>
    <row r="776">
      <c r="P776" s="147"/>
    </row>
    <row r="777">
      <c r="P777" s="147"/>
    </row>
    <row r="778">
      <c r="P778" s="147"/>
    </row>
    <row r="779">
      <c r="P779" s="147"/>
    </row>
    <row r="780">
      <c r="P780" s="147"/>
    </row>
    <row r="781">
      <c r="P781" s="147"/>
    </row>
    <row r="782">
      <c r="P782" s="147"/>
    </row>
    <row r="783">
      <c r="P783" s="147"/>
    </row>
    <row r="784">
      <c r="P784" s="147"/>
    </row>
    <row r="785">
      <c r="P785" s="147"/>
    </row>
    <row r="786">
      <c r="P786" s="147"/>
    </row>
    <row r="787">
      <c r="P787" s="147"/>
    </row>
    <row r="788">
      <c r="P788" s="147"/>
    </row>
    <row r="789">
      <c r="P789" s="147"/>
    </row>
    <row r="790">
      <c r="P790" s="147"/>
    </row>
    <row r="791">
      <c r="P791" s="147"/>
    </row>
    <row r="792">
      <c r="P792" s="147"/>
    </row>
    <row r="793">
      <c r="P793" s="147"/>
    </row>
    <row r="794">
      <c r="P794" s="147"/>
    </row>
    <row r="795">
      <c r="P795" s="147"/>
    </row>
    <row r="796">
      <c r="P796" s="147"/>
    </row>
    <row r="797">
      <c r="P797" s="147"/>
    </row>
    <row r="798">
      <c r="P798" s="147"/>
    </row>
    <row r="799">
      <c r="P799" s="147"/>
    </row>
    <row r="800">
      <c r="P800" s="147"/>
    </row>
    <row r="801">
      <c r="P801" s="147"/>
    </row>
    <row r="802">
      <c r="P802" s="147"/>
    </row>
    <row r="803">
      <c r="P803" s="147"/>
    </row>
    <row r="804">
      <c r="P804" s="147"/>
    </row>
    <row r="805">
      <c r="P805" s="147"/>
    </row>
    <row r="806">
      <c r="P806" s="147"/>
    </row>
    <row r="807">
      <c r="P807" s="147"/>
    </row>
    <row r="808">
      <c r="P808" s="147"/>
    </row>
    <row r="809">
      <c r="P809" s="147"/>
    </row>
    <row r="810">
      <c r="P810" s="147"/>
    </row>
    <row r="811">
      <c r="P811" s="147"/>
    </row>
    <row r="812">
      <c r="P812" s="147"/>
    </row>
    <row r="813">
      <c r="P813" s="147"/>
    </row>
    <row r="814">
      <c r="P814" s="147"/>
    </row>
    <row r="815">
      <c r="P815" s="147"/>
    </row>
    <row r="816">
      <c r="P816" s="147"/>
    </row>
    <row r="817">
      <c r="P817" s="147"/>
    </row>
    <row r="818">
      <c r="P818" s="147"/>
    </row>
    <row r="819">
      <c r="P819" s="147"/>
    </row>
    <row r="820">
      <c r="P820" s="147"/>
    </row>
    <row r="821">
      <c r="P821" s="147"/>
    </row>
    <row r="822">
      <c r="P822" s="147"/>
    </row>
    <row r="823">
      <c r="P823" s="147"/>
    </row>
    <row r="824">
      <c r="P824" s="147"/>
    </row>
    <row r="825">
      <c r="P825" s="147"/>
    </row>
    <row r="826">
      <c r="P826" s="147"/>
    </row>
    <row r="827">
      <c r="P827" s="147"/>
    </row>
    <row r="828">
      <c r="P828" s="147"/>
    </row>
    <row r="829">
      <c r="P829" s="147"/>
    </row>
    <row r="830">
      <c r="P830" s="147"/>
    </row>
    <row r="831">
      <c r="P831" s="147"/>
    </row>
    <row r="832">
      <c r="P832" s="147"/>
    </row>
    <row r="833">
      <c r="P833" s="147"/>
    </row>
    <row r="834">
      <c r="P834" s="147"/>
    </row>
    <row r="835">
      <c r="P835" s="147"/>
    </row>
    <row r="836">
      <c r="P836" s="147"/>
    </row>
    <row r="837">
      <c r="P837" s="147"/>
    </row>
    <row r="838">
      <c r="P838" s="147"/>
    </row>
    <row r="839">
      <c r="P839" s="147"/>
    </row>
    <row r="840">
      <c r="P840" s="147"/>
    </row>
    <row r="841">
      <c r="P841" s="147"/>
    </row>
    <row r="842">
      <c r="P842" s="147"/>
    </row>
    <row r="843">
      <c r="P843" s="147"/>
    </row>
    <row r="844">
      <c r="P844" s="147"/>
    </row>
    <row r="845">
      <c r="P845" s="147"/>
    </row>
    <row r="846">
      <c r="P846" s="147"/>
    </row>
    <row r="847">
      <c r="P847" s="147"/>
    </row>
    <row r="848">
      <c r="P848" s="147"/>
    </row>
    <row r="849">
      <c r="P849" s="147"/>
    </row>
    <row r="850">
      <c r="P850" s="147"/>
    </row>
    <row r="851">
      <c r="P851" s="147"/>
    </row>
    <row r="852">
      <c r="P852" s="147"/>
    </row>
    <row r="853">
      <c r="P853" s="147"/>
    </row>
    <row r="854">
      <c r="P854" s="147"/>
    </row>
    <row r="855">
      <c r="P855" s="147"/>
    </row>
    <row r="856">
      <c r="P856" s="147"/>
    </row>
    <row r="857">
      <c r="P857" s="147"/>
    </row>
    <row r="858">
      <c r="P858" s="147"/>
    </row>
    <row r="859">
      <c r="P859" s="147"/>
    </row>
    <row r="860">
      <c r="P860" s="147"/>
    </row>
    <row r="861">
      <c r="P861" s="147"/>
    </row>
    <row r="862">
      <c r="P862" s="147"/>
    </row>
    <row r="863">
      <c r="P863" s="147"/>
    </row>
    <row r="864">
      <c r="P864" s="147"/>
    </row>
    <row r="865">
      <c r="P865" s="147"/>
    </row>
    <row r="866">
      <c r="P866" s="147"/>
    </row>
    <row r="867">
      <c r="P867" s="147"/>
    </row>
    <row r="868">
      <c r="P868" s="147"/>
    </row>
    <row r="869">
      <c r="P869" s="147"/>
    </row>
    <row r="870">
      <c r="P870" s="147"/>
    </row>
    <row r="871">
      <c r="P871" s="147"/>
    </row>
    <row r="872">
      <c r="P872" s="147"/>
    </row>
    <row r="873">
      <c r="P873" s="147"/>
    </row>
    <row r="874">
      <c r="P874" s="147"/>
    </row>
    <row r="875">
      <c r="P875" s="147"/>
    </row>
    <row r="876">
      <c r="P876" s="147"/>
    </row>
    <row r="877">
      <c r="P877" s="147"/>
    </row>
    <row r="878">
      <c r="P878" s="147"/>
    </row>
    <row r="879">
      <c r="P879" s="147"/>
    </row>
    <row r="880">
      <c r="P880" s="147"/>
    </row>
    <row r="881">
      <c r="P881" s="147"/>
    </row>
    <row r="882">
      <c r="P882" s="147"/>
    </row>
    <row r="883">
      <c r="P883" s="147"/>
    </row>
    <row r="884">
      <c r="P884" s="147"/>
    </row>
    <row r="885">
      <c r="P885" s="147"/>
    </row>
    <row r="886">
      <c r="P886" s="147"/>
    </row>
    <row r="887">
      <c r="P887" s="147"/>
    </row>
    <row r="888">
      <c r="P888" s="147"/>
    </row>
    <row r="889">
      <c r="P889" s="147"/>
    </row>
    <row r="890">
      <c r="P890" s="147"/>
    </row>
    <row r="891">
      <c r="P891" s="147"/>
    </row>
    <row r="892">
      <c r="P892" s="147"/>
    </row>
    <row r="893">
      <c r="P893" s="147"/>
    </row>
    <row r="894">
      <c r="P894" s="147"/>
    </row>
    <row r="895">
      <c r="P895" s="147"/>
    </row>
    <row r="896">
      <c r="P896" s="147"/>
    </row>
    <row r="897">
      <c r="P897" s="147"/>
    </row>
    <row r="898">
      <c r="P898" s="147"/>
    </row>
    <row r="899">
      <c r="P899" s="147"/>
    </row>
    <row r="900">
      <c r="P900" s="147"/>
    </row>
    <row r="901">
      <c r="P901" s="147"/>
    </row>
    <row r="902">
      <c r="P902" s="147"/>
    </row>
    <row r="903">
      <c r="P903" s="147"/>
    </row>
    <row r="904">
      <c r="P904" s="147"/>
    </row>
    <row r="905">
      <c r="P905" s="147"/>
    </row>
    <row r="906">
      <c r="P906" s="147"/>
    </row>
    <row r="907">
      <c r="P907" s="147"/>
    </row>
    <row r="908">
      <c r="P908" s="147"/>
    </row>
    <row r="909">
      <c r="P909" s="147"/>
    </row>
    <row r="910">
      <c r="P910" s="147"/>
    </row>
    <row r="911">
      <c r="P911" s="147"/>
    </row>
    <row r="912">
      <c r="P912" s="147"/>
    </row>
    <row r="913">
      <c r="P913" s="147"/>
    </row>
    <row r="914">
      <c r="P914" s="147"/>
    </row>
    <row r="915">
      <c r="P915" s="147"/>
    </row>
    <row r="916">
      <c r="P916" s="147"/>
    </row>
    <row r="917">
      <c r="P917" s="147"/>
    </row>
    <row r="918">
      <c r="P918" s="147"/>
    </row>
    <row r="919">
      <c r="P919" s="147"/>
    </row>
    <row r="920">
      <c r="P920" s="147"/>
    </row>
    <row r="921">
      <c r="P921" s="147"/>
    </row>
    <row r="922">
      <c r="P922" s="147"/>
    </row>
    <row r="923">
      <c r="P923" s="147"/>
    </row>
    <row r="924">
      <c r="P924" s="147"/>
    </row>
    <row r="925">
      <c r="P925" s="147"/>
    </row>
    <row r="926">
      <c r="P926" s="147"/>
    </row>
    <row r="927">
      <c r="P927" s="147"/>
    </row>
    <row r="928">
      <c r="P928" s="147"/>
    </row>
    <row r="929">
      <c r="P929" s="147"/>
    </row>
    <row r="930">
      <c r="P930" s="147"/>
    </row>
    <row r="931">
      <c r="P931" s="147"/>
    </row>
    <row r="932">
      <c r="P932" s="147"/>
    </row>
    <row r="933">
      <c r="P933" s="147"/>
    </row>
    <row r="934">
      <c r="P934" s="147"/>
    </row>
    <row r="935">
      <c r="P935" s="147"/>
    </row>
    <row r="936">
      <c r="P936" s="147"/>
    </row>
    <row r="937">
      <c r="P937" s="147"/>
    </row>
    <row r="938">
      <c r="P938" s="147"/>
    </row>
    <row r="939">
      <c r="P939" s="147"/>
    </row>
    <row r="940">
      <c r="P940" s="147"/>
    </row>
    <row r="941">
      <c r="P941" s="147"/>
    </row>
    <row r="942">
      <c r="P942" s="147"/>
    </row>
    <row r="943">
      <c r="P943" s="147"/>
    </row>
    <row r="944">
      <c r="P944" s="147"/>
    </row>
    <row r="945">
      <c r="P945" s="147"/>
    </row>
    <row r="946">
      <c r="P946" s="147"/>
    </row>
    <row r="947">
      <c r="P947" s="147"/>
    </row>
    <row r="948">
      <c r="P948" s="147"/>
    </row>
    <row r="949">
      <c r="P949" s="147"/>
    </row>
    <row r="950">
      <c r="P950" s="147"/>
    </row>
    <row r="951">
      <c r="P951" s="147"/>
    </row>
    <row r="952">
      <c r="P952" s="147"/>
    </row>
    <row r="953">
      <c r="P953" s="147"/>
    </row>
    <row r="954">
      <c r="P954" s="147"/>
    </row>
    <row r="955">
      <c r="P955" s="147"/>
    </row>
    <row r="956">
      <c r="P956" s="147"/>
    </row>
    <row r="957">
      <c r="P957" s="147"/>
    </row>
    <row r="958">
      <c r="P958" s="147"/>
    </row>
    <row r="959">
      <c r="P959" s="147"/>
    </row>
    <row r="960">
      <c r="P960" s="147"/>
    </row>
    <row r="961">
      <c r="P961" s="147"/>
    </row>
    <row r="962">
      <c r="P962" s="147"/>
    </row>
    <row r="963">
      <c r="P963" s="147"/>
    </row>
    <row r="964">
      <c r="P964" s="147"/>
    </row>
    <row r="965">
      <c r="P965" s="147"/>
    </row>
    <row r="966">
      <c r="P966" s="147"/>
    </row>
    <row r="967">
      <c r="P967" s="147"/>
    </row>
    <row r="968">
      <c r="P968" s="147"/>
    </row>
    <row r="969">
      <c r="P969" s="147"/>
    </row>
    <row r="970">
      <c r="P970" s="147"/>
    </row>
    <row r="971">
      <c r="P971" s="147"/>
    </row>
    <row r="972">
      <c r="P972" s="147"/>
    </row>
    <row r="973">
      <c r="P973" s="147"/>
    </row>
    <row r="974">
      <c r="P974" s="147"/>
    </row>
    <row r="975">
      <c r="P975" s="147"/>
    </row>
    <row r="976">
      <c r="P976" s="147"/>
    </row>
    <row r="977">
      <c r="P977" s="147"/>
    </row>
    <row r="978">
      <c r="P978" s="147"/>
    </row>
    <row r="979">
      <c r="P979" s="147"/>
    </row>
    <row r="980">
      <c r="P980" s="147"/>
    </row>
    <row r="981">
      <c r="P981" s="147"/>
    </row>
    <row r="982">
      <c r="P982" s="147"/>
    </row>
    <row r="983">
      <c r="P983" s="147"/>
    </row>
    <row r="984">
      <c r="P984" s="147"/>
    </row>
    <row r="985">
      <c r="P985" s="147"/>
    </row>
    <row r="986">
      <c r="P986" s="147"/>
    </row>
    <row r="987">
      <c r="P987" s="147"/>
    </row>
    <row r="988">
      <c r="P988" s="147"/>
    </row>
    <row r="989">
      <c r="P989" s="147"/>
    </row>
    <row r="990">
      <c r="P990" s="147"/>
    </row>
    <row r="991">
      <c r="P991" s="147"/>
    </row>
    <row r="992">
      <c r="P992" s="147"/>
    </row>
    <row r="993">
      <c r="P993" s="147"/>
    </row>
    <row r="994">
      <c r="P994" s="147"/>
    </row>
    <row r="995">
      <c r="P995" s="147"/>
    </row>
    <row r="996">
      <c r="P996" s="147"/>
    </row>
    <row r="997">
      <c r="P997" s="147"/>
    </row>
    <row r="998">
      <c r="P998" s="147"/>
    </row>
    <row r="999">
      <c r="P999" s="147"/>
    </row>
    <row r="1000">
      <c r="P1000" s="147"/>
    </row>
    <row r="1001">
      <c r="P1001" s="147"/>
    </row>
    <row r="1002">
      <c r="P1002" s="147"/>
    </row>
    <row r="1003">
      <c r="P1003" s="147"/>
    </row>
    <row r="1004">
      <c r="P1004" s="147"/>
    </row>
    <row r="1005">
      <c r="P1005" s="147"/>
    </row>
    <row r="1006">
      <c r="P1006" s="147"/>
    </row>
    <row r="1007">
      <c r="P1007" s="147"/>
    </row>
    <row r="1008">
      <c r="P1008" s="147"/>
    </row>
    <row r="1009">
      <c r="P1009" s="147"/>
    </row>
    <row r="1010">
      <c r="P1010" s="147"/>
    </row>
    <row r="1011">
      <c r="P1011" s="147"/>
    </row>
    <row r="1012">
      <c r="P1012" s="147"/>
    </row>
    <row r="1013">
      <c r="P1013" s="147"/>
    </row>
    <row r="1014">
      <c r="P1014" s="147"/>
    </row>
    <row r="1015">
      <c r="P1015" s="147"/>
    </row>
    <row r="1016">
      <c r="P1016" s="147"/>
    </row>
    <row r="1017">
      <c r="P1017" s="147"/>
    </row>
    <row r="1018">
      <c r="P1018" s="147"/>
    </row>
    <row r="1019">
      <c r="P1019" s="147"/>
    </row>
    <row r="1020">
      <c r="P1020" s="147"/>
    </row>
    <row r="1021">
      <c r="P1021" s="147"/>
    </row>
    <row r="1022">
      <c r="P1022" s="147"/>
    </row>
    <row r="1023">
      <c r="P1023" s="147"/>
    </row>
    <row r="1024">
      <c r="P1024" s="147"/>
    </row>
    <row r="1025">
      <c r="P1025" s="147"/>
    </row>
    <row r="1026">
      <c r="P1026" s="147"/>
    </row>
    <row r="1027">
      <c r="P1027" s="147"/>
    </row>
    <row r="1028">
      <c r="P1028" s="147"/>
    </row>
    <row r="1029">
      <c r="P1029" s="147"/>
    </row>
    <row r="1030">
      <c r="P1030" s="147"/>
    </row>
    <row r="1031">
      <c r="P1031" s="147"/>
    </row>
    <row r="1032">
      <c r="P1032" s="147"/>
    </row>
    <row r="1033">
      <c r="P1033" s="147"/>
    </row>
    <row r="1034">
      <c r="P1034" s="147"/>
    </row>
    <row r="1035">
      <c r="P1035" s="147"/>
    </row>
    <row r="1036">
      <c r="P1036" s="147"/>
    </row>
    <row r="1037">
      <c r="P1037" s="147"/>
    </row>
    <row r="1038">
      <c r="P1038" s="147"/>
    </row>
    <row r="1039">
      <c r="P1039" s="147"/>
    </row>
    <row r="1040">
      <c r="P1040" s="147"/>
    </row>
    <row r="1041">
      <c r="P1041" s="147"/>
    </row>
    <row r="1042">
      <c r="P1042" s="147"/>
    </row>
    <row r="1043">
      <c r="P1043" s="147"/>
    </row>
    <row r="1044">
      <c r="P1044" s="147"/>
    </row>
    <row r="1045">
      <c r="P1045" s="147"/>
    </row>
    <row r="1046">
      <c r="P1046" s="147"/>
    </row>
    <row r="1047">
      <c r="P1047" s="147"/>
    </row>
    <row r="1048">
      <c r="P1048" s="147"/>
    </row>
    <row r="1049">
      <c r="P1049" s="147"/>
    </row>
    <row r="1050">
      <c r="P1050" s="147"/>
    </row>
    <row r="1051">
      <c r="P1051" s="147"/>
    </row>
    <row r="1052">
      <c r="P1052" s="147"/>
    </row>
    <row r="1053">
      <c r="P1053" s="147"/>
    </row>
    <row r="1054">
      <c r="P1054" s="147"/>
    </row>
    <row r="1055">
      <c r="P1055" s="147"/>
    </row>
    <row r="1056">
      <c r="P1056" s="147"/>
    </row>
    <row r="1057">
      <c r="P1057" s="147"/>
    </row>
    <row r="1058">
      <c r="P1058" s="147"/>
    </row>
    <row r="1059">
      <c r="P1059" s="147"/>
    </row>
    <row r="1060">
      <c r="P1060" s="147"/>
    </row>
    <row r="1061">
      <c r="P1061" s="147"/>
    </row>
    <row r="1062">
      <c r="P1062" s="147"/>
    </row>
    <row r="1063">
      <c r="P1063" s="147"/>
    </row>
    <row r="1064">
      <c r="P1064" s="147"/>
    </row>
    <row r="1065">
      <c r="P1065" s="147"/>
    </row>
    <row r="1066">
      <c r="P1066" s="147"/>
    </row>
    <row r="1067">
      <c r="P1067" s="147"/>
    </row>
    <row r="1068">
      <c r="P1068" s="147"/>
    </row>
    <row r="1069">
      <c r="P1069" s="147"/>
    </row>
    <row r="1070">
      <c r="P1070" s="147"/>
    </row>
    <row r="1071">
      <c r="P1071" s="147"/>
    </row>
    <row r="1072">
      <c r="P1072" s="147"/>
    </row>
    <row r="1073">
      <c r="P1073" s="147"/>
    </row>
    <row r="1074">
      <c r="P1074" s="147"/>
    </row>
    <row r="1075">
      <c r="P1075" s="147"/>
    </row>
    <row r="1076">
      <c r="P1076" s="147"/>
    </row>
    <row r="1077">
      <c r="P1077" s="147"/>
    </row>
    <row r="1078">
      <c r="P1078" s="147"/>
    </row>
    <row r="1079">
      <c r="P1079" s="147"/>
    </row>
    <row r="1080">
      <c r="P1080" s="147"/>
    </row>
    <row r="1081">
      <c r="P1081" s="147"/>
    </row>
    <row r="1082">
      <c r="P1082" s="147"/>
    </row>
    <row r="1083">
      <c r="P1083" s="147"/>
    </row>
    <row r="1084">
      <c r="P1084" s="147"/>
    </row>
    <row r="1085">
      <c r="P1085" s="147"/>
    </row>
    <row r="1086">
      <c r="P1086" s="147"/>
    </row>
    <row r="1087">
      <c r="P1087" s="147"/>
    </row>
    <row r="1088">
      <c r="P1088" s="147"/>
    </row>
    <row r="1089">
      <c r="P1089" s="147"/>
    </row>
    <row r="1090">
      <c r="P1090" s="147"/>
    </row>
    <row r="1091">
      <c r="P1091" s="147"/>
    </row>
    <row r="1092">
      <c r="P1092" s="147"/>
    </row>
    <row r="1093">
      <c r="P1093" s="147"/>
    </row>
    <row r="1094">
      <c r="P1094" s="147"/>
    </row>
    <row r="1095">
      <c r="P1095" s="147"/>
    </row>
    <row r="1096">
      <c r="P1096" s="147"/>
    </row>
    <row r="1097">
      <c r="P1097" s="147"/>
    </row>
    <row r="1098">
      <c r="P1098" s="147"/>
    </row>
    <row r="1099">
      <c r="P1099" s="147"/>
    </row>
    <row r="1100">
      <c r="P1100" s="147"/>
    </row>
    <row r="1101">
      <c r="P1101" s="147"/>
    </row>
    <row r="1102">
      <c r="P1102" s="147"/>
    </row>
    <row r="1103">
      <c r="P1103" s="147"/>
    </row>
    <row r="1104">
      <c r="P1104" s="147"/>
    </row>
    <row r="1105">
      <c r="P1105" s="147"/>
    </row>
    <row r="1106">
      <c r="P1106" s="147"/>
    </row>
    <row r="1107">
      <c r="P1107" s="147"/>
    </row>
    <row r="1108">
      <c r="P1108" s="147"/>
    </row>
    <row r="1109">
      <c r="P1109" s="147"/>
    </row>
    <row r="1110">
      <c r="P1110" s="147"/>
    </row>
    <row r="1111">
      <c r="P1111" s="147"/>
    </row>
    <row r="1112">
      <c r="P1112" s="147"/>
    </row>
    <row r="1113">
      <c r="P1113" s="147"/>
    </row>
    <row r="1114">
      <c r="P1114" s="147"/>
    </row>
    <row r="1115">
      <c r="P1115" s="147"/>
    </row>
    <row r="1116">
      <c r="P1116" s="147"/>
    </row>
    <row r="1117">
      <c r="P1117" s="147"/>
    </row>
    <row r="1118">
      <c r="P1118" s="147"/>
    </row>
    <row r="1119">
      <c r="P1119" s="147"/>
    </row>
    <row r="1120">
      <c r="P1120" s="147"/>
    </row>
    <row r="1121">
      <c r="P1121" s="147"/>
    </row>
    <row r="1122">
      <c r="P1122" s="147"/>
    </row>
    <row r="1123">
      <c r="P1123" s="147"/>
    </row>
    <row r="1124">
      <c r="P1124" s="147"/>
    </row>
    <row r="1125">
      <c r="P1125" s="147"/>
    </row>
    <row r="1126">
      <c r="P1126" s="147"/>
    </row>
    <row r="1127">
      <c r="P1127" s="147"/>
    </row>
    <row r="1128">
      <c r="P1128" s="147"/>
    </row>
    <row r="1129">
      <c r="P1129" s="147"/>
    </row>
    <row r="1130">
      <c r="P1130" s="147"/>
    </row>
    <row r="1131">
      <c r="P1131" s="147"/>
    </row>
    <row r="1132">
      <c r="P1132" s="147"/>
    </row>
    <row r="1133">
      <c r="P1133" s="147"/>
    </row>
    <row r="1134">
      <c r="P1134" s="147"/>
    </row>
    <row r="1135">
      <c r="P1135" s="147"/>
    </row>
    <row r="1136">
      <c r="P1136" s="147"/>
    </row>
    <row r="1137">
      <c r="P1137" s="147"/>
    </row>
    <row r="1138">
      <c r="P1138" s="147"/>
    </row>
    <row r="1139">
      <c r="P1139" s="147"/>
    </row>
    <row r="1140">
      <c r="P1140" s="147"/>
    </row>
    <row r="1141">
      <c r="P1141" s="147"/>
    </row>
    <row r="1142">
      <c r="P1142" s="147"/>
    </row>
    <row r="1143">
      <c r="P1143" s="147"/>
    </row>
    <row r="1144">
      <c r="P1144" s="147"/>
    </row>
    <row r="1145">
      <c r="P1145" s="147"/>
    </row>
    <row r="1146">
      <c r="P1146" s="147"/>
    </row>
    <row r="1147">
      <c r="P1147" s="147"/>
    </row>
    <row r="1148">
      <c r="P1148" s="147"/>
    </row>
    <row r="1149">
      <c r="P1149" s="147"/>
    </row>
    <row r="1150">
      <c r="P1150" s="147"/>
    </row>
    <row r="1151">
      <c r="P1151" s="147"/>
    </row>
    <row r="1152">
      <c r="P1152" s="147"/>
    </row>
    <row r="1153">
      <c r="P1153" s="147"/>
    </row>
    <row r="1154">
      <c r="P1154" s="147"/>
    </row>
    <row r="1155">
      <c r="P1155" s="147"/>
    </row>
    <row r="1156">
      <c r="P1156" s="147"/>
    </row>
    <row r="1157">
      <c r="P1157" s="147"/>
    </row>
    <row r="1158">
      <c r="P1158" s="147"/>
    </row>
    <row r="1159">
      <c r="P1159" s="147"/>
    </row>
    <row r="1160">
      <c r="P1160" s="147"/>
    </row>
    <row r="1161">
      <c r="P1161" s="147"/>
    </row>
    <row r="1162">
      <c r="P1162" s="147"/>
    </row>
    <row r="1163">
      <c r="P1163" s="147"/>
    </row>
    <row r="1164">
      <c r="P1164" s="147"/>
    </row>
    <row r="1165">
      <c r="P1165" s="147"/>
    </row>
    <row r="1166">
      <c r="P1166" s="147"/>
    </row>
    <row r="1167">
      <c r="P1167" s="147"/>
    </row>
    <row r="1168">
      <c r="P1168" s="147"/>
    </row>
    <row r="1169">
      <c r="P1169" s="147"/>
    </row>
    <row r="1170">
      <c r="P1170" s="147"/>
    </row>
    <row r="1171">
      <c r="P1171" s="147"/>
    </row>
    <row r="1172">
      <c r="P1172" s="147"/>
    </row>
    <row r="1173">
      <c r="P1173" s="147"/>
    </row>
    <row r="1174">
      <c r="P1174" s="147"/>
    </row>
    <row r="1175">
      <c r="P1175" s="147"/>
    </row>
    <row r="1176">
      <c r="P1176" s="147"/>
    </row>
    <row r="1177">
      <c r="P1177" s="147"/>
    </row>
    <row r="1178">
      <c r="P1178" s="147"/>
    </row>
    <row r="1179">
      <c r="P1179" s="147"/>
    </row>
    <row r="1180">
      <c r="P1180" s="147"/>
    </row>
    <row r="1181">
      <c r="P1181" s="147"/>
    </row>
    <row r="1182">
      <c r="P1182" s="147"/>
    </row>
    <row r="1183">
      <c r="P1183" s="147"/>
    </row>
    <row r="1184">
      <c r="P1184" s="147"/>
    </row>
    <row r="1185">
      <c r="P1185" s="147"/>
    </row>
    <row r="1186">
      <c r="P1186" s="147"/>
    </row>
    <row r="1187">
      <c r="P1187" s="147"/>
    </row>
    <row r="1188">
      <c r="P1188" s="147"/>
    </row>
    <row r="1189">
      <c r="P1189" s="147"/>
    </row>
    <row r="1190">
      <c r="P1190" s="147"/>
    </row>
    <row r="1191">
      <c r="P1191" s="147"/>
    </row>
    <row r="1192">
      <c r="P1192" s="147"/>
    </row>
    <row r="1193">
      <c r="P1193" s="147"/>
    </row>
    <row r="1194">
      <c r="P1194" s="147"/>
    </row>
    <row r="1195">
      <c r="P1195" s="147"/>
    </row>
    <row r="1196">
      <c r="P1196" s="147"/>
    </row>
    <row r="1197">
      <c r="P1197" s="147"/>
    </row>
    <row r="1198">
      <c r="P1198" s="147"/>
    </row>
    <row r="1199">
      <c r="P1199" s="147"/>
    </row>
    <row r="1200">
      <c r="P1200" s="147"/>
    </row>
    <row r="1201">
      <c r="P1201" s="147"/>
    </row>
    <row r="1202">
      <c r="P1202" s="147"/>
    </row>
    <row r="1203">
      <c r="P1203" s="147"/>
    </row>
    <row r="1204">
      <c r="P1204" s="147"/>
    </row>
    <row r="1205">
      <c r="P1205" s="147"/>
    </row>
    <row r="1206">
      <c r="P1206" s="147"/>
    </row>
    <row r="1207">
      <c r="P1207" s="147"/>
    </row>
    <row r="1208">
      <c r="P1208" s="147"/>
    </row>
    <row r="1209">
      <c r="P1209" s="147"/>
    </row>
    <row r="1210">
      <c r="P1210" s="147"/>
    </row>
    <row r="1211">
      <c r="P1211" s="147"/>
    </row>
    <row r="1212">
      <c r="P1212" s="147"/>
    </row>
    <row r="1213">
      <c r="P1213" s="147"/>
    </row>
    <row r="1214">
      <c r="P1214" s="147"/>
    </row>
    <row r="1215">
      <c r="P1215" s="147"/>
    </row>
    <row r="1216">
      <c r="P1216" s="147"/>
    </row>
    <row r="1217">
      <c r="P1217" s="147"/>
    </row>
    <row r="1218">
      <c r="P1218" s="147"/>
    </row>
    <row r="1219">
      <c r="P1219" s="147"/>
    </row>
    <row r="1220">
      <c r="P1220" s="147"/>
    </row>
    <row r="1221">
      <c r="P1221" s="147"/>
    </row>
    <row r="1222">
      <c r="P1222" s="147"/>
    </row>
    <row r="1223">
      <c r="P1223" s="147"/>
    </row>
    <row r="1224">
      <c r="P1224" s="147"/>
    </row>
    <row r="1225">
      <c r="P1225" s="147"/>
    </row>
    <row r="1226">
      <c r="P1226" s="147"/>
    </row>
    <row r="1227">
      <c r="P1227" s="147"/>
    </row>
    <row r="1228">
      <c r="P1228" s="147"/>
    </row>
    <row r="1229">
      <c r="P1229" s="147"/>
    </row>
    <row r="1230">
      <c r="P1230" s="147"/>
    </row>
    <row r="1231">
      <c r="P1231" s="147"/>
    </row>
    <row r="1232">
      <c r="P1232" s="147"/>
    </row>
    <row r="1233">
      <c r="P1233" s="147"/>
    </row>
    <row r="1234">
      <c r="P1234" s="147"/>
    </row>
    <row r="1235">
      <c r="P1235" s="147"/>
    </row>
    <row r="1236">
      <c r="P1236" s="147"/>
    </row>
    <row r="1237">
      <c r="P1237" s="147"/>
    </row>
    <row r="1238">
      <c r="P1238" s="147"/>
    </row>
    <row r="1239">
      <c r="P1239" s="147"/>
    </row>
    <row r="1240">
      <c r="P1240" s="147"/>
    </row>
    <row r="1241">
      <c r="P1241" s="147"/>
    </row>
  </sheetData>
  <mergeCells count="212">
    <mergeCell ref="Q175:Q178"/>
    <mergeCell ref="Q179:Q182"/>
    <mergeCell ref="F166:F168"/>
    <mergeCell ref="F169:F170"/>
    <mergeCell ref="F171:G174"/>
    <mergeCell ref="O171:O174"/>
    <mergeCell ref="Q171:Q174"/>
    <mergeCell ref="O175:O178"/>
    <mergeCell ref="O179:O182"/>
    <mergeCell ref="F83:G86"/>
    <mergeCell ref="F87:G90"/>
    <mergeCell ref="Q87:Q90"/>
    <mergeCell ref="Q91:Q94"/>
    <mergeCell ref="Q95:Q98"/>
    <mergeCell ref="O99:O103"/>
    <mergeCell ref="Q99:Q103"/>
    <mergeCell ref="E83:E86"/>
    <mergeCell ref="F91:G94"/>
    <mergeCell ref="A76:A77"/>
    <mergeCell ref="E76:E77"/>
    <mergeCell ref="I82:N82"/>
    <mergeCell ref="O83:O86"/>
    <mergeCell ref="O87:O90"/>
    <mergeCell ref="O91:O94"/>
    <mergeCell ref="O95:O98"/>
    <mergeCell ref="F82:H82"/>
    <mergeCell ref="F95:G98"/>
    <mergeCell ref="G99:G103"/>
    <mergeCell ref="G113:G118"/>
    <mergeCell ref="G119:G123"/>
    <mergeCell ref="O133:O136"/>
    <mergeCell ref="O137:O140"/>
    <mergeCell ref="E133:E151"/>
    <mergeCell ref="E152:E170"/>
    <mergeCell ref="E171:E189"/>
    <mergeCell ref="E87:E132"/>
    <mergeCell ref="F99:F127"/>
    <mergeCell ref="F128:F130"/>
    <mergeCell ref="F131:F132"/>
    <mergeCell ref="F145:F146"/>
    <mergeCell ref="F147:F149"/>
    <mergeCell ref="F150:F151"/>
    <mergeCell ref="Q194:Q197"/>
    <mergeCell ref="Q198:Q201"/>
    <mergeCell ref="F183:F184"/>
    <mergeCell ref="F185:F187"/>
    <mergeCell ref="F188:F189"/>
    <mergeCell ref="O190:O193"/>
    <mergeCell ref="Q190:Q193"/>
    <mergeCell ref="O194:O197"/>
    <mergeCell ref="O198:O201"/>
    <mergeCell ref="F133:G136"/>
    <mergeCell ref="F137:G140"/>
    <mergeCell ref="F141:G144"/>
    <mergeCell ref="F152:G155"/>
    <mergeCell ref="F156:G159"/>
    <mergeCell ref="F160:G163"/>
    <mergeCell ref="F164:F165"/>
    <mergeCell ref="F209:G212"/>
    <mergeCell ref="F213:G216"/>
    <mergeCell ref="F217:G220"/>
    <mergeCell ref="F228:G231"/>
    <mergeCell ref="F232:G235"/>
    <mergeCell ref="F236:G239"/>
    <mergeCell ref="F175:G178"/>
    <mergeCell ref="F179:G182"/>
    <mergeCell ref="E190:E208"/>
    <mergeCell ref="F190:G193"/>
    <mergeCell ref="F194:G197"/>
    <mergeCell ref="F198:G201"/>
    <mergeCell ref="F202:F203"/>
    <mergeCell ref="E228:E246"/>
    <mergeCell ref="E247:E265"/>
    <mergeCell ref="E266:E284"/>
    <mergeCell ref="E290:E332"/>
    <mergeCell ref="F204:F206"/>
    <mergeCell ref="F207:F208"/>
    <mergeCell ref="E209:E227"/>
    <mergeCell ref="F221:F222"/>
    <mergeCell ref="F223:F225"/>
    <mergeCell ref="F226:F227"/>
    <mergeCell ref="F245:F246"/>
    <mergeCell ref="F240:F241"/>
    <mergeCell ref="F242:F244"/>
    <mergeCell ref="F247:G250"/>
    <mergeCell ref="F251:G254"/>
    <mergeCell ref="F255:G258"/>
    <mergeCell ref="F259:F260"/>
    <mergeCell ref="F261:F263"/>
    <mergeCell ref="F289:H289"/>
    <mergeCell ref="I289:N289"/>
    <mergeCell ref="F376:G379"/>
    <mergeCell ref="F380:G383"/>
    <mergeCell ref="F384:G387"/>
    <mergeCell ref="G406:G409"/>
    <mergeCell ref="G413:G417"/>
    <mergeCell ref="G425:G429"/>
    <mergeCell ref="G430:G434"/>
    <mergeCell ref="G435:G439"/>
    <mergeCell ref="F443:F445"/>
    <mergeCell ref="F446:F447"/>
    <mergeCell ref="F448:G451"/>
    <mergeCell ref="F452:G455"/>
    <mergeCell ref="F456:G459"/>
    <mergeCell ref="F467:G470"/>
    <mergeCell ref="F471:G474"/>
    <mergeCell ref="F475:G478"/>
    <mergeCell ref="E448:E466"/>
    <mergeCell ref="F460:F461"/>
    <mergeCell ref="F462:F464"/>
    <mergeCell ref="F465:F466"/>
    <mergeCell ref="E467:E485"/>
    <mergeCell ref="F479:F480"/>
    <mergeCell ref="F481:F483"/>
    <mergeCell ref="F484:F485"/>
    <mergeCell ref="F371:F373"/>
    <mergeCell ref="F374:F375"/>
    <mergeCell ref="E376:E405"/>
    <mergeCell ref="F388:F400"/>
    <mergeCell ref="F401:F403"/>
    <mergeCell ref="F404:F405"/>
    <mergeCell ref="E406:E447"/>
    <mergeCell ref="F283:F284"/>
    <mergeCell ref="G291:G295"/>
    <mergeCell ref="G300:G304"/>
    <mergeCell ref="G313:G317"/>
    <mergeCell ref="F264:F265"/>
    <mergeCell ref="F266:G269"/>
    <mergeCell ref="F270:G273"/>
    <mergeCell ref="F274:G277"/>
    <mergeCell ref="F278:F279"/>
    <mergeCell ref="F280:F282"/>
    <mergeCell ref="F290:F332"/>
    <mergeCell ref="G350:G352"/>
    <mergeCell ref="G362:G364"/>
    <mergeCell ref="G318:G323"/>
    <mergeCell ref="G324:G328"/>
    <mergeCell ref="E333:E375"/>
    <mergeCell ref="F333:G336"/>
    <mergeCell ref="F337:G340"/>
    <mergeCell ref="F341:G344"/>
    <mergeCell ref="F345:F370"/>
    <mergeCell ref="F406:F411"/>
    <mergeCell ref="F412:F423"/>
    <mergeCell ref="F424:F440"/>
    <mergeCell ref="F441:F442"/>
    <mergeCell ref="O266:O269"/>
    <mergeCell ref="O270:O273"/>
    <mergeCell ref="O274:O277"/>
    <mergeCell ref="O291:O295"/>
    <mergeCell ref="O300:O304"/>
    <mergeCell ref="O313:O317"/>
    <mergeCell ref="O333:O336"/>
    <mergeCell ref="O337:O340"/>
    <mergeCell ref="O341:O344"/>
    <mergeCell ref="O376:O379"/>
    <mergeCell ref="O380:O383"/>
    <mergeCell ref="O384:O387"/>
    <mergeCell ref="O406:O409"/>
    <mergeCell ref="O413:O416"/>
    <mergeCell ref="Q133:Q136"/>
    <mergeCell ref="Q137:Q140"/>
    <mergeCell ref="O141:O144"/>
    <mergeCell ref="Q141:Q144"/>
    <mergeCell ref="O152:O155"/>
    <mergeCell ref="Q152:Q155"/>
    <mergeCell ref="Q156:Q159"/>
    <mergeCell ref="Q160:Q163"/>
    <mergeCell ref="O156:O159"/>
    <mergeCell ref="O160:O163"/>
    <mergeCell ref="O209:O212"/>
    <mergeCell ref="Q209:Q212"/>
    <mergeCell ref="O213:O216"/>
    <mergeCell ref="Q213:Q216"/>
    <mergeCell ref="Q217:Q220"/>
    <mergeCell ref="O217:O220"/>
    <mergeCell ref="O228:O231"/>
    <mergeCell ref="Q228:Q231"/>
    <mergeCell ref="O232:O235"/>
    <mergeCell ref="Q232:Q235"/>
    <mergeCell ref="O236:O239"/>
    <mergeCell ref="Q236:Q239"/>
    <mergeCell ref="O247:O250"/>
    <mergeCell ref="Q247:Q250"/>
    <mergeCell ref="O251:O254"/>
    <mergeCell ref="Q251:Q254"/>
    <mergeCell ref="O255:O258"/>
    <mergeCell ref="Q255:Q258"/>
    <mergeCell ref="Q266:Q269"/>
    <mergeCell ref="Q376:Q379"/>
    <mergeCell ref="Q380:Q383"/>
    <mergeCell ref="Q384:Q387"/>
    <mergeCell ref="Q270:Q273"/>
    <mergeCell ref="Q274:Q277"/>
    <mergeCell ref="Q291:Q295"/>
    <mergeCell ref="Q300:Q303"/>
    <mergeCell ref="Q333:Q336"/>
    <mergeCell ref="Q337:Q340"/>
    <mergeCell ref="Q341:Q344"/>
    <mergeCell ref="O467:O470"/>
    <mergeCell ref="Q467:Q470"/>
    <mergeCell ref="O471:O474"/>
    <mergeCell ref="Q471:Q474"/>
    <mergeCell ref="O475:O478"/>
    <mergeCell ref="Q475:Q478"/>
    <mergeCell ref="O425:O428"/>
    <mergeCell ref="O448:O451"/>
    <mergeCell ref="Q448:Q451"/>
    <mergeCell ref="O452:O455"/>
    <mergeCell ref="Q452:Q455"/>
    <mergeCell ref="O456:O459"/>
    <mergeCell ref="Q456:Q459"/>
  </mergeCells>
  <conditionalFormatting sqref="G350:Q352">
    <cfRule type="expression" dxfId="20" priority="1">
      <formula>NE($H$367,$G$350)</formula>
    </cfRule>
  </conditionalFormatting>
  <conditionalFormatting sqref="G353:Q353">
    <cfRule type="expression" dxfId="20" priority="2">
      <formula>NE($H$367,$G$353)</formula>
    </cfRule>
  </conditionalFormatting>
  <conditionalFormatting sqref="G362:Q364">
    <cfRule type="expression" dxfId="20" priority="3">
      <formula>NE($H$367,$G$362)</formula>
    </cfRule>
  </conditionalFormatting>
  <conditionalFormatting sqref="G365:Q365">
    <cfRule type="expression" dxfId="20" priority="4">
      <formula>NE($H$367,$G$365)</formula>
    </cfRule>
  </conditionalFormatting>
  <conditionalFormatting sqref="F424:Q440">
    <cfRule type="expression" dxfId="19" priority="5">
      <formula>NE($F$424,$H$441)</formula>
    </cfRule>
  </conditionalFormatting>
  <conditionalFormatting sqref="F406:Q411">
    <cfRule type="expression" dxfId="19" priority="6">
      <formula>NE($F$406,$H$441)</formula>
    </cfRule>
  </conditionalFormatting>
  <conditionalFormatting sqref="F412:Q423">
    <cfRule type="expression" dxfId="19" priority="7">
      <formula>NE($F$412,$H$441)</formula>
    </cfRule>
  </conditionalFormatting>
  <conditionalFormatting sqref="G389:Q394">
    <cfRule type="expression" dxfId="19" priority="8">
      <formula>NE($G$389,$H$399)</formula>
    </cfRule>
  </conditionalFormatting>
  <conditionalFormatting sqref="G396:Q397">
    <cfRule type="expression" dxfId="19" priority="9">
      <formula>NE($G$396,$H$399)</formula>
    </cfRule>
  </conditionalFormatting>
  <conditionalFormatting sqref="G104:Q110">
    <cfRule type="expression" dxfId="19" priority="10">
      <formula>NE($H$126,$G$104)</formula>
    </cfRule>
  </conditionalFormatting>
  <conditionalFormatting sqref="G112:Q124">
    <cfRule type="expression" dxfId="19" priority="11">
      <formula>NE($H$126,$G$112)</formula>
    </cfRule>
  </conditionalFormatting>
  <conditionalFormatting sqref="G290:Q297">
    <cfRule type="expression" dxfId="19" priority="12">
      <formula>NE($H$331,$G$290)</formula>
    </cfRule>
  </conditionalFormatting>
  <conditionalFormatting sqref="G299:Q310">
    <cfRule type="expression" dxfId="19" priority="13">
      <formula>NE($H$331,$G$299)</formula>
    </cfRule>
  </conditionalFormatting>
  <conditionalFormatting sqref="G312:Q329">
    <cfRule type="expression" dxfId="19" priority="14">
      <formula>NE($H$331,$G$312)</formula>
    </cfRule>
  </conditionalFormatting>
  <conditionalFormatting sqref="A44:A57 B44:B45 B48:B52 B54:B57">
    <cfRule type="notContainsBlanks" dxfId="21" priority="15">
      <formula>LEN(TRIM(A44))&gt;0</formula>
    </cfRule>
  </conditionalFormatting>
  <conditionalFormatting sqref="C61:F61 C65:F65">
    <cfRule type="colorScale" priority="16">
      <colorScale>
        <cfvo type="formula" val="0"/>
        <cfvo type="max"/>
        <color rgb="FFFFFFFF"/>
        <color rgb="FFE67C73"/>
      </colorScale>
    </cfRule>
  </conditionalFormatting>
  <conditionalFormatting sqref="C62:F62">
    <cfRule type="colorScale" priority="17">
      <colorScale>
        <cfvo type="formula" val="0"/>
        <cfvo type="max"/>
        <color rgb="FFFFFFFF"/>
        <color rgb="FFE67C73"/>
      </colorScale>
    </cfRule>
  </conditionalFormatting>
  <conditionalFormatting sqref="C63:F63">
    <cfRule type="colorScale" priority="18">
      <colorScale>
        <cfvo type="formula" val="0"/>
        <cfvo type="max"/>
        <color rgb="FFFFFFFF"/>
        <color rgb="FFE67C73"/>
      </colorScale>
    </cfRule>
  </conditionalFormatting>
  <conditionalFormatting sqref="C68:F68">
    <cfRule type="colorScale" priority="19">
      <colorScale>
        <cfvo type="formula" val="0"/>
        <cfvo type="max"/>
        <color rgb="FFFFFFFF"/>
        <color rgb="FFE67C73"/>
      </colorScale>
    </cfRule>
  </conditionalFormatting>
  <conditionalFormatting sqref="C69:F69">
    <cfRule type="colorScale" priority="20">
      <colorScale>
        <cfvo type="formula" val="0"/>
        <cfvo type="max"/>
        <color rgb="FFFFFFFF"/>
        <color rgb="FFE67C73"/>
      </colorScale>
    </cfRule>
  </conditionalFormatting>
  <conditionalFormatting sqref="C71:F71">
    <cfRule type="colorScale" priority="21">
      <colorScale>
        <cfvo type="formula" val="0"/>
        <cfvo type="max"/>
        <color rgb="FFFFFFFF"/>
        <color rgb="FFE67C73"/>
      </colorScale>
    </cfRule>
  </conditionalFormatting>
  <conditionalFormatting sqref="C72:F72">
    <cfRule type="colorScale" priority="22">
      <colorScale>
        <cfvo type="formula" val="0"/>
        <cfvo type="max"/>
        <color rgb="FFFFFFFF"/>
        <color rgb="FFE67C73"/>
      </colorScale>
    </cfRule>
  </conditionalFormatting>
  <conditionalFormatting sqref="C73:F73">
    <cfRule type="colorScale" priority="23">
      <colorScale>
        <cfvo type="formula" val="0"/>
        <cfvo type="max"/>
        <color rgb="FFFFFFFF"/>
        <color rgb="FFE67C73"/>
      </colorScale>
    </cfRule>
  </conditionalFormatting>
  <conditionalFormatting sqref="C74:F74">
    <cfRule type="colorScale" priority="24">
      <colorScale>
        <cfvo type="formula" val="0"/>
        <cfvo type="max"/>
        <color rgb="FFFFFFFF"/>
        <color rgb="FFE67C73"/>
      </colorScale>
    </cfRule>
  </conditionalFormatting>
  <conditionalFormatting sqref="C75:F75">
    <cfRule type="colorScale" priority="25">
      <colorScale>
        <cfvo type="formula" val="0"/>
        <cfvo type="max"/>
        <color rgb="FFFFFFFF"/>
        <color rgb="FFE67C73"/>
      </colorScale>
    </cfRule>
  </conditionalFormatting>
  <conditionalFormatting sqref="C70:F70">
    <cfRule type="colorScale" priority="26">
      <colorScale>
        <cfvo type="formula" val="0"/>
        <cfvo type="max"/>
        <color rgb="FFFFFFFF"/>
        <color rgb="FFE67C73"/>
      </colorScale>
    </cfRule>
  </conditionalFormatting>
  <conditionalFormatting sqref="C64:F64">
    <cfRule type="colorScale" priority="27">
      <colorScale>
        <cfvo type="formula" val="0"/>
        <cfvo type="max"/>
        <color rgb="FFFFFFFF"/>
        <color rgb="FFE67C73"/>
      </colorScale>
    </cfRule>
  </conditionalFormatting>
  <conditionalFormatting sqref="D51:D59 E59">
    <cfRule type="notContainsBlanks" dxfId="22" priority="28">
      <formula>LEN(TRIM(D51))&gt;0</formula>
    </cfRule>
  </conditionalFormatting>
  <conditionalFormatting sqref="C67:F67">
    <cfRule type="colorScale" priority="29">
      <colorScale>
        <cfvo type="formula" val="0"/>
        <cfvo type="max"/>
        <color rgb="FFFFFFFF"/>
        <color rgb="FFE67C73"/>
      </colorScale>
    </cfRule>
  </conditionalFormatting>
  <conditionalFormatting sqref="C65:F65">
    <cfRule type="colorScale" priority="30">
      <colorScale>
        <cfvo type="formula" val="0"/>
        <cfvo type="max"/>
        <color rgb="FFFFFFFF"/>
        <color rgb="FFE67C73"/>
      </colorScale>
    </cfRule>
  </conditionalFormatting>
  <dataValidations>
    <dataValidation type="list" allowBlank="1" showErrorMessage="1" sqref="H367">
      <formula1>"Option 1 (Chip2Chip),Option 2 (Core2Core),No Collective needed"</formula1>
    </dataValidation>
    <dataValidation type="list" allowBlank="1" showErrorMessage="1" sqref="G35">
      <formula1>"Strategy A: All-Gather Tokens,Strategy B: Keep Batch Sharding"</formula1>
    </dataValidation>
    <dataValidation type="list" allowBlank="1" showErrorMessage="1" sqref="C23">
      <formula1>"Decode,Prefill"</formula1>
    </dataValidation>
    <dataValidation type="list" allowBlank="1" showErrorMessage="1" sqref="H16">
      <formula1>DB!$C$1:$F$1</formula1>
    </dataValidation>
    <dataValidation type="list" allowBlank="1" showErrorMessage="1" sqref="F76:F78">
      <formula1>"OptionA. No Overlapping,OptionB. Overlapping Expert Collectives"</formula1>
    </dataValidation>
    <dataValidation type="list" allowBlank="1" showErrorMessage="1" sqref="H399">
      <formula1>"Option A: AllReduce,Option B: Do not resolve partial sum yet,Option C: No Collectives"</formula1>
    </dataValidation>
    <dataValidation type="list" allowBlank="1" showErrorMessage="1" sqref="F406 F424 H441">
      <formula1>"Option A: Transposed All-To-All,Option B: Reduce-Scatter,Option C: Hierachical RS"</formula1>
    </dataValidation>
    <dataValidation type="list" allowBlank="1" showErrorMessage="1" sqref="C29 AS28:AS29 G33 AS60 AS64 O83 O87 O91 O95 O99 O133 O137 O141 O152 O156 O160 O171 O175 O179 O190 O194 O198 O209 O213 O217 O228 O232 O236 O247 O251 O255 O266 O270 O274 O291 O300 O313 O333 O337 O341 O376 O380 O384 O406 O413 O425 O448 O452 O456 O467 O471 O475">
      <formula1>"fp4,fp8,bf16"</formula1>
    </dataValidation>
    <dataValidation type="list" allowBlank="1" showErrorMessage="1" sqref="F412">
      <formula1>"Option A: All-To-All,Option B: Reduce-Scatter"</formula1>
    </dataValidation>
    <dataValidation type="list" allowBlank="1" showErrorMessage="1" sqref="H331">
      <formula1>"Strategy A: All-To-All,Strategy B: All-Gather Tokens with no chiplet involved,Strategy C: Hirarachical All-Gather,No Collectives"</formula1>
    </dataValidation>
    <dataValidation type="list" allowBlank="1" showErrorMessage="1" sqref="H126">
      <formula1>"Strategy A: All-Gather Tokens with no chiplet involved,Strategy B: Hierarchical All-Gather,No Collectives"</formula1>
    </dataValidation>
  </dataValidations>
  <hyperlinks>
    <hyperlink display="TODO LIST" location="'Shortcuts to SnapshotsTODO'!A1" ref="L11"/>
    <hyperlink r:id="rId1" location="gid=0&amp;range=D45:D63" ref="B61"/>
    <hyperlink r:id="rId2" location="gid=0&amp;range=D64:D82" ref="B62"/>
    <hyperlink r:id="rId3" location="gid=0&amp;range=D83:D101" ref="B63"/>
    <hyperlink r:id="rId4" location="gid=0&amp;range=D102:D120" ref="B64"/>
    <hyperlink r:id="rId5" location="gid=0&amp;range=D121:D139" ref="B67"/>
    <hyperlink r:id="rId6" location="gid=0&amp;range=D140:D158" ref="B68"/>
    <hyperlink r:id="rId7" location="gid=0&amp;range=D159:D177" ref="B69"/>
    <hyperlink r:id="rId8" location="gid=0&amp;range=D178:D196" ref="B70"/>
    <hyperlink r:id="rId9" location="gid=0&amp;range=D197:D215" ref="B71"/>
    <hyperlink r:id="rId10" location="gid=0&amp;range=S44:S58" ref="B72"/>
    <hyperlink r:id="rId11" location="gid=0&amp;range=S59:S77" ref="B73"/>
    <hyperlink r:id="rId12" location="gid=0&amp;range=S78:S96" ref="B74"/>
    <hyperlink r:id="rId13" location="gid=0&amp;range=S97:S115" ref="B75"/>
  </hyperlinks>
  <drawing r:id="rId14"/>
  <tableParts count="11">
    <tablePart r:id="rId26"/>
    <tablePart r:id="rId27"/>
    <tablePart r:id="rId28"/>
    <tablePart r:id="rId29"/>
    <tablePart r:id="rId30"/>
    <tablePart r:id="rId31"/>
    <tablePart r:id="rId32"/>
    <tablePart r:id="rId33"/>
    <tablePart r:id="rId34"/>
    <tablePart r:id="rId35"/>
    <tablePart r:id="rId36"/>
  </tableParts>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75"/>
    <col customWidth="1" min="2" max="2" width="17.88"/>
    <col customWidth="1" min="4" max="4" width="17.63"/>
    <col customWidth="1" min="5" max="5" width="18.25"/>
    <col customWidth="1" min="6" max="6" width="31.63"/>
    <col customWidth="1" min="7" max="7" width="19.5"/>
    <col customWidth="1" min="8" max="8" width="26.5"/>
    <col customWidth="1" min="9" max="9" width="2.5"/>
    <col customWidth="1" min="10" max="10" width="8.75"/>
    <col customWidth="1" min="11" max="12" width="9.25"/>
    <col customWidth="1" min="13" max="13" width="12.38"/>
    <col customWidth="1" min="14" max="14" width="2.38"/>
    <col customWidth="1" min="15" max="15" width="9.13"/>
    <col customWidth="1" min="16" max="16" width="10.88"/>
    <col customWidth="1" min="20" max="20" width="16.25"/>
    <col customWidth="1" min="21" max="21" width="23.13"/>
    <col customWidth="1" min="22" max="22" width="28.0"/>
    <col customWidth="1" min="23" max="23" width="21.0"/>
    <col customWidth="1" min="24" max="24" width="2.0"/>
    <col customWidth="1" min="25" max="28" width="5.63"/>
    <col customWidth="1" min="29" max="29" width="1.38"/>
  </cols>
  <sheetData>
    <row r="1">
      <c r="A1" s="769" t="s">
        <v>115</v>
      </c>
      <c r="B1" s="129"/>
      <c r="C1" s="129"/>
      <c r="D1" s="130"/>
      <c r="E1" s="131"/>
      <c r="F1" s="132"/>
      <c r="G1" s="132"/>
      <c r="H1" s="133"/>
      <c r="I1" s="131"/>
      <c r="J1" s="131"/>
      <c r="K1" s="131"/>
      <c r="L1" s="131"/>
      <c r="M1" s="131"/>
      <c r="N1" s="131"/>
      <c r="O1" s="131"/>
      <c r="P1" s="134"/>
      <c r="Q1" s="135"/>
      <c r="R1" s="131"/>
      <c r="S1" s="131"/>
      <c r="T1" s="135"/>
      <c r="U1" s="131"/>
      <c r="V1" s="131"/>
      <c r="W1" s="131"/>
      <c r="X1" s="131"/>
      <c r="Y1" s="131"/>
      <c r="Z1" s="131"/>
      <c r="AA1" s="131"/>
      <c r="AB1" s="131"/>
      <c r="AC1" s="131"/>
      <c r="AD1" s="131"/>
      <c r="AE1" s="131"/>
      <c r="AF1" s="131"/>
      <c r="AG1" s="131"/>
      <c r="AH1" s="131"/>
      <c r="AI1" s="131"/>
      <c r="AJ1" s="131"/>
      <c r="AK1" s="131"/>
      <c r="AL1" s="131"/>
      <c r="AM1" s="131"/>
      <c r="AN1" s="131"/>
      <c r="AO1" s="131"/>
      <c r="AP1" s="131"/>
      <c r="AQ1" s="131"/>
      <c r="AR1" s="131"/>
      <c r="AS1" s="131"/>
      <c r="AT1" s="131"/>
    </row>
    <row r="2">
      <c r="A2" s="136" t="s">
        <v>116</v>
      </c>
      <c r="B2" s="136" t="s">
        <v>117</v>
      </c>
      <c r="C2" s="136" t="s">
        <v>118</v>
      </c>
      <c r="D2" s="770"/>
      <c r="E2" s="138"/>
      <c r="F2" s="139" t="s">
        <v>119</v>
      </c>
      <c r="G2" s="139" t="s">
        <v>120</v>
      </c>
      <c r="H2" s="140" t="s">
        <v>121</v>
      </c>
      <c r="I2" s="138"/>
      <c r="J2" s="138"/>
      <c r="K2" s="138"/>
      <c r="L2" s="138"/>
      <c r="M2" s="138"/>
      <c r="N2" s="138"/>
      <c r="O2" s="138"/>
      <c r="P2" s="141"/>
      <c r="Q2" s="142" t="s">
        <v>122</v>
      </c>
      <c r="R2" s="138"/>
      <c r="S2" s="138"/>
      <c r="T2" s="142" t="s">
        <v>123</v>
      </c>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row>
    <row r="3">
      <c r="A3" s="143" t="s">
        <v>124</v>
      </c>
      <c r="B3" s="143" t="s">
        <v>125</v>
      </c>
      <c r="C3" s="143">
        <v>7168.0</v>
      </c>
      <c r="D3" s="771"/>
      <c r="F3" s="139" t="s">
        <v>126</v>
      </c>
      <c r="G3" s="145"/>
      <c r="H3" s="146"/>
      <c r="P3" s="147"/>
      <c r="Q3" s="2" t="s">
        <v>127</v>
      </c>
      <c r="R3" s="2">
        <v>0.5</v>
      </c>
      <c r="T3" s="148" t="str">
        <f t="shared" ref="T3:T7" si="1">U3&amp;","&amp;V3</f>
        <v>fp4,fp4</v>
      </c>
      <c r="U3" s="2" t="s">
        <v>127</v>
      </c>
      <c r="V3" s="2" t="s">
        <v>127</v>
      </c>
      <c r="W3" s="2" t="s">
        <v>127</v>
      </c>
      <c r="AR3" s="149"/>
      <c r="AS3" s="149"/>
      <c r="AT3" s="149"/>
    </row>
    <row r="4">
      <c r="A4" s="143" t="s">
        <v>128</v>
      </c>
      <c r="B4" s="143" t="s">
        <v>129</v>
      </c>
      <c r="C4" s="143">
        <v>2048.0</v>
      </c>
      <c r="D4" s="771"/>
      <c r="F4" s="150" t="s">
        <v>32</v>
      </c>
      <c r="G4" s="145">
        <v>1.0</v>
      </c>
      <c r="H4" s="146"/>
      <c r="P4" s="147"/>
      <c r="Q4" s="2" t="s">
        <v>63</v>
      </c>
      <c r="R4" s="2">
        <v>1.0</v>
      </c>
      <c r="T4" s="148" t="str">
        <f t="shared" si="1"/>
        <v>fp4,fp8</v>
      </c>
      <c r="U4" s="2" t="s">
        <v>127</v>
      </c>
      <c r="V4" s="2" t="s">
        <v>63</v>
      </c>
      <c r="W4" s="2" t="s">
        <v>63</v>
      </c>
    </row>
    <row r="5">
      <c r="A5" s="143" t="s">
        <v>130</v>
      </c>
      <c r="B5" s="143" t="s">
        <v>131</v>
      </c>
      <c r="C5" s="143">
        <v>256.0</v>
      </c>
      <c r="D5" s="771"/>
      <c r="F5" s="150" t="s">
        <v>33</v>
      </c>
      <c r="G5" s="145">
        <v>16.0</v>
      </c>
      <c r="H5" s="146" t="s">
        <v>132</v>
      </c>
      <c r="P5" s="147"/>
      <c r="Q5" s="2" t="s">
        <v>82</v>
      </c>
      <c r="R5" s="2">
        <v>2.0</v>
      </c>
      <c r="T5" s="148" t="str">
        <f t="shared" si="1"/>
        <v>fp4,bf16</v>
      </c>
      <c r="U5" s="2" t="s">
        <v>127</v>
      </c>
      <c r="V5" s="2" t="s">
        <v>82</v>
      </c>
      <c r="W5" s="2" t="s">
        <v>82</v>
      </c>
      <c r="AR5" s="149"/>
      <c r="AS5" s="149"/>
      <c r="AT5" s="149"/>
    </row>
    <row r="6">
      <c r="A6" s="143" t="s">
        <v>133</v>
      </c>
      <c r="B6" s="143" t="s">
        <v>134</v>
      </c>
      <c r="C6" s="143">
        <v>61.0</v>
      </c>
      <c r="D6" s="771"/>
      <c r="F6" s="150" t="s">
        <v>34</v>
      </c>
      <c r="G6" s="145">
        <v>1.0</v>
      </c>
      <c r="H6" s="146"/>
      <c r="P6" s="147"/>
      <c r="T6" s="148" t="str">
        <f t="shared" si="1"/>
        <v>fp8,fp4</v>
      </c>
      <c r="U6" s="2" t="s">
        <v>63</v>
      </c>
      <c r="V6" s="2" t="s">
        <v>127</v>
      </c>
      <c r="W6" s="2" t="s">
        <v>63</v>
      </c>
    </row>
    <row r="7">
      <c r="A7" s="151" t="s">
        <v>135</v>
      </c>
      <c r="B7" s="151" t="s">
        <v>136</v>
      </c>
      <c r="C7" s="151">
        <v>3.0</v>
      </c>
      <c r="D7" s="771"/>
      <c r="F7" s="150" t="s">
        <v>35</v>
      </c>
      <c r="G7" s="145">
        <v>1.0</v>
      </c>
      <c r="H7" s="146" t="s">
        <v>137</v>
      </c>
      <c r="P7" s="147"/>
      <c r="T7" s="148" t="str">
        <f t="shared" si="1"/>
        <v>fp8,fp8</v>
      </c>
      <c r="U7" s="2" t="s">
        <v>63</v>
      </c>
      <c r="V7" s="2" t="s">
        <v>63</v>
      </c>
      <c r="W7" s="2" t="s">
        <v>63</v>
      </c>
      <c r="AR7" s="87"/>
      <c r="AS7" s="87"/>
      <c r="AT7" s="87"/>
    </row>
    <row r="8">
      <c r="A8" s="143" t="s">
        <v>138</v>
      </c>
      <c r="B8" s="143" t="s">
        <v>139</v>
      </c>
      <c r="C8" s="143">
        <v>8.0</v>
      </c>
      <c r="D8" s="771"/>
      <c r="F8" s="139" t="s">
        <v>140</v>
      </c>
      <c r="P8" s="147"/>
      <c r="U8" s="2"/>
      <c r="V8" s="2"/>
      <c r="W8" s="2"/>
      <c r="AB8" s="2"/>
      <c r="AC8" s="2"/>
      <c r="AD8" s="2"/>
      <c r="AE8" s="2"/>
    </row>
    <row r="9">
      <c r="A9" s="152" t="s">
        <v>141</v>
      </c>
      <c r="B9" s="153" t="s">
        <v>142</v>
      </c>
      <c r="C9" s="143">
        <v>1536.0</v>
      </c>
      <c r="D9" s="771"/>
      <c r="F9" s="154" t="s">
        <v>143</v>
      </c>
      <c r="G9" s="155">
        <f>G5*G4</f>
        <v>16</v>
      </c>
      <c r="H9" s="156"/>
      <c r="P9" s="147"/>
      <c r="T9" s="148" t="str">
        <f t="shared" ref="T9:T11" si="2">U9&amp;","&amp;V9</f>
        <v>fp8,bf16</v>
      </c>
      <c r="U9" s="2" t="s">
        <v>63</v>
      </c>
      <c r="V9" s="2" t="s">
        <v>82</v>
      </c>
      <c r="W9" s="2" t="s">
        <v>82</v>
      </c>
      <c r="AB9" s="2"/>
      <c r="AC9" s="2"/>
      <c r="AD9" s="2"/>
      <c r="AE9" s="2"/>
    </row>
    <row r="10">
      <c r="A10" s="152" t="s">
        <v>144</v>
      </c>
      <c r="B10" s="153" t="s">
        <v>145</v>
      </c>
      <c r="C10" s="143">
        <v>512.0</v>
      </c>
      <c r="D10" s="771"/>
      <c r="F10" s="157" t="s">
        <v>146</v>
      </c>
      <c r="G10" s="158">
        <f>PRODUCT(G3:G6)</f>
        <v>16</v>
      </c>
      <c r="H10" s="159"/>
      <c r="P10" s="147"/>
      <c r="T10" s="148" t="str">
        <f t="shared" si="2"/>
        <v>bf16,fp4</v>
      </c>
      <c r="U10" s="2" t="s">
        <v>82</v>
      </c>
      <c r="V10" s="2" t="s">
        <v>127</v>
      </c>
      <c r="W10" s="2" t="s">
        <v>82</v>
      </c>
      <c r="AP10" s="138"/>
      <c r="AQ10" s="138"/>
      <c r="AT10" s="149"/>
    </row>
    <row r="11">
      <c r="A11" s="152" t="s">
        <v>147</v>
      </c>
      <c r="B11" s="153" t="s">
        <v>148</v>
      </c>
      <c r="C11" s="143">
        <v>128.0</v>
      </c>
      <c r="D11" s="771"/>
      <c r="F11" s="157" t="s">
        <v>149</v>
      </c>
      <c r="G11" s="158" t="str">
        <f>$G$10/$H$18</f>
        <v>#N/A</v>
      </c>
      <c r="H11" s="159"/>
      <c r="P11" s="147"/>
      <c r="T11" s="148" t="str">
        <f t="shared" si="2"/>
        <v>bf16,fp8</v>
      </c>
      <c r="U11" s="2" t="s">
        <v>82</v>
      </c>
      <c r="V11" s="2" t="s">
        <v>63</v>
      </c>
      <c r="W11" s="2" t="s">
        <v>82</v>
      </c>
      <c r="AP11" s="142"/>
    </row>
    <row r="12">
      <c r="A12" s="152" t="s">
        <v>150</v>
      </c>
      <c r="B12" s="153" t="s">
        <v>151</v>
      </c>
      <c r="C12" s="143">
        <v>64.0</v>
      </c>
      <c r="D12" s="771"/>
      <c r="L12" s="772" t="s">
        <v>539</v>
      </c>
      <c r="P12" s="147"/>
      <c r="T12" s="148" t="s">
        <v>152</v>
      </c>
      <c r="U12" s="2" t="s">
        <v>82</v>
      </c>
      <c r="V12" s="2" t="s">
        <v>82</v>
      </c>
      <c r="W12" s="2" t="s">
        <v>82</v>
      </c>
      <c r="AP12" s="138"/>
      <c r="AQ12" s="138"/>
      <c r="AT12" s="149"/>
    </row>
    <row r="13">
      <c r="A13" s="143" t="s">
        <v>153</v>
      </c>
      <c r="B13" s="153" t="s">
        <v>154</v>
      </c>
      <c r="C13" s="143">
        <v>128.0</v>
      </c>
      <c r="D13" s="771"/>
    </row>
    <row r="14">
      <c r="A14" s="161" t="s">
        <v>155</v>
      </c>
      <c r="B14" s="162"/>
      <c r="C14" s="162"/>
      <c r="AG14" s="164"/>
      <c r="AH14" s="164"/>
      <c r="AI14" s="87"/>
      <c r="AJ14" s="38"/>
      <c r="AK14" s="38"/>
      <c r="AL14" s="38"/>
      <c r="AM14" s="38"/>
      <c r="AN14" s="87"/>
      <c r="AO14" s="38"/>
      <c r="AP14" s="164"/>
      <c r="AQ14" s="38"/>
      <c r="AR14" s="38"/>
      <c r="AS14" s="87"/>
      <c r="AT14" s="87"/>
    </row>
    <row r="15">
      <c r="A15" s="165" t="s">
        <v>156</v>
      </c>
      <c r="B15" s="165" t="s">
        <v>156</v>
      </c>
      <c r="C15" s="166">
        <f>$C$11+$C$12</f>
        <v>192</v>
      </c>
      <c r="AG15" s="38"/>
      <c r="AH15" s="38"/>
      <c r="AI15" s="87"/>
      <c r="AJ15" s="38"/>
      <c r="AK15" s="38"/>
      <c r="AL15" s="38"/>
      <c r="AM15" s="38"/>
      <c r="AN15" s="87"/>
      <c r="AO15" s="38"/>
      <c r="AP15" s="168"/>
      <c r="AQ15" s="168"/>
      <c r="AR15" s="38"/>
      <c r="AS15" s="87"/>
      <c r="AT15" s="169"/>
    </row>
    <row r="16">
      <c r="A16" s="165" t="s">
        <v>157</v>
      </c>
      <c r="B16" s="165" t="s">
        <v>157</v>
      </c>
      <c r="C16" s="170">
        <f>$C$10+$C$12</f>
        <v>576</v>
      </c>
      <c r="D16" s="771"/>
      <c r="AG16" s="38"/>
      <c r="AH16" s="38"/>
      <c r="AI16" s="87"/>
      <c r="AJ16" s="38"/>
      <c r="AK16" s="38"/>
      <c r="AL16" s="38"/>
      <c r="AM16" s="38"/>
      <c r="AN16" s="87"/>
      <c r="AO16" s="38"/>
      <c r="AP16" s="168"/>
      <c r="AQ16" s="168"/>
      <c r="AR16" s="38"/>
      <c r="AS16" s="87"/>
      <c r="AT16" s="169"/>
    </row>
    <row r="17">
      <c r="A17" s="170" t="s">
        <v>158</v>
      </c>
      <c r="B17" s="170" t="s">
        <v>159</v>
      </c>
      <c r="C17" s="166">
        <f>C8*$C$25</f>
        <v>8</v>
      </c>
      <c r="F17" s="171" t="s">
        <v>160</v>
      </c>
      <c r="G17" s="173" t="s">
        <v>540</v>
      </c>
      <c r="H17" s="173" t="s">
        <v>708</v>
      </c>
      <c r="AG17" s="38"/>
      <c r="AH17" s="38"/>
      <c r="AI17" s="87"/>
      <c r="AJ17" s="38"/>
      <c r="AK17" s="38"/>
      <c r="AL17" s="38"/>
      <c r="AM17" s="38"/>
      <c r="AN17" s="87"/>
      <c r="AO17" s="38"/>
      <c r="AP17" s="168"/>
      <c r="AQ17" s="168"/>
      <c r="AR17" s="38"/>
      <c r="AS17" s="87"/>
      <c r="AT17" s="169"/>
    </row>
    <row r="18">
      <c r="A18" s="174" t="s">
        <v>120</v>
      </c>
      <c r="B18" s="174" t="s">
        <v>161</v>
      </c>
      <c r="C18" s="175">
        <f>$G$10</f>
        <v>16</v>
      </c>
      <c r="F18" s="108" t="str">
        <f t="array" ref="F18:F31">DB!A2:A15</f>
        <v># of TensorCore per Chip</v>
      </c>
      <c r="G18" s="773">
        <v>1.0</v>
      </c>
      <c r="H18" s="176" t="str">
        <f t="array" ref="H18:H31">xlookup($H$17,DB!1:1,DB!2:15) * G18:G31</f>
        <v>#N/A</v>
      </c>
      <c r="AG18" s="38"/>
      <c r="AH18" s="38"/>
      <c r="AI18" s="87"/>
      <c r="AJ18" s="38"/>
      <c r="AK18" s="38"/>
      <c r="AL18" s="38"/>
      <c r="AM18" s="38"/>
      <c r="AN18" s="87"/>
      <c r="AO18" s="38"/>
      <c r="AP18" s="168"/>
      <c r="AQ18" s="38"/>
      <c r="AR18" s="38"/>
      <c r="AS18" s="87"/>
      <c r="AT18" s="87"/>
    </row>
    <row r="19">
      <c r="A19" s="174" t="s">
        <v>162</v>
      </c>
      <c r="B19" s="174" t="s">
        <v>163</v>
      </c>
      <c r="C19" s="175" t="str">
        <f>$G$11</f>
        <v>#N/A</v>
      </c>
      <c r="F19" s="108" t="s">
        <v>164</v>
      </c>
      <c r="G19" s="773">
        <v>1.0</v>
      </c>
      <c r="H19" s="176" t="e">
        <v>#N/A</v>
      </c>
      <c r="AG19" s="38"/>
      <c r="AH19" s="38"/>
      <c r="AI19" s="87"/>
      <c r="AJ19" s="38"/>
      <c r="AK19" s="38"/>
      <c r="AL19" s="38"/>
      <c r="AM19" s="38"/>
      <c r="AN19" s="87"/>
      <c r="AO19" s="38"/>
      <c r="AP19" s="168"/>
      <c r="AQ19" s="38"/>
      <c r="AR19" s="38"/>
      <c r="AS19" s="87"/>
      <c r="AT19" s="87"/>
    </row>
    <row r="20">
      <c r="A20" s="178" t="s">
        <v>541</v>
      </c>
      <c r="B20" s="178" t="s">
        <v>166</v>
      </c>
      <c r="C20" s="179" t="str">
        <f>IFS(C19=8,"2x2x2",C19=4,"2x2",TRUE,NA)</f>
        <v>#N/A</v>
      </c>
      <c r="D20" s="168"/>
      <c r="F20" s="108" t="s">
        <v>167</v>
      </c>
      <c r="G20" s="773">
        <v>1.0</v>
      </c>
      <c r="H20" s="176" t="e">
        <v>#N/A</v>
      </c>
      <c r="AG20" s="38"/>
      <c r="AH20" s="38"/>
      <c r="AI20" s="87"/>
      <c r="AJ20" s="38"/>
      <c r="AK20" s="38"/>
      <c r="AL20" s="38"/>
      <c r="AM20" s="38"/>
      <c r="AN20" s="87"/>
      <c r="AO20" s="38"/>
      <c r="AP20" s="168"/>
      <c r="AQ20" s="38"/>
      <c r="AR20" s="38"/>
      <c r="AS20" s="87"/>
      <c r="AT20" s="87"/>
    </row>
    <row r="21">
      <c r="A21" s="182" t="s">
        <v>542</v>
      </c>
      <c r="B21" s="182" t="s">
        <v>169</v>
      </c>
      <c r="C21" s="774" t="str">
        <f>IFS(C20="2x2x2",12,C20="2x2",4,TRUE,NA())</f>
        <v>#N/A</v>
      </c>
      <c r="D21" s="775"/>
      <c r="F21" s="108" t="s">
        <v>170</v>
      </c>
      <c r="G21" s="773">
        <v>1.0</v>
      </c>
      <c r="H21" s="176" t="e">
        <v>#N/A</v>
      </c>
      <c r="AG21" s="38"/>
      <c r="AH21" s="38"/>
      <c r="AI21" s="87"/>
      <c r="AJ21" s="38"/>
      <c r="AK21" s="38"/>
      <c r="AL21" s="38"/>
      <c r="AM21" s="38"/>
      <c r="AN21" s="87"/>
      <c r="AO21" s="38"/>
      <c r="AP21" s="168"/>
      <c r="AQ21" s="38"/>
      <c r="AR21" s="38"/>
      <c r="AS21" s="87"/>
      <c r="AT21" s="87"/>
    </row>
    <row r="22">
      <c r="A22" s="175"/>
      <c r="B22" s="175"/>
      <c r="C22" s="175"/>
      <c r="F22" s="108" t="s">
        <v>171</v>
      </c>
      <c r="G22" s="773">
        <v>1.0</v>
      </c>
      <c r="H22" s="176" t="e">
        <v>#N/A</v>
      </c>
      <c r="AG22" s="38"/>
      <c r="AH22" s="38"/>
      <c r="AI22" s="87"/>
      <c r="AJ22" s="38"/>
      <c r="AK22" s="38"/>
      <c r="AL22" s="38"/>
      <c r="AM22" s="38"/>
      <c r="AN22" s="87"/>
      <c r="AO22" s="38"/>
      <c r="AP22" s="168"/>
      <c r="AQ22" s="168"/>
      <c r="AR22" s="38"/>
      <c r="AS22" s="87"/>
      <c r="AT22" s="169"/>
    </row>
    <row r="23">
      <c r="A23" s="184" t="s">
        <v>172</v>
      </c>
      <c r="B23" s="185"/>
      <c r="C23" s="186"/>
      <c r="D23" s="771"/>
      <c r="F23" s="108" t="s">
        <v>173</v>
      </c>
      <c r="G23" s="773">
        <v>0.987</v>
      </c>
      <c r="H23" s="188" t="e">
        <v>#N/A</v>
      </c>
      <c r="AG23" s="38"/>
      <c r="AH23" s="38"/>
      <c r="AI23" s="87"/>
      <c r="AJ23" s="38"/>
      <c r="AK23" s="38"/>
      <c r="AL23" s="38"/>
      <c r="AM23" s="38"/>
      <c r="AN23" s="87"/>
      <c r="AO23" s="38"/>
      <c r="AP23" s="168"/>
      <c r="AQ23" s="168"/>
      <c r="AR23" s="38"/>
      <c r="AS23" s="87"/>
      <c r="AT23" s="169"/>
    </row>
    <row r="24">
      <c r="A24" s="170" t="s">
        <v>174</v>
      </c>
      <c r="B24" s="170" t="s">
        <v>175</v>
      </c>
      <c r="C24" s="170" t="s">
        <v>24</v>
      </c>
      <c r="D24" s="771"/>
      <c r="F24" s="108" t="s">
        <v>176</v>
      </c>
      <c r="G24" s="773">
        <v>0.8</v>
      </c>
      <c r="H24" s="188" t="e">
        <v>#N/A</v>
      </c>
      <c r="AG24" s="38"/>
      <c r="AH24" s="38"/>
      <c r="AI24" s="87"/>
      <c r="AJ24" s="38"/>
      <c r="AK24" s="38"/>
      <c r="AL24" s="38"/>
      <c r="AM24" s="38"/>
      <c r="AN24" s="87"/>
      <c r="AO24" s="38"/>
      <c r="AP24" s="168"/>
      <c r="AQ24" s="168"/>
      <c r="AR24" s="38"/>
      <c r="AS24" s="87"/>
      <c r="AT24" s="169"/>
    </row>
    <row r="25">
      <c r="A25" s="189" t="s">
        <v>37</v>
      </c>
      <c r="B25" s="189" t="s">
        <v>38</v>
      </c>
      <c r="C25" s="189">
        <f>IF(C24="Decode", 1, 2048)</f>
        <v>1</v>
      </c>
      <c r="D25" s="771"/>
      <c r="F25" s="108" t="s">
        <v>177</v>
      </c>
      <c r="G25" s="773">
        <v>1.0</v>
      </c>
      <c r="H25" s="176" t="e">
        <v>#N/A</v>
      </c>
      <c r="AG25" s="38"/>
      <c r="AH25" s="38"/>
      <c r="AI25" s="87"/>
      <c r="AJ25" s="169"/>
      <c r="AK25" s="38"/>
      <c r="AL25" s="38"/>
      <c r="AM25" s="38"/>
    </row>
    <row r="26">
      <c r="A26" s="170" t="s">
        <v>39</v>
      </c>
      <c r="B26" s="170" t="s">
        <v>40</v>
      </c>
      <c r="C26" s="170">
        <v>1024.0</v>
      </c>
      <c r="D26" s="2"/>
      <c r="F26" s="108" t="s">
        <v>178</v>
      </c>
      <c r="G26" s="773">
        <v>1.0</v>
      </c>
      <c r="H26" s="176" t="e">
        <v>#N/A</v>
      </c>
      <c r="AG26" s="164"/>
      <c r="AH26" s="164"/>
      <c r="AI26" s="164"/>
      <c r="AK26" s="38"/>
      <c r="AL26" s="38"/>
      <c r="AM26" s="38"/>
      <c r="AN26" s="87"/>
      <c r="AO26" s="38"/>
      <c r="AP26" s="38"/>
      <c r="AQ26" s="38"/>
      <c r="AR26" s="38"/>
      <c r="AS26" s="87"/>
      <c r="AT26" s="87"/>
    </row>
    <row r="27">
      <c r="A27" s="170" t="s">
        <v>41</v>
      </c>
      <c r="B27" s="174" t="s">
        <v>42</v>
      </c>
      <c r="C27" s="174">
        <f>1024+4096</f>
        <v>5120</v>
      </c>
      <c r="D27" s="771"/>
      <c r="F27" s="108" t="s">
        <v>180</v>
      </c>
      <c r="G27" s="773">
        <v>1.0</v>
      </c>
      <c r="H27" s="176" t="e">
        <v>#N/A</v>
      </c>
      <c r="AG27" s="164"/>
      <c r="AH27" s="164"/>
      <c r="AI27" s="164"/>
      <c r="AK27" s="38"/>
      <c r="AL27" s="38"/>
      <c r="AM27" s="38"/>
      <c r="AN27" s="87"/>
      <c r="AO27" s="38"/>
      <c r="AP27" s="38"/>
      <c r="AQ27" s="38"/>
      <c r="AR27" s="38"/>
      <c r="AS27" s="87"/>
      <c r="AT27" s="87"/>
    </row>
    <row r="28">
      <c r="A28" s="170" t="s">
        <v>46</v>
      </c>
      <c r="B28" s="175"/>
      <c r="C28" s="174">
        <v>0.15</v>
      </c>
      <c r="D28" s="771"/>
      <c r="F28" s="108" t="s">
        <v>181</v>
      </c>
      <c r="G28" s="773">
        <v>0.987</v>
      </c>
      <c r="H28" s="193" t="e">
        <v>#N/A</v>
      </c>
      <c r="AG28" s="164"/>
      <c r="AH28" s="164"/>
      <c r="AI28" s="164"/>
      <c r="AL28" s="38"/>
      <c r="AM28" s="38"/>
      <c r="AN28" s="87"/>
      <c r="AO28" s="38"/>
      <c r="AP28" s="38"/>
      <c r="AQ28" s="38"/>
      <c r="AR28" s="38"/>
      <c r="AS28" s="87"/>
      <c r="AT28" s="87"/>
    </row>
    <row r="29">
      <c r="A29" s="170" t="s">
        <v>47</v>
      </c>
      <c r="B29" s="175"/>
      <c r="C29" s="174">
        <v>1.0</v>
      </c>
      <c r="D29" s="771"/>
      <c r="F29" s="108" t="s">
        <v>182</v>
      </c>
      <c r="G29" s="773">
        <v>0.375</v>
      </c>
      <c r="H29" s="176" t="e">
        <v>#N/A</v>
      </c>
      <c r="AB29" s="2"/>
      <c r="AC29" s="2"/>
      <c r="AD29" s="2"/>
      <c r="AE29" s="2"/>
      <c r="AM29" s="142"/>
      <c r="AN29" s="138"/>
      <c r="AO29" s="142"/>
      <c r="AP29" s="142"/>
      <c r="AQ29" s="194"/>
      <c r="AR29" s="142"/>
      <c r="AS29" s="148"/>
    </row>
    <row r="30">
      <c r="A30" s="170" t="s">
        <v>48</v>
      </c>
      <c r="B30" s="174" t="s">
        <v>49</v>
      </c>
      <c r="C30" s="195" t="b">
        <v>1</v>
      </c>
      <c r="D30" s="777"/>
      <c r="F30" s="172" t="s">
        <v>183</v>
      </c>
      <c r="G30" s="778">
        <v>0.8</v>
      </c>
      <c r="H30" s="197" t="e">
        <v>#N/A</v>
      </c>
      <c r="AB30" s="2"/>
      <c r="AC30" s="2"/>
      <c r="AD30" s="2"/>
      <c r="AE30" s="2"/>
      <c r="AM30" s="142"/>
      <c r="AN30" s="138"/>
      <c r="AO30" s="142"/>
      <c r="AP30" s="142"/>
      <c r="AQ30" s="194"/>
      <c r="AR30" s="142"/>
      <c r="AS30" s="148"/>
    </row>
    <row r="31">
      <c r="A31" s="172"/>
      <c r="B31" s="172"/>
      <c r="C31" s="172"/>
      <c r="F31" s="105" t="s">
        <v>184</v>
      </c>
      <c r="G31" s="108">
        <v>1.0</v>
      </c>
      <c r="H31" s="105" t="e">
        <v>#N/A</v>
      </c>
      <c r="AM31" s="142"/>
      <c r="AN31" s="138"/>
      <c r="AO31" s="138"/>
      <c r="AP31" s="138"/>
      <c r="AQ31" s="138"/>
      <c r="AR31" s="142"/>
      <c r="AT31" s="149"/>
    </row>
    <row r="32">
      <c r="A32" s="184" t="s">
        <v>185</v>
      </c>
      <c r="B32" s="185"/>
      <c r="C32" s="186"/>
      <c r="AM32" s="142"/>
      <c r="AN32" s="138"/>
      <c r="AO32" s="138"/>
      <c r="AP32" s="138"/>
      <c r="AQ32" s="138"/>
      <c r="AR32" s="142"/>
      <c r="AT32" s="149"/>
    </row>
    <row r="33">
      <c r="A33" s="170" t="s">
        <v>64</v>
      </c>
      <c r="B33" s="165" t="s">
        <v>65</v>
      </c>
      <c r="C33" s="200" t="s">
        <v>67</v>
      </c>
      <c r="D33" s="201"/>
      <c r="AM33" s="142"/>
      <c r="AN33" s="138"/>
      <c r="AO33" s="138"/>
      <c r="AP33" s="142"/>
      <c r="AQ33" s="142"/>
      <c r="AR33" s="142"/>
    </row>
    <row r="34">
      <c r="A34" s="170" t="s">
        <v>61</v>
      </c>
      <c r="B34" s="174" t="s">
        <v>62</v>
      </c>
      <c r="C34" s="195" t="s">
        <v>63</v>
      </c>
      <c r="D34" s="201"/>
      <c r="AM34" s="142"/>
      <c r="AN34" s="138"/>
      <c r="AO34" s="138"/>
      <c r="AP34" s="142"/>
      <c r="AQ34" s="142"/>
      <c r="AR34" s="142"/>
    </row>
    <row r="35">
      <c r="A35" s="170" t="s">
        <v>71</v>
      </c>
      <c r="B35" s="165" t="s">
        <v>72</v>
      </c>
      <c r="C35" s="195" t="s">
        <v>82</v>
      </c>
      <c r="D35" s="201"/>
      <c r="F35" s="779" t="s">
        <v>545</v>
      </c>
      <c r="G35" s="780"/>
      <c r="AM35" s="142"/>
      <c r="AN35" s="138"/>
      <c r="AO35" s="138"/>
      <c r="AP35" s="142"/>
      <c r="AQ35" s="142"/>
      <c r="AR35" s="142"/>
    </row>
    <row r="36">
      <c r="A36" s="170" t="s">
        <v>73</v>
      </c>
      <c r="B36" s="165" t="s">
        <v>74</v>
      </c>
      <c r="C36" s="195" t="s">
        <v>82</v>
      </c>
      <c r="D36" s="201"/>
      <c r="F36" s="362" t="s">
        <v>547</v>
      </c>
      <c r="G36" s="781" t="s">
        <v>63</v>
      </c>
      <c r="AM36" s="142"/>
      <c r="AN36" s="138"/>
      <c r="AO36" s="138"/>
      <c r="AP36" s="142"/>
      <c r="AQ36" s="142"/>
      <c r="AR36" s="142"/>
    </row>
    <row r="37">
      <c r="A37" s="198" t="s">
        <v>77</v>
      </c>
      <c r="B37" s="165" t="s">
        <v>78</v>
      </c>
      <c r="C37" s="200" t="s">
        <v>79</v>
      </c>
      <c r="D37" s="201"/>
      <c r="F37" s="782" t="s">
        <v>548</v>
      </c>
      <c r="G37" s="781" t="str">
        <f>C34</f>
        <v>fp8</v>
      </c>
      <c r="AM37" s="142"/>
      <c r="AN37" s="138"/>
      <c r="AO37" s="138"/>
      <c r="AP37" s="142"/>
      <c r="AQ37" s="142"/>
      <c r="AR37" s="142"/>
    </row>
    <row r="38">
      <c r="A38" s="170" t="s">
        <v>75</v>
      </c>
      <c r="B38" s="165" t="s">
        <v>76</v>
      </c>
      <c r="C38" s="195" t="s">
        <v>63</v>
      </c>
      <c r="D38" s="201"/>
      <c r="F38" s="783" t="s">
        <v>549</v>
      </c>
      <c r="G38" s="784" t="s">
        <v>550</v>
      </c>
      <c r="AM38" s="142"/>
      <c r="AN38" s="138"/>
      <c r="AO38" s="138"/>
      <c r="AP38" s="142"/>
      <c r="AQ38" s="142"/>
      <c r="AR38" s="142"/>
    </row>
    <row r="39">
      <c r="A39" s="170" t="s">
        <v>80</v>
      </c>
      <c r="B39" s="165" t="s">
        <v>81</v>
      </c>
      <c r="C39" s="195" t="s">
        <v>82</v>
      </c>
      <c r="D39" s="201"/>
      <c r="F39" s="785"/>
      <c r="G39" s="786"/>
      <c r="AM39" s="142"/>
      <c r="AN39" s="138"/>
      <c r="AO39" s="138"/>
      <c r="AP39" s="142"/>
      <c r="AQ39" s="142"/>
      <c r="AR39" s="142"/>
    </row>
    <row r="40">
      <c r="D40" s="201"/>
      <c r="F40" s="787" t="s">
        <v>551</v>
      </c>
      <c r="G40" s="857">
        <f>671*1000000000</f>
        <v>671000000000</v>
      </c>
      <c r="AM40" s="142"/>
      <c r="AN40" s="138"/>
      <c r="AO40" s="138"/>
      <c r="AP40" s="142"/>
      <c r="AQ40" s="142"/>
      <c r="AR40" s="142"/>
    </row>
    <row r="41">
      <c r="A41" s="2"/>
      <c r="B41" s="201"/>
      <c r="C41" s="201"/>
      <c r="D41" s="201"/>
      <c r="F41" s="362" t="s">
        <v>552</v>
      </c>
      <c r="G41" s="789">
        <f>SUM(PRODUCT(L87:M87), PRODUCT(K135:M135), PRODUCT(K154:M154), PRODUCT(L173:M173), PRODUCT(K279:M279), PRODUCT(K298:M298)) * PARAMS("L")</f>
        <v>11413422080</v>
      </c>
      <c r="AM41" s="142"/>
      <c r="AN41" s="138"/>
      <c r="AO41" s="138"/>
      <c r="AP41" s="142"/>
      <c r="AQ41" s="142"/>
      <c r="AR41" s="142"/>
    </row>
    <row r="42" ht="27.0" customHeight="1">
      <c r="A42" s="204" t="s">
        <v>188</v>
      </c>
      <c r="F42" s="787"/>
      <c r="G42" s="790"/>
      <c r="AG42" s="38"/>
      <c r="AH42" s="38"/>
      <c r="AI42" s="38"/>
      <c r="AJ42" s="38"/>
      <c r="AK42" s="38"/>
      <c r="AL42" s="38"/>
      <c r="AM42" s="168"/>
      <c r="AN42" s="168"/>
      <c r="AO42" s="202"/>
      <c r="AP42" s="142"/>
      <c r="AQ42" s="168"/>
      <c r="AR42" s="168"/>
      <c r="AT42" s="203"/>
    </row>
    <row r="43" ht="30.0" customHeight="1">
      <c r="A43" s="171" t="s">
        <v>189</v>
      </c>
      <c r="B43" s="171" t="str">
        <f> "Value (" &amp; H17 &amp; ")"</f>
        <v>Value (GhostFish)</v>
      </c>
      <c r="C43" s="205" t="s">
        <v>553</v>
      </c>
      <c r="F43" s="787" t="s">
        <v>554</v>
      </c>
      <c r="G43" s="790">
        <f>G40-G41</f>
        <v>659586577920</v>
      </c>
      <c r="P43" s="147"/>
      <c r="AG43" s="38"/>
      <c r="AH43" s="38"/>
      <c r="AI43" s="38"/>
      <c r="AJ43" s="38"/>
      <c r="AK43" s="38"/>
      <c r="AL43" s="38"/>
      <c r="AM43" s="168"/>
      <c r="AN43" s="168"/>
      <c r="AO43" s="202"/>
      <c r="AP43" s="142"/>
      <c r="AQ43" s="168"/>
      <c r="AR43" s="168"/>
      <c r="AT43" s="203"/>
    </row>
    <row r="44" ht="15.0" customHeight="1">
      <c r="A44" s="108" t="s">
        <v>190</v>
      </c>
      <c r="B44" s="193">
        <f>$C26*$C25</f>
        <v>1024</v>
      </c>
      <c r="C44" s="105">
        <f>492*8</f>
        <v>3936</v>
      </c>
      <c r="F44" s="362" t="s">
        <v>555</v>
      </c>
      <c r="G44" s="789">
        <f>SUM(P87, P135, P154, P173, P279, P298) * PARAMS(B6) / 1024</f>
        <v>21.25915527</v>
      </c>
      <c r="P44" s="147"/>
      <c r="AG44" s="38"/>
      <c r="AH44" s="38"/>
      <c r="AI44" s="38"/>
      <c r="AJ44" s="38"/>
      <c r="AK44" s="38"/>
      <c r="AL44" s="38"/>
      <c r="AM44" s="168"/>
      <c r="AN44" s="168"/>
      <c r="AO44" s="202"/>
      <c r="AP44" s="142"/>
      <c r="AQ44" s="168"/>
      <c r="AR44" s="168"/>
      <c r="AT44" s="203"/>
    </row>
    <row r="45" ht="15.0" customHeight="1">
      <c r="A45" s="108" t="s">
        <v>191</v>
      </c>
      <c r="B45" s="211">
        <f>G10</f>
        <v>16</v>
      </c>
      <c r="C45" s="198">
        <v>8.0</v>
      </c>
      <c r="F45" s="787" t="s">
        <v>556</v>
      </c>
      <c r="G45" s="790">
        <f>(G43*  SWITCH(G36, "fp32", 4, "bf16", 2, "fp8", 1, "fp4", 0.5)/1024^3 + G44*G10) + (G10-1) * SUM(P491, P510) * (C6-3)/1024</f>
        <v>972.2761512</v>
      </c>
      <c r="P45" s="147"/>
      <c r="AG45" s="38"/>
      <c r="AH45" s="38"/>
      <c r="AI45" s="38"/>
      <c r="AJ45" s="38"/>
      <c r="AK45" s="38"/>
      <c r="AL45" s="38"/>
      <c r="AM45" s="168"/>
      <c r="AN45" s="168"/>
      <c r="AO45" s="202"/>
      <c r="AP45" s="142"/>
      <c r="AQ45" s="168"/>
      <c r="AR45" s="168"/>
      <c r="AT45" s="203"/>
    </row>
    <row r="46" ht="15.0" customHeight="1">
      <c r="A46" s="108" t="s">
        <v>87</v>
      </c>
      <c r="B46" s="212" t="str">
        <f>$G$73/1000 * $C$6</f>
        <v>#N/A</v>
      </c>
      <c r="C46" s="172">
        <f>0.0734</f>
        <v>0.0734</v>
      </c>
      <c r="F46" s="362" t="s">
        <v>557</v>
      </c>
      <c r="G46" s="789">
        <f>G45/G10</f>
        <v>60.76725945</v>
      </c>
      <c r="P46" s="147"/>
      <c r="AG46" s="38"/>
      <c r="AH46" s="38"/>
      <c r="AI46" s="38"/>
      <c r="AJ46" s="38"/>
      <c r="AK46" s="38"/>
      <c r="AL46" s="38"/>
      <c r="AM46" s="168"/>
      <c r="AN46" s="168"/>
      <c r="AO46" s="202"/>
      <c r="AP46" s="142"/>
      <c r="AQ46" s="168"/>
      <c r="AR46" s="168"/>
      <c r="AT46" s="203"/>
    </row>
    <row r="47" ht="15.0" customHeight="1">
      <c r="A47" s="108" t="s">
        <v>88</v>
      </c>
      <c r="B47" s="193" t="str">
        <f>$B$44/$B$46</f>
        <v>#N/A</v>
      </c>
      <c r="C47" s="116">
        <f>492/0.0733 * C45</f>
        <v>53697.13506</v>
      </c>
      <c r="F47" s="787" t="s">
        <v>558</v>
      </c>
      <c r="G47" s="792">
        <v>0.9</v>
      </c>
      <c r="P47" s="147"/>
      <c r="AG47" s="38"/>
      <c r="AH47" s="38"/>
      <c r="AI47" s="38"/>
      <c r="AJ47" s="38"/>
      <c r="AK47" s="38"/>
      <c r="AL47" s="38"/>
      <c r="AM47" s="168"/>
      <c r="AN47" s="168"/>
      <c r="AO47" s="202"/>
      <c r="AP47" s="142"/>
      <c r="AQ47" s="168"/>
      <c r="AR47" s="168"/>
      <c r="AT47" s="203"/>
    </row>
    <row r="48" ht="15.0" customHeight="1">
      <c r="A48" s="108" t="s">
        <v>89</v>
      </c>
      <c r="B48" s="116" t="str">
        <f>B44/(B46*(1+C28))*C29</f>
        <v>#N/A</v>
      </c>
      <c r="C48" s="116"/>
      <c r="F48" s="362" t="s">
        <v>559</v>
      </c>
      <c r="G48" s="789" t="str">
        <f>(((H28 * G47 - G46)*1024^3) * G9) / (PARAMS(B27) * PAD_128(C10+C12) * SWITCH(PARAMS("kv_dtype"), "fp32", 4, "bf16", 2, "fp8", 1, "fp4", 0.5)*PARAMS(B6))</f>
        <v>#N/A</v>
      </c>
      <c r="P48" s="147"/>
      <c r="AG48" s="38"/>
      <c r="AH48" s="38"/>
      <c r="AI48" s="38"/>
      <c r="AJ48" s="38"/>
      <c r="AK48" s="38"/>
      <c r="AL48" s="38"/>
      <c r="AM48" s="168"/>
      <c r="AN48" s="168"/>
      <c r="AO48" s="202"/>
      <c r="AP48" s="142"/>
      <c r="AQ48" s="168"/>
      <c r="AR48" s="168"/>
      <c r="AT48" s="203"/>
    </row>
    <row r="49" ht="15.0" customHeight="1">
      <c r="A49" s="108" t="s">
        <v>90</v>
      </c>
      <c r="B49" s="116" t="str">
        <f>B48/$G$11</f>
        <v>#N/A</v>
      </c>
      <c r="C49" s="116">
        <f>C47/C45</f>
        <v>6712.141883</v>
      </c>
      <c r="P49" s="147"/>
      <c r="AG49" s="38"/>
      <c r="AH49" s="38"/>
      <c r="AI49" s="38"/>
      <c r="AJ49" s="38"/>
      <c r="AK49" s="38"/>
      <c r="AL49" s="38"/>
      <c r="AM49" s="168"/>
      <c r="AN49" s="168"/>
      <c r="AO49" s="202"/>
      <c r="AP49" s="142"/>
      <c r="AQ49" s="168"/>
      <c r="AR49" s="168"/>
      <c r="AT49" s="203"/>
    </row>
    <row r="50" ht="15.0" customHeight="1">
      <c r="A50" s="793" t="s">
        <v>560</v>
      </c>
      <c r="B50" s="794" t="str">
        <f t="shared" ref="B50:C50" si="3">B49/$C$49</f>
        <v>#N/A</v>
      </c>
      <c r="C50" s="794">
        <f t="shared" si="3"/>
        <v>1</v>
      </c>
      <c r="P50" s="147"/>
      <c r="AG50" s="38"/>
      <c r="AH50" s="38"/>
      <c r="AI50" s="38"/>
      <c r="AJ50" s="38"/>
      <c r="AK50" s="38"/>
      <c r="AL50" s="38"/>
      <c r="AM50" s="168"/>
      <c r="AN50" s="168"/>
      <c r="AO50" s="202"/>
      <c r="AP50" s="142"/>
      <c r="AQ50" s="168"/>
      <c r="AR50" s="168"/>
      <c r="AT50" s="203"/>
    </row>
    <row r="51" ht="15.0" customHeight="1">
      <c r="P51" s="147"/>
      <c r="AG51" s="38"/>
      <c r="AH51" s="38"/>
      <c r="AI51" s="38"/>
      <c r="AJ51" s="38"/>
      <c r="AK51" s="38"/>
      <c r="AL51" s="38"/>
      <c r="AM51" s="168"/>
      <c r="AN51" s="168"/>
      <c r="AO51" s="202"/>
      <c r="AP51" s="142"/>
      <c r="AQ51" s="168"/>
      <c r="AR51" s="168"/>
      <c r="AT51" s="203"/>
    </row>
    <row r="52">
      <c r="A52" s="204"/>
      <c r="B52" s="204"/>
      <c r="D52" s="2"/>
      <c r="E52" s="2"/>
      <c r="F52" s="2"/>
      <c r="G52" s="2"/>
      <c r="AM52" s="142"/>
      <c r="AN52" s="138"/>
      <c r="AO52" s="138"/>
      <c r="AP52" s="138"/>
      <c r="AQ52" s="138"/>
      <c r="AR52" s="142"/>
      <c r="AT52" s="203"/>
    </row>
    <row r="53">
      <c r="A53" s="204" t="s">
        <v>192</v>
      </c>
      <c r="B53" s="204"/>
      <c r="D53" s="2"/>
      <c r="E53" s="2"/>
      <c r="F53" s="2"/>
      <c r="G53" s="2"/>
      <c r="AM53" s="142"/>
      <c r="AN53" s="138"/>
      <c r="AO53" s="138"/>
      <c r="AP53" s="138"/>
      <c r="AQ53" s="138"/>
      <c r="AR53" s="142"/>
      <c r="AT53" s="203"/>
    </row>
    <row r="54">
      <c r="A54" s="214" t="s">
        <v>193</v>
      </c>
      <c r="B54" s="214" t="s">
        <v>194</v>
      </c>
      <c r="C54" s="214" t="s">
        <v>195</v>
      </c>
      <c r="D54" s="214" t="s">
        <v>196</v>
      </c>
      <c r="E54" s="214" t="s">
        <v>197</v>
      </c>
      <c r="F54" s="214" t="s">
        <v>198</v>
      </c>
      <c r="G54" s="214" t="s">
        <v>199</v>
      </c>
      <c r="H54" s="214" t="s">
        <v>200</v>
      </c>
      <c r="I54" s="885"/>
      <c r="J54" s="214" t="s">
        <v>421</v>
      </c>
      <c r="AG54" s="164"/>
      <c r="AH54" s="164"/>
      <c r="AI54" s="38"/>
      <c r="AJ54" s="38"/>
      <c r="AK54" s="38"/>
      <c r="AL54" s="38"/>
      <c r="AM54" s="168"/>
      <c r="AN54" s="202"/>
      <c r="AO54" s="202"/>
      <c r="AP54" s="216"/>
      <c r="AQ54" s="202"/>
      <c r="AR54" s="168"/>
      <c r="AS54" s="148"/>
      <c r="AT54" s="203"/>
    </row>
    <row r="55">
      <c r="A55" s="217" t="s">
        <v>203</v>
      </c>
      <c r="B55" s="218" t="s">
        <v>204</v>
      </c>
      <c r="C55" s="219" t="str">
        <f>$H$129</f>
        <v>#N/A</v>
      </c>
      <c r="D55" s="219" t="str">
        <f>$H$127</f>
        <v>#N/A</v>
      </c>
      <c r="E55" s="220">
        <f>$H$124</f>
        <v>0</v>
      </c>
      <c r="F55" s="219">
        <f>H122</f>
        <v>0</v>
      </c>
      <c r="G55" s="219" t="str">
        <f t="shared" ref="G55:G59" si="4">max(C55:F55)</f>
        <v>#N/A</v>
      </c>
      <c r="H55" s="221" t="str">
        <f t="shared" ref="H55:H58" si="5">IFS(C55=G55, "HBM", D55=G55, "Compute", E55=G55, "ICI Lt", F55=G55, "ICI BW")</f>
        <v>#N/A</v>
      </c>
      <c r="I55" s="429"/>
      <c r="J55" s="886" t="str">
        <f t="shared" ref="J55:J61" si="6">G55/$G$71</f>
        <v>#N/A</v>
      </c>
      <c r="P55" s="225"/>
      <c r="AG55" s="38"/>
      <c r="AH55" s="38"/>
      <c r="AI55" s="164"/>
      <c r="AJ55" s="38"/>
      <c r="AK55" s="38"/>
      <c r="AL55" s="38"/>
      <c r="AM55" s="168"/>
      <c r="AN55" s="138"/>
      <c r="AO55" s="138"/>
      <c r="AP55" s="138"/>
      <c r="AQ55" s="138"/>
      <c r="AR55" s="168"/>
      <c r="AT55" s="203"/>
    </row>
    <row r="56">
      <c r="A56" s="217" t="s">
        <v>203</v>
      </c>
      <c r="B56" s="218" t="s">
        <v>205</v>
      </c>
      <c r="C56" s="219" t="str">
        <f>$H$148</f>
        <v>#N/A</v>
      </c>
      <c r="D56" s="219" t="str">
        <f>$H$146</f>
        <v>#N/A</v>
      </c>
      <c r="E56" s="221"/>
      <c r="F56" s="219"/>
      <c r="G56" s="219" t="str">
        <f t="shared" si="4"/>
        <v>#N/A</v>
      </c>
      <c r="H56" s="221" t="str">
        <f t="shared" si="5"/>
        <v>#N/A</v>
      </c>
      <c r="I56" s="429"/>
      <c r="J56" s="886" t="str">
        <f t="shared" si="6"/>
        <v>#N/A</v>
      </c>
      <c r="P56" s="147"/>
      <c r="AG56" s="38"/>
      <c r="AH56" s="38"/>
      <c r="AI56" s="38"/>
      <c r="AJ56" s="38"/>
      <c r="AK56" s="38"/>
      <c r="AL56" s="38"/>
      <c r="AM56" s="168"/>
      <c r="AN56" s="168"/>
      <c r="AO56" s="202"/>
      <c r="AP56" s="142"/>
      <c r="AQ56" s="168"/>
      <c r="AR56" s="168"/>
      <c r="AT56" s="203"/>
    </row>
    <row r="57">
      <c r="A57" s="217" t="s">
        <v>203</v>
      </c>
      <c r="B57" s="218" t="s">
        <v>206</v>
      </c>
      <c r="C57" s="219" t="str">
        <f>$H$167</f>
        <v>#N/A</v>
      </c>
      <c r="D57" s="219" t="str">
        <f>$H$165</f>
        <v>#N/A</v>
      </c>
      <c r="E57" s="221"/>
      <c r="F57" s="219"/>
      <c r="G57" s="219" t="str">
        <f t="shared" si="4"/>
        <v>#N/A</v>
      </c>
      <c r="H57" s="221" t="str">
        <f t="shared" si="5"/>
        <v>#N/A</v>
      </c>
      <c r="I57" s="429"/>
      <c r="J57" s="886" t="str">
        <f t="shared" si="6"/>
        <v>#N/A</v>
      </c>
      <c r="P57" s="147"/>
      <c r="AG57" s="38"/>
      <c r="AH57" s="38"/>
      <c r="AI57" s="38"/>
      <c r="AJ57" s="38"/>
      <c r="AK57" s="38"/>
      <c r="AL57" s="38"/>
      <c r="AM57" s="168"/>
      <c r="AN57" s="138"/>
      <c r="AO57" s="138"/>
      <c r="AP57" s="138"/>
      <c r="AQ57" s="138"/>
      <c r="AR57" s="168"/>
      <c r="AT57" s="203"/>
    </row>
    <row r="58">
      <c r="A58" s="217" t="s">
        <v>203</v>
      </c>
      <c r="B58" s="218" t="s">
        <v>207</v>
      </c>
      <c r="C58" s="219" t="str">
        <f>$H$186</f>
        <v>#N/A</v>
      </c>
      <c r="D58" s="219" t="str">
        <f>$H$184</f>
        <v>#N/A</v>
      </c>
      <c r="E58" s="221"/>
      <c r="F58" s="219"/>
      <c r="G58" s="219" t="str">
        <f t="shared" si="4"/>
        <v>#N/A</v>
      </c>
      <c r="H58" s="221" t="str">
        <f t="shared" si="5"/>
        <v>#N/A</v>
      </c>
      <c r="I58" s="429"/>
      <c r="J58" s="886" t="str">
        <f t="shared" si="6"/>
        <v>#N/A</v>
      </c>
      <c r="P58" s="147"/>
      <c r="AM58" s="142"/>
      <c r="AO58" s="142"/>
      <c r="AP58" s="142"/>
      <c r="AQ58" s="142"/>
      <c r="AR58" s="168"/>
      <c r="AS58" s="148"/>
      <c r="AT58" s="203"/>
    </row>
    <row r="59">
      <c r="A59" s="217" t="s">
        <v>203</v>
      </c>
      <c r="B59" s="218" t="s">
        <v>208</v>
      </c>
      <c r="C59" s="219"/>
      <c r="D59" s="219"/>
      <c r="E59" s="221"/>
      <c r="F59" s="219">
        <f>$H$216</f>
        <v>0</v>
      </c>
      <c r="G59" s="219">
        <f t="shared" si="4"/>
        <v>0</v>
      </c>
      <c r="H59" s="221" t="str">
        <f>IFS(F59=G59, "ICI BW", E59=G59, "ICI Lt",  C59=G59, "HBM", D59=G59, "Compute")</f>
        <v>ICI BW</v>
      </c>
      <c r="I59" s="429"/>
      <c r="J59" s="886" t="str">
        <f t="shared" si="6"/>
        <v>#N/A</v>
      </c>
      <c r="P59" s="147"/>
      <c r="R59" s="226"/>
      <c r="S59" s="226"/>
      <c r="T59" s="226"/>
      <c r="U59" s="226"/>
      <c r="V59" s="226"/>
      <c r="W59" s="38"/>
      <c r="AM59" s="142"/>
      <c r="AO59" s="138"/>
      <c r="AP59" s="138"/>
      <c r="AQ59" s="138"/>
      <c r="AR59" s="168"/>
      <c r="AT59" s="203"/>
    </row>
    <row r="60">
      <c r="A60" s="217" t="s">
        <v>203</v>
      </c>
      <c r="B60" s="227" t="s">
        <v>209</v>
      </c>
      <c r="C60" s="219" t="str">
        <f t="shared" ref="C60:D60" si="7">SUM(C62:C64)</f>
        <v>#N/A</v>
      </c>
      <c r="D60" s="219" t="str">
        <f t="shared" si="7"/>
        <v>#N/A</v>
      </c>
      <c r="E60" s="221"/>
      <c r="F60" s="219"/>
      <c r="G60" s="219" t="str">
        <f>IF(PARAMS("flash_attn"),MAX(C60:F60),0)</f>
        <v>#N/A</v>
      </c>
      <c r="H60" s="221" t="str">
        <f>IFS(G60=0,"",C60=G60, "HBM", D60=G60, "Compute", E60=G60, "ICI Lt", F60=G60, "ICI BW")</f>
        <v>#N/A</v>
      </c>
      <c r="I60" s="429"/>
      <c r="J60" s="886" t="str">
        <f t="shared" si="6"/>
        <v>#N/A</v>
      </c>
      <c r="P60" s="147"/>
      <c r="R60" s="226"/>
      <c r="S60" s="226"/>
      <c r="T60" s="226"/>
      <c r="U60" s="226"/>
      <c r="V60" s="226"/>
      <c r="W60" s="38"/>
      <c r="AM60" s="142"/>
      <c r="AO60" s="138"/>
      <c r="AP60" s="138"/>
      <c r="AQ60" s="138"/>
      <c r="AR60" s="168"/>
      <c r="AT60" s="203"/>
    </row>
    <row r="61">
      <c r="A61" s="217" t="s">
        <v>203</v>
      </c>
      <c r="B61" s="227" t="s">
        <v>210</v>
      </c>
      <c r="C61" s="219"/>
      <c r="D61" s="219"/>
      <c r="E61" s="221"/>
      <c r="F61" s="219"/>
      <c r="G61" s="219">
        <f>IF(PARAMS("flash_attn"),0,SUM(G62:G64))</f>
        <v>0</v>
      </c>
      <c r="H61" s="221"/>
      <c r="I61" s="429"/>
      <c r="J61" s="886" t="str">
        <f t="shared" si="6"/>
        <v>#N/A</v>
      </c>
      <c r="P61" s="147"/>
      <c r="R61" s="226"/>
      <c r="S61" s="226"/>
      <c r="T61" s="226"/>
      <c r="U61" s="226"/>
      <c r="V61" s="226"/>
      <c r="W61" s="38"/>
      <c r="AM61" s="142"/>
      <c r="AO61" s="138"/>
      <c r="AP61" s="138"/>
      <c r="AQ61" s="138"/>
      <c r="AR61" s="168"/>
      <c r="AT61" s="203"/>
    </row>
    <row r="62">
      <c r="A62" s="217" t="s">
        <v>203</v>
      </c>
      <c r="B62" s="218" t="s">
        <v>751</v>
      </c>
      <c r="C62" s="219" t="str">
        <f>$H$235</f>
        <v>#N/A</v>
      </c>
      <c r="D62" s="219" t="str">
        <f>$H$233</f>
        <v>#N/A</v>
      </c>
      <c r="E62" s="221"/>
      <c r="F62" s="219"/>
      <c r="G62" s="219" t="str">
        <f t="shared" ref="G62:G70" si="8">max(C62:F62)</f>
        <v>#N/A</v>
      </c>
      <c r="H62" s="221" t="str">
        <f t="shared" ref="H62:H70" si="9">IFS(C62=G62, "HBM", D62=G62, "Compute", E62=G62, "ICI Lt", F62=G62, "ICI BW")</f>
        <v>#N/A</v>
      </c>
      <c r="I62" s="429"/>
      <c r="J62" s="886"/>
      <c r="P62" s="147"/>
      <c r="R62" s="226"/>
      <c r="S62" s="226"/>
      <c r="T62" s="226"/>
      <c r="U62" s="226"/>
      <c r="V62" s="226"/>
      <c r="W62" s="38"/>
      <c r="AM62" s="142"/>
      <c r="AO62" s="138"/>
      <c r="AP62" s="138"/>
      <c r="AQ62" s="138"/>
      <c r="AR62" s="168"/>
      <c r="AT62" s="203"/>
    </row>
    <row r="63">
      <c r="A63" s="217" t="s">
        <v>203</v>
      </c>
      <c r="B63" s="218" t="s">
        <v>752</v>
      </c>
      <c r="C63" s="219" t="str">
        <f>$H$254</f>
        <v>#N/A</v>
      </c>
      <c r="D63" s="219" t="str">
        <f>$H$252</f>
        <v>#N/A</v>
      </c>
      <c r="E63" s="221"/>
      <c r="F63" s="219"/>
      <c r="G63" s="219" t="str">
        <f t="shared" si="8"/>
        <v>#N/A</v>
      </c>
      <c r="H63" s="221" t="str">
        <f t="shared" si="9"/>
        <v>#N/A</v>
      </c>
      <c r="I63" s="429"/>
      <c r="J63" s="886"/>
      <c r="P63" s="147"/>
      <c r="R63" s="228"/>
      <c r="S63" s="228"/>
      <c r="T63" s="228"/>
      <c r="U63" s="228"/>
      <c r="V63" s="228"/>
      <c r="W63" s="38"/>
      <c r="AM63" s="142"/>
      <c r="AN63" s="138"/>
      <c r="AO63" s="142"/>
      <c r="AP63" s="142"/>
      <c r="AQ63" s="138"/>
      <c r="AR63" s="168"/>
      <c r="AT63" s="203"/>
    </row>
    <row r="64">
      <c r="A64" s="217" t="s">
        <v>203</v>
      </c>
      <c r="B64" s="218" t="s">
        <v>753</v>
      </c>
      <c r="C64" s="219" t="str">
        <f>$H$273</f>
        <v>#N/A</v>
      </c>
      <c r="D64" s="219" t="str">
        <f>$H$271</f>
        <v>#N/A</v>
      </c>
      <c r="E64" s="221"/>
      <c r="F64" s="219"/>
      <c r="G64" s="219" t="str">
        <f t="shared" si="8"/>
        <v>#N/A</v>
      </c>
      <c r="H64" s="221" t="str">
        <f t="shared" si="9"/>
        <v>#N/A</v>
      </c>
      <c r="I64" s="429"/>
      <c r="J64" s="886"/>
      <c r="P64" s="147"/>
      <c r="R64" s="228"/>
      <c r="S64" s="228"/>
      <c r="T64" s="228"/>
      <c r="U64" s="228"/>
      <c r="V64" s="228"/>
      <c r="W64" s="38"/>
      <c r="AM64" s="142"/>
      <c r="AN64" s="138"/>
      <c r="AO64" s="138"/>
      <c r="AP64" s="138"/>
      <c r="AQ64" s="138"/>
      <c r="AR64" s="168"/>
      <c r="AT64" s="203"/>
    </row>
    <row r="65">
      <c r="A65" s="217" t="s">
        <v>203</v>
      </c>
      <c r="B65" s="218" t="s">
        <v>214</v>
      </c>
      <c r="C65" s="219" t="str">
        <f>H292</f>
        <v>#N/A</v>
      </c>
      <c r="D65" s="219" t="str">
        <f>H290</f>
        <v>#N/A</v>
      </c>
      <c r="E65" s="221"/>
      <c r="F65" s="219"/>
      <c r="G65" s="219" t="str">
        <f t="shared" si="8"/>
        <v>#N/A</v>
      </c>
      <c r="H65" s="221" t="str">
        <f t="shared" si="9"/>
        <v>#N/A</v>
      </c>
      <c r="I65" s="429"/>
      <c r="J65" s="886" t="str">
        <f t="shared" ref="J65:J71" si="10">G65/$G$71</f>
        <v>#N/A</v>
      </c>
      <c r="P65" s="147"/>
      <c r="R65" s="228"/>
      <c r="S65" s="228"/>
      <c r="T65" s="228"/>
      <c r="U65" s="228"/>
      <c r="V65" s="228"/>
      <c r="W65" s="229"/>
      <c r="AK65" s="203"/>
      <c r="AM65" s="142"/>
      <c r="AN65" s="138"/>
      <c r="AO65" s="138"/>
      <c r="AP65" s="138"/>
      <c r="AQ65" s="138"/>
      <c r="AR65" s="168"/>
      <c r="AT65" s="203"/>
    </row>
    <row r="66">
      <c r="A66" s="217" t="s">
        <v>203</v>
      </c>
      <c r="B66" s="218" t="s">
        <v>216</v>
      </c>
      <c r="C66" s="219" t="str">
        <f>H311</f>
        <v>#N/A</v>
      </c>
      <c r="D66" s="219" t="str">
        <f>H309</f>
        <v>#N/A</v>
      </c>
      <c r="E66" s="221"/>
      <c r="F66" s="219"/>
      <c r="G66" s="219" t="str">
        <f t="shared" si="8"/>
        <v>#N/A</v>
      </c>
      <c r="H66" s="221" t="str">
        <f t="shared" si="9"/>
        <v>#N/A</v>
      </c>
      <c r="I66" s="429"/>
      <c r="J66" s="886" t="str">
        <f t="shared" si="10"/>
        <v>#N/A</v>
      </c>
      <c r="P66" s="147"/>
      <c r="R66" s="228"/>
      <c r="S66" s="228"/>
      <c r="T66" s="228"/>
      <c r="U66" s="230"/>
      <c r="V66" s="230"/>
      <c r="W66" s="38"/>
      <c r="AK66" s="231"/>
      <c r="AL66" s="232"/>
      <c r="AM66" s="168"/>
      <c r="AN66" s="138"/>
      <c r="AO66" s="138"/>
      <c r="AP66" s="138"/>
      <c r="AQ66" s="138"/>
      <c r="AR66" s="168"/>
      <c r="AT66" s="203"/>
    </row>
    <row r="67">
      <c r="A67" s="217" t="s">
        <v>217</v>
      </c>
      <c r="B67" s="233" t="s">
        <v>218</v>
      </c>
      <c r="C67" s="219"/>
      <c r="D67" s="219"/>
      <c r="E67" s="220" t="str">
        <f>$H$361</f>
        <v>#N/A</v>
      </c>
      <c r="F67" s="219" t="str">
        <f>$H$359</f>
        <v>#N/A</v>
      </c>
      <c r="G67" s="219" t="str">
        <f t="shared" si="8"/>
        <v>#N/A</v>
      </c>
      <c r="H67" s="221" t="str">
        <f t="shared" si="9"/>
        <v>#N/A</v>
      </c>
      <c r="I67" s="429"/>
      <c r="J67" s="886" t="str">
        <f t="shared" si="10"/>
        <v>#N/A</v>
      </c>
      <c r="P67" s="147"/>
      <c r="R67" s="38"/>
      <c r="S67" s="38"/>
      <c r="T67" s="38"/>
      <c r="U67" s="38"/>
      <c r="V67" s="38"/>
      <c r="W67" s="38"/>
      <c r="AM67" s="142"/>
      <c r="AN67" s="138"/>
      <c r="AO67" s="142"/>
      <c r="AP67" s="142"/>
      <c r="AQ67" s="194"/>
      <c r="AR67" s="142"/>
    </row>
    <row r="68">
      <c r="A68" s="217" t="s">
        <v>217</v>
      </c>
      <c r="B68" s="233" t="s">
        <v>219</v>
      </c>
      <c r="C68" s="219" t="str">
        <f>$H$404</f>
        <v>#N/A</v>
      </c>
      <c r="D68" s="219" t="str">
        <f>$H$402</f>
        <v>#N/A</v>
      </c>
      <c r="E68" s="221"/>
      <c r="F68" s="219">
        <f>$H$399</f>
        <v>0</v>
      </c>
      <c r="G68" s="219" t="str">
        <f t="shared" si="8"/>
        <v>#N/A</v>
      </c>
      <c r="H68" s="221" t="str">
        <f t="shared" si="9"/>
        <v>#N/A</v>
      </c>
      <c r="I68" s="429"/>
      <c r="J68" s="886" t="str">
        <f t="shared" si="10"/>
        <v>#N/A</v>
      </c>
      <c r="P68" s="147"/>
      <c r="R68" s="38"/>
      <c r="S68" s="38"/>
      <c r="T68" s="38"/>
      <c r="U68" s="38"/>
      <c r="V68" s="38"/>
      <c r="W68" s="234"/>
      <c r="AM68" s="142"/>
      <c r="AN68" s="138"/>
      <c r="AO68" s="138"/>
      <c r="AP68" s="138"/>
      <c r="AQ68" s="138"/>
      <c r="AR68" s="142"/>
      <c r="AT68" s="149"/>
    </row>
    <row r="69">
      <c r="A69" s="217" t="s">
        <v>217</v>
      </c>
      <c r="B69" s="233" t="s">
        <v>220</v>
      </c>
      <c r="C69" s="219" t="str">
        <f>$H$434</f>
        <v>#N/A</v>
      </c>
      <c r="D69" s="219" t="str">
        <f>$H$432</f>
        <v>#N/A</v>
      </c>
      <c r="E69" s="221"/>
      <c r="F69" s="219">
        <f>$H$429</f>
        <v>0</v>
      </c>
      <c r="G69" s="219" t="str">
        <f t="shared" si="8"/>
        <v>#N/A</v>
      </c>
      <c r="H69" s="221" t="str">
        <f t="shared" si="9"/>
        <v>#N/A</v>
      </c>
      <c r="I69" s="429"/>
      <c r="J69" s="886" t="str">
        <f t="shared" si="10"/>
        <v>#N/A</v>
      </c>
      <c r="P69" s="147"/>
      <c r="R69" s="38"/>
      <c r="S69" s="38"/>
      <c r="T69" s="38"/>
      <c r="U69" s="38"/>
      <c r="V69" s="38"/>
      <c r="W69" s="234"/>
      <c r="AM69" s="142"/>
      <c r="AN69" s="138"/>
      <c r="AO69" s="138"/>
      <c r="AP69" s="142"/>
      <c r="AQ69" s="142"/>
      <c r="AR69" s="142"/>
    </row>
    <row r="70">
      <c r="A70" s="217" t="s">
        <v>217</v>
      </c>
      <c r="B70" s="233" t="s">
        <v>221</v>
      </c>
      <c r="C70" s="219"/>
      <c r="D70" s="219"/>
      <c r="E70" s="220" t="str">
        <f>$H$480</f>
        <v>#N/A</v>
      </c>
      <c r="F70" s="219" t="str">
        <f>$H$478</f>
        <v>#N/A</v>
      </c>
      <c r="G70" s="219" t="str">
        <f t="shared" si="8"/>
        <v>#N/A</v>
      </c>
      <c r="H70" s="221" t="str">
        <f t="shared" si="9"/>
        <v>#N/A</v>
      </c>
      <c r="I70" s="429"/>
      <c r="J70" s="886" t="str">
        <f t="shared" si="10"/>
        <v>#N/A</v>
      </c>
      <c r="P70" s="147"/>
      <c r="AM70" s="142"/>
      <c r="AN70" s="138"/>
      <c r="AO70" s="138"/>
      <c r="AP70" s="138"/>
      <c r="AQ70" s="138"/>
      <c r="AR70" s="142"/>
      <c r="AT70" s="203"/>
    </row>
    <row r="71">
      <c r="A71" s="235"/>
      <c r="B71" s="236"/>
      <c r="C71" s="236"/>
      <c r="D71" s="236"/>
      <c r="E71" s="235" t="s">
        <v>222</v>
      </c>
      <c r="F71" s="237" t="s">
        <v>59</v>
      </c>
      <c r="G71" s="236" t="str">
        <f>SUM(G55:G61,G65:G70)</f>
        <v>#N/A</v>
      </c>
      <c r="H71" s="236"/>
      <c r="I71" s="239"/>
      <c r="J71" s="240" t="str">
        <f t="shared" si="10"/>
        <v>#N/A</v>
      </c>
      <c r="P71" s="147"/>
      <c r="AG71" s="164"/>
      <c r="AH71" s="164"/>
      <c r="AI71" s="38"/>
      <c r="AJ71" s="38"/>
      <c r="AK71" s="38"/>
      <c r="AL71" s="38"/>
      <c r="AM71" s="168"/>
      <c r="AN71" s="202"/>
      <c r="AO71" s="202"/>
      <c r="AP71" s="216"/>
      <c r="AQ71" s="202"/>
      <c r="AR71" s="168"/>
      <c r="AT71" s="203"/>
    </row>
    <row r="72">
      <c r="A72" s="241"/>
      <c r="B72" s="236"/>
      <c r="C72" s="236"/>
      <c r="D72" s="236"/>
      <c r="E72" s="241"/>
      <c r="F72" s="237" t="s">
        <v>223</v>
      </c>
      <c r="G72" s="889" t="str">
        <f>SUM(G55:G61,G65:G66)+MAX(G67:G68)+MAX(G69:G70)</f>
        <v>#N/A</v>
      </c>
      <c r="H72" s="236"/>
      <c r="I72" s="239"/>
      <c r="J72" s="240"/>
      <c r="P72" s="147"/>
      <c r="AG72" s="164"/>
      <c r="AH72" s="164"/>
      <c r="AI72" s="38"/>
      <c r="AJ72" s="38"/>
      <c r="AK72" s="38"/>
      <c r="AL72" s="38"/>
      <c r="AM72" s="168"/>
      <c r="AN72" s="202"/>
      <c r="AO72" s="202"/>
      <c r="AP72" s="216"/>
      <c r="AQ72" s="202"/>
      <c r="AR72" s="168"/>
      <c r="AT72" s="203"/>
    </row>
    <row r="73">
      <c r="A73" s="243" t="s">
        <v>224</v>
      </c>
      <c r="B73" s="244"/>
      <c r="C73" s="244"/>
      <c r="D73" s="244"/>
      <c r="E73" s="243" t="s">
        <v>225</v>
      </c>
      <c r="F73" s="245" t="s">
        <v>59</v>
      </c>
      <c r="G73" s="890" t="str">
        <f>IF(F73=F71,G71,G72)</f>
        <v>#N/A</v>
      </c>
      <c r="H73" s="244"/>
      <c r="I73" s="247"/>
      <c r="J73" s="247"/>
      <c r="P73" s="147"/>
      <c r="AG73" s="38"/>
      <c r="AH73" s="38"/>
      <c r="AI73" s="38"/>
      <c r="AJ73" s="38"/>
      <c r="AK73" s="38"/>
      <c r="AL73" s="38"/>
      <c r="AM73" s="168"/>
      <c r="AN73" s="168"/>
      <c r="AO73" s="202"/>
      <c r="AP73" s="142"/>
      <c r="AQ73" s="168"/>
      <c r="AR73" s="168"/>
      <c r="AT73" s="203"/>
    </row>
    <row r="74" ht="15.0" customHeight="1">
      <c r="P74" s="147"/>
      <c r="AG74" s="38"/>
      <c r="AH74" s="38"/>
      <c r="AI74" s="38"/>
      <c r="AJ74" s="38"/>
      <c r="AK74" s="38"/>
      <c r="AL74" s="38"/>
      <c r="AM74" s="168"/>
      <c r="AN74" s="168"/>
      <c r="AO74" s="202"/>
      <c r="AP74" s="142"/>
      <c r="AQ74" s="168"/>
      <c r="AR74" s="168"/>
      <c r="AT74" s="203"/>
    </row>
    <row r="75">
      <c r="P75" s="147"/>
      <c r="AG75" s="38"/>
      <c r="AH75" s="38"/>
      <c r="AI75" s="38"/>
      <c r="AJ75" s="38"/>
      <c r="AK75" s="38"/>
      <c r="AL75" s="38"/>
      <c r="AM75" s="168"/>
      <c r="AN75" s="168"/>
      <c r="AO75" s="202"/>
      <c r="AP75" s="142"/>
      <c r="AQ75" s="168"/>
      <c r="AR75" s="168"/>
      <c r="AT75" s="203"/>
    </row>
    <row r="76">
      <c r="A76" s="248" t="s">
        <v>226</v>
      </c>
      <c r="E76" s="204" t="s">
        <v>227</v>
      </c>
      <c r="P76" s="147"/>
      <c r="AG76" s="38"/>
      <c r="AH76" s="38"/>
      <c r="AI76" s="38"/>
      <c r="AJ76" s="38"/>
      <c r="AK76" s="38"/>
      <c r="AL76" s="38"/>
      <c r="AM76" s="168"/>
      <c r="AN76" s="138"/>
      <c r="AO76" s="138"/>
      <c r="AP76" s="138"/>
      <c r="AQ76" s="138"/>
      <c r="AR76" s="168"/>
      <c r="AT76" s="203"/>
    </row>
    <row r="77">
      <c r="A77" s="106" t="s">
        <v>228</v>
      </c>
      <c r="B77" s="106" t="s">
        <v>118</v>
      </c>
      <c r="C77" s="106" t="s">
        <v>121</v>
      </c>
      <c r="E77" s="249" t="s">
        <v>229</v>
      </c>
      <c r="F77" s="250" t="s">
        <v>230</v>
      </c>
      <c r="G77" s="251"/>
      <c r="H77" s="252"/>
      <c r="I77" s="250" t="s">
        <v>231</v>
      </c>
      <c r="J77" s="251"/>
      <c r="K77" s="251"/>
      <c r="L77" s="251"/>
      <c r="M77" s="251"/>
      <c r="N77" s="252"/>
      <c r="O77" s="253" t="s">
        <v>232</v>
      </c>
      <c r="P77" s="254" t="s">
        <v>233</v>
      </c>
      <c r="Q77" s="255" t="s">
        <v>234</v>
      </c>
      <c r="AM77" s="142"/>
      <c r="AO77" s="142"/>
      <c r="AP77" s="142"/>
      <c r="AQ77" s="142"/>
      <c r="AR77" s="168"/>
      <c r="AT77" s="203"/>
    </row>
    <row r="78">
      <c r="A78" s="108" t="s">
        <v>235</v>
      </c>
      <c r="B78" s="256">
        <f>SUM(P87,P135,P154,P173,P279,P298) * PARAMS("L") / 1024</f>
        <v>21.25915527</v>
      </c>
      <c r="C78" s="257"/>
      <c r="D78" s="38"/>
      <c r="E78" s="258" t="s">
        <v>236</v>
      </c>
      <c r="F78" s="259" t="s">
        <v>237</v>
      </c>
      <c r="G78" s="260"/>
      <c r="H78" s="261" t="s">
        <v>238</v>
      </c>
      <c r="I78" s="261" t="s">
        <v>239</v>
      </c>
      <c r="J78" s="261"/>
      <c r="K78" s="262" t="s">
        <v>40</v>
      </c>
      <c r="L78" s="262" t="s">
        <v>38</v>
      </c>
      <c r="M78" s="261" t="s">
        <v>125</v>
      </c>
      <c r="N78" s="261" t="s">
        <v>240</v>
      </c>
      <c r="O78" s="263" t="s">
        <v>63</v>
      </c>
      <c r="P78" s="264"/>
      <c r="Q78" s="262"/>
      <c r="AM78" s="142"/>
      <c r="AO78" s="138"/>
      <c r="AP78" s="138"/>
      <c r="AQ78" s="138"/>
      <c r="AR78" s="168"/>
      <c r="AT78" s="203"/>
    </row>
    <row r="79">
      <c r="A79" s="108" t="s">
        <v>241</v>
      </c>
      <c r="B79" s="265">
        <f>SUM($P$319,$P$410) * PARAMS("L") / 1024</f>
        <v>110.0859375</v>
      </c>
      <c r="C79" s="172"/>
      <c r="D79" s="38"/>
      <c r="E79" s="266"/>
      <c r="F79" s="267"/>
      <c r="G79" s="268"/>
      <c r="H79" s="269" t="s">
        <v>242</v>
      </c>
      <c r="I79" s="270" t="s">
        <v>239</v>
      </c>
      <c r="J79" s="271"/>
      <c r="K79" s="270">
        <f t="shared" ref="K79:M79" si="11">PARAMS(K78)</f>
        <v>1024</v>
      </c>
      <c r="L79" s="270">
        <f t="shared" si="11"/>
        <v>1</v>
      </c>
      <c r="M79" s="270">
        <f t="shared" si="11"/>
        <v>7168</v>
      </c>
      <c r="N79" s="270" t="s">
        <v>240</v>
      </c>
      <c r="O79" s="272"/>
      <c r="P79" s="273">
        <f>SIZEOF_IN_MIB(J79:M79, $O78)</f>
        <v>7</v>
      </c>
      <c r="Q79" s="269"/>
      <c r="AM79" s="142"/>
      <c r="AN79" s="138"/>
      <c r="AO79" s="142"/>
      <c r="AP79" s="142"/>
      <c r="AQ79" s="138"/>
      <c r="AR79" s="168"/>
      <c r="AT79" s="203"/>
    </row>
    <row r="80">
      <c r="A80" s="198" t="s">
        <v>243</v>
      </c>
      <c r="B80" s="172"/>
      <c r="C80" s="172"/>
      <c r="D80" s="38"/>
      <c r="E80" s="266"/>
      <c r="F80" s="267"/>
      <c r="G80" s="268"/>
      <c r="H80" s="274" t="s">
        <v>244</v>
      </c>
      <c r="I80" s="274" t="s">
        <v>239</v>
      </c>
      <c r="J80" s="261"/>
      <c r="K80" s="262" t="s">
        <v>143</v>
      </c>
      <c r="L80" s="262"/>
      <c r="M80" s="262"/>
      <c r="N80" s="274" t="s">
        <v>240</v>
      </c>
      <c r="O80" s="275"/>
      <c r="P80" s="276"/>
      <c r="Q80" s="262"/>
      <c r="AM80" s="142"/>
      <c r="AN80" s="138"/>
      <c r="AO80" s="138"/>
      <c r="AP80" s="138"/>
      <c r="AQ80" s="138"/>
      <c r="AR80" s="168"/>
      <c r="AT80" s="203"/>
    </row>
    <row r="81">
      <c r="A81" s="108" t="s">
        <v>245</v>
      </c>
      <c r="B81" s="265">
        <f>SIZEOF_IN_MIB(PARAMS("B")*PARAMS("S")*PARAMS("L")*(PARAMS("c_kv")+PARAMS("h_rope")), PARAMS("kv_dtype"))/1024</f>
        <v>171.5625</v>
      </c>
      <c r="C81" s="172"/>
      <c r="D81" s="38"/>
      <c r="E81" s="277"/>
      <c r="F81" s="278"/>
      <c r="G81" s="279"/>
      <c r="H81" s="269" t="s">
        <v>246</v>
      </c>
      <c r="I81" s="271" t="s">
        <v>239</v>
      </c>
      <c r="J81" s="270"/>
      <c r="K81" s="271">
        <f t="shared" ref="K81:M81" si="12">K79/SHARDING(K80)</f>
        <v>64</v>
      </c>
      <c r="L81" s="271">
        <f t="shared" si="12"/>
        <v>1</v>
      </c>
      <c r="M81" s="271">
        <f t="shared" si="12"/>
        <v>7168</v>
      </c>
      <c r="N81" s="271" t="s">
        <v>240</v>
      </c>
      <c r="O81" s="280"/>
      <c r="P81" s="273">
        <f>SIZEOF_IN_MIB(J81:M81, $O78)</f>
        <v>0.4375</v>
      </c>
      <c r="Q81" s="269"/>
      <c r="AG81" s="2"/>
      <c r="AK81" s="203"/>
      <c r="AM81" s="142"/>
      <c r="AN81" s="138"/>
      <c r="AO81" s="138"/>
      <c r="AP81" s="138"/>
      <c r="AQ81" s="138"/>
      <c r="AR81" s="168"/>
      <c r="AT81" s="203"/>
    </row>
    <row r="82">
      <c r="A82" s="198" t="s">
        <v>247</v>
      </c>
      <c r="B82" s="281">
        <f>MAX(P87,P106,P127,P146,P165,P184,P233,P252,P271,P287,P325,P374,P447,P466)/1024</f>
        <v>0.0205078125</v>
      </c>
      <c r="C82" s="198"/>
      <c r="D82" s="38"/>
      <c r="E82" s="258" t="s">
        <v>248</v>
      </c>
      <c r="F82" s="282" t="s">
        <v>249</v>
      </c>
      <c r="G82" s="260"/>
      <c r="H82" s="261" t="s">
        <v>238</v>
      </c>
      <c r="I82" s="261" t="s">
        <v>239</v>
      </c>
      <c r="J82" s="261"/>
      <c r="K82" s="262" t="s">
        <v>40</v>
      </c>
      <c r="L82" s="262" t="s">
        <v>38</v>
      </c>
      <c r="M82" s="283" t="s">
        <v>125</v>
      </c>
      <c r="N82" s="261" t="s">
        <v>240</v>
      </c>
      <c r="O82" s="263" t="str">
        <f>EXTRACT_ACTIVATION_DTYPE(PARAMS("attn_proj_dtype"))</f>
        <v>bf16</v>
      </c>
      <c r="P82" s="264"/>
      <c r="Q82" s="263" t="b">
        <v>0</v>
      </c>
      <c r="AG82" s="2"/>
      <c r="AK82" s="231"/>
      <c r="AL82" s="232"/>
      <c r="AM82" s="168"/>
      <c r="AN82" s="138"/>
      <c r="AO82" s="138"/>
      <c r="AP82" s="138"/>
      <c r="AQ82" s="138"/>
      <c r="AR82" s="168"/>
      <c r="AT82" s="203"/>
    </row>
    <row r="83">
      <c r="A83" s="284" t="s">
        <v>250</v>
      </c>
      <c r="B83" s="285">
        <f>SUM(B78:B81)</f>
        <v>302.9075928</v>
      </c>
      <c r="C83" s="284" t="str">
        <f>"&lt;=" &amp; ($H$28 * PARAMS("num_devices")) &amp; " (Capacity)?"</f>
        <v>#N/A</v>
      </c>
      <c r="D83" s="38"/>
      <c r="E83" s="266"/>
      <c r="F83" s="267"/>
      <c r="G83" s="268"/>
      <c r="H83" s="269" t="s">
        <v>242</v>
      </c>
      <c r="I83" s="270" t="s">
        <v>239</v>
      </c>
      <c r="J83" s="271"/>
      <c r="K83" s="270">
        <f t="shared" ref="K83:M83" si="13">PARAMS(K82)</f>
        <v>1024</v>
      </c>
      <c r="L83" s="270">
        <f t="shared" si="13"/>
        <v>1</v>
      </c>
      <c r="M83" s="270">
        <f t="shared" si="13"/>
        <v>7168</v>
      </c>
      <c r="N83" s="270" t="s">
        <v>240</v>
      </c>
      <c r="O83" s="272"/>
      <c r="P83" s="273">
        <f>SIZEOF_IN_MIB(J83:M83, $O82)</f>
        <v>14</v>
      </c>
      <c r="Q83" s="272"/>
      <c r="AG83" s="2"/>
      <c r="AM83" s="38"/>
      <c r="AR83" s="38"/>
    </row>
    <row r="84">
      <c r="A84" s="172"/>
      <c r="B84" s="172"/>
      <c r="C84" s="172"/>
      <c r="D84" s="87"/>
      <c r="E84" s="266"/>
      <c r="F84" s="267"/>
      <c r="G84" s="268"/>
      <c r="H84" s="274" t="s">
        <v>244</v>
      </c>
      <c r="I84" s="274" t="s">
        <v>239</v>
      </c>
      <c r="J84" s="261"/>
      <c r="K84" s="262" t="s">
        <v>143</v>
      </c>
      <c r="L84" s="262"/>
      <c r="M84" s="274"/>
      <c r="N84" s="274" t="s">
        <v>240</v>
      </c>
      <c r="O84" s="275"/>
      <c r="P84" s="276"/>
      <c r="Q84" s="275"/>
    </row>
    <row r="85">
      <c r="A85" s="108" t="s">
        <v>251</v>
      </c>
      <c r="B85" s="256">
        <f>SUM(P89,P137,P156,P175,P281,P300) * PARAMS("L") / 1024</f>
        <v>21.25915527</v>
      </c>
      <c r="C85" s="257"/>
      <c r="D85" s="87"/>
      <c r="E85" s="266"/>
      <c r="F85" s="278"/>
      <c r="G85" s="279"/>
      <c r="H85" s="269" t="s">
        <v>246</v>
      </c>
      <c r="I85" s="271" t="s">
        <v>239</v>
      </c>
      <c r="J85" s="270"/>
      <c r="K85" s="271">
        <f t="shared" ref="K85:M85" si="14">K83/SHARDING(K84)</f>
        <v>64</v>
      </c>
      <c r="L85" s="271">
        <f t="shared" si="14"/>
        <v>1</v>
      </c>
      <c r="M85" s="271">
        <f t="shared" si="14"/>
        <v>7168</v>
      </c>
      <c r="N85" s="271" t="s">
        <v>240</v>
      </c>
      <c r="O85" s="280"/>
      <c r="P85" s="273">
        <f>SIZEOF_IN_MIB(J85:M85, $O82)</f>
        <v>0.875</v>
      </c>
      <c r="Q85" s="280"/>
      <c r="AG85" s="2"/>
    </row>
    <row r="86">
      <c r="A86" s="108" t="s">
        <v>252</v>
      </c>
      <c r="B86" s="265">
        <f>SUM(P369,P412) * PARAMS("L") / 1024</f>
        <v>20.015625</v>
      </c>
      <c r="C86" s="257"/>
      <c r="D86" s="87"/>
      <c r="E86" s="266"/>
      <c r="F86" s="259" t="s">
        <v>253</v>
      </c>
      <c r="G86" s="260"/>
      <c r="H86" s="274" t="s">
        <v>238</v>
      </c>
      <c r="I86" s="274" t="s">
        <v>239</v>
      </c>
      <c r="J86" s="261"/>
      <c r="K86" s="261"/>
      <c r="L86" s="286" t="s">
        <v>125</v>
      </c>
      <c r="M86" s="262" t="s">
        <v>142</v>
      </c>
      <c r="N86" s="274" t="s">
        <v>240</v>
      </c>
      <c r="O86" s="263" t="str">
        <f>EXTRACT_WEIGHT_DTYPE(PARAMS("attn_proj_dtype"))</f>
        <v>bf16</v>
      </c>
      <c r="P86" s="276"/>
      <c r="Q86" s="263" t="b">
        <v>0</v>
      </c>
      <c r="AP86" s="138"/>
      <c r="AQ86" s="138"/>
      <c r="AT86" s="149"/>
    </row>
    <row r="87">
      <c r="A87" s="198" t="s">
        <v>243</v>
      </c>
      <c r="B87" s="172"/>
      <c r="C87" s="257"/>
      <c r="D87" s="87"/>
      <c r="E87" s="266"/>
      <c r="F87" s="267"/>
      <c r="G87" s="268"/>
      <c r="H87" s="269" t="s">
        <v>242</v>
      </c>
      <c r="I87" s="271" t="s">
        <v>239</v>
      </c>
      <c r="J87" s="270"/>
      <c r="K87" s="270"/>
      <c r="L87" s="271">
        <f t="shared" ref="L87:M87" si="15">PARAMS(L86)</f>
        <v>7168</v>
      </c>
      <c r="M87" s="271">
        <f t="shared" si="15"/>
        <v>1536</v>
      </c>
      <c r="N87" s="271" t="s">
        <v>240</v>
      </c>
      <c r="O87" s="272"/>
      <c r="P87" s="273">
        <f>SIZEOF_IN_MIB(J87:M87, $O86)</f>
        <v>21</v>
      </c>
      <c r="Q87" s="272"/>
      <c r="AP87" s="142"/>
    </row>
    <row r="88">
      <c r="A88" s="108" t="s">
        <v>254</v>
      </c>
      <c r="B88" s="265">
        <f>B81/PARAMS("num_devices")</f>
        <v>10.72265625</v>
      </c>
      <c r="C88" s="257"/>
      <c r="D88" s="87"/>
      <c r="E88" s="266"/>
      <c r="F88" s="267"/>
      <c r="G88" s="268"/>
      <c r="H88" s="274" t="s">
        <v>244</v>
      </c>
      <c r="I88" s="274" t="s">
        <v>239</v>
      </c>
      <c r="J88" s="261"/>
      <c r="K88" s="261"/>
      <c r="L88" s="274"/>
      <c r="M88" s="274"/>
      <c r="N88" s="274" t="s">
        <v>240</v>
      </c>
      <c r="O88" s="275"/>
      <c r="P88" s="276"/>
      <c r="Q88" s="275"/>
      <c r="AP88" s="138"/>
      <c r="AQ88" s="138"/>
      <c r="AT88" s="149"/>
    </row>
    <row r="89">
      <c r="A89" s="108" t="s">
        <v>255</v>
      </c>
      <c r="B89" s="265">
        <f>MAX(P89,P108,P129,P148,P167,P186,P235,P254,P273,P289,P327,P376,P449,P468)/1024</f>
        <v>0.0205078125</v>
      </c>
      <c r="C89" s="257"/>
      <c r="D89" s="87"/>
      <c r="E89" s="266"/>
      <c r="F89" s="278"/>
      <c r="G89" s="279"/>
      <c r="H89" s="271" t="s">
        <v>246</v>
      </c>
      <c r="I89" s="271" t="s">
        <v>239</v>
      </c>
      <c r="J89" s="270"/>
      <c r="K89" s="270"/>
      <c r="L89" s="271">
        <f t="shared" ref="L89:M89" si="16">L87/SHARDING(L88)</f>
        <v>7168</v>
      </c>
      <c r="M89" s="271">
        <f t="shared" si="16"/>
        <v>1536</v>
      </c>
      <c r="N89" s="271" t="s">
        <v>240</v>
      </c>
      <c r="O89" s="280"/>
      <c r="P89" s="273">
        <f>SIZEOF_IN_MIB(J89:M89, $O86)</f>
        <v>21</v>
      </c>
      <c r="Q89" s="280"/>
    </row>
    <row r="90">
      <c r="A90" s="122" t="s">
        <v>256</v>
      </c>
      <c r="B90" s="287">
        <f>SUM(B85:B88)</f>
        <v>51.99743652</v>
      </c>
      <c r="C90" s="288" t="str">
        <f>"&lt;=" &amp; ($H$28) &amp; " (Capacity)?"</f>
        <v>#N/A</v>
      </c>
      <c r="D90" s="87"/>
      <c r="E90" s="266"/>
      <c r="F90" s="259" t="s">
        <v>257</v>
      </c>
      <c r="G90" s="260"/>
      <c r="H90" s="289" t="s">
        <v>238</v>
      </c>
      <c r="I90" s="289" t="s">
        <v>239</v>
      </c>
      <c r="J90" s="290"/>
      <c r="K90" s="195" t="s">
        <v>40</v>
      </c>
      <c r="L90" s="195" t="s">
        <v>38</v>
      </c>
      <c r="M90" s="195" t="s">
        <v>142</v>
      </c>
      <c r="N90" s="289" t="s">
        <v>240</v>
      </c>
      <c r="O90" s="291" t="s">
        <v>82</v>
      </c>
      <c r="P90" s="292"/>
      <c r="Q90" s="291" t="b">
        <v>0</v>
      </c>
    </row>
    <row r="91">
      <c r="A91" s="87"/>
      <c r="B91" s="87"/>
      <c r="C91" s="87"/>
      <c r="D91" s="87"/>
      <c r="E91" s="266"/>
      <c r="F91" s="267"/>
      <c r="G91" s="268"/>
      <c r="H91" s="195" t="s">
        <v>242</v>
      </c>
      <c r="I91" s="289" t="s">
        <v>239</v>
      </c>
      <c r="J91" s="290"/>
      <c r="K91" s="289">
        <f t="shared" ref="K91:M91" si="17">PARAMS(K90)</f>
        <v>1024</v>
      </c>
      <c r="L91" s="290">
        <f t="shared" si="17"/>
        <v>1</v>
      </c>
      <c r="M91" s="289">
        <f t="shared" si="17"/>
        <v>1536</v>
      </c>
      <c r="N91" s="289" t="s">
        <v>240</v>
      </c>
      <c r="O91" s="266"/>
      <c r="P91" s="292">
        <f>SIZEOF_IN_MIB(K91:M91, $O90)</f>
        <v>3</v>
      </c>
      <c r="Q91" s="266"/>
    </row>
    <row r="92">
      <c r="A92" s="87"/>
      <c r="B92" s="87"/>
      <c r="C92" s="87"/>
      <c r="D92" s="87"/>
      <c r="E92" s="266"/>
      <c r="F92" s="267"/>
      <c r="G92" s="268"/>
      <c r="H92" s="289" t="s">
        <v>244</v>
      </c>
      <c r="I92" s="289" t="s">
        <v>239</v>
      </c>
      <c r="J92" s="290"/>
      <c r="K92" s="195" t="s">
        <v>143</v>
      </c>
      <c r="L92" s="195"/>
      <c r="M92" s="289"/>
      <c r="N92" s="289" t="s">
        <v>240</v>
      </c>
      <c r="O92" s="266"/>
      <c r="P92" s="292"/>
      <c r="Q92" s="266"/>
    </row>
    <row r="93">
      <c r="A93" s="87"/>
      <c r="B93" s="87"/>
      <c r="C93" s="87"/>
      <c r="D93" s="87"/>
      <c r="E93" s="266"/>
      <c r="F93" s="278"/>
      <c r="G93" s="279"/>
      <c r="H93" s="289" t="s">
        <v>246</v>
      </c>
      <c r="I93" s="289" t="s">
        <v>239</v>
      </c>
      <c r="J93" s="290"/>
      <c r="K93" s="289">
        <f t="shared" ref="K93:M93" si="18">K91/SHARDING(K92)</f>
        <v>64</v>
      </c>
      <c r="L93" s="289">
        <f t="shared" si="18"/>
        <v>1</v>
      </c>
      <c r="M93" s="289">
        <f t="shared" si="18"/>
        <v>1536</v>
      </c>
      <c r="N93" s="289" t="s">
        <v>240</v>
      </c>
      <c r="O93" s="277"/>
      <c r="P93" s="292">
        <f>SIZEOF_IN_MIB(K93:M93, $O90)</f>
        <v>0.1875</v>
      </c>
      <c r="Q93" s="277"/>
    </row>
    <row r="94">
      <c r="A94" s="87"/>
      <c r="B94" s="87"/>
      <c r="C94" s="87"/>
      <c r="E94" s="266"/>
      <c r="F94" s="296" t="s">
        <v>258</v>
      </c>
      <c r="G94" s="297" t="s">
        <v>259</v>
      </c>
      <c r="H94" s="298" t="s">
        <v>238</v>
      </c>
      <c r="I94" s="290" t="s">
        <v>239</v>
      </c>
      <c r="J94" s="290" t="str">
        <f t="array" ref="J94:M97">J78:M81</f>
        <v/>
      </c>
      <c r="K94" s="195" t="s">
        <v>40</v>
      </c>
      <c r="L94" s="195" t="s">
        <v>38</v>
      </c>
      <c r="M94" s="299" t="s">
        <v>125</v>
      </c>
      <c r="N94" s="290" t="s">
        <v>240</v>
      </c>
      <c r="O94" s="291" t="str">
        <f>O82</f>
        <v>bf16</v>
      </c>
      <c r="P94" s="290"/>
      <c r="Q94" s="291"/>
    </row>
    <row r="95">
      <c r="A95" s="87"/>
      <c r="B95" s="87"/>
      <c r="C95" s="87"/>
      <c r="E95" s="266"/>
      <c r="F95" s="266"/>
      <c r="G95" s="266"/>
      <c r="H95" s="300" t="s">
        <v>242</v>
      </c>
      <c r="I95" s="290" t="s">
        <v>239</v>
      </c>
      <c r="J95" s="289"/>
      <c r="K95" s="290">
        <v>1024.0</v>
      </c>
      <c r="L95" s="290">
        <v>1.0</v>
      </c>
      <c r="M95" s="290">
        <v>7168.0</v>
      </c>
      <c r="N95" s="290" t="s">
        <v>240</v>
      </c>
      <c r="O95" s="266"/>
      <c r="P95" s="301">
        <f>SIZEOF_IN_MIB(J95:M95, O94)</f>
        <v>14</v>
      </c>
      <c r="Q95" s="266"/>
    </row>
    <row r="96">
      <c r="A96" s="87"/>
      <c r="B96" s="87"/>
      <c r="C96" s="87"/>
      <c r="E96" s="266"/>
      <c r="F96" s="266"/>
      <c r="G96" s="266"/>
      <c r="H96" s="300" t="s">
        <v>260</v>
      </c>
      <c r="I96" s="289" t="s">
        <v>239</v>
      </c>
      <c r="J96" s="290"/>
      <c r="K96" s="195" t="s">
        <v>143</v>
      </c>
      <c r="L96" s="195"/>
      <c r="M96" s="195"/>
      <c r="N96" s="289" t="s">
        <v>240</v>
      </c>
      <c r="O96" s="266"/>
      <c r="P96" s="301"/>
      <c r="Q96" s="266"/>
    </row>
    <row r="97">
      <c r="A97" s="87"/>
      <c r="B97" s="87"/>
      <c r="C97" s="87"/>
      <c r="E97" s="266"/>
      <c r="F97" s="266"/>
      <c r="G97" s="266"/>
      <c r="H97" s="302" t="s">
        <v>261</v>
      </c>
      <c r="I97" s="274" t="s">
        <v>239</v>
      </c>
      <c r="J97" s="261"/>
      <c r="K97" s="274">
        <v>64.0</v>
      </c>
      <c r="L97" s="274">
        <v>1.0</v>
      </c>
      <c r="M97" s="274">
        <v>7168.0</v>
      </c>
      <c r="N97" s="262" t="s">
        <v>240</v>
      </c>
      <c r="O97" s="275"/>
      <c r="P97" s="303">
        <f>SIZEOF_IN_MIB(J97:M97, O94)</f>
        <v>0.875</v>
      </c>
      <c r="Q97" s="275"/>
    </row>
    <row r="98">
      <c r="A98" s="87"/>
      <c r="B98" s="87"/>
      <c r="C98" s="87"/>
      <c r="E98" s="266"/>
      <c r="F98" s="266"/>
      <c r="G98" s="277"/>
      <c r="H98" s="304" t="s">
        <v>262</v>
      </c>
      <c r="I98" s="271" t="s">
        <v>239</v>
      </c>
      <c r="J98" s="270"/>
      <c r="K98" s="269"/>
      <c r="L98" s="269"/>
      <c r="M98" s="269"/>
      <c r="N98" s="271" t="s">
        <v>240</v>
      </c>
      <c r="O98" s="280"/>
      <c r="P98" s="305"/>
      <c r="Q98" s="280"/>
      <c r="R98" s="38"/>
      <c r="S98" s="38"/>
      <c r="AG98" s="38"/>
      <c r="AH98" s="38"/>
      <c r="AI98" s="38"/>
      <c r="AJ98" s="38"/>
      <c r="AK98" s="38"/>
      <c r="AL98" s="38"/>
      <c r="AM98" s="38"/>
      <c r="AN98" s="38"/>
      <c r="AO98" s="38"/>
      <c r="AP98" s="38"/>
      <c r="AQ98" s="38"/>
      <c r="AR98" s="38"/>
      <c r="AS98" s="38"/>
      <c r="AT98" s="38"/>
    </row>
    <row r="99">
      <c r="A99" s="87"/>
      <c r="B99" s="87"/>
      <c r="C99" s="87"/>
      <c r="E99" s="266"/>
      <c r="F99" s="266"/>
      <c r="G99" s="306" t="s">
        <v>263</v>
      </c>
      <c r="H99" s="307"/>
      <c r="I99" s="308"/>
      <c r="J99" s="308"/>
      <c r="K99" s="308"/>
      <c r="L99" s="309"/>
      <c r="M99" s="309"/>
      <c r="N99" s="309"/>
      <c r="O99" s="308"/>
      <c r="P99" s="310"/>
      <c r="Q99" s="308"/>
      <c r="R99" s="38"/>
      <c r="S99" s="38"/>
      <c r="AG99" s="38"/>
      <c r="AH99" s="38"/>
      <c r="AI99" s="38"/>
      <c r="AJ99" s="38"/>
      <c r="AK99" s="38"/>
      <c r="AL99" s="38"/>
      <c r="AM99" s="38"/>
      <c r="AN99" s="38"/>
      <c r="AO99" s="38"/>
      <c r="AP99" s="38"/>
      <c r="AQ99" s="38"/>
      <c r="AR99" s="38"/>
      <c r="AS99" s="38"/>
      <c r="AT99" s="38"/>
    </row>
    <row r="100">
      <c r="A100" s="87"/>
      <c r="B100" s="87"/>
      <c r="C100" s="87"/>
      <c r="E100" s="266"/>
      <c r="F100" s="266"/>
      <c r="G100" s="311" t="s">
        <v>264</v>
      </c>
      <c r="H100" s="312">
        <f>SHARDING(K96)*SHARDING(L96)*SHARDING(M96)</f>
        <v>16</v>
      </c>
      <c r="I100" s="313"/>
      <c r="J100" s="313"/>
      <c r="K100" s="313"/>
      <c r="L100" s="314"/>
      <c r="M100" s="314"/>
      <c r="N100" s="314"/>
      <c r="O100" s="313"/>
      <c r="P100" s="315"/>
      <c r="Q100" s="313"/>
      <c r="R100" s="38"/>
      <c r="S100" s="38"/>
      <c r="AG100" s="38"/>
      <c r="AH100" s="38"/>
      <c r="AI100" s="38"/>
      <c r="AJ100" s="38"/>
      <c r="AK100" s="38"/>
      <c r="AL100" s="38"/>
      <c r="AM100" s="38"/>
      <c r="AN100" s="38"/>
      <c r="AO100" s="38"/>
      <c r="AP100" s="38"/>
      <c r="AQ100" s="38"/>
      <c r="AR100" s="38"/>
      <c r="AS100" s="38"/>
      <c r="AT100" s="38"/>
    </row>
    <row r="101">
      <c r="A101" s="87"/>
      <c r="B101" s="87"/>
      <c r="C101" s="87"/>
      <c r="E101" s="266"/>
      <c r="F101" s="266"/>
      <c r="G101" s="311" t="s">
        <v>265</v>
      </c>
      <c r="H101" s="316">
        <f>P97 * (H100-1)</f>
        <v>13.125</v>
      </c>
      <c r="I101" s="222"/>
      <c r="J101" s="317"/>
      <c r="K101" s="317"/>
      <c r="L101" s="318"/>
      <c r="M101" s="318"/>
      <c r="N101" s="318"/>
      <c r="O101" s="317"/>
      <c r="P101" s="319"/>
      <c r="Q101" s="317"/>
      <c r="R101" s="38"/>
      <c r="S101" s="38"/>
      <c r="AG101" s="38"/>
      <c r="AH101" s="38"/>
      <c r="AI101" s="38"/>
      <c r="AJ101" s="38"/>
      <c r="AK101" s="38"/>
      <c r="AL101" s="38"/>
      <c r="AM101" s="38"/>
      <c r="AN101" s="38"/>
      <c r="AO101" s="38"/>
      <c r="AP101" s="38"/>
      <c r="AQ101" s="38"/>
      <c r="AR101" s="38"/>
      <c r="AS101" s="38"/>
      <c r="AT101" s="38"/>
    </row>
    <row r="102">
      <c r="A102" s="87"/>
      <c r="B102" s="87"/>
      <c r="C102" s="87"/>
      <c r="E102" s="266"/>
      <c r="F102" s="266"/>
      <c r="G102" s="320" t="s">
        <v>266</v>
      </c>
      <c r="H102" s="321">
        <f>H101*H100</f>
        <v>210</v>
      </c>
      <c r="I102" s="313"/>
      <c r="J102" s="305"/>
      <c r="K102" s="305"/>
      <c r="L102" s="314"/>
      <c r="M102" s="314"/>
      <c r="N102" s="314"/>
      <c r="O102" s="313"/>
      <c r="P102" s="315"/>
      <c r="Q102" s="313"/>
      <c r="R102" s="38"/>
      <c r="S102" s="38"/>
      <c r="AG102" s="38"/>
      <c r="AH102" s="38"/>
      <c r="AI102" s="38"/>
      <c r="AJ102" s="38"/>
      <c r="AK102" s="38"/>
      <c r="AL102" s="38"/>
      <c r="AM102" s="38"/>
      <c r="AN102" s="38"/>
      <c r="AO102" s="38"/>
      <c r="AP102" s="38"/>
      <c r="AQ102" s="38"/>
      <c r="AR102" s="38"/>
      <c r="AS102" s="38"/>
      <c r="AT102" s="38"/>
    </row>
    <row r="103">
      <c r="A103" s="87"/>
      <c r="B103" s="87"/>
      <c r="C103" s="87"/>
      <c r="E103" s="266"/>
      <c r="F103" s="266"/>
      <c r="G103" s="322" t="s">
        <v>267</v>
      </c>
      <c r="H103" s="323" t="str">
        <f>IFS(H100=8,12,
H100=4,4,
H100=2,1,
H100=1,0,
TRUE,NA())</f>
        <v>#N/A</v>
      </c>
      <c r="I103" s="317"/>
      <c r="J103" s="317"/>
      <c r="K103" s="317"/>
      <c r="L103" s="318"/>
      <c r="M103" s="318"/>
      <c r="N103" s="318"/>
      <c r="O103" s="317"/>
      <c r="P103" s="319"/>
      <c r="Q103" s="317"/>
      <c r="R103" s="38"/>
      <c r="S103" s="38"/>
      <c r="AG103" s="38"/>
      <c r="AH103" s="38"/>
      <c r="AI103" s="38"/>
      <c r="AJ103" s="38"/>
      <c r="AK103" s="38"/>
      <c r="AL103" s="38"/>
      <c r="AM103" s="38"/>
      <c r="AN103" s="38"/>
      <c r="AO103" s="38"/>
      <c r="AP103" s="38"/>
      <c r="AQ103" s="38"/>
      <c r="AR103" s="38"/>
      <c r="AS103" s="38"/>
      <c r="AT103" s="38"/>
    </row>
    <row r="104">
      <c r="A104" s="87"/>
      <c r="B104" s="87"/>
      <c r="C104" s="87"/>
      <c r="E104" s="266"/>
      <c r="F104" s="266"/>
      <c r="G104" s="198" t="s">
        <v>268</v>
      </c>
      <c r="H104" s="324">
        <v>1.0</v>
      </c>
      <c r="I104" s="325"/>
      <c r="J104" s="325"/>
      <c r="K104" s="325"/>
      <c r="L104" s="326"/>
      <c r="M104" s="326"/>
      <c r="N104" s="326"/>
      <c r="O104" s="325"/>
      <c r="P104" s="327"/>
      <c r="Q104" s="325"/>
      <c r="R104" s="38"/>
      <c r="S104" s="38"/>
      <c r="AG104" s="38"/>
      <c r="AH104" s="38"/>
      <c r="AI104" s="38"/>
      <c r="AJ104" s="38"/>
      <c r="AK104" s="38"/>
      <c r="AL104" s="38"/>
      <c r="AM104" s="38"/>
      <c r="AN104" s="38"/>
      <c r="AO104" s="38"/>
      <c r="AP104" s="38"/>
      <c r="AQ104" s="38"/>
      <c r="AR104" s="38"/>
      <c r="AS104" s="38"/>
      <c r="AT104" s="38"/>
    </row>
    <row r="105">
      <c r="A105" s="87"/>
      <c r="B105" s="87"/>
      <c r="C105" s="87"/>
      <c r="E105" s="266"/>
      <c r="F105" s="266"/>
      <c r="G105" s="328" t="s">
        <v>269</v>
      </c>
      <c r="H105" s="329" t="str">
        <f>ALL_GATHER_CHIP2CHIP_TIME_MS2(H102 * H104, H103)</f>
        <v>#N/A</v>
      </c>
      <c r="I105" s="330"/>
      <c r="J105" s="330"/>
      <c r="K105" s="330"/>
      <c r="L105" s="331"/>
      <c r="M105" s="331"/>
      <c r="N105" s="331"/>
      <c r="O105" s="330"/>
      <c r="P105" s="332"/>
      <c r="Q105" s="330"/>
      <c r="R105" s="38"/>
      <c r="S105" s="38"/>
      <c r="AG105" s="38"/>
      <c r="AH105" s="38"/>
      <c r="AI105" s="38"/>
      <c r="AJ105" s="38"/>
      <c r="AK105" s="38"/>
      <c r="AL105" s="38"/>
      <c r="AM105" s="38"/>
      <c r="AN105" s="38"/>
      <c r="AO105" s="38"/>
      <c r="AP105" s="38"/>
      <c r="AQ105" s="38"/>
      <c r="AR105" s="38"/>
      <c r="AS105" s="38"/>
      <c r="AT105" s="38"/>
    </row>
    <row r="106">
      <c r="A106" s="87"/>
      <c r="B106" s="87"/>
      <c r="C106" s="87"/>
      <c r="E106" s="266"/>
      <c r="F106" s="266"/>
      <c r="G106" s="320"/>
      <c r="H106" s="333"/>
      <c r="I106" s="325"/>
      <c r="J106" s="325"/>
      <c r="K106" s="325"/>
      <c r="L106" s="326"/>
      <c r="M106" s="326"/>
      <c r="N106" s="326"/>
      <c r="O106" s="325"/>
      <c r="P106" s="327"/>
      <c r="Q106" s="325"/>
      <c r="R106" s="38"/>
      <c r="S106" s="38"/>
      <c r="AG106" s="38"/>
      <c r="AH106" s="38"/>
      <c r="AI106" s="38"/>
      <c r="AJ106" s="38"/>
      <c r="AK106" s="38"/>
      <c r="AL106" s="38"/>
      <c r="AM106" s="38"/>
      <c r="AN106" s="38"/>
      <c r="AO106" s="38"/>
      <c r="AP106" s="38"/>
      <c r="AQ106" s="38"/>
      <c r="AR106" s="38"/>
      <c r="AS106" s="38"/>
      <c r="AT106" s="38"/>
    </row>
    <row r="107">
      <c r="A107" s="87"/>
      <c r="B107" s="87"/>
      <c r="C107" s="87"/>
      <c r="E107" s="266"/>
      <c r="F107" s="266"/>
      <c r="G107" s="306" t="s">
        <v>270</v>
      </c>
      <c r="H107" s="307"/>
      <c r="I107" s="308"/>
      <c r="J107" s="308"/>
      <c r="K107" s="308"/>
      <c r="L107" s="309"/>
      <c r="M107" s="309"/>
      <c r="N107" s="309"/>
      <c r="O107" s="308"/>
      <c r="P107" s="310"/>
      <c r="Q107" s="308"/>
      <c r="R107" s="38"/>
      <c r="S107" s="38"/>
      <c r="AG107" s="38"/>
      <c r="AH107" s="38"/>
      <c r="AI107" s="38"/>
      <c r="AJ107" s="38"/>
      <c r="AK107" s="38"/>
      <c r="AL107" s="38"/>
      <c r="AM107" s="38"/>
      <c r="AN107" s="38"/>
      <c r="AO107" s="38"/>
      <c r="AP107" s="38"/>
      <c r="AQ107" s="38"/>
      <c r="AR107" s="38"/>
      <c r="AS107" s="38"/>
      <c r="AT107" s="38"/>
    </row>
    <row r="108">
      <c r="A108" s="87"/>
      <c r="B108" s="87"/>
      <c r="C108" s="87"/>
      <c r="E108" s="266"/>
      <c r="F108" s="266"/>
      <c r="G108" s="334" t="s">
        <v>271</v>
      </c>
      <c r="H108" s="335" t="s">
        <v>264</v>
      </c>
      <c r="I108" s="305"/>
      <c r="J108" s="336" t="str">
        <f>SHARDING(K96)*SHARDING(L96)*SHARDING(M96)/HW_SPEC("# of TensorCore per Chip")</f>
        <v>#N/A</v>
      </c>
      <c r="K108" s="325"/>
      <c r="L108" s="326"/>
      <c r="M108" s="326"/>
      <c r="N108" s="326"/>
      <c r="O108" s="325"/>
      <c r="P108" s="327"/>
      <c r="Q108" s="325"/>
      <c r="R108" s="38"/>
      <c r="S108" s="38"/>
      <c r="AG108" s="38"/>
      <c r="AH108" s="38"/>
      <c r="AI108" s="38"/>
      <c r="AJ108" s="38"/>
      <c r="AK108" s="38"/>
      <c r="AL108" s="38"/>
      <c r="AM108" s="38"/>
      <c r="AN108" s="38"/>
      <c r="AO108" s="38"/>
      <c r="AP108" s="38"/>
      <c r="AQ108" s="38"/>
      <c r="AR108" s="38"/>
      <c r="AS108" s="38"/>
      <c r="AT108" s="38"/>
    </row>
    <row r="109">
      <c r="A109" s="87"/>
      <c r="B109" s="87"/>
      <c r="C109" s="87"/>
      <c r="E109" s="266"/>
      <c r="F109" s="266"/>
      <c r="G109" s="266"/>
      <c r="H109" s="311" t="s">
        <v>265</v>
      </c>
      <c r="I109" s="172"/>
      <c r="J109" s="337" t="str">
        <f>P97 * HW_SPEC("# of TensorCore per Chip") * (J108-1)</f>
        <v>#N/A</v>
      </c>
      <c r="K109" s="338"/>
      <c r="L109" s="339"/>
      <c r="M109" s="339"/>
      <c r="N109" s="339"/>
      <c r="O109" s="338"/>
      <c r="P109" s="340"/>
      <c r="Q109" s="338"/>
      <c r="R109" s="38"/>
      <c r="S109" s="38"/>
      <c r="AG109" s="38"/>
      <c r="AH109" s="38"/>
      <c r="AI109" s="38"/>
      <c r="AJ109" s="38"/>
      <c r="AK109" s="38"/>
      <c r="AL109" s="38"/>
      <c r="AM109" s="38"/>
      <c r="AN109" s="38"/>
      <c r="AO109" s="38"/>
      <c r="AP109" s="38"/>
      <c r="AQ109" s="38"/>
      <c r="AR109" s="38"/>
      <c r="AS109" s="38"/>
      <c r="AT109" s="38"/>
    </row>
    <row r="110">
      <c r="A110" s="87"/>
      <c r="B110" s="87"/>
      <c r="C110" s="87"/>
      <c r="E110" s="266"/>
      <c r="F110" s="266"/>
      <c r="G110" s="266"/>
      <c r="H110" s="320" t="s">
        <v>266</v>
      </c>
      <c r="I110" s="172"/>
      <c r="J110" s="337" t="str">
        <f>J109*J108</f>
        <v>#N/A</v>
      </c>
      <c r="K110" s="338"/>
      <c r="L110" s="339"/>
      <c r="M110" s="339"/>
      <c r="N110" s="339"/>
      <c r="O110" s="338"/>
      <c r="P110" s="340"/>
      <c r="Q110" s="338"/>
      <c r="R110" s="38"/>
      <c r="S110" s="38"/>
      <c r="AG110" s="38"/>
      <c r="AH110" s="38"/>
      <c r="AI110" s="38"/>
      <c r="AJ110" s="38"/>
      <c r="AK110" s="38"/>
      <c r="AL110" s="38"/>
      <c r="AM110" s="38"/>
      <c r="AN110" s="38"/>
      <c r="AO110" s="38"/>
      <c r="AP110" s="38"/>
      <c r="AQ110" s="38"/>
      <c r="AR110" s="38"/>
      <c r="AS110" s="38"/>
      <c r="AT110" s="38"/>
    </row>
    <row r="111">
      <c r="A111" s="87"/>
      <c r="B111" s="87"/>
      <c r="C111" s="87"/>
      <c r="E111" s="266"/>
      <c r="F111" s="266"/>
      <c r="G111" s="266"/>
      <c r="H111" s="322" t="s">
        <v>267</v>
      </c>
      <c r="I111" s="172"/>
      <c r="J111" s="341" t="str">
        <f>IFS(J108=8,12,
J108=4,4,
J108=2,1,
J108=1,0,
TRUE,NA())</f>
        <v>#N/A</v>
      </c>
      <c r="K111" s="338"/>
      <c r="L111" s="339"/>
      <c r="M111" s="339"/>
      <c r="N111" s="339"/>
      <c r="O111" s="338"/>
      <c r="P111" s="340"/>
      <c r="Q111" s="338"/>
      <c r="R111" s="38"/>
      <c r="S111" s="38"/>
      <c r="AG111" s="38"/>
      <c r="AH111" s="38"/>
      <c r="AI111" s="38"/>
      <c r="AJ111" s="38"/>
      <c r="AK111" s="38"/>
      <c r="AL111" s="38"/>
      <c r="AM111" s="38"/>
      <c r="AN111" s="38"/>
      <c r="AO111" s="38"/>
      <c r="AP111" s="38"/>
      <c r="AQ111" s="38"/>
      <c r="AR111" s="38"/>
      <c r="AS111" s="38"/>
      <c r="AT111" s="38"/>
    </row>
    <row r="112">
      <c r="A112" s="87"/>
      <c r="B112" s="87"/>
      <c r="C112" s="87"/>
      <c r="E112" s="266"/>
      <c r="F112" s="266"/>
      <c r="G112" s="266"/>
      <c r="H112" s="198" t="s">
        <v>268</v>
      </c>
      <c r="I112" s="172"/>
      <c r="J112" s="342">
        <v>2.0</v>
      </c>
      <c r="K112" s="338"/>
      <c r="L112" s="339"/>
      <c r="M112" s="339"/>
      <c r="N112" s="339"/>
      <c r="O112" s="338"/>
      <c r="P112" s="340"/>
      <c r="Q112" s="338"/>
      <c r="R112" s="38"/>
      <c r="S112" s="38"/>
      <c r="AG112" s="38"/>
      <c r="AH112" s="38"/>
      <c r="AI112" s="38"/>
      <c r="AJ112" s="38"/>
      <c r="AK112" s="38"/>
      <c r="AL112" s="38"/>
      <c r="AM112" s="38"/>
      <c r="AN112" s="38"/>
      <c r="AO112" s="38"/>
      <c r="AP112" s="38"/>
      <c r="AQ112" s="38"/>
      <c r="AR112" s="38"/>
      <c r="AS112" s="38"/>
      <c r="AT112" s="38"/>
    </row>
    <row r="113">
      <c r="A113" s="87"/>
      <c r="B113" s="87"/>
      <c r="C113" s="87"/>
      <c r="E113" s="266"/>
      <c r="F113" s="266"/>
      <c r="G113" s="277"/>
      <c r="H113" s="311" t="s">
        <v>269</v>
      </c>
      <c r="I113" s="172"/>
      <c r="J113" s="343" t="str">
        <f>ALL_GATHER_CHIP2CHIP_TIME_MS2(J110 * J112, J111)</f>
        <v>#N/A</v>
      </c>
      <c r="K113" s="338"/>
      <c r="L113" s="339"/>
      <c r="M113" s="339"/>
      <c r="N113" s="339"/>
      <c r="O113" s="338"/>
      <c r="P113" s="340"/>
      <c r="Q113" s="338"/>
      <c r="R113" s="38"/>
      <c r="S113" s="38"/>
      <c r="AG113" s="38"/>
      <c r="AH113" s="38"/>
      <c r="AI113" s="38"/>
      <c r="AJ113" s="38"/>
      <c r="AK113" s="38"/>
      <c r="AL113" s="38"/>
      <c r="AM113" s="38"/>
      <c r="AN113" s="38"/>
      <c r="AO113" s="38"/>
      <c r="AP113" s="38"/>
      <c r="AQ113" s="38"/>
      <c r="AR113" s="38"/>
      <c r="AS113" s="38"/>
      <c r="AT113" s="38"/>
    </row>
    <row r="114">
      <c r="A114" s="87"/>
      <c r="B114" s="87"/>
      <c r="C114" s="87"/>
      <c r="E114" s="266"/>
      <c r="F114" s="266"/>
      <c r="G114" s="334" t="s">
        <v>272</v>
      </c>
      <c r="H114" s="322" t="s">
        <v>264</v>
      </c>
      <c r="I114" s="344"/>
      <c r="J114" s="345" t="str">
        <f>HW_SPEC("# of TensorCore per Chip")</f>
        <v>#N/A</v>
      </c>
      <c r="K114" s="338"/>
      <c r="L114" s="339"/>
      <c r="M114" s="339"/>
      <c r="N114" s="339"/>
      <c r="O114" s="338"/>
      <c r="P114" s="340"/>
      <c r="Q114" s="338"/>
      <c r="R114" s="38"/>
      <c r="S114" s="38"/>
      <c r="AG114" s="38"/>
      <c r="AH114" s="38"/>
      <c r="AI114" s="38"/>
      <c r="AJ114" s="38"/>
      <c r="AK114" s="38"/>
      <c r="AL114" s="38"/>
      <c r="AM114" s="38"/>
      <c r="AN114" s="38"/>
      <c r="AO114" s="38"/>
      <c r="AP114" s="38"/>
      <c r="AQ114" s="38"/>
      <c r="AR114" s="38"/>
      <c r="AS114" s="38"/>
      <c r="AT114" s="38"/>
    </row>
    <row r="115">
      <c r="A115" s="87"/>
      <c r="B115" s="87"/>
      <c r="C115" s="87"/>
      <c r="E115" s="266"/>
      <c r="F115" s="266"/>
      <c r="G115" s="266"/>
      <c r="H115" s="322" t="s">
        <v>265</v>
      </c>
      <c r="I115" s="344"/>
      <c r="J115" s="337" t="str">
        <f>P81 / J114 * (J114-1)</f>
        <v>#N/A</v>
      </c>
      <c r="K115" s="338"/>
      <c r="L115" s="339"/>
      <c r="M115" s="339"/>
      <c r="N115" s="339"/>
      <c r="O115" s="338"/>
      <c r="P115" s="340"/>
      <c r="Q115" s="338"/>
      <c r="R115" s="38"/>
      <c r="S115" s="38"/>
      <c r="AG115" s="38"/>
      <c r="AH115" s="38"/>
      <c r="AI115" s="38"/>
      <c r="AJ115" s="38"/>
      <c r="AK115" s="38"/>
      <c r="AL115" s="38"/>
      <c r="AM115" s="38"/>
      <c r="AN115" s="38"/>
      <c r="AO115" s="38"/>
      <c r="AP115" s="38"/>
      <c r="AQ115" s="38"/>
      <c r="AR115" s="38"/>
      <c r="AS115" s="38"/>
      <c r="AT115" s="38"/>
    </row>
    <row r="116">
      <c r="A116" s="87"/>
      <c r="B116" s="87"/>
      <c r="C116" s="87"/>
      <c r="E116" s="266"/>
      <c r="F116" s="266"/>
      <c r="G116" s="266"/>
      <c r="H116" s="322" t="s">
        <v>266</v>
      </c>
      <c r="I116" s="344"/>
      <c r="J116" s="337" t="str">
        <f>J115*J114</f>
        <v>#N/A</v>
      </c>
      <c r="K116" s="338"/>
      <c r="L116" s="339"/>
      <c r="M116" s="339"/>
      <c r="N116" s="339"/>
      <c r="O116" s="338"/>
      <c r="P116" s="340"/>
      <c r="Q116" s="338"/>
      <c r="R116" s="346"/>
      <c r="S116" s="346"/>
      <c r="AG116" s="38"/>
      <c r="AH116" s="38"/>
      <c r="AI116" s="38"/>
      <c r="AJ116" s="38"/>
      <c r="AK116" s="38"/>
      <c r="AL116" s="38"/>
      <c r="AM116" s="38"/>
      <c r="AN116" s="38"/>
      <c r="AO116" s="38"/>
      <c r="AP116" s="38"/>
      <c r="AQ116" s="38"/>
      <c r="AR116" s="38"/>
      <c r="AS116" s="38"/>
      <c r="AT116" s="38"/>
    </row>
    <row r="117">
      <c r="A117" s="87"/>
      <c r="B117" s="87"/>
      <c r="C117" s="87"/>
      <c r="E117" s="266"/>
      <c r="F117" s="266"/>
      <c r="G117" s="266"/>
      <c r="H117" s="322" t="s">
        <v>269</v>
      </c>
      <c r="I117" s="344"/>
      <c r="J117" s="347" t="str">
        <f>ALL_GATHER_CORE2CORE_TIME_MS(J116)</f>
        <v>#N/A</v>
      </c>
      <c r="K117" s="338"/>
      <c r="L117" s="339"/>
      <c r="M117" s="339"/>
      <c r="N117" s="339"/>
      <c r="O117" s="338"/>
      <c r="P117" s="340"/>
      <c r="Q117" s="338"/>
      <c r="R117" s="346"/>
      <c r="S117" s="346"/>
      <c r="AG117" s="38"/>
      <c r="AH117" s="38"/>
      <c r="AI117" s="38"/>
      <c r="AJ117" s="38"/>
      <c r="AK117" s="38"/>
      <c r="AL117" s="38"/>
      <c r="AM117" s="38"/>
      <c r="AN117" s="38"/>
      <c r="AO117" s="38"/>
      <c r="AP117" s="38"/>
      <c r="AQ117" s="38"/>
      <c r="AR117" s="38"/>
      <c r="AS117" s="38"/>
      <c r="AT117" s="38"/>
    </row>
    <row r="118">
      <c r="A118" s="87"/>
      <c r="B118" s="87"/>
      <c r="C118" s="87"/>
      <c r="E118" s="266"/>
      <c r="F118" s="266"/>
      <c r="G118" s="277"/>
      <c r="H118" s="320" t="s">
        <v>273</v>
      </c>
      <c r="I118" s="172"/>
      <c r="J118" s="347" t="str">
        <f>J117/J108</f>
        <v>#N/A</v>
      </c>
      <c r="K118" s="338"/>
      <c r="L118" s="339"/>
      <c r="M118" s="339"/>
      <c r="N118" s="339"/>
      <c r="O118" s="338"/>
      <c r="P118" s="340"/>
      <c r="Q118" s="338"/>
      <c r="R118" s="346"/>
      <c r="S118" s="346"/>
      <c r="AG118" s="38"/>
      <c r="AH118" s="38"/>
      <c r="AI118" s="38"/>
      <c r="AJ118" s="38"/>
      <c r="AK118" s="38"/>
      <c r="AL118" s="38"/>
      <c r="AM118" s="38"/>
      <c r="AN118" s="38"/>
      <c r="AO118" s="38"/>
      <c r="AP118" s="38"/>
      <c r="AQ118" s="38"/>
      <c r="AR118" s="38"/>
      <c r="AS118" s="38"/>
      <c r="AT118" s="38"/>
    </row>
    <row r="119">
      <c r="A119" s="87"/>
      <c r="B119" s="87"/>
      <c r="C119" s="87"/>
      <c r="E119" s="266"/>
      <c r="F119" s="266"/>
      <c r="G119" s="328" t="s">
        <v>274</v>
      </c>
      <c r="H119" s="348" t="str">
        <f>J113+J118</f>
        <v>#N/A</v>
      </c>
      <c r="I119" s="172"/>
      <c r="J119" s="343"/>
      <c r="K119" s="338"/>
      <c r="L119" s="339"/>
      <c r="M119" s="339"/>
      <c r="N119" s="339"/>
      <c r="O119" s="338"/>
      <c r="P119" s="340"/>
      <c r="Q119" s="338"/>
      <c r="R119" s="346"/>
      <c r="S119" s="346"/>
      <c r="AG119" s="38"/>
      <c r="AH119" s="38"/>
      <c r="AI119" s="38"/>
      <c r="AJ119" s="38"/>
      <c r="AK119" s="38"/>
      <c r="AL119" s="38"/>
      <c r="AM119" s="38"/>
      <c r="AN119" s="38"/>
      <c r="AO119" s="38"/>
      <c r="AP119" s="38"/>
      <c r="AQ119" s="38"/>
      <c r="AR119" s="38"/>
      <c r="AS119" s="38"/>
      <c r="AT119" s="38"/>
    </row>
    <row r="120">
      <c r="A120" s="87"/>
      <c r="B120" s="87"/>
      <c r="C120" s="87"/>
      <c r="E120" s="266"/>
      <c r="F120" s="266"/>
      <c r="G120" s="320"/>
      <c r="H120" s="348"/>
      <c r="I120" s="172"/>
      <c r="J120" s="343"/>
      <c r="K120" s="338"/>
      <c r="L120" s="339"/>
      <c r="M120" s="339"/>
      <c r="N120" s="339"/>
      <c r="O120" s="338"/>
      <c r="P120" s="340"/>
      <c r="Q120" s="338"/>
      <c r="R120" s="346"/>
      <c r="S120" s="346"/>
      <c r="AG120" s="38"/>
      <c r="AH120" s="38"/>
      <c r="AI120" s="38"/>
      <c r="AJ120" s="38"/>
      <c r="AK120" s="38"/>
      <c r="AL120" s="38"/>
      <c r="AM120" s="38"/>
      <c r="AN120" s="38"/>
      <c r="AO120" s="38"/>
      <c r="AP120" s="38"/>
      <c r="AQ120" s="38"/>
      <c r="AR120" s="38"/>
      <c r="AS120" s="38"/>
      <c r="AT120" s="38"/>
    </row>
    <row r="121">
      <c r="A121" s="87"/>
      <c r="B121" s="87"/>
      <c r="C121" s="87"/>
      <c r="E121" s="266"/>
      <c r="F121" s="266"/>
      <c r="G121" s="369" t="s">
        <v>280</v>
      </c>
      <c r="H121" s="370" t="s">
        <v>281</v>
      </c>
      <c r="I121" s="371"/>
      <c r="J121" s="371"/>
      <c r="K121" s="308"/>
      <c r="L121" s="309"/>
      <c r="M121" s="309"/>
      <c r="N121" s="309"/>
      <c r="O121" s="308"/>
      <c r="P121" s="310"/>
      <c r="Q121" s="308"/>
      <c r="R121" s="346"/>
      <c r="S121" s="346"/>
      <c r="AG121" s="38"/>
      <c r="AH121" s="38"/>
      <c r="AI121" s="38"/>
      <c r="AJ121" s="38"/>
      <c r="AK121" s="38"/>
      <c r="AL121" s="38"/>
      <c r="AM121" s="38"/>
      <c r="AN121" s="38"/>
      <c r="AO121" s="38"/>
      <c r="AP121" s="38"/>
      <c r="AQ121" s="38"/>
      <c r="AR121" s="38"/>
      <c r="AS121" s="38"/>
      <c r="AT121" s="38"/>
    </row>
    <row r="122">
      <c r="A122" s="87"/>
      <c r="B122" s="87"/>
      <c r="C122" s="87"/>
      <c r="E122" s="266"/>
      <c r="F122" s="266"/>
      <c r="G122" s="372" t="s">
        <v>282</v>
      </c>
      <c r="H122" s="373">
        <f>IFS(H121=G99,H105,
H121=G107,H119 ,
TRUE,0)</f>
        <v>0</v>
      </c>
      <c r="I122" s="374"/>
      <c r="J122" s="374"/>
      <c r="K122" s="374"/>
      <c r="L122" s="375"/>
      <c r="M122" s="375"/>
      <c r="N122" s="375"/>
      <c r="O122" s="376"/>
      <c r="P122" s="377"/>
      <c r="Q122" s="376"/>
      <c r="AG122" s="38"/>
      <c r="AH122" s="38"/>
      <c r="AI122" s="38"/>
      <c r="AJ122" s="38"/>
      <c r="AK122" s="38"/>
      <c r="AL122" s="38"/>
      <c r="AM122" s="38"/>
      <c r="AN122" s="38"/>
      <c r="AO122" s="38"/>
      <c r="AP122" s="38"/>
      <c r="AQ122" s="38"/>
      <c r="AR122" s="38"/>
      <c r="AS122" s="38"/>
      <c r="AT122" s="38"/>
    </row>
    <row r="123">
      <c r="A123" s="87"/>
      <c r="B123" s="87"/>
      <c r="C123" s="87"/>
      <c r="E123" s="266"/>
      <c r="F123" s="266"/>
      <c r="G123" s="378" t="s">
        <v>283</v>
      </c>
      <c r="H123" s="379" t="str">
        <f>IFS(PARAMS("topo")="2x2x2", (2+2+2)/2,
PARAMS("topo")="2x2", (2+2)/2,
TRUE, NA())</f>
        <v>#N/A</v>
      </c>
      <c r="I123" s="380"/>
      <c r="J123" s="380"/>
      <c r="K123" s="380"/>
      <c r="L123" s="381"/>
      <c r="M123" s="381"/>
      <c r="N123" s="381"/>
      <c r="O123" s="382"/>
      <c r="P123" s="383"/>
      <c r="Q123" s="382"/>
      <c r="AG123" s="38"/>
      <c r="AH123" s="38"/>
      <c r="AI123" s="38"/>
      <c r="AJ123" s="38"/>
      <c r="AK123" s="38"/>
      <c r="AL123" s="38"/>
      <c r="AM123" s="38"/>
      <c r="AN123" s="38"/>
      <c r="AO123" s="38"/>
      <c r="AP123" s="38"/>
      <c r="AQ123" s="38"/>
      <c r="AR123" s="38"/>
      <c r="AS123" s="38"/>
      <c r="AT123" s="38"/>
    </row>
    <row r="124">
      <c r="A124" s="87"/>
      <c r="B124" s="87"/>
      <c r="C124" s="87"/>
      <c r="E124" s="266"/>
      <c r="F124" s="277"/>
      <c r="G124" s="372" t="s">
        <v>284</v>
      </c>
      <c r="H124" s="373">
        <f>IF(H121="No Collectives", 0, H123 * HW_SPEC("Chip-to-Chip ICI Latency (ms)"))</f>
        <v>0</v>
      </c>
      <c r="I124" s="374"/>
      <c r="J124" s="374"/>
      <c r="K124" s="374"/>
      <c r="L124" s="375"/>
      <c r="M124" s="375"/>
      <c r="N124" s="375"/>
      <c r="O124" s="376"/>
      <c r="P124" s="377"/>
      <c r="Q124" s="376"/>
      <c r="AG124" s="38"/>
      <c r="AH124" s="38"/>
      <c r="AI124" s="38"/>
      <c r="AJ124" s="38"/>
      <c r="AK124" s="38"/>
      <c r="AL124" s="38"/>
      <c r="AM124" s="38"/>
      <c r="AN124" s="38"/>
      <c r="AO124" s="38"/>
      <c r="AP124" s="38"/>
      <c r="AQ124" s="38"/>
      <c r="AR124" s="38"/>
      <c r="AS124" s="38"/>
      <c r="AT124" s="38"/>
    </row>
    <row r="125">
      <c r="A125" s="87"/>
      <c r="B125" s="87"/>
      <c r="C125" s="87"/>
      <c r="E125" s="266"/>
      <c r="F125" s="384" t="s">
        <v>285</v>
      </c>
      <c r="G125" s="385" t="s">
        <v>286</v>
      </c>
      <c r="H125" s="381" t="str">
        <f>VLOOKUP(O82&amp;","&amp;O86,$T$3:$W$12,4, FALSE)</f>
        <v>bf16</v>
      </c>
      <c r="I125" s="386"/>
      <c r="J125" s="380"/>
      <c r="K125" s="380"/>
      <c r="L125" s="381"/>
      <c r="M125" s="381"/>
      <c r="N125" s="381"/>
      <c r="O125" s="380"/>
      <c r="P125" s="383"/>
      <c r="Q125" s="172"/>
      <c r="AG125" s="38"/>
      <c r="AH125" s="38"/>
      <c r="AI125" s="38"/>
      <c r="AJ125" s="38"/>
      <c r="AK125" s="38"/>
      <c r="AL125" s="38"/>
      <c r="AM125" s="38"/>
      <c r="AN125" s="38"/>
      <c r="AO125" s="38"/>
      <c r="AP125" s="38"/>
      <c r="AQ125" s="38"/>
      <c r="AR125" s="38"/>
      <c r="AS125" s="38"/>
      <c r="AT125" s="38"/>
    </row>
    <row r="126">
      <c r="A126" s="87"/>
      <c r="B126" s="87"/>
      <c r="C126" s="87"/>
      <c r="E126" s="266"/>
      <c r="F126" s="266"/>
      <c r="G126" s="385" t="s">
        <v>287</v>
      </c>
      <c r="H126" s="387" t="str">
        <f>CALCULATE_FLOPS(J85:M85,J89:M89,L89,1,H125)</f>
        <v>#N/A</v>
      </c>
      <c r="I126" s="386"/>
      <c r="J126" s="380"/>
      <c r="K126" s="380"/>
      <c r="L126" s="381"/>
      <c r="M126" s="381"/>
      <c r="N126" s="381"/>
      <c r="O126" s="380"/>
      <c r="P126" s="383"/>
      <c r="Q126" s="172"/>
      <c r="AG126" s="38"/>
      <c r="AH126" s="38"/>
      <c r="AI126" s="38"/>
      <c r="AJ126" s="38"/>
      <c r="AK126" s="38"/>
      <c r="AL126" s="38"/>
      <c r="AM126" s="38"/>
      <c r="AN126" s="38"/>
      <c r="AO126" s="38"/>
      <c r="AP126" s="38"/>
      <c r="AQ126" s="38"/>
      <c r="AR126" s="38"/>
      <c r="AS126" s="38"/>
      <c r="AT126" s="38"/>
    </row>
    <row r="127">
      <c r="A127" s="87"/>
      <c r="B127" s="87"/>
      <c r="C127" s="87"/>
      <c r="E127" s="266"/>
      <c r="F127" s="277"/>
      <c r="G127" s="388" t="s">
        <v>288</v>
      </c>
      <c r="H127" s="389" t="str">
        <f>COMPUTE_TIME_MS(H126, H125)</f>
        <v>#N/A</v>
      </c>
      <c r="I127" s="390"/>
      <c r="J127" s="391"/>
      <c r="K127" s="391"/>
      <c r="L127" s="392"/>
      <c r="M127" s="392"/>
      <c r="N127" s="392"/>
      <c r="O127" s="391"/>
      <c r="P127" s="393"/>
      <c r="Q127" s="172"/>
      <c r="AG127" s="38"/>
      <c r="AH127" s="38"/>
      <c r="AI127" s="38"/>
      <c r="AJ127" s="38"/>
      <c r="AK127" s="38"/>
      <c r="AL127" s="38"/>
      <c r="AM127" s="38"/>
      <c r="AN127" s="38"/>
      <c r="AO127" s="38"/>
      <c r="AP127" s="38"/>
      <c r="AQ127" s="38"/>
      <c r="AR127" s="38"/>
      <c r="AS127" s="38"/>
      <c r="AT127" s="38"/>
    </row>
    <row r="128">
      <c r="A128" s="87"/>
      <c r="B128" s="87"/>
      <c r="C128" s="87"/>
      <c r="E128" s="266"/>
      <c r="F128" s="384" t="s">
        <v>289</v>
      </c>
      <c r="G128" s="381" t="s">
        <v>290</v>
      </c>
      <c r="H128" s="394">
        <f>IF(Q82,0,P85)+IF(Q86,0,P89)+IF(Q90,0,P93)</f>
        <v>22.0625</v>
      </c>
      <c r="I128" s="380"/>
      <c r="J128" s="380"/>
      <c r="K128" s="380"/>
      <c r="L128" s="381"/>
      <c r="M128" s="381"/>
      <c r="N128" s="381"/>
      <c r="O128" s="380"/>
      <c r="P128" s="383"/>
      <c r="Q128" s="172"/>
      <c r="AG128" s="38"/>
      <c r="AH128" s="38"/>
      <c r="AI128" s="38"/>
      <c r="AJ128" s="38"/>
      <c r="AK128" s="38"/>
      <c r="AL128" s="38"/>
      <c r="AM128" s="38"/>
      <c r="AN128" s="38"/>
      <c r="AO128" s="38"/>
      <c r="AP128" s="38"/>
      <c r="AQ128" s="38"/>
      <c r="AR128" s="38"/>
      <c r="AS128" s="38"/>
      <c r="AT128" s="38"/>
    </row>
    <row r="129">
      <c r="A129" s="87"/>
      <c r="B129" s="87"/>
      <c r="C129" s="87"/>
      <c r="E129" s="277"/>
      <c r="F129" s="277"/>
      <c r="G129" s="395" t="s">
        <v>291</v>
      </c>
      <c r="H129" s="396" t="str">
        <f>HBM_TIME_MS(H128)</f>
        <v>#N/A</v>
      </c>
      <c r="I129" s="391"/>
      <c r="J129" s="391"/>
      <c r="K129" s="391"/>
      <c r="L129" s="392"/>
      <c r="M129" s="392"/>
      <c r="N129" s="392"/>
      <c r="O129" s="391"/>
      <c r="P129" s="393"/>
      <c r="Q129" s="172"/>
      <c r="AH129" s="397"/>
      <c r="AI129" s="397"/>
      <c r="AJ129" s="397"/>
      <c r="AK129" s="38"/>
      <c r="AL129" s="38"/>
      <c r="AM129" s="38"/>
      <c r="AN129" s="38"/>
      <c r="AO129" s="38"/>
      <c r="AP129" s="38"/>
      <c r="AQ129" s="38"/>
      <c r="AR129" s="38"/>
      <c r="AS129" s="38"/>
      <c r="AT129" s="38"/>
    </row>
    <row r="130">
      <c r="E130" s="258" t="s">
        <v>292</v>
      </c>
      <c r="F130" s="282" t="s">
        <v>249</v>
      </c>
      <c r="G130" s="260"/>
      <c r="H130" s="290" t="s">
        <v>238</v>
      </c>
      <c r="I130" s="290" t="s">
        <v>239</v>
      </c>
      <c r="J130" s="290"/>
      <c r="K130" s="195" t="s">
        <v>40</v>
      </c>
      <c r="L130" s="195" t="s">
        <v>38</v>
      </c>
      <c r="M130" s="398" t="s">
        <v>142</v>
      </c>
      <c r="N130" s="290" t="s">
        <v>240</v>
      </c>
      <c r="O130" s="291" t="str">
        <f>EXTRACT_ACTIVATION_DTYPE(PARAMS("attn_proj_dtype"))</f>
        <v>bf16</v>
      </c>
      <c r="P130" s="292"/>
      <c r="Q130" s="291" t="b">
        <v>0</v>
      </c>
      <c r="R130" s="38"/>
      <c r="S130" s="38"/>
      <c r="AH130" s="397"/>
      <c r="AI130" s="397"/>
      <c r="AJ130" s="397"/>
      <c r="AK130" s="38"/>
      <c r="AL130" s="38"/>
      <c r="AM130" s="38"/>
      <c r="AN130" s="38"/>
      <c r="AO130" s="38"/>
      <c r="AP130" s="38"/>
      <c r="AQ130" s="38"/>
      <c r="AR130" s="38"/>
      <c r="AS130" s="38"/>
      <c r="AT130" s="38"/>
    </row>
    <row r="131">
      <c r="E131" s="266"/>
      <c r="F131" s="267"/>
      <c r="G131" s="268"/>
      <c r="H131" s="195" t="s">
        <v>242</v>
      </c>
      <c r="I131" s="290" t="s">
        <v>239</v>
      </c>
      <c r="J131" s="289"/>
      <c r="K131" s="289">
        <f t="shared" ref="K131:M131" si="19">PARAMS(K130)</f>
        <v>1024</v>
      </c>
      <c r="L131" s="290">
        <f t="shared" si="19"/>
        <v>1</v>
      </c>
      <c r="M131" s="290">
        <f t="shared" si="19"/>
        <v>1536</v>
      </c>
      <c r="N131" s="290" t="s">
        <v>240</v>
      </c>
      <c r="O131" s="266"/>
      <c r="P131" s="292">
        <f>SIZEOF_IN_MIB(J131:M131, $O130)</f>
        <v>3</v>
      </c>
      <c r="Q131" s="266"/>
      <c r="R131" s="38"/>
      <c r="S131" s="38"/>
      <c r="AH131" s="397"/>
      <c r="AI131" s="397"/>
      <c r="AJ131" s="397"/>
      <c r="AK131" s="38"/>
      <c r="AL131" s="38"/>
      <c r="AM131" s="38"/>
      <c r="AN131" s="38"/>
      <c r="AO131" s="38"/>
      <c r="AP131" s="38"/>
      <c r="AQ131" s="38"/>
      <c r="AR131" s="38"/>
      <c r="AS131" s="38"/>
      <c r="AT131" s="38"/>
    </row>
    <row r="132">
      <c r="E132" s="266"/>
      <c r="F132" s="267"/>
      <c r="G132" s="268"/>
      <c r="H132" s="289" t="s">
        <v>244</v>
      </c>
      <c r="I132" s="289" t="s">
        <v>239</v>
      </c>
      <c r="J132" s="290"/>
      <c r="K132" s="195" t="s">
        <v>143</v>
      </c>
      <c r="L132" s="195"/>
      <c r="M132" s="289"/>
      <c r="N132" s="289" t="s">
        <v>240</v>
      </c>
      <c r="O132" s="266"/>
      <c r="P132" s="292"/>
      <c r="Q132" s="266"/>
      <c r="R132" s="38"/>
      <c r="S132" s="38"/>
      <c r="AH132" s="397"/>
      <c r="AI132" s="397"/>
      <c r="AJ132" s="397"/>
      <c r="AK132" s="38"/>
      <c r="AL132" s="38"/>
      <c r="AM132" s="38"/>
      <c r="AN132" s="38"/>
      <c r="AO132" s="38"/>
      <c r="AP132" s="38"/>
      <c r="AQ132" s="38"/>
      <c r="AR132" s="38"/>
      <c r="AS132" s="38"/>
      <c r="AT132" s="38"/>
    </row>
    <row r="133">
      <c r="E133" s="266"/>
      <c r="F133" s="278"/>
      <c r="G133" s="279"/>
      <c r="H133" s="195" t="s">
        <v>246</v>
      </c>
      <c r="I133" s="289" t="s">
        <v>239</v>
      </c>
      <c r="J133" s="290"/>
      <c r="K133" s="289">
        <f t="shared" ref="K133:M133" si="20">K131/SHARDING(K132)</f>
        <v>64</v>
      </c>
      <c r="L133" s="289">
        <f t="shared" si="20"/>
        <v>1</v>
      </c>
      <c r="M133" s="289">
        <f t="shared" si="20"/>
        <v>1536</v>
      </c>
      <c r="N133" s="289" t="s">
        <v>240</v>
      </c>
      <c r="O133" s="277"/>
      <c r="P133" s="292">
        <f>SIZEOF_IN_MIB(J133:M133, $O130)</f>
        <v>0.1875</v>
      </c>
      <c r="Q133" s="277"/>
      <c r="R133" s="38"/>
      <c r="S133" s="38"/>
      <c r="AK133" s="38"/>
      <c r="AL133" s="38"/>
      <c r="AM133" s="38"/>
      <c r="AN133" s="38"/>
      <c r="AO133" s="38"/>
      <c r="AP133" s="38"/>
      <c r="AQ133" s="38"/>
      <c r="AR133" s="38"/>
      <c r="AS133" s="38"/>
      <c r="AT133" s="38"/>
    </row>
    <row r="134">
      <c r="E134" s="266"/>
      <c r="F134" s="259" t="s">
        <v>253</v>
      </c>
      <c r="G134" s="260"/>
      <c r="H134" s="289" t="s">
        <v>238</v>
      </c>
      <c r="I134" s="289" t="s">
        <v>239</v>
      </c>
      <c r="J134" s="290"/>
      <c r="K134" s="398" t="s">
        <v>142</v>
      </c>
      <c r="L134" s="195" t="s">
        <v>154</v>
      </c>
      <c r="M134" s="195" t="s">
        <v>156</v>
      </c>
      <c r="N134" s="289" t="s">
        <v>240</v>
      </c>
      <c r="O134" s="291" t="str">
        <f>EXTRACT_WEIGHT_DTYPE(PARAMS("attn_proj_dtype"))</f>
        <v>bf16</v>
      </c>
      <c r="P134" s="292"/>
      <c r="Q134" s="291" t="b">
        <v>0</v>
      </c>
      <c r="R134" s="38"/>
      <c r="S134" s="38"/>
      <c r="AK134" s="38"/>
      <c r="AL134" s="38"/>
      <c r="AM134" s="38"/>
      <c r="AN134" s="38"/>
      <c r="AO134" s="38"/>
      <c r="AP134" s="38"/>
      <c r="AQ134" s="38"/>
      <c r="AR134" s="38"/>
      <c r="AS134" s="38"/>
      <c r="AT134" s="38"/>
    </row>
    <row r="135">
      <c r="E135" s="266"/>
      <c r="F135" s="267"/>
      <c r="G135" s="268"/>
      <c r="H135" s="195" t="s">
        <v>242</v>
      </c>
      <c r="I135" s="289" t="s">
        <v>239</v>
      </c>
      <c r="J135" s="290"/>
      <c r="K135" s="289">
        <f t="shared" ref="K135:M135" si="21">PARAMS(K134)</f>
        <v>1536</v>
      </c>
      <c r="L135" s="289">
        <f t="shared" si="21"/>
        <v>128</v>
      </c>
      <c r="M135" s="289">
        <f t="shared" si="21"/>
        <v>192</v>
      </c>
      <c r="N135" s="289" t="s">
        <v>240</v>
      </c>
      <c r="O135" s="266"/>
      <c r="P135" s="292">
        <f>SIZEOF_IN_MIB(J135:M135, $O134)</f>
        <v>72</v>
      </c>
      <c r="Q135" s="266"/>
      <c r="R135" s="38"/>
      <c r="S135" s="38"/>
      <c r="AK135" s="38"/>
      <c r="AL135" s="38"/>
      <c r="AM135" s="38"/>
      <c r="AN135" s="38"/>
      <c r="AO135" s="38"/>
      <c r="AP135" s="38"/>
      <c r="AQ135" s="38"/>
      <c r="AR135" s="38"/>
      <c r="AS135" s="38"/>
      <c r="AT135" s="38"/>
    </row>
    <row r="136">
      <c r="E136" s="266"/>
      <c r="F136" s="267"/>
      <c r="G136" s="268"/>
      <c r="H136" s="289" t="s">
        <v>244</v>
      </c>
      <c r="I136" s="289" t="s">
        <v>239</v>
      </c>
      <c r="J136" s="290"/>
      <c r="K136" s="290"/>
      <c r="L136" s="289"/>
      <c r="M136" s="289"/>
      <c r="N136" s="289" t="s">
        <v>240</v>
      </c>
      <c r="O136" s="266"/>
      <c r="P136" s="292"/>
      <c r="Q136" s="266"/>
      <c r="R136" s="38"/>
      <c r="S136" s="38"/>
      <c r="AK136" s="38"/>
      <c r="AL136" s="38"/>
      <c r="AM136" s="38"/>
      <c r="AN136" s="38"/>
      <c r="AO136" s="38"/>
      <c r="AP136" s="38"/>
      <c r="AQ136" s="38"/>
      <c r="AR136" s="38"/>
      <c r="AS136" s="38"/>
      <c r="AT136" s="38"/>
    </row>
    <row r="137">
      <c r="E137" s="266"/>
      <c r="F137" s="278"/>
      <c r="G137" s="279"/>
      <c r="H137" s="274" t="s">
        <v>246</v>
      </c>
      <c r="I137" s="274" t="s">
        <v>239</v>
      </c>
      <c r="J137" s="261"/>
      <c r="K137" s="274">
        <f t="shared" ref="K137:M137" si="22">K135/SHARDING(K136)</f>
        <v>1536</v>
      </c>
      <c r="L137" s="274">
        <f t="shared" si="22"/>
        <v>128</v>
      </c>
      <c r="M137" s="274">
        <f t="shared" si="22"/>
        <v>192</v>
      </c>
      <c r="N137" s="274" t="s">
        <v>240</v>
      </c>
      <c r="O137" s="241"/>
      <c r="P137" s="276">
        <f>SIZEOF_IN_MIB(J137:M137, $O134)</f>
        <v>72</v>
      </c>
      <c r="Q137" s="241"/>
      <c r="R137" s="38"/>
      <c r="S137" s="38"/>
      <c r="AK137" s="38"/>
      <c r="AL137" s="38"/>
      <c r="AM137" s="38"/>
      <c r="AN137" s="38"/>
      <c r="AO137" s="38"/>
      <c r="AP137" s="38"/>
      <c r="AQ137" s="38"/>
      <c r="AR137" s="38"/>
      <c r="AS137" s="38"/>
      <c r="AT137" s="38"/>
    </row>
    <row r="138">
      <c r="E138" s="266"/>
      <c r="F138" s="259" t="s">
        <v>257</v>
      </c>
      <c r="G138" s="260"/>
      <c r="H138" s="271" t="s">
        <v>238</v>
      </c>
      <c r="I138" s="271" t="s">
        <v>239</v>
      </c>
      <c r="J138" s="269" t="s">
        <v>40</v>
      </c>
      <c r="K138" s="269" t="s">
        <v>38</v>
      </c>
      <c r="L138" s="269" t="s">
        <v>154</v>
      </c>
      <c r="M138" s="269" t="s">
        <v>156</v>
      </c>
      <c r="N138" s="271" t="s">
        <v>240</v>
      </c>
      <c r="O138" s="399" t="s">
        <v>82</v>
      </c>
      <c r="P138" s="273"/>
      <c r="Q138" s="399" t="b">
        <v>0</v>
      </c>
      <c r="R138" s="38"/>
      <c r="S138" s="38"/>
      <c r="AK138" s="38"/>
      <c r="AL138" s="38"/>
      <c r="AM138" s="38"/>
      <c r="AN138" s="38"/>
      <c r="AO138" s="38"/>
      <c r="AP138" s="38"/>
      <c r="AQ138" s="38"/>
      <c r="AR138" s="38"/>
      <c r="AS138" s="38"/>
      <c r="AT138" s="38"/>
    </row>
    <row r="139">
      <c r="E139" s="266"/>
      <c r="F139" s="267"/>
      <c r="G139" s="268"/>
      <c r="H139" s="262" t="s">
        <v>242</v>
      </c>
      <c r="I139" s="274" t="s">
        <v>239</v>
      </c>
      <c r="J139" s="274">
        <f t="shared" ref="J139:M139" si="23">PARAMS(J138)</f>
        <v>1024</v>
      </c>
      <c r="K139" s="274">
        <f t="shared" si="23"/>
        <v>1</v>
      </c>
      <c r="L139" s="274">
        <f t="shared" si="23"/>
        <v>128</v>
      </c>
      <c r="M139" s="274">
        <f t="shared" si="23"/>
        <v>192</v>
      </c>
      <c r="N139" s="274" t="s">
        <v>240</v>
      </c>
      <c r="O139" s="275"/>
      <c r="P139" s="276">
        <f>SIZEOF_IN_MIB(J139:M139, $O138)</f>
        <v>48</v>
      </c>
      <c r="Q139" s="275"/>
      <c r="R139" s="38"/>
      <c r="S139" s="38"/>
      <c r="AK139" s="38"/>
      <c r="AL139" s="38"/>
      <c r="AM139" s="38"/>
      <c r="AN139" s="38"/>
      <c r="AO139" s="38"/>
      <c r="AP139" s="38"/>
      <c r="AQ139" s="38"/>
      <c r="AR139" s="38"/>
      <c r="AS139" s="38"/>
      <c r="AT139" s="38"/>
    </row>
    <row r="140">
      <c r="E140" s="266"/>
      <c r="F140" s="267"/>
      <c r="G140" s="268"/>
      <c r="H140" s="271" t="s">
        <v>244</v>
      </c>
      <c r="I140" s="271" t="s">
        <v>239</v>
      </c>
      <c r="J140" s="269" t="s">
        <v>143</v>
      </c>
      <c r="K140" s="269"/>
      <c r="L140" s="269"/>
      <c r="M140" s="271"/>
      <c r="N140" s="271" t="s">
        <v>240</v>
      </c>
      <c r="O140" s="272"/>
      <c r="P140" s="273"/>
      <c r="Q140" s="272"/>
      <c r="R140" s="38"/>
      <c r="S140" s="38"/>
      <c r="AK140" s="38"/>
      <c r="AL140" s="38"/>
      <c r="AM140" s="38"/>
      <c r="AN140" s="38"/>
      <c r="AO140" s="38"/>
      <c r="AP140" s="38"/>
      <c r="AQ140" s="38"/>
      <c r="AR140" s="38"/>
      <c r="AS140" s="38"/>
      <c r="AT140" s="38"/>
    </row>
    <row r="141">
      <c r="E141" s="266"/>
      <c r="F141" s="278"/>
      <c r="G141" s="279"/>
      <c r="H141" s="274" t="s">
        <v>246</v>
      </c>
      <c r="I141" s="274" t="s">
        <v>239</v>
      </c>
      <c r="J141" s="274">
        <f t="shared" ref="J141:M141" si="24">J139/SHARDING(J140)</f>
        <v>64</v>
      </c>
      <c r="K141" s="274">
        <f t="shared" si="24"/>
        <v>1</v>
      </c>
      <c r="L141" s="274">
        <f t="shared" si="24"/>
        <v>128</v>
      </c>
      <c r="M141" s="274">
        <f t="shared" si="24"/>
        <v>192</v>
      </c>
      <c r="N141" s="274" t="s">
        <v>240</v>
      </c>
      <c r="O141" s="241"/>
      <c r="P141" s="276">
        <f>SIZEOF_IN_MIB(J141:M141, $O138)</f>
        <v>3</v>
      </c>
      <c r="Q141" s="241"/>
      <c r="R141" s="38"/>
      <c r="S141" s="38"/>
      <c r="AK141" s="38"/>
      <c r="AL141" s="38"/>
      <c r="AM141" s="38"/>
      <c r="AN141" s="38"/>
      <c r="AO141" s="38"/>
      <c r="AP141" s="38"/>
      <c r="AQ141" s="38"/>
      <c r="AR141" s="38"/>
      <c r="AS141" s="38"/>
      <c r="AT141" s="38"/>
    </row>
    <row r="142">
      <c r="E142" s="266"/>
      <c r="F142" s="400" t="s">
        <v>293</v>
      </c>
      <c r="G142" s="385" t="s">
        <v>45</v>
      </c>
      <c r="H142" s="423"/>
      <c r="I142" s="424"/>
      <c r="J142" s="270"/>
      <c r="K142" s="270"/>
      <c r="L142" s="271"/>
      <c r="M142" s="271"/>
      <c r="N142" s="271"/>
      <c r="O142" s="270"/>
      <c r="P142" s="273"/>
      <c r="Q142" s="305"/>
      <c r="R142" s="38"/>
      <c r="S142" s="38"/>
      <c r="AK142" s="38"/>
      <c r="AL142" s="38"/>
      <c r="AM142" s="38"/>
      <c r="AN142" s="38"/>
      <c r="AO142" s="38"/>
      <c r="AP142" s="38"/>
      <c r="AQ142" s="38"/>
      <c r="AR142" s="38"/>
      <c r="AS142" s="38"/>
      <c r="AT142" s="38"/>
    </row>
    <row r="143">
      <c r="E143" s="266"/>
      <c r="F143" s="277"/>
      <c r="G143" s="385"/>
      <c r="H143" s="274"/>
      <c r="I143" s="418"/>
      <c r="J143" s="261"/>
      <c r="K143" s="261"/>
      <c r="L143" s="274"/>
      <c r="M143" s="274"/>
      <c r="N143" s="274"/>
      <c r="O143" s="261"/>
      <c r="P143" s="276"/>
      <c r="Q143" s="222"/>
      <c r="R143" s="38"/>
      <c r="S143" s="38"/>
      <c r="AK143" s="38"/>
      <c r="AL143" s="38"/>
      <c r="AM143" s="38"/>
      <c r="AN143" s="38"/>
      <c r="AO143" s="38"/>
      <c r="AP143" s="38"/>
      <c r="AQ143" s="38"/>
      <c r="AR143" s="38"/>
      <c r="AS143" s="38"/>
      <c r="AT143" s="38"/>
    </row>
    <row r="144">
      <c r="E144" s="266"/>
      <c r="F144" s="384" t="s">
        <v>285</v>
      </c>
      <c r="G144" s="385" t="s">
        <v>286</v>
      </c>
      <c r="H144" s="271" t="str">
        <f>VLOOKUP(O130&amp;","&amp;O134,$T$3:$W$12,4, FALSE)</f>
        <v>bf16</v>
      </c>
      <c r="I144" s="419"/>
      <c r="J144" s="270"/>
      <c r="K144" s="270"/>
      <c r="L144" s="271"/>
      <c r="M144" s="271"/>
      <c r="N144" s="271"/>
      <c r="O144" s="270"/>
      <c r="P144" s="273"/>
      <c r="Q144" s="305"/>
      <c r="R144" s="38"/>
      <c r="S144" s="38"/>
      <c r="AK144" s="38"/>
      <c r="AL144" s="38"/>
      <c r="AM144" s="38"/>
      <c r="AN144" s="38"/>
      <c r="AO144" s="38"/>
      <c r="AP144" s="38"/>
      <c r="AQ144" s="38"/>
      <c r="AR144" s="38"/>
      <c r="AS144" s="38"/>
      <c r="AT144" s="38"/>
    </row>
    <row r="145">
      <c r="E145" s="266"/>
      <c r="F145" s="266"/>
      <c r="G145" s="381" t="s">
        <v>299</v>
      </c>
      <c r="H145" s="420" t="str">
        <f>CALCULATE_FLOPS(K133:M133,K137:M137,K137,1,H144)</f>
        <v>#N/A</v>
      </c>
      <c r="I145" s="418"/>
      <c r="J145" s="261"/>
      <c r="K145" s="261"/>
      <c r="L145" s="274"/>
      <c r="M145" s="274"/>
      <c r="N145" s="274"/>
      <c r="O145" s="261"/>
      <c r="P145" s="276"/>
      <c r="Q145" s="222"/>
      <c r="R145" s="38"/>
      <c r="S145" s="38"/>
      <c r="AK145" s="38"/>
      <c r="AL145" s="38"/>
      <c r="AM145" s="38"/>
      <c r="AN145" s="38"/>
      <c r="AO145" s="38"/>
      <c r="AP145" s="38"/>
      <c r="AQ145" s="38"/>
      <c r="AR145" s="38"/>
      <c r="AS145" s="38"/>
      <c r="AT145" s="38"/>
    </row>
    <row r="146">
      <c r="A146" s="164"/>
      <c r="B146" s="38"/>
      <c r="C146" s="38"/>
      <c r="D146" s="38"/>
      <c r="E146" s="266"/>
      <c r="F146" s="277"/>
      <c r="G146" s="388" t="s">
        <v>288</v>
      </c>
      <c r="H146" s="421" t="str">
        <f>COMPUTE_TIME_MS(H145, H144)</f>
        <v>#N/A</v>
      </c>
      <c r="I146" s="390"/>
      <c r="J146" s="391"/>
      <c r="K146" s="391"/>
      <c r="L146" s="392"/>
      <c r="M146" s="392"/>
      <c r="N146" s="392"/>
      <c r="O146" s="391"/>
      <c r="P146" s="393"/>
      <c r="Q146" s="305"/>
      <c r="R146" s="38"/>
      <c r="S146" s="38"/>
      <c r="AK146" s="38"/>
      <c r="AL146" s="38"/>
      <c r="AM146" s="38"/>
      <c r="AN146" s="38"/>
      <c r="AO146" s="38"/>
      <c r="AP146" s="38"/>
      <c r="AQ146" s="38"/>
      <c r="AR146" s="38"/>
      <c r="AS146" s="38"/>
      <c r="AT146" s="38"/>
    </row>
    <row r="147">
      <c r="A147" s="164"/>
      <c r="B147" s="38"/>
      <c r="C147" s="38"/>
      <c r="D147" s="38"/>
      <c r="E147" s="266"/>
      <c r="F147" s="384" t="s">
        <v>289</v>
      </c>
      <c r="G147" s="381" t="s">
        <v>290</v>
      </c>
      <c r="H147" s="303">
        <f>IF(Q130,0,P133)+IF(Q134,0,P137)+IF(Q138,0,P141)</f>
        <v>75.1875</v>
      </c>
      <c r="I147" s="261"/>
      <c r="J147" s="261"/>
      <c r="K147" s="261"/>
      <c r="L147" s="274"/>
      <c r="M147" s="274"/>
      <c r="N147" s="274"/>
      <c r="O147" s="261"/>
      <c r="P147" s="276"/>
      <c r="Q147" s="222"/>
      <c r="R147" s="38"/>
      <c r="S147" s="38"/>
      <c r="AK147" s="38"/>
      <c r="AL147" s="38"/>
      <c r="AM147" s="38"/>
      <c r="AN147" s="38"/>
      <c r="AO147" s="38"/>
      <c r="AP147" s="38"/>
      <c r="AQ147" s="38"/>
      <c r="AR147" s="38"/>
      <c r="AS147" s="38"/>
      <c r="AT147" s="38"/>
    </row>
    <row r="148">
      <c r="A148" s="38"/>
      <c r="B148" s="38"/>
      <c r="C148" s="38"/>
      <c r="D148" s="38"/>
      <c r="E148" s="277"/>
      <c r="F148" s="277"/>
      <c r="G148" s="395" t="s">
        <v>291</v>
      </c>
      <c r="H148" s="422" t="str">
        <f>HBM_TIME_MS(H147)</f>
        <v>#N/A</v>
      </c>
      <c r="I148" s="391"/>
      <c r="J148" s="391"/>
      <c r="K148" s="391"/>
      <c r="L148" s="392"/>
      <c r="M148" s="392"/>
      <c r="N148" s="392"/>
      <c r="O148" s="391"/>
      <c r="P148" s="393"/>
      <c r="Q148" s="305"/>
      <c r="R148" s="38"/>
      <c r="S148" s="38"/>
      <c r="AK148" s="38"/>
      <c r="AL148" s="38"/>
      <c r="AM148" s="38"/>
      <c r="AN148" s="38"/>
      <c r="AO148" s="38"/>
      <c r="AP148" s="38"/>
      <c r="AQ148" s="38"/>
      <c r="AR148" s="38"/>
      <c r="AS148" s="38"/>
      <c r="AT148" s="38"/>
    </row>
    <row r="149">
      <c r="A149" s="87"/>
      <c r="B149" s="87"/>
      <c r="C149" s="87"/>
      <c r="D149" s="87"/>
      <c r="E149" s="258" t="s">
        <v>300</v>
      </c>
      <c r="F149" s="282" t="s">
        <v>249</v>
      </c>
      <c r="G149" s="260"/>
      <c r="H149" s="290" t="s">
        <v>238</v>
      </c>
      <c r="I149" s="290" t="s">
        <v>239</v>
      </c>
      <c r="J149" s="195" t="s">
        <v>40</v>
      </c>
      <c r="K149" s="195" t="s">
        <v>38</v>
      </c>
      <c r="L149" s="195" t="s">
        <v>154</v>
      </c>
      <c r="M149" s="398" t="s">
        <v>148</v>
      </c>
      <c r="N149" s="290" t="s">
        <v>240</v>
      </c>
      <c r="O149" s="291" t="str">
        <f>EXTRACT_ACTIVATION_DTYPE(PARAMS("attn_proj_dtype"))</f>
        <v>bf16</v>
      </c>
      <c r="P149" s="292"/>
      <c r="Q149" s="291" t="b">
        <v>0</v>
      </c>
      <c r="R149" s="38"/>
      <c r="S149" s="38"/>
      <c r="AK149" s="38"/>
      <c r="AL149" s="38"/>
      <c r="AM149" s="38"/>
      <c r="AN149" s="38"/>
      <c r="AO149" s="38"/>
      <c r="AP149" s="38"/>
      <c r="AQ149" s="38"/>
      <c r="AR149" s="38"/>
      <c r="AS149" s="38"/>
      <c r="AT149" s="38"/>
    </row>
    <row r="150">
      <c r="A150" s="87"/>
      <c r="B150" s="87"/>
      <c r="C150" s="87"/>
      <c r="D150" s="87"/>
      <c r="E150" s="266"/>
      <c r="F150" s="267"/>
      <c r="G150" s="268"/>
      <c r="H150" s="195" t="s">
        <v>242</v>
      </c>
      <c r="I150" s="290" t="s">
        <v>239</v>
      </c>
      <c r="J150" s="289">
        <f t="shared" ref="J150:M150" si="25">PARAMS(J149)</f>
        <v>1024</v>
      </c>
      <c r="K150" s="290">
        <f t="shared" si="25"/>
        <v>1</v>
      </c>
      <c r="L150" s="290">
        <f t="shared" si="25"/>
        <v>128</v>
      </c>
      <c r="M150" s="290">
        <f t="shared" si="25"/>
        <v>128</v>
      </c>
      <c r="N150" s="290" t="s">
        <v>240</v>
      </c>
      <c r="O150" s="266"/>
      <c r="P150" s="292">
        <f>SIZEOF_IN_MIB(J150:M150, $O149)</f>
        <v>32</v>
      </c>
      <c r="Q150" s="266"/>
      <c r="R150" s="38"/>
      <c r="S150" s="38"/>
      <c r="AK150" s="38"/>
      <c r="AL150" s="38"/>
      <c r="AM150" s="38"/>
      <c r="AN150" s="38"/>
      <c r="AO150" s="38"/>
      <c r="AP150" s="38"/>
      <c r="AQ150" s="38"/>
      <c r="AR150" s="38"/>
      <c r="AS150" s="38"/>
      <c r="AT150" s="38"/>
    </row>
    <row r="151">
      <c r="A151" s="87"/>
      <c r="B151" s="87"/>
      <c r="C151" s="87"/>
      <c r="D151" s="87"/>
      <c r="E151" s="266"/>
      <c r="F151" s="267"/>
      <c r="G151" s="268"/>
      <c r="H151" s="289" t="s">
        <v>244</v>
      </c>
      <c r="I151" s="289" t="s">
        <v>239</v>
      </c>
      <c r="J151" s="195" t="s">
        <v>143</v>
      </c>
      <c r="K151" s="195"/>
      <c r="L151" s="195"/>
      <c r="M151" s="289"/>
      <c r="N151" s="289" t="s">
        <v>240</v>
      </c>
      <c r="O151" s="266"/>
      <c r="P151" s="292"/>
      <c r="Q151" s="266"/>
      <c r="R151" s="38"/>
      <c r="S151" s="38"/>
      <c r="AG151" s="38"/>
      <c r="AH151" s="38"/>
      <c r="AI151" s="38"/>
      <c r="AJ151" s="38"/>
      <c r="AK151" s="38"/>
      <c r="AL151" s="38"/>
      <c r="AM151" s="38"/>
      <c r="AN151" s="38"/>
      <c r="AO151" s="38"/>
      <c r="AP151" s="38"/>
      <c r="AQ151" s="38"/>
      <c r="AR151" s="38"/>
      <c r="AS151" s="38"/>
      <c r="AT151" s="38"/>
    </row>
    <row r="152">
      <c r="A152" s="87"/>
      <c r="B152" s="87"/>
      <c r="C152" s="87"/>
      <c r="D152" s="87"/>
      <c r="E152" s="266"/>
      <c r="F152" s="278"/>
      <c r="G152" s="279"/>
      <c r="H152" s="195" t="s">
        <v>246</v>
      </c>
      <c r="I152" s="289" t="s">
        <v>239</v>
      </c>
      <c r="J152" s="289">
        <f t="shared" ref="J152:M152" si="26">J150/SHARDING(J151)</f>
        <v>64</v>
      </c>
      <c r="K152" s="289">
        <f t="shared" si="26"/>
        <v>1</v>
      </c>
      <c r="L152" s="289">
        <f t="shared" si="26"/>
        <v>128</v>
      </c>
      <c r="M152" s="289">
        <f t="shared" si="26"/>
        <v>128</v>
      </c>
      <c r="N152" s="289" t="s">
        <v>240</v>
      </c>
      <c r="O152" s="277"/>
      <c r="P152" s="292">
        <f>SIZEOF_IN_MIB(J152:M152, $O149)</f>
        <v>2</v>
      </c>
      <c r="Q152" s="277"/>
      <c r="R152" s="38"/>
      <c r="S152" s="38"/>
      <c r="AG152" s="38"/>
      <c r="AH152" s="38"/>
      <c r="AI152" s="38"/>
      <c r="AJ152" s="38"/>
      <c r="AK152" s="38"/>
      <c r="AL152" s="38"/>
      <c r="AM152" s="38"/>
      <c r="AN152" s="38"/>
      <c r="AO152" s="38"/>
      <c r="AP152" s="38"/>
      <c r="AQ152" s="38"/>
      <c r="AR152" s="38"/>
      <c r="AS152" s="38"/>
      <c r="AT152" s="38"/>
    </row>
    <row r="153">
      <c r="A153" s="87"/>
      <c r="B153" s="87"/>
      <c r="C153" s="87"/>
      <c r="D153" s="87"/>
      <c r="E153" s="266"/>
      <c r="F153" s="259" t="s">
        <v>253</v>
      </c>
      <c r="G153" s="260"/>
      <c r="H153" s="289" t="s">
        <v>238</v>
      </c>
      <c r="I153" s="289" t="s">
        <v>239</v>
      </c>
      <c r="J153" s="290"/>
      <c r="K153" s="195" t="s">
        <v>154</v>
      </c>
      <c r="L153" s="398" t="s">
        <v>148</v>
      </c>
      <c r="M153" s="195" t="s">
        <v>145</v>
      </c>
      <c r="N153" s="289" t="s">
        <v>240</v>
      </c>
      <c r="O153" s="291" t="str">
        <f>EXTRACT_WEIGHT_DTYPE(PARAMS("attn_proj_dtype"))</f>
        <v>bf16</v>
      </c>
      <c r="P153" s="292"/>
      <c r="Q153" s="291" t="b">
        <v>0</v>
      </c>
      <c r="R153" s="38"/>
      <c r="S153" s="38"/>
      <c r="AG153" s="38"/>
      <c r="AH153" s="38"/>
      <c r="AI153" s="38"/>
      <c r="AJ153" s="38"/>
      <c r="AK153" s="38"/>
      <c r="AL153" s="38"/>
      <c r="AM153" s="38"/>
      <c r="AN153" s="38"/>
      <c r="AO153" s="38"/>
      <c r="AP153" s="38"/>
      <c r="AQ153" s="38"/>
      <c r="AR153" s="38"/>
      <c r="AS153" s="38"/>
      <c r="AT153" s="38"/>
    </row>
    <row r="154">
      <c r="A154" s="87"/>
      <c r="B154" s="87"/>
      <c r="C154" s="87"/>
      <c r="D154" s="87"/>
      <c r="E154" s="266"/>
      <c r="F154" s="267"/>
      <c r="G154" s="268"/>
      <c r="H154" s="195" t="s">
        <v>242</v>
      </c>
      <c r="I154" s="289" t="s">
        <v>239</v>
      </c>
      <c r="J154" s="290"/>
      <c r="K154" s="289">
        <f t="shared" ref="K154:M154" si="27">PARAMS(K153)</f>
        <v>128</v>
      </c>
      <c r="L154" s="289">
        <f t="shared" si="27"/>
        <v>128</v>
      </c>
      <c r="M154" s="289">
        <f t="shared" si="27"/>
        <v>512</v>
      </c>
      <c r="N154" s="289" t="s">
        <v>240</v>
      </c>
      <c r="O154" s="266"/>
      <c r="P154" s="292">
        <f>SIZEOF_IN_MIB(J154:M154, $O153)</f>
        <v>16</v>
      </c>
      <c r="Q154" s="266"/>
      <c r="R154" s="38"/>
      <c r="S154" s="38"/>
      <c r="AG154" s="38"/>
      <c r="AH154" s="38"/>
      <c r="AI154" s="38"/>
      <c r="AJ154" s="38"/>
      <c r="AK154" s="38"/>
      <c r="AL154" s="38"/>
      <c r="AM154" s="38"/>
      <c r="AN154" s="38"/>
      <c r="AO154" s="38"/>
      <c r="AP154" s="38"/>
      <c r="AQ154" s="38"/>
      <c r="AR154" s="38"/>
      <c r="AS154" s="38"/>
      <c r="AT154" s="38"/>
    </row>
    <row r="155">
      <c r="A155" s="87"/>
      <c r="B155" s="87"/>
      <c r="C155" s="87"/>
      <c r="D155" s="87"/>
      <c r="E155" s="266"/>
      <c r="F155" s="267"/>
      <c r="G155" s="268"/>
      <c r="H155" s="289" t="s">
        <v>244</v>
      </c>
      <c r="I155" s="289" t="s">
        <v>239</v>
      </c>
      <c r="J155" s="290"/>
      <c r="K155" s="290"/>
      <c r="L155" s="289"/>
      <c r="M155" s="289"/>
      <c r="N155" s="289" t="s">
        <v>240</v>
      </c>
      <c r="O155" s="266"/>
      <c r="P155" s="292"/>
      <c r="Q155" s="266"/>
      <c r="R155" s="38"/>
      <c r="S155" s="38"/>
      <c r="AG155" s="38"/>
      <c r="AH155" s="38"/>
      <c r="AI155" s="38"/>
      <c r="AJ155" s="38"/>
      <c r="AK155" s="38"/>
      <c r="AL155" s="38"/>
      <c r="AM155" s="38"/>
      <c r="AN155" s="38"/>
      <c r="AO155" s="38"/>
      <c r="AP155" s="38"/>
      <c r="AQ155" s="38"/>
      <c r="AR155" s="38"/>
      <c r="AS155" s="38"/>
      <c r="AT155" s="38"/>
    </row>
    <row r="156">
      <c r="A156" s="87"/>
      <c r="B156" s="87"/>
      <c r="C156" s="87"/>
      <c r="D156" s="87"/>
      <c r="E156" s="266"/>
      <c r="F156" s="278"/>
      <c r="G156" s="279"/>
      <c r="H156" s="274" t="s">
        <v>246</v>
      </c>
      <c r="I156" s="274" t="s">
        <v>239</v>
      </c>
      <c r="J156" s="261"/>
      <c r="K156" s="274">
        <f t="shared" ref="K156:M156" si="28">K154/SHARDING(K155)</f>
        <v>128</v>
      </c>
      <c r="L156" s="274">
        <f t="shared" si="28"/>
        <v>128</v>
      </c>
      <c r="M156" s="274">
        <f t="shared" si="28"/>
        <v>512</v>
      </c>
      <c r="N156" s="274" t="s">
        <v>240</v>
      </c>
      <c r="O156" s="241"/>
      <c r="P156" s="276">
        <f>SIZEOF_IN_MIB(J156:M156, $O153)</f>
        <v>16</v>
      </c>
      <c r="Q156" s="241"/>
      <c r="R156" s="38"/>
      <c r="S156" s="38"/>
      <c r="T156" s="207"/>
      <c r="U156" s="207"/>
      <c r="V156" s="207"/>
      <c r="W156" s="207"/>
      <c r="X156" s="38"/>
      <c r="Y156" s="38"/>
      <c r="Z156" s="38"/>
      <c r="AA156" s="38"/>
      <c r="AB156" s="38"/>
      <c r="AC156" s="38"/>
      <c r="AD156" s="38"/>
      <c r="AE156" s="38"/>
      <c r="AF156" s="38"/>
      <c r="AG156" s="38"/>
      <c r="AH156" s="38"/>
      <c r="AI156" s="38"/>
      <c r="AJ156" s="38"/>
      <c r="AK156" s="38"/>
      <c r="AL156" s="38"/>
      <c r="AM156" s="38"/>
      <c r="AN156" s="38"/>
      <c r="AO156" s="38"/>
      <c r="AP156" s="38"/>
      <c r="AQ156" s="38"/>
      <c r="AR156" s="38"/>
      <c r="AS156" s="38"/>
      <c r="AT156" s="38"/>
    </row>
    <row r="157">
      <c r="A157" s="87"/>
      <c r="B157" s="87"/>
      <c r="C157" s="87"/>
      <c r="D157" s="87"/>
      <c r="E157" s="266"/>
      <c r="F157" s="259" t="s">
        <v>257</v>
      </c>
      <c r="G157" s="260"/>
      <c r="H157" s="271" t="s">
        <v>238</v>
      </c>
      <c r="I157" s="271" t="s">
        <v>239</v>
      </c>
      <c r="J157" s="269" t="s">
        <v>40</v>
      </c>
      <c r="K157" s="269" t="s">
        <v>38</v>
      </c>
      <c r="L157" s="269" t="s">
        <v>154</v>
      </c>
      <c r="M157" s="269" t="s">
        <v>145</v>
      </c>
      <c r="N157" s="271" t="s">
        <v>240</v>
      </c>
      <c r="O157" s="399" t="s">
        <v>82</v>
      </c>
      <c r="P157" s="273"/>
      <c r="Q157" s="399" t="b">
        <v>0</v>
      </c>
      <c r="R157" s="38"/>
      <c r="S157" s="38"/>
      <c r="T157" s="207"/>
      <c r="U157" s="207"/>
      <c r="V157" s="207"/>
      <c r="W157" s="207"/>
      <c r="X157" s="38"/>
      <c r="Y157" s="38"/>
      <c r="Z157" s="38"/>
      <c r="AA157" s="38"/>
      <c r="AB157" s="38"/>
      <c r="AC157" s="38"/>
      <c r="AD157" s="38"/>
      <c r="AE157" s="38"/>
      <c r="AF157" s="38"/>
      <c r="AG157" s="38"/>
      <c r="AH157" s="38"/>
      <c r="AI157" s="38"/>
      <c r="AJ157" s="38"/>
      <c r="AK157" s="38"/>
      <c r="AL157" s="38"/>
      <c r="AM157" s="38"/>
      <c r="AN157" s="38"/>
      <c r="AO157" s="38"/>
      <c r="AP157" s="38"/>
      <c r="AQ157" s="38"/>
      <c r="AR157" s="38"/>
      <c r="AS157" s="38"/>
      <c r="AT157" s="38"/>
    </row>
    <row r="158">
      <c r="A158" s="87"/>
      <c r="B158" s="87"/>
      <c r="C158" s="87"/>
      <c r="D158" s="87"/>
      <c r="E158" s="266"/>
      <c r="F158" s="267"/>
      <c r="G158" s="268"/>
      <c r="H158" s="262" t="s">
        <v>242</v>
      </c>
      <c r="I158" s="274" t="s">
        <v>239</v>
      </c>
      <c r="J158" s="274">
        <f t="shared" ref="J158:M158" si="29">PARAMS(J157)</f>
        <v>1024</v>
      </c>
      <c r="K158" s="274">
        <f t="shared" si="29"/>
        <v>1</v>
      </c>
      <c r="L158" s="274">
        <f t="shared" si="29"/>
        <v>128</v>
      </c>
      <c r="M158" s="274">
        <f t="shared" si="29"/>
        <v>512</v>
      </c>
      <c r="N158" s="274" t="s">
        <v>240</v>
      </c>
      <c r="O158" s="275"/>
      <c r="P158" s="276">
        <f>SIZEOF_IN_MIB(J158:M158, $O157)</f>
        <v>128</v>
      </c>
      <c r="Q158" s="275"/>
      <c r="R158" s="38"/>
      <c r="S158" s="38"/>
      <c r="T158" s="207"/>
      <c r="U158" s="207"/>
      <c r="V158" s="207"/>
      <c r="W158" s="207"/>
      <c r="X158" s="38"/>
      <c r="Y158" s="38"/>
      <c r="Z158" s="38"/>
      <c r="AA158" s="38"/>
      <c r="AB158" s="38"/>
      <c r="AC158" s="38"/>
      <c r="AD158" s="38"/>
      <c r="AE158" s="38"/>
      <c r="AF158" s="38"/>
      <c r="AG158" s="38"/>
      <c r="AH158" s="38"/>
      <c r="AI158" s="38"/>
      <c r="AJ158" s="38"/>
      <c r="AK158" s="38"/>
      <c r="AL158" s="38"/>
      <c r="AM158" s="38"/>
      <c r="AN158" s="38"/>
      <c r="AO158" s="38"/>
      <c r="AP158" s="38"/>
      <c r="AQ158" s="38"/>
      <c r="AR158" s="38"/>
      <c r="AS158" s="38"/>
      <c r="AT158" s="38"/>
    </row>
    <row r="159">
      <c r="A159" s="87"/>
      <c r="B159" s="87"/>
      <c r="C159" s="87"/>
      <c r="D159" s="87"/>
      <c r="E159" s="266"/>
      <c r="F159" s="267"/>
      <c r="G159" s="268"/>
      <c r="H159" s="271" t="s">
        <v>244</v>
      </c>
      <c r="I159" s="271" t="s">
        <v>239</v>
      </c>
      <c r="J159" s="269" t="s">
        <v>143</v>
      </c>
      <c r="K159" s="269"/>
      <c r="L159" s="269"/>
      <c r="M159" s="271"/>
      <c r="N159" s="271" t="s">
        <v>240</v>
      </c>
      <c r="O159" s="272"/>
      <c r="P159" s="273"/>
      <c r="Q159" s="272"/>
      <c r="R159" s="38"/>
      <c r="S159" s="38"/>
      <c r="T159" s="207"/>
      <c r="U159" s="207"/>
      <c r="V159" s="207"/>
      <c r="W159" s="207"/>
      <c r="X159" s="38"/>
      <c r="Y159" s="38"/>
      <c r="Z159" s="38"/>
      <c r="AA159" s="38"/>
      <c r="AB159" s="38"/>
      <c r="AC159" s="38"/>
      <c r="AD159" s="38"/>
      <c r="AE159" s="38"/>
      <c r="AF159" s="38"/>
      <c r="AG159" s="38"/>
      <c r="AH159" s="38"/>
      <c r="AI159" s="38"/>
      <c r="AJ159" s="38"/>
      <c r="AK159" s="38"/>
      <c r="AL159" s="38"/>
      <c r="AM159" s="38"/>
      <c r="AN159" s="38"/>
      <c r="AO159" s="38"/>
      <c r="AP159" s="38"/>
      <c r="AQ159" s="38"/>
      <c r="AR159" s="38"/>
      <c r="AS159" s="38"/>
      <c r="AT159" s="38"/>
    </row>
    <row r="160">
      <c r="A160" s="87"/>
      <c r="B160" s="87"/>
      <c r="C160" s="87"/>
      <c r="D160" s="87"/>
      <c r="E160" s="266"/>
      <c r="F160" s="278"/>
      <c r="G160" s="279"/>
      <c r="H160" s="274" t="s">
        <v>246</v>
      </c>
      <c r="I160" s="274" t="s">
        <v>239</v>
      </c>
      <c r="J160" s="274">
        <f t="shared" ref="J160:M160" si="30">J158/SHARDING(J159)</f>
        <v>64</v>
      </c>
      <c r="K160" s="274">
        <f t="shared" si="30"/>
        <v>1</v>
      </c>
      <c r="L160" s="274">
        <f t="shared" si="30"/>
        <v>128</v>
      </c>
      <c r="M160" s="274">
        <f t="shared" si="30"/>
        <v>512</v>
      </c>
      <c r="N160" s="274" t="s">
        <v>240</v>
      </c>
      <c r="O160" s="241"/>
      <c r="P160" s="276">
        <f>SIZEOF_IN_MIB(J160:M160, $O157)</f>
        <v>8</v>
      </c>
      <c r="Q160" s="241"/>
      <c r="R160" s="38"/>
      <c r="S160" s="38"/>
      <c r="T160" s="207"/>
      <c r="U160" s="207"/>
      <c r="V160" s="207"/>
      <c r="W160" s="207"/>
      <c r="X160" s="38"/>
      <c r="Y160" s="38"/>
      <c r="Z160" s="38"/>
      <c r="AA160" s="38"/>
      <c r="AB160" s="38"/>
      <c r="AC160" s="38"/>
      <c r="AD160" s="38"/>
      <c r="AE160" s="38"/>
      <c r="AF160" s="38"/>
      <c r="AG160" s="38"/>
      <c r="AH160" s="38"/>
      <c r="AI160" s="38"/>
      <c r="AJ160" s="38"/>
      <c r="AK160" s="38"/>
      <c r="AL160" s="38"/>
      <c r="AM160" s="38"/>
      <c r="AN160" s="38"/>
      <c r="AO160" s="38"/>
      <c r="AP160" s="38"/>
      <c r="AQ160" s="38"/>
      <c r="AR160" s="38"/>
      <c r="AS160" s="38"/>
      <c r="AT160" s="38"/>
    </row>
    <row r="161">
      <c r="A161" s="87"/>
      <c r="B161" s="87"/>
      <c r="C161" s="87"/>
      <c r="D161" s="87"/>
      <c r="E161" s="266"/>
      <c r="F161" s="400" t="s">
        <v>293</v>
      </c>
      <c r="G161" s="385" t="s">
        <v>45</v>
      </c>
      <c r="H161" s="423"/>
      <c r="I161" s="424"/>
      <c r="J161" s="270"/>
      <c r="K161" s="270"/>
      <c r="L161" s="271"/>
      <c r="M161" s="271"/>
      <c r="N161" s="271"/>
      <c r="O161" s="270"/>
      <c r="P161" s="273"/>
      <c r="Q161" s="305"/>
      <c r="T161" s="3"/>
      <c r="U161" s="3"/>
      <c r="V161" s="3"/>
      <c r="W161" s="3"/>
    </row>
    <row r="162">
      <c r="A162" s="87"/>
      <c r="B162" s="38"/>
      <c r="C162" s="38"/>
      <c r="D162" s="38"/>
      <c r="E162" s="266"/>
      <c r="F162" s="277"/>
      <c r="G162" s="385"/>
      <c r="H162" s="274"/>
      <c r="I162" s="418"/>
      <c r="J162" s="261"/>
      <c r="K162" s="261"/>
      <c r="L162" s="274"/>
      <c r="M162" s="274"/>
      <c r="N162" s="274"/>
      <c r="O162" s="261"/>
      <c r="P162" s="276"/>
      <c r="Q162" s="222"/>
      <c r="T162" s="3"/>
      <c r="U162" s="3"/>
      <c r="V162" s="3"/>
      <c r="W162" s="3"/>
    </row>
    <row r="163">
      <c r="A163" s="38"/>
      <c r="B163" s="38"/>
      <c r="C163" s="38"/>
      <c r="D163" s="38"/>
      <c r="E163" s="266"/>
      <c r="F163" s="384" t="s">
        <v>285</v>
      </c>
      <c r="G163" s="385" t="s">
        <v>286</v>
      </c>
      <c r="H163" s="271" t="str">
        <f>VLOOKUP(O149&amp;","&amp;O153,$T$3:$W$12,4, FALSE)</f>
        <v>bf16</v>
      </c>
      <c r="I163" s="419"/>
      <c r="J163" s="270"/>
      <c r="K163" s="270"/>
      <c r="L163" s="271"/>
      <c r="M163" s="271"/>
      <c r="N163" s="271"/>
      <c r="O163" s="270"/>
      <c r="P163" s="273"/>
      <c r="Q163" s="305"/>
      <c r="T163" s="3"/>
      <c r="U163" s="3"/>
      <c r="V163" s="3"/>
      <c r="W163" s="3"/>
    </row>
    <row r="164">
      <c r="A164" s="87"/>
      <c r="B164" s="87"/>
      <c r="C164" s="87"/>
      <c r="D164" s="87"/>
      <c r="E164" s="266"/>
      <c r="F164" s="266"/>
      <c r="G164" s="381" t="s">
        <v>299</v>
      </c>
      <c r="H164" s="420" t="str">
        <f>CALCULATE_FLOPS(J152:M152,J156:M156,L156,K156,H163)</f>
        <v>#N/A</v>
      </c>
      <c r="I164" s="418"/>
      <c r="J164" s="261"/>
      <c r="K164" s="261"/>
      <c r="L164" s="274"/>
      <c r="M164" s="274"/>
      <c r="N164" s="274"/>
      <c r="O164" s="261"/>
      <c r="P164" s="276"/>
      <c r="Q164" s="222"/>
      <c r="T164" s="3"/>
      <c r="U164" s="3"/>
      <c r="V164" s="3"/>
      <c r="W164" s="3"/>
    </row>
    <row r="165">
      <c r="A165" s="87"/>
      <c r="B165" s="87"/>
      <c r="C165" s="87"/>
      <c r="D165" s="87"/>
      <c r="E165" s="266"/>
      <c r="F165" s="277"/>
      <c r="G165" s="388" t="s">
        <v>288</v>
      </c>
      <c r="H165" s="389" t="str">
        <f>COMPUTE_TIME_MS(H164, H163)</f>
        <v>#N/A</v>
      </c>
      <c r="I165" s="390"/>
      <c r="J165" s="391"/>
      <c r="K165" s="391"/>
      <c r="L165" s="392"/>
      <c r="M165" s="392"/>
      <c r="N165" s="392"/>
      <c r="O165" s="391"/>
      <c r="P165" s="393"/>
      <c r="Q165" s="305"/>
      <c r="T165" s="3"/>
      <c r="U165" s="3"/>
      <c r="V165" s="3"/>
      <c r="W165" s="3"/>
    </row>
    <row r="166">
      <c r="A166" s="87"/>
      <c r="B166" s="87"/>
      <c r="C166" s="87"/>
      <c r="D166" s="87"/>
      <c r="E166" s="266"/>
      <c r="F166" s="384" t="s">
        <v>289</v>
      </c>
      <c r="G166" s="381" t="s">
        <v>290</v>
      </c>
      <c r="H166" s="303">
        <f>IF(Q149,0,P152)+IF(Q153,0,P156)+IF(Q157,0,P160)</f>
        <v>26</v>
      </c>
      <c r="I166" s="261"/>
      <c r="J166" s="261"/>
      <c r="K166" s="261"/>
      <c r="L166" s="274"/>
      <c r="M166" s="274"/>
      <c r="N166" s="274"/>
      <c r="O166" s="261"/>
      <c r="P166" s="276"/>
      <c r="Q166" s="222"/>
      <c r="R166" s="38"/>
      <c r="S166" s="38"/>
      <c r="T166" s="207"/>
      <c r="U166" s="207"/>
      <c r="V166" s="207"/>
      <c r="W166" s="207"/>
      <c r="X166" s="38"/>
      <c r="Y166" s="38"/>
      <c r="Z166" s="38"/>
      <c r="AA166" s="38"/>
      <c r="AB166" s="38"/>
      <c r="AC166" s="38"/>
      <c r="AD166" s="38"/>
      <c r="AE166" s="38"/>
      <c r="AF166" s="38"/>
      <c r="AG166" s="38"/>
      <c r="AH166" s="38"/>
      <c r="AI166" s="38"/>
      <c r="AJ166" s="38"/>
      <c r="AK166" s="38"/>
      <c r="AL166" s="38"/>
      <c r="AM166" s="38"/>
      <c r="AN166" s="38"/>
      <c r="AO166" s="38"/>
      <c r="AP166" s="38"/>
      <c r="AQ166" s="38"/>
      <c r="AR166" s="38"/>
      <c r="AS166" s="38"/>
      <c r="AT166" s="38"/>
    </row>
    <row r="167">
      <c r="A167" s="87"/>
      <c r="B167" s="87"/>
      <c r="C167" s="87"/>
      <c r="D167" s="87"/>
      <c r="E167" s="277"/>
      <c r="F167" s="277"/>
      <c r="G167" s="395" t="s">
        <v>291</v>
      </c>
      <c r="H167" s="422" t="str">
        <f>HBM_TIME_MS(H166)</f>
        <v>#N/A</v>
      </c>
      <c r="I167" s="391"/>
      <c r="J167" s="391"/>
      <c r="K167" s="391"/>
      <c r="L167" s="392"/>
      <c r="M167" s="392"/>
      <c r="N167" s="392"/>
      <c r="O167" s="391"/>
      <c r="P167" s="393"/>
      <c r="Q167" s="305"/>
      <c r="R167" s="38"/>
      <c r="S167" s="38"/>
      <c r="T167" s="207"/>
      <c r="U167" s="207"/>
      <c r="V167" s="207"/>
      <c r="W167" s="207"/>
      <c r="X167" s="38"/>
      <c r="Y167" s="38"/>
      <c r="Z167" s="38"/>
      <c r="AA167" s="38"/>
      <c r="AB167" s="38"/>
      <c r="AC167" s="38"/>
      <c r="AD167" s="38"/>
      <c r="AE167" s="38"/>
      <c r="AF167" s="38"/>
      <c r="AG167" s="38"/>
      <c r="AH167" s="38"/>
      <c r="AI167" s="38"/>
      <c r="AJ167" s="38"/>
      <c r="AK167" s="38"/>
      <c r="AL167" s="38"/>
      <c r="AM167" s="38"/>
      <c r="AN167" s="38"/>
      <c r="AO167" s="38"/>
      <c r="AP167" s="38"/>
      <c r="AQ167" s="38"/>
      <c r="AR167" s="38"/>
      <c r="AS167" s="38"/>
      <c r="AT167" s="38"/>
    </row>
    <row r="168">
      <c r="A168" s="87"/>
      <c r="B168" s="87"/>
      <c r="C168" s="87"/>
      <c r="D168" s="87"/>
      <c r="E168" s="258" t="s">
        <v>301</v>
      </c>
      <c r="F168" s="282" t="s">
        <v>249</v>
      </c>
      <c r="G168" s="260"/>
      <c r="H168" s="261" t="s">
        <v>238</v>
      </c>
      <c r="I168" s="261" t="s">
        <v>239</v>
      </c>
      <c r="J168" s="262"/>
      <c r="K168" s="262" t="s">
        <v>40</v>
      </c>
      <c r="L168" s="262" t="s">
        <v>38</v>
      </c>
      <c r="M168" s="425" t="s">
        <v>125</v>
      </c>
      <c r="N168" s="261" t="s">
        <v>240</v>
      </c>
      <c r="O168" s="263" t="str">
        <f>EXTRACT_ACTIVATION_DTYPE(PARAMS("attn_proj_dtype"))</f>
        <v>bf16</v>
      </c>
      <c r="P168" s="276"/>
      <c r="Q168" s="263" t="b">
        <v>0</v>
      </c>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c r="AT168" s="38"/>
    </row>
    <row r="169">
      <c r="A169" s="87"/>
      <c r="B169" s="87"/>
      <c r="C169" s="87"/>
      <c r="D169" s="87"/>
      <c r="E169" s="266"/>
      <c r="F169" s="267"/>
      <c r="G169" s="268"/>
      <c r="H169" s="195" t="s">
        <v>242</v>
      </c>
      <c r="I169" s="290" t="s">
        <v>239</v>
      </c>
      <c r="J169" s="289"/>
      <c r="K169" s="289">
        <f t="shared" ref="K169:M169" si="31">PARAMS(K168)</f>
        <v>1024</v>
      </c>
      <c r="L169" s="290">
        <f t="shared" si="31"/>
        <v>1</v>
      </c>
      <c r="M169" s="290">
        <f t="shared" si="31"/>
        <v>7168</v>
      </c>
      <c r="N169" s="290" t="s">
        <v>240</v>
      </c>
      <c r="O169" s="266"/>
      <c r="P169" s="292">
        <f>SIZEOF_IN_MIB(J169:M169, $O168)</f>
        <v>14</v>
      </c>
      <c r="Q169" s="266"/>
      <c r="R169" s="38"/>
      <c r="S169" s="38"/>
      <c r="T169" s="38"/>
      <c r="U169" s="38"/>
      <c r="V169" s="38"/>
      <c r="W169" s="38"/>
      <c r="X169" s="38"/>
      <c r="Y169" s="38"/>
      <c r="Z169" s="38"/>
      <c r="AA169" s="38"/>
      <c r="AB169" s="38"/>
      <c r="AC169" s="38"/>
      <c r="AD169" s="38"/>
      <c r="AE169" s="38"/>
      <c r="AF169" s="38"/>
      <c r="AG169" s="38"/>
      <c r="AH169" s="38"/>
      <c r="AI169" s="38"/>
      <c r="AJ169" s="38"/>
      <c r="AK169" s="38"/>
      <c r="AL169" s="38"/>
      <c r="AM169" s="38"/>
      <c r="AN169" s="38"/>
      <c r="AO169" s="38"/>
      <c r="AP169" s="38"/>
      <c r="AQ169" s="38"/>
      <c r="AR169" s="38"/>
      <c r="AS169" s="38"/>
      <c r="AT169" s="38"/>
    </row>
    <row r="170">
      <c r="A170" s="87"/>
      <c r="B170" s="87"/>
      <c r="C170" s="87"/>
      <c r="D170" s="87"/>
      <c r="E170" s="266"/>
      <c r="F170" s="267"/>
      <c r="G170" s="268"/>
      <c r="H170" s="289" t="s">
        <v>244</v>
      </c>
      <c r="I170" s="289" t="s">
        <v>239</v>
      </c>
      <c r="J170" s="290"/>
      <c r="K170" s="195" t="s">
        <v>143</v>
      </c>
      <c r="L170" s="195"/>
      <c r="M170" s="289"/>
      <c r="N170" s="289" t="s">
        <v>240</v>
      </c>
      <c r="O170" s="266"/>
      <c r="P170" s="292"/>
      <c r="Q170" s="266"/>
      <c r="R170" s="38"/>
      <c r="S170" s="38"/>
      <c r="T170" s="38"/>
      <c r="U170" s="38"/>
      <c r="V170" s="38"/>
      <c r="W170" s="38"/>
      <c r="X170" s="38"/>
      <c r="Y170" s="38"/>
      <c r="Z170" s="38"/>
      <c r="AA170" s="38"/>
      <c r="AB170" s="38"/>
      <c r="AC170" s="38"/>
      <c r="AD170" s="38"/>
      <c r="AE170" s="38"/>
      <c r="AF170" s="38"/>
      <c r="AG170" s="38"/>
      <c r="AH170" s="38"/>
      <c r="AI170" s="38"/>
      <c r="AJ170" s="38"/>
      <c r="AK170" s="38"/>
      <c r="AL170" s="38"/>
      <c r="AM170" s="38"/>
      <c r="AN170" s="38"/>
      <c r="AO170" s="38"/>
      <c r="AP170" s="38"/>
      <c r="AQ170" s="38"/>
      <c r="AR170" s="38"/>
      <c r="AS170" s="38"/>
      <c r="AT170" s="38"/>
    </row>
    <row r="171">
      <c r="A171" s="87"/>
      <c r="B171" s="87"/>
      <c r="C171" s="87"/>
      <c r="D171" s="87"/>
      <c r="E171" s="266"/>
      <c r="F171" s="278"/>
      <c r="G171" s="279"/>
      <c r="H171" s="195" t="s">
        <v>246</v>
      </c>
      <c r="I171" s="289" t="s">
        <v>239</v>
      </c>
      <c r="J171" s="290"/>
      <c r="K171" s="289">
        <f t="shared" ref="K171:M171" si="32">K169/SHARDING(K170)</f>
        <v>64</v>
      </c>
      <c r="L171" s="289">
        <f t="shared" si="32"/>
        <v>1</v>
      </c>
      <c r="M171" s="289">
        <f t="shared" si="32"/>
        <v>7168</v>
      </c>
      <c r="N171" s="289" t="s">
        <v>240</v>
      </c>
      <c r="O171" s="277"/>
      <c r="P171" s="292">
        <f>SIZEOF_IN_MIB(J171:M171, $O168)</f>
        <v>0.875</v>
      </c>
      <c r="Q171" s="277"/>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8"/>
    </row>
    <row r="172">
      <c r="A172" s="87"/>
      <c r="B172" s="87"/>
      <c r="C172" s="87"/>
      <c r="D172" s="87"/>
      <c r="E172" s="266"/>
      <c r="F172" s="259" t="s">
        <v>253</v>
      </c>
      <c r="G172" s="260"/>
      <c r="H172" s="289" t="s">
        <v>238</v>
      </c>
      <c r="I172" s="289" t="s">
        <v>239</v>
      </c>
      <c r="J172" s="290"/>
      <c r="K172" s="195"/>
      <c r="L172" s="398" t="s">
        <v>125</v>
      </c>
      <c r="M172" s="195" t="s">
        <v>157</v>
      </c>
      <c r="N172" s="289" t="s">
        <v>240</v>
      </c>
      <c r="O172" s="291" t="str">
        <f>EXTRACT_WEIGHT_DTYPE(PARAMS("attn_proj_dtype"))</f>
        <v>bf16</v>
      </c>
      <c r="P172" s="292"/>
      <c r="Q172" s="291" t="b">
        <v>0</v>
      </c>
      <c r="R172" s="38"/>
      <c r="S172" s="38"/>
      <c r="T172" s="38"/>
      <c r="U172" s="38"/>
      <c r="V172" s="38"/>
      <c r="W172" s="38"/>
      <c r="X172" s="38"/>
      <c r="Y172" s="38"/>
      <c r="Z172" s="38"/>
      <c r="AA172" s="38"/>
      <c r="AB172" s="38"/>
      <c r="AC172" s="38"/>
      <c r="AD172" s="38"/>
      <c r="AE172" s="38"/>
      <c r="AF172" s="38"/>
      <c r="AG172" s="38"/>
      <c r="AH172" s="38"/>
      <c r="AI172" s="38"/>
      <c r="AJ172" s="38"/>
      <c r="AK172" s="38"/>
      <c r="AL172" s="38"/>
      <c r="AM172" s="38"/>
      <c r="AN172" s="38"/>
      <c r="AO172" s="38"/>
      <c r="AP172" s="38"/>
      <c r="AQ172" s="38"/>
      <c r="AR172" s="38"/>
      <c r="AS172" s="38"/>
      <c r="AT172" s="38"/>
    </row>
    <row r="173">
      <c r="A173" s="87"/>
      <c r="B173" s="87"/>
      <c r="C173" s="87"/>
      <c r="D173" s="87"/>
      <c r="E173" s="266"/>
      <c r="F173" s="267"/>
      <c r="G173" s="268"/>
      <c r="H173" s="195" t="s">
        <v>242</v>
      </c>
      <c r="I173" s="289" t="s">
        <v>239</v>
      </c>
      <c r="J173" s="290"/>
      <c r="K173" s="289"/>
      <c r="L173" s="289">
        <f t="shared" ref="L173:M173" si="33">PARAMS(L172)</f>
        <v>7168</v>
      </c>
      <c r="M173" s="289">
        <f t="shared" si="33"/>
        <v>576</v>
      </c>
      <c r="N173" s="289" t="s">
        <v>240</v>
      </c>
      <c r="O173" s="266"/>
      <c r="P173" s="292">
        <f>SIZEOF_IN_MIB(J173:M173, $O172)</f>
        <v>7.875</v>
      </c>
      <c r="Q173" s="266"/>
      <c r="R173" s="38"/>
      <c r="S173" s="38"/>
      <c r="T173" s="38"/>
      <c r="U173" s="38"/>
      <c r="V173" s="38"/>
      <c r="W173" s="38"/>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c r="AT173" s="38"/>
    </row>
    <row r="174">
      <c r="A174" s="87"/>
      <c r="B174" s="87"/>
      <c r="C174" s="87"/>
      <c r="D174" s="87"/>
      <c r="E174" s="266"/>
      <c r="F174" s="267"/>
      <c r="G174" s="268"/>
      <c r="H174" s="289" t="s">
        <v>244</v>
      </c>
      <c r="I174" s="289" t="s">
        <v>239</v>
      </c>
      <c r="J174" s="290"/>
      <c r="K174" s="290"/>
      <c r="L174" s="289"/>
      <c r="M174" s="289"/>
      <c r="N174" s="289" t="s">
        <v>240</v>
      </c>
      <c r="O174" s="266"/>
      <c r="P174" s="292"/>
      <c r="Q174" s="266"/>
    </row>
    <row r="175">
      <c r="A175" s="87"/>
      <c r="B175" s="87"/>
      <c r="C175" s="87"/>
      <c r="D175" s="87"/>
      <c r="E175" s="266"/>
      <c r="F175" s="278"/>
      <c r="G175" s="279"/>
      <c r="H175" s="274" t="s">
        <v>246</v>
      </c>
      <c r="I175" s="274" t="s">
        <v>239</v>
      </c>
      <c r="J175" s="261"/>
      <c r="K175" s="274"/>
      <c r="L175" s="274">
        <f t="shared" ref="L175:M175" si="34">L173/SHARDING(L174)</f>
        <v>7168</v>
      </c>
      <c r="M175" s="274">
        <f t="shared" si="34"/>
        <v>576</v>
      </c>
      <c r="N175" s="274" t="s">
        <v>240</v>
      </c>
      <c r="O175" s="241"/>
      <c r="P175" s="276">
        <f>SIZEOF_IN_MIB(J175:M175, $O172)</f>
        <v>7.875</v>
      </c>
      <c r="Q175" s="241"/>
    </row>
    <row r="176">
      <c r="A176" s="87"/>
      <c r="B176" s="87"/>
      <c r="C176" s="87"/>
      <c r="D176" s="87"/>
      <c r="E176" s="266"/>
      <c r="F176" s="259" t="s">
        <v>257</v>
      </c>
      <c r="G176" s="260"/>
      <c r="H176" s="271" t="s">
        <v>238</v>
      </c>
      <c r="I176" s="271" t="s">
        <v>239</v>
      </c>
      <c r="J176" s="270"/>
      <c r="K176" s="269" t="s">
        <v>40</v>
      </c>
      <c r="L176" s="269" t="s">
        <v>38</v>
      </c>
      <c r="M176" s="269" t="s">
        <v>157</v>
      </c>
      <c r="N176" s="271" t="s">
        <v>240</v>
      </c>
      <c r="O176" s="399" t="s">
        <v>82</v>
      </c>
      <c r="P176" s="273"/>
      <c r="Q176" s="399" t="b">
        <v>0</v>
      </c>
    </row>
    <row r="177">
      <c r="A177" s="87"/>
      <c r="B177" s="38"/>
      <c r="C177" s="38"/>
      <c r="D177" s="38"/>
      <c r="E177" s="266"/>
      <c r="F177" s="267"/>
      <c r="G177" s="268"/>
      <c r="H177" s="262" t="s">
        <v>242</v>
      </c>
      <c r="I177" s="274" t="s">
        <v>239</v>
      </c>
      <c r="J177" s="261"/>
      <c r="K177" s="274">
        <f t="shared" ref="K177:M177" si="35">PARAMS(K176)</f>
        <v>1024</v>
      </c>
      <c r="L177" s="274">
        <f t="shared" si="35"/>
        <v>1</v>
      </c>
      <c r="M177" s="274">
        <f t="shared" si="35"/>
        <v>576</v>
      </c>
      <c r="N177" s="274" t="s">
        <v>240</v>
      </c>
      <c r="O177" s="275"/>
      <c r="P177" s="276">
        <f>SIZEOF_IN_MIB(K177:M177, $O176)</f>
        <v>1.125</v>
      </c>
      <c r="Q177" s="275"/>
    </row>
    <row r="178">
      <c r="A178" s="38"/>
      <c r="B178" s="38"/>
      <c r="C178" s="38"/>
      <c r="D178" s="38"/>
      <c r="E178" s="266"/>
      <c r="F178" s="267"/>
      <c r="G178" s="268"/>
      <c r="H178" s="271" t="s">
        <v>244</v>
      </c>
      <c r="I178" s="271" t="s">
        <v>239</v>
      </c>
      <c r="J178" s="270"/>
      <c r="K178" s="269" t="s">
        <v>143</v>
      </c>
      <c r="L178" s="269"/>
      <c r="M178" s="271"/>
      <c r="N178" s="271" t="s">
        <v>240</v>
      </c>
      <c r="O178" s="272"/>
      <c r="P178" s="273"/>
      <c r="Q178" s="272"/>
    </row>
    <row r="179">
      <c r="A179" s="87"/>
      <c r="B179" s="87"/>
      <c r="C179" s="87"/>
      <c r="D179" s="87"/>
      <c r="E179" s="266"/>
      <c r="F179" s="278"/>
      <c r="G179" s="279"/>
      <c r="H179" s="274" t="s">
        <v>246</v>
      </c>
      <c r="I179" s="274" t="s">
        <v>239</v>
      </c>
      <c r="J179" s="274"/>
      <c r="K179" s="274">
        <f t="shared" ref="K179:M179" si="36">K177/SHARDING(K178)</f>
        <v>64</v>
      </c>
      <c r="L179" s="274">
        <f t="shared" si="36"/>
        <v>1</v>
      </c>
      <c r="M179" s="274">
        <f t="shared" si="36"/>
        <v>576</v>
      </c>
      <c r="N179" s="274" t="s">
        <v>240</v>
      </c>
      <c r="O179" s="241"/>
      <c r="P179" s="276">
        <f>SIZEOF_IN_MIB(K179:M179, $O176)</f>
        <v>0.0703125</v>
      </c>
      <c r="Q179" s="241"/>
    </row>
    <row r="180">
      <c r="A180" s="87"/>
      <c r="B180" s="87"/>
      <c r="C180" s="87"/>
      <c r="D180" s="87"/>
      <c r="E180" s="266"/>
      <c r="F180" s="400" t="s">
        <v>293</v>
      </c>
      <c r="G180" s="385" t="s">
        <v>45</v>
      </c>
      <c r="H180" s="423"/>
      <c r="I180" s="424"/>
      <c r="J180" s="270"/>
      <c r="K180" s="270"/>
      <c r="L180" s="271"/>
      <c r="M180" s="271"/>
      <c r="N180" s="271"/>
      <c r="O180" s="270"/>
      <c r="P180" s="273"/>
      <c r="Q180" s="305"/>
    </row>
    <row r="181">
      <c r="A181" s="87"/>
      <c r="B181" s="87"/>
      <c r="C181" s="87"/>
      <c r="D181" s="87"/>
      <c r="E181" s="266"/>
      <c r="F181" s="277"/>
      <c r="G181" s="385"/>
      <c r="H181" s="274"/>
      <c r="I181" s="418"/>
      <c r="J181" s="261"/>
      <c r="K181" s="261"/>
      <c r="L181" s="274"/>
      <c r="M181" s="274"/>
      <c r="N181" s="274"/>
      <c r="O181" s="261"/>
      <c r="P181" s="276"/>
      <c r="Q181" s="222"/>
    </row>
    <row r="182">
      <c r="A182" s="87"/>
      <c r="B182" s="87"/>
      <c r="C182" s="87"/>
      <c r="D182" s="87"/>
      <c r="E182" s="266"/>
      <c r="F182" s="384" t="s">
        <v>285</v>
      </c>
      <c r="G182" s="385" t="s">
        <v>286</v>
      </c>
      <c r="H182" s="271" t="str">
        <f>VLOOKUP(O168&amp;","&amp;O172,$T$3:$W$12,4, FALSE)</f>
        <v>bf16</v>
      </c>
      <c r="I182" s="419"/>
      <c r="J182" s="270"/>
      <c r="K182" s="270"/>
      <c r="L182" s="271"/>
      <c r="M182" s="271"/>
      <c r="N182" s="271"/>
      <c r="O182" s="270"/>
      <c r="P182" s="273"/>
      <c r="Q182" s="305"/>
    </row>
    <row r="183">
      <c r="A183" s="87"/>
      <c r="B183" s="87"/>
      <c r="C183" s="87"/>
      <c r="D183" s="87"/>
      <c r="E183" s="266"/>
      <c r="F183" s="266"/>
      <c r="G183" s="381" t="s">
        <v>299</v>
      </c>
      <c r="H183" s="420" t="str">
        <f>CALCULATE_FLOPS(J171:M171,J175:M175,L175,1,H182)</f>
        <v>#N/A</v>
      </c>
      <c r="I183" s="418"/>
      <c r="J183" s="261"/>
      <c r="K183" s="261"/>
      <c r="L183" s="274"/>
      <c r="M183" s="274"/>
      <c r="N183" s="274"/>
      <c r="O183" s="261"/>
      <c r="P183" s="276"/>
      <c r="Q183" s="222"/>
    </row>
    <row r="184">
      <c r="A184" s="87"/>
      <c r="B184" s="87"/>
      <c r="C184" s="87"/>
      <c r="D184" s="87"/>
      <c r="E184" s="266"/>
      <c r="F184" s="277"/>
      <c r="G184" s="388" t="s">
        <v>288</v>
      </c>
      <c r="H184" s="421" t="str">
        <f>COMPUTE_TIME_MS(H183, H182)</f>
        <v>#N/A</v>
      </c>
      <c r="I184" s="390"/>
      <c r="J184" s="391"/>
      <c r="K184" s="391"/>
      <c r="L184" s="392"/>
      <c r="M184" s="392"/>
      <c r="N184" s="392"/>
      <c r="O184" s="391"/>
      <c r="P184" s="393"/>
      <c r="Q184" s="305"/>
    </row>
    <row r="185">
      <c r="A185" s="87"/>
      <c r="B185" s="87"/>
      <c r="C185" s="87"/>
      <c r="D185" s="87"/>
      <c r="E185" s="266"/>
      <c r="F185" s="384" t="s">
        <v>289</v>
      </c>
      <c r="G185" s="381" t="s">
        <v>290</v>
      </c>
      <c r="H185" s="303">
        <f>IF(Q168,0,P171)+IF(Q172,0,P175)+IF(Q176,0,P179)</f>
        <v>8.8203125</v>
      </c>
      <c r="I185" s="261"/>
      <c r="J185" s="261"/>
      <c r="K185" s="261"/>
      <c r="L185" s="274"/>
      <c r="M185" s="274"/>
      <c r="N185" s="274"/>
      <c r="O185" s="261"/>
      <c r="P185" s="276"/>
      <c r="Q185" s="222"/>
    </row>
    <row r="186">
      <c r="A186" s="87"/>
      <c r="B186" s="87"/>
      <c r="C186" s="87"/>
      <c r="D186" s="87"/>
      <c r="E186" s="277"/>
      <c r="F186" s="277"/>
      <c r="G186" s="395" t="s">
        <v>291</v>
      </c>
      <c r="H186" s="430" t="str">
        <f>HBM_TIME_MS(H185)</f>
        <v>#N/A</v>
      </c>
      <c r="I186" s="391"/>
      <c r="J186" s="391"/>
      <c r="K186" s="391"/>
      <c r="L186" s="392"/>
      <c r="M186" s="392"/>
      <c r="N186" s="392"/>
      <c r="O186" s="391"/>
      <c r="P186" s="393"/>
      <c r="Q186" s="305"/>
    </row>
    <row r="187">
      <c r="A187" s="87"/>
      <c r="B187" s="87"/>
      <c r="C187" s="87"/>
      <c r="D187" s="87"/>
      <c r="E187" s="431" t="s">
        <v>302</v>
      </c>
      <c r="F187" s="400" t="s">
        <v>303</v>
      </c>
      <c r="G187" s="432" t="s">
        <v>259</v>
      </c>
      <c r="H187" s="433" t="s">
        <v>238</v>
      </c>
      <c r="I187" s="261" t="s">
        <v>239</v>
      </c>
      <c r="J187" s="434" t="str">
        <f t="array" ref="J187:M190">J176:M179</f>
        <v/>
      </c>
      <c r="K187" s="262" t="s">
        <v>40</v>
      </c>
      <c r="L187" s="262" t="s">
        <v>38</v>
      </c>
      <c r="M187" s="262" t="s">
        <v>157</v>
      </c>
      <c r="N187" s="274" t="s">
        <v>240</v>
      </c>
      <c r="O187" s="263" t="s">
        <v>63</v>
      </c>
      <c r="P187" s="435"/>
      <c r="Q187" s="436"/>
    </row>
    <row r="188">
      <c r="A188" s="87"/>
      <c r="B188" s="87"/>
      <c r="C188" s="87"/>
      <c r="D188" s="87"/>
      <c r="E188" s="266"/>
      <c r="F188" s="266"/>
      <c r="G188" s="266"/>
      <c r="H188" s="438" t="s">
        <v>242</v>
      </c>
      <c r="I188" s="270" t="s">
        <v>239</v>
      </c>
      <c r="J188" s="439"/>
      <c r="K188" s="270">
        <v>1024.0</v>
      </c>
      <c r="L188" s="271">
        <v>1.0</v>
      </c>
      <c r="M188" s="271">
        <v>576.0</v>
      </c>
      <c r="N188" s="271" t="s">
        <v>240</v>
      </c>
      <c r="O188" s="272"/>
      <c r="P188" s="440">
        <f>SIZEOF_IN_MIB(J188:M188, O187)</f>
        <v>0.5625</v>
      </c>
      <c r="Q188" s="272"/>
    </row>
    <row r="189">
      <c r="A189" s="87"/>
      <c r="B189" s="87"/>
      <c r="C189" s="87"/>
      <c r="D189" s="87"/>
      <c r="E189" s="266"/>
      <c r="F189" s="266"/>
      <c r="G189" s="266"/>
      <c r="H189" s="433" t="s">
        <v>260</v>
      </c>
      <c r="I189" s="261" t="s">
        <v>239</v>
      </c>
      <c r="J189" s="434"/>
      <c r="K189" s="434" t="s">
        <v>143</v>
      </c>
      <c r="L189" s="274"/>
      <c r="M189" s="442"/>
      <c r="N189" s="274" t="s">
        <v>240</v>
      </c>
      <c r="O189" s="275"/>
      <c r="P189" s="443"/>
      <c r="Q189" s="275"/>
    </row>
    <row r="190">
      <c r="A190" s="87"/>
      <c r="B190" s="87"/>
      <c r="C190" s="87"/>
      <c r="D190" s="87"/>
      <c r="E190" s="266"/>
      <c r="F190" s="266"/>
      <c r="G190" s="266"/>
      <c r="H190" s="438" t="s">
        <v>261</v>
      </c>
      <c r="I190" s="270" t="s">
        <v>239</v>
      </c>
      <c r="J190" s="439"/>
      <c r="K190" s="271">
        <v>64.0</v>
      </c>
      <c r="L190" s="271">
        <v>1.0</v>
      </c>
      <c r="M190" s="271">
        <v>576.0</v>
      </c>
      <c r="N190" s="271" t="s">
        <v>240</v>
      </c>
      <c r="O190" s="272"/>
      <c r="P190" s="440">
        <f>SIZEOF_IN_MIB(J190:M190, O187)</f>
        <v>0.03515625</v>
      </c>
      <c r="Q190" s="272"/>
    </row>
    <row r="191">
      <c r="A191" s="87"/>
      <c r="B191" s="87"/>
      <c r="C191" s="87"/>
      <c r="D191" s="87"/>
      <c r="E191" s="266"/>
      <c r="F191" s="266"/>
      <c r="G191" s="266"/>
      <c r="H191" s="433" t="s">
        <v>262</v>
      </c>
      <c r="I191" s="261" t="s">
        <v>239</v>
      </c>
      <c r="J191" s="434"/>
      <c r="K191" s="434"/>
      <c r="L191" s="442"/>
      <c r="M191" s="442"/>
      <c r="N191" s="274" t="s">
        <v>240</v>
      </c>
      <c r="O191" s="275"/>
      <c r="P191" s="435"/>
      <c r="Q191" s="275"/>
    </row>
    <row r="192">
      <c r="A192" s="87"/>
      <c r="B192" s="87"/>
      <c r="C192" s="87"/>
      <c r="D192" s="87"/>
      <c r="E192" s="266"/>
      <c r="F192" s="266"/>
      <c r="G192" s="277"/>
      <c r="H192" s="438" t="s">
        <v>261</v>
      </c>
      <c r="I192" s="270" t="s">
        <v>239</v>
      </c>
      <c r="J192" s="439"/>
      <c r="K192" s="271">
        <f t="shared" ref="K192:M192" si="37">K188/SHARDING(K191)</f>
        <v>1024</v>
      </c>
      <c r="L192" s="271">
        <f t="shared" si="37"/>
        <v>1</v>
      </c>
      <c r="M192" s="271">
        <f t="shared" si="37"/>
        <v>576</v>
      </c>
      <c r="N192" s="271" t="s">
        <v>240</v>
      </c>
      <c r="O192" s="280"/>
      <c r="P192" s="440">
        <f>SIZEOF_IN_MIB(J192:M192, O187)</f>
        <v>0.5625</v>
      </c>
      <c r="Q192" s="280"/>
    </row>
    <row r="193">
      <c r="A193" s="87"/>
      <c r="B193" s="87"/>
      <c r="C193" s="87"/>
      <c r="D193" s="87"/>
      <c r="E193" s="266"/>
      <c r="F193" s="266"/>
      <c r="G193" s="444" t="s">
        <v>263</v>
      </c>
      <c r="H193" s="445"/>
      <c r="I193" s="371"/>
      <c r="J193" s="371"/>
      <c r="K193" s="371"/>
      <c r="L193" s="446"/>
      <c r="M193" s="446"/>
      <c r="N193" s="446"/>
      <c r="O193" s="371"/>
      <c r="P193" s="447"/>
      <c r="Q193" s="371"/>
    </row>
    <row r="194">
      <c r="A194" s="87"/>
      <c r="B194" s="87"/>
      <c r="C194" s="87"/>
      <c r="D194" s="87"/>
      <c r="E194" s="266"/>
      <c r="F194" s="266"/>
      <c r="G194" s="448" t="s">
        <v>264</v>
      </c>
      <c r="H194" s="449">
        <f>SHARDING(K189)*SHARDING(L189)*SHARDING(M189)</f>
        <v>16</v>
      </c>
      <c r="I194" s="439"/>
      <c r="J194" s="439"/>
      <c r="K194" s="439"/>
      <c r="L194" s="450"/>
      <c r="M194" s="450"/>
      <c r="N194" s="450"/>
      <c r="O194" s="439"/>
      <c r="P194" s="451"/>
      <c r="Q194" s="439"/>
    </row>
    <row r="195">
      <c r="A195" s="87"/>
      <c r="B195" s="87"/>
      <c r="C195" s="87"/>
      <c r="D195" s="87"/>
      <c r="E195" s="266"/>
      <c r="F195" s="266"/>
      <c r="G195" s="448" t="s">
        <v>265</v>
      </c>
      <c r="H195" s="452">
        <f>P190 * (H194-1)</f>
        <v>0.52734375</v>
      </c>
      <c r="I195" s="434"/>
      <c r="J195" s="434"/>
      <c r="K195" s="434"/>
      <c r="L195" s="442"/>
      <c r="M195" s="442"/>
      <c r="N195" s="442"/>
      <c r="O195" s="434"/>
      <c r="P195" s="443"/>
      <c r="Q195" s="434"/>
    </row>
    <row r="196">
      <c r="A196" s="87"/>
      <c r="B196" s="87"/>
      <c r="C196" s="87"/>
      <c r="D196" s="87"/>
      <c r="E196" s="266"/>
      <c r="F196" s="266"/>
      <c r="G196" s="448" t="s">
        <v>266</v>
      </c>
      <c r="H196" s="453">
        <f>H195*H194</f>
        <v>8.4375</v>
      </c>
      <c r="I196" s="439"/>
      <c r="J196" s="439"/>
      <c r="K196" s="439"/>
      <c r="L196" s="450"/>
      <c r="M196" s="450"/>
      <c r="N196" s="450"/>
      <c r="O196" s="439"/>
      <c r="P196" s="451"/>
      <c r="Q196" s="439"/>
    </row>
    <row r="197">
      <c r="A197" s="87"/>
      <c r="B197" s="87"/>
      <c r="C197" s="87"/>
      <c r="D197" s="87"/>
      <c r="E197" s="266"/>
      <c r="F197" s="266"/>
      <c r="G197" s="448" t="s">
        <v>267</v>
      </c>
      <c r="H197" s="433" t="str">
        <f>IFS(H194=8,12,
H194=4,4,
H194=2,1,
H194=1,0,
TRUE,NA())</f>
        <v>#N/A</v>
      </c>
      <c r="I197" s="434"/>
      <c r="J197" s="434"/>
      <c r="K197" s="434"/>
      <c r="L197" s="442"/>
      <c r="M197" s="442"/>
      <c r="N197" s="442"/>
      <c r="O197" s="434"/>
      <c r="P197" s="443"/>
      <c r="Q197" s="434"/>
    </row>
    <row r="198">
      <c r="A198" s="87"/>
      <c r="B198" s="87"/>
      <c r="C198" s="87"/>
      <c r="D198" s="87"/>
      <c r="E198" s="266"/>
      <c r="F198" s="266"/>
      <c r="G198" s="454" t="s">
        <v>268</v>
      </c>
      <c r="H198" s="455">
        <v>1.0</v>
      </c>
      <c r="I198" s="439"/>
      <c r="J198" s="439"/>
      <c r="K198" s="439"/>
      <c r="L198" s="450"/>
      <c r="M198" s="450"/>
      <c r="N198" s="450"/>
      <c r="O198" s="439"/>
      <c r="P198" s="451"/>
      <c r="Q198" s="439"/>
    </row>
    <row r="199">
      <c r="A199" s="87"/>
      <c r="B199" s="87"/>
      <c r="C199" s="87"/>
      <c r="D199" s="87"/>
      <c r="E199" s="266"/>
      <c r="F199" s="266"/>
      <c r="G199" s="456" t="s">
        <v>269</v>
      </c>
      <c r="H199" s="457" t="str">
        <f>ALL_GATHER_CHIP2CHIP_TIME_MS2(H196 * H198, H197)</f>
        <v>#N/A</v>
      </c>
      <c r="I199" s="434"/>
      <c r="J199" s="434"/>
      <c r="K199" s="434"/>
      <c r="L199" s="442"/>
      <c r="M199" s="442"/>
      <c r="N199" s="442"/>
      <c r="O199" s="434"/>
      <c r="P199" s="443"/>
      <c r="Q199" s="434"/>
    </row>
    <row r="200">
      <c r="A200" s="87"/>
      <c r="B200" s="87"/>
      <c r="C200" s="87"/>
      <c r="D200" s="87"/>
      <c r="E200" s="266"/>
      <c r="F200" s="266"/>
      <c r="G200" s="454"/>
      <c r="H200" s="458"/>
      <c r="I200" s="439"/>
      <c r="J200" s="439"/>
      <c r="K200" s="439"/>
      <c r="L200" s="450"/>
      <c r="M200" s="450"/>
      <c r="N200" s="450"/>
      <c r="O200" s="439"/>
      <c r="P200" s="451"/>
      <c r="Q200" s="439"/>
    </row>
    <row r="201">
      <c r="A201" s="87"/>
      <c r="B201" s="87"/>
      <c r="C201" s="87"/>
      <c r="D201" s="87"/>
      <c r="E201" s="266"/>
      <c r="F201" s="266"/>
      <c r="G201" s="444" t="s">
        <v>270</v>
      </c>
      <c r="H201" s="445"/>
      <c r="I201" s="371"/>
      <c r="J201" s="371"/>
      <c r="K201" s="371"/>
      <c r="L201" s="446"/>
      <c r="M201" s="446"/>
      <c r="N201" s="446"/>
      <c r="O201" s="371"/>
      <c r="P201" s="447"/>
      <c r="Q201" s="371"/>
    </row>
    <row r="202">
      <c r="A202" s="87"/>
      <c r="B202" s="87"/>
      <c r="C202" s="87"/>
      <c r="D202" s="87"/>
      <c r="E202" s="266"/>
      <c r="F202" s="266"/>
      <c r="G202" s="459" t="s">
        <v>271</v>
      </c>
      <c r="H202" s="460" t="s">
        <v>264</v>
      </c>
      <c r="I202" s="439"/>
      <c r="J202" s="461" t="str">
        <f>SHARDING(K189)*SHARDING(L189)*SHARDING(M189)/HW_SPEC("# of TensorCore per Chip")</f>
        <v>#N/A</v>
      </c>
      <c r="K202" s="439"/>
      <c r="L202" s="450"/>
      <c r="M202" s="450"/>
      <c r="N202" s="450"/>
      <c r="O202" s="439"/>
      <c r="P202" s="451"/>
      <c r="Q202" s="439"/>
    </row>
    <row r="203">
      <c r="A203" s="87"/>
      <c r="B203" s="87"/>
      <c r="C203" s="87"/>
      <c r="D203" s="87"/>
      <c r="E203" s="266"/>
      <c r="F203" s="266"/>
      <c r="G203" s="266"/>
      <c r="H203" s="462" t="s">
        <v>265</v>
      </c>
      <c r="I203" s="434"/>
      <c r="J203" s="452" t="str">
        <f>P190 * HW_SPEC("# of TensorCore per Chip") * (J202-1)</f>
        <v>#N/A</v>
      </c>
      <c r="K203" s="434"/>
      <c r="L203" s="442"/>
      <c r="M203" s="442"/>
      <c r="N203" s="442"/>
      <c r="O203" s="434"/>
      <c r="P203" s="443"/>
      <c r="Q203" s="434"/>
    </row>
    <row r="204">
      <c r="A204" s="87"/>
      <c r="B204" s="87"/>
      <c r="C204" s="87"/>
      <c r="D204" s="87"/>
      <c r="E204" s="266"/>
      <c r="F204" s="266"/>
      <c r="G204" s="266"/>
      <c r="H204" s="460" t="s">
        <v>266</v>
      </c>
      <c r="I204" s="439"/>
      <c r="J204" s="453" t="str">
        <f>J203*J202</f>
        <v>#N/A</v>
      </c>
      <c r="K204" s="439"/>
      <c r="L204" s="450"/>
      <c r="M204" s="450"/>
      <c r="N204" s="450"/>
      <c r="O204" s="439"/>
      <c r="P204" s="451"/>
      <c r="Q204" s="439"/>
    </row>
    <row r="205">
      <c r="A205" s="87"/>
      <c r="B205" s="87"/>
      <c r="C205" s="87"/>
      <c r="D205" s="87"/>
      <c r="E205" s="266"/>
      <c r="F205" s="266"/>
      <c r="G205" s="266"/>
      <c r="H205" s="462" t="s">
        <v>267</v>
      </c>
      <c r="I205" s="434"/>
      <c r="J205" s="463" t="str">
        <f>IFS(J202=8,12,
J202=4,4,
J202=2,1,
J202=1,0,
TRUE,NA())</f>
        <v>#N/A</v>
      </c>
      <c r="K205" s="434"/>
      <c r="L205" s="442"/>
      <c r="M205" s="442"/>
      <c r="N205" s="442"/>
      <c r="O205" s="434"/>
      <c r="P205" s="443"/>
      <c r="Q205" s="434"/>
    </row>
    <row r="206">
      <c r="A206" s="87"/>
      <c r="B206" s="87"/>
      <c r="C206" s="87"/>
      <c r="D206" s="87"/>
      <c r="E206" s="266"/>
      <c r="F206" s="266"/>
      <c r="G206" s="266"/>
      <c r="H206" s="458" t="s">
        <v>268</v>
      </c>
      <c r="I206" s="439"/>
      <c r="J206" s="270">
        <v>2.0</v>
      </c>
      <c r="K206" s="439"/>
      <c r="L206" s="450"/>
      <c r="M206" s="450"/>
      <c r="N206" s="450"/>
      <c r="O206" s="439"/>
      <c r="P206" s="451"/>
      <c r="Q206" s="439"/>
    </row>
    <row r="207">
      <c r="A207" s="87"/>
      <c r="B207" s="87"/>
      <c r="C207" s="87"/>
      <c r="D207" s="87"/>
      <c r="E207" s="266"/>
      <c r="F207" s="266"/>
      <c r="G207" s="277"/>
      <c r="H207" s="462" t="s">
        <v>269</v>
      </c>
      <c r="I207" s="434"/>
      <c r="J207" s="464" t="str">
        <f>ALL_GATHER_CHIP2CHIP_TIME_MS2(J204 * J206, J205)</f>
        <v>#N/A</v>
      </c>
      <c r="K207" s="434"/>
      <c r="L207" s="442"/>
      <c r="M207" s="442"/>
      <c r="N207" s="442"/>
      <c r="O207" s="434"/>
      <c r="P207" s="443"/>
      <c r="Q207" s="434"/>
    </row>
    <row r="208">
      <c r="A208" s="87"/>
      <c r="B208" s="87"/>
      <c r="C208" s="87"/>
      <c r="D208" s="87"/>
      <c r="E208" s="266"/>
      <c r="F208" s="266"/>
      <c r="G208" s="459" t="s">
        <v>272</v>
      </c>
      <c r="H208" s="460" t="s">
        <v>264</v>
      </c>
      <c r="I208" s="439"/>
      <c r="J208" s="465" t="str">
        <f>HW_SPEC("# of TensorCore per Chip")</f>
        <v>#N/A</v>
      </c>
      <c r="K208" s="439"/>
      <c r="L208" s="450"/>
      <c r="M208" s="450"/>
      <c r="N208" s="450"/>
      <c r="O208" s="439"/>
      <c r="P208" s="451"/>
      <c r="Q208" s="439"/>
    </row>
    <row r="209">
      <c r="A209" s="87"/>
      <c r="B209" s="87"/>
      <c r="C209" s="87"/>
      <c r="D209" s="87"/>
      <c r="E209" s="266"/>
      <c r="F209" s="266"/>
      <c r="G209" s="266"/>
      <c r="H209" s="462" t="s">
        <v>265</v>
      </c>
      <c r="I209" s="434"/>
      <c r="J209" s="452" t="str">
        <f>P190*J202 * (J208-1)</f>
        <v>#N/A</v>
      </c>
      <c r="K209" s="434"/>
      <c r="L209" s="442"/>
      <c r="M209" s="442"/>
      <c r="N209" s="442"/>
      <c r="O209" s="434"/>
      <c r="P209" s="443"/>
      <c r="Q209" s="434"/>
    </row>
    <row r="210">
      <c r="A210" s="87"/>
      <c r="B210" s="87"/>
      <c r="C210" s="87"/>
      <c r="D210" s="87"/>
      <c r="E210" s="266"/>
      <c r="F210" s="266"/>
      <c r="G210" s="266"/>
      <c r="H210" s="460" t="s">
        <v>266</v>
      </c>
      <c r="I210" s="439"/>
      <c r="J210" s="453" t="str">
        <f>J209*J208</f>
        <v>#N/A</v>
      </c>
      <c r="K210" s="439"/>
      <c r="L210" s="450"/>
      <c r="M210" s="450"/>
      <c r="N210" s="450"/>
      <c r="O210" s="439"/>
      <c r="P210" s="451"/>
      <c r="Q210" s="439"/>
    </row>
    <row r="211">
      <c r="A211" s="87"/>
      <c r="B211" s="87"/>
      <c r="C211" s="87"/>
      <c r="D211" s="87"/>
      <c r="E211" s="266"/>
      <c r="F211" s="266"/>
      <c r="G211" s="266"/>
      <c r="H211" s="462" t="s">
        <v>269</v>
      </c>
      <c r="I211" s="434"/>
      <c r="J211" s="466" t="str">
        <f>ALL_GATHER_CORE2CORE_TIME_MS(J210)</f>
        <v>#N/A</v>
      </c>
      <c r="K211" s="434"/>
      <c r="L211" s="442"/>
      <c r="M211" s="442"/>
      <c r="N211" s="442"/>
      <c r="O211" s="434"/>
      <c r="P211" s="443"/>
      <c r="Q211" s="434"/>
    </row>
    <row r="212">
      <c r="A212" s="87"/>
      <c r="B212" s="87"/>
      <c r="C212" s="87"/>
      <c r="D212" s="87"/>
      <c r="E212" s="266"/>
      <c r="F212" s="266"/>
      <c r="G212" s="277"/>
      <c r="H212" s="467" t="s">
        <v>304</v>
      </c>
      <c r="I212" s="439"/>
      <c r="J212" s="468" t="str">
        <f>J211/J202</f>
        <v>#N/A</v>
      </c>
      <c r="K212" s="439"/>
      <c r="L212" s="450"/>
      <c r="M212" s="450"/>
      <c r="N212" s="450"/>
      <c r="O212" s="439"/>
      <c r="P212" s="451"/>
      <c r="Q212" s="439"/>
    </row>
    <row r="213">
      <c r="A213" s="87"/>
      <c r="B213" s="87"/>
      <c r="C213" s="87"/>
      <c r="D213" s="87"/>
      <c r="E213" s="266"/>
      <c r="F213" s="266"/>
      <c r="G213" s="456" t="s">
        <v>274</v>
      </c>
      <c r="H213" s="469" t="str">
        <f>J207+J212</f>
        <v>#N/A</v>
      </c>
      <c r="I213" s="434"/>
      <c r="J213" s="470"/>
      <c r="K213" s="434"/>
      <c r="L213" s="442"/>
      <c r="M213" s="442"/>
      <c r="N213" s="442"/>
      <c r="O213" s="434"/>
      <c r="P213" s="443"/>
      <c r="Q213" s="434"/>
    </row>
    <row r="214">
      <c r="A214" s="87"/>
      <c r="B214" s="87"/>
      <c r="C214" s="87"/>
      <c r="D214" s="87"/>
      <c r="E214" s="266"/>
      <c r="F214" s="266"/>
      <c r="G214" s="454"/>
      <c r="H214" s="471"/>
      <c r="I214" s="439"/>
      <c r="J214" s="472"/>
      <c r="K214" s="439"/>
      <c r="L214" s="450"/>
      <c r="M214" s="450"/>
      <c r="N214" s="450"/>
      <c r="O214" s="439"/>
      <c r="P214" s="451"/>
      <c r="Q214" s="439"/>
    </row>
    <row r="215">
      <c r="A215" s="87"/>
      <c r="B215" s="87"/>
      <c r="C215" s="87"/>
      <c r="D215" s="87"/>
      <c r="E215" s="266"/>
      <c r="F215" s="266"/>
      <c r="G215" s="473" t="s">
        <v>280</v>
      </c>
      <c r="H215" s="370" t="s">
        <v>281</v>
      </c>
      <c r="I215" s="371"/>
      <c r="J215" s="371"/>
      <c r="K215" s="371"/>
      <c r="L215" s="446"/>
      <c r="M215" s="446"/>
      <c r="N215" s="446"/>
      <c r="O215" s="371"/>
      <c r="P215" s="447"/>
      <c r="Q215" s="371"/>
    </row>
    <row r="216">
      <c r="A216" s="87"/>
      <c r="B216" s="87"/>
      <c r="C216" s="87"/>
      <c r="D216" s="87"/>
      <c r="E216" s="266"/>
      <c r="F216" s="266"/>
      <c r="G216" s="473" t="s">
        <v>298</v>
      </c>
      <c r="H216" s="474">
        <f>IFS(H215=G193,H199,
H215=G201,H213 ,
TRUE,0)</f>
        <v>0</v>
      </c>
      <c r="I216" s="371"/>
      <c r="J216" s="371"/>
      <c r="K216" s="371"/>
      <c r="L216" s="446"/>
      <c r="M216" s="446"/>
      <c r="N216" s="446"/>
      <c r="O216" s="371"/>
      <c r="P216" s="475"/>
      <c r="Q216" s="371"/>
    </row>
    <row r="217">
      <c r="A217" s="87"/>
      <c r="B217" s="87"/>
      <c r="C217" s="87"/>
      <c r="D217" s="87"/>
      <c r="E217" s="258" t="s">
        <v>305</v>
      </c>
      <c r="F217" s="282" t="s">
        <v>249</v>
      </c>
      <c r="G217" s="260"/>
      <c r="H217" s="290" t="s">
        <v>238</v>
      </c>
      <c r="I217" s="290" t="s">
        <v>239</v>
      </c>
      <c r="J217" s="195" t="s">
        <v>40</v>
      </c>
      <c r="K217" s="195" t="s">
        <v>38</v>
      </c>
      <c r="L217" s="195" t="s">
        <v>154</v>
      </c>
      <c r="M217" s="398" t="s">
        <v>145</v>
      </c>
      <c r="N217" s="290" t="s">
        <v>240</v>
      </c>
      <c r="O217" s="291" t="str">
        <f>PARAMS("attn_kv_k_dtype")</f>
        <v>bf16</v>
      </c>
      <c r="P217" s="292"/>
      <c r="Q217" s="291" t="b">
        <v>0</v>
      </c>
    </row>
    <row r="218">
      <c r="A218" s="87"/>
      <c r="B218" s="87"/>
      <c r="C218" s="87"/>
      <c r="D218" s="87"/>
      <c r="E218" s="266"/>
      <c r="F218" s="267"/>
      <c r="G218" s="268"/>
      <c r="H218" s="195" t="s">
        <v>242</v>
      </c>
      <c r="I218" s="290" t="s">
        <v>239</v>
      </c>
      <c r="J218" s="289">
        <f t="shared" ref="J218:M218" si="38">PARAMS(J217)</f>
        <v>1024</v>
      </c>
      <c r="K218" s="290">
        <f t="shared" si="38"/>
        <v>1</v>
      </c>
      <c r="L218" s="290">
        <f t="shared" si="38"/>
        <v>128</v>
      </c>
      <c r="M218" s="290">
        <f t="shared" si="38"/>
        <v>512</v>
      </c>
      <c r="N218" s="290" t="s">
        <v>240</v>
      </c>
      <c r="O218" s="266"/>
      <c r="P218" s="292">
        <f>SIZEOF_IN_MIB(J218:M218, $O217)</f>
        <v>128</v>
      </c>
      <c r="Q218" s="266"/>
    </row>
    <row r="219">
      <c r="A219" s="87"/>
      <c r="B219" s="87"/>
      <c r="C219" s="87"/>
      <c r="D219" s="87"/>
      <c r="E219" s="266"/>
      <c r="F219" s="267"/>
      <c r="G219" s="268"/>
      <c r="H219" s="289" t="s">
        <v>244</v>
      </c>
      <c r="I219" s="289" t="s">
        <v>239</v>
      </c>
      <c r="J219" s="195" t="s">
        <v>143</v>
      </c>
      <c r="K219" s="195"/>
      <c r="L219" s="195"/>
      <c r="M219" s="289"/>
      <c r="N219" s="289" t="s">
        <v>240</v>
      </c>
      <c r="O219" s="266"/>
      <c r="P219" s="292"/>
      <c r="Q219" s="266"/>
    </row>
    <row r="220">
      <c r="A220" s="87"/>
      <c r="B220" s="87"/>
      <c r="C220" s="87"/>
      <c r="D220" s="87"/>
      <c r="E220" s="266"/>
      <c r="F220" s="278"/>
      <c r="G220" s="279"/>
      <c r="H220" s="195" t="s">
        <v>246</v>
      </c>
      <c r="I220" s="289" t="s">
        <v>239</v>
      </c>
      <c r="J220" s="289">
        <f t="shared" ref="J220:M220" si="39">J218/SHARDING(J219)</f>
        <v>64</v>
      </c>
      <c r="K220" s="289">
        <f t="shared" si="39"/>
        <v>1</v>
      </c>
      <c r="L220" s="289">
        <f t="shared" si="39"/>
        <v>128</v>
      </c>
      <c r="M220" s="289">
        <f t="shared" si="39"/>
        <v>512</v>
      </c>
      <c r="N220" s="289" t="s">
        <v>240</v>
      </c>
      <c r="O220" s="277"/>
      <c r="P220" s="292">
        <f>SIZEOF_IN_MIB(J220:M220, $O217)</f>
        <v>8</v>
      </c>
      <c r="Q220" s="277"/>
    </row>
    <row r="221">
      <c r="A221" s="87"/>
      <c r="B221" s="87"/>
      <c r="C221" s="87"/>
      <c r="D221" s="87"/>
      <c r="E221" s="266"/>
      <c r="F221" s="259" t="s">
        <v>253</v>
      </c>
      <c r="G221" s="260"/>
      <c r="H221" s="289" t="s">
        <v>238</v>
      </c>
      <c r="I221" s="289" t="s">
        <v>239</v>
      </c>
      <c r="J221" s="290"/>
      <c r="K221" s="195" t="s">
        <v>40</v>
      </c>
      <c r="L221" s="195" t="s">
        <v>42</v>
      </c>
      <c r="M221" s="398" t="s">
        <v>145</v>
      </c>
      <c r="N221" s="289" t="s">
        <v>240</v>
      </c>
      <c r="O221" s="291" t="str">
        <f>PARAMS("kv_dtype")</f>
        <v>fp8</v>
      </c>
      <c r="P221" s="292"/>
      <c r="Q221" s="291" t="b">
        <v>0</v>
      </c>
    </row>
    <row r="222">
      <c r="E222" s="266"/>
      <c r="F222" s="267"/>
      <c r="G222" s="268"/>
      <c r="H222" s="195" t="s">
        <v>242</v>
      </c>
      <c r="I222" s="289" t="s">
        <v>239</v>
      </c>
      <c r="J222" s="290"/>
      <c r="K222" s="289">
        <f t="shared" ref="K222:M222" si="40">PARAMS(K221)</f>
        <v>1024</v>
      </c>
      <c r="L222" s="289">
        <f t="shared" si="40"/>
        <v>5120</v>
      </c>
      <c r="M222" s="289">
        <f t="shared" si="40"/>
        <v>512</v>
      </c>
      <c r="N222" s="289" t="s">
        <v>240</v>
      </c>
      <c r="O222" s="266"/>
      <c r="P222" s="292">
        <f>SIZEOF_IN_MIB(J222:M222, $O221)</f>
        <v>2560</v>
      </c>
      <c r="Q222" s="266"/>
    </row>
    <row r="223">
      <c r="E223" s="266"/>
      <c r="F223" s="267"/>
      <c r="G223" s="268"/>
      <c r="H223" s="289" t="s">
        <v>244</v>
      </c>
      <c r="I223" s="289" t="s">
        <v>239</v>
      </c>
      <c r="J223" s="290"/>
      <c r="K223" s="195" t="s">
        <v>143</v>
      </c>
      <c r="L223" s="289"/>
      <c r="M223" s="289"/>
      <c r="N223" s="289" t="s">
        <v>240</v>
      </c>
      <c r="O223" s="266"/>
      <c r="P223" s="292"/>
      <c r="Q223" s="266"/>
    </row>
    <row r="224">
      <c r="E224" s="266"/>
      <c r="F224" s="278"/>
      <c r="G224" s="279"/>
      <c r="H224" s="274" t="s">
        <v>246</v>
      </c>
      <c r="I224" s="274" t="s">
        <v>239</v>
      </c>
      <c r="J224" s="261"/>
      <c r="K224" s="274">
        <f t="shared" ref="K224:M224" si="41">K222/SHARDING(K223)</f>
        <v>64</v>
      </c>
      <c r="L224" s="274">
        <f t="shared" si="41"/>
        <v>5120</v>
      </c>
      <c r="M224" s="274">
        <f t="shared" si="41"/>
        <v>512</v>
      </c>
      <c r="N224" s="274" t="s">
        <v>240</v>
      </c>
      <c r="O224" s="241"/>
      <c r="P224" s="276">
        <f>SIZEOF_IN_MIB(J224:M224, $O221)</f>
        <v>160</v>
      </c>
      <c r="Q224" s="241"/>
    </row>
    <row r="225">
      <c r="E225" s="266"/>
      <c r="F225" s="259" t="s">
        <v>257</v>
      </c>
      <c r="G225" s="260"/>
      <c r="H225" s="271" t="s">
        <v>238</v>
      </c>
      <c r="I225" s="271" t="s">
        <v>239</v>
      </c>
      <c r="J225" s="269" t="s">
        <v>40</v>
      </c>
      <c r="K225" s="269" t="s">
        <v>38</v>
      </c>
      <c r="L225" s="269" t="s">
        <v>42</v>
      </c>
      <c r="M225" s="269" t="s">
        <v>154</v>
      </c>
      <c r="N225" s="271" t="s">
        <v>240</v>
      </c>
      <c r="O225" s="399" t="s">
        <v>82</v>
      </c>
      <c r="P225" s="273"/>
      <c r="Q225" s="399" t="b">
        <v>1</v>
      </c>
    </row>
    <row r="226">
      <c r="E226" s="266"/>
      <c r="F226" s="267"/>
      <c r="G226" s="268"/>
      <c r="H226" s="262" t="s">
        <v>242</v>
      </c>
      <c r="I226" s="274" t="s">
        <v>239</v>
      </c>
      <c r="J226" s="274">
        <f t="shared" ref="J226:M226" si="42">PARAMS(J225)</f>
        <v>1024</v>
      </c>
      <c r="K226" s="274">
        <f t="shared" si="42"/>
        <v>1</v>
      </c>
      <c r="L226" s="274">
        <f t="shared" si="42"/>
        <v>5120</v>
      </c>
      <c r="M226" s="274">
        <f t="shared" si="42"/>
        <v>128</v>
      </c>
      <c r="N226" s="274" t="s">
        <v>240</v>
      </c>
      <c r="O226" s="275"/>
      <c r="P226" s="276">
        <f>SIZEOF_IN_MIB(J226:M226, $O225)</f>
        <v>1280</v>
      </c>
      <c r="Q226" s="275"/>
    </row>
    <row r="227">
      <c r="E227" s="266"/>
      <c r="F227" s="267"/>
      <c r="G227" s="268"/>
      <c r="H227" s="271" t="s">
        <v>244</v>
      </c>
      <c r="I227" s="271" t="s">
        <v>239</v>
      </c>
      <c r="J227" s="269" t="s">
        <v>143</v>
      </c>
      <c r="K227" s="269"/>
      <c r="L227" s="269"/>
      <c r="M227" s="271"/>
      <c r="N227" s="271" t="s">
        <v>240</v>
      </c>
      <c r="O227" s="272"/>
      <c r="P227" s="273"/>
      <c r="Q227" s="272"/>
    </row>
    <row r="228">
      <c r="E228" s="266"/>
      <c r="F228" s="278"/>
      <c r="G228" s="279"/>
      <c r="H228" s="274" t="s">
        <v>246</v>
      </c>
      <c r="I228" s="274" t="s">
        <v>239</v>
      </c>
      <c r="J228" s="274">
        <f t="shared" ref="J228:M228" si="43">J226/SHARDING(J227)</f>
        <v>64</v>
      </c>
      <c r="K228" s="274">
        <f t="shared" si="43"/>
        <v>1</v>
      </c>
      <c r="L228" s="274">
        <f t="shared" si="43"/>
        <v>5120</v>
      </c>
      <c r="M228" s="274">
        <f t="shared" si="43"/>
        <v>128</v>
      </c>
      <c r="N228" s="274" t="s">
        <v>240</v>
      </c>
      <c r="O228" s="241"/>
      <c r="P228" s="276">
        <f>SIZEOF_IN_MIB(J228:M228, $O225)</f>
        <v>80</v>
      </c>
      <c r="Q228" s="241"/>
    </row>
    <row r="229">
      <c r="E229" s="266"/>
      <c r="F229" s="400" t="s">
        <v>293</v>
      </c>
      <c r="G229" s="385" t="s">
        <v>45</v>
      </c>
      <c r="H229" s="476" t="s">
        <v>306</v>
      </c>
      <c r="I229" s="270"/>
      <c r="J229" s="270"/>
      <c r="K229" s="270"/>
      <c r="L229" s="271"/>
      <c r="M229" s="271"/>
      <c r="N229" s="271"/>
      <c r="O229" s="477"/>
      <c r="P229" s="273"/>
      <c r="Q229" s="477"/>
    </row>
    <row r="230">
      <c r="E230" s="266"/>
      <c r="F230" s="277"/>
      <c r="G230" s="385"/>
      <c r="H230" s="274"/>
      <c r="I230" s="418"/>
      <c r="J230" s="261"/>
      <c r="K230" s="261"/>
      <c r="L230" s="274"/>
      <c r="M230" s="274"/>
      <c r="N230" s="274"/>
      <c r="O230" s="261"/>
      <c r="P230" s="276"/>
      <c r="Q230" s="222"/>
    </row>
    <row r="231">
      <c r="E231" s="266"/>
      <c r="F231" s="384" t="s">
        <v>285</v>
      </c>
      <c r="G231" s="385" t="s">
        <v>286</v>
      </c>
      <c r="H231" s="271" t="str">
        <f>VLOOKUP(O217&amp;","&amp;O221,$T$3:$W$12,4, FALSE)</f>
        <v>bf16</v>
      </c>
      <c r="I231" s="419"/>
      <c r="J231" s="270"/>
      <c r="K231" s="270"/>
      <c r="L231" s="271"/>
      <c r="M231" s="271"/>
      <c r="N231" s="271"/>
      <c r="O231" s="270"/>
      <c r="P231" s="273"/>
      <c r="Q231" s="305"/>
    </row>
    <row r="232">
      <c r="E232" s="266"/>
      <c r="F232" s="266"/>
      <c r="G232" s="381" t="s">
        <v>299</v>
      </c>
      <c r="H232" s="420" t="str">
        <f>CALCULATE_FLOPS(J220:M220,J224:M224,M224,K224,H231)</f>
        <v>#N/A</v>
      </c>
      <c r="I232" s="418"/>
      <c r="J232" s="261"/>
      <c r="K232" s="261"/>
      <c r="L232" s="274"/>
      <c r="M232" s="274"/>
      <c r="N232" s="274"/>
      <c r="O232" s="261"/>
      <c r="P232" s="276"/>
      <c r="Q232" s="222"/>
    </row>
    <row r="233">
      <c r="E233" s="266"/>
      <c r="F233" s="277"/>
      <c r="G233" s="388" t="s">
        <v>288</v>
      </c>
      <c r="H233" s="389" t="str">
        <f>COMPUTE_TIME_MS(H232, H231)</f>
        <v>#N/A</v>
      </c>
      <c r="I233" s="390"/>
      <c r="J233" s="391"/>
      <c r="K233" s="391"/>
      <c r="L233" s="392"/>
      <c r="M233" s="392"/>
      <c r="N233" s="392"/>
      <c r="O233" s="391"/>
      <c r="P233" s="393"/>
      <c r="Q233" s="305"/>
    </row>
    <row r="234">
      <c r="E234" s="266"/>
      <c r="F234" s="384" t="s">
        <v>289</v>
      </c>
      <c r="G234" s="381" t="s">
        <v>290</v>
      </c>
      <c r="H234" s="303">
        <f>IF(Q217,0,P220)+IF(Q221,0,P224)+IF(Q225,0,P228)</f>
        <v>168</v>
      </c>
      <c r="I234" s="261"/>
      <c r="J234" s="261"/>
      <c r="K234" s="261"/>
      <c r="L234" s="274"/>
      <c r="M234" s="274"/>
      <c r="N234" s="274"/>
      <c r="O234" s="261"/>
      <c r="P234" s="276"/>
      <c r="Q234" s="222"/>
    </row>
    <row r="235">
      <c r="E235" s="277"/>
      <c r="F235" s="277"/>
      <c r="G235" s="395" t="s">
        <v>291</v>
      </c>
      <c r="H235" s="430" t="str">
        <f>HBM_TIME_MS(H234)</f>
        <v>#N/A</v>
      </c>
      <c r="I235" s="391"/>
      <c r="J235" s="391"/>
      <c r="K235" s="391"/>
      <c r="L235" s="392"/>
      <c r="M235" s="392"/>
      <c r="N235" s="392"/>
      <c r="O235" s="391"/>
      <c r="P235" s="393"/>
      <c r="Q235" s="305"/>
    </row>
    <row r="236">
      <c r="E236" s="258" t="s">
        <v>307</v>
      </c>
      <c r="F236" s="282" t="s">
        <v>249</v>
      </c>
      <c r="G236" s="260"/>
      <c r="H236" s="290" t="s">
        <v>238</v>
      </c>
      <c r="I236" s="290" t="s">
        <v>239</v>
      </c>
      <c r="J236" s="195" t="s">
        <v>40</v>
      </c>
      <c r="K236" s="195" t="s">
        <v>38</v>
      </c>
      <c r="L236" s="195" t="s">
        <v>154</v>
      </c>
      <c r="M236" s="398" t="s">
        <v>151</v>
      </c>
      <c r="N236" s="290" t="s">
        <v>240</v>
      </c>
      <c r="O236" s="291" t="str">
        <f>PARAMS("attn_kv_k_dtype")</f>
        <v>bf16</v>
      </c>
      <c r="P236" s="292"/>
      <c r="Q236" s="291" t="b">
        <v>0</v>
      </c>
    </row>
    <row r="237">
      <c r="E237" s="266"/>
      <c r="F237" s="267"/>
      <c r="G237" s="268"/>
      <c r="H237" s="195" t="s">
        <v>242</v>
      </c>
      <c r="I237" s="290" t="s">
        <v>239</v>
      </c>
      <c r="J237" s="289">
        <f t="shared" ref="J237:M237" si="44">PARAMS(J236)</f>
        <v>1024</v>
      </c>
      <c r="K237" s="290">
        <f t="shared" si="44"/>
        <v>1</v>
      </c>
      <c r="L237" s="290">
        <f t="shared" si="44"/>
        <v>128</v>
      </c>
      <c r="M237" s="290">
        <f t="shared" si="44"/>
        <v>64</v>
      </c>
      <c r="N237" s="290" t="s">
        <v>240</v>
      </c>
      <c r="O237" s="266"/>
      <c r="P237" s="292">
        <f>SIZEOF_IN_MIB(J237:M237, $O236)</f>
        <v>16</v>
      </c>
      <c r="Q237" s="266"/>
    </row>
    <row r="238">
      <c r="E238" s="266"/>
      <c r="F238" s="267"/>
      <c r="G238" s="268"/>
      <c r="H238" s="289" t="s">
        <v>244</v>
      </c>
      <c r="I238" s="289" t="s">
        <v>239</v>
      </c>
      <c r="J238" s="195" t="s">
        <v>143</v>
      </c>
      <c r="K238" s="195"/>
      <c r="L238" s="195"/>
      <c r="M238" s="289"/>
      <c r="N238" s="289" t="s">
        <v>240</v>
      </c>
      <c r="O238" s="266"/>
      <c r="P238" s="292"/>
      <c r="Q238" s="266"/>
    </row>
    <row r="239">
      <c r="E239" s="266"/>
      <c r="F239" s="278"/>
      <c r="G239" s="279"/>
      <c r="H239" s="195" t="s">
        <v>246</v>
      </c>
      <c r="I239" s="289" t="s">
        <v>239</v>
      </c>
      <c r="J239" s="289">
        <f t="shared" ref="J239:M239" si="45">J237/SHARDING(J238)</f>
        <v>64</v>
      </c>
      <c r="K239" s="289">
        <f t="shared" si="45"/>
        <v>1</v>
      </c>
      <c r="L239" s="289">
        <f t="shared" si="45"/>
        <v>128</v>
      </c>
      <c r="M239" s="289">
        <f t="shared" si="45"/>
        <v>64</v>
      </c>
      <c r="N239" s="289" t="s">
        <v>240</v>
      </c>
      <c r="O239" s="277"/>
      <c r="P239" s="292">
        <f>SIZEOF_IN_MIB(J239:M239, $O236)</f>
        <v>1</v>
      </c>
      <c r="Q239" s="277"/>
    </row>
    <row r="240">
      <c r="E240" s="266"/>
      <c r="F240" s="259" t="s">
        <v>253</v>
      </c>
      <c r="G240" s="260"/>
      <c r="H240" s="289" t="s">
        <v>238</v>
      </c>
      <c r="I240" s="289" t="s">
        <v>239</v>
      </c>
      <c r="J240" s="290"/>
      <c r="K240" s="195" t="s">
        <v>40</v>
      </c>
      <c r="L240" s="195" t="s">
        <v>42</v>
      </c>
      <c r="M240" s="398" t="s">
        <v>151</v>
      </c>
      <c r="N240" s="289" t="s">
        <v>240</v>
      </c>
      <c r="O240" s="291" t="str">
        <f>PARAMS("kv_dtype")</f>
        <v>fp8</v>
      </c>
      <c r="P240" s="292"/>
      <c r="Q240" s="291" t="b">
        <v>0</v>
      </c>
    </row>
    <row r="241">
      <c r="E241" s="266"/>
      <c r="F241" s="267"/>
      <c r="G241" s="268"/>
      <c r="H241" s="195" t="s">
        <v>242</v>
      </c>
      <c r="I241" s="289" t="s">
        <v>239</v>
      </c>
      <c r="J241" s="290"/>
      <c r="K241" s="289">
        <f t="shared" ref="K241:M241" si="46">PARAMS(K240)</f>
        <v>1024</v>
      </c>
      <c r="L241" s="289">
        <f t="shared" si="46"/>
        <v>5120</v>
      </c>
      <c r="M241" s="289">
        <f t="shared" si="46"/>
        <v>64</v>
      </c>
      <c r="N241" s="289" t="s">
        <v>240</v>
      </c>
      <c r="O241" s="266"/>
      <c r="P241" s="292">
        <f>SIZEOF_IN_MIB(J241:M241, $O240)</f>
        <v>320</v>
      </c>
      <c r="Q241" s="266"/>
    </row>
    <row r="242">
      <c r="E242" s="266"/>
      <c r="F242" s="267"/>
      <c r="G242" s="268"/>
      <c r="H242" s="289" t="s">
        <v>244</v>
      </c>
      <c r="I242" s="289" t="s">
        <v>239</v>
      </c>
      <c r="J242" s="290"/>
      <c r="K242" s="195" t="s">
        <v>143</v>
      </c>
      <c r="L242" s="289"/>
      <c r="M242" s="289"/>
      <c r="N242" s="289" t="s">
        <v>240</v>
      </c>
      <c r="O242" s="266"/>
      <c r="P242" s="292"/>
      <c r="Q242" s="266"/>
    </row>
    <row r="243">
      <c r="E243" s="266"/>
      <c r="F243" s="278"/>
      <c r="G243" s="279"/>
      <c r="H243" s="274" t="s">
        <v>246</v>
      </c>
      <c r="I243" s="274" t="s">
        <v>239</v>
      </c>
      <c r="J243" s="261"/>
      <c r="K243" s="274">
        <f t="shared" ref="K243:M243" si="47">K241/SHARDING(K242)</f>
        <v>64</v>
      </c>
      <c r="L243" s="274">
        <f t="shared" si="47"/>
        <v>5120</v>
      </c>
      <c r="M243" s="274">
        <f t="shared" si="47"/>
        <v>64</v>
      </c>
      <c r="N243" s="274" t="s">
        <v>240</v>
      </c>
      <c r="O243" s="241"/>
      <c r="P243" s="276">
        <f>SIZEOF_IN_MIB(J243:M243, $O240)</f>
        <v>20</v>
      </c>
      <c r="Q243" s="241"/>
    </row>
    <row r="244">
      <c r="E244" s="266"/>
      <c r="F244" s="259" t="s">
        <v>257</v>
      </c>
      <c r="G244" s="260"/>
      <c r="H244" s="271" t="s">
        <v>238</v>
      </c>
      <c r="I244" s="271" t="s">
        <v>239</v>
      </c>
      <c r="J244" s="269" t="s">
        <v>40</v>
      </c>
      <c r="K244" s="269" t="s">
        <v>38</v>
      </c>
      <c r="L244" s="269" t="s">
        <v>42</v>
      </c>
      <c r="M244" s="269" t="s">
        <v>154</v>
      </c>
      <c r="N244" s="271" t="s">
        <v>240</v>
      </c>
      <c r="O244" s="478" t="s">
        <v>82</v>
      </c>
      <c r="P244" s="273"/>
      <c r="Q244" s="399" t="b">
        <v>1</v>
      </c>
    </row>
    <row r="245">
      <c r="E245" s="266"/>
      <c r="F245" s="267"/>
      <c r="G245" s="268"/>
      <c r="H245" s="262" t="s">
        <v>242</v>
      </c>
      <c r="I245" s="274" t="s">
        <v>239</v>
      </c>
      <c r="J245" s="274">
        <f t="shared" ref="J245:M245" si="48">PARAMS(J244)</f>
        <v>1024</v>
      </c>
      <c r="K245" s="274">
        <f t="shared" si="48"/>
        <v>1</v>
      </c>
      <c r="L245" s="274">
        <f t="shared" si="48"/>
        <v>5120</v>
      </c>
      <c r="M245" s="274">
        <f t="shared" si="48"/>
        <v>128</v>
      </c>
      <c r="N245" s="274" t="s">
        <v>240</v>
      </c>
      <c r="O245" s="275"/>
      <c r="P245" s="276">
        <f>SIZEOF_IN_MIB(J245:M245, $O244)</f>
        <v>1280</v>
      </c>
      <c r="Q245" s="275"/>
    </row>
    <row r="246">
      <c r="E246" s="266"/>
      <c r="F246" s="267"/>
      <c r="G246" s="268"/>
      <c r="H246" s="271" t="s">
        <v>244</v>
      </c>
      <c r="I246" s="271" t="s">
        <v>239</v>
      </c>
      <c r="J246" s="269" t="s">
        <v>143</v>
      </c>
      <c r="K246" s="269"/>
      <c r="L246" s="269"/>
      <c r="M246" s="271"/>
      <c r="N246" s="271" t="s">
        <v>240</v>
      </c>
      <c r="O246" s="272"/>
      <c r="P246" s="273"/>
      <c r="Q246" s="272"/>
    </row>
    <row r="247">
      <c r="E247" s="266"/>
      <c r="F247" s="278"/>
      <c r="G247" s="279"/>
      <c r="H247" s="274" t="s">
        <v>246</v>
      </c>
      <c r="I247" s="274" t="s">
        <v>239</v>
      </c>
      <c r="J247" s="274">
        <f t="shared" ref="J247:M247" si="49">J245/SHARDING(J246)</f>
        <v>64</v>
      </c>
      <c r="K247" s="274">
        <f t="shared" si="49"/>
        <v>1</v>
      </c>
      <c r="L247" s="274">
        <f t="shared" si="49"/>
        <v>5120</v>
      </c>
      <c r="M247" s="274">
        <f t="shared" si="49"/>
        <v>128</v>
      </c>
      <c r="N247" s="274" t="s">
        <v>240</v>
      </c>
      <c r="O247" s="241"/>
      <c r="P247" s="276">
        <f>SIZEOF_IN_MIB(J247:M247, $O244)</f>
        <v>80</v>
      </c>
      <c r="Q247" s="241"/>
    </row>
    <row r="248">
      <c r="E248" s="266"/>
      <c r="F248" s="400" t="s">
        <v>293</v>
      </c>
      <c r="G248" s="385" t="s">
        <v>45</v>
      </c>
      <c r="H248" s="423"/>
      <c r="I248" s="424"/>
      <c r="J248" s="270"/>
      <c r="K248" s="270"/>
      <c r="L248" s="271"/>
      <c r="M248" s="271"/>
      <c r="N248" s="271"/>
      <c r="O248" s="270"/>
      <c r="P248" s="273"/>
      <c r="Q248" s="305"/>
    </row>
    <row r="249">
      <c r="E249" s="266"/>
      <c r="F249" s="277"/>
      <c r="G249" s="385"/>
      <c r="H249" s="274"/>
      <c r="I249" s="418"/>
      <c r="J249" s="261"/>
      <c r="K249" s="261"/>
      <c r="L249" s="274"/>
      <c r="M249" s="274"/>
      <c r="N249" s="274"/>
      <c r="O249" s="261"/>
      <c r="P249" s="276"/>
      <c r="Q249" s="222"/>
    </row>
    <row r="250">
      <c r="E250" s="266"/>
      <c r="F250" s="384" t="s">
        <v>285</v>
      </c>
      <c r="G250" s="385" t="s">
        <v>286</v>
      </c>
      <c r="H250" s="271" t="str">
        <f>VLOOKUP(O236&amp;","&amp;O240,$T$3:$W$12,4, FALSE)</f>
        <v>bf16</v>
      </c>
      <c r="I250" s="419"/>
      <c r="J250" s="270"/>
      <c r="K250" s="270"/>
      <c r="L250" s="271"/>
      <c r="M250" s="271"/>
      <c r="N250" s="271"/>
      <c r="O250" s="270"/>
      <c r="P250" s="273"/>
      <c r="Q250" s="305"/>
    </row>
    <row r="251">
      <c r="E251" s="266"/>
      <c r="F251" s="266"/>
      <c r="G251" s="381" t="s">
        <v>299</v>
      </c>
      <c r="H251" s="420" t="str">
        <f>CALCULATE_FLOPS(J239:M239,J243:M243,M243,K243,H250)</f>
        <v>#N/A</v>
      </c>
      <c r="I251" s="418"/>
      <c r="J251" s="261"/>
      <c r="K251" s="261"/>
      <c r="L251" s="274"/>
      <c r="M251" s="274"/>
      <c r="N251" s="274"/>
      <c r="O251" s="261"/>
      <c r="P251" s="276"/>
      <c r="Q251" s="222"/>
    </row>
    <row r="252">
      <c r="E252" s="266"/>
      <c r="F252" s="277"/>
      <c r="G252" s="388" t="s">
        <v>288</v>
      </c>
      <c r="H252" s="421" t="str">
        <f>COMPUTE_TIME_MS(H251, H250)</f>
        <v>#N/A</v>
      </c>
      <c r="I252" s="390"/>
      <c r="J252" s="391"/>
      <c r="K252" s="391"/>
      <c r="L252" s="392"/>
      <c r="M252" s="392"/>
      <c r="N252" s="392"/>
      <c r="O252" s="391"/>
      <c r="P252" s="393"/>
      <c r="Q252" s="305"/>
    </row>
    <row r="253">
      <c r="E253" s="266"/>
      <c r="F253" s="384" t="s">
        <v>289</v>
      </c>
      <c r="G253" s="381" t="s">
        <v>290</v>
      </c>
      <c r="H253" s="303">
        <f>IF(Q236,0,P239)+IF(Q240,0,P243)+IF(Q244,0,P247)</f>
        <v>21</v>
      </c>
      <c r="I253" s="261"/>
      <c r="J253" s="261"/>
      <c r="K253" s="261"/>
      <c r="L253" s="274"/>
      <c r="M253" s="274"/>
      <c r="N253" s="274"/>
      <c r="O253" s="261"/>
      <c r="P253" s="276"/>
      <c r="Q253" s="222"/>
    </row>
    <row r="254">
      <c r="E254" s="277"/>
      <c r="F254" s="277"/>
      <c r="G254" s="395" t="s">
        <v>291</v>
      </c>
      <c r="H254" s="430" t="str">
        <f>HBM_TIME_MS(H253)</f>
        <v>#N/A</v>
      </c>
      <c r="I254" s="391"/>
      <c r="J254" s="391"/>
      <c r="K254" s="391"/>
      <c r="L254" s="392"/>
      <c r="M254" s="392"/>
      <c r="N254" s="392"/>
      <c r="O254" s="391"/>
      <c r="P254" s="393"/>
      <c r="Q254" s="305"/>
    </row>
    <row r="255">
      <c r="E255" s="258" t="s">
        <v>308</v>
      </c>
      <c r="F255" s="282" t="s">
        <v>249</v>
      </c>
      <c r="G255" s="260"/>
      <c r="H255" s="290" t="s">
        <v>238</v>
      </c>
      <c r="I255" s="290" t="s">
        <v>239</v>
      </c>
      <c r="J255" s="195" t="s">
        <v>40</v>
      </c>
      <c r="K255" s="195" t="s">
        <v>38</v>
      </c>
      <c r="L255" s="398" t="s">
        <v>42</v>
      </c>
      <c r="M255" s="195" t="s">
        <v>154</v>
      </c>
      <c r="N255" s="290" t="s">
        <v>240</v>
      </c>
      <c r="O255" s="291" t="str">
        <f>PARAMS("attn_av_a_dtype")</f>
        <v>bf16</v>
      </c>
      <c r="P255" s="292"/>
      <c r="Q255" s="291" t="b">
        <v>1</v>
      </c>
    </row>
    <row r="256">
      <c r="E256" s="266"/>
      <c r="F256" s="267"/>
      <c r="G256" s="268"/>
      <c r="H256" s="195" t="s">
        <v>242</v>
      </c>
      <c r="I256" s="290" t="s">
        <v>239</v>
      </c>
      <c r="J256" s="289">
        <f t="shared" ref="J256:M256" si="50">PARAMS(J255)</f>
        <v>1024</v>
      </c>
      <c r="K256" s="290">
        <f t="shared" si="50"/>
        <v>1</v>
      </c>
      <c r="L256" s="290">
        <f t="shared" si="50"/>
        <v>5120</v>
      </c>
      <c r="M256" s="290">
        <f t="shared" si="50"/>
        <v>128</v>
      </c>
      <c r="N256" s="290" t="s">
        <v>240</v>
      </c>
      <c r="O256" s="266"/>
      <c r="P256" s="292">
        <f>SIZEOF_IN_MIB(J256:M256, $O255)</f>
        <v>1280</v>
      </c>
      <c r="Q256" s="266"/>
    </row>
    <row r="257">
      <c r="E257" s="266"/>
      <c r="F257" s="267"/>
      <c r="G257" s="268"/>
      <c r="H257" s="289" t="s">
        <v>244</v>
      </c>
      <c r="I257" s="289" t="s">
        <v>239</v>
      </c>
      <c r="J257" s="195" t="s">
        <v>143</v>
      </c>
      <c r="K257" s="195"/>
      <c r="L257" s="195"/>
      <c r="M257" s="289"/>
      <c r="N257" s="289" t="s">
        <v>240</v>
      </c>
      <c r="O257" s="266"/>
      <c r="P257" s="292"/>
      <c r="Q257" s="266"/>
    </row>
    <row r="258">
      <c r="E258" s="266"/>
      <c r="F258" s="278"/>
      <c r="G258" s="279"/>
      <c r="H258" s="195" t="s">
        <v>246</v>
      </c>
      <c r="I258" s="289" t="s">
        <v>239</v>
      </c>
      <c r="J258" s="289">
        <f t="shared" ref="J258:M258" si="51">J256/SHARDING(J257)</f>
        <v>64</v>
      </c>
      <c r="K258" s="289">
        <f t="shared" si="51"/>
        <v>1</v>
      </c>
      <c r="L258" s="289">
        <f t="shared" si="51"/>
        <v>5120</v>
      </c>
      <c r="M258" s="289">
        <f t="shared" si="51"/>
        <v>128</v>
      </c>
      <c r="N258" s="289" t="s">
        <v>240</v>
      </c>
      <c r="O258" s="277"/>
      <c r="P258" s="292">
        <f>SIZEOF_IN_MIB(J258:M258, $O255)</f>
        <v>80</v>
      </c>
      <c r="Q258" s="277"/>
    </row>
    <row r="259">
      <c r="E259" s="266"/>
      <c r="F259" s="259" t="s">
        <v>253</v>
      </c>
      <c r="G259" s="260"/>
      <c r="H259" s="289" t="s">
        <v>238</v>
      </c>
      <c r="I259" s="289" t="s">
        <v>239</v>
      </c>
      <c r="J259" s="195" t="s">
        <v>40</v>
      </c>
      <c r="K259" s="195"/>
      <c r="L259" s="398" t="s">
        <v>42</v>
      </c>
      <c r="M259" s="195" t="s">
        <v>145</v>
      </c>
      <c r="N259" s="289" t="s">
        <v>240</v>
      </c>
      <c r="O259" s="291" t="str">
        <f>PARAMS("kv_dtype")</f>
        <v>fp8</v>
      </c>
      <c r="P259" s="292"/>
      <c r="Q259" s="291" t="b">
        <v>1</v>
      </c>
    </row>
    <row r="260">
      <c r="E260" s="266"/>
      <c r="F260" s="267"/>
      <c r="G260" s="268"/>
      <c r="H260" s="195" t="s">
        <v>242</v>
      </c>
      <c r="I260" s="289" t="s">
        <v>239</v>
      </c>
      <c r="J260" s="289">
        <f>PARAMS(J259)</f>
        <v>1024</v>
      </c>
      <c r="K260" s="289"/>
      <c r="L260" s="289">
        <f t="shared" ref="L260:M260" si="52">PARAMS(L259)</f>
        <v>5120</v>
      </c>
      <c r="M260" s="289">
        <f t="shared" si="52"/>
        <v>512</v>
      </c>
      <c r="N260" s="289" t="s">
        <v>240</v>
      </c>
      <c r="O260" s="266"/>
      <c r="P260" s="292">
        <f>SIZEOF_IN_MIB(J260:M260, $O259)</f>
        <v>2560</v>
      </c>
      <c r="Q260" s="266"/>
    </row>
    <row r="261">
      <c r="E261" s="266"/>
      <c r="F261" s="267"/>
      <c r="G261" s="268"/>
      <c r="H261" s="289" t="s">
        <v>244</v>
      </c>
      <c r="I261" s="289" t="s">
        <v>239</v>
      </c>
      <c r="J261" s="195" t="s">
        <v>143</v>
      </c>
      <c r="K261" s="290"/>
      <c r="L261" s="289"/>
      <c r="M261" s="289"/>
      <c r="N261" s="289" t="s">
        <v>240</v>
      </c>
      <c r="O261" s="266"/>
      <c r="P261" s="292"/>
      <c r="Q261" s="266"/>
    </row>
    <row r="262">
      <c r="E262" s="266"/>
      <c r="F262" s="278"/>
      <c r="G262" s="279"/>
      <c r="H262" s="274" t="s">
        <v>246</v>
      </c>
      <c r="I262" s="274" t="s">
        <v>239</v>
      </c>
      <c r="J262" s="274">
        <f>J260/SHARDING(J261)</f>
        <v>64</v>
      </c>
      <c r="K262" s="274"/>
      <c r="L262" s="274">
        <f t="shared" ref="L262:M262" si="53">L260/SHARDING(L261)</f>
        <v>5120</v>
      </c>
      <c r="M262" s="274">
        <f t="shared" si="53"/>
        <v>512</v>
      </c>
      <c r="N262" s="274" t="s">
        <v>240</v>
      </c>
      <c r="O262" s="241"/>
      <c r="P262" s="276">
        <f>SIZEOF_IN_MIB(J262:M262, $O259)</f>
        <v>160</v>
      </c>
      <c r="Q262" s="241"/>
    </row>
    <row r="263">
      <c r="E263" s="266"/>
      <c r="F263" s="259" t="s">
        <v>257</v>
      </c>
      <c r="G263" s="260"/>
      <c r="H263" s="271" t="s">
        <v>238</v>
      </c>
      <c r="I263" s="271" t="s">
        <v>239</v>
      </c>
      <c r="J263" s="269" t="s">
        <v>40</v>
      </c>
      <c r="K263" s="269" t="s">
        <v>38</v>
      </c>
      <c r="L263" s="269" t="s">
        <v>154</v>
      </c>
      <c r="M263" s="269" t="s">
        <v>145</v>
      </c>
      <c r="N263" s="271" t="s">
        <v>240</v>
      </c>
      <c r="O263" s="478" t="s">
        <v>82</v>
      </c>
      <c r="P263" s="273"/>
      <c r="Q263" s="399" t="b">
        <v>0</v>
      </c>
    </row>
    <row r="264">
      <c r="E264" s="266"/>
      <c r="F264" s="267"/>
      <c r="G264" s="268"/>
      <c r="H264" s="262" t="s">
        <v>242</v>
      </c>
      <c r="I264" s="274" t="s">
        <v>239</v>
      </c>
      <c r="J264" s="274">
        <f t="shared" ref="J264:M264" si="54">PARAMS(J263)</f>
        <v>1024</v>
      </c>
      <c r="K264" s="274">
        <f t="shared" si="54"/>
        <v>1</v>
      </c>
      <c r="L264" s="274">
        <f t="shared" si="54"/>
        <v>128</v>
      </c>
      <c r="M264" s="274">
        <f t="shared" si="54"/>
        <v>512</v>
      </c>
      <c r="N264" s="274" t="s">
        <v>240</v>
      </c>
      <c r="O264" s="275"/>
      <c r="P264" s="276">
        <f>SIZEOF_IN_MIB(J264:M264, $O263)</f>
        <v>128</v>
      </c>
      <c r="Q264" s="275"/>
    </row>
    <row r="265">
      <c r="E265" s="266"/>
      <c r="F265" s="267"/>
      <c r="G265" s="268"/>
      <c r="H265" s="271" t="s">
        <v>244</v>
      </c>
      <c r="I265" s="271" t="s">
        <v>239</v>
      </c>
      <c r="J265" s="269" t="s">
        <v>143</v>
      </c>
      <c r="K265" s="269"/>
      <c r="L265" s="269"/>
      <c r="M265" s="271"/>
      <c r="N265" s="271" t="s">
        <v>240</v>
      </c>
      <c r="O265" s="272"/>
      <c r="P265" s="273"/>
      <c r="Q265" s="272"/>
    </row>
    <row r="266">
      <c r="E266" s="266"/>
      <c r="F266" s="278"/>
      <c r="G266" s="279"/>
      <c r="H266" s="274" t="s">
        <v>246</v>
      </c>
      <c r="I266" s="274" t="s">
        <v>239</v>
      </c>
      <c r="J266" s="274">
        <f t="shared" ref="J266:M266" si="55">J264/SHARDING(J265)</f>
        <v>64</v>
      </c>
      <c r="K266" s="274">
        <f t="shared" si="55"/>
        <v>1</v>
      </c>
      <c r="L266" s="274">
        <f t="shared" si="55"/>
        <v>128</v>
      </c>
      <c r="M266" s="274">
        <f t="shared" si="55"/>
        <v>512</v>
      </c>
      <c r="N266" s="274" t="s">
        <v>240</v>
      </c>
      <c r="O266" s="241"/>
      <c r="P266" s="276">
        <f>SIZEOF_IN_MIB(J266:M266, $O263)</f>
        <v>8</v>
      </c>
      <c r="Q266" s="241"/>
    </row>
    <row r="267">
      <c r="E267" s="266"/>
      <c r="F267" s="400" t="s">
        <v>293</v>
      </c>
      <c r="G267" s="385" t="s">
        <v>45</v>
      </c>
      <c r="H267" s="423"/>
      <c r="I267" s="424"/>
      <c r="J267" s="270"/>
      <c r="K267" s="270"/>
      <c r="L267" s="271"/>
      <c r="M267" s="271"/>
      <c r="N267" s="271"/>
      <c r="O267" s="270"/>
      <c r="P267" s="273"/>
      <c r="Q267" s="305"/>
    </row>
    <row r="268">
      <c r="E268" s="266"/>
      <c r="F268" s="277"/>
      <c r="G268" s="385"/>
      <c r="H268" s="274"/>
      <c r="I268" s="418"/>
      <c r="J268" s="261"/>
      <c r="K268" s="261"/>
      <c r="L268" s="274"/>
      <c r="M268" s="274"/>
      <c r="N268" s="274"/>
      <c r="O268" s="261"/>
      <c r="P268" s="276"/>
      <c r="Q268" s="222"/>
    </row>
    <row r="269">
      <c r="E269" s="266"/>
      <c r="F269" s="384" t="s">
        <v>285</v>
      </c>
      <c r="G269" s="385" t="s">
        <v>286</v>
      </c>
      <c r="H269" s="271" t="str">
        <f>VLOOKUP(O255&amp;","&amp;O259,$T$3:$W$12,4, FALSE)</f>
        <v>bf16</v>
      </c>
      <c r="I269" s="419"/>
      <c r="J269" s="270"/>
      <c r="K269" s="270"/>
      <c r="L269" s="271"/>
      <c r="M269" s="271"/>
      <c r="N269" s="271"/>
      <c r="O269" s="270"/>
      <c r="P269" s="273"/>
      <c r="Q269" s="305"/>
    </row>
    <row r="270">
      <c r="E270" s="266"/>
      <c r="F270" s="266"/>
      <c r="G270" s="381" t="s">
        <v>299</v>
      </c>
      <c r="H270" s="420" t="str">
        <f>CALCULATE_FLOPS(J258:M258,J262:M262,L262,J262,H269)</f>
        <v>#N/A</v>
      </c>
      <c r="I270" s="418"/>
      <c r="J270" s="261"/>
      <c r="K270" s="261"/>
      <c r="L270" s="274"/>
      <c r="M270" s="274"/>
      <c r="N270" s="274"/>
      <c r="O270" s="261"/>
      <c r="P270" s="276"/>
      <c r="Q270" s="222"/>
    </row>
    <row r="271">
      <c r="E271" s="266"/>
      <c r="F271" s="277"/>
      <c r="G271" s="388" t="s">
        <v>288</v>
      </c>
      <c r="H271" s="421" t="str">
        <f>COMPUTE_TIME_MS(H270, H269)</f>
        <v>#N/A</v>
      </c>
      <c r="I271" s="390"/>
      <c r="J271" s="391"/>
      <c r="K271" s="391"/>
      <c r="L271" s="392"/>
      <c r="M271" s="392"/>
      <c r="N271" s="392"/>
      <c r="O271" s="391"/>
      <c r="P271" s="393"/>
      <c r="Q271" s="305"/>
    </row>
    <row r="272">
      <c r="E272" s="266"/>
      <c r="F272" s="384" t="s">
        <v>289</v>
      </c>
      <c r="G272" s="381" t="s">
        <v>290</v>
      </c>
      <c r="H272" s="303">
        <f>IF(Q255,0,P258)+IF(Q259,0,P262)+IF(Q263,0,P266)</f>
        <v>8</v>
      </c>
      <c r="I272" s="261"/>
      <c r="J272" s="261"/>
      <c r="K272" s="261"/>
      <c r="L272" s="274"/>
      <c r="M272" s="274"/>
      <c r="N272" s="274"/>
      <c r="O272" s="261"/>
      <c r="P272" s="276"/>
      <c r="Q272" s="222"/>
    </row>
    <row r="273">
      <c r="E273" s="277"/>
      <c r="F273" s="277"/>
      <c r="G273" s="395" t="s">
        <v>291</v>
      </c>
      <c r="H273" s="479" t="str">
        <f>HBM_TIME_MS(H272)</f>
        <v>#N/A</v>
      </c>
      <c r="I273" s="391"/>
      <c r="J273" s="391"/>
      <c r="K273" s="391"/>
      <c r="L273" s="392"/>
      <c r="M273" s="392"/>
      <c r="N273" s="392"/>
      <c r="O273" s="391"/>
      <c r="P273" s="393"/>
      <c r="Q273" s="305"/>
    </row>
    <row r="274">
      <c r="E274" s="258" t="s">
        <v>309</v>
      </c>
      <c r="F274" s="282" t="s">
        <v>249</v>
      </c>
      <c r="G274" s="260"/>
      <c r="H274" s="261" t="s">
        <v>238</v>
      </c>
      <c r="I274" s="261" t="s">
        <v>239</v>
      </c>
      <c r="J274" s="262" t="s">
        <v>40</v>
      </c>
      <c r="K274" s="262" t="s">
        <v>38</v>
      </c>
      <c r="L274" s="262" t="s">
        <v>154</v>
      </c>
      <c r="M274" s="425" t="s">
        <v>145</v>
      </c>
      <c r="N274" s="261" t="s">
        <v>240</v>
      </c>
      <c r="O274" s="263" t="str">
        <f>EXTRACT_ACTIVATION_DTYPE(PARAMS("attn_proj_dtype"))</f>
        <v>bf16</v>
      </c>
      <c r="P274" s="276"/>
      <c r="Q274" s="263" t="b">
        <v>0</v>
      </c>
    </row>
    <row r="275">
      <c r="E275" s="266"/>
      <c r="F275" s="267"/>
      <c r="G275" s="268"/>
      <c r="H275" s="269" t="s">
        <v>242</v>
      </c>
      <c r="I275" s="270" t="s">
        <v>239</v>
      </c>
      <c r="J275" s="271">
        <f t="shared" ref="J275:M275" si="56">PARAMS(J274)</f>
        <v>1024</v>
      </c>
      <c r="K275" s="270">
        <f t="shared" si="56"/>
        <v>1</v>
      </c>
      <c r="L275" s="270">
        <f t="shared" si="56"/>
        <v>128</v>
      </c>
      <c r="M275" s="270">
        <f t="shared" si="56"/>
        <v>512</v>
      </c>
      <c r="N275" s="270" t="s">
        <v>240</v>
      </c>
      <c r="O275" s="272"/>
      <c r="P275" s="273">
        <f>SIZEOF_IN_MIB(J275:M275, $O274)</f>
        <v>128</v>
      </c>
      <c r="Q275" s="272"/>
    </row>
    <row r="276">
      <c r="E276" s="266"/>
      <c r="F276" s="267"/>
      <c r="G276" s="268"/>
      <c r="H276" s="274" t="s">
        <v>244</v>
      </c>
      <c r="I276" s="274" t="s">
        <v>239</v>
      </c>
      <c r="J276" s="262" t="s">
        <v>143</v>
      </c>
      <c r="K276" s="262"/>
      <c r="L276" s="262"/>
      <c r="M276" s="274"/>
      <c r="N276" s="274" t="s">
        <v>240</v>
      </c>
      <c r="O276" s="275"/>
      <c r="P276" s="276"/>
      <c r="Q276" s="275"/>
    </row>
    <row r="277">
      <c r="E277" s="266"/>
      <c r="F277" s="278"/>
      <c r="G277" s="279"/>
      <c r="H277" s="269" t="s">
        <v>246</v>
      </c>
      <c r="I277" s="271" t="s">
        <v>239</v>
      </c>
      <c r="J277" s="271">
        <f t="shared" ref="J277:M277" si="57">J275/SHARDING(J276)</f>
        <v>64</v>
      </c>
      <c r="K277" s="271">
        <f t="shared" si="57"/>
        <v>1</v>
      </c>
      <c r="L277" s="271">
        <f t="shared" si="57"/>
        <v>128</v>
      </c>
      <c r="M277" s="271">
        <f t="shared" si="57"/>
        <v>512</v>
      </c>
      <c r="N277" s="271" t="s">
        <v>240</v>
      </c>
      <c r="O277" s="280"/>
      <c r="P277" s="273">
        <f>SIZEOF_IN_MIB(J277:M277, $O274)</f>
        <v>8</v>
      </c>
      <c r="Q277" s="280"/>
    </row>
    <row r="278">
      <c r="E278" s="266"/>
      <c r="F278" s="259" t="s">
        <v>253</v>
      </c>
      <c r="G278" s="260"/>
      <c r="H278" s="274" t="s">
        <v>238</v>
      </c>
      <c r="I278" s="274" t="s">
        <v>239</v>
      </c>
      <c r="J278" s="261"/>
      <c r="K278" s="262" t="s">
        <v>154</v>
      </c>
      <c r="L278" s="262" t="s">
        <v>148</v>
      </c>
      <c r="M278" s="425" t="s">
        <v>145</v>
      </c>
      <c r="N278" s="274" t="s">
        <v>240</v>
      </c>
      <c r="O278" s="263" t="str">
        <f>EXTRACT_WEIGHT_DTYPE(PARAMS("attn_proj_dtype"))</f>
        <v>bf16</v>
      </c>
      <c r="P278" s="276"/>
      <c r="Q278" s="263" t="b">
        <v>0</v>
      </c>
    </row>
    <row r="279">
      <c r="E279" s="266"/>
      <c r="F279" s="267"/>
      <c r="G279" s="268"/>
      <c r="H279" s="269" t="s">
        <v>242</v>
      </c>
      <c r="I279" s="271" t="s">
        <v>239</v>
      </c>
      <c r="J279" s="270"/>
      <c r="K279" s="271">
        <f t="shared" ref="K279:M279" si="58">PARAMS(K278)</f>
        <v>128</v>
      </c>
      <c r="L279" s="271">
        <f t="shared" si="58"/>
        <v>128</v>
      </c>
      <c r="M279" s="271">
        <f t="shared" si="58"/>
        <v>512</v>
      </c>
      <c r="N279" s="271" t="s">
        <v>240</v>
      </c>
      <c r="O279" s="272"/>
      <c r="P279" s="273">
        <f>SIZEOF_IN_MIB(J279:M279, $O278)</f>
        <v>16</v>
      </c>
      <c r="Q279" s="272"/>
    </row>
    <row r="280">
      <c r="E280" s="266"/>
      <c r="F280" s="267"/>
      <c r="G280" s="268"/>
      <c r="H280" s="274" t="s">
        <v>244</v>
      </c>
      <c r="I280" s="274" t="s">
        <v>239</v>
      </c>
      <c r="J280" s="261"/>
      <c r="K280" s="261"/>
      <c r="L280" s="274"/>
      <c r="M280" s="274"/>
      <c r="N280" s="274" t="s">
        <v>240</v>
      </c>
      <c r="O280" s="275"/>
      <c r="P280" s="276"/>
      <c r="Q280" s="275"/>
    </row>
    <row r="281">
      <c r="E281" s="266"/>
      <c r="F281" s="278"/>
      <c r="G281" s="279"/>
      <c r="H281" s="271" t="s">
        <v>246</v>
      </c>
      <c r="I281" s="271" t="s">
        <v>239</v>
      </c>
      <c r="J281" s="270"/>
      <c r="K281" s="271">
        <f t="shared" ref="K281:M281" si="59">K279/SHARDING(K280)</f>
        <v>128</v>
      </c>
      <c r="L281" s="271">
        <f t="shared" si="59"/>
        <v>128</v>
      </c>
      <c r="M281" s="271">
        <f t="shared" si="59"/>
        <v>512</v>
      </c>
      <c r="N281" s="271" t="s">
        <v>240</v>
      </c>
      <c r="O281" s="280"/>
      <c r="P281" s="273">
        <f>SIZEOF_IN_MIB(J281:M281, $O278)</f>
        <v>16</v>
      </c>
      <c r="Q281" s="280"/>
    </row>
    <row r="282">
      <c r="E282" s="266"/>
      <c r="F282" s="259" t="s">
        <v>257</v>
      </c>
      <c r="G282" s="260"/>
      <c r="H282" s="274" t="s">
        <v>238</v>
      </c>
      <c r="I282" s="274" t="s">
        <v>239</v>
      </c>
      <c r="J282" s="262" t="s">
        <v>40</v>
      </c>
      <c r="K282" s="262" t="s">
        <v>38</v>
      </c>
      <c r="L282" s="262" t="s">
        <v>154</v>
      </c>
      <c r="M282" s="262" t="s">
        <v>148</v>
      </c>
      <c r="N282" s="274" t="s">
        <v>240</v>
      </c>
      <c r="O282" s="263" t="s">
        <v>82</v>
      </c>
      <c r="P282" s="276"/>
      <c r="Q282" s="263" t="b">
        <v>0</v>
      </c>
    </row>
    <row r="283">
      <c r="E283" s="266"/>
      <c r="F283" s="267"/>
      <c r="G283" s="268"/>
      <c r="H283" s="269" t="s">
        <v>242</v>
      </c>
      <c r="I283" s="271" t="s">
        <v>239</v>
      </c>
      <c r="J283" s="271">
        <f t="shared" ref="J283:M283" si="60">PARAMS(J282)</f>
        <v>1024</v>
      </c>
      <c r="K283" s="271">
        <f t="shared" si="60"/>
        <v>1</v>
      </c>
      <c r="L283" s="271">
        <f t="shared" si="60"/>
        <v>128</v>
      </c>
      <c r="M283" s="271">
        <f t="shared" si="60"/>
        <v>128</v>
      </c>
      <c r="N283" s="271" t="s">
        <v>240</v>
      </c>
      <c r="O283" s="272"/>
      <c r="P283" s="273">
        <f>SIZEOF_IN_MIB(J283:M283, $O282)</f>
        <v>32</v>
      </c>
      <c r="Q283" s="272"/>
    </row>
    <row r="284">
      <c r="E284" s="266"/>
      <c r="F284" s="267"/>
      <c r="G284" s="268"/>
      <c r="H284" s="274" t="s">
        <v>244</v>
      </c>
      <c r="I284" s="274" t="s">
        <v>239</v>
      </c>
      <c r="J284" s="262" t="s">
        <v>143</v>
      </c>
      <c r="K284" s="262"/>
      <c r="L284" s="262"/>
      <c r="M284" s="274"/>
      <c r="N284" s="274" t="s">
        <v>240</v>
      </c>
      <c r="O284" s="275"/>
      <c r="P284" s="276"/>
      <c r="Q284" s="275"/>
    </row>
    <row r="285">
      <c r="E285" s="266"/>
      <c r="F285" s="278"/>
      <c r="G285" s="279"/>
      <c r="H285" s="271" t="s">
        <v>246</v>
      </c>
      <c r="I285" s="271" t="s">
        <v>239</v>
      </c>
      <c r="J285" s="271">
        <f t="shared" ref="J285:M285" si="61">J283/SHARDING(J284)</f>
        <v>64</v>
      </c>
      <c r="K285" s="271">
        <f t="shared" si="61"/>
        <v>1</v>
      </c>
      <c r="L285" s="271">
        <f t="shared" si="61"/>
        <v>128</v>
      </c>
      <c r="M285" s="271">
        <f t="shared" si="61"/>
        <v>128</v>
      </c>
      <c r="N285" s="271" t="s">
        <v>240</v>
      </c>
      <c r="O285" s="280"/>
      <c r="P285" s="273">
        <f>SIZEOF_IN_MIB(J285:M285, $O282)</f>
        <v>2</v>
      </c>
      <c r="Q285" s="280"/>
    </row>
    <row r="286">
      <c r="E286" s="266"/>
      <c r="F286" s="400" t="s">
        <v>293</v>
      </c>
      <c r="G286" s="385" t="s">
        <v>45</v>
      </c>
      <c r="H286" s="480"/>
      <c r="I286" s="481"/>
      <c r="J286" s="261"/>
      <c r="K286" s="261"/>
      <c r="L286" s="274"/>
      <c r="M286" s="274"/>
      <c r="N286" s="274"/>
      <c r="O286" s="261"/>
      <c r="P286" s="276"/>
      <c r="Q286" s="222"/>
    </row>
    <row r="287">
      <c r="E287" s="266"/>
      <c r="F287" s="277"/>
      <c r="G287" s="385"/>
      <c r="H287" s="271"/>
      <c r="I287" s="419"/>
      <c r="J287" s="270"/>
      <c r="K287" s="270"/>
      <c r="L287" s="271"/>
      <c r="M287" s="271"/>
      <c r="N287" s="271"/>
      <c r="O287" s="270"/>
      <c r="P287" s="273"/>
      <c r="Q287" s="305"/>
    </row>
    <row r="288">
      <c r="E288" s="266"/>
      <c r="F288" s="384" t="s">
        <v>285</v>
      </c>
      <c r="G288" s="385" t="s">
        <v>286</v>
      </c>
      <c r="H288" s="274" t="str">
        <f>VLOOKUP(O274&amp;","&amp;O278,$T$3:$W$12,4, FALSE)</f>
        <v>bf16</v>
      </c>
      <c r="I288" s="418"/>
      <c r="J288" s="261"/>
      <c r="K288" s="261"/>
      <c r="L288" s="274"/>
      <c r="M288" s="274"/>
      <c r="N288" s="274"/>
      <c r="O288" s="261"/>
      <c r="P288" s="276"/>
      <c r="Q288" s="222"/>
    </row>
    <row r="289">
      <c r="E289" s="266"/>
      <c r="F289" s="266"/>
      <c r="G289" s="381" t="s">
        <v>299</v>
      </c>
      <c r="H289" s="482" t="str">
        <f>CALCULATE_FLOPS(J277:M277,J281:M281,M281,K281,H288)</f>
        <v>#N/A</v>
      </c>
      <c r="I289" s="419"/>
      <c r="J289" s="270"/>
      <c r="K289" s="270"/>
      <c r="L289" s="271"/>
      <c r="M289" s="271"/>
      <c r="N289" s="271"/>
      <c r="O289" s="270"/>
      <c r="P289" s="273"/>
      <c r="Q289" s="305"/>
    </row>
    <row r="290">
      <c r="E290" s="266"/>
      <c r="F290" s="277"/>
      <c r="G290" s="388" t="s">
        <v>288</v>
      </c>
      <c r="H290" s="421" t="str">
        <f>COMPUTE_TIME_MS(H289, H288)</f>
        <v>#N/A</v>
      </c>
      <c r="I290" s="390"/>
      <c r="J290" s="391"/>
      <c r="K290" s="391"/>
      <c r="L290" s="392"/>
      <c r="M290" s="392"/>
      <c r="N290" s="392"/>
      <c r="O290" s="391"/>
      <c r="P290" s="393"/>
      <c r="Q290" s="222"/>
    </row>
    <row r="291">
      <c r="E291" s="266"/>
      <c r="F291" s="384" t="s">
        <v>289</v>
      </c>
      <c r="G291" s="381" t="s">
        <v>290</v>
      </c>
      <c r="H291" s="440">
        <f>IF(Q274,0,P277)+IF(Q278,0,P281)+IF(Q282,0,P285)</f>
        <v>26</v>
      </c>
      <c r="I291" s="270"/>
      <c r="J291" s="270"/>
      <c r="K291" s="270"/>
      <c r="L291" s="271"/>
      <c r="M291" s="271"/>
      <c r="N291" s="271"/>
      <c r="O291" s="270"/>
      <c r="P291" s="273"/>
      <c r="Q291" s="305"/>
    </row>
    <row r="292">
      <c r="E292" s="277"/>
      <c r="F292" s="277"/>
      <c r="G292" s="395" t="s">
        <v>291</v>
      </c>
      <c r="H292" s="430" t="str">
        <f>HBM_TIME_MS(H291)</f>
        <v>#N/A</v>
      </c>
      <c r="I292" s="391"/>
      <c r="J292" s="391"/>
      <c r="K292" s="391"/>
      <c r="L292" s="392"/>
      <c r="M292" s="392"/>
      <c r="N292" s="392"/>
      <c r="O292" s="391"/>
      <c r="P292" s="393"/>
      <c r="Q292" s="222"/>
    </row>
    <row r="293">
      <c r="E293" s="258" t="s">
        <v>313</v>
      </c>
      <c r="F293" s="282" t="s">
        <v>249</v>
      </c>
      <c r="G293" s="260"/>
      <c r="H293" s="270" t="s">
        <v>238</v>
      </c>
      <c r="I293" s="270" t="s">
        <v>239</v>
      </c>
      <c r="J293" s="269" t="s">
        <v>40</v>
      </c>
      <c r="K293" s="269" t="s">
        <v>38</v>
      </c>
      <c r="L293" s="488" t="s">
        <v>154</v>
      </c>
      <c r="M293" s="488" t="s">
        <v>148</v>
      </c>
      <c r="N293" s="270" t="s">
        <v>240</v>
      </c>
      <c r="O293" s="399" t="str">
        <f>EXTRACT_ACTIVATION_DTYPE(PARAMS("attn_proj_dtype"))</f>
        <v>bf16</v>
      </c>
      <c r="P293" s="273"/>
      <c r="Q293" s="399" t="b">
        <v>0</v>
      </c>
    </row>
    <row r="294">
      <c r="E294" s="266"/>
      <c r="F294" s="267"/>
      <c r="G294" s="268"/>
      <c r="H294" s="262" t="s">
        <v>242</v>
      </c>
      <c r="I294" s="261" t="s">
        <v>239</v>
      </c>
      <c r="J294" s="274">
        <f t="shared" ref="J294:M294" si="62">PARAMS(J293)</f>
        <v>1024</v>
      </c>
      <c r="K294" s="261">
        <f t="shared" si="62"/>
        <v>1</v>
      </c>
      <c r="L294" s="261">
        <f t="shared" si="62"/>
        <v>128</v>
      </c>
      <c r="M294" s="261">
        <f t="shared" si="62"/>
        <v>128</v>
      </c>
      <c r="N294" s="261" t="s">
        <v>240</v>
      </c>
      <c r="O294" s="275"/>
      <c r="P294" s="276">
        <f>SIZEOF_IN_MIB(J294:M294, $O293)</f>
        <v>32</v>
      </c>
      <c r="Q294" s="275"/>
    </row>
    <row r="295">
      <c r="E295" s="266"/>
      <c r="F295" s="267"/>
      <c r="G295" s="268"/>
      <c r="H295" s="271" t="s">
        <v>244</v>
      </c>
      <c r="I295" s="271" t="s">
        <v>239</v>
      </c>
      <c r="J295" s="269" t="s">
        <v>143</v>
      </c>
      <c r="K295" s="269"/>
      <c r="L295" s="269"/>
      <c r="M295" s="271"/>
      <c r="N295" s="271" t="s">
        <v>240</v>
      </c>
      <c r="O295" s="272"/>
      <c r="P295" s="273"/>
      <c r="Q295" s="272"/>
    </row>
    <row r="296">
      <c r="E296" s="266"/>
      <c r="F296" s="278"/>
      <c r="G296" s="279"/>
      <c r="H296" s="262" t="s">
        <v>246</v>
      </c>
      <c r="I296" s="274" t="s">
        <v>239</v>
      </c>
      <c r="J296" s="274">
        <f t="shared" ref="J296:M296" si="63">J294/SHARDING(J295)</f>
        <v>64</v>
      </c>
      <c r="K296" s="274">
        <f t="shared" si="63"/>
        <v>1</v>
      </c>
      <c r="L296" s="274">
        <f t="shared" si="63"/>
        <v>128</v>
      </c>
      <c r="M296" s="274">
        <f t="shared" si="63"/>
        <v>128</v>
      </c>
      <c r="N296" s="274" t="s">
        <v>240</v>
      </c>
      <c r="O296" s="241"/>
      <c r="P296" s="276">
        <f>SIZEOF_IN_MIB(J296:M296, $O293)</f>
        <v>2</v>
      </c>
      <c r="Q296" s="241"/>
    </row>
    <row r="297">
      <c r="E297" s="266"/>
      <c r="F297" s="259" t="s">
        <v>253</v>
      </c>
      <c r="G297" s="260"/>
      <c r="H297" s="271" t="s">
        <v>238</v>
      </c>
      <c r="I297" s="271" t="s">
        <v>239</v>
      </c>
      <c r="J297" s="270"/>
      <c r="K297" s="488" t="s">
        <v>154</v>
      </c>
      <c r="L297" s="488" t="s">
        <v>148</v>
      </c>
      <c r="M297" s="269" t="s">
        <v>125</v>
      </c>
      <c r="N297" s="271" t="s">
        <v>240</v>
      </c>
      <c r="O297" s="399" t="str">
        <f>EXTRACT_WEIGHT_DTYPE(PARAMS("attn_proj_dtype"))</f>
        <v>bf16</v>
      </c>
      <c r="P297" s="273"/>
      <c r="Q297" s="399" t="b">
        <v>0</v>
      </c>
    </row>
    <row r="298">
      <c r="E298" s="266"/>
      <c r="F298" s="267"/>
      <c r="G298" s="268"/>
      <c r="H298" s="262" t="s">
        <v>242</v>
      </c>
      <c r="I298" s="274" t="s">
        <v>239</v>
      </c>
      <c r="J298" s="261"/>
      <c r="K298" s="274">
        <f t="shared" ref="K298:M298" si="64">PARAMS(K297)</f>
        <v>128</v>
      </c>
      <c r="L298" s="274">
        <f t="shared" si="64"/>
        <v>128</v>
      </c>
      <c r="M298" s="274">
        <f t="shared" si="64"/>
        <v>7168</v>
      </c>
      <c r="N298" s="274" t="s">
        <v>240</v>
      </c>
      <c r="O298" s="275"/>
      <c r="P298" s="276">
        <f>SIZEOF_IN_MIB(J298:M298, $O297)</f>
        <v>224</v>
      </c>
      <c r="Q298" s="275"/>
    </row>
    <row r="299">
      <c r="E299" s="266"/>
      <c r="F299" s="267"/>
      <c r="G299" s="268"/>
      <c r="H299" s="271" t="s">
        <v>244</v>
      </c>
      <c r="I299" s="271" t="s">
        <v>239</v>
      </c>
      <c r="J299" s="270"/>
      <c r="K299" s="270"/>
      <c r="L299" s="271"/>
      <c r="M299" s="271"/>
      <c r="N299" s="271" t="s">
        <v>240</v>
      </c>
      <c r="O299" s="272"/>
      <c r="P299" s="273"/>
      <c r="Q299" s="272"/>
    </row>
    <row r="300">
      <c r="E300" s="266"/>
      <c r="F300" s="278"/>
      <c r="G300" s="279"/>
      <c r="H300" s="274" t="s">
        <v>246</v>
      </c>
      <c r="I300" s="274" t="s">
        <v>239</v>
      </c>
      <c r="J300" s="261"/>
      <c r="K300" s="274">
        <f t="shared" ref="K300:M300" si="65">K298/SHARDING(K299)</f>
        <v>128</v>
      </c>
      <c r="L300" s="274">
        <f t="shared" si="65"/>
        <v>128</v>
      </c>
      <c r="M300" s="274">
        <f t="shared" si="65"/>
        <v>7168</v>
      </c>
      <c r="N300" s="274" t="s">
        <v>240</v>
      </c>
      <c r="O300" s="241"/>
      <c r="P300" s="276">
        <f>SIZEOF_IN_MIB(J300:M300, $O297)</f>
        <v>224</v>
      </c>
      <c r="Q300" s="241"/>
    </row>
    <row r="301">
      <c r="E301" s="266"/>
      <c r="F301" s="259" t="s">
        <v>257</v>
      </c>
      <c r="G301" s="260"/>
      <c r="H301" s="271" t="s">
        <v>238</v>
      </c>
      <c r="I301" s="271" t="s">
        <v>239</v>
      </c>
      <c r="J301" s="270"/>
      <c r="K301" s="269" t="s">
        <v>40</v>
      </c>
      <c r="L301" s="269" t="s">
        <v>38</v>
      </c>
      <c r="M301" s="269" t="s">
        <v>125</v>
      </c>
      <c r="N301" s="271" t="s">
        <v>240</v>
      </c>
      <c r="O301" s="399" t="s">
        <v>82</v>
      </c>
      <c r="P301" s="273"/>
      <c r="Q301" s="399" t="b">
        <v>0</v>
      </c>
    </row>
    <row r="302">
      <c r="E302" s="266"/>
      <c r="F302" s="267"/>
      <c r="G302" s="268"/>
      <c r="H302" s="262" t="s">
        <v>242</v>
      </c>
      <c r="I302" s="274" t="s">
        <v>239</v>
      </c>
      <c r="J302" s="261"/>
      <c r="K302" s="274">
        <f t="shared" ref="K302:M302" si="66">PARAMS(K301)</f>
        <v>1024</v>
      </c>
      <c r="L302" s="274">
        <f t="shared" si="66"/>
        <v>1</v>
      </c>
      <c r="M302" s="274">
        <f t="shared" si="66"/>
        <v>7168</v>
      </c>
      <c r="N302" s="274" t="s">
        <v>240</v>
      </c>
      <c r="O302" s="275"/>
      <c r="P302" s="276">
        <f>SIZEOF_IN_MIB(K302:M302, $O301)</f>
        <v>14</v>
      </c>
      <c r="Q302" s="275"/>
    </row>
    <row r="303">
      <c r="E303" s="266"/>
      <c r="F303" s="267"/>
      <c r="G303" s="268"/>
      <c r="H303" s="271" t="s">
        <v>244</v>
      </c>
      <c r="I303" s="271" t="s">
        <v>239</v>
      </c>
      <c r="J303" s="270"/>
      <c r="K303" s="269" t="s">
        <v>143</v>
      </c>
      <c r="L303" s="269"/>
      <c r="M303" s="271"/>
      <c r="N303" s="271" t="s">
        <v>240</v>
      </c>
      <c r="O303" s="272"/>
      <c r="P303" s="273"/>
      <c r="Q303" s="272"/>
    </row>
    <row r="304">
      <c r="E304" s="266"/>
      <c r="F304" s="278"/>
      <c r="G304" s="279"/>
      <c r="H304" s="274" t="s">
        <v>246</v>
      </c>
      <c r="I304" s="274" t="s">
        <v>239</v>
      </c>
      <c r="J304" s="274"/>
      <c r="K304" s="274">
        <f t="shared" ref="K304:M304" si="67">K302/SHARDING(K303)</f>
        <v>64</v>
      </c>
      <c r="L304" s="274">
        <f t="shared" si="67"/>
        <v>1</v>
      </c>
      <c r="M304" s="274">
        <f t="shared" si="67"/>
        <v>7168</v>
      </c>
      <c r="N304" s="274" t="s">
        <v>240</v>
      </c>
      <c r="O304" s="241"/>
      <c r="P304" s="276">
        <f>SIZEOF_IN_MIB(K304:M304, $O301)</f>
        <v>0.875</v>
      </c>
      <c r="Q304" s="241"/>
    </row>
    <row r="305">
      <c r="E305" s="266"/>
      <c r="F305" s="400" t="s">
        <v>293</v>
      </c>
      <c r="G305" s="385" t="s">
        <v>45</v>
      </c>
      <c r="H305" s="423"/>
      <c r="I305" s="424"/>
      <c r="J305" s="270"/>
      <c r="K305" s="270"/>
      <c r="L305" s="271"/>
      <c r="M305" s="271"/>
      <c r="N305" s="271"/>
      <c r="O305" s="270"/>
      <c r="P305" s="273"/>
      <c r="Q305" s="305"/>
    </row>
    <row r="306">
      <c r="E306" s="266"/>
      <c r="F306" s="277"/>
      <c r="G306" s="385"/>
      <c r="H306" s="274"/>
      <c r="I306" s="418"/>
      <c r="J306" s="261"/>
      <c r="K306" s="261"/>
      <c r="L306" s="274"/>
      <c r="M306" s="274"/>
      <c r="N306" s="274"/>
      <c r="O306" s="261"/>
      <c r="P306" s="264"/>
      <c r="Q306" s="222"/>
    </row>
    <row r="307">
      <c r="E307" s="266"/>
      <c r="F307" s="384" t="s">
        <v>285</v>
      </c>
      <c r="G307" s="385" t="s">
        <v>286</v>
      </c>
      <c r="H307" s="271" t="str">
        <f>VLOOKUP(O293&amp;","&amp;O297,$T$3:$W$12,4, FALSE)</f>
        <v>bf16</v>
      </c>
      <c r="I307" s="419"/>
      <c r="J307" s="270"/>
      <c r="K307" s="270"/>
      <c r="L307" s="271"/>
      <c r="M307" s="271"/>
      <c r="N307" s="271"/>
      <c r="O307" s="270"/>
      <c r="P307" s="510"/>
      <c r="Q307" s="305"/>
    </row>
    <row r="308">
      <c r="E308" s="266"/>
      <c r="F308" s="266"/>
      <c r="G308" s="381" t="s">
        <v>299</v>
      </c>
      <c r="H308" s="420" t="str">
        <f>CALCULATE_FLOPS(J296:M296,J300:M300,K300:L300,1,H307)</f>
        <v>#N/A</v>
      </c>
      <c r="I308" s="893" t="s">
        <v>317</v>
      </c>
      <c r="J308" s="261"/>
      <c r="K308" s="261"/>
      <c r="L308" s="274"/>
      <c r="M308" s="274"/>
      <c r="N308" s="274"/>
      <c r="O308" s="261"/>
      <c r="P308" s="264"/>
      <c r="Q308" s="222"/>
    </row>
    <row r="309">
      <c r="E309" s="266"/>
      <c r="F309" s="277"/>
      <c r="G309" s="388" t="s">
        <v>288</v>
      </c>
      <c r="H309" s="517" t="str">
        <f>COMPUTE_TIME_MS(H308, H307)</f>
        <v>#N/A</v>
      </c>
      <c r="I309" s="390"/>
      <c r="J309" s="391"/>
      <c r="K309" s="391"/>
      <c r="L309" s="392"/>
      <c r="M309" s="392"/>
      <c r="N309" s="392"/>
      <c r="O309" s="391"/>
      <c r="P309" s="518"/>
      <c r="Q309" s="305"/>
    </row>
    <row r="310">
      <c r="E310" s="266"/>
      <c r="F310" s="384" t="s">
        <v>289</v>
      </c>
      <c r="G310" s="381" t="s">
        <v>290</v>
      </c>
      <c r="H310" s="303">
        <f>IF(Q293,0,P296)+IF(Q297,0,P300)+IF(Q301,0,P304)</f>
        <v>226.875</v>
      </c>
      <c r="I310" s="261"/>
      <c r="J310" s="261"/>
      <c r="K310" s="261"/>
      <c r="L310" s="274"/>
      <c r="M310" s="274"/>
      <c r="N310" s="274"/>
      <c r="O310" s="261"/>
      <c r="P310" s="264"/>
      <c r="Q310" s="222"/>
    </row>
    <row r="311">
      <c r="E311" s="277"/>
      <c r="F311" s="277"/>
      <c r="G311" s="395" t="s">
        <v>291</v>
      </c>
      <c r="H311" s="479" t="str">
        <f>HBM_TIME_MS(H310)</f>
        <v>#N/A</v>
      </c>
      <c r="I311" s="391"/>
      <c r="J311" s="391"/>
      <c r="K311" s="391"/>
      <c r="L311" s="392"/>
      <c r="M311" s="392"/>
      <c r="N311" s="392"/>
      <c r="O311" s="391"/>
      <c r="P311" s="518"/>
      <c r="Q311" s="172"/>
    </row>
    <row r="315">
      <c r="E315" s="204" t="s">
        <v>318</v>
      </c>
    </row>
    <row r="316">
      <c r="E316" s="249" t="s">
        <v>229</v>
      </c>
      <c r="F316" s="519" t="s">
        <v>230</v>
      </c>
      <c r="G316" s="251"/>
      <c r="H316" s="520"/>
      <c r="I316" s="250" t="s">
        <v>231</v>
      </c>
      <c r="J316" s="521"/>
      <c r="K316" s="521"/>
      <c r="L316" s="521"/>
      <c r="M316" s="521"/>
      <c r="N316" s="520"/>
      <c r="O316" s="253" t="s">
        <v>232</v>
      </c>
      <c r="P316" s="253" t="s">
        <v>319</v>
      </c>
      <c r="Q316" s="255" t="s">
        <v>234</v>
      </c>
    </row>
    <row r="317">
      <c r="E317" s="258" t="s">
        <v>320</v>
      </c>
      <c r="F317" s="522" t="s">
        <v>293</v>
      </c>
      <c r="G317" s="523" t="s">
        <v>54</v>
      </c>
      <c r="H317" s="524" t="s">
        <v>321</v>
      </c>
      <c r="I317" s="374"/>
      <c r="J317" s="374"/>
      <c r="K317" s="485"/>
      <c r="L317" s="485"/>
      <c r="M317" s="525"/>
      <c r="N317" s="374"/>
      <c r="O317" s="485"/>
      <c r="P317" s="374"/>
      <c r="Q317" s="485"/>
    </row>
    <row r="318">
      <c r="E318" s="266"/>
      <c r="F318" s="266"/>
      <c r="G318" s="297" t="s">
        <v>259</v>
      </c>
      <c r="H318" s="463" t="s">
        <v>238</v>
      </c>
      <c r="I318" s="261" t="s">
        <v>239</v>
      </c>
      <c r="J318" s="261"/>
      <c r="K318" s="262" t="s">
        <v>40</v>
      </c>
      <c r="L318" s="262" t="s">
        <v>159</v>
      </c>
      <c r="M318" s="283" t="s">
        <v>125</v>
      </c>
      <c r="N318" s="261" t="s">
        <v>240</v>
      </c>
      <c r="O318" s="263" t="str">
        <f>PARAMS("expert_dispatch_dtype")</f>
        <v>fp8</v>
      </c>
      <c r="P318" s="261"/>
      <c r="Q318" s="263"/>
    </row>
    <row r="319">
      <c r="E319" s="266"/>
      <c r="F319" s="266"/>
      <c r="G319" s="266"/>
      <c r="H319" s="304" t="s">
        <v>242</v>
      </c>
      <c r="I319" s="270" t="s">
        <v>239</v>
      </c>
      <c r="J319" s="271"/>
      <c r="K319" s="270">
        <f t="shared" ref="K319:M319" si="68">PARAMS(K318)</f>
        <v>1024</v>
      </c>
      <c r="L319" s="270">
        <f t="shared" si="68"/>
        <v>8</v>
      </c>
      <c r="M319" s="270">
        <f t="shared" si="68"/>
        <v>7168</v>
      </c>
      <c r="N319" s="270" t="s">
        <v>240</v>
      </c>
      <c r="O319" s="272"/>
      <c r="P319" s="440">
        <f>SIZEOF_IN_MIB(J319:M319, O318)</f>
        <v>56</v>
      </c>
      <c r="Q319" s="272"/>
    </row>
    <row r="320">
      <c r="E320" s="266"/>
      <c r="F320" s="266"/>
      <c r="G320" s="266"/>
      <c r="H320" s="302" t="s">
        <v>260</v>
      </c>
      <c r="I320" s="274" t="s">
        <v>239</v>
      </c>
      <c r="J320" s="261"/>
      <c r="K320" s="262" t="s">
        <v>143</v>
      </c>
      <c r="L320" s="262"/>
      <c r="M320" s="262"/>
      <c r="N320" s="274" t="s">
        <v>240</v>
      </c>
      <c r="O320" s="275"/>
      <c r="P320" s="303"/>
      <c r="Q320" s="275"/>
    </row>
    <row r="321">
      <c r="E321" s="266"/>
      <c r="F321" s="266"/>
      <c r="G321" s="266"/>
      <c r="H321" s="304" t="s">
        <v>261</v>
      </c>
      <c r="I321" s="271" t="s">
        <v>239</v>
      </c>
      <c r="J321" s="270"/>
      <c r="K321" s="271">
        <f t="shared" ref="K321:M321" si="69">K319/SHARDING(K320)</f>
        <v>64</v>
      </c>
      <c r="L321" s="271">
        <f t="shared" si="69"/>
        <v>8</v>
      </c>
      <c r="M321" s="271">
        <f t="shared" si="69"/>
        <v>7168</v>
      </c>
      <c r="N321" s="269" t="s">
        <v>240</v>
      </c>
      <c r="O321" s="272"/>
      <c r="P321" s="440"/>
      <c r="Q321" s="272"/>
    </row>
    <row r="322">
      <c r="E322" s="266"/>
      <c r="F322" s="266"/>
      <c r="G322" s="277"/>
      <c r="H322" s="302" t="s">
        <v>262</v>
      </c>
      <c r="I322" s="274" t="s">
        <v>239</v>
      </c>
      <c r="J322" s="261"/>
      <c r="K322" s="262" t="s">
        <v>143</v>
      </c>
      <c r="L322" s="262"/>
      <c r="M322" s="262"/>
      <c r="N322" s="274" t="s">
        <v>240</v>
      </c>
      <c r="O322" s="241"/>
      <c r="P322" s="303">
        <f>SIZEOF_IN_MIB(J321:M321, O318)</f>
        <v>3.5</v>
      </c>
      <c r="Q322" s="241"/>
    </row>
    <row r="323">
      <c r="E323" s="266"/>
      <c r="F323" s="266"/>
      <c r="G323" s="526" t="s">
        <v>564</v>
      </c>
      <c r="H323" s="645">
        <f>P319</f>
        <v>56</v>
      </c>
      <c r="I323" s="305"/>
      <c r="J323" s="305"/>
      <c r="K323" s="305"/>
      <c r="L323" s="305"/>
      <c r="M323" s="305"/>
      <c r="N323" s="305"/>
      <c r="O323" s="305"/>
      <c r="P323" s="528"/>
      <c r="Q323" s="305"/>
    </row>
    <row r="324">
      <c r="E324" s="266"/>
      <c r="F324" s="266"/>
      <c r="G324" s="531" t="s">
        <v>565</v>
      </c>
      <c r="H324" s="799" t="str">
        <f>ALL2ALL_CHIP2CHIP_TIME_MS(H323)</f>
        <v>#N/A</v>
      </c>
      <c r="I324" s="222"/>
      <c r="J324" s="222"/>
      <c r="K324" s="222"/>
      <c r="L324" s="222"/>
      <c r="M324" s="222"/>
      <c r="N324" s="222"/>
      <c r="O324" s="222"/>
      <c r="P324" s="530"/>
      <c r="Q324" s="222"/>
    </row>
    <row r="325">
      <c r="E325" s="266"/>
      <c r="F325" s="266"/>
      <c r="G325" s="533"/>
      <c r="H325" s="449"/>
      <c r="I325" s="271"/>
      <c r="J325" s="270"/>
      <c r="K325" s="269"/>
      <c r="L325" s="488"/>
      <c r="M325" s="269"/>
      <c r="N325" s="271"/>
      <c r="O325" s="269"/>
      <c r="P325" s="440"/>
      <c r="Q325" s="269"/>
    </row>
    <row r="326">
      <c r="E326" s="266"/>
      <c r="F326" s="266"/>
      <c r="G326" s="523" t="s">
        <v>325</v>
      </c>
      <c r="H326" s="535" t="s">
        <v>754</v>
      </c>
      <c r="I326" s="375"/>
      <c r="J326" s="374"/>
      <c r="K326" s="485"/>
      <c r="L326" s="372"/>
      <c r="M326" s="485"/>
      <c r="N326" s="375"/>
      <c r="O326" s="485"/>
      <c r="P326" s="536"/>
      <c r="Q326" s="485"/>
    </row>
    <row r="327">
      <c r="E327" s="266"/>
      <c r="F327" s="266"/>
      <c r="G327" s="297" t="s">
        <v>259</v>
      </c>
      <c r="H327" s="449" t="s">
        <v>238</v>
      </c>
      <c r="I327" s="271" t="s">
        <v>239</v>
      </c>
      <c r="J327" s="270"/>
      <c r="K327" s="269" t="s">
        <v>40</v>
      </c>
      <c r="L327" s="488" t="s">
        <v>38</v>
      </c>
      <c r="M327" s="269" t="s">
        <v>125</v>
      </c>
      <c r="N327" s="271" t="s">
        <v>240</v>
      </c>
      <c r="O327" s="399" t="str">
        <f>PARAMS("expert_dispatch_dtype")</f>
        <v>fp8</v>
      </c>
      <c r="P327" s="440"/>
      <c r="Q327" s="399"/>
    </row>
    <row r="328">
      <c r="E328" s="266"/>
      <c r="F328" s="266"/>
      <c r="G328" s="266"/>
      <c r="H328" s="302" t="s">
        <v>242</v>
      </c>
      <c r="I328" s="274" t="s">
        <v>239</v>
      </c>
      <c r="J328" s="261"/>
      <c r="K328" s="274">
        <f t="shared" ref="K328:M328" si="70">PARAMS(K327)</f>
        <v>1024</v>
      </c>
      <c r="L328" s="274">
        <f t="shared" si="70"/>
        <v>1</v>
      </c>
      <c r="M328" s="274">
        <f t="shared" si="70"/>
        <v>7168</v>
      </c>
      <c r="N328" s="274" t="s">
        <v>240</v>
      </c>
      <c r="O328" s="275"/>
      <c r="P328" s="303">
        <f>SIZEOF_IN_MIB(J328:M328, O327)</f>
        <v>7</v>
      </c>
      <c r="Q328" s="275"/>
    </row>
    <row r="329">
      <c r="E329" s="266"/>
      <c r="F329" s="266"/>
      <c r="G329" s="266"/>
      <c r="H329" s="304" t="s">
        <v>260</v>
      </c>
      <c r="I329" s="271" t="s">
        <v>239</v>
      </c>
      <c r="J329" s="270"/>
      <c r="K329" s="269" t="s">
        <v>143</v>
      </c>
      <c r="L329" s="269"/>
      <c r="M329" s="269"/>
      <c r="N329" s="271" t="s">
        <v>240</v>
      </c>
      <c r="O329" s="272"/>
      <c r="P329" s="440"/>
      <c r="Q329" s="272"/>
    </row>
    <row r="330">
      <c r="E330" s="266"/>
      <c r="F330" s="266"/>
      <c r="G330" s="266"/>
      <c r="H330" s="534" t="s">
        <v>246</v>
      </c>
      <c r="I330" s="274" t="s">
        <v>239</v>
      </c>
      <c r="J330" s="261"/>
      <c r="K330" s="274">
        <f t="shared" ref="K330:M330" si="71">K328/SHARDING(K329)</f>
        <v>64</v>
      </c>
      <c r="L330" s="274">
        <f t="shared" si="71"/>
        <v>1</v>
      </c>
      <c r="M330" s="274">
        <f t="shared" si="71"/>
        <v>7168</v>
      </c>
      <c r="N330" s="274" t="s">
        <v>240</v>
      </c>
      <c r="O330" s="275"/>
      <c r="P330" s="303">
        <f>SIZEOF_IN_MIB(J330:M330, O327)</f>
        <v>0.4375</v>
      </c>
      <c r="Q330" s="241"/>
    </row>
    <row r="331">
      <c r="E331" s="266"/>
      <c r="F331" s="266"/>
      <c r="G331" s="277"/>
      <c r="H331" s="542" t="s">
        <v>262</v>
      </c>
      <c r="I331" s="271" t="s">
        <v>239</v>
      </c>
      <c r="J331" s="305"/>
      <c r="K331" s="305"/>
      <c r="L331" s="305"/>
      <c r="M331" s="269"/>
      <c r="N331" s="271" t="s">
        <v>240</v>
      </c>
      <c r="O331" s="280"/>
      <c r="P331" s="528"/>
      <c r="Q331" s="305"/>
    </row>
    <row r="332">
      <c r="E332" s="266"/>
      <c r="F332" s="266"/>
      <c r="G332" s="311" t="s">
        <v>264</v>
      </c>
      <c r="H332" s="800">
        <f>SHARDING(K329)*SHARDING(L329)</f>
        <v>16</v>
      </c>
      <c r="I332" s="222"/>
      <c r="J332" s="222"/>
      <c r="K332" s="222"/>
      <c r="L332" s="222"/>
      <c r="M332" s="222"/>
      <c r="N332" s="222"/>
      <c r="O332" s="222"/>
      <c r="P332" s="530"/>
      <c r="Q332" s="222"/>
    </row>
    <row r="333">
      <c r="E333" s="266"/>
      <c r="F333" s="266"/>
      <c r="G333" s="311" t="s">
        <v>265</v>
      </c>
      <c r="H333" s="321">
        <f>P330 * (H332-1)</f>
        <v>6.5625</v>
      </c>
      <c r="I333" s="305"/>
      <c r="J333" s="305"/>
      <c r="K333" s="305"/>
      <c r="L333" s="305"/>
      <c r="M333" s="305"/>
      <c r="N333" s="305"/>
      <c r="O333" s="305"/>
      <c r="P333" s="528"/>
      <c r="Q333" s="305"/>
    </row>
    <row r="334">
      <c r="E334" s="266"/>
      <c r="F334" s="266"/>
      <c r="G334" s="320" t="s">
        <v>266</v>
      </c>
      <c r="H334" s="316">
        <f>H333*H332</f>
        <v>105</v>
      </c>
      <c r="I334" s="274"/>
      <c r="J334" s="261"/>
      <c r="K334" s="261"/>
      <c r="L334" s="262"/>
      <c r="M334" s="274"/>
      <c r="N334" s="274"/>
      <c r="O334" s="262"/>
      <c r="P334" s="303"/>
      <c r="Q334" s="262"/>
    </row>
    <row r="335">
      <c r="E335" s="266"/>
      <c r="F335" s="266"/>
      <c r="G335" s="322" t="s">
        <v>267</v>
      </c>
      <c r="H335" s="859" t="str">
        <f>IFS(H332=8,12,
H332=4,4,
H332=2,1,
H332=1,0,
TRUE,NA())</f>
        <v>#N/A</v>
      </c>
      <c r="I335" s="271"/>
      <c r="J335" s="270"/>
      <c r="K335" s="270"/>
      <c r="L335" s="269"/>
      <c r="M335" s="271"/>
      <c r="N335" s="271"/>
      <c r="O335" s="269"/>
      <c r="P335" s="440"/>
      <c r="Q335" s="269"/>
    </row>
    <row r="336">
      <c r="E336" s="266"/>
      <c r="F336" s="266"/>
      <c r="G336" s="198" t="s">
        <v>268</v>
      </c>
      <c r="H336" s="217">
        <v>1.0</v>
      </c>
      <c r="I336" s="274"/>
      <c r="J336" s="261"/>
      <c r="K336" s="261"/>
      <c r="L336" s="262"/>
      <c r="M336" s="274"/>
      <c r="N336" s="274"/>
      <c r="O336" s="262"/>
      <c r="P336" s="303"/>
      <c r="Q336" s="262"/>
    </row>
    <row r="337">
      <c r="E337" s="266"/>
      <c r="F337" s="266"/>
      <c r="G337" s="328" t="s">
        <v>269</v>
      </c>
      <c r="H337" s="540" t="str">
        <f>ALL_GATHER_CHIP2CHIP_TIME_MS2(H334 * H336, H335)</f>
        <v>#N/A</v>
      </c>
      <c r="I337" s="271"/>
      <c r="J337" s="270"/>
      <c r="K337" s="270"/>
      <c r="L337" s="269"/>
      <c r="M337" s="271"/>
      <c r="N337" s="271"/>
      <c r="O337" s="269"/>
      <c r="P337" s="440"/>
      <c r="Q337" s="269"/>
    </row>
    <row r="338">
      <c r="E338" s="266"/>
      <c r="F338" s="266"/>
      <c r="G338" s="533"/>
      <c r="H338" s="534"/>
      <c r="I338" s="274"/>
      <c r="J338" s="261"/>
      <c r="K338" s="262"/>
      <c r="L338" s="425"/>
      <c r="M338" s="262"/>
      <c r="N338" s="274"/>
      <c r="O338" s="262"/>
      <c r="P338" s="303"/>
      <c r="Q338" s="262"/>
    </row>
    <row r="339">
      <c r="E339" s="266"/>
      <c r="F339" s="266"/>
      <c r="G339" s="523" t="s">
        <v>53</v>
      </c>
      <c r="H339" s="524" t="s">
        <v>328</v>
      </c>
      <c r="I339" s="375"/>
      <c r="J339" s="374"/>
      <c r="K339" s="485"/>
      <c r="L339" s="372"/>
      <c r="M339" s="485"/>
      <c r="N339" s="375"/>
      <c r="O339" s="485"/>
      <c r="P339" s="536"/>
      <c r="Q339" s="485"/>
    </row>
    <row r="340">
      <c r="E340" s="266"/>
      <c r="F340" s="266"/>
      <c r="G340" s="541" t="s">
        <v>259</v>
      </c>
      <c r="H340" s="534" t="s">
        <v>238</v>
      </c>
      <c r="I340" s="274" t="s">
        <v>239</v>
      </c>
      <c r="J340" s="261"/>
      <c r="K340" s="262" t="s">
        <v>40</v>
      </c>
      <c r="L340" s="425" t="s">
        <v>38</v>
      </c>
      <c r="M340" s="262" t="s">
        <v>125</v>
      </c>
      <c r="N340" s="274" t="s">
        <v>240</v>
      </c>
      <c r="O340" s="263" t="str">
        <f>PARAMS("expert_dispatch_dtype")</f>
        <v>fp8</v>
      </c>
      <c r="P340" s="303"/>
      <c r="Q340" s="262"/>
    </row>
    <row r="341">
      <c r="E341" s="266"/>
      <c r="F341" s="266"/>
      <c r="G341" s="266"/>
      <c r="H341" s="304" t="s">
        <v>242</v>
      </c>
      <c r="I341" s="271" t="s">
        <v>239</v>
      </c>
      <c r="J341" s="270"/>
      <c r="K341" s="271">
        <f t="shared" ref="K341:M341" si="72">PARAMS(K340)</f>
        <v>1024</v>
      </c>
      <c r="L341" s="271">
        <f t="shared" si="72"/>
        <v>1</v>
      </c>
      <c r="M341" s="271">
        <f t="shared" si="72"/>
        <v>7168</v>
      </c>
      <c r="N341" s="271" t="s">
        <v>240</v>
      </c>
      <c r="O341" s="272"/>
      <c r="P341" s="440">
        <f>SIZEOF_IN_MIB(J341:M341, O340)</f>
        <v>7</v>
      </c>
      <c r="Q341" s="269"/>
    </row>
    <row r="342">
      <c r="E342" s="266"/>
      <c r="F342" s="266"/>
      <c r="G342" s="266"/>
      <c r="H342" s="302" t="s">
        <v>260</v>
      </c>
      <c r="I342" s="274" t="s">
        <v>239</v>
      </c>
      <c r="J342" s="261"/>
      <c r="K342" s="262" t="s">
        <v>143</v>
      </c>
      <c r="L342" s="262"/>
      <c r="M342" s="262"/>
      <c r="N342" s="274" t="s">
        <v>240</v>
      </c>
      <c r="O342" s="275"/>
      <c r="P342" s="303"/>
      <c r="Q342" s="262"/>
    </row>
    <row r="343">
      <c r="E343" s="266"/>
      <c r="F343" s="266"/>
      <c r="G343" s="266"/>
      <c r="H343" s="304" t="s">
        <v>261</v>
      </c>
      <c r="I343" s="271" t="s">
        <v>239</v>
      </c>
      <c r="J343" s="270"/>
      <c r="K343" s="271">
        <f t="shared" ref="K343:M343" si="73">K341/SHARDING(K342)</f>
        <v>64</v>
      </c>
      <c r="L343" s="271">
        <f t="shared" si="73"/>
        <v>1</v>
      </c>
      <c r="M343" s="271">
        <f t="shared" si="73"/>
        <v>7168</v>
      </c>
      <c r="N343" s="271" t="s">
        <v>240</v>
      </c>
      <c r="O343" s="272"/>
      <c r="P343" s="440">
        <f>SIZEOF_IN_MIB(J343:M343, O340)</f>
        <v>0.4375</v>
      </c>
      <c r="Q343" s="269"/>
    </row>
    <row r="344">
      <c r="E344" s="266"/>
      <c r="F344" s="266"/>
      <c r="G344" s="277"/>
      <c r="H344" s="537" t="s">
        <v>262</v>
      </c>
      <c r="I344" s="274" t="s">
        <v>239</v>
      </c>
      <c r="J344" s="222"/>
      <c r="K344" s="222"/>
      <c r="L344" s="222"/>
      <c r="M344" s="262"/>
      <c r="N344" s="274" t="s">
        <v>240</v>
      </c>
      <c r="O344" s="241"/>
      <c r="P344" s="222"/>
      <c r="Q344" s="262"/>
    </row>
    <row r="345">
      <c r="E345" s="266"/>
      <c r="F345" s="266"/>
      <c r="G345" s="384" t="s">
        <v>329</v>
      </c>
      <c r="H345" s="542" t="s">
        <v>264</v>
      </c>
      <c r="I345" s="305"/>
      <c r="J345" s="336" t="str">
        <f>SHARDING(K342) * SHARDING(L342) / HW_SPEC("# of TensorCore per Chip")</f>
        <v>#N/A</v>
      </c>
      <c r="K345" s="270"/>
      <c r="L345" s="269"/>
      <c r="M345" s="271"/>
      <c r="N345" s="271"/>
      <c r="O345" s="269"/>
      <c r="P345" s="440"/>
      <c r="Q345" s="269"/>
    </row>
    <row r="346">
      <c r="E346" s="266"/>
      <c r="F346" s="266"/>
      <c r="G346" s="266"/>
      <c r="H346" s="537" t="s">
        <v>265</v>
      </c>
      <c r="I346" s="222"/>
      <c r="J346" s="316" t="str">
        <f>P343 * HW_SPEC("# of TensorCore per Chip") * (J345-1)</f>
        <v>#N/A</v>
      </c>
      <c r="K346" s="261"/>
      <c r="L346" s="262"/>
      <c r="M346" s="274"/>
      <c r="N346" s="274"/>
      <c r="O346" s="262"/>
      <c r="P346" s="303"/>
      <c r="Q346" s="262"/>
    </row>
    <row r="347">
      <c r="E347" s="266"/>
      <c r="F347" s="266"/>
      <c r="G347" s="266"/>
      <c r="H347" s="336" t="s">
        <v>266</v>
      </c>
      <c r="I347" s="305"/>
      <c r="J347" s="321" t="str">
        <f>J346*J345</f>
        <v>#N/A</v>
      </c>
      <c r="K347" s="270"/>
      <c r="L347" s="269"/>
      <c r="M347" s="271"/>
      <c r="N347" s="271"/>
      <c r="O347" s="269"/>
      <c r="P347" s="440"/>
      <c r="Q347" s="269"/>
    </row>
    <row r="348">
      <c r="E348" s="266"/>
      <c r="F348" s="266"/>
      <c r="G348" s="266"/>
      <c r="H348" s="404" t="s">
        <v>267</v>
      </c>
      <c r="I348" s="222"/>
      <c r="J348" s="323" t="str">
        <f>IFS(J345=8,12,
J345=4,4,
J345=2,1,
J345=1,0,
TRUE,NA())</f>
        <v>#N/A</v>
      </c>
      <c r="K348" s="261"/>
      <c r="L348" s="262"/>
      <c r="M348" s="274"/>
      <c r="N348" s="274"/>
      <c r="O348" s="262"/>
      <c r="P348" s="303"/>
      <c r="Q348" s="262"/>
    </row>
    <row r="349">
      <c r="E349" s="266"/>
      <c r="F349" s="266"/>
      <c r="G349" s="266"/>
      <c r="H349" s="538" t="s">
        <v>268</v>
      </c>
      <c r="I349" s="305"/>
      <c r="J349" s="543" t="s">
        <v>714</v>
      </c>
      <c r="K349" s="270"/>
      <c r="L349" s="269"/>
      <c r="M349" s="271"/>
      <c r="N349" s="271"/>
      <c r="O349" s="269"/>
      <c r="P349" s="440"/>
      <c r="Q349" s="269"/>
    </row>
    <row r="350">
      <c r="E350" s="266"/>
      <c r="F350" s="266"/>
      <c r="G350" s="277"/>
      <c r="H350" s="544" t="s">
        <v>269</v>
      </c>
      <c r="I350" s="545"/>
      <c r="J350" s="329" t="str">
        <f>ALL_GATHER_CHIP2CHIP_TIME_MS2(J347 * J349, J348)</f>
        <v>#N/A</v>
      </c>
      <c r="K350" s="261"/>
      <c r="L350" s="262"/>
      <c r="M350" s="274"/>
      <c r="N350" s="274"/>
      <c r="O350" s="262"/>
      <c r="P350" s="303"/>
      <c r="Q350" s="262"/>
    </row>
    <row r="351">
      <c r="E351" s="266"/>
      <c r="F351" s="266"/>
      <c r="G351" s="384" t="s">
        <v>330</v>
      </c>
      <c r="H351" s="336" t="s">
        <v>264</v>
      </c>
      <c r="I351" s="313"/>
      <c r="J351" s="409" t="str">
        <f>HW_SPEC("# of TensorCore per Chip")</f>
        <v>#N/A</v>
      </c>
      <c r="K351" s="270"/>
      <c r="L351" s="269"/>
      <c r="M351" s="271"/>
      <c r="N351" s="271"/>
      <c r="O351" s="269"/>
      <c r="P351" s="440"/>
      <c r="Q351" s="269"/>
    </row>
    <row r="352">
      <c r="E352" s="266"/>
      <c r="F352" s="266"/>
      <c r="G352" s="266"/>
      <c r="H352" s="404" t="s">
        <v>265</v>
      </c>
      <c r="I352" s="317"/>
      <c r="J352" s="316" t="str">
        <f> P341 / J351 * (J351-1)</f>
        <v>#N/A</v>
      </c>
      <c r="K352" s="261"/>
      <c r="L352" s="262"/>
      <c r="M352" s="274"/>
      <c r="N352" s="274"/>
      <c r="O352" s="262"/>
      <c r="P352" s="303"/>
      <c r="Q352" s="262"/>
    </row>
    <row r="353">
      <c r="E353" s="266"/>
      <c r="F353" s="266"/>
      <c r="G353" s="266"/>
      <c r="H353" s="336" t="s">
        <v>266</v>
      </c>
      <c r="I353" s="313"/>
      <c r="J353" s="321" t="str">
        <f>J352*J351</f>
        <v>#N/A</v>
      </c>
      <c r="K353" s="270"/>
      <c r="L353" s="269"/>
      <c r="M353" s="271"/>
      <c r="N353" s="271"/>
      <c r="O353" s="269"/>
      <c r="P353" s="440"/>
      <c r="Q353" s="269"/>
    </row>
    <row r="354">
      <c r="E354" s="266"/>
      <c r="F354" s="266"/>
      <c r="G354" s="266"/>
      <c r="H354" s="546" t="s">
        <v>269</v>
      </c>
      <c r="I354" s="547"/>
      <c r="J354" s="548" t="str">
        <f>ALL_GATHER_CORE2CORE_TIME_MS(J353)</f>
        <v>#N/A</v>
      </c>
      <c r="K354" s="261"/>
      <c r="L354" s="262"/>
      <c r="M354" s="274"/>
      <c r="N354" s="274"/>
      <c r="O354" s="262"/>
      <c r="P354" s="303"/>
      <c r="Q354" s="262"/>
    </row>
    <row r="355">
      <c r="E355" s="266"/>
      <c r="F355" s="266"/>
      <c r="G355" s="277"/>
      <c r="H355" s="549" t="s">
        <v>331</v>
      </c>
      <c r="I355" s="550"/>
      <c r="J355" s="551" t="str">
        <f>J354/J345</f>
        <v>#N/A</v>
      </c>
      <c r="K355" s="270"/>
      <c r="L355" s="269"/>
      <c r="M355" s="271"/>
      <c r="N355" s="271"/>
      <c r="O355" s="269"/>
      <c r="P355" s="440"/>
      <c r="Q355" s="269"/>
    </row>
    <row r="356">
      <c r="E356" s="266"/>
      <c r="F356" s="266"/>
      <c r="G356" s="328" t="s">
        <v>274</v>
      </c>
      <c r="H356" s="552" t="str">
        <f>J350+J355</f>
        <v>#N/A</v>
      </c>
      <c r="I356" s="222"/>
      <c r="J356" s="553"/>
      <c r="K356" s="261"/>
      <c r="L356" s="262"/>
      <c r="M356" s="274"/>
      <c r="N356" s="274"/>
      <c r="O356" s="262"/>
      <c r="P356" s="303"/>
      <c r="Q356" s="262"/>
    </row>
    <row r="357">
      <c r="E357" s="266"/>
      <c r="F357" s="266"/>
      <c r="G357" s="533"/>
      <c r="H357" s="554"/>
      <c r="I357" s="419"/>
      <c r="J357" s="270"/>
      <c r="K357" s="270"/>
      <c r="L357" s="271"/>
      <c r="M357" s="271"/>
      <c r="N357" s="271"/>
      <c r="O357" s="270"/>
      <c r="P357" s="440"/>
      <c r="Q357" s="305"/>
    </row>
    <row r="358">
      <c r="E358" s="266"/>
      <c r="F358" s="266"/>
      <c r="G358" s="555" t="s">
        <v>332</v>
      </c>
      <c r="H358" s="556" t="s">
        <v>53</v>
      </c>
      <c r="I358" s="513"/>
      <c r="J358" s="374"/>
      <c r="K358" s="374"/>
      <c r="L358" s="375"/>
      <c r="M358" s="375"/>
      <c r="N358" s="375"/>
      <c r="O358" s="374"/>
      <c r="P358" s="536"/>
      <c r="Q358" s="504"/>
    </row>
    <row r="359">
      <c r="E359" s="266"/>
      <c r="F359" s="266"/>
      <c r="G359" s="523" t="s">
        <v>298</v>
      </c>
      <c r="H359" s="557" t="str">
        <f>IFS(H358=G317,H324,H358=G326,H337,H358=G339,H356, TRUE,0)</f>
        <v>#N/A</v>
      </c>
      <c r="I359" s="513"/>
      <c r="J359" s="374"/>
      <c r="K359" s="374"/>
      <c r="L359" s="375"/>
      <c r="M359" s="375"/>
      <c r="N359" s="375"/>
      <c r="O359" s="374"/>
      <c r="P359" s="536"/>
      <c r="Q359" s="504"/>
    </row>
    <row r="360">
      <c r="E360" s="266"/>
      <c r="F360" s="266"/>
      <c r="G360" s="378" t="s">
        <v>283</v>
      </c>
      <c r="H360" s="558" t="str">
        <f>IFS(PARAMS("topo")="2x2x2", (2+2+2)/2,
PARAMS("topo")="2x2", (2+2)/2,
TRUE, NA())</f>
        <v>#N/A</v>
      </c>
      <c r="I360" s="386"/>
      <c r="J360" s="380"/>
      <c r="K360" s="380"/>
      <c r="L360" s="381"/>
      <c r="M360" s="381"/>
      <c r="N360" s="381"/>
      <c r="O360" s="380"/>
      <c r="P360" s="394"/>
      <c r="Q360" s="172"/>
    </row>
    <row r="361">
      <c r="E361" s="277"/>
      <c r="F361" s="277"/>
      <c r="G361" s="372" t="s">
        <v>284</v>
      </c>
      <c r="H361" s="373" t="str">
        <f>IF(H358="No Collectives", 0, H360 * HW_SPEC("Chip-to-Chip ICI Latency (ms)"))</f>
        <v>#N/A</v>
      </c>
      <c r="I361" s="513"/>
      <c r="J361" s="374"/>
      <c r="K361" s="374"/>
      <c r="L361" s="375"/>
      <c r="M361" s="375"/>
      <c r="N361" s="375"/>
      <c r="O361" s="374"/>
      <c r="P361" s="536"/>
      <c r="Q361" s="504"/>
    </row>
    <row r="362">
      <c r="E362" s="258" t="s">
        <v>334</v>
      </c>
      <c r="F362" s="559" t="s">
        <v>249</v>
      </c>
      <c r="G362" s="260"/>
      <c r="H362" s="298" t="s">
        <v>238</v>
      </c>
      <c r="I362" s="290" t="s">
        <v>239</v>
      </c>
      <c r="J362" s="290"/>
      <c r="K362" s="195" t="s">
        <v>40</v>
      </c>
      <c r="L362" s="195" t="s">
        <v>159</v>
      </c>
      <c r="M362" s="398" t="s">
        <v>125</v>
      </c>
      <c r="N362" s="290" t="s">
        <v>240</v>
      </c>
      <c r="O362" s="560" t="str">
        <f>EXTRACT_ACTIVATION_DTYPE(PARAMS("moe_dtype"))</f>
        <v>fp8</v>
      </c>
      <c r="P362" s="301"/>
      <c r="Q362" s="291" t="b">
        <v>0</v>
      </c>
    </row>
    <row r="363">
      <c r="E363" s="266"/>
      <c r="F363" s="267"/>
      <c r="G363" s="268"/>
      <c r="H363" s="300" t="s">
        <v>242</v>
      </c>
      <c r="I363" s="290" t="s">
        <v>239</v>
      </c>
      <c r="J363" s="289"/>
      <c r="K363" s="290">
        <f t="shared" ref="K363:M363" si="74">PARAMS(K362)</f>
        <v>1024</v>
      </c>
      <c r="L363" s="290">
        <f t="shared" si="74"/>
        <v>8</v>
      </c>
      <c r="M363" s="290">
        <f t="shared" si="74"/>
        <v>7168</v>
      </c>
      <c r="N363" s="290" t="s">
        <v>240</v>
      </c>
      <c r="O363" s="266"/>
      <c r="P363" s="301">
        <f>SIZEOF_IN_MIB(J363:M363, O362)</f>
        <v>56</v>
      </c>
      <c r="Q363" s="266"/>
    </row>
    <row r="364">
      <c r="E364" s="266"/>
      <c r="F364" s="267"/>
      <c r="G364" s="268"/>
      <c r="H364" s="561" t="s">
        <v>244</v>
      </c>
      <c r="I364" s="289" t="s">
        <v>239</v>
      </c>
      <c r="J364" s="290"/>
      <c r="K364" s="195" t="s">
        <v>143</v>
      </c>
      <c r="L364" s="195"/>
      <c r="M364" s="195"/>
      <c r="N364" s="289" t="s">
        <v>240</v>
      </c>
      <c r="O364" s="266"/>
      <c r="P364" s="301"/>
      <c r="Q364" s="266"/>
    </row>
    <row r="365">
      <c r="E365" s="266"/>
      <c r="F365" s="278"/>
      <c r="G365" s="279"/>
      <c r="H365" s="302" t="s">
        <v>246</v>
      </c>
      <c r="I365" s="274" t="s">
        <v>239</v>
      </c>
      <c r="J365" s="261"/>
      <c r="K365" s="274">
        <f t="shared" ref="K365:M365" si="75">K363/SHARDING(K364)</f>
        <v>64</v>
      </c>
      <c r="L365" s="274">
        <f t="shared" si="75"/>
        <v>8</v>
      </c>
      <c r="M365" s="274">
        <f t="shared" si="75"/>
        <v>7168</v>
      </c>
      <c r="N365" s="274" t="s">
        <v>240</v>
      </c>
      <c r="O365" s="241"/>
      <c r="P365" s="303">
        <f>SIZEOF_IN_MIB(J365:M365, O362)</f>
        <v>3.5</v>
      </c>
      <c r="Q365" s="241"/>
    </row>
    <row r="366">
      <c r="E366" s="266"/>
      <c r="F366" s="562" t="s">
        <v>253</v>
      </c>
      <c r="G366" s="260"/>
      <c r="H366" s="449" t="s">
        <v>238</v>
      </c>
      <c r="I366" s="271" t="s">
        <v>239</v>
      </c>
      <c r="J366" s="269">
        <v>2.0</v>
      </c>
      <c r="K366" s="269" t="s">
        <v>131</v>
      </c>
      <c r="L366" s="488" t="s">
        <v>125</v>
      </c>
      <c r="M366" s="269" t="s">
        <v>129</v>
      </c>
      <c r="N366" s="271" t="s">
        <v>240</v>
      </c>
      <c r="O366" s="563" t="str">
        <f>EXTRACT_WEIGHT_DTYPE(PARAMS("moe_dtype"))</f>
        <v>fp4</v>
      </c>
      <c r="P366" s="440"/>
      <c r="Q366" s="399" t="b">
        <v>0</v>
      </c>
    </row>
    <row r="367">
      <c r="E367" s="266"/>
      <c r="F367" s="267"/>
      <c r="G367" s="268"/>
      <c r="H367" s="302" t="s">
        <v>242</v>
      </c>
      <c r="I367" s="274" t="s">
        <v>239</v>
      </c>
      <c r="J367" s="274">
        <f t="shared" ref="J367:M367" si="76">PARAMS(J366)</f>
        <v>2</v>
      </c>
      <c r="K367" s="274">
        <f t="shared" si="76"/>
        <v>256</v>
      </c>
      <c r="L367" s="274">
        <f t="shared" si="76"/>
        <v>7168</v>
      </c>
      <c r="M367" s="274">
        <f t="shared" si="76"/>
        <v>2048</v>
      </c>
      <c r="N367" s="274" t="s">
        <v>240</v>
      </c>
      <c r="O367" s="275"/>
      <c r="P367" s="303">
        <f>SIZEOF_IN_MIB(J367:M367, O366)</f>
        <v>3584</v>
      </c>
      <c r="Q367" s="275"/>
    </row>
    <row r="368">
      <c r="E368" s="266"/>
      <c r="F368" s="267"/>
      <c r="G368" s="268"/>
      <c r="H368" s="449" t="s">
        <v>244</v>
      </c>
      <c r="I368" s="271"/>
      <c r="J368" s="270"/>
      <c r="K368" s="269" t="s">
        <v>143</v>
      </c>
      <c r="L368" s="269"/>
      <c r="M368" s="269"/>
      <c r="N368" s="271" t="s">
        <v>240</v>
      </c>
      <c r="O368" s="272"/>
      <c r="P368" s="440"/>
      <c r="Q368" s="272"/>
    </row>
    <row r="369">
      <c r="E369" s="266"/>
      <c r="F369" s="278"/>
      <c r="G369" s="279"/>
      <c r="H369" s="534" t="s">
        <v>246</v>
      </c>
      <c r="I369" s="274" t="s">
        <v>239</v>
      </c>
      <c r="J369" s="274">
        <f t="shared" ref="J369:M369" si="77">J367/SHARDING(J368)</f>
        <v>2</v>
      </c>
      <c r="K369" s="274">
        <f t="shared" si="77"/>
        <v>16</v>
      </c>
      <c r="L369" s="274">
        <f t="shared" si="77"/>
        <v>7168</v>
      </c>
      <c r="M369" s="274">
        <f t="shared" si="77"/>
        <v>2048</v>
      </c>
      <c r="N369" s="274" t="s">
        <v>240</v>
      </c>
      <c r="O369" s="241"/>
      <c r="P369" s="303">
        <f>SIZEOF_IN_MIB(J369:M369, O366)</f>
        <v>224</v>
      </c>
      <c r="Q369" s="241"/>
    </row>
    <row r="370">
      <c r="E370" s="266"/>
      <c r="F370" s="562" t="s">
        <v>257</v>
      </c>
      <c r="G370" s="260"/>
      <c r="H370" s="449" t="s">
        <v>238</v>
      </c>
      <c r="I370" s="271" t="s">
        <v>239</v>
      </c>
      <c r="J370" s="269">
        <v>2.0</v>
      </c>
      <c r="K370" s="269" t="s">
        <v>40</v>
      </c>
      <c r="L370" s="269" t="s">
        <v>159</v>
      </c>
      <c r="M370" s="269" t="s">
        <v>129</v>
      </c>
      <c r="N370" s="271" t="s">
        <v>240</v>
      </c>
      <c r="O370" s="478" t="s">
        <v>82</v>
      </c>
      <c r="P370" s="440"/>
      <c r="Q370" s="399" t="b">
        <v>0</v>
      </c>
    </row>
    <row r="371">
      <c r="E371" s="266"/>
      <c r="F371" s="267"/>
      <c r="G371" s="268"/>
      <c r="H371" s="302" t="s">
        <v>242</v>
      </c>
      <c r="I371" s="274" t="s">
        <v>239</v>
      </c>
      <c r="J371" s="274">
        <f t="shared" ref="J371:M371" si="78">PARAMS(J370)</f>
        <v>2</v>
      </c>
      <c r="K371" s="274">
        <f t="shared" si="78"/>
        <v>1024</v>
      </c>
      <c r="L371" s="274">
        <f t="shared" si="78"/>
        <v>8</v>
      </c>
      <c r="M371" s="274">
        <f t="shared" si="78"/>
        <v>2048</v>
      </c>
      <c r="N371" s="274" t="s">
        <v>240</v>
      </c>
      <c r="O371" s="275"/>
      <c r="P371" s="303">
        <f>SIZEOF_IN_MIB(J371:M371, O370)</f>
        <v>64</v>
      </c>
      <c r="Q371" s="275"/>
    </row>
    <row r="372">
      <c r="E372" s="266"/>
      <c r="F372" s="267"/>
      <c r="G372" s="268"/>
      <c r="H372" s="449" t="s">
        <v>244</v>
      </c>
      <c r="I372" s="271" t="s">
        <v>239</v>
      </c>
      <c r="J372" s="270"/>
      <c r="K372" s="269" t="s">
        <v>143</v>
      </c>
      <c r="L372" s="269"/>
      <c r="M372" s="269"/>
      <c r="N372" s="271" t="s">
        <v>240</v>
      </c>
      <c r="O372" s="272"/>
      <c r="P372" s="440"/>
      <c r="Q372" s="272"/>
    </row>
    <row r="373">
      <c r="E373" s="266"/>
      <c r="F373" s="278"/>
      <c r="G373" s="279"/>
      <c r="H373" s="534" t="s">
        <v>246</v>
      </c>
      <c r="I373" s="274" t="s">
        <v>239</v>
      </c>
      <c r="J373" s="274">
        <f t="shared" ref="J373:M373" si="79">J371/SHARDING(J372)</f>
        <v>2</v>
      </c>
      <c r="K373" s="274">
        <f t="shared" si="79"/>
        <v>64</v>
      </c>
      <c r="L373" s="274">
        <f t="shared" si="79"/>
        <v>8</v>
      </c>
      <c r="M373" s="274">
        <f t="shared" si="79"/>
        <v>2048</v>
      </c>
      <c r="N373" s="274" t="s">
        <v>240</v>
      </c>
      <c r="O373" s="241"/>
      <c r="P373" s="303">
        <f>SIZEOF_IN_MIB(J373:M373, O370)</f>
        <v>4</v>
      </c>
      <c r="Q373" s="241"/>
    </row>
    <row r="374">
      <c r="E374" s="266"/>
      <c r="F374" s="296" t="s">
        <v>335</v>
      </c>
      <c r="G374" s="533" t="s">
        <v>755</v>
      </c>
      <c r="H374" s="424" t="str">
        <f>L368</f>
        <v/>
      </c>
      <c r="I374" s="564" t="s">
        <v>756</v>
      </c>
      <c r="J374" s="270"/>
      <c r="K374" s="270"/>
      <c r="L374" s="271"/>
      <c r="M374" s="271"/>
      <c r="N374" s="271"/>
      <c r="O374" s="270"/>
      <c r="P374" s="440"/>
      <c r="Q374" s="305"/>
    </row>
    <row r="375">
      <c r="E375" s="266"/>
      <c r="F375" s="266"/>
      <c r="G375" s="523" t="s">
        <v>338</v>
      </c>
      <c r="H375" s="565" t="s">
        <v>339</v>
      </c>
      <c r="I375" s="565"/>
      <c r="J375" s="374"/>
      <c r="K375" s="374"/>
      <c r="L375" s="375"/>
      <c r="M375" s="375"/>
      <c r="N375" s="375"/>
      <c r="O375" s="374"/>
      <c r="P375" s="536"/>
      <c r="Q375" s="504"/>
    </row>
    <row r="376">
      <c r="E376" s="266"/>
      <c r="F376" s="266"/>
      <c r="G376" s="526" t="s">
        <v>264</v>
      </c>
      <c r="H376" s="566">
        <f>SHARDING(H374)</f>
        <v>1</v>
      </c>
      <c r="I376" s="424"/>
      <c r="J376" s="270"/>
      <c r="K376" s="270"/>
      <c r="L376" s="271"/>
      <c r="M376" s="271"/>
      <c r="N376" s="271"/>
      <c r="O376" s="270"/>
      <c r="P376" s="440"/>
      <c r="Q376" s="305"/>
    </row>
    <row r="377">
      <c r="E377" s="266"/>
      <c r="F377" s="266"/>
      <c r="G377" s="526" t="s">
        <v>340</v>
      </c>
      <c r="H377" s="567">
        <f>P373/H376*(H376-1)</f>
        <v>0</v>
      </c>
      <c r="I377" s="481"/>
      <c r="J377" s="261"/>
      <c r="K377" s="261"/>
      <c r="L377" s="274"/>
      <c r="M377" s="274"/>
      <c r="N377" s="274"/>
      <c r="O377" s="261"/>
      <c r="P377" s="303"/>
      <c r="Q377" s="222"/>
    </row>
    <row r="378">
      <c r="E378" s="266"/>
      <c r="F378" s="266"/>
      <c r="G378" s="526" t="s">
        <v>341</v>
      </c>
      <c r="H378" s="568">
        <f>H377*H376</f>
        <v>0</v>
      </c>
      <c r="I378" s="424"/>
      <c r="J378" s="270"/>
      <c r="K378" s="270"/>
      <c r="L378" s="271"/>
      <c r="M378" s="271"/>
      <c r="N378" s="271"/>
      <c r="O378" s="270"/>
      <c r="P378" s="440"/>
      <c r="Q378" s="305"/>
    </row>
    <row r="379">
      <c r="E379" s="266"/>
      <c r="F379" s="266"/>
      <c r="G379" s="569" t="s">
        <v>342</v>
      </c>
      <c r="H379" s="570" t="s">
        <v>267</v>
      </c>
      <c r="I379" s="481"/>
      <c r="J379" s="571">
        <f>IFS(H376=8,12,
H376=4,4,
H376=2,1,
H376=1,0,
TRUE,NA())</f>
        <v>0</v>
      </c>
      <c r="K379" s="261"/>
      <c r="L379" s="274"/>
      <c r="M379" s="274"/>
      <c r="N379" s="274"/>
      <c r="O379" s="261"/>
      <c r="P379" s="303"/>
      <c r="Q379" s="222"/>
    </row>
    <row r="380">
      <c r="E380" s="266"/>
      <c r="F380" s="266"/>
      <c r="G380" s="266"/>
      <c r="H380" s="572" t="s">
        <v>343</v>
      </c>
      <c r="I380" s="305"/>
      <c r="J380" s="573" t="str">
        <f>HW_SPEC("# of TensorCore per Chip")</f>
        <v>#N/A</v>
      </c>
      <c r="K380" s="270"/>
      <c r="L380" s="271"/>
      <c r="M380" s="271"/>
      <c r="N380" s="271"/>
      <c r="O380" s="270"/>
      <c r="P380" s="440"/>
      <c r="Q380" s="305"/>
    </row>
    <row r="381">
      <c r="E381" s="266"/>
      <c r="F381" s="266"/>
      <c r="G381" s="277"/>
      <c r="H381" s="574" t="s">
        <v>269</v>
      </c>
      <c r="I381" s="481"/>
      <c r="J381" s="575" t="str">
        <f>REDUCE_SCATTER_CHIP2CHIP_TIME_MS2(H378*J380,J379)</f>
        <v>#N/A</v>
      </c>
      <c r="K381" s="261"/>
      <c r="L381" s="274"/>
      <c r="M381" s="274"/>
      <c r="N381" s="274"/>
      <c r="O381" s="261"/>
      <c r="P381" s="303"/>
      <c r="Q381" s="222"/>
    </row>
    <row r="382">
      <c r="E382" s="266"/>
      <c r="F382" s="266"/>
      <c r="G382" s="576" t="s">
        <v>344</v>
      </c>
      <c r="H382" s="577" t="s">
        <v>269</v>
      </c>
      <c r="I382" s="305"/>
      <c r="J382" s="578">
        <f>REDUCE_SCATTER_CORE2CORE_TIME_MS(H378)</f>
        <v>0</v>
      </c>
      <c r="K382" s="270"/>
      <c r="L382" s="271"/>
      <c r="M382" s="271"/>
      <c r="N382" s="271"/>
      <c r="O382" s="270"/>
      <c r="P382" s="440"/>
      <c r="Q382" s="305"/>
    </row>
    <row r="383">
      <c r="E383" s="266"/>
      <c r="F383" s="266"/>
      <c r="G383" s="172"/>
      <c r="H383" s="222"/>
      <c r="I383" s="481"/>
      <c r="J383" s="261"/>
      <c r="K383" s="261"/>
      <c r="L383" s="274"/>
      <c r="M383" s="274"/>
      <c r="N383" s="274"/>
      <c r="O383" s="261"/>
      <c r="P383" s="303"/>
      <c r="Q383" s="222"/>
    </row>
    <row r="384">
      <c r="E384" s="266"/>
      <c r="F384" s="266"/>
      <c r="G384" s="523" t="s">
        <v>345</v>
      </c>
      <c r="H384" s="579" t="s">
        <v>346</v>
      </c>
      <c r="I384" s="580"/>
      <c r="J384" s="374"/>
      <c r="K384" s="374"/>
      <c r="L384" s="375"/>
      <c r="M384" s="375"/>
      <c r="N384" s="375"/>
      <c r="O384" s="374"/>
      <c r="P384" s="536"/>
      <c r="Q384" s="504"/>
    </row>
    <row r="385">
      <c r="E385" s="266"/>
      <c r="F385" s="266"/>
      <c r="G385" s="533" t="s">
        <v>347</v>
      </c>
      <c r="H385" s="581">
        <f>P373/2</f>
        <v>2</v>
      </c>
      <c r="I385" s="582"/>
      <c r="J385" s="380"/>
      <c r="K385" s="380"/>
      <c r="L385" s="381"/>
      <c r="M385" s="381"/>
      <c r="N385" s="381"/>
      <c r="O385" s="380"/>
      <c r="P385" s="394"/>
      <c r="Q385" s="172"/>
    </row>
    <row r="386">
      <c r="E386" s="266"/>
      <c r="F386" s="266"/>
      <c r="G386" s="172"/>
      <c r="H386" s="172"/>
      <c r="I386" s="582"/>
      <c r="J386" s="380"/>
      <c r="K386" s="380"/>
      <c r="L386" s="381"/>
      <c r="M386" s="381"/>
      <c r="N386" s="381"/>
      <c r="O386" s="380"/>
      <c r="P386" s="394"/>
      <c r="Q386" s="172"/>
    </row>
    <row r="387">
      <c r="E387" s="266"/>
      <c r="F387" s="266"/>
      <c r="G387" s="523" t="s">
        <v>215</v>
      </c>
      <c r="H387" s="579" t="s">
        <v>348</v>
      </c>
      <c r="I387" s="580"/>
      <c r="J387" s="374"/>
      <c r="K387" s="374"/>
      <c r="L387" s="375"/>
      <c r="M387" s="375"/>
      <c r="N387" s="375"/>
      <c r="O387" s="374"/>
      <c r="P387" s="536"/>
      <c r="Q387" s="504"/>
    </row>
    <row r="388">
      <c r="E388" s="266"/>
      <c r="F388" s="266"/>
      <c r="G388" s="526" t="s">
        <v>264</v>
      </c>
      <c r="H388" s="583">
        <f>H376</f>
        <v>1</v>
      </c>
      <c r="I388" s="582"/>
      <c r="J388" s="380"/>
      <c r="K388" s="380"/>
      <c r="L388" s="381"/>
      <c r="M388" s="381"/>
      <c r="N388" s="381"/>
      <c r="O388" s="380"/>
      <c r="P388" s="394"/>
      <c r="Q388" s="172"/>
    </row>
    <row r="389">
      <c r="E389" s="266"/>
      <c r="F389" s="266"/>
      <c r="G389" s="526" t="s">
        <v>349</v>
      </c>
      <c r="H389" s="584">
        <f>H385/H388 * (H388-1)</f>
        <v>0</v>
      </c>
      <c r="I389" s="582"/>
      <c r="J389" s="380"/>
      <c r="K389" s="380"/>
      <c r="L389" s="381"/>
      <c r="M389" s="381"/>
      <c r="N389" s="381"/>
      <c r="O389" s="380"/>
      <c r="P389" s="394"/>
      <c r="Q389" s="172"/>
    </row>
    <row r="390">
      <c r="E390" s="266"/>
      <c r="F390" s="266"/>
      <c r="G390" s="526" t="s">
        <v>266</v>
      </c>
      <c r="H390" s="584">
        <f>H389*H388</f>
        <v>0</v>
      </c>
      <c r="I390" s="582"/>
      <c r="J390" s="380"/>
      <c r="K390" s="380"/>
      <c r="L390" s="381"/>
      <c r="M390" s="381"/>
      <c r="N390" s="381"/>
      <c r="O390" s="380"/>
      <c r="P390" s="394"/>
      <c r="Q390" s="172"/>
    </row>
    <row r="391">
      <c r="E391" s="266"/>
      <c r="F391" s="266"/>
      <c r="G391" s="585" t="s">
        <v>342</v>
      </c>
      <c r="H391" s="311" t="s">
        <v>267</v>
      </c>
      <c r="I391" s="172"/>
      <c r="J391" s="586" t="str">
        <f>IFS(H388=8,12,
H388=4,4,
H388=2,1,
TRUE,NA())</f>
        <v>#N/A</v>
      </c>
      <c r="K391" s="380"/>
      <c r="L391" s="381"/>
      <c r="M391" s="381"/>
      <c r="N391" s="381"/>
      <c r="O391" s="380"/>
      <c r="P391" s="394"/>
      <c r="Q391" s="172"/>
      <c r="S391" s="587"/>
    </row>
    <row r="392">
      <c r="E392" s="266"/>
      <c r="F392" s="266"/>
      <c r="G392" s="266"/>
      <c r="H392" s="311" t="s">
        <v>343</v>
      </c>
      <c r="I392" s="172"/>
      <c r="J392" s="588" t="str">
        <f>HW_SPEC("# of TensorCore per Chip")</f>
        <v>#N/A</v>
      </c>
      <c r="K392" s="380"/>
      <c r="L392" s="381"/>
      <c r="M392" s="381"/>
      <c r="N392" s="381"/>
      <c r="O392" s="380"/>
      <c r="P392" s="394"/>
      <c r="Q392" s="172"/>
    </row>
    <row r="393">
      <c r="E393" s="266"/>
      <c r="F393" s="266"/>
      <c r="G393" s="277"/>
      <c r="H393" s="328" t="s">
        <v>269</v>
      </c>
      <c r="I393" s="582"/>
      <c r="J393" s="589" t="str">
        <f>REDUCE_SCATTER_CHIP2CHIP_TIME_MS2(H390*J392,J391)</f>
        <v>#N/A</v>
      </c>
      <c r="K393" s="380"/>
      <c r="L393" s="381"/>
      <c r="M393" s="381"/>
      <c r="N393" s="381"/>
      <c r="O393" s="380"/>
      <c r="P393" s="394"/>
      <c r="Q393" s="172"/>
    </row>
    <row r="394">
      <c r="E394" s="266"/>
      <c r="F394" s="266"/>
      <c r="G394" s="590" t="s">
        <v>344</v>
      </c>
      <c r="H394" s="328" t="s">
        <v>269</v>
      </c>
      <c r="I394" s="582"/>
      <c r="J394" s="589">
        <f>REDUCE_SCATTER_CORE2CORE_TIME_MS(H390)</f>
        <v>0</v>
      </c>
      <c r="K394" s="380"/>
      <c r="L394" s="381"/>
      <c r="M394" s="381"/>
      <c r="N394" s="381"/>
      <c r="O394" s="380"/>
      <c r="P394" s="394"/>
      <c r="Q394" s="172"/>
    </row>
    <row r="395">
      <c r="E395" s="266"/>
      <c r="F395" s="266"/>
      <c r="G395" s="526"/>
      <c r="H395" s="591"/>
      <c r="I395" s="582"/>
      <c r="J395" s="380"/>
      <c r="K395" s="380"/>
      <c r="L395" s="381"/>
      <c r="M395" s="381"/>
      <c r="N395" s="381"/>
      <c r="O395" s="380"/>
      <c r="P395" s="394"/>
      <c r="Q395" s="172"/>
    </row>
    <row r="396">
      <c r="E396" s="266"/>
      <c r="F396" s="266"/>
      <c r="G396" s="523" t="s">
        <v>350</v>
      </c>
      <c r="H396" s="592" t="s">
        <v>351</v>
      </c>
      <c r="I396" s="580"/>
      <c r="J396" s="374"/>
      <c r="K396" s="374"/>
      <c r="L396" s="375"/>
      <c r="M396" s="375"/>
      <c r="N396" s="375"/>
      <c r="O396" s="374"/>
      <c r="P396" s="536"/>
      <c r="Q396" s="504"/>
    </row>
    <row r="397">
      <c r="E397" s="266"/>
      <c r="F397" s="266"/>
      <c r="G397" s="593" t="s">
        <v>352</v>
      </c>
      <c r="H397" s="594">
        <f>IFS(H396=G379,J381,
H396=G382,J382 ,
TRUE,0)</f>
        <v>0</v>
      </c>
      <c r="I397" s="582"/>
      <c r="J397" s="380"/>
      <c r="K397" s="380"/>
      <c r="L397" s="381"/>
      <c r="M397" s="381"/>
      <c r="N397" s="381"/>
      <c r="O397" s="380"/>
      <c r="P397" s="394"/>
      <c r="Q397" s="172"/>
    </row>
    <row r="398">
      <c r="E398" s="266"/>
      <c r="F398" s="266"/>
      <c r="G398" s="593" t="s">
        <v>353</v>
      </c>
      <c r="H398" s="594">
        <f>IFS(H396=G391,J393,
H396=G394,J394 ,
TRUE,0)</f>
        <v>0</v>
      </c>
      <c r="I398" s="582"/>
      <c r="J398" s="380"/>
      <c r="K398" s="380"/>
      <c r="L398" s="381"/>
      <c r="M398" s="381"/>
      <c r="N398" s="381"/>
      <c r="O398" s="380"/>
      <c r="P398" s="394"/>
      <c r="Q398" s="172"/>
    </row>
    <row r="399">
      <c r="E399" s="266"/>
      <c r="F399" s="277"/>
      <c r="G399" s="523" t="s">
        <v>298</v>
      </c>
      <c r="H399" s="557">
        <f>SUM(H397:H398)</f>
        <v>0</v>
      </c>
      <c r="I399" s="513"/>
      <c r="J399" s="374"/>
      <c r="K399" s="374"/>
      <c r="L399" s="375"/>
      <c r="M399" s="375"/>
      <c r="N399" s="375"/>
      <c r="O399" s="374"/>
      <c r="P399" s="536"/>
      <c r="Q399" s="504"/>
    </row>
    <row r="400">
      <c r="E400" s="266"/>
      <c r="F400" s="541" t="s">
        <v>285</v>
      </c>
      <c r="G400" s="533" t="s">
        <v>286</v>
      </c>
      <c r="H400" s="595" t="str">
        <f>VLOOKUP(O362&amp;","&amp;O366,$T$3:$W$12,4, FALSE)</f>
        <v>fp8</v>
      </c>
      <c r="I400" s="386"/>
      <c r="J400" s="380"/>
      <c r="K400" s="380"/>
      <c r="L400" s="381"/>
      <c r="M400" s="381"/>
      <c r="N400" s="381"/>
      <c r="O400" s="380"/>
      <c r="P400" s="394"/>
      <c r="Q400" s="172"/>
    </row>
    <row r="401">
      <c r="E401" s="266"/>
      <c r="F401" s="266"/>
      <c r="G401" s="533" t="s">
        <v>360</v>
      </c>
      <c r="H401" s="599" t="str">
        <f>CALCULATE_FLOPS(J365:M365,J369:M369,L369,K369,H400)</f>
        <v>#N/A</v>
      </c>
      <c r="I401" s="386"/>
      <c r="J401" s="380"/>
      <c r="K401" s="380"/>
      <c r="L401" s="381"/>
      <c r="M401" s="381"/>
      <c r="N401" s="381"/>
      <c r="O401" s="380"/>
      <c r="P401" s="394"/>
      <c r="Q401" s="172"/>
    </row>
    <row r="402">
      <c r="E402" s="266"/>
      <c r="F402" s="277"/>
      <c r="G402" s="600" t="s">
        <v>288</v>
      </c>
      <c r="H402" s="601" t="str">
        <f>COMPUTE_TIME_MS(H401, H400)</f>
        <v>#N/A</v>
      </c>
      <c r="I402" s="390"/>
      <c r="J402" s="391"/>
      <c r="K402" s="391"/>
      <c r="L402" s="392"/>
      <c r="M402" s="392"/>
      <c r="N402" s="392"/>
      <c r="O402" s="391"/>
      <c r="P402" s="602"/>
      <c r="Q402" s="172"/>
    </row>
    <row r="403">
      <c r="E403" s="266"/>
      <c r="F403" s="541" t="s">
        <v>289</v>
      </c>
      <c r="G403" s="595" t="s">
        <v>290</v>
      </c>
      <c r="H403" s="603">
        <f>IF(Q362,0,P365)+IF(Q366,0,P369)+IF(Q370,0,P373 / 2)</f>
        <v>229.5</v>
      </c>
      <c r="I403" s="380"/>
      <c r="J403" s="380"/>
      <c r="K403" s="380"/>
      <c r="L403" s="381"/>
      <c r="M403" s="381"/>
      <c r="N403" s="381"/>
      <c r="O403" s="380"/>
      <c r="P403" s="394"/>
      <c r="Q403" s="172"/>
    </row>
    <row r="404">
      <c r="E404" s="277"/>
      <c r="F404" s="277"/>
      <c r="G404" s="604" t="s">
        <v>291</v>
      </c>
      <c r="H404" s="601" t="str">
        <f>HBM_TIME_MS(H403)</f>
        <v>#N/A</v>
      </c>
      <c r="I404" s="391"/>
      <c r="J404" s="391"/>
      <c r="K404" s="391"/>
      <c r="L404" s="392"/>
      <c r="M404" s="392"/>
      <c r="N404" s="392"/>
      <c r="O404" s="391"/>
      <c r="P404" s="602"/>
      <c r="Q404" s="172"/>
    </row>
    <row r="405">
      <c r="E405" s="258" t="s">
        <v>361</v>
      </c>
      <c r="F405" s="559" t="s">
        <v>249</v>
      </c>
      <c r="G405" s="260"/>
      <c r="H405" s="298" t="s">
        <v>238</v>
      </c>
      <c r="I405" s="290" t="s">
        <v>239</v>
      </c>
      <c r="J405" s="195"/>
      <c r="K405" s="195" t="s">
        <v>40</v>
      </c>
      <c r="L405" s="195" t="s">
        <v>159</v>
      </c>
      <c r="M405" s="398" t="s">
        <v>129</v>
      </c>
      <c r="N405" s="290" t="s">
        <v>240</v>
      </c>
      <c r="O405" s="560" t="str">
        <f>EXTRACT_ACTIVATION_DTYPE(PARAMS("moe_dtype"))</f>
        <v>fp8</v>
      </c>
      <c r="P405" s="301"/>
      <c r="Q405" s="291" t="b">
        <v>0</v>
      </c>
    </row>
    <row r="406">
      <c r="E406" s="266"/>
      <c r="F406" s="267"/>
      <c r="G406" s="268"/>
      <c r="H406" s="300" t="s">
        <v>242</v>
      </c>
      <c r="I406" s="290" t="s">
        <v>239</v>
      </c>
      <c r="J406" s="289"/>
      <c r="K406" s="290">
        <f t="shared" ref="K406:M406" si="80">PARAMS(K405)</f>
        <v>1024</v>
      </c>
      <c r="L406" s="290">
        <f t="shared" si="80"/>
        <v>8</v>
      </c>
      <c r="M406" s="290">
        <f t="shared" si="80"/>
        <v>2048</v>
      </c>
      <c r="N406" s="290" t="s">
        <v>240</v>
      </c>
      <c r="O406" s="266"/>
      <c r="P406" s="301">
        <f>SIZEOF_IN_MIB(J406:M406, O405)</f>
        <v>16</v>
      </c>
      <c r="Q406" s="266"/>
    </row>
    <row r="407">
      <c r="E407" s="266"/>
      <c r="F407" s="267"/>
      <c r="G407" s="268"/>
      <c r="H407" s="561" t="s">
        <v>244</v>
      </c>
      <c r="I407" s="289" t="s">
        <v>239</v>
      </c>
      <c r="J407" s="290"/>
      <c r="K407" s="195" t="s">
        <v>143</v>
      </c>
      <c r="L407" s="195"/>
      <c r="M407" s="195"/>
      <c r="N407" s="289" t="s">
        <v>240</v>
      </c>
      <c r="O407" s="266"/>
      <c r="P407" s="301"/>
      <c r="Q407" s="266"/>
    </row>
    <row r="408">
      <c r="E408" s="266"/>
      <c r="F408" s="278"/>
      <c r="G408" s="279"/>
      <c r="H408" s="300" t="s">
        <v>246</v>
      </c>
      <c r="I408" s="289" t="s">
        <v>239</v>
      </c>
      <c r="J408" s="290"/>
      <c r="K408" s="289">
        <f t="shared" ref="K408:M408" si="81">K406/SHARDING(K407)</f>
        <v>64</v>
      </c>
      <c r="L408" s="289">
        <f t="shared" si="81"/>
        <v>8</v>
      </c>
      <c r="M408" s="289">
        <f t="shared" si="81"/>
        <v>2048</v>
      </c>
      <c r="N408" s="289" t="s">
        <v>240</v>
      </c>
      <c r="O408" s="241"/>
      <c r="P408" s="301">
        <f>SIZEOF_IN_MIB(J408:M408, O405)</f>
        <v>1</v>
      </c>
      <c r="Q408" s="277"/>
    </row>
    <row r="409">
      <c r="E409" s="266"/>
      <c r="F409" s="562" t="s">
        <v>253</v>
      </c>
      <c r="G409" s="260"/>
      <c r="H409" s="561" t="s">
        <v>238</v>
      </c>
      <c r="I409" s="289" t="s">
        <v>239</v>
      </c>
      <c r="J409" s="290"/>
      <c r="K409" s="195" t="s">
        <v>131</v>
      </c>
      <c r="L409" s="398" t="s">
        <v>129</v>
      </c>
      <c r="M409" s="195" t="s">
        <v>125</v>
      </c>
      <c r="N409" s="289" t="s">
        <v>240</v>
      </c>
      <c r="O409" s="563" t="str">
        <f>EXTRACT_WEIGHT_DTYPE(PARAMS("moe_dtype"))</f>
        <v>fp4</v>
      </c>
      <c r="P409" s="301"/>
      <c r="Q409" s="291" t="b">
        <v>0</v>
      </c>
    </row>
    <row r="410">
      <c r="E410" s="266"/>
      <c r="F410" s="267"/>
      <c r="G410" s="268"/>
      <c r="H410" s="300" t="s">
        <v>242</v>
      </c>
      <c r="I410" s="289" t="s">
        <v>239</v>
      </c>
      <c r="J410" s="290"/>
      <c r="K410" s="289">
        <f t="shared" ref="K410:M410" si="82">PARAMS(K409)</f>
        <v>256</v>
      </c>
      <c r="L410" s="289">
        <f t="shared" si="82"/>
        <v>2048</v>
      </c>
      <c r="M410" s="289">
        <f t="shared" si="82"/>
        <v>7168</v>
      </c>
      <c r="N410" s="289" t="s">
        <v>240</v>
      </c>
      <c r="O410" s="275"/>
      <c r="P410" s="301">
        <f>SIZEOF_IN_MIB(J410:M410, O409)</f>
        <v>1792</v>
      </c>
      <c r="Q410" s="266"/>
    </row>
    <row r="411">
      <c r="E411" s="266"/>
      <c r="F411" s="267"/>
      <c r="G411" s="268"/>
      <c r="H411" s="561" t="s">
        <v>244</v>
      </c>
      <c r="I411" s="289" t="s">
        <v>239</v>
      </c>
      <c r="J411" s="290"/>
      <c r="K411" s="195" t="s">
        <v>143</v>
      </c>
      <c r="L411" s="195"/>
      <c r="M411" s="195"/>
      <c r="N411" s="289" t="s">
        <v>240</v>
      </c>
      <c r="O411" s="272"/>
      <c r="P411" s="301"/>
      <c r="Q411" s="266"/>
    </row>
    <row r="412">
      <c r="E412" s="266"/>
      <c r="F412" s="278"/>
      <c r="G412" s="279"/>
      <c r="H412" s="561" t="s">
        <v>246</v>
      </c>
      <c r="I412" s="289" t="s">
        <v>239</v>
      </c>
      <c r="J412" s="290"/>
      <c r="K412" s="289">
        <f t="shared" ref="K412:M412" si="83">K410/SHARDING(K411)</f>
        <v>16</v>
      </c>
      <c r="L412" s="289">
        <f t="shared" si="83"/>
        <v>2048</v>
      </c>
      <c r="M412" s="289">
        <f t="shared" si="83"/>
        <v>7168</v>
      </c>
      <c r="N412" s="289" t="s">
        <v>240</v>
      </c>
      <c r="O412" s="241"/>
      <c r="P412" s="301">
        <f>SIZEOF_IN_MIB(J412:M412, O409)</f>
        <v>112</v>
      </c>
      <c r="Q412" s="277"/>
    </row>
    <row r="413">
      <c r="E413" s="266"/>
      <c r="F413" s="562" t="s">
        <v>257</v>
      </c>
      <c r="G413" s="260"/>
      <c r="H413" s="561" t="s">
        <v>238</v>
      </c>
      <c r="I413" s="289" t="s">
        <v>239</v>
      </c>
      <c r="J413" s="290"/>
      <c r="K413" s="195" t="s">
        <v>40</v>
      </c>
      <c r="L413" s="195" t="s">
        <v>159</v>
      </c>
      <c r="M413" s="195" t="s">
        <v>125</v>
      </c>
      <c r="N413" s="289" t="s">
        <v>240</v>
      </c>
      <c r="O413" s="605" t="s">
        <v>82</v>
      </c>
      <c r="P413" s="301"/>
      <c r="Q413" s="291" t="b">
        <v>0</v>
      </c>
    </row>
    <row r="414">
      <c r="E414" s="266"/>
      <c r="F414" s="267"/>
      <c r="G414" s="268"/>
      <c r="H414" s="300" t="s">
        <v>242</v>
      </c>
      <c r="I414" s="289" t="s">
        <v>239</v>
      </c>
      <c r="J414" s="290"/>
      <c r="K414" s="289">
        <f t="shared" ref="K414:M414" si="84">PARAMS(K413)</f>
        <v>1024</v>
      </c>
      <c r="L414" s="289">
        <f t="shared" si="84"/>
        <v>8</v>
      </c>
      <c r="M414" s="289">
        <f t="shared" si="84"/>
        <v>7168</v>
      </c>
      <c r="N414" s="289" t="s">
        <v>240</v>
      </c>
      <c r="O414" s="266"/>
      <c r="P414" s="301">
        <f>SIZEOF_IN_MIB(J414:M414, O413)</f>
        <v>112</v>
      </c>
      <c r="Q414" s="266"/>
    </row>
    <row r="415">
      <c r="E415" s="266"/>
      <c r="F415" s="267"/>
      <c r="G415" s="268"/>
      <c r="H415" s="561" t="s">
        <v>244</v>
      </c>
      <c r="I415" s="289" t="s">
        <v>239</v>
      </c>
      <c r="J415" s="290"/>
      <c r="K415" s="195" t="s">
        <v>143</v>
      </c>
      <c r="L415" s="195"/>
      <c r="M415" s="195"/>
      <c r="N415" s="289" t="s">
        <v>240</v>
      </c>
      <c r="O415" s="266"/>
      <c r="P415" s="301"/>
      <c r="Q415" s="266"/>
    </row>
    <row r="416">
      <c r="E416" s="266"/>
      <c r="F416" s="278"/>
      <c r="G416" s="279"/>
      <c r="H416" s="561" t="s">
        <v>246</v>
      </c>
      <c r="I416" s="289" t="s">
        <v>239</v>
      </c>
      <c r="J416" s="289"/>
      <c r="K416" s="289">
        <f t="shared" ref="K416:M416" si="85">K414/SHARDING(K415)</f>
        <v>64</v>
      </c>
      <c r="L416" s="289">
        <f t="shared" si="85"/>
        <v>8</v>
      </c>
      <c r="M416" s="289">
        <f t="shared" si="85"/>
        <v>7168</v>
      </c>
      <c r="N416" s="289" t="s">
        <v>240</v>
      </c>
      <c r="O416" s="277"/>
      <c r="P416" s="301">
        <f>SIZEOF_IN_MIB(J416:M416, O413)</f>
        <v>7</v>
      </c>
      <c r="Q416" s="277"/>
    </row>
    <row r="417">
      <c r="E417" s="266"/>
      <c r="F417" s="296" t="s">
        <v>335</v>
      </c>
      <c r="G417" s="606" t="s">
        <v>757</v>
      </c>
      <c r="H417" s="607" t="str">
        <f>L411</f>
        <v/>
      </c>
      <c r="I417" s="290"/>
      <c r="J417" s="172"/>
      <c r="K417" s="290"/>
      <c r="L417" s="289"/>
      <c r="M417" s="289"/>
      <c r="N417" s="289"/>
      <c r="O417" s="290"/>
      <c r="P417" s="301"/>
      <c r="Q417" s="608"/>
    </row>
    <row r="418">
      <c r="E418" s="266"/>
      <c r="F418" s="266"/>
      <c r="G418" s="609" t="s">
        <v>363</v>
      </c>
      <c r="H418" s="610" t="s">
        <v>758</v>
      </c>
      <c r="I418" s="374"/>
      <c r="J418" s="374"/>
      <c r="K418" s="374"/>
      <c r="L418" s="375"/>
      <c r="M418" s="375"/>
      <c r="N418" s="375"/>
      <c r="O418" s="374"/>
      <c r="P418" s="536"/>
      <c r="Q418" s="376"/>
    </row>
    <row r="419">
      <c r="E419" s="266"/>
      <c r="F419" s="266"/>
      <c r="G419" s="611" t="s">
        <v>264</v>
      </c>
      <c r="H419" s="300">
        <f>SHARDING(H417)</f>
        <v>1</v>
      </c>
      <c r="I419" s="290"/>
      <c r="J419" s="290"/>
      <c r="K419" s="290"/>
      <c r="L419" s="289"/>
      <c r="M419" s="289"/>
      <c r="N419" s="289"/>
      <c r="O419" s="290"/>
      <c r="P419" s="301"/>
      <c r="Q419" s="608"/>
    </row>
    <row r="420">
      <c r="E420" s="266"/>
      <c r="F420" s="266"/>
      <c r="G420" s="611" t="s">
        <v>349</v>
      </c>
      <c r="H420" s="612">
        <f>P416 / H419 * (H419-1)</f>
        <v>0</v>
      </c>
      <c r="I420" s="290"/>
      <c r="J420" s="290"/>
      <c r="K420" s="290"/>
      <c r="L420" s="289"/>
      <c r="M420" s="289"/>
      <c r="N420" s="289"/>
      <c r="O420" s="290"/>
      <c r="P420" s="301"/>
      <c r="Q420" s="608"/>
    </row>
    <row r="421">
      <c r="E421" s="266"/>
      <c r="F421" s="266"/>
      <c r="G421" s="611" t="s">
        <v>266</v>
      </c>
      <c r="H421" s="612">
        <f>H420*H419</f>
        <v>0</v>
      </c>
      <c r="I421" s="290"/>
      <c r="J421" s="290"/>
      <c r="K421" s="290"/>
      <c r="L421" s="289"/>
      <c r="M421" s="289"/>
      <c r="N421" s="289"/>
      <c r="O421" s="290"/>
      <c r="P421" s="301"/>
      <c r="Q421" s="608"/>
    </row>
    <row r="422">
      <c r="E422" s="266"/>
      <c r="F422" s="266"/>
      <c r="G422" s="311" t="s">
        <v>267</v>
      </c>
      <c r="H422" s="586" t="str">
        <f>IFS(H419=8,12,
H419=4,4,
H419=2,1,
TRUE,NA())</f>
        <v>#N/A</v>
      </c>
      <c r="I422" s="172"/>
      <c r="J422" s="290"/>
      <c r="K422" s="290"/>
      <c r="L422" s="289"/>
      <c r="M422" s="289"/>
      <c r="N422" s="289"/>
      <c r="O422" s="290"/>
      <c r="P422" s="301"/>
      <c r="Q422" s="608"/>
    </row>
    <row r="423">
      <c r="E423" s="266"/>
      <c r="F423" s="266"/>
      <c r="G423" s="613" t="s">
        <v>298</v>
      </c>
      <c r="H423" s="614">
        <f>ALL_REDUCE_CHIP2CHIP_TIME_MS(H421,H422)</f>
        <v>0</v>
      </c>
      <c r="I423" s="290"/>
      <c r="J423" s="290"/>
      <c r="K423" s="290"/>
      <c r="L423" s="289"/>
      <c r="M423" s="289"/>
      <c r="N423" s="289"/>
      <c r="O423" s="290"/>
      <c r="P423" s="301"/>
      <c r="Q423" s="608"/>
    </row>
    <row r="424">
      <c r="E424" s="266"/>
      <c r="F424" s="266"/>
      <c r="G424" s="613"/>
      <c r="H424" s="614"/>
      <c r="I424" s="290"/>
      <c r="J424" s="290"/>
      <c r="K424" s="290"/>
      <c r="L424" s="289"/>
      <c r="M424" s="289"/>
      <c r="N424" s="289"/>
      <c r="O424" s="290"/>
      <c r="P424" s="301"/>
      <c r="Q424" s="608"/>
    </row>
    <row r="425">
      <c r="E425" s="266"/>
      <c r="F425" s="266"/>
      <c r="G425" s="609" t="s">
        <v>365</v>
      </c>
      <c r="H425" s="615" t="s">
        <v>366</v>
      </c>
      <c r="I425" s="374"/>
      <c r="J425" s="374"/>
      <c r="K425" s="374"/>
      <c r="L425" s="375"/>
      <c r="M425" s="375"/>
      <c r="N425" s="375"/>
      <c r="O425" s="374"/>
      <c r="P425" s="536"/>
      <c r="Q425" s="376"/>
    </row>
    <row r="426">
      <c r="E426" s="266"/>
      <c r="F426" s="266"/>
      <c r="G426" s="284" t="s">
        <v>298</v>
      </c>
      <c r="H426" s="601">
        <f>0</f>
        <v>0</v>
      </c>
      <c r="I426" s="290"/>
      <c r="J426" s="290"/>
      <c r="K426" s="290"/>
      <c r="L426" s="289"/>
      <c r="M426" s="289"/>
      <c r="N426" s="289"/>
      <c r="O426" s="290"/>
      <c r="P426" s="301"/>
      <c r="Q426" s="608"/>
    </row>
    <row r="427">
      <c r="E427" s="266"/>
      <c r="F427" s="266"/>
      <c r="G427" s="284"/>
      <c r="H427" s="601"/>
      <c r="I427" s="290"/>
      <c r="J427" s="290"/>
      <c r="K427" s="290"/>
      <c r="L427" s="289"/>
      <c r="M427" s="289"/>
      <c r="N427" s="289"/>
      <c r="O427" s="290"/>
      <c r="P427" s="301"/>
      <c r="Q427" s="608"/>
    </row>
    <row r="428">
      <c r="E428" s="266"/>
      <c r="F428" s="266"/>
      <c r="G428" s="523" t="s">
        <v>350</v>
      </c>
      <c r="H428" s="616" t="s">
        <v>367</v>
      </c>
      <c r="I428" s="374"/>
      <c r="J428" s="374"/>
      <c r="K428" s="374"/>
      <c r="L428" s="375"/>
      <c r="M428" s="375"/>
      <c r="N428" s="375"/>
      <c r="O428" s="374"/>
      <c r="P428" s="536"/>
      <c r="Q428" s="376"/>
    </row>
    <row r="429">
      <c r="E429" s="266"/>
      <c r="F429" s="277"/>
      <c r="G429" s="600" t="s">
        <v>298</v>
      </c>
      <c r="H429" s="601">
        <f>IFS(H428=G418,H423,H428=G425,H426,TRUE,0)</f>
        <v>0</v>
      </c>
      <c r="I429" s="617"/>
      <c r="J429" s="290"/>
      <c r="K429" s="290"/>
      <c r="L429" s="289"/>
      <c r="M429" s="289"/>
      <c r="N429" s="289"/>
      <c r="O429" s="290"/>
      <c r="P429" s="301"/>
      <c r="Q429" s="608"/>
    </row>
    <row r="430">
      <c r="E430" s="266"/>
      <c r="F430" s="541" t="s">
        <v>285</v>
      </c>
      <c r="G430" s="533" t="s">
        <v>286</v>
      </c>
      <c r="H430" s="595" t="str">
        <f>VLOOKUP(O405&amp;","&amp;O409,$T$3:$W$12,4, FALSE)</f>
        <v>fp8</v>
      </c>
      <c r="I430" s="386"/>
      <c r="J430" s="380"/>
      <c r="K430" s="380"/>
      <c r="L430" s="381"/>
      <c r="M430" s="381"/>
      <c r="N430" s="381"/>
      <c r="O430" s="380"/>
      <c r="P430" s="394"/>
      <c r="Q430" s="172"/>
    </row>
    <row r="431">
      <c r="E431" s="266"/>
      <c r="F431" s="266"/>
      <c r="G431" s="595" t="s">
        <v>299</v>
      </c>
      <c r="H431" s="618" t="str">
        <f>CALCULATE_FLOPS(J408:M408,J412:M412,L412,K412,H430)</f>
        <v>#N/A</v>
      </c>
      <c r="I431" s="418"/>
      <c r="J431" s="261"/>
      <c r="K431" s="261"/>
      <c r="L431" s="274"/>
      <c r="M431" s="274"/>
      <c r="N431" s="274"/>
      <c r="O431" s="261"/>
      <c r="P431" s="303"/>
      <c r="Q431" s="222"/>
    </row>
    <row r="432">
      <c r="E432" s="266"/>
      <c r="F432" s="277"/>
      <c r="G432" s="600" t="s">
        <v>288</v>
      </c>
      <c r="H432" s="619" t="str">
        <f>COMPUTE_TIME_MS(H431, H430)</f>
        <v>#N/A</v>
      </c>
      <c r="I432" s="390"/>
      <c r="J432" s="391"/>
      <c r="K432" s="391"/>
      <c r="L432" s="392"/>
      <c r="M432" s="392"/>
      <c r="N432" s="392"/>
      <c r="O432" s="391"/>
      <c r="P432" s="602"/>
      <c r="Q432" s="305"/>
    </row>
    <row r="433">
      <c r="E433" s="266"/>
      <c r="F433" s="541" t="s">
        <v>289</v>
      </c>
      <c r="G433" s="595" t="s">
        <v>290</v>
      </c>
      <c r="H433" s="620">
        <f>IF(Q405,0,P408)+IF(Q409,0,P412)+IF(Q413,0,P416)</f>
        <v>120</v>
      </c>
      <c r="I433" s="261"/>
      <c r="J433" s="261"/>
      <c r="K433" s="261"/>
      <c r="L433" s="274"/>
      <c r="M433" s="274"/>
      <c r="N433" s="274"/>
      <c r="O433" s="261"/>
      <c r="P433" s="303"/>
      <c r="Q433" s="222"/>
    </row>
    <row r="434">
      <c r="E434" s="277"/>
      <c r="F434" s="277"/>
      <c r="G434" s="604" t="s">
        <v>291</v>
      </c>
      <c r="H434" s="621" t="str">
        <f>HBM_TIME_MS(H433)</f>
        <v>#N/A</v>
      </c>
      <c r="I434" s="391"/>
      <c r="J434" s="391"/>
      <c r="K434" s="391"/>
      <c r="L434" s="392"/>
      <c r="M434" s="392"/>
      <c r="N434" s="392"/>
      <c r="O434" s="391"/>
      <c r="P434" s="602"/>
      <c r="Q434" s="305"/>
    </row>
    <row r="435">
      <c r="E435" s="258" t="s">
        <v>369</v>
      </c>
      <c r="F435" s="622" t="s">
        <v>57</v>
      </c>
      <c r="G435" s="297" t="s">
        <v>259</v>
      </c>
      <c r="H435" s="463" t="s">
        <v>238</v>
      </c>
      <c r="I435" s="261" t="s">
        <v>239</v>
      </c>
      <c r="J435" s="262"/>
      <c r="K435" s="262" t="s">
        <v>40</v>
      </c>
      <c r="L435" s="262" t="s">
        <v>159</v>
      </c>
      <c r="M435" s="425" t="s">
        <v>125</v>
      </c>
      <c r="N435" s="261" t="s">
        <v>240</v>
      </c>
      <c r="O435" s="263" t="str">
        <f>PARAMS("expert_collect_dtype")</f>
        <v>bf16</v>
      </c>
      <c r="P435" s="303"/>
      <c r="Q435" s="262"/>
    </row>
    <row r="436">
      <c r="E436" s="266"/>
      <c r="F436" s="266"/>
      <c r="G436" s="266"/>
      <c r="H436" s="304" t="s">
        <v>242</v>
      </c>
      <c r="I436" s="270" t="s">
        <v>239</v>
      </c>
      <c r="J436" s="271"/>
      <c r="K436" s="270">
        <f t="shared" ref="K436:M436" si="86">PARAMS(K435)</f>
        <v>1024</v>
      </c>
      <c r="L436" s="270">
        <f t="shared" si="86"/>
        <v>8</v>
      </c>
      <c r="M436" s="270">
        <f t="shared" si="86"/>
        <v>7168</v>
      </c>
      <c r="N436" s="270" t="s">
        <v>240</v>
      </c>
      <c r="O436" s="272"/>
      <c r="P436" s="440">
        <f>SIZEOF_IN_MIB(J436:M436, O435)</f>
        <v>112</v>
      </c>
      <c r="Q436" s="269"/>
    </row>
    <row r="437">
      <c r="E437" s="266"/>
      <c r="F437" s="266"/>
      <c r="G437" s="266"/>
      <c r="H437" s="302" t="s">
        <v>244</v>
      </c>
      <c r="I437" s="274" t="s">
        <v>239</v>
      </c>
      <c r="J437" s="261"/>
      <c r="K437" s="262" t="s">
        <v>143</v>
      </c>
      <c r="L437" s="262"/>
      <c r="M437" s="262"/>
      <c r="N437" s="274" t="s">
        <v>240</v>
      </c>
      <c r="O437" s="275"/>
      <c r="P437" s="303"/>
      <c r="Q437" s="262"/>
    </row>
    <row r="438">
      <c r="E438" s="266"/>
      <c r="F438" s="266"/>
      <c r="G438" s="266"/>
      <c r="H438" s="304" t="s">
        <v>246</v>
      </c>
      <c r="I438" s="271" t="s">
        <v>239</v>
      </c>
      <c r="J438" s="270"/>
      <c r="K438" s="271">
        <f t="shared" ref="K438:M438" si="87">K436/SHARDING(K437)</f>
        <v>64</v>
      </c>
      <c r="L438" s="271">
        <f t="shared" si="87"/>
        <v>8</v>
      </c>
      <c r="M438" s="271">
        <f t="shared" si="87"/>
        <v>7168</v>
      </c>
      <c r="N438" s="271" t="s">
        <v>240</v>
      </c>
      <c r="O438" s="280"/>
      <c r="P438" s="440">
        <f>SIZEOF_IN_MIB(J438:M438, O435)</f>
        <v>7</v>
      </c>
      <c r="Q438" s="269"/>
    </row>
    <row r="439">
      <c r="E439" s="266"/>
      <c r="F439" s="266"/>
      <c r="G439" s="277"/>
      <c r="H439" s="302" t="s">
        <v>262</v>
      </c>
      <c r="I439" s="274"/>
      <c r="J439" s="261"/>
      <c r="K439" s="262" t="s">
        <v>143</v>
      </c>
      <c r="L439" s="274"/>
      <c r="M439" s="274"/>
      <c r="N439" s="274"/>
      <c r="O439" s="262"/>
      <c r="P439" s="303"/>
      <c r="Q439" s="262"/>
    </row>
    <row r="440">
      <c r="E440" s="266"/>
      <c r="F440" s="266"/>
      <c r="G440" s="526" t="s">
        <v>264</v>
      </c>
      <c r="H440" s="802" t="str">
        <f>SHARDING(K437)*SHARDING(L437)/HW_SPEC("# of TensorCore per Chip")</f>
        <v>#N/A</v>
      </c>
      <c r="I440" s="271"/>
      <c r="J440" s="270"/>
      <c r="K440" s="271"/>
      <c r="L440" s="271"/>
      <c r="M440" s="271"/>
      <c r="N440" s="271"/>
      <c r="O440" s="269"/>
      <c r="P440" s="440"/>
      <c r="Q440" s="269"/>
    </row>
    <row r="441">
      <c r="E441" s="266"/>
      <c r="F441" s="266"/>
      <c r="G441" s="526" t="s">
        <v>340</v>
      </c>
      <c r="H441" s="801" t="str">
        <f>P436 / H440 / H440  * (H440-1)</f>
        <v>#N/A</v>
      </c>
      <c r="I441" s="274"/>
      <c r="J441" s="261"/>
      <c r="K441" s="274"/>
      <c r="L441" s="274"/>
      <c r="M441" s="274"/>
      <c r="N441" s="274"/>
      <c r="O441" s="262"/>
      <c r="P441" s="303"/>
      <c r="Q441" s="262"/>
    </row>
    <row r="442">
      <c r="E442" s="266"/>
      <c r="F442" s="266"/>
      <c r="G442" s="526" t="s">
        <v>759</v>
      </c>
      <c r="H442" s="802" t="str">
        <f>IFS(H440=1,0,
H440=2, 1,
H440=4, 2,
H440=8, 3)</f>
        <v>#N/A</v>
      </c>
      <c r="I442" s="271"/>
      <c r="J442" s="270"/>
      <c r="K442" s="271"/>
      <c r="L442" s="271"/>
      <c r="M442" s="271"/>
      <c r="N442" s="271"/>
      <c r="O442" s="269"/>
      <c r="P442" s="440"/>
      <c r="Q442" s="269"/>
    </row>
    <row r="443">
      <c r="E443" s="266"/>
      <c r="F443" s="266"/>
      <c r="G443" s="526" t="s">
        <v>760</v>
      </c>
      <c r="H443" s="626" t="str">
        <f>IFS(H440=1,0,
H440=2, 0,
H440=4, 1,
H440=8, 3)</f>
        <v>#N/A</v>
      </c>
      <c r="I443" s="274"/>
      <c r="J443" s="261"/>
      <c r="K443" s="274"/>
      <c r="L443" s="274"/>
      <c r="M443" s="274"/>
      <c r="N443" s="274"/>
      <c r="O443" s="262"/>
      <c r="P443" s="303"/>
      <c r="Q443" s="262"/>
    </row>
    <row r="444">
      <c r="E444" s="266"/>
      <c r="F444" s="266"/>
      <c r="G444" s="526" t="s">
        <v>761</v>
      </c>
      <c r="H444" s="802" t="str">
        <f>IFS(H440=1,0,
H440=2, 0,
H440=4, 0,
H440=8, 1)</f>
        <v>#N/A</v>
      </c>
      <c r="I444" s="271"/>
      <c r="J444" s="270"/>
      <c r="K444" s="271"/>
      <c r="L444" s="271"/>
      <c r="M444" s="271"/>
      <c r="N444" s="271"/>
      <c r="O444" s="269"/>
      <c r="P444" s="440"/>
      <c r="Q444" s="269"/>
    </row>
    <row r="445">
      <c r="E445" s="266"/>
      <c r="F445" s="266"/>
      <c r="G445" s="526" t="s">
        <v>575</v>
      </c>
      <c r="H445" s="626" t="str">
        <f>IFS(H440=1,0,
H440=2, 1,
H440=4, 4,
H440=8, 12)</f>
        <v>#N/A</v>
      </c>
      <c r="I445" s="274"/>
      <c r="J445" s="261"/>
      <c r="K445" s="274"/>
      <c r="L445" s="274"/>
      <c r="M445" s="274"/>
      <c r="N445" s="274"/>
      <c r="O445" s="262"/>
      <c r="P445" s="303"/>
      <c r="Q445" s="262"/>
    </row>
    <row r="446">
      <c r="E446" s="266"/>
      <c r="F446" s="266"/>
      <c r="G446" s="526" t="s">
        <v>577</v>
      </c>
      <c r="H446" s="803" t="str">
        <f>H441*H440*(1*H442+2*H443+3*H444)/H445</f>
        <v>#N/A</v>
      </c>
      <c r="I446" s="271"/>
      <c r="J446" s="270"/>
      <c r="K446" s="271"/>
      <c r="L446" s="271"/>
      <c r="M446" s="271"/>
      <c r="N446" s="271"/>
      <c r="O446" s="269"/>
      <c r="P446" s="440"/>
      <c r="Q446" s="269"/>
    </row>
    <row r="447">
      <c r="E447" s="266"/>
      <c r="F447" s="277"/>
      <c r="G447" s="526" t="s">
        <v>762</v>
      </c>
      <c r="H447" s="575" t="str">
        <f>ALL2ALL_CHIP2CHIP_TIME_MS(H446)</f>
        <v>#N/A</v>
      </c>
      <c r="I447" s="274"/>
      <c r="J447" s="261"/>
      <c r="K447" s="274"/>
      <c r="L447" s="274"/>
      <c r="M447" s="274"/>
      <c r="N447" s="274"/>
      <c r="O447" s="262"/>
      <c r="P447" s="303"/>
      <c r="Q447" s="262"/>
    </row>
    <row r="448">
      <c r="E448" s="266"/>
      <c r="F448" s="632" t="s">
        <v>374</v>
      </c>
      <c r="G448" s="593" t="s">
        <v>116</v>
      </c>
      <c r="H448" s="641" t="s">
        <v>763</v>
      </c>
      <c r="I448" s="270"/>
      <c r="J448" s="269"/>
      <c r="K448" s="269"/>
      <c r="L448" s="269"/>
      <c r="M448" s="269"/>
      <c r="N448" s="271"/>
      <c r="O448" s="269"/>
      <c r="P448" s="440"/>
      <c r="Q448" s="269"/>
    </row>
    <row r="449">
      <c r="E449" s="266"/>
      <c r="F449" s="266"/>
      <c r="G449" s="297" t="s">
        <v>259</v>
      </c>
      <c r="H449" s="463" t="s">
        <v>238</v>
      </c>
      <c r="I449" s="261" t="s">
        <v>239</v>
      </c>
      <c r="J449" s="262"/>
      <c r="K449" s="262" t="s">
        <v>40</v>
      </c>
      <c r="L449" s="262" t="s">
        <v>38</v>
      </c>
      <c r="M449" s="262" t="s">
        <v>125</v>
      </c>
      <c r="N449" s="274"/>
      <c r="O449" s="263" t="str">
        <f>PARAMS("expert_collect_dtype")</f>
        <v>bf16</v>
      </c>
      <c r="P449" s="303"/>
      <c r="Q449" s="262"/>
    </row>
    <row r="450">
      <c r="E450" s="266"/>
      <c r="F450" s="266"/>
      <c r="G450" s="266"/>
      <c r="H450" s="304" t="s">
        <v>242</v>
      </c>
      <c r="I450" s="270" t="s">
        <v>239</v>
      </c>
      <c r="J450" s="271"/>
      <c r="K450" s="270">
        <f t="shared" ref="K450:M450" si="88">PARAMS(K449)</f>
        <v>1024</v>
      </c>
      <c r="L450" s="270">
        <f t="shared" si="88"/>
        <v>1</v>
      </c>
      <c r="M450" s="270">
        <f t="shared" si="88"/>
        <v>7168</v>
      </c>
      <c r="N450" s="271"/>
      <c r="O450" s="272"/>
      <c r="P450" s="440">
        <f>SIZEOF_IN_MIB(J450:M450, O449)</f>
        <v>14</v>
      </c>
      <c r="Q450" s="269"/>
    </row>
    <row r="451">
      <c r="E451" s="266"/>
      <c r="F451" s="266"/>
      <c r="G451" s="266"/>
      <c r="H451" s="534" t="s">
        <v>244</v>
      </c>
      <c r="I451" s="274" t="s">
        <v>239</v>
      </c>
      <c r="J451" s="261"/>
      <c r="K451" s="262"/>
      <c r="L451" s="262"/>
      <c r="M451" s="262" t="s">
        <v>33</v>
      </c>
      <c r="N451" s="274"/>
      <c r="O451" s="275"/>
      <c r="P451" s="303"/>
      <c r="Q451" s="262"/>
    </row>
    <row r="452">
      <c r="E452" s="266"/>
      <c r="F452" s="266"/>
      <c r="G452" s="266"/>
      <c r="H452" s="300" t="s">
        <v>246</v>
      </c>
      <c r="I452" s="289" t="s">
        <v>239</v>
      </c>
      <c r="J452" s="290"/>
      <c r="K452" s="289">
        <f t="shared" ref="K452:M452" si="89">K450/SHARDING(K451)</f>
        <v>1024</v>
      </c>
      <c r="L452" s="289">
        <f t="shared" si="89"/>
        <v>1</v>
      </c>
      <c r="M452" s="289">
        <f t="shared" si="89"/>
        <v>448</v>
      </c>
      <c r="N452" s="289"/>
      <c r="O452" s="277"/>
      <c r="P452" s="301">
        <f>SIZEOF_IN_MIB(J452:M452, O449)</f>
        <v>0.875</v>
      </c>
      <c r="Q452" s="195"/>
    </row>
    <row r="453">
      <c r="E453" s="266"/>
      <c r="F453" s="266"/>
      <c r="G453" s="277"/>
      <c r="H453" s="634" t="s">
        <v>376</v>
      </c>
      <c r="I453" s="635"/>
      <c r="J453" s="195" t="s">
        <v>143</v>
      </c>
      <c r="K453" s="289"/>
      <c r="L453" s="289"/>
      <c r="M453" s="289"/>
      <c r="N453" s="289"/>
      <c r="O453" s="195"/>
      <c r="P453" s="636"/>
      <c r="Q453" s="195"/>
    </row>
    <row r="454">
      <c r="E454" s="266"/>
      <c r="F454" s="266"/>
      <c r="G454" s="311" t="s">
        <v>264</v>
      </c>
      <c r="H454" s="637">
        <f>SHARDING(J453) * SHARDING(H417)</f>
        <v>16</v>
      </c>
      <c r="I454" s="289"/>
      <c r="J454" s="290"/>
      <c r="K454" s="289"/>
      <c r="L454" s="289"/>
      <c r="M454" s="289"/>
      <c r="N454" s="289"/>
      <c r="O454" s="195"/>
      <c r="P454" s="636"/>
      <c r="Q454" s="195"/>
    </row>
    <row r="455">
      <c r="E455" s="266"/>
      <c r="F455" s="266"/>
      <c r="G455" s="526" t="s">
        <v>340</v>
      </c>
      <c r="H455" s="584">
        <f>P452 / H454 * (H454-1)</f>
        <v>0.8203125</v>
      </c>
      <c r="I455" s="289"/>
      <c r="J455" s="290"/>
      <c r="K455" s="289"/>
      <c r="L455" s="289"/>
      <c r="M455" s="289"/>
      <c r="N455" s="289"/>
      <c r="O455" s="195"/>
      <c r="P455" s="636"/>
      <c r="Q455" s="195"/>
    </row>
    <row r="456">
      <c r="E456" s="266"/>
      <c r="F456" s="266"/>
      <c r="G456" s="526" t="s">
        <v>341</v>
      </c>
      <c r="H456" s="638">
        <f>H455*H454</f>
        <v>13.125</v>
      </c>
      <c r="I456" s="533"/>
      <c r="J456" s="290"/>
      <c r="K456" s="289"/>
      <c r="L456" s="289"/>
      <c r="M456" s="289"/>
      <c r="N456" s="289"/>
      <c r="O456" s="195"/>
      <c r="P456" s="636"/>
      <c r="Q456" s="195"/>
    </row>
    <row r="457">
      <c r="E457" s="266"/>
      <c r="F457" s="266"/>
      <c r="G457" s="526" t="s">
        <v>377</v>
      </c>
      <c r="H457" s="639" t="str">
        <f>HW_SPEC("# of TensorCore per Chip")</f>
        <v>#N/A</v>
      </c>
      <c r="I457" s="633" t="s">
        <v>378</v>
      </c>
      <c r="J457" s="261"/>
      <c r="K457" s="274"/>
      <c r="L457" s="274"/>
      <c r="M457" s="274"/>
      <c r="N457" s="274"/>
      <c r="O457" s="262"/>
      <c r="P457" s="640"/>
      <c r="Q457" s="262"/>
    </row>
    <row r="458">
      <c r="E458" s="266"/>
      <c r="F458" s="266"/>
      <c r="G458" s="311" t="s">
        <v>267</v>
      </c>
      <c r="H458" s="336" t="str">
        <f>IFS(H454=8,12,
H454=4,4,
H454=2,1,
TRUE,NA())</f>
        <v>#N/A</v>
      </c>
      <c r="I458" s="641"/>
      <c r="J458" s="270"/>
      <c r="K458" s="271"/>
      <c r="L458" s="271"/>
      <c r="M458" s="271"/>
      <c r="N458" s="271"/>
      <c r="O458" s="269"/>
      <c r="P458" s="642"/>
      <c r="Q458" s="269"/>
    </row>
    <row r="459">
      <c r="E459" s="266"/>
      <c r="F459" s="277"/>
      <c r="G459" s="526" t="s">
        <v>380</v>
      </c>
      <c r="H459" s="575" t="str">
        <f>REDUCE_SCATTER_CHIP2CHIP_TIME_MS2(H456*H457,H458)</f>
        <v>#N/A</v>
      </c>
      <c r="I459" s="534"/>
      <c r="J459" s="261"/>
      <c r="K459" s="274"/>
      <c r="L459" s="274"/>
      <c r="M459" s="274"/>
      <c r="N459" s="274"/>
      <c r="O459" s="262"/>
      <c r="P459" s="640"/>
      <c r="Q459" s="262"/>
    </row>
    <row r="460">
      <c r="E460" s="266"/>
      <c r="F460" s="632" t="s">
        <v>56</v>
      </c>
      <c r="G460" s="643" t="s">
        <v>116</v>
      </c>
      <c r="H460" s="324" t="s">
        <v>764</v>
      </c>
      <c r="I460" s="269"/>
      <c r="J460" s="270"/>
      <c r="K460" s="269"/>
      <c r="L460" s="488"/>
      <c r="M460" s="269"/>
      <c r="N460" s="271"/>
      <c r="O460" s="269"/>
      <c r="P460" s="440"/>
      <c r="Q460" s="269"/>
    </row>
    <row r="461">
      <c r="E461" s="266"/>
      <c r="F461" s="266"/>
      <c r="G461" s="541" t="s">
        <v>259</v>
      </c>
      <c r="H461" s="534" t="s">
        <v>238</v>
      </c>
      <c r="I461" s="534"/>
      <c r="J461" s="261"/>
      <c r="K461" s="262" t="s">
        <v>40</v>
      </c>
      <c r="L461" s="425" t="s">
        <v>38</v>
      </c>
      <c r="M461" s="262" t="s">
        <v>125</v>
      </c>
      <c r="N461" s="274"/>
      <c r="O461" s="263" t="str">
        <f>PARAMS("expert_collect_dtype")</f>
        <v>bf16</v>
      </c>
      <c r="P461" s="303"/>
      <c r="Q461" s="262"/>
    </row>
    <row r="462">
      <c r="E462" s="266"/>
      <c r="F462" s="266"/>
      <c r="G462" s="266"/>
      <c r="H462" s="304" t="s">
        <v>242</v>
      </c>
      <c r="I462" s="304"/>
      <c r="J462" s="270"/>
      <c r="K462" s="271">
        <f t="shared" ref="K462:M462" si="90">PARAMS(K461)</f>
        <v>1024</v>
      </c>
      <c r="L462" s="271">
        <f t="shared" si="90"/>
        <v>1</v>
      </c>
      <c r="M462" s="271">
        <f t="shared" si="90"/>
        <v>7168</v>
      </c>
      <c r="N462" s="271"/>
      <c r="O462" s="272"/>
      <c r="P462" s="440">
        <f>SIZEOF_IN_MIB(J462:M462, O461)</f>
        <v>14</v>
      </c>
      <c r="Q462" s="269"/>
    </row>
    <row r="463">
      <c r="E463" s="266"/>
      <c r="F463" s="266"/>
      <c r="G463" s="266"/>
      <c r="H463" s="534" t="s">
        <v>244</v>
      </c>
      <c r="I463" s="534"/>
      <c r="J463" s="261"/>
      <c r="K463" s="262"/>
      <c r="L463" s="262"/>
      <c r="M463" s="262"/>
      <c r="N463" s="274"/>
      <c r="O463" s="275"/>
      <c r="P463" s="303"/>
      <c r="Q463" s="262"/>
    </row>
    <row r="464">
      <c r="E464" s="266"/>
      <c r="F464" s="266"/>
      <c r="G464" s="266"/>
      <c r="H464" s="449" t="s">
        <v>246</v>
      </c>
      <c r="I464" s="449"/>
      <c r="J464" s="270"/>
      <c r="K464" s="271">
        <f t="shared" ref="K464:M464" si="91">K462/SHARDING(K463)</f>
        <v>1024</v>
      </c>
      <c r="L464" s="271">
        <f t="shared" si="91"/>
        <v>1</v>
      </c>
      <c r="M464" s="271">
        <f t="shared" si="91"/>
        <v>7168</v>
      </c>
      <c r="N464" s="271"/>
      <c r="O464" s="280"/>
      <c r="P464" s="440">
        <f>SIZEOF_IN_MIB(J464:M464, O461)</f>
        <v>14</v>
      </c>
      <c r="Q464" s="269"/>
    </row>
    <row r="465">
      <c r="E465" s="266"/>
      <c r="F465" s="266"/>
      <c r="G465" s="277"/>
      <c r="H465" s="571" t="s">
        <v>376</v>
      </c>
      <c r="I465" s="302"/>
      <c r="J465" s="571" t="s">
        <v>143</v>
      </c>
      <c r="K465" s="261"/>
      <c r="L465" s="262"/>
      <c r="M465" s="274"/>
      <c r="N465" s="274"/>
      <c r="O465" s="262"/>
      <c r="P465" s="303"/>
      <c r="Q465" s="262"/>
    </row>
    <row r="466">
      <c r="E466" s="266"/>
      <c r="F466" s="266"/>
      <c r="G466" s="384" t="s">
        <v>382</v>
      </c>
      <c r="H466" s="538" t="s">
        <v>264</v>
      </c>
      <c r="I466" s="305"/>
      <c r="J466" s="527" t="str">
        <f>SHARDING(J465)*SHARDING(H417)/HW_SPEC("# of TensorCore per Chip")</f>
        <v>#N/A</v>
      </c>
      <c r="K466" s="270"/>
      <c r="L466" s="269"/>
      <c r="M466" s="271"/>
      <c r="N466" s="271"/>
      <c r="O466" s="269"/>
      <c r="P466" s="440"/>
      <c r="Q466" s="269"/>
    </row>
    <row r="467">
      <c r="E467" s="266"/>
      <c r="F467" s="266"/>
      <c r="G467" s="266"/>
      <c r="H467" s="571" t="s">
        <v>383</v>
      </c>
      <c r="I467" s="222"/>
      <c r="J467" s="646" t="str">
        <f>P464 / J466 * (J466-1)</f>
        <v>#N/A</v>
      </c>
      <c r="K467" s="261"/>
      <c r="L467" s="262"/>
      <c r="M467" s="274"/>
      <c r="N467" s="274"/>
      <c r="O467" s="262"/>
      <c r="P467" s="303"/>
      <c r="Q467" s="262"/>
    </row>
    <row r="468">
      <c r="E468" s="266"/>
      <c r="F468" s="266"/>
      <c r="G468" s="266"/>
      <c r="H468" s="566" t="s">
        <v>341</v>
      </c>
      <c r="I468" s="305"/>
      <c r="J468" s="645" t="str">
        <f>J467*J466</f>
        <v>#N/A</v>
      </c>
      <c r="K468" s="270"/>
      <c r="L468" s="269"/>
      <c r="M468" s="271"/>
      <c r="N468" s="271"/>
      <c r="O468" s="269"/>
      <c r="P468" s="440"/>
      <c r="Q468" s="269"/>
    </row>
    <row r="469">
      <c r="E469" s="266"/>
      <c r="F469" s="266"/>
      <c r="G469" s="266"/>
      <c r="H469" s="571" t="s">
        <v>267</v>
      </c>
      <c r="I469" s="222"/>
      <c r="J469" s="644" t="str">
        <f>IFS(J466=8,12,
J466=4,4,
J466=2,1,
TRUE,NA())</f>
        <v>#N/A</v>
      </c>
      <c r="K469" s="261"/>
      <c r="L469" s="262"/>
      <c r="M469" s="274"/>
      <c r="N469" s="274"/>
      <c r="O469" s="262"/>
      <c r="P469" s="303"/>
      <c r="Q469" s="262"/>
    </row>
    <row r="470">
      <c r="E470" s="266"/>
      <c r="F470" s="266"/>
      <c r="G470" s="277"/>
      <c r="H470" s="566" t="s">
        <v>269</v>
      </c>
      <c r="I470" s="305"/>
      <c r="J470" s="808" t="str">
        <f>IF(J468=0,0, REDUCE_SCATTER_CHIP2CHIP_TIME_MS2(J468,J469))</f>
        <v>#N/A</v>
      </c>
      <c r="K470" s="270"/>
      <c r="L470" s="269"/>
      <c r="M470" s="271"/>
      <c r="N470" s="271"/>
      <c r="O470" s="269"/>
      <c r="P470" s="440"/>
      <c r="Q470" s="269"/>
    </row>
    <row r="471">
      <c r="E471" s="266"/>
      <c r="F471" s="266"/>
      <c r="G471" s="541" t="s">
        <v>384</v>
      </c>
      <c r="H471" s="342" t="s">
        <v>264</v>
      </c>
      <c r="I471" s="533"/>
      <c r="J471" s="647" t="str">
        <f>HW_SPEC("# of TensorCore per Chip")</f>
        <v>#N/A</v>
      </c>
      <c r="K471" s="290"/>
      <c r="L471" s="195"/>
      <c r="M471" s="289"/>
      <c r="N471" s="289"/>
      <c r="O471" s="195"/>
      <c r="P471" s="301"/>
      <c r="Q471" s="195"/>
    </row>
    <row r="472">
      <c r="E472" s="266"/>
      <c r="F472" s="266"/>
      <c r="G472" s="266"/>
      <c r="H472" s="634" t="s">
        <v>373</v>
      </c>
      <c r="I472" s="172"/>
      <c r="J472" s="648" t="str">
        <f>P464 * (J471-1)/J471</f>
        <v>#N/A</v>
      </c>
      <c r="K472" s="290"/>
      <c r="L472" s="195"/>
      <c r="M472" s="289"/>
      <c r="N472" s="289"/>
      <c r="O472" s="195"/>
      <c r="P472" s="301"/>
      <c r="Q472" s="195"/>
    </row>
    <row r="473">
      <c r="E473" s="266"/>
      <c r="F473" s="266"/>
      <c r="G473" s="266"/>
      <c r="H473" s="634" t="s">
        <v>341</v>
      </c>
      <c r="I473" s="172"/>
      <c r="J473" s="648" t="str">
        <f>J472*J471</f>
        <v>#N/A</v>
      </c>
      <c r="K473" s="290"/>
      <c r="L473" s="195"/>
      <c r="M473" s="289"/>
      <c r="N473" s="289"/>
      <c r="O473" s="195"/>
      <c r="P473" s="301"/>
      <c r="Q473" s="195"/>
    </row>
    <row r="474">
      <c r="E474" s="266"/>
      <c r="F474" s="266"/>
      <c r="G474" s="266"/>
      <c r="H474" s="634" t="s">
        <v>269</v>
      </c>
      <c r="I474" s="172"/>
      <c r="J474" s="649" t="str">
        <f>REDUCE_SCATTER_CORE2CORE_TIME_MS(J473)</f>
        <v>#N/A</v>
      </c>
      <c r="K474" s="290"/>
      <c r="L474" s="195"/>
      <c r="M474" s="289"/>
      <c r="N474" s="289"/>
      <c r="O474" s="195"/>
      <c r="P474" s="301"/>
      <c r="Q474" s="195"/>
    </row>
    <row r="475">
      <c r="E475" s="266"/>
      <c r="F475" s="266"/>
      <c r="G475" s="277"/>
      <c r="H475" s="634" t="s">
        <v>385</v>
      </c>
      <c r="I475" s="172"/>
      <c r="J475" s="649" t="str">
        <f>J474/J466</f>
        <v>#N/A</v>
      </c>
      <c r="K475" s="290"/>
      <c r="L475" s="195"/>
      <c r="M475" s="289"/>
      <c r="N475" s="289"/>
      <c r="O475" s="195"/>
      <c r="P475" s="301"/>
      <c r="Q475" s="195"/>
    </row>
    <row r="476">
      <c r="E476" s="266"/>
      <c r="F476" s="277"/>
      <c r="G476" s="531" t="s">
        <v>386</v>
      </c>
      <c r="H476" s="172" t="str">
        <f>SUM(J470+J475)</f>
        <v>#N/A</v>
      </c>
      <c r="I476" s="649"/>
      <c r="J476" s="290"/>
      <c r="K476" s="290"/>
      <c r="L476" s="195"/>
      <c r="M476" s="289"/>
      <c r="N476" s="289"/>
      <c r="O476" s="195"/>
      <c r="P476" s="301"/>
      <c r="Q476" s="195"/>
    </row>
    <row r="477">
      <c r="E477" s="266"/>
      <c r="F477" s="296" t="s">
        <v>293</v>
      </c>
      <c r="G477" s="651" t="s">
        <v>280</v>
      </c>
      <c r="H477" s="652" t="s">
        <v>56</v>
      </c>
      <c r="I477" s="582"/>
      <c r="J477" s="380"/>
      <c r="K477" s="380"/>
      <c r="L477" s="381"/>
      <c r="M477" s="381"/>
      <c r="N477" s="381"/>
      <c r="O477" s="380"/>
      <c r="P477" s="653"/>
      <c r="Q477" s="172"/>
    </row>
    <row r="478">
      <c r="E478" s="266"/>
      <c r="F478" s="277"/>
      <c r="G478" s="523" t="s">
        <v>298</v>
      </c>
      <c r="H478" s="654" t="str">
        <f>IFS(H477=F435,H447,H477=F448,H459,F460=H477,H476, TRUE,0)</f>
        <v>#N/A</v>
      </c>
      <c r="I478" s="513"/>
      <c r="J478" s="374"/>
      <c r="K478" s="374"/>
      <c r="L478" s="375"/>
      <c r="M478" s="375"/>
      <c r="N478" s="375"/>
      <c r="O478" s="374"/>
      <c r="P478" s="655"/>
      <c r="Q478" s="376"/>
    </row>
    <row r="479">
      <c r="E479" s="266"/>
      <c r="F479" s="643"/>
      <c r="G479" s="378" t="s">
        <v>283</v>
      </c>
      <c r="H479" s="558" t="str">
        <f>IFS(PARAMS("topo")="2x2x2", (2+2+2)/2,
PARAMS("topo")="2x2", (2+2)/2,
TRUE, NA())</f>
        <v>#N/A</v>
      </c>
      <c r="I479" s="582"/>
      <c r="J479" s="380"/>
      <c r="K479" s="380"/>
      <c r="L479" s="381"/>
      <c r="M479" s="381"/>
      <c r="N479" s="381"/>
      <c r="O479" s="380"/>
      <c r="P479" s="653"/>
      <c r="Q479" s="172"/>
    </row>
    <row r="480">
      <c r="E480" s="266"/>
      <c r="F480" s="643"/>
      <c r="G480" s="372" t="s">
        <v>284</v>
      </c>
      <c r="H480" s="373" t="str">
        <f>IF(H477="No Collectives", 0, H479 * HW_SPEC("Chip-to-Chip ICI Latency (ms)"))</f>
        <v>#N/A</v>
      </c>
      <c r="I480" s="580"/>
      <c r="J480" s="374"/>
      <c r="K480" s="374"/>
      <c r="L480" s="375"/>
      <c r="M480" s="375"/>
      <c r="N480" s="375"/>
      <c r="O480" s="374"/>
      <c r="P480" s="655"/>
      <c r="Q480" s="504"/>
    </row>
    <row r="481">
      <c r="E481" s="266"/>
      <c r="F481" s="541" t="s">
        <v>285</v>
      </c>
      <c r="G481" s="533" t="s">
        <v>45</v>
      </c>
      <c r="H481" s="810"/>
      <c r="I481" s="582"/>
      <c r="J481" s="380"/>
      <c r="K481" s="380"/>
      <c r="L481" s="381"/>
      <c r="M481" s="381"/>
      <c r="N481" s="381"/>
      <c r="O481" s="380"/>
      <c r="P481" s="653"/>
      <c r="Q481" s="172"/>
    </row>
    <row r="482">
      <c r="E482" s="266"/>
      <c r="F482" s="266"/>
      <c r="G482" s="533"/>
      <c r="H482" s="595"/>
      <c r="I482" s="386"/>
      <c r="J482" s="380"/>
      <c r="K482" s="380"/>
      <c r="L482" s="381"/>
      <c r="M482" s="381"/>
      <c r="N482" s="381"/>
      <c r="O482" s="380"/>
      <c r="P482" s="653"/>
      <c r="Q482" s="172"/>
    </row>
    <row r="483">
      <c r="E483" s="266"/>
      <c r="F483" s="277"/>
      <c r="G483" s="533"/>
      <c r="H483" s="595"/>
      <c r="I483" s="386"/>
      <c r="J483" s="380"/>
      <c r="K483" s="380"/>
      <c r="L483" s="381"/>
      <c r="M483" s="381"/>
      <c r="N483" s="381"/>
      <c r="O483" s="380"/>
      <c r="P483" s="653"/>
      <c r="Q483" s="172"/>
    </row>
    <row r="484">
      <c r="E484" s="266"/>
      <c r="F484" s="541" t="s">
        <v>289</v>
      </c>
      <c r="G484" s="533" t="s">
        <v>45</v>
      </c>
      <c r="H484" s="595"/>
      <c r="I484" s="386"/>
      <c r="J484" s="380"/>
      <c r="K484" s="380"/>
      <c r="L484" s="381"/>
      <c r="M484" s="381"/>
      <c r="N484" s="381"/>
      <c r="O484" s="380"/>
      <c r="P484" s="653"/>
      <c r="Q484" s="172"/>
    </row>
    <row r="485">
      <c r="E485" s="277"/>
      <c r="F485" s="277"/>
      <c r="G485" s="533"/>
      <c r="H485" s="595"/>
      <c r="I485" s="386"/>
      <c r="J485" s="380"/>
      <c r="K485" s="380"/>
      <c r="L485" s="381"/>
      <c r="M485" s="381"/>
      <c r="N485" s="381"/>
      <c r="O485" s="380"/>
      <c r="P485" s="653"/>
      <c r="Q485" s="172"/>
    </row>
    <row r="486">
      <c r="E486" s="258" t="s">
        <v>387</v>
      </c>
      <c r="F486" s="656" t="s">
        <v>249</v>
      </c>
      <c r="G486" s="260"/>
      <c r="H486" s="463" t="s">
        <v>238</v>
      </c>
      <c r="I486" s="261" t="s">
        <v>239</v>
      </c>
      <c r="J486" s="262"/>
      <c r="K486" s="262" t="s">
        <v>40</v>
      </c>
      <c r="L486" s="262" t="s">
        <v>38</v>
      </c>
      <c r="M486" s="425" t="s">
        <v>125</v>
      </c>
      <c r="N486" s="261" t="s">
        <v>240</v>
      </c>
      <c r="O486" s="263" t="s">
        <v>63</v>
      </c>
      <c r="P486" s="303"/>
      <c r="Q486" s="263" t="b">
        <v>0</v>
      </c>
    </row>
    <row r="487">
      <c r="E487" s="266"/>
      <c r="F487" s="267"/>
      <c r="G487" s="268"/>
      <c r="H487" s="304" t="s">
        <v>242</v>
      </c>
      <c r="I487" s="270" t="s">
        <v>239</v>
      </c>
      <c r="J487" s="271"/>
      <c r="K487" s="270">
        <f t="shared" ref="K487:M487" si="92">PARAMS(K486)</f>
        <v>1024</v>
      </c>
      <c r="L487" s="270">
        <f t="shared" si="92"/>
        <v>1</v>
      </c>
      <c r="M487" s="270">
        <f t="shared" si="92"/>
        <v>7168</v>
      </c>
      <c r="N487" s="270" t="s">
        <v>240</v>
      </c>
      <c r="O487" s="272"/>
      <c r="P487" s="440">
        <f>SIZEOF_IN_MIB(J487:M487, O486)</f>
        <v>7</v>
      </c>
      <c r="Q487" s="272"/>
    </row>
    <row r="488">
      <c r="E488" s="266"/>
      <c r="F488" s="267"/>
      <c r="G488" s="268"/>
      <c r="H488" s="534" t="s">
        <v>244</v>
      </c>
      <c r="I488" s="274" t="s">
        <v>239</v>
      </c>
      <c r="J488" s="261"/>
      <c r="K488" s="262" t="s">
        <v>33</v>
      </c>
      <c r="L488" s="262"/>
      <c r="M488" s="262"/>
      <c r="N488" s="274" t="s">
        <v>240</v>
      </c>
      <c r="O488" s="275"/>
      <c r="P488" s="303"/>
      <c r="Q488" s="275"/>
    </row>
    <row r="489">
      <c r="E489" s="266"/>
      <c r="F489" s="278"/>
      <c r="G489" s="279"/>
      <c r="H489" s="304" t="s">
        <v>246</v>
      </c>
      <c r="I489" s="271" t="s">
        <v>239</v>
      </c>
      <c r="J489" s="270"/>
      <c r="K489" s="271">
        <f t="shared" ref="K489:M489" si="93">K487/SHARDING(K488)</f>
        <v>64</v>
      </c>
      <c r="L489" s="271">
        <f t="shared" si="93"/>
        <v>1</v>
      </c>
      <c r="M489" s="271">
        <f t="shared" si="93"/>
        <v>7168</v>
      </c>
      <c r="N489" s="271" t="s">
        <v>240</v>
      </c>
      <c r="O489" s="280"/>
      <c r="P489" s="440">
        <f>SIZEOF_IN_MIB(J489:M489, O486)</f>
        <v>0.4375</v>
      </c>
      <c r="Q489" s="280"/>
    </row>
    <row r="490">
      <c r="E490" s="266"/>
      <c r="F490" s="657" t="s">
        <v>253</v>
      </c>
      <c r="G490" s="260"/>
      <c r="H490" s="534" t="s">
        <v>238</v>
      </c>
      <c r="I490" s="274" t="s">
        <v>239</v>
      </c>
      <c r="J490" s="261"/>
      <c r="K490" s="222"/>
      <c r="L490" s="262" t="s">
        <v>125</v>
      </c>
      <c r="M490" s="425" t="s">
        <v>129</v>
      </c>
      <c r="N490" s="274" t="s">
        <v>240</v>
      </c>
      <c r="O490" s="263" t="s">
        <v>127</v>
      </c>
      <c r="P490" s="303"/>
      <c r="Q490" s="263" t="b">
        <v>0</v>
      </c>
    </row>
    <row r="491">
      <c r="E491" s="266"/>
      <c r="F491" s="267"/>
      <c r="G491" s="268"/>
      <c r="H491" s="304" t="s">
        <v>242</v>
      </c>
      <c r="I491" s="271" t="s">
        <v>239</v>
      </c>
      <c r="J491" s="270"/>
      <c r="K491" s="324">
        <v>2.0</v>
      </c>
      <c r="L491" s="271">
        <f t="shared" ref="L491:M491" si="94">PARAMS(L490)</f>
        <v>7168</v>
      </c>
      <c r="M491" s="271">
        <f t="shared" si="94"/>
        <v>2048</v>
      </c>
      <c r="N491" s="271" t="s">
        <v>240</v>
      </c>
      <c r="O491" s="272"/>
      <c r="P491" s="440">
        <f>SIZEOF_IN_MIB(J491:M491, O490)</f>
        <v>14</v>
      </c>
      <c r="Q491" s="272"/>
    </row>
    <row r="492">
      <c r="E492" s="266"/>
      <c r="F492" s="267"/>
      <c r="G492" s="268"/>
      <c r="H492" s="534" t="s">
        <v>244</v>
      </c>
      <c r="I492" s="274" t="s">
        <v>239</v>
      </c>
      <c r="J492" s="261"/>
      <c r="K492" s="222"/>
      <c r="L492" s="262"/>
      <c r="M492" s="262"/>
      <c r="N492" s="274" t="s">
        <v>240</v>
      </c>
      <c r="O492" s="275"/>
      <c r="P492" s="303"/>
      <c r="Q492" s="275"/>
    </row>
    <row r="493">
      <c r="E493" s="266"/>
      <c r="F493" s="278"/>
      <c r="G493" s="279"/>
      <c r="H493" s="449" t="s">
        <v>246</v>
      </c>
      <c r="I493" s="271" t="s">
        <v>239</v>
      </c>
      <c r="J493" s="270"/>
      <c r="K493" s="324">
        <v>2.0</v>
      </c>
      <c r="L493" s="271">
        <f t="shared" ref="L493:M493" si="95">L491/SHARDING(L492)</f>
        <v>7168</v>
      </c>
      <c r="M493" s="271">
        <f t="shared" si="95"/>
        <v>2048</v>
      </c>
      <c r="N493" s="271" t="s">
        <v>240</v>
      </c>
      <c r="O493" s="280"/>
      <c r="P493" s="440">
        <f>SIZEOF_IN_MIB(J493:M493, O490)</f>
        <v>14</v>
      </c>
      <c r="Q493" s="280"/>
    </row>
    <row r="494">
      <c r="E494" s="266"/>
      <c r="F494" s="657" t="s">
        <v>257</v>
      </c>
      <c r="G494" s="260"/>
      <c r="H494" s="534" t="s">
        <v>238</v>
      </c>
      <c r="I494" s="274" t="s">
        <v>239</v>
      </c>
      <c r="J494" s="261"/>
      <c r="K494" s="262" t="s">
        <v>40</v>
      </c>
      <c r="L494" s="262" t="s">
        <v>38</v>
      </c>
      <c r="M494" s="262" t="s">
        <v>129</v>
      </c>
      <c r="N494" s="274" t="s">
        <v>240</v>
      </c>
      <c r="O494" s="658" t="s">
        <v>82</v>
      </c>
      <c r="P494" s="303"/>
      <c r="Q494" s="263" t="b">
        <v>0</v>
      </c>
    </row>
    <row r="495">
      <c r="E495" s="266"/>
      <c r="F495" s="267"/>
      <c r="G495" s="268"/>
      <c r="H495" s="304" t="s">
        <v>242</v>
      </c>
      <c r="I495" s="271" t="s">
        <v>239</v>
      </c>
      <c r="J495" s="269">
        <v>2.0</v>
      </c>
      <c r="K495" s="271">
        <f t="shared" ref="K495:M495" si="96">PARAMS(K494)</f>
        <v>1024</v>
      </c>
      <c r="L495" s="271">
        <f t="shared" si="96"/>
        <v>1</v>
      </c>
      <c r="M495" s="271">
        <f t="shared" si="96"/>
        <v>2048</v>
      </c>
      <c r="N495" s="271" t="s">
        <v>240</v>
      </c>
      <c r="O495" s="272"/>
      <c r="P495" s="440">
        <f>SIZEOF_IN_MIB(J495:M495, O494)</f>
        <v>8</v>
      </c>
      <c r="Q495" s="272"/>
    </row>
    <row r="496">
      <c r="E496" s="266"/>
      <c r="F496" s="267"/>
      <c r="G496" s="268"/>
      <c r="H496" s="534" t="s">
        <v>244</v>
      </c>
      <c r="I496" s="274" t="s">
        <v>239</v>
      </c>
      <c r="J496" s="261"/>
      <c r="K496" s="262" t="s">
        <v>33</v>
      </c>
      <c r="L496" s="262"/>
      <c r="M496" s="274"/>
      <c r="N496" s="274" t="s">
        <v>240</v>
      </c>
      <c r="O496" s="275"/>
      <c r="P496" s="303"/>
      <c r="Q496" s="275"/>
    </row>
    <row r="497">
      <c r="E497" s="266"/>
      <c r="F497" s="278"/>
      <c r="G497" s="279"/>
      <c r="H497" s="449" t="s">
        <v>246</v>
      </c>
      <c r="I497" s="271" t="s">
        <v>239</v>
      </c>
      <c r="J497" s="269">
        <v>2.0</v>
      </c>
      <c r="K497" s="271">
        <f t="shared" ref="K497:M497" si="97">K495/SHARDING(K496)</f>
        <v>64</v>
      </c>
      <c r="L497" s="271">
        <f t="shared" si="97"/>
        <v>1</v>
      </c>
      <c r="M497" s="271">
        <f t="shared" si="97"/>
        <v>2048</v>
      </c>
      <c r="N497" s="271" t="s">
        <v>240</v>
      </c>
      <c r="O497" s="280"/>
      <c r="P497" s="440">
        <f>SIZEOF_IN_MIB(J497:M497, O494)</f>
        <v>0.5</v>
      </c>
      <c r="Q497" s="280"/>
    </row>
    <row r="498">
      <c r="E498" s="266"/>
      <c r="F498" s="297" t="s">
        <v>293</v>
      </c>
      <c r="G498" s="533"/>
      <c r="H498" s="659"/>
      <c r="I498" s="261"/>
      <c r="J498" s="261"/>
      <c r="K498" s="261"/>
      <c r="L498" s="274"/>
      <c r="M498" s="274"/>
      <c r="N498" s="274"/>
      <c r="O498" s="261"/>
      <c r="P498" s="303"/>
      <c r="Q498" s="660"/>
    </row>
    <row r="499">
      <c r="E499" s="266"/>
      <c r="F499" s="277"/>
      <c r="G499" s="600" t="s">
        <v>298</v>
      </c>
      <c r="H499" s="661"/>
      <c r="I499" s="419"/>
      <c r="J499" s="270"/>
      <c r="K499" s="270"/>
      <c r="L499" s="271"/>
      <c r="M499" s="271"/>
      <c r="N499" s="271"/>
      <c r="O499" s="270"/>
      <c r="P499" s="440"/>
      <c r="Q499" s="477"/>
    </row>
    <row r="500">
      <c r="E500" s="266"/>
      <c r="F500" s="662" t="s">
        <v>285</v>
      </c>
      <c r="G500" s="533" t="s">
        <v>286</v>
      </c>
      <c r="H500" s="595" t="str">
        <f>VLOOKUP(O486&amp;","&amp;O490,$T$3:$W$12,4, FALSE)</f>
        <v>fp8</v>
      </c>
      <c r="I500" s="386"/>
      <c r="J500" s="380"/>
      <c r="K500" s="380"/>
      <c r="L500" s="381"/>
      <c r="M500" s="381"/>
      <c r="N500" s="381"/>
      <c r="O500" s="380"/>
      <c r="P500" s="394"/>
      <c r="Q500" s="172"/>
    </row>
    <row r="501">
      <c r="E501" s="266"/>
      <c r="F501" s="266"/>
      <c r="G501" s="595" t="s">
        <v>299</v>
      </c>
      <c r="H501" s="599" t="str">
        <f>CALCULATE_FLOPS(J489:M489,J493:M493,M493,L493,H500)</f>
        <v>#N/A</v>
      </c>
      <c r="I501" s="386"/>
      <c r="J501" s="380"/>
      <c r="K501" s="380"/>
      <c r="L501" s="381"/>
      <c r="M501" s="381"/>
      <c r="N501" s="381"/>
      <c r="O501" s="380"/>
      <c r="P501" s="394"/>
      <c r="Q501" s="172"/>
    </row>
    <row r="502">
      <c r="E502" s="266"/>
      <c r="F502" s="277"/>
      <c r="G502" s="600" t="s">
        <v>288</v>
      </c>
      <c r="H502" s="663" t="str">
        <f>COMPUTE_TIME_MS(H501, H500)</f>
        <v>#N/A</v>
      </c>
      <c r="I502" s="390"/>
      <c r="J502" s="391"/>
      <c r="K502" s="391"/>
      <c r="L502" s="392"/>
      <c r="M502" s="392"/>
      <c r="N502" s="392"/>
      <c r="O502" s="391"/>
      <c r="P502" s="602"/>
      <c r="Q502" s="172"/>
    </row>
    <row r="503">
      <c r="E503" s="266"/>
      <c r="F503" s="662" t="s">
        <v>289</v>
      </c>
      <c r="G503" s="595" t="s">
        <v>290</v>
      </c>
      <c r="H503" s="603">
        <f>IF(Q486,0,P489)+IF(Q490,0,P493)+IF(Q494,0,P497)</f>
        <v>14.9375</v>
      </c>
      <c r="I503" s="380"/>
      <c r="J503" s="380"/>
      <c r="K503" s="380"/>
      <c r="L503" s="381"/>
      <c r="M503" s="381"/>
      <c r="N503" s="381"/>
      <c r="O503" s="380"/>
      <c r="P503" s="394"/>
      <c r="Q503" s="172"/>
    </row>
    <row r="504">
      <c r="E504" s="277"/>
      <c r="F504" s="277"/>
      <c r="G504" s="604" t="s">
        <v>291</v>
      </c>
      <c r="H504" s="664" t="str">
        <f>HBM_TIME_MS(H503)</f>
        <v>#N/A</v>
      </c>
      <c r="I504" s="391"/>
      <c r="J504" s="391"/>
      <c r="K504" s="391"/>
      <c r="L504" s="392"/>
      <c r="M504" s="392"/>
      <c r="N504" s="392"/>
      <c r="O504" s="391"/>
      <c r="P504" s="602"/>
      <c r="Q504" s="172"/>
    </row>
    <row r="505">
      <c r="E505" s="258" t="s">
        <v>388</v>
      </c>
      <c r="F505" s="656" t="s">
        <v>249</v>
      </c>
      <c r="G505" s="260"/>
      <c r="H505" s="463" t="s">
        <v>238</v>
      </c>
      <c r="I505" s="261" t="s">
        <v>239</v>
      </c>
      <c r="J505" s="331"/>
      <c r="K505" s="665" t="s">
        <v>40</v>
      </c>
      <c r="L505" s="665" t="s">
        <v>38</v>
      </c>
      <c r="M505" s="666" t="s">
        <v>129</v>
      </c>
      <c r="N505" s="261" t="s">
        <v>240</v>
      </c>
      <c r="O505" s="263" t="s">
        <v>63</v>
      </c>
      <c r="P505" s="303"/>
      <c r="Q505" s="263" t="b">
        <v>0</v>
      </c>
    </row>
    <row r="506">
      <c r="E506" s="266"/>
      <c r="F506" s="267"/>
      <c r="G506" s="268"/>
      <c r="H506" s="304" t="s">
        <v>242</v>
      </c>
      <c r="I506" s="270" t="s">
        <v>239</v>
      </c>
      <c r="J506" s="326"/>
      <c r="K506" s="667">
        <f t="shared" ref="K506:M506" si="98">PARAMS(K505)</f>
        <v>1024</v>
      </c>
      <c r="L506" s="668">
        <f t="shared" si="98"/>
        <v>1</v>
      </c>
      <c r="M506" s="668">
        <f t="shared" si="98"/>
        <v>2048</v>
      </c>
      <c r="N506" s="270" t="s">
        <v>240</v>
      </c>
      <c r="O506" s="272"/>
      <c r="P506" s="440">
        <f>SIZEOF_IN_MIB(J506:M506, O505)</f>
        <v>2</v>
      </c>
      <c r="Q506" s="272"/>
    </row>
    <row r="507">
      <c r="E507" s="266"/>
      <c r="F507" s="267"/>
      <c r="G507" s="268"/>
      <c r="H507" s="534" t="s">
        <v>244</v>
      </c>
      <c r="I507" s="274" t="s">
        <v>239</v>
      </c>
      <c r="J507" s="330"/>
      <c r="K507" s="665" t="s">
        <v>33</v>
      </c>
      <c r="L507" s="331"/>
      <c r="M507" s="331"/>
      <c r="N507" s="274" t="s">
        <v>240</v>
      </c>
      <c r="O507" s="275"/>
      <c r="P507" s="303"/>
      <c r="Q507" s="275"/>
    </row>
    <row r="508">
      <c r="E508" s="266"/>
      <c r="F508" s="278"/>
      <c r="G508" s="279"/>
      <c r="H508" s="304" t="s">
        <v>246</v>
      </c>
      <c r="I508" s="271" t="s">
        <v>239</v>
      </c>
      <c r="J508" s="325"/>
      <c r="K508" s="670">
        <f t="shared" ref="K508:M508" si="99">K506/SHARDING(K507)</f>
        <v>64</v>
      </c>
      <c r="L508" s="670">
        <f t="shared" si="99"/>
        <v>1</v>
      </c>
      <c r="M508" s="670">
        <f t="shared" si="99"/>
        <v>2048</v>
      </c>
      <c r="N508" s="271" t="s">
        <v>240</v>
      </c>
      <c r="O508" s="280"/>
      <c r="P508" s="440">
        <f>SIZEOF_IN_MIB(J508:M508, O505)</f>
        <v>0.125</v>
      </c>
      <c r="Q508" s="280"/>
    </row>
    <row r="509">
      <c r="E509" s="266"/>
      <c r="F509" s="657" t="s">
        <v>253</v>
      </c>
      <c r="G509" s="260"/>
      <c r="H509" s="534" t="s">
        <v>238</v>
      </c>
      <c r="I509" s="274" t="s">
        <v>239</v>
      </c>
      <c r="J509" s="330"/>
      <c r="K509" s="317"/>
      <c r="L509" s="665" t="s">
        <v>129</v>
      </c>
      <c r="M509" s="666" t="s">
        <v>125</v>
      </c>
      <c r="N509" s="274" t="s">
        <v>240</v>
      </c>
      <c r="O509" s="263" t="s">
        <v>127</v>
      </c>
      <c r="P509" s="303"/>
      <c r="Q509" s="263" t="b">
        <v>0</v>
      </c>
    </row>
    <row r="510">
      <c r="E510" s="266"/>
      <c r="F510" s="267"/>
      <c r="G510" s="268"/>
      <c r="H510" s="304" t="s">
        <v>242</v>
      </c>
      <c r="I510" s="271" t="s">
        <v>239</v>
      </c>
      <c r="J510" s="325"/>
      <c r="K510" s="314"/>
      <c r="L510" s="670">
        <f t="shared" ref="L510:M510" si="100">PARAMS(L509)</f>
        <v>2048</v>
      </c>
      <c r="M510" s="670">
        <f t="shared" si="100"/>
        <v>7168</v>
      </c>
      <c r="N510" s="271" t="s">
        <v>240</v>
      </c>
      <c r="O510" s="272"/>
      <c r="P510" s="440">
        <f>SIZEOF_IN_MIB(J510:M510, O509)</f>
        <v>7</v>
      </c>
      <c r="Q510" s="272"/>
    </row>
    <row r="511">
      <c r="E511" s="266"/>
      <c r="F511" s="267"/>
      <c r="G511" s="268"/>
      <c r="H511" s="534" t="s">
        <v>244</v>
      </c>
      <c r="I511" s="274" t="s">
        <v>239</v>
      </c>
      <c r="J511" s="330"/>
      <c r="K511" s="317"/>
      <c r="L511" s="331"/>
      <c r="M511" s="331"/>
      <c r="N511" s="274" t="s">
        <v>240</v>
      </c>
      <c r="O511" s="275"/>
      <c r="P511" s="303"/>
      <c r="Q511" s="275"/>
    </row>
    <row r="512">
      <c r="E512" s="266"/>
      <c r="F512" s="278"/>
      <c r="G512" s="279"/>
      <c r="H512" s="449" t="s">
        <v>246</v>
      </c>
      <c r="I512" s="271" t="s">
        <v>239</v>
      </c>
      <c r="J512" s="325"/>
      <c r="K512" s="314"/>
      <c r="L512" s="670">
        <f t="shared" ref="L512:M512" si="101">L510/SHARDING(L511)</f>
        <v>2048</v>
      </c>
      <c r="M512" s="670">
        <f t="shared" si="101"/>
        <v>7168</v>
      </c>
      <c r="N512" s="271" t="s">
        <v>240</v>
      </c>
      <c r="O512" s="280"/>
      <c r="P512" s="440">
        <f>SIZEOF_IN_MIB(J512:M512, O509)</f>
        <v>7</v>
      </c>
      <c r="Q512" s="280"/>
    </row>
    <row r="513">
      <c r="E513" s="266"/>
      <c r="F513" s="657" t="s">
        <v>257</v>
      </c>
      <c r="G513" s="260"/>
      <c r="H513" s="534" t="s">
        <v>238</v>
      </c>
      <c r="I513" s="274" t="s">
        <v>239</v>
      </c>
      <c r="J513" s="330"/>
      <c r="K513" s="665" t="s">
        <v>40</v>
      </c>
      <c r="L513" s="665" t="s">
        <v>38</v>
      </c>
      <c r="M513" s="665" t="s">
        <v>125</v>
      </c>
      <c r="N513" s="274" t="s">
        <v>240</v>
      </c>
      <c r="O513" s="658" t="s">
        <v>82</v>
      </c>
      <c r="P513" s="303"/>
      <c r="Q513" s="263" t="b">
        <v>0</v>
      </c>
    </row>
    <row r="514">
      <c r="E514" s="266"/>
      <c r="F514" s="267"/>
      <c r="G514" s="268"/>
      <c r="H514" s="304" t="s">
        <v>242</v>
      </c>
      <c r="I514" s="271" t="s">
        <v>239</v>
      </c>
      <c r="J514" s="326"/>
      <c r="K514" s="667">
        <f t="shared" ref="K514:M514" si="102">PARAMS(K513)</f>
        <v>1024</v>
      </c>
      <c r="L514" s="670">
        <f t="shared" si="102"/>
        <v>1</v>
      </c>
      <c r="M514" s="670">
        <f t="shared" si="102"/>
        <v>7168</v>
      </c>
      <c r="N514" s="271" t="s">
        <v>240</v>
      </c>
      <c r="O514" s="272"/>
      <c r="P514" s="440">
        <f>SIZEOF_IN_MIB(J514:M514, O513)</f>
        <v>14</v>
      </c>
      <c r="Q514" s="272"/>
    </row>
    <row r="515">
      <c r="E515" s="266"/>
      <c r="F515" s="267"/>
      <c r="G515" s="268"/>
      <c r="H515" s="534" t="s">
        <v>244</v>
      </c>
      <c r="I515" s="274" t="s">
        <v>239</v>
      </c>
      <c r="J515" s="330"/>
      <c r="K515" s="665" t="s">
        <v>33</v>
      </c>
      <c r="L515" s="331"/>
      <c r="M515" s="331"/>
      <c r="N515" s="274" t="s">
        <v>240</v>
      </c>
      <c r="O515" s="275"/>
      <c r="P515" s="303"/>
      <c r="Q515" s="275"/>
    </row>
    <row r="516">
      <c r="E516" s="266"/>
      <c r="F516" s="278"/>
      <c r="G516" s="279"/>
      <c r="H516" s="449" t="s">
        <v>246</v>
      </c>
      <c r="I516" s="271" t="s">
        <v>239</v>
      </c>
      <c r="J516" s="326"/>
      <c r="K516" s="670">
        <f t="shared" ref="K516:M516" si="103">K514/SHARDING(K515)</f>
        <v>64</v>
      </c>
      <c r="L516" s="670">
        <f t="shared" si="103"/>
        <v>1</v>
      </c>
      <c r="M516" s="670">
        <f t="shared" si="103"/>
        <v>7168</v>
      </c>
      <c r="N516" s="271" t="s">
        <v>240</v>
      </c>
      <c r="O516" s="280"/>
      <c r="P516" s="440">
        <f>SIZEOF_IN_MIB(J516:M516, O513)</f>
        <v>0.875</v>
      </c>
      <c r="Q516" s="280"/>
    </row>
    <row r="517">
      <c r="E517" s="266"/>
      <c r="F517" s="297" t="s">
        <v>293</v>
      </c>
      <c r="G517" s="533"/>
      <c r="H517" s="659"/>
      <c r="I517" s="261"/>
      <c r="J517" s="261"/>
      <c r="K517" s="261"/>
      <c r="L517" s="274"/>
      <c r="M517" s="274"/>
      <c r="N517" s="274"/>
      <c r="O517" s="261"/>
      <c r="P517" s="303"/>
      <c r="Q517" s="660"/>
    </row>
    <row r="518">
      <c r="E518" s="266"/>
      <c r="F518" s="277"/>
      <c r="G518" s="600" t="s">
        <v>298</v>
      </c>
      <c r="H518" s="661"/>
      <c r="I518" s="419"/>
      <c r="J518" s="270"/>
      <c r="K518" s="270"/>
      <c r="L518" s="271"/>
      <c r="M518" s="271"/>
      <c r="N518" s="271"/>
      <c r="O518" s="270"/>
      <c r="P518" s="440"/>
      <c r="Q518" s="477"/>
    </row>
    <row r="519">
      <c r="E519" s="266"/>
      <c r="F519" s="662" t="s">
        <v>285</v>
      </c>
      <c r="G519" s="533" t="s">
        <v>286</v>
      </c>
      <c r="H519" s="595" t="str">
        <f>VLOOKUP(O505&amp;","&amp;O509,$T$3:$W$12,4, FALSE)</f>
        <v>fp8</v>
      </c>
      <c r="I519" s="386"/>
      <c r="J519" s="380"/>
      <c r="K519" s="380"/>
      <c r="L519" s="381"/>
      <c r="M519" s="381"/>
      <c r="N519" s="381"/>
      <c r="O519" s="380"/>
      <c r="P519" s="394"/>
      <c r="Q519" s="172"/>
    </row>
    <row r="520">
      <c r="E520" s="266"/>
      <c r="F520" s="266"/>
      <c r="G520" s="595" t="s">
        <v>299</v>
      </c>
      <c r="H520" s="599" t="str">
        <f>CALCULATE_FLOPS(J508:M508,J512:M512,M512,L512,H519)</f>
        <v>#N/A</v>
      </c>
      <c r="I520" s="386"/>
      <c r="J520" s="380"/>
      <c r="K520" s="380"/>
      <c r="L520" s="381"/>
      <c r="M520" s="381"/>
      <c r="N520" s="381"/>
      <c r="O520" s="380"/>
      <c r="P520" s="394"/>
      <c r="Q520" s="172"/>
    </row>
    <row r="521">
      <c r="E521" s="266"/>
      <c r="F521" s="277"/>
      <c r="G521" s="600" t="s">
        <v>288</v>
      </c>
      <c r="H521" s="663" t="str">
        <f>COMPUTE_TIME_MS(H520, H519)</f>
        <v>#N/A</v>
      </c>
      <c r="I521" s="390"/>
      <c r="J521" s="391"/>
      <c r="K521" s="391"/>
      <c r="L521" s="392"/>
      <c r="M521" s="392"/>
      <c r="N521" s="392"/>
      <c r="O521" s="391"/>
      <c r="P521" s="602"/>
      <c r="Q521" s="172"/>
    </row>
    <row r="522">
      <c r="E522" s="266"/>
      <c r="F522" s="662" t="s">
        <v>289</v>
      </c>
      <c r="G522" s="595" t="s">
        <v>290</v>
      </c>
      <c r="H522" s="603">
        <f>IF(Q505,0,P508)+IF(Q509,0,P512)+IF(Q513,0,P516)</f>
        <v>8</v>
      </c>
      <c r="I522" s="380"/>
      <c r="J522" s="380"/>
      <c r="K522" s="380"/>
      <c r="L522" s="381"/>
      <c r="M522" s="381"/>
      <c r="N522" s="381"/>
      <c r="O522" s="380"/>
      <c r="P522" s="394"/>
      <c r="Q522" s="172"/>
    </row>
    <row r="523">
      <c r="E523" s="277"/>
      <c r="F523" s="277"/>
      <c r="G523" s="604" t="s">
        <v>291</v>
      </c>
      <c r="H523" s="664" t="str">
        <f>HBM_TIME_MS(H522)</f>
        <v>#N/A</v>
      </c>
      <c r="I523" s="391"/>
      <c r="J523" s="391"/>
      <c r="K523" s="391"/>
      <c r="L523" s="392"/>
      <c r="M523" s="392"/>
      <c r="N523" s="392"/>
      <c r="O523" s="391"/>
      <c r="P523" s="602"/>
      <c r="Q523" s="172"/>
    </row>
    <row r="524">
      <c r="P524" s="147"/>
    </row>
    <row r="525">
      <c r="P525" s="147"/>
    </row>
    <row r="526">
      <c r="P526" s="147"/>
    </row>
    <row r="527">
      <c r="P527" s="147"/>
    </row>
    <row r="528">
      <c r="P528" s="147"/>
    </row>
    <row r="529">
      <c r="P529" s="147"/>
    </row>
    <row r="530">
      <c r="P530" s="147"/>
    </row>
    <row r="531">
      <c r="P531" s="147"/>
    </row>
    <row r="532">
      <c r="P532" s="147"/>
    </row>
    <row r="533">
      <c r="P533" s="147"/>
    </row>
    <row r="534">
      <c r="P534" s="147"/>
    </row>
    <row r="535">
      <c r="P535" s="147"/>
    </row>
    <row r="536">
      <c r="P536" s="147"/>
    </row>
    <row r="537">
      <c r="P537" s="147"/>
    </row>
    <row r="538">
      <c r="P538" s="147"/>
    </row>
    <row r="539">
      <c r="P539" s="147"/>
    </row>
    <row r="540">
      <c r="P540" s="147"/>
    </row>
    <row r="541">
      <c r="P541" s="147"/>
    </row>
    <row r="542">
      <c r="P542" s="147"/>
    </row>
    <row r="543">
      <c r="P543" s="147"/>
    </row>
    <row r="544">
      <c r="P544" s="147"/>
    </row>
    <row r="545">
      <c r="P545" s="147"/>
    </row>
    <row r="546">
      <c r="P546" s="147"/>
    </row>
    <row r="547">
      <c r="P547" s="147"/>
    </row>
    <row r="548">
      <c r="P548" s="147"/>
    </row>
    <row r="549">
      <c r="P549" s="147"/>
    </row>
    <row r="550">
      <c r="P550" s="147"/>
    </row>
    <row r="551">
      <c r="P551" s="147"/>
    </row>
    <row r="552">
      <c r="P552" s="147"/>
    </row>
    <row r="553">
      <c r="P553" s="147"/>
    </row>
    <row r="554">
      <c r="P554" s="147"/>
    </row>
    <row r="555">
      <c r="P555" s="147"/>
    </row>
    <row r="556">
      <c r="P556" s="147"/>
    </row>
    <row r="557">
      <c r="P557" s="147"/>
    </row>
    <row r="558">
      <c r="P558" s="147"/>
    </row>
    <row r="559">
      <c r="P559" s="147"/>
    </row>
    <row r="560">
      <c r="P560" s="147"/>
    </row>
    <row r="561">
      <c r="P561" s="147"/>
    </row>
    <row r="562">
      <c r="P562" s="147"/>
    </row>
    <row r="563">
      <c r="P563" s="147"/>
    </row>
    <row r="564">
      <c r="P564" s="147"/>
    </row>
    <row r="565">
      <c r="P565" s="147"/>
    </row>
    <row r="566">
      <c r="P566" s="147"/>
    </row>
    <row r="567">
      <c r="P567" s="147"/>
    </row>
    <row r="568">
      <c r="P568" s="147"/>
    </row>
    <row r="569">
      <c r="P569" s="147"/>
    </row>
    <row r="570">
      <c r="P570" s="147"/>
    </row>
    <row r="571">
      <c r="P571" s="147"/>
    </row>
    <row r="572">
      <c r="P572" s="147"/>
    </row>
    <row r="573">
      <c r="P573" s="147"/>
    </row>
    <row r="574">
      <c r="P574" s="147"/>
    </row>
    <row r="575">
      <c r="P575" s="147"/>
    </row>
    <row r="576">
      <c r="P576" s="147"/>
    </row>
    <row r="577">
      <c r="P577" s="147"/>
    </row>
    <row r="578">
      <c r="P578" s="147"/>
    </row>
    <row r="579">
      <c r="P579" s="147"/>
    </row>
    <row r="580">
      <c r="P580" s="147"/>
    </row>
    <row r="581">
      <c r="P581" s="147"/>
    </row>
    <row r="582">
      <c r="P582" s="147"/>
    </row>
    <row r="583">
      <c r="P583" s="147"/>
    </row>
    <row r="584">
      <c r="P584" s="147"/>
    </row>
    <row r="585">
      <c r="P585" s="147"/>
    </row>
    <row r="586">
      <c r="P586" s="147"/>
    </row>
    <row r="587">
      <c r="P587" s="147"/>
    </row>
    <row r="588">
      <c r="P588" s="147"/>
    </row>
    <row r="589">
      <c r="P589" s="147"/>
    </row>
    <row r="590">
      <c r="P590" s="147"/>
    </row>
    <row r="591">
      <c r="P591" s="147"/>
    </row>
    <row r="592">
      <c r="P592" s="147"/>
    </row>
    <row r="593">
      <c r="P593" s="147"/>
    </row>
    <row r="594">
      <c r="P594" s="147"/>
    </row>
    <row r="595">
      <c r="P595" s="147"/>
    </row>
    <row r="596">
      <c r="P596" s="147"/>
    </row>
    <row r="597">
      <c r="P597" s="147"/>
    </row>
    <row r="598">
      <c r="P598" s="147"/>
    </row>
    <row r="599">
      <c r="P599" s="147"/>
    </row>
    <row r="600">
      <c r="P600" s="147"/>
    </row>
    <row r="601">
      <c r="P601" s="147"/>
    </row>
    <row r="602">
      <c r="P602" s="147"/>
    </row>
    <row r="603">
      <c r="P603" s="147"/>
    </row>
    <row r="604">
      <c r="P604" s="147"/>
    </row>
    <row r="605">
      <c r="P605" s="147"/>
    </row>
    <row r="606">
      <c r="P606" s="147"/>
    </row>
    <row r="607">
      <c r="P607" s="147"/>
    </row>
    <row r="608">
      <c r="P608" s="147"/>
    </row>
    <row r="609">
      <c r="P609" s="147"/>
    </row>
    <row r="610">
      <c r="P610" s="147"/>
    </row>
    <row r="611">
      <c r="P611" s="147"/>
    </row>
    <row r="612">
      <c r="P612" s="147"/>
    </row>
    <row r="613">
      <c r="P613" s="147"/>
    </row>
    <row r="614">
      <c r="P614" s="147"/>
    </row>
    <row r="615">
      <c r="P615" s="147"/>
    </row>
    <row r="616">
      <c r="P616" s="147"/>
    </row>
    <row r="617">
      <c r="P617" s="147"/>
    </row>
    <row r="618">
      <c r="P618" s="147"/>
    </row>
    <row r="619">
      <c r="P619" s="147"/>
    </row>
    <row r="620">
      <c r="P620" s="147"/>
    </row>
    <row r="621">
      <c r="P621" s="147"/>
    </row>
    <row r="622">
      <c r="P622" s="147"/>
    </row>
    <row r="623">
      <c r="P623" s="147"/>
    </row>
    <row r="624">
      <c r="P624" s="147"/>
    </row>
    <row r="625">
      <c r="P625" s="147"/>
    </row>
    <row r="626">
      <c r="P626" s="147"/>
    </row>
    <row r="627">
      <c r="P627" s="147"/>
    </row>
    <row r="628">
      <c r="P628" s="147"/>
    </row>
    <row r="629">
      <c r="P629" s="147"/>
    </row>
    <row r="630">
      <c r="P630" s="147"/>
    </row>
    <row r="631">
      <c r="P631" s="147"/>
    </row>
    <row r="632">
      <c r="P632" s="147"/>
    </row>
    <row r="633">
      <c r="P633" s="147"/>
    </row>
    <row r="634">
      <c r="P634" s="147"/>
    </row>
    <row r="635">
      <c r="P635" s="147"/>
    </row>
    <row r="636">
      <c r="P636" s="147"/>
    </row>
    <row r="637">
      <c r="P637" s="147"/>
    </row>
    <row r="638">
      <c r="P638" s="147"/>
    </row>
    <row r="639">
      <c r="P639" s="147"/>
    </row>
    <row r="640">
      <c r="P640" s="147"/>
    </row>
    <row r="641">
      <c r="P641" s="147"/>
    </row>
    <row r="642">
      <c r="P642" s="147"/>
    </row>
    <row r="643">
      <c r="P643" s="147"/>
    </row>
    <row r="644">
      <c r="P644" s="147"/>
    </row>
    <row r="645">
      <c r="P645" s="147"/>
    </row>
    <row r="646">
      <c r="P646" s="147"/>
    </row>
    <row r="647">
      <c r="P647" s="147"/>
    </row>
    <row r="648">
      <c r="P648" s="147"/>
    </row>
    <row r="649">
      <c r="P649" s="147"/>
    </row>
    <row r="650">
      <c r="P650" s="147"/>
    </row>
    <row r="651">
      <c r="P651" s="147"/>
    </row>
    <row r="652">
      <c r="P652" s="147"/>
    </row>
    <row r="653">
      <c r="P653" s="147"/>
    </row>
    <row r="654">
      <c r="P654" s="147"/>
    </row>
    <row r="655">
      <c r="P655" s="147"/>
    </row>
    <row r="656">
      <c r="P656" s="147"/>
    </row>
    <row r="657">
      <c r="P657" s="147"/>
    </row>
    <row r="658">
      <c r="P658" s="147"/>
    </row>
    <row r="659">
      <c r="P659" s="147"/>
    </row>
    <row r="660">
      <c r="P660" s="147"/>
    </row>
    <row r="661">
      <c r="P661" s="147"/>
    </row>
    <row r="662">
      <c r="P662" s="147"/>
    </row>
    <row r="663">
      <c r="P663" s="147"/>
    </row>
    <row r="664">
      <c r="P664" s="147"/>
    </row>
    <row r="665">
      <c r="P665" s="147"/>
    </row>
    <row r="666">
      <c r="P666" s="147"/>
    </row>
    <row r="667">
      <c r="P667" s="147"/>
    </row>
    <row r="668">
      <c r="P668" s="147"/>
    </row>
    <row r="669">
      <c r="P669" s="147"/>
    </row>
    <row r="670">
      <c r="P670" s="147"/>
    </row>
    <row r="671">
      <c r="P671" s="147"/>
    </row>
    <row r="672">
      <c r="P672" s="147"/>
    </row>
    <row r="673">
      <c r="P673" s="147"/>
    </row>
    <row r="674">
      <c r="P674" s="147"/>
    </row>
    <row r="675">
      <c r="P675" s="147"/>
    </row>
    <row r="676">
      <c r="P676" s="147"/>
    </row>
    <row r="677">
      <c r="P677" s="147"/>
    </row>
    <row r="678">
      <c r="P678" s="147"/>
    </row>
    <row r="679">
      <c r="P679" s="147"/>
    </row>
    <row r="680">
      <c r="P680" s="147"/>
    </row>
    <row r="681">
      <c r="P681" s="147"/>
    </row>
    <row r="682">
      <c r="P682" s="147"/>
    </row>
    <row r="683">
      <c r="P683" s="147"/>
    </row>
    <row r="684">
      <c r="P684" s="147"/>
    </row>
    <row r="685">
      <c r="P685" s="147"/>
    </row>
    <row r="686">
      <c r="P686" s="147"/>
    </row>
    <row r="687">
      <c r="P687" s="147"/>
    </row>
    <row r="688">
      <c r="P688" s="147"/>
    </row>
    <row r="689">
      <c r="P689" s="147"/>
    </row>
    <row r="690">
      <c r="P690" s="147"/>
    </row>
    <row r="691">
      <c r="P691" s="147"/>
    </row>
    <row r="692">
      <c r="P692" s="147"/>
    </row>
    <row r="693">
      <c r="P693" s="147"/>
    </row>
    <row r="694">
      <c r="P694" s="147"/>
    </row>
    <row r="695">
      <c r="P695" s="147"/>
    </row>
    <row r="696">
      <c r="P696" s="147"/>
    </row>
    <row r="697">
      <c r="P697" s="147"/>
    </row>
    <row r="698">
      <c r="P698" s="147"/>
    </row>
    <row r="699">
      <c r="P699" s="147"/>
    </row>
    <row r="700">
      <c r="P700" s="147"/>
    </row>
    <row r="701">
      <c r="P701" s="147"/>
    </row>
    <row r="702">
      <c r="P702" s="147"/>
    </row>
    <row r="703">
      <c r="P703" s="147"/>
    </row>
    <row r="704">
      <c r="P704" s="147"/>
    </row>
    <row r="705">
      <c r="P705" s="147"/>
    </row>
    <row r="706">
      <c r="P706" s="147"/>
    </row>
    <row r="707">
      <c r="P707" s="147"/>
    </row>
    <row r="708">
      <c r="P708" s="147"/>
    </row>
    <row r="709">
      <c r="P709" s="147"/>
    </row>
    <row r="710">
      <c r="P710" s="147"/>
    </row>
    <row r="711">
      <c r="P711" s="147"/>
    </row>
    <row r="712">
      <c r="P712" s="147"/>
    </row>
    <row r="713">
      <c r="P713" s="147"/>
    </row>
    <row r="714">
      <c r="P714" s="147"/>
    </row>
    <row r="715">
      <c r="P715" s="147"/>
    </row>
    <row r="716">
      <c r="P716" s="147"/>
    </row>
    <row r="717">
      <c r="P717" s="147"/>
    </row>
    <row r="718">
      <c r="P718" s="147"/>
    </row>
    <row r="719">
      <c r="P719" s="147"/>
    </row>
    <row r="720">
      <c r="P720" s="147"/>
    </row>
    <row r="721">
      <c r="P721" s="147"/>
    </row>
    <row r="722">
      <c r="P722" s="147"/>
    </row>
    <row r="723">
      <c r="P723" s="147"/>
    </row>
    <row r="724">
      <c r="P724" s="147"/>
    </row>
    <row r="725">
      <c r="P725" s="147"/>
    </row>
    <row r="726">
      <c r="P726" s="147"/>
    </row>
    <row r="727">
      <c r="P727" s="147"/>
    </row>
    <row r="728">
      <c r="P728" s="147"/>
    </row>
    <row r="729">
      <c r="P729" s="147"/>
    </row>
    <row r="730">
      <c r="P730" s="147"/>
    </row>
    <row r="731">
      <c r="P731" s="147"/>
    </row>
    <row r="732">
      <c r="P732" s="147"/>
    </row>
    <row r="733">
      <c r="P733" s="147"/>
    </row>
    <row r="734">
      <c r="P734" s="147"/>
    </row>
    <row r="735">
      <c r="P735" s="147"/>
    </row>
    <row r="736">
      <c r="P736" s="147"/>
    </row>
    <row r="737">
      <c r="P737" s="147"/>
    </row>
    <row r="738">
      <c r="P738" s="147"/>
    </row>
    <row r="739">
      <c r="P739" s="147"/>
    </row>
    <row r="740">
      <c r="P740" s="147"/>
    </row>
    <row r="741">
      <c r="P741" s="147"/>
    </row>
    <row r="742">
      <c r="P742" s="147"/>
    </row>
    <row r="743">
      <c r="P743" s="147"/>
    </row>
    <row r="744">
      <c r="P744" s="147"/>
    </row>
    <row r="745">
      <c r="P745" s="147"/>
    </row>
    <row r="746">
      <c r="P746" s="147"/>
    </row>
    <row r="747">
      <c r="P747" s="147"/>
    </row>
    <row r="748">
      <c r="P748" s="147"/>
    </row>
    <row r="749">
      <c r="P749" s="147"/>
    </row>
    <row r="750">
      <c r="P750" s="147"/>
    </row>
    <row r="751">
      <c r="P751" s="147"/>
    </row>
    <row r="752">
      <c r="P752" s="147"/>
    </row>
    <row r="753">
      <c r="P753" s="147"/>
    </row>
    <row r="754">
      <c r="P754" s="147"/>
    </row>
    <row r="755">
      <c r="P755" s="147"/>
    </row>
    <row r="756">
      <c r="P756" s="147"/>
    </row>
    <row r="757">
      <c r="P757" s="147"/>
    </row>
    <row r="758">
      <c r="P758" s="147"/>
    </row>
    <row r="759">
      <c r="P759" s="147"/>
    </row>
    <row r="760">
      <c r="P760" s="147"/>
    </row>
    <row r="761">
      <c r="P761" s="147"/>
    </row>
    <row r="762">
      <c r="P762" s="147"/>
    </row>
    <row r="763">
      <c r="P763" s="147"/>
    </row>
    <row r="764">
      <c r="P764" s="147"/>
    </row>
    <row r="765">
      <c r="P765" s="147"/>
    </row>
    <row r="766">
      <c r="P766" s="147"/>
    </row>
    <row r="767">
      <c r="P767" s="147"/>
    </row>
    <row r="768">
      <c r="P768" s="147"/>
    </row>
    <row r="769">
      <c r="P769" s="147"/>
    </row>
    <row r="770">
      <c r="P770" s="147"/>
    </row>
    <row r="771">
      <c r="P771" s="147"/>
    </row>
    <row r="772">
      <c r="P772" s="147"/>
    </row>
    <row r="773">
      <c r="P773" s="147"/>
    </row>
    <row r="774">
      <c r="P774" s="147"/>
    </row>
    <row r="775">
      <c r="P775" s="147"/>
    </row>
    <row r="776">
      <c r="P776" s="147"/>
    </row>
    <row r="777">
      <c r="P777" s="147"/>
    </row>
    <row r="778">
      <c r="P778" s="147"/>
    </row>
    <row r="779">
      <c r="P779" s="147"/>
    </row>
    <row r="780">
      <c r="P780" s="147"/>
    </row>
    <row r="781">
      <c r="P781" s="147"/>
    </row>
    <row r="782">
      <c r="P782" s="147"/>
    </row>
    <row r="783">
      <c r="P783" s="147"/>
    </row>
    <row r="784">
      <c r="P784" s="147"/>
    </row>
    <row r="785">
      <c r="P785" s="147"/>
    </row>
    <row r="786">
      <c r="P786" s="147"/>
    </row>
    <row r="787">
      <c r="P787" s="147"/>
    </row>
    <row r="788">
      <c r="P788" s="147"/>
    </row>
    <row r="789">
      <c r="P789" s="147"/>
    </row>
    <row r="790">
      <c r="P790" s="147"/>
    </row>
    <row r="791">
      <c r="P791" s="147"/>
    </row>
    <row r="792">
      <c r="P792" s="147"/>
    </row>
    <row r="793">
      <c r="P793" s="147"/>
    </row>
    <row r="794">
      <c r="P794" s="147"/>
    </row>
    <row r="795">
      <c r="P795" s="147"/>
    </row>
    <row r="796">
      <c r="P796" s="147"/>
    </row>
    <row r="797">
      <c r="P797" s="147"/>
    </row>
    <row r="798">
      <c r="P798" s="147"/>
    </row>
    <row r="799">
      <c r="P799" s="147"/>
    </row>
    <row r="800">
      <c r="P800" s="147"/>
    </row>
    <row r="801">
      <c r="P801" s="147"/>
    </row>
    <row r="802">
      <c r="P802" s="147"/>
    </row>
    <row r="803">
      <c r="P803" s="147"/>
    </row>
    <row r="804">
      <c r="P804" s="147"/>
    </row>
    <row r="805">
      <c r="P805" s="147"/>
    </row>
    <row r="806">
      <c r="P806" s="147"/>
    </row>
    <row r="807">
      <c r="P807" s="147"/>
    </row>
    <row r="808">
      <c r="P808" s="147"/>
    </row>
    <row r="809">
      <c r="P809" s="147"/>
    </row>
    <row r="810">
      <c r="P810" s="147"/>
    </row>
    <row r="811">
      <c r="P811" s="147"/>
    </row>
    <row r="812">
      <c r="P812" s="147"/>
    </row>
    <row r="813">
      <c r="P813" s="147"/>
    </row>
    <row r="814">
      <c r="P814" s="147"/>
    </row>
    <row r="815">
      <c r="P815" s="147"/>
    </row>
    <row r="816">
      <c r="P816" s="147"/>
    </row>
    <row r="817">
      <c r="P817" s="147"/>
    </row>
    <row r="818">
      <c r="P818" s="147"/>
    </row>
    <row r="819">
      <c r="P819" s="147"/>
    </row>
    <row r="820">
      <c r="P820" s="147"/>
    </row>
    <row r="821">
      <c r="P821" s="147"/>
    </row>
    <row r="822">
      <c r="P822" s="147"/>
    </row>
    <row r="823">
      <c r="P823" s="147"/>
    </row>
    <row r="824">
      <c r="P824" s="147"/>
    </row>
    <row r="825">
      <c r="P825" s="147"/>
    </row>
    <row r="826">
      <c r="P826" s="147"/>
    </row>
    <row r="827">
      <c r="P827" s="147"/>
    </row>
    <row r="828">
      <c r="P828" s="147"/>
    </row>
    <row r="829">
      <c r="P829" s="147"/>
    </row>
    <row r="830">
      <c r="P830" s="147"/>
    </row>
    <row r="831">
      <c r="P831" s="147"/>
    </row>
    <row r="832">
      <c r="P832" s="147"/>
    </row>
    <row r="833">
      <c r="P833" s="147"/>
    </row>
    <row r="834">
      <c r="P834" s="147"/>
    </row>
    <row r="835">
      <c r="P835" s="147"/>
    </row>
    <row r="836">
      <c r="P836" s="147"/>
    </row>
    <row r="837">
      <c r="P837" s="147"/>
    </row>
    <row r="838">
      <c r="P838" s="147"/>
    </row>
    <row r="839">
      <c r="P839" s="147"/>
    </row>
    <row r="840">
      <c r="P840" s="147"/>
    </row>
    <row r="841">
      <c r="P841" s="147"/>
    </row>
    <row r="842">
      <c r="P842" s="147"/>
    </row>
    <row r="843">
      <c r="P843" s="147"/>
    </row>
    <row r="844">
      <c r="P844" s="147"/>
    </row>
    <row r="845">
      <c r="P845" s="147"/>
    </row>
    <row r="846">
      <c r="P846" s="147"/>
    </row>
    <row r="847">
      <c r="P847" s="147"/>
    </row>
    <row r="848">
      <c r="P848" s="147"/>
    </row>
    <row r="849">
      <c r="P849" s="147"/>
    </row>
    <row r="850">
      <c r="P850" s="147"/>
    </row>
    <row r="851">
      <c r="P851" s="147"/>
    </row>
    <row r="852">
      <c r="P852" s="147"/>
    </row>
    <row r="853">
      <c r="P853" s="147"/>
    </row>
    <row r="854">
      <c r="P854" s="147"/>
    </row>
    <row r="855">
      <c r="P855" s="147"/>
    </row>
    <row r="856">
      <c r="P856" s="147"/>
    </row>
    <row r="857">
      <c r="P857" s="147"/>
    </row>
    <row r="858">
      <c r="P858" s="147"/>
    </row>
    <row r="859">
      <c r="P859" s="147"/>
    </row>
    <row r="860">
      <c r="P860" s="147"/>
    </row>
    <row r="861">
      <c r="P861" s="147"/>
    </row>
    <row r="862">
      <c r="P862" s="147"/>
    </row>
    <row r="863">
      <c r="P863" s="147"/>
    </row>
    <row r="864">
      <c r="P864" s="147"/>
    </row>
    <row r="865">
      <c r="P865" s="147"/>
    </row>
    <row r="866">
      <c r="P866" s="147"/>
    </row>
    <row r="867">
      <c r="P867" s="147"/>
    </row>
    <row r="868">
      <c r="P868" s="147"/>
    </row>
    <row r="869">
      <c r="P869" s="147"/>
    </row>
    <row r="870">
      <c r="P870" s="147"/>
    </row>
    <row r="871">
      <c r="P871" s="147"/>
    </row>
    <row r="872">
      <c r="P872" s="147"/>
    </row>
    <row r="873">
      <c r="P873" s="147"/>
    </row>
    <row r="874">
      <c r="P874" s="147"/>
    </row>
    <row r="875">
      <c r="P875" s="147"/>
    </row>
    <row r="876">
      <c r="P876" s="147"/>
    </row>
    <row r="877">
      <c r="P877" s="147"/>
    </row>
    <row r="878">
      <c r="P878" s="147"/>
    </row>
    <row r="879">
      <c r="P879" s="147"/>
    </row>
    <row r="880">
      <c r="P880" s="147"/>
    </row>
    <row r="881">
      <c r="P881" s="147"/>
    </row>
    <row r="882">
      <c r="P882" s="147"/>
    </row>
    <row r="883">
      <c r="P883" s="147"/>
    </row>
    <row r="884">
      <c r="P884" s="147"/>
    </row>
    <row r="885">
      <c r="P885" s="147"/>
    </row>
    <row r="886">
      <c r="P886" s="147"/>
    </row>
    <row r="887">
      <c r="P887" s="147"/>
    </row>
    <row r="888">
      <c r="P888" s="147"/>
    </row>
    <row r="889">
      <c r="P889" s="147"/>
    </row>
    <row r="890">
      <c r="P890" s="147"/>
    </row>
    <row r="891">
      <c r="P891" s="147"/>
    </row>
    <row r="892">
      <c r="P892" s="147"/>
    </row>
    <row r="893">
      <c r="P893" s="147"/>
    </row>
    <row r="894">
      <c r="P894" s="147"/>
    </row>
    <row r="895">
      <c r="P895" s="147"/>
    </row>
    <row r="896">
      <c r="P896" s="147"/>
    </row>
    <row r="897">
      <c r="P897" s="147"/>
    </row>
    <row r="898">
      <c r="P898" s="147"/>
    </row>
    <row r="899">
      <c r="P899" s="147"/>
    </row>
    <row r="900">
      <c r="P900" s="147"/>
    </row>
    <row r="901">
      <c r="P901" s="147"/>
    </row>
    <row r="902">
      <c r="P902" s="147"/>
    </row>
    <row r="903">
      <c r="P903" s="147"/>
    </row>
    <row r="904">
      <c r="P904" s="147"/>
    </row>
    <row r="905">
      <c r="P905" s="147"/>
    </row>
    <row r="906">
      <c r="P906" s="147"/>
    </row>
    <row r="907">
      <c r="P907" s="147"/>
    </row>
    <row r="908">
      <c r="P908" s="147"/>
    </row>
    <row r="909">
      <c r="P909" s="147"/>
    </row>
    <row r="910">
      <c r="P910" s="147"/>
    </row>
    <row r="911">
      <c r="P911" s="147"/>
    </row>
    <row r="912">
      <c r="P912" s="147"/>
    </row>
    <row r="913">
      <c r="P913" s="147"/>
    </row>
    <row r="914">
      <c r="P914" s="147"/>
    </row>
    <row r="915">
      <c r="P915" s="147"/>
    </row>
    <row r="916">
      <c r="P916" s="147"/>
    </row>
    <row r="917">
      <c r="P917" s="147"/>
    </row>
    <row r="918">
      <c r="P918" s="147"/>
    </row>
    <row r="919">
      <c r="P919" s="147"/>
    </row>
    <row r="920">
      <c r="P920" s="147"/>
    </row>
    <row r="921">
      <c r="P921" s="147"/>
    </row>
    <row r="922">
      <c r="P922" s="147"/>
    </row>
    <row r="923">
      <c r="P923" s="147"/>
    </row>
    <row r="924">
      <c r="P924" s="147"/>
    </row>
    <row r="925">
      <c r="P925" s="147"/>
    </row>
    <row r="926">
      <c r="P926" s="147"/>
    </row>
    <row r="927">
      <c r="P927" s="147"/>
    </row>
    <row r="928">
      <c r="P928" s="147"/>
    </row>
    <row r="929">
      <c r="P929" s="147"/>
    </row>
    <row r="930">
      <c r="P930" s="147"/>
    </row>
    <row r="931">
      <c r="P931" s="147"/>
    </row>
    <row r="932">
      <c r="P932" s="147"/>
    </row>
    <row r="933">
      <c r="P933" s="147"/>
    </row>
    <row r="934">
      <c r="P934" s="147"/>
    </row>
    <row r="935">
      <c r="P935" s="147"/>
    </row>
    <row r="936">
      <c r="P936" s="147"/>
    </row>
    <row r="937">
      <c r="P937" s="147"/>
    </row>
    <row r="938">
      <c r="P938" s="147"/>
    </row>
    <row r="939">
      <c r="P939" s="147"/>
    </row>
    <row r="940">
      <c r="P940" s="147"/>
    </row>
    <row r="941">
      <c r="P941" s="147"/>
    </row>
    <row r="942">
      <c r="P942" s="147"/>
    </row>
    <row r="943">
      <c r="P943" s="147"/>
    </row>
    <row r="944">
      <c r="P944" s="147"/>
    </row>
    <row r="945">
      <c r="P945" s="147"/>
    </row>
    <row r="946">
      <c r="P946" s="147"/>
    </row>
    <row r="947">
      <c r="P947" s="147"/>
    </row>
    <row r="948">
      <c r="P948" s="147"/>
    </row>
    <row r="949">
      <c r="P949" s="147"/>
    </row>
    <row r="950">
      <c r="P950" s="147"/>
    </row>
    <row r="951">
      <c r="P951" s="147"/>
    </row>
    <row r="952">
      <c r="P952" s="147"/>
    </row>
    <row r="953">
      <c r="P953" s="147"/>
    </row>
    <row r="954">
      <c r="P954" s="147"/>
    </row>
    <row r="955">
      <c r="P955" s="147"/>
    </row>
    <row r="956">
      <c r="P956" s="147"/>
    </row>
    <row r="957">
      <c r="P957" s="147"/>
    </row>
    <row r="958">
      <c r="P958" s="147"/>
    </row>
    <row r="959">
      <c r="P959" s="147"/>
    </row>
    <row r="960">
      <c r="P960" s="147"/>
    </row>
    <row r="961">
      <c r="P961" s="147"/>
    </row>
    <row r="962">
      <c r="P962" s="147"/>
    </row>
    <row r="963">
      <c r="P963" s="147"/>
    </row>
    <row r="964">
      <c r="P964" s="147"/>
    </row>
    <row r="965">
      <c r="P965" s="147"/>
    </row>
    <row r="966">
      <c r="P966" s="147"/>
    </row>
    <row r="967">
      <c r="P967" s="147"/>
    </row>
    <row r="968">
      <c r="P968" s="147"/>
    </row>
    <row r="969">
      <c r="P969" s="147"/>
    </row>
    <row r="970">
      <c r="P970" s="147"/>
    </row>
    <row r="971">
      <c r="P971" s="147"/>
    </row>
    <row r="972">
      <c r="P972" s="147"/>
    </row>
    <row r="973">
      <c r="P973" s="147"/>
    </row>
    <row r="974">
      <c r="P974" s="147"/>
    </row>
    <row r="975">
      <c r="P975" s="147"/>
    </row>
    <row r="976">
      <c r="P976" s="147"/>
    </row>
    <row r="977">
      <c r="P977" s="147"/>
    </row>
    <row r="978">
      <c r="P978" s="147"/>
    </row>
    <row r="979">
      <c r="P979" s="147"/>
    </row>
    <row r="980">
      <c r="P980" s="147"/>
    </row>
    <row r="981">
      <c r="P981" s="147"/>
    </row>
    <row r="982">
      <c r="P982" s="147"/>
    </row>
    <row r="983">
      <c r="P983" s="147"/>
    </row>
    <row r="984">
      <c r="P984" s="147"/>
    </row>
    <row r="985">
      <c r="P985" s="147"/>
    </row>
    <row r="986">
      <c r="P986" s="147"/>
    </row>
    <row r="987">
      <c r="P987" s="147"/>
    </row>
    <row r="988">
      <c r="P988" s="147"/>
    </row>
    <row r="989">
      <c r="P989" s="147"/>
    </row>
    <row r="990">
      <c r="P990" s="147"/>
    </row>
    <row r="991">
      <c r="P991" s="147"/>
    </row>
    <row r="992">
      <c r="P992" s="147"/>
    </row>
    <row r="993">
      <c r="P993" s="147"/>
    </row>
    <row r="994">
      <c r="P994" s="147"/>
    </row>
    <row r="995">
      <c r="P995" s="147"/>
    </row>
    <row r="996">
      <c r="P996" s="147"/>
    </row>
    <row r="997">
      <c r="P997" s="147"/>
    </row>
    <row r="998">
      <c r="P998" s="147"/>
    </row>
    <row r="999">
      <c r="P999" s="147"/>
    </row>
    <row r="1000">
      <c r="P1000" s="147"/>
    </row>
    <row r="1001">
      <c r="P1001" s="147"/>
    </row>
    <row r="1002">
      <c r="P1002" s="147"/>
    </row>
    <row r="1003">
      <c r="P1003" s="147"/>
    </row>
    <row r="1004">
      <c r="P1004" s="147"/>
    </row>
    <row r="1005">
      <c r="P1005" s="147"/>
    </row>
    <row r="1006">
      <c r="P1006" s="147"/>
    </row>
    <row r="1007">
      <c r="P1007" s="147"/>
    </row>
    <row r="1008">
      <c r="P1008" s="147"/>
    </row>
    <row r="1009">
      <c r="P1009" s="147"/>
    </row>
    <row r="1010">
      <c r="P1010" s="147"/>
    </row>
    <row r="1011">
      <c r="P1011" s="147"/>
    </row>
    <row r="1012">
      <c r="P1012" s="147"/>
    </row>
    <row r="1013">
      <c r="P1013" s="147"/>
    </row>
    <row r="1014">
      <c r="P1014" s="147"/>
    </row>
    <row r="1015">
      <c r="P1015" s="147"/>
    </row>
    <row r="1016">
      <c r="P1016" s="147"/>
    </row>
    <row r="1017">
      <c r="P1017" s="147"/>
    </row>
    <row r="1018">
      <c r="P1018" s="147"/>
    </row>
    <row r="1019">
      <c r="P1019" s="147"/>
    </row>
    <row r="1020">
      <c r="P1020" s="147"/>
    </row>
    <row r="1021">
      <c r="P1021" s="147"/>
    </row>
    <row r="1022">
      <c r="P1022" s="147"/>
    </row>
    <row r="1023">
      <c r="P1023" s="147"/>
    </row>
    <row r="1024">
      <c r="P1024" s="147"/>
    </row>
    <row r="1025">
      <c r="P1025" s="147"/>
    </row>
    <row r="1026">
      <c r="P1026" s="147"/>
    </row>
    <row r="1027">
      <c r="P1027" s="147"/>
    </row>
    <row r="1028">
      <c r="P1028" s="147"/>
    </row>
    <row r="1029">
      <c r="P1029" s="147"/>
    </row>
    <row r="1030">
      <c r="P1030" s="147"/>
    </row>
    <row r="1031">
      <c r="P1031" s="147"/>
    </row>
    <row r="1032">
      <c r="P1032" s="147"/>
    </row>
    <row r="1033">
      <c r="P1033" s="147"/>
    </row>
    <row r="1034">
      <c r="P1034" s="147"/>
    </row>
    <row r="1035">
      <c r="P1035" s="147"/>
    </row>
    <row r="1036">
      <c r="P1036" s="147"/>
    </row>
    <row r="1037">
      <c r="P1037" s="147"/>
    </row>
    <row r="1038">
      <c r="P1038" s="147"/>
    </row>
    <row r="1039">
      <c r="P1039" s="147"/>
    </row>
    <row r="1040">
      <c r="P1040" s="147"/>
    </row>
    <row r="1041">
      <c r="P1041" s="147"/>
    </row>
    <row r="1042">
      <c r="P1042" s="147"/>
    </row>
    <row r="1043">
      <c r="P1043" s="147"/>
    </row>
    <row r="1044">
      <c r="P1044" s="147"/>
    </row>
    <row r="1045">
      <c r="P1045" s="147"/>
    </row>
    <row r="1046">
      <c r="P1046" s="147"/>
    </row>
    <row r="1047">
      <c r="P1047" s="147"/>
    </row>
    <row r="1048">
      <c r="P1048" s="147"/>
    </row>
    <row r="1049">
      <c r="P1049" s="147"/>
    </row>
    <row r="1050">
      <c r="P1050" s="147"/>
    </row>
    <row r="1051">
      <c r="P1051" s="147"/>
    </row>
    <row r="1052">
      <c r="P1052" s="147"/>
    </row>
    <row r="1053">
      <c r="P1053" s="147"/>
    </row>
    <row r="1054">
      <c r="P1054" s="147"/>
    </row>
    <row r="1055">
      <c r="P1055" s="147"/>
    </row>
    <row r="1056">
      <c r="P1056" s="147"/>
    </row>
    <row r="1057">
      <c r="P1057" s="147"/>
    </row>
    <row r="1058">
      <c r="P1058" s="147"/>
    </row>
    <row r="1059">
      <c r="P1059" s="147"/>
    </row>
    <row r="1060">
      <c r="P1060" s="147"/>
    </row>
    <row r="1061">
      <c r="P1061" s="147"/>
    </row>
    <row r="1062">
      <c r="P1062" s="147"/>
    </row>
    <row r="1063">
      <c r="P1063" s="147"/>
    </row>
    <row r="1064">
      <c r="P1064" s="147"/>
    </row>
    <row r="1065">
      <c r="P1065" s="147"/>
    </row>
    <row r="1066">
      <c r="P1066" s="147"/>
    </row>
    <row r="1067">
      <c r="P1067" s="147"/>
    </row>
    <row r="1068">
      <c r="P1068" s="147"/>
    </row>
    <row r="1069">
      <c r="P1069" s="147"/>
    </row>
    <row r="1070">
      <c r="P1070" s="147"/>
    </row>
    <row r="1071">
      <c r="P1071" s="147"/>
    </row>
    <row r="1072">
      <c r="P1072" s="147"/>
    </row>
    <row r="1073">
      <c r="P1073" s="147"/>
    </row>
    <row r="1074">
      <c r="P1074" s="147"/>
    </row>
    <row r="1075">
      <c r="P1075" s="147"/>
    </row>
    <row r="1076">
      <c r="P1076" s="147"/>
    </row>
    <row r="1077">
      <c r="P1077" s="147"/>
    </row>
    <row r="1078">
      <c r="P1078" s="147"/>
    </row>
    <row r="1079">
      <c r="P1079" s="147"/>
    </row>
    <row r="1080">
      <c r="P1080" s="147"/>
    </row>
    <row r="1081">
      <c r="P1081" s="147"/>
    </row>
    <row r="1082">
      <c r="P1082" s="147"/>
    </row>
    <row r="1083">
      <c r="P1083" s="147"/>
    </row>
    <row r="1084">
      <c r="P1084" s="147"/>
    </row>
    <row r="1085">
      <c r="P1085" s="147"/>
    </row>
    <row r="1086">
      <c r="P1086" s="147"/>
    </row>
    <row r="1087">
      <c r="P1087" s="147"/>
    </row>
    <row r="1088">
      <c r="P1088" s="147"/>
    </row>
    <row r="1089">
      <c r="P1089" s="147"/>
    </row>
    <row r="1090">
      <c r="P1090" s="147"/>
    </row>
    <row r="1091">
      <c r="P1091" s="147"/>
    </row>
    <row r="1092">
      <c r="P1092" s="147"/>
    </row>
    <row r="1093">
      <c r="P1093" s="147"/>
    </row>
    <row r="1094">
      <c r="P1094" s="147"/>
    </row>
    <row r="1095">
      <c r="P1095" s="147"/>
    </row>
    <row r="1096">
      <c r="P1096" s="147"/>
    </row>
    <row r="1097">
      <c r="P1097" s="147"/>
    </row>
    <row r="1098">
      <c r="P1098" s="147"/>
    </row>
    <row r="1099">
      <c r="P1099" s="147"/>
    </row>
    <row r="1100">
      <c r="P1100" s="147"/>
    </row>
    <row r="1101">
      <c r="P1101" s="147"/>
    </row>
    <row r="1102">
      <c r="P1102" s="147"/>
    </row>
    <row r="1103">
      <c r="P1103" s="147"/>
    </row>
    <row r="1104">
      <c r="P1104" s="147"/>
    </row>
    <row r="1105">
      <c r="P1105" s="147"/>
    </row>
    <row r="1106">
      <c r="P1106" s="147"/>
    </row>
    <row r="1107">
      <c r="P1107" s="147"/>
    </row>
    <row r="1108">
      <c r="P1108" s="147"/>
    </row>
    <row r="1109">
      <c r="P1109" s="147"/>
    </row>
    <row r="1110">
      <c r="P1110" s="147"/>
    </row>
    <row r="1111">
      <c r="P1111" s="147"/>
    </row>
    <row r="1112">
      <c r="P1112" s="147"/>
    </row>
    <row r="1113">
      <c r="P1113" s="147"/>
    </row>
    <row r="1114">
      <c r="P1114" s="147"/>
    </row>
    <row r="1115">
      <c r="P1115" s="147"/>
    </row>
    <row r="1116">
      <c r="P1116" s="147"/>
    </row>
    <row r="1117">
      <c r="P1117" s="147"/>
    </row>
    <row r="1118">
      <c r="P1118" s="147"/>
    </row>
    <row r="1119">
      <c r="P1119" s="147"/>
    </row>
    <row r="1120">
      <c r="P1120" s="147"/>
    </row>
    <row r="1121">
      <c r="P1121" s="147"/>
    </row>
    <row r="1122">
      <c r="P1122" s="147"/>
    </row>
    <row r="1123">
      <c r="P1123" s="147"/>
    </row>
    <row r="1124">
      <c r="P1124" s="147"/>
    </row>
    <row r="1125">
      <c r="P1125" s="147"/>
    </row>
    <row r="1126">
      <c r="P1126" s="147"/>
    </row>
    <row r="1127">
      <c r="P1127" s="147"/>
    </row>
    <row r="1128">
      <c r="P1128" s="147"/>
    </row>
    <row r="1129">
      <c r="P1129" s="147"/>
    </row>
    <row r="1130">
      <c r="P1130" s="147"/>
    </row>
    <row r="1131">
      <c r="P1131" s="147"/>
    </row>
    <row r="1132">
      <c r="P1132" s="147"/>
    </row>
    <row r="1133">
      <c r="P1133" s="147"/>
    </row>
    <row r="1134">
      <c r="P1134" s="147"/>
    </row>
    <row r="1135">
      <c r="P1135" s="147"/>
    </row>
    <row r="1136">
      <c r="P1136" s="147"/>
    </row>
    <row r="1137">
      <c r="P1137" s="147"/>
    </row>
    <row r="1138">
      <c r="P1138" s="147"/>
    </row>
    <row r="1139">
      <c r="P1139" s="147"/>
    </row>
    <row r="1140">
      <c r="P1140" s="147"/>
    </row>
    <row r="1141">
      <c r="P1141" s="147"/>
    </row>
    <row r="1142">
      <c r="P1142" s="147"/>
    </row>
    <row r="1143">
      <c r="P1143" s="147"/>
    </row>
    <row r="1144">
      <c r="P1144" s="147"/>
    </row>
    <row r="1145">
      <c r="P1145" s="147"/>
    </row>
    <row r="1146">
      <c r="P1146" s="147"/>
    </row>
    <row r="1147">
      <c r="P1147" s="147"/>
    </row>
    <row r="1148">
      <c r="P1148" s="147"/>
    </row>
    <row r="1149">
      <c r="P1149" s="147"/>
    </row>
    <row r="1150">
      <c r="P1150" s="147"/>
    </row>
    <row r="1151">
      <c r="P1151" s="147"/>
    </row>
    <row r="1152">
      <c r="P1152" s="147"/>
    </row>
    <row r="1153">
      <c r="P1153" s="147"/>
    </row>
    <row r="1154">
      <c r="P1154" s="147"/>
    </row>
    <row r="1155">
      <c r="P1155" s="147"/>
    </row>
    <row r="1156">
      <c r="P1156" s="147"/>
    </row>
    <row r="1157">
      <c r="P1157" s="147"/>
    </row>
    <row r="1158">
      <c r="P1158" s="147"/>
    </row>
    <row r="1159">
      <c r="P1159" s="147"/>
    </row>
    <row r="1160">
      <c r="P1160" s="147"/>
    </row>
    <row r="1161">
      <c r="P1161" s="147"/>
    </row>
    <row r="1162">
      <c r="P1162" s="147"/>
    </row>
    <row r="1163">
      <c r="P1163" s="147"/>
    </row>
    <row r="1164">
      <c r="P1164" s="147"/>
    </row>
    <row r="1165">
      <c r="P1165" s="147"/>
    </row>
    <row r="1166">
      <c r="P1166" s="147"/>
    </row>
    <row r="1167">
      <c r="P1167" s="147"/>
    </row>
    <row r="1168">
      <c r="P1168" s="147"/>
    </row>
    <row r="1169">
      <c r="P1169" s="147"/>
    </row>
    <row r="1170">
      <c r="P1170" s="147"/>
    </row>
    <row r="1171">
      <c r="P1171" s="147"/>
    </row>
    <row r="1172">
      <c r="P1172" s="147"/>
    </row>
    <row r="1173">
      <c r="P1173" s="147"/>
    </row>
    <row r="1174">
      <c r="P1174" s="147"/>
    </row>
    <row r="1175">
      <c r="P1175" s="147"/>
    </row>
    <row r="1176">
      <c r="P1176" s="147"/>
    </row>
    <row r="1177">
      <c r="P1177" s="147"/>
    </row>
    <row r="1178">
      <c r="P1178" s="147"/>
    </row>
    <row r="1179">
      <c r="P1179" s="147"/>
    </row>
    <row r="1180">
      <c r="P1180" s="147"/>
    </row>
    <row r="1181">
      <c r="P1181" s="147"/>
    </row>
    <row r="1182">
      <c r="P1182" s="147"/>
    </row>
    <row r="1183">
      <c r="P1183" s="147"/>
    </row>
    <row r="1184">
      <c r="P1184" s="147"/>
    </row>
    <row r="1185">
      <c r="P1185" s="147"/>
    </row>
    <row r="1186">
      <c r="P1186" s="147"/>
    </row>
    <row r="1187">
      <c r="P1187" s="147"/>
    </row>
    <row r="1188">
      <c r="P1188" s="147"/>
    </row>
    <row r="1189">
      <c r="P1189" s="147"/>
    </row>
    <row r="1190">
      <c r="P1190" s="147"/>
    </row>
    <row r="1191">
      <c r="P1191" s="147"/>
    </row>
    <row r="1192">
      <c r="P1192" s="147"/>
    </row>
    <row r="1193">
      <c r="P1193" s="147"/>
    </row>
    <row r="1194">
      <c r="P1194" s="147"/>
    </row>
    <row r="1195">
      <c r="P1195" s="147"/>
    </row>
    <row r="1196">
      <c r="P1196" s="147"/>
    </row>
    <row r="1197">
      <c r="P1197" s="147"/>
    </row>
    <row r="1198">
      <c r="P1198" s="147"/>
    </row>
    <row r="1199">
      <c r="P1199" s="147"/>
    </row>
    <row r="1200">
      <c r="P1200" s="147"/>
    </row>
    <row r="1201">
      <c r="P1201" s="147"/>
    </row>
    <row r="1202">
      <c r="P1202" s="147"/>
    </row>
    <row r="1203">
      <c r="P1203" s="147"/>
    </row>
    <row r="1204">
      <c r="P1204" s="147"/>
    </row>
    <row r="1205">
      <c r="P1205" s="147"/>
    </row>
    <row r="1206">
      <c r="P1206" s="147"/>
    </row>
    <row r="1207">
      <c r="P1207" s="147"/>
    </row>
    <row r="1208">
      <c r="P1208" s="147"/>
    </row>
    <row r="1209">
      <c r="P1209" s="147"/>
    </row>
    <row r="1210">
      <c r="P1210" s="147"/>
    </row>
    <row r="1211">
      <c r="P1211" s="147"/>
    </row>
    <row r="1212">
      <c r="P1212" s="147"/>
    </row>
    <row r="1213">
      <c r="P1213" s="147"/>
    </row>
    <row r="1214">
      <c r="P1214" s="147"/>
    </row>
    <row r="1215">
      <c r="P1215" s="147"/>
    </row>
    <row r="1216">
      <c r="P1216" s="147"/>
    </row>
    <row r="1217">
      <c r="P1217" s="147"/>
    </row>
    <row r="1218">
      <c r="P1218" s="147"/>
    </row>
    <row r="1219">
      <c r="P1219" s="147"/>
    </row>
    <row r="1220">
      <c r="P1220" s="147"/>
    </row>
    <row r="1221">
      <c r="P1221" s="147"/>
    </row>
    <row r="1222">
      <c r="P1222" s="147"/>
    </row>
    <row r="1223">
      <c r="P1223" s="147"/>
    </row>
    <row r="1224">
      <c r="P1224" s="147"/>
    </row>
    <row r="1225">
      <c r="P1225" s="147"/>
    </row>
    <row r="1226">
      <c r="P1226" s="147"/>
    </row>
    <row r="1227">
      <c r="P1227" s="147"/>
    </row>
    <row r="1228">
      <c r="P1228" s="147"/>
    </row>
    <row r="1229">
      <c r="P1229" s="147"/>
    </row>
    <row r="1230">
      <c r="P1230" s="147"/>
    </row>
    <row r="1231">
      <c r="P1231" s="147"/>
    </row>
    <row r="1232">
      <c r="P1232" s="147"/>
    </row>
    <row r="1233">
      <c r="P1233" s="147"/>
    </row>
    <row r="1234">
      <c r="P1234" s="147"/>
    </row>
    <row r="1235">
      <c r="P1235" s="147"/>
    </row>
    <row r="1236">
      <c r="P1236" s="147"/>
    </row>
    <row r="1237">
      <c r="P1237" s="147"/>
    </row>
    <row r="1238">
      <c r="P1238" s="147"/>
    </row>
    <row r="1239">
      <c r="P1239" s="147"/>
    </row>
    <row r="1240">
      <c r="P1240" s="147"/>
    </row>
    <row r="1241">
      <c r="P1241" s="147"/>
    </row>
    <row r="1242">
      <c r="P1242" s="147"/>
    </row>
    <row r="1243">
      <c r="P1243" s="147"/>
    </row>
    <row r="1244">
      <c r="P1244" s="147"/>
    </row>
    <row r="1245">
      <c r="P1245" s="147"/>
    </row>
    <row r="1246">
      <c r="P1246" s="147"/>
    </row>
    <row r="1247">
      <c r="P1247" s="147"/>
    </row>
    <row r="1248">
      <c r="P1248" s="147"/>
    </row>
    <row r="1249">
      <c r="P1249" s="147"/>
    </row>
    <row r="1250">
      <c r="P1250" s="147"/>
    </row>
    <row r="1251">
      <c r="P1251" s="147"/>
    </row>
    <row r="1252">
      <c r="P1252" s="147"/>
    </row>
    <row r="1253">
      <c r="P1253" s="147"/>
    </row>
    <row r="1254">
      <c r="P1254" s="147"/>
    </row>
    <row r="1255">
      <c r="P1255" s="147"/>
    </row>
    <row r="1256">
      <c r="P1256" s="147"/>
    </row>
    <row r="1257">
      <c r="P1257" s="147"/>
    </row>
    <row r="1258">
      <c r="P1258" s="147"/>
    </row>
    <row r="1259">
      <c r="P1259" s="147"/>
    </row>
    <row r="1260">
      <c r="P1260" s="147"/>
    </row>
    <row r="1261">
      <c r="P1261" s="147"/>
    </row>
    <row r="1262">
      <c r="P1262" s="147"/>
    </row>
    <row r="1263">
      <c r="P1263" s="147"/>
    </row>
    <row r="1264">
      <c r="P1264" s="147"/>
    </row>
    <row r="1265">
      <c r="P1265" s="147"/>
    </row>
    <row r="1266">
      <c r="P1266" s="147"/>
    </row>
    <row r="1267">
      <c r="P1267" s="147"/>
    </row>
    <row r="1268">
      <c r="P1268" s="147"/>
    </row>
    <row r="1269">
      <c r="P1269" s="147"/>
    </row>
    <row r="1270">
      <c r="P1270" s="147"/>
    </row>
    <row r="1271">
      <c r="P1271" s="147"/>
    </row>
    <row r="1272">
      <c r="P1272" s="147"/>
    </row>
    <row r="1273">
      <c r="P1273" s="147"/>
    </row>
    <row r="1274">
      <c r="P1274" s="147"/>
    </row>
    <row r="1275">
      <c r="P1275" s="147"/>
    </row>
    <row r="1276">
      <c r="P1276" s="147"/>
    </row>
    <row r="1277">
      <c r="P1277" s="147"/>
    </row>
    <row r="1278">
      <c r="P1278" s="147"/>
    </row>
    <row r="1279">
      <c r="P1279" s="147"/>
    </row>
  </sheetData>
  <mergeCells count="219">
    <mergeCell ref="G327:G331"/>
    <mergeCell ref="G340:G344"/>
    <mergeCell ref="G345:G350"/>
    <mergeCell ref="G351:G355"/>
    <mergeCell ref="F297:G300"/>
    <mergeCell ref="F301:G304"/>
    <mergeCell ref="F305:F306"/>
    <mergeCell ref="F307:F309"/>
    <mergeCell ref="F310:F311"/>
    <mergeCell ref="F317:F361"/>
    <mergeCell ref="G318:G322"/>
    <mergeCell ref="F486:G489"/>
    <mergeCell ref="F490:G493"/>
    <mergeCell ref="F460:F476"/>
    <mergeCell ref="G461:G465"/>
    <mergeCell ref="G466:G470"/>
    <mergeCell ref="G471:G475"/>
    <mergeCell ref="F477:F478"/>
    <mergeCell ref="F481:F483"/>
    <mergeCell ref="F484:F485"/>
    <mergeCell ref="E486:E504"/>
    <mergeCell ref="E505:E523"/>
    <mergeCell ref="E255:E273"/>
    <mergeCell ref="E274:E292"/>
    <mergeCell ref="E293:E311"/>
    <mergeCell ref="E317:E361"/>
    <mergeCell ref="E362:E404"/>
    <mergeCell ref="E405:E434"/>
    <mergeCell ref="E435:E485"/>
    <mergeCell ref="F130:G133"/>
    <mergeCell ref="F134:G137"/>
    <mergeCell ref="F138:G141"/>
    <mergeCell ref="F149:G152"/>
    <mergeCell ref="F153:G156"/>
    <mergeCell ref="F157:G160"/>
    <mergeCell ref="F161:F162"/>
    <mergeCell ref="G208:G212"/>
    <mergeCell ref="F217:G220"/>
    <mergeCell ref="F221:G224"/>
    <mergeCell ref="F225:G228"/>
    <mergeCell ref="F172:G175"/>
    <mergeCell ref="F176:G179"/>
    <mergeCell ref="E187:E216"/>
    <mergeCell ref="F187:F216"/>
    <mergeCell ref="G187:G192"/>
    <mergeCell ref="G202:G207"/>
    <mergeCell ref="E217:E235"/>
    <mergeCell ref="F229:F230"/>
    <mergeCell ref="F231:F233"/>
    <mergeCell ref="E236:E254"/>
    <mergeCell ref="F248:F249"/>
    <mergeCell ref="F250:F252"/>
    <mergeCell ref="F253:F254"/>
    <mergeCell ref="F272:F273"/>
    <mergeCell ref="F234:F235"/>
    <mergeCell ref="F236:G239"/>
    <mergeCell ref="F240:G243"/>
    <mergeCell ref="F244:G247"/>
    <mergeCell ref="F255:G258"/>
    <mergeCell ref="F259:G262"/>
    <mergeCell ref="F263:G266"/>
    <mergeCell ref="F517:F518"/>
    <mergeCell ref="F519:F521"/>
    <mergeCell ref="F522:F523"/>
    <mergeCell ref="F494:G497"/>
    <mergeCell ref="F498:F499"/>
    <mergeCell ref="F500:F502"/>
    <mergeCell ref="F503:F504"/>
    <mergeCell ref="F505:G508"/>
    <mergeCell ref="F509:G512"/>
    <mergeCell ref="F513:G516"/>
    <mergeCell ref="Q172:Q175"/>
    <mergeCell ref="Q176:Q179"/>
    <mergeCell ref="F163:F165"/>
    <mergeCell ref="F166:F167"/>
    <mergeCell ref="F168:G171"/>
    <mergeCell ref="O168:O171"/>
    <mergeCell ref="Q168:Q171"/>
    <mergeCell ref="O172:O175"/>
    <mergeCell ref="O176:O179"/>
    <mergeCell ref="F78:G81"/>
    <mergeCell ref="F82:G85"/>
    <mergeCell ref="Q82:Q85"/>
    <mergeCell ref="Q86:Q89"/>
    <mergeCell ref="Q90:Q93"/>
    <mergeCell ref="O94:O98"/>
    <mergeCell ref="Q94:Q98"/>
    <mergeCell ref="E78:E81"/>
    <mergeCell ref="F86:G89"/>
    <mergeCell ref="A71:A72"/>
    <mergeCell ref="E71:E72"/>
    <mergeCell ref="I77:N77"/>
    <mergeCell ref="O78:O81"/>
    <mergeCell ref="O82:O85"/>
    <mergeCell ref="O86:O89"/>
    <mergeCell ref="O90:O93"/>
    <mergeCell ref="F77:H77"/>
    <mergeCell ref="F90:G93"/>
    <mergeCell ref="G94:G98"/>
    <mergeCell ref="G108:G113"/>
    <mergeCell ref="G114:G118"/>
    <mergeCell ref="O130:O133"/>
    <mergeCell ref="O134:O137"/>
    <mergeCell ref="E130:E148"/>
    <mergeCell ref="E149:E167"/>
    <mergeCell ref="E168:E186"/>
    <mergeCell ref="E82:E129"/>
    <mergeCell ref="F94:F124"/>
    <mergeCell ref="F125:F127"/>
    <mergeCell ref="F128:F129"/>
    <mergeCell ref="F142:F143"/>
    <mergeCell ref="F144:F146"/>
    <mergeCell ref="F147:F148"/>
    <mergeCell ref="F180:F181"/>
    <mergeCell ref="F182:F184"/>
    <mergeCell ref="F185:F186"/>
    <mergeCell ref="F291:F292"/>
    <mergeCell ref="F293:G296"/>
    <mergeCell ref="F316:H316"/>
    <mergeCell ref="I316:N316"/>
    <mergeCell ref="F267:F268"/>
    <mergeCell ref="F269:F271"/>
    <mergeCell ref="F274:G277"/>
    <mergeCell ref="F278:G281"/>
    <mergeCell ref="F282:G285"/>
    <mergeCell ref="F286:F287"/>
    <mergeCell ref="F288:F290"/>
    <mergeCell ref="F403:F404"/>
    <mergeCell ref="F405:G408"/>
    <mergeCell ref="F362:G365"/>
    <mergeCell ref="F366:G369"/>
    <mergeCell ref="F370:G373"/>
    <mergeCell ref="F374:F399"/>
    <mergeCell ref="G379:G381"/>
    <mergeCell ref="G391:G393"/>
    <mergeCell ref="F400:F402"/>
    <mergeCell ref="O318:O322"/>
    <mergeCell ref="O327:O331"/>
    <mergeCell ref="O340:O344"/>
    <mergeCell ref="O362:O365"/>
    <mergeCell ref="O366:O369"/>
    <mergeCell ref="O370:O373"/>
    <mergeCell ref="O405:O408"/>
    <mergeCell ref="O494:O497"/>
    <mergeCell ref="O505:O508"/>
    <mergeCell ref="O509:O512"/>
    <mergeCell ref="O513:O516"/>
    <mergeCell ref="O409:O412"/>
    <mergeCell ref="O413:O416"/>
    <mergeCell ref="O435:O438"/>
    <mergeCell ref="O449:O452"/>
    <mergeCell ref="O461:O464"/>
    <mergeCell ref="O486:O489"/>
    <mergeCell ref="O490:O493"/>
    <mergeCell ref="Q130:Q133"/>
    <mergeCell ref="Q134:Q137"/>
    <mergeCell ref="O138:O141"/>
    <mergeCell ref="Q138:Q141"/>
    <mergeCell ref="O149:O152"/>
    <mergeCell ref="Q149:Q152"/>
    <mergeCell ref="Q153:Q156"/>
    <mergeCell ref="Q157:Q160"/>
    <mergeCell ref="O153:O156"/>
    <mergeCell ref="O157:O160"/>
    <mergeCell ref="O187:O192"/>
    <mergeCell ref="Q187:Q192"/>
    <mergeCell ref="O217:O220"/>
    <mergeCell ref="Q217:Q220"/>
    <mergeCell ref="Q221:Q224"/>
    <mergeCell ref="O221:O224"/>
    <mergeCell ref="O225:O228"/>
    <mergeCell ref="O236:O239"/>
    <mergeCell ref="O240:O243"/>
    <mergeCell ref="O244:O247"/>
    <mergeCell ref="O255:O258"/>
    <mergeCell ref="O259:O262"/>
    <mergeCell ref="Q225:Q228"/>
    <mergeCell ref="Q236:Q239"/>
    <mergeCell ref="Q240:Q243"/>
    <mergeCell ref="Q244:Q247"/>
    <mergeCell ref="Q255:Q258"/>
    <mergeCell ref="Q259:Q262"/>
    <mergeCell ref="Q263:Q266"/>
    <mergeCell ref="O263:O266"/>
    <mergeCell ref="O274:O277"/>
    <mergeCell ref="O278:O281"/>
    <mergeCell ref="O282:O285"/>
    <mergeCell ref="O293:O296"/>
    <mergeCell ref="O297:O300"/>
    <mergeCell ref="O301:O304"/>
    <mergeCell ref="Q274:Q277"/>
    <mergeCell ref="Q278:Q281"/>
    <mergeCell ref="Q282:Q285"/>
    <mergeCell ref="Q293:Q296"/>
    <mergeCell ref="Q297:Q300"/>
    <mergeCell ref="Q301:Q304"/>
    <mergeCell ref="Q318:Q322"/>
    <mergeCell ref="Q486:Q489"/>
    <mergeCell ref="Q490:Q493"/>
    <mergeCell ref="Q494:Q497"/>
    <mergeCell ref="Q505:Q508"/>
    <mergeCell ref="Q509:Q512"/>
    <mergeCell ref="Q513:Q516"/>
    <mergeCell ref="Q327:Q330"/>
    <mergeCell ref="Q362:Q365"/>
    <mergeCell ref="Q366:Q369"/>
    <mergeCell ref="Q370:Q373"/>
    <mergeCell ref="Q405:Q408"/>
    <mergeCell ref="Q409:Q412"/>
    <mergeCell ref="Q413:Q416"/>
    <mergeCell ref="F448:F459"/>
    <mergeCell ref="G449:G453"/>
    <mergeCell ref="F409:G412"/>
    <mergeCell ref="F413:G416"/>
    <mergeCell ref="F417:F429"/>
    <mergeCell ref="F430:F432"/>
    <mergeCell ref="F433:F434"/>
    <mergeCell ref="F435:F447"/>
    <mergeCell ref="G435:G439"/>
  </mergeCells>
  <conditionalFormatting sqref="G193:Q199">
    <cfRule type="expression" dxfId="19" priority="1">
      <formula>NE($H$215,$G$193)</formula>
    </cfRule>
  </conditionalFormatting>
  <conditionalFormatting sqref="G201:Q213">
    <cfRule type="expression" dxfId="19" priority="2">
      <formula>NE($H$215,$G$201)</formula>
    </cfRule>
  </conditionalFormatting>
  <conditionalFormatting sqref="G379:Q381">
    <cfRule type="expression" dxfId="20" priority="3">
      <formula>NE($H$396,$G$379)</formula>
    </cfRule>
  </conditionalFormatting>
  <conditionalFormatting sqref="G382:Q382">
    <cfRule type="expression" dxfId="20" priority="4">
      <formula>NE($H$396,$G$382)</formula>
    </cfRule>
  </conditionalFormatting>
  <conditionalFormatting sqref="G391:Q393 G458:H458">
    <cfRule type="expression" dxfId="20" priority="5">
      <formula>NE($H$396,$G$391)</formula>
    </cfRule>
  </conditionalFormatting>
  <conditionalFormatting sqref="G394:Q394">
    <cfRule type="expression" dxfId="20" priority="6">
      <formula>NE($H$396,$G$394)</formula>
    </cfRule>
  </conditionalFormatting>
  <conditionalFormatting sqref="F460:Q476">
    <cfRule type="expression" dxfId="19" priority="7">
      <formula>NE($F$460,$H$477)</formula>
    </cfRule>
  </conditionalFormatting>
  <conditionalFormatting sqref="F435:Q447">
    <cfRule type="expression" dxfId="19" priority="8">
      <formula>NE($F$435,$H$477)</formula>
    </cfRule>
  </conditionalFormatting>
  <conditionalFormatting sqref="F448:Q459">
    <cfRule type="expression" dxfId="19" priority="9">
      <formula>NE($F$448,$H$477)</formula>
    </cfRule>
  </conditionalFormatting>
  <conditionalFormatting sqref="G418:Q423">
    <cfRule type="expression" dxfId="19" priority="10">
      <formula>NE($G$418,$H$428)</formula>
    </cfRule>
  </conditionalFormatting>
  <conditionalFormatting sqref="G425:Q426">
    <cfRule type="expression" dxfId="19" priority="11">
      <formula>NE($G$425,$H$428)</formula>
    </cfRule>
  </conditionalFormatting>
  <conditionalFormatting sqref="G99:Q105">
    <cfRule type="expression" dxfId="19" priority="12">
      <formula>NE($H$121,$G$99)</formula>
    </cfRule>
  </conditionalFormatting>
  <conditionalFormatting sqref="G107:Q119">
    <cfRule type="expression" dxfId="19" priority="13">
      <formula>NE($H$121,$G$107)</formula>
    </cfRule>
  </conditionalFormatting>
  <conditionalFormatting sqref="G317:Q324">
    <cfRule type="expression" dxfId="19" priority="14">
      <formula>NE($H$358,$G$317)</formula>
    </cfRule>
  </conditionalFormatting>
  <conditionalFormatting sqref="G326:Q337">
    <cfRule type="expression" dxfId="19" priority="15">
      <formula>NE($H$358,$G$326)</formula>
    </cfRule>
  </conditionalFormatting>
  <conditionalFormatting sqref="G339:Q356">
    <cfRule type="expression" dxfId="19" priority="16">
      <formula>NE($H$358,$G$339)</formula>
    </cfRule>
  </conditionalFormatting>
  <conditionalFormatting sqref="A77:A90 B77:B78 B81:B85 B87:B90">
    <cfRule type="notContainsBlanks" dxfId="21" priority="17">
      <formula>LEN(TRIM(A77))&gt;0</formula>
    </cfRule>
  </conditionalFormatting>
  <conditionalFormatting sqref="C55:F55">
    <cfRule type="colorScale" priority="18">
      <colorScale>
        <cfvo type="formula" val="0"/>
        <cfvo type="max"/>
        <color rgb="FFFFFFFF"/>
        <color rgb="FFE67C73"/>
      </colorScale>
    </cfRule>
  </conditionalFormatting>
  <conditionalFormatting sqref="C56:F56">
    <cfRule type="colorScale" priority="19">
      <colorScale>
        <cfvo type="formula" val="0"/>
        <cfvo type="max"/>
        <color rgb="FFFFFFFF"/>
        <color rgb="FFE67C73"/>
      </colorScale>
    </cfRule>
  </conditionalFormatting>
  <conditionalFormatting sqref="C57:F57">
    <cfRule type="colorScale" priority="20">
      <colorScale>
        <cfvo type="formula" val="0"/>
        <cfvo type="max"/>
        <color rgb="FFFFFFFF"/>
        <color rgb="FFE67C73"/>
      </colorScale>
    </cfRule>
  </conditionalFormatting>
  <conditionalFormatting sqref="C63:F63">
    <cfRule type="colorScale" priority="21">
      <colorScale>
        <cfvo type="formula" val="0"/>
        <cfvo type="max"/>
        <color rgb="FFFFFFFF"/>
        <color rgb="FFE67C73"/>
      </colorScale>
    </cfRule>
  </conditionalFormatting>
  <conditionalFormatting sqref="C64:F64">
    <cfRule type="colorScale" priority="22">
      <colorScale>
        <cfvo type="formula" val="0"/>
        <cfvo type="max"/>
        <color rgb="FFFFFFFF"/>
        <color rgb="FFE67C73"/>
      </colorScale>
    </cfRule>
  </conditionalFormatting>
  <conditionalFormatting sqref="C66:F66">
    <cfRule type="colorScale" priority="23">
      <colorScale>
        <cfvo type="formula" val="0"/>
        <cfvo type="max"/>
        <color rgb="FFFFFFFF"/>
        <color rgb="FFE67C73"/>
      </colorScale>
    </cfRule>
  </conditionalFormatting>
  <conditionalFormatting sqref="C67:F67">
    <cfRule type="colorScale" priority="24">
      <colorScale>
        <cfvo type="formula" val="0"/>
        <cfvo type="max"/>
        <color rgb="FFFFFFFF"/>
        <color rgb="FFE67C73"/>
      </colorScale>
    </cfRule>
  </conditionalFormatting>
  <conditionalFormatting sqref="C68:F68">
    <cfRule type="colorScale" priority="25">
      <colorScale>
        <cfvo type="formula" val="0"/>
        <cfvo type="max"/>
        <color rgb="FFFFFFFF"/>
        <color rgb="FFE67C73"/>
      </colorScale>
    </cfRule>
  </conditionalFormatting>
  <conditionalFormatting sqref="C69:F69">
    <cfRule type="colorScale" priority="26">
      <colorScale>
        <cfvo type="formula" val="0"/>
        <cfvo type="max"/>
        <color rgb="FFFFFFFF"/>
        <color rgb="FFE67C73"/>
      </colorScale>
    </cfRule>
  </conditionalFormatting>
  <conditionalFormatting sqref="C70:F70">
    <cfRule type="colorScale" priority="27">
      <colorScale>
        <cfvo type="formula" val="0"/>
        <cfvo type="max"/>
        <color rgb="FFFFFFFF"/>
        <color rgb="FFE67C73"/>
      </colorScale>
    </cfRule>
  </conditionalFormatting>
  <conditionalFormatting sqref="C65:F65">
    <cfRule type="colorScale" priority="28">
      <colorScale>
        <cfvo type="formula" val="0"/>
        <cfvo type="max"/>
        <color rgb="FFFFFFFF"/>
        <color rgb="FFE67C73"/>
      </colorScale>
    </cfRule>
  </conditionalFormatting>
  <conditionalFormatting sqref="C58:F58">
    <cfRule type="colorScale" priority="29">
      <colorScale>
        <cfvo type="formula" val="0"/>
        <cfvo type="max"/>
        <color rgb="FFFFFFFF"/>
        <color rgb="FFE67C73"/>
      </colorScale>
    </cfRule>
  </conditionalFormatting>
  <conditionalFormatting sqref="D52:D53 E53">
    <cfRule type="notContainsBlanks" dxfId="22" priority="30">
      <formula>LEN(TRIM(D52))&gt;0</formula>
    </cfRule>
  </conditionalFormatting>
  <conditionalFormatting sqref="C62:F62">
    <cfRule type="colorScale" priority="31">
      <colorScale>
        <cfvo type="formula" val="0"/>
        <cfvo type="max"/>
        <color rgb="FFFFFFFF"/>
        <color rgb="FFE67C73"/>
      </colorScale>
    </cfRule>
  </conditionalFormatting>
  <conditionalFormatting sqref="C60:F60">
    <cfRule type="colorScale" priority="32">
      <colorScale>
        <cfvo type="formula" val="0"/>
        <cfvo type="max"/>
        <color rgb="FFFFFFFF"/>
        <color rgb="FFE67C73"/>
      </colorScale>
    </cfRule>
  </conditionalFormatting>
  <conditionalFormatting sqref="O1:O314 O316:O1279">
    <cfRule type="cellIs" dxfId="23" priority="33" operator="equal">
      <formula>"fp8"</formula>
    </cfRule>
  </conditionalFormatting>
  <conditionalFormatting sqref="O1:O314 O316:O1279">
    <cfRule type="cellIs" dxfId="24" priority="34" operator="equal">
      <formula>"bf16"</formula>
    </cfRule>
  </conditionalFormatting>
  <conditionalFormatting sqref="O1:O314 O316:O1279">
    <cfRule type="cellIs" dxfId="25" priority="35" operator="equal">
      <formula>"fp4"</formula>
    </cfRule>
  </conditionalFormatting>
  <conditionalFormatting sqref="C59:F59">
    <cfRule type="colorScale" priority="36">
      <colorScale>
        <cfvo type="formula" val="0"/>
        <cfvo type="max"/>
        <color rgb="FFFFFFFF"/>
        <color rgb="FFE67C73"/>
      </colorScale>
    </cfRule>
  </conditionalFormatting>
  <dataValidations>
    <dataValidation type="list" allowBlank="1" showErrorMessage="1" sqref="H396">
      <formula1>"Option 1 (Chip2Chip),Option 2 (Core2Core),No Collective needed"</formula1>
    </dataValidation>
    <dataValidation type="list" allowBlank="1" showErrorMessage="1" sqref="G38">
      <formula1>"Strategy A: All-Gather Tokens,Strategy B: Keep Batch Sharding"</formula1>
    </dataValidation>
    <dataValidation type="list" allowBlank="1" showErrorMessage="1" sqref="C24">
      <formula1>"Decode,Prefill"</formula1>
    </dataValidation>
    <dataValidation type="list" allowBlank="1" showErrorMessage="1" sqref="C33 C37">
      <formula1>"w4a4,w4a8,w8a8,w4a16,w8a16,w16a16"</formula1>
    </dataValidation>
    <dataValidation type="list" allowBlank="1" showErrorMessage="1" sqref="AS29:AS30 C34:C36 G36 C38:C39 AS54 AS58 O78 O90 O138 O157 O176 O187 O225 O244 O263 O282 O301 O370 O413 O486 O490 O494 O505 O509 O513">
      <formula1>"fp4,fp8,bf16"</formula1>
    </dataValidation>
    <dataValidation type="list" allowBlank="1" showErrorMessage="1" sqref="H358">
      <formula1>"Strategy A: All-To-All,Strategy B: All-Gather Tokens with no chiplet involved,Strategy C: Hirarachical All-Gather,No Collectives"</formula1>
    </dataValidation>
    <dataValidation type="list" allowBlank="1" showErrorMessage="1" sqref="F71:F73">
      <formula1>"OptionA. No Overlapping,OptionB. Overlapping Expert Collectives"</formula1>
    </dataValidation>
    <dataValidation type="list" allowBlank="1" showErrorMessage="1" sqref="H428">
      <formula1>"Option A: AllReduce,Option B: Do not resolve partial sum yet,Option C: No Collectives"</formula1>
    </dataValidation>
    <dataValidation type="list" allowBlank="1" showErrorMessage="1" sqref="F435 F460 H477">
      <formula1>"Option A: Transposed All-To-All,Option B: Reduce-Scatter,Option C: Hierachical RS"</formula1>
    </dataValidation>
    <dataValidation type="list" allowBlank="1" showErrorMessage="1" sqref="F448">
      <formula1>"Option A: All-To-All,Option B: Reduce-Scatter"</formula1>
    </dataValidation>
    <dataValidation type="list" allowBlank="1" showErrorMessage="1" sqref="H17">
      <formula1>"GhostFish,GB200"</formula1>
    </dataValidation>
    <dataValidation type="list" allowBlank="1" showErrorMessage="1" sqref="H121 H215">
      <formula1>"Strategy A: All-Gather Tokens with no chiplet involved,Strategy B: Hierarchical All-Gather,No Collectives"</formula1>
    </dataValidation>
  </dataValidations>
  <hyperlinks>
    <hyperlink display="TODO LIST" location="'Shortcuts to SnapshotsTODO'!A1" ref="L12"/>
    <hyperlink r:id="rId1" location="gid=0&amp;range=D45:D63" ref="B55"/>
    <hyperlink r:id="rId2" location="gid=0&amp;range=D64:D82" ref="B56"/>
    <hyperlink r:id="rId3" location="gid=0&amp;range=D83:D101" ref="B57"/>
    <hyperlink r:id="rId4" location="gid=0&amp;range=D102:D120" ref="B58"/>
    <hyperlink r:id="rId5" location="gid=0&amp;range=E182:E211" ref="B59"/>
    <hyperlink r:id="rId6" location="gid=0&amp;range=D121:D139" ref="B62"/>
    <hyperlink r:id="rId7" location="gid=0&amp;range=D140:D158" ref="B63"/>
    <hyperlink r:id="rId8" location="gid=0&amp;range=D159:D177" ref="B64"/>
    <hyperlink r:id="rId9" location="gid=0&amp;range=D178:D196" ref="B65"/>
    <hyperlink r:id="rId10" location="gid=0&amp;range=D197:D215" ref="B66"/>
    <hyperlink r:id="rId11" location="gid=0&amp;range=S44:S58" ref="B67"/>
    <hyperlink r:id="rId12" location="gid=0&amp;range=S59:S77" ref="B68"/>
    <hyperlink r:id="rId13" location="gid=0&amp;range=S78:S96" ref="B69"/>
    <hyperlink r:id="rId14" location="gid=0&amp;range=S97:S115" ref="B70"/>
  </hyperlinks>
  <drawing r:id="rId15"/>
  <tableParts count="13">
    <tablePart r:id="rId29"/>
    <tablePart r:id="rId30"/>
    <tablePart r:id="rId31"/>
    <tablePart r:id="rId32"/>
    <tablePart r:id="rId33"/>
    <tablePart r:id="rId34"/>
    <tablePart r:id="rId35"/>
    <tablePart r:id="rId36"/>
    <tablePart r:id="rId37"/>
    <tablePart r:id="rId38"/>
    <tablePart r:id="rId39"/>
    <tablePart r:id="rId40"/>
    <tablePart r:id="rId41"/>
  </tableParts>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75"/>
    <col customWidth="1" min="2" max="2" width="17.88"/>
    <col customWidth="1" min="4" max="4" width="17.63"/>
    <col customWidth="1" min="5" max="5" width="18.25"/>
    <col customWidth="1" min="6" max="6" width="31.63"/>
    <col customWidth="1" min="7" max="7" width="19.5"/>
    <col customWidth="1" min="8" max="8" width="26.5"/>
    <col customWidth="1" min="9" max="9" width="2.5"/>
    <col customWidth="1" min="10" max="10" width="8.75"/>
    <col customWidth="1" min="11" max="12" width="9.25"/>
    <col customWidth="1" min="13" max="13" width="12.38"/>
    <col customWidth="1" min="14" max="14" width="2.38"/>
    <col customWidth="1" min="15" max="15" width="9.13"/>
    <col customWidth="1" min="16" max="16" width="10.88"/>
    <col customWidth="1" min="20" max="20" width="16.25"/>
    <col customWidth="1" min="21" max="21" width="23.13"/>
    <col customWidth="1" min="22" max="22" width="28.0"/>
    <col customWidth="1" min="23" max="23" width="21.0"/>
    <col customWidth="1" min="24" max="24" width="2.0"/>
    <col customWidth="1" min="25" max="28" width="5.63"/>
    <col customWidth="1" min="29" max="29" width="1.38"/>
  </cols>
  <sheetData>
    <row r="1">
      <c r="A1" s="769" t="s">
        <v>115</v>
      </c>
      <c r="B1" s="129"/>
      <c r="C1" s="129"/>
      <c r="D1" s="130"/>
      <c r="E1" s="131" t="str">
        <f>G73</f>
        <v>#N/A</v>
      </c>
      <c r="F1" s="132"/>
      <c r="G1" s="132"/>
      <c r="H1" s="133"/>
      <c r="I1" s="131"/>
      <c r="J1" s="131"/>
      <c r="K1" s="131"/>
      <c r="L1" s="131"/>
      <c r="M1" s="131"/>
      <c r="N1" s="131"/>
      <c r="O1" s="131"/>
      <c r="P1" s="134"/>
      <c r="Q1" s="135"/>
      <c r="R1" s="131"/>
      <c r="S1" s="131"/>
      <c r="T1" s="135"/>
      <c r="U1" s="131"/>
      <c r="V1" s="131"/>
      <c r="W1" s="131"/>
      <c r="X1" s="131"/>
      <c r="Y1" s="131"/>
      <c r="Z1" s="131"/>
      <c r="AA1" s="131"/>
      <c r="AB1" s="131"/>
      <c r="AC1" s="131"/>
      <c r="AD1" s="131"/>
      <c r="AE1" s="131"/>
      <c r="AF1" s="131"/>
      <c r="AG1" s="131"/>
      <c r="AH1" s="131"/>
      <c r="AI1" s="131"/>
      <c r="AJ1" s="131"/>
      <c r="AK1" s="131"/>
      <c r="AL1" s="131"/>
      <c r="AM1" s="131"/>
      <c r="AN1" s="131"/>
      <c r="AO1" s="131"/>
      <c r="AP1" s="131"/>
      <c r="AQ1" s="131"/>
      <c r="AR1" s="131"/>
      <c r="AS1" s="131"/>
      <c r="AT1" s="131"/>
    </row>
    <row r="2">
      <c r="A2" s="136" t="s">
        <v>116</v>
      </c>
      <c r="B2" s="136" t="s">
        <v>117</v>
      </c>
      <c r="C2" s="136" t="s">
        <v>118</v>
      </c>
      <c r="D2" s="770"/>
      <c r="E2" s="138"/>
      <c r="F2" s="139" t="s">
        <v>119</v>
      </c>
      <c r="G2" s="139" t="s">
        <v>120</v>
      </c>
      <c r="H2" s="140" t="s">
        <v>121</v>
      </c>
      <c r="I2" s="138"/>
      <c r="J2" s="138"/>
      <c r="K2" s="138"/>
      <c r="L2" s="138"/>
      <c r="M2" s="138"/>
      <c r="N2" s="138"/>
      <c r="O2" s="138"/>
      <c r="P2" s="141"/>
      <c r="Q2" s="142" t="s">
        <v>122</v>
      </c>
      <c r="R2" s="138"/>
      <c r="S2" s="138"/>
      <c r="T2" s="142" t="s">
        <v>123</v>
      </c>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row>
    <row r="3">
      <c r="A3" s="143" t="s">
        <v>124</v>
      </c>
      <c r="B3" s="143" t="s">
        <v>125</v>
      </c>
      <c r="C3" s="143">
        <v>7168.0</v>
      </c>
      <c r="D3" s="771"/>
      <c r="F3" s="139" t="s">
        <v>126</v>
      </c>
      <c r="G3" s="145"/>
      <c r="H3" s="146"/>
      <c r="P3" s="147"/>
      <c r="Q3" s="2" t="s">
        <v>127</v>
      </c>
      <c r="R3" s="2">
        <v>0.5</v>
      </c>
      <c r="T3" s="148" t="str">
        <f t="shared" ref="T3:T7" si="1">U3&amp;","&amp;V3</f>
        <v>fp4,fp4</v>
      </c>
      <c r="U3" s="2" t="s">
        <v>127</v>
      </c>
      <c r="V3" s="2" t="s">
        <v>127</v>
      </c>
      <c r="W3" s="2" t="s">
        <v>127</v>
      </c>
      <c r="AR3" s="149"/>
      <c r="AS3" s="149"/>
      <c r="AT3" s="149"/>
    </row>
    <row r="4">
      <c r="A4" s="143" t="s">
        <v>128</v>
      </c>
      <c r="B4" s="143" t="s">
        <v>129</v>
      </c>
      <c r="C4" s="143">
        <v>2048.0</v>
      </c>
      <c r="D4" s="771"/>
      <c r="F4" s="150" t="s">
        <v>32</v>
      </c>
      <c r="G4" s="145">
        <v>1.0</v>
      </c>
      <c r="H4" s="146"/>
      <c r="P4" s="147"/>
      <c r="Q4" s="2" t="s">
        <v>63</v>
      </c>
      <c r="R4" s="2">
        <v>1.0</v>
      </c>
      <c r="T4" s="148" t="str">
        <f t="shared" si="1"/>
        <v>fp4,fp8</v>
      </c>
      <c r="U4" s="2" t="s">
        <v>127</v>
      </c>
      <c r="V4" s="2" t="s">
        <v>63</v>
      </c>
      <c r="W4" s="2" t="s">
        <v>63</v>
      </c>
    </row>
    <row r="5">
      <c r="A5" s="143" t="s">
        <v>130</v>
      </c>
      <c r="B5" s="143" t="s">
        <v>131</v>
      </c>
      <c r="C5" s="143">
        <v>256.0</v>
      </c>
      <c r="D5" s="771"/>
      <c r="F5" s="150" t="s">
        <v>33</v>
      </c>
      <c r="G5" s="145">
        <v>16.0</v>
      </c>
      <c r="H5" s="146" t="s">
        <v>132</v>
      </c>
      <c r="P5" s="147"/>
      <c r="Q5" s="2" t="s">
        <v>82</v>
      </c>
      <c r="R5" s="2">
        <v>2.0</v>
      </c>
      <c r="T5" s="148" t="str">
        <f t="shared" si="1"/>
        <v>fp4,bf16</v>
      </c>
      <c r="U5" s="2" t="s">
        <v>127</v>
      </c>
      <c r="V5" s="2" t="s">
        <v>82</v>
      </c>
      <c r="W5" s="2" t="s">
        <v>82</v>
      </c>
      <c r="AR5" s="149"/>
      <c r="AS5" s="149"/>
      <c r="AT5" s="149"/>
    </row>
    <row r="6">
      <c r="A6" s="143" t="s">
        <v>133</v>
      </c>
      <c r="B6" s="143" t="s">
        <v>134</v>
      </c>
      <c r="C6" s="143">
        <v>61.0</v>
      </c>
      <c r="D6" s="771"/>
      <c r="F6" s="150" t="s">
        <v>34</v>
      </c>
      <c r="G6" s="145">
        <v>1.0</v>
      </c>
      <c r="H6" s="146"/>
      <c r="P6" s="147"/>
      <c r="T6" s="148" t="str">
        <f t="shared" si="1"/>
        <v>fp8,fp4</v>
      </c>
      <c r="U6" s="2" t="s">
        <v>63</v>
      </c>
      <c r="V6" s="2" t="s">
        <v>127</v>
      </c>
      <c r="W6" s="2" t="s">
        <v>63</v>
      </c>
    </row>
    <row r="7">
      <c r="A7" s="151" t="s">
        <v>135</v>
      </c>
      <c r="B7" s="151" t="s">
        <v>136</v>
      </c>
      <c r="C7" s="151">
        <v>3.0</v>
      </c>
      <c r="D7" s="771"/>
      <c r="F7" s="150" t="s">
        <v>35</v>
      </c>
      <c r="G7" s="145">
        <v>1.0</v>
      </c>
      <c r="H7" s="146" t="s">
        <v>137</v>
      </c>
      <c r="P7" s="147"/>
      <c r="T7" s="148" t="str">
        <f t="shared" si="1"/>
        <v>fp8,fp8</v>
      </c>
      <c r="U7" s="2" t="s">
        <v>63</v>
      </c>
      <c r="V7" s="2" t="s">
        <v>63</v>
      </c>
      <c r="W7" s="2" t="s">
        <v>63</v>
      </c>
      <c r="AR7" s="87"/>
      <c r="AS7" s="87"/>
      <c r="AT7" s="87"/>
    </row>
    <row r="8">
      <c r="A8" s="143" t="s">
        <v>138</v>
      </c>
      <c r="B8" s="143" t="s">
        <v>139</v>
      </c>
      <c r="C8" s="143">
        <v>8.0</v>
      </c>
      <c r="D8" s="771"/>
      <c r="F8" s="139" t="s">
        <v>140</v>
      </c>
      <c r="P8" s="147"/>
      <c r="U8" s="2"/>
      <c r="V8" s="2"/>
      <c r="W8" s="2"/>
      <c r="AB8" s="2"/>
      <c r="AC8" s="2"/>
      <c r="AD8" s="2"/>
      <c r="AE8" s="2"/>
    </row>
    <row r="9">
      <c r="A9" s="152" t="s">
        <v>141</v>
      </c>
      <c r="B9" s="153" t="s">
        <v>142</v>
      </c>
      <c r="C9" s="143">
        <v>1536.0</v>
      </c>
      <c r="D9" s="771"/>
      <c r="F9" s="154" t="s">
        <v>143</v>
      </c>
      <c r="G9" s="155">
        <f>G5*G4</f>
        <v>16</v>
      </c>
      <c r="H9" s="156"/>
      <c r="P9" s="147"/>
      <c r="T9" s="148" t="str">
        <f t="shared" ref="T9:T11" si="2">U9&amp;","&amp;V9</f>
        <v>fp8,bf16</v>
      </c>
      <c r="U9" s="2" t="s">
        <v>63</v>
      </c>
      <c r="V9" s="2" t="s">
        <v>82</v>
      </c>
      <c r="W9" s="2" t="s">
        <v>82</v>
      </c>
      <c r="AB9" s="2"/>
      <c r="AC9" s="2"/>
      <c r="AD9" s="2"/>
      <c r="AE9" s="2"/>
    </row>
    <row r="10">
      <c r="A10" s="152" t="s">
        <v>144</v>
      </c>
      <c r="B10" s="153" t="s">
        <v>145</v>
      </c>
      <c r="C10" s="143">
        <v>512.0</v>
      </c>
      <c r="D10" s="771"/>
      <c r="F10" s="157" t="s">
        <v>146</v>
      </c>
      <c r="G10" s="158">
        <f>PRODUCT(G3:G6)</f>
        <v>16</v>
      </c>
      <c r="H10" s="159"/>
      <c r="P10" s="147"/>
      <c r="T10" s="148" t="str">
        <f t="shared" si="2"/>
        <v>bf16,fp4</v>
      </c>
      <c r="U10" s="2" t="s">
        <v>82</v>
      </c>
      <c r="V10" s="2" t="s">
        <v>127</v>
      </c>
      <c r="W10" s="2" t="s">
        <v>82</v>
      </c>
      <c r="AP10" s="138"/>
      <c r="AQ10" s="138"/>
      <c r="AT10" s="149"/>
    </row>
    <row r="11">
      <c r="A11" s="152" t="s">
        <v>147</v>
      </c>
      <c r="B11" s="153" t="s">
        <v>148</v>
      </c>
      <c r="C11" s="143">
        <v>128.0</v>
      </c>
      <c r="D11" s="771"/>
      <c r="F11" s="157" t="s">
        <v>149</v>
      </c>
      <c r="G11" s="158" t="str">
        <f>$G$10/$H$18</f>
        <v>#N/A</v>
      </c>
      <c r="H11" s="159"/>
      <c r="P11" s="147"/>
      <c r="T11" s="148" t="str">
        <f t="shared" si="2"/>
        <v>bf16,fp8</v>
      </c>
      <c r="U11" s="2" t="s">
        <v>82</v>
      </c>
      <c r="V11" s="2" t="s">
        <v>63</v>
      </c>
      <c r="W11" s="2" t="s">
        <v>82</v>
      </c>
      <c r="AP11" s="142"/>
    </row>
    <row r="12">
      <c r="A12" s="152" t="s">
        <v>150</v>
      </c>
      <c r="B12" s="153" t="s">
        <v>151</v>
      </c>
      <c r="C12" s="143">
        <v>64.0</v>
      </c>
      <c r="D12" s="771"/>
      <c r="L12" s="772" t="s">
        <v>539</v>
      </c>
      <c r="P12" s="147"/>
      <c r="T12" s="148" t="s">
        <v>152</v>
      </c>
      <c r="U12" s="2" t="s">
        <v>82</v>
      </c>
      <c r="V12" s="2" t="s">
        <v>82</v>
      </c>
      <c r="W12" s="2" t="s">
        <v>82</v>
      </c>
      <c r="AP12" s="138"/>
      <c r="AQ12" s="138"/>
      <c r="AT12" s="149"/>
    </row>
    <row r="13">
      <c r="A13" s="143" t="s">
        <v>153</v>
      </c>
      <c r="B13" s="153" t="s">
        <v>154</v>
      </c>
      <c r="C13" s="143">
        <v>128.0</v>
      </c>
      <c r="D13" s="771"/>
    </row>
    <row r="14">
      <c r="A14" s="161" t="s">
        <v>155</v>
      </c>
      <c r="B14" s="162"/>
      <c r="C14" s="162"/>
      <c r="AG14" s="164"/>
      <c r="AH14" s="164"/>
      <c r="AI14" s="87"/>
      <c r="AJ14" s="38"/>
      <c r="AK14" s="38"/>
      <c r="AL14" s="38"/>
      <c r="AM14" s="38"/>
      <c r="AN14" s="87"/>
      <c r="AO14" s="38"/>
      <c r="AP14" s="164"/>
      <c r="AQ14" s="38"/>
      <c r="AR14" s="38"/>
      <c r="AS14" s="87"/>
      <c r="AT14" s="87"/>
    </row>
    <row r="15">
      <c r="A15" s="165" t="s">
        <v>156</v>
      </c>
      <c r="B15" s="165" t="s">
        <v>156</v>
      </c>
      <c r="C15" s="166">
        <f>$C$11+$C$12</f>
        <v>192</v>
      </c>
      <c r="AG15" s="38"/>
      <c r="AH15" s="38"/>
      <c r="AI15" s="87"/>
      <c r="AJ15" s="38"/>
      <c r="AK15" s="38"/>
      <c r="AL15" s="38"/>
      <c r="AM15" s="38"/>
      <c r="AN15" s="87"/>
      <c r="AO15" s="38"/>
      <c r="AP15" s="168"/>
      <c r="AQ15" s="168"/>
      <c r="AR15" s="38"/>
      <c r="AS15" s="87"/>
      <c r="AT15" s="169"/>
    </row>
    <row r="16">
      <c r="A16" s="165" t="s">
        <v>157</v>
      </c>
      <c r="B16" s="165" t="s">
        <v>157</v>
      </c>
      <c r="C16" s="170">
        <f>$C$10+$C$12</f>
        <v>576</v>
      </c>
      <c r="D16" s="771"/>
      <c r="AG16" s="38"/>
      <c r="AH16" s="38"/>
      <c r="AI16" s="87"/>
      <c r="AJ16" s="38"/>
      <c r="AK16" s="38"/>
      <c r="AL16" s="38"/>
      <c r="AM16" s="38"/>
      <c r="AN16" s="87"/>
      <c r="AO16" s="38"/>
      <c r="AP16" s="168"/>
      <c r="AQ16" s="168"/>
      <c r="AR16" s="38"/>
      <c r="AS16" s="87"/>
      <c r="AT16" s="169"/>
    </row>
    <row r="17">
      <c r="A17" s="170" t="s">
        <v>158</v>
      </c>
      <c r="B17" s="170" t="s">
        <v>159</v>
      </c>
      <c r="C17" s="166">
        <f>C8*$C$25</f>
        <v>8</v>
      </c>
      <c r="F17" s="171" t="s">
        <v>160</v>
      </c>
      <c r="G17" s="173" t="s">
        <v>540</v>
      </c>
      <c r="H17" s="173" t="s">
        <v>708</v>
      </c>
      <c r="AG17" s="38"/>
      <c r="AH17" s="38"/>
      <c r="AI17" s="87"/>
      <c r="AJ17" s="38"/>
      <c r="AK17" s="38"/>
      <c r="AL17" s="38"/>
      <c r="AM17" s="38"/>
      <c r="AN17" s="87"/>
      <c r="AO17" s="38"/>
      <c r="AP17" s="168"/>
      <c r="AQ17" s="168"/>
      <c r="AR17" s="38"/>
      <c r="AS17" s="87"/>
      <c r="AT17" s="169"/>
    </row>
    <row r="18">
      <c r="A18" s="174" t="s">
        <v>120</v>
      </c>
      <c r="B18" s="174" t="s">
        <v>161</v>
      </c>
      <c r="C18" s="175">
        <f>$G$10</f>
        <v>16</v>
      </c>
      <c r="F18" s="108" t="str">
        <f t="array" ref="F18:F31">DB!A2:A15</f>
        <v># of TensorCore per Chip</v>
      </c>
      <c r="G18" s="773">
        <v>1.0</v>
      </c>
      <c r="H18" s="176" t="str">
        <f t="array" ref="H18:H31">xlookup($H$17,DB!1:1,DB!2:15) * G18:G31</f>
        <v>#N/A</v>
      </c>
      <c r="AG18" s="38"/>
      <c r="AH18" s="38"/>
      <c r="AI18" s="87"/>
      <c r="AJ18" s="38"/>
      <c r="AK18" s="38"/>
      <c r="AL18" s="38"/>
      <c r="AM18" s="38"/>
      <c r="AN18" s="87"/>
      <c r="AO18" s="38"/>
      <c r="AP18" s="168"/>
      <c r="AQ18" s="38"/>
      <c r="AR18" s="38"/>
      <c r="AS18" s="87"/>
      <c r="AT18" s="87"/>
    </row>
    <row r="19">
      <c r="A19" s="174" t="s">
        <v>162</v>
      </c>
      <c r="B19" s="174" t="s">
        <v>163</v>
      </c>
      <c r="C19" s="175" t="str">
        <f>$G$11</f>
        <v>#N/A</v>
      </c>
      <c r="F19" s="108" t="s">
        <v>164</v>
      </c>
      <c r="G19" s="773">
        <v>1.0</v>
      </c>
      <c r="H19" s="176" t="e">
        <v>#N/A</v>
      </c>
      <c r="AG19" s="38"/>
      <c r="AH19" s="38"/>
      <c r="AI19" s="87"/>
      <c r="AJ19" s="38"/>
      <c r="AK19" s="38"/>
      <c r="AL19" s="38"/>
      <c r="AM19" s="38"/>
      <c r="AN19" s="87"/>
      <c r="AO19" s="38"/>
      <c r="AP19" s="168"/>
      <c r="AQ19" s="38"/>
      <c r="AR19" s="38"/>
      <c r="AS19" s="87"/>
      <c r="AT19" s="87"/>
    </row>
    <row r="20">
      <c r="A20" s="178" t="s">
        <v>541</v>
      </c>
      <c r="B20" s="178" t="s">
        <v>166</v>
      </c>
      <c r="C20" s="179" t="str">
        <f>IFS(C19=8,"2x2x2",C19=4,"2x2",TRUE,NA)</f>
        <v>#N/A</v>
      </c>
      <c r="D20" s="168"/>
      <c r="F20" s="108" t="s">
        <v>167</v>
      </c>
      <c r="G20" s="773">
        <v>1.0</v>
      </c>
      <c r="H20" s="176" t="e">
        <v>#N/A</v>
      </c>
      <c r="AG20" s="38"/>
      <c r="AH20" s="38"/>
      <c r="AI20" s="87"/>
      <c r="AJ20" s="38"/>
      <c r="AK20" s="38"/>
      <c r="AL20" s="38"/>
      <c r="AM20" s="38"/>
      <c r="AN20" s="87"/>
      <c r="AO20" s="38"/>
      <c r="AP20" s="168"/>
      <c r="AQ20" s="38"/>
      <c r="AR20" s="38"/>
      <c r="AS20" s="87"/>
      <c r="AT20" s="87"/>
    </row>
    <row r="21">
      <c r="A21" s="182" t="s">
        <v>542</v>
      </c>
      <c r="B21" s="182" t="s">
        <v>169</v>
      </c>
      <c r="C21" s="774" t="str">
        <f>IFS(C20="2x2x2",12,C20="2x2",4,TRUE,NA())</f>
        <v>#N/A</v>
      </c>
      <c r="D21" s="775"/>
      <c r="F21" s="108" t="s">
        <v>170</v>
      </c>
      <c r="G21" s="773">
        <v>1.0</v>
      </c>
      <c r="H21" s="176" t="e">
        <v>#N/A</v>
      </c>
      <c r="AG21" s="38"/>
      <c r="AH21" s="38"/>
      <c r="AI21" s="87"/>
      <c r="AJ21" s="38"/>
      <c r="AK21" s="38"/>
      <c r="AL21" s="38"/>
      <c r="AM21" s="38"/>
      <c r="AN21" s="87"/>
      <c r="AO21" s="38"/>
      <c r="AP21" s="168"/>
      <c r="AQ21" s="38"/>
      <c r="AR21" s="38"/>
      <c r="AS21" s="87"/>
      <c r="AT21" s="87"/>
    </row>
    <row r="22">
      <c r="A22" s="175"/>
      <c r="B22" s="175"/>
      <c r="C22" s="175"/>
      <c r="F22" s="108" t="s">
        <v>171</v>
      </c>
      <c r="G22" s="773">
        <v>1.0</v>
      </c>
      <c r="H22" s="176" t="e">
        <v>#N/A</v>
      </c>
      <c r="AG22" s="38"/>
      <c r="AH22" s="38"/>
      <c r="AI22" s="87"/>
      <c r="AJ22" s="38"/>
      <c r="AK22" s="38"/>
      <c r="AL22" s="38"/>
      <c r="AM22" s="38"/>
      <c r="AN22" s="87"/>
      <c r="AO22" s="38"/>
      <c r="AP22" s="168"/>
      <c r="AQ22" s="168"/>
      <c r="AR22" s="38"/>
      <c r="AS22" s="87"/>
      <c r="AT22" s="169"/>
    </row>
    <row r="23">
      <c r="A23" s="184" t="s">
        <v>172</v>
      </c>
      <c r="B23" s="185"/>
      <c r="C23" s="186"/>
      <c r="D23" s="771"/>
      <c r="F23" s="108" t="s">
        <v>173</v>
      </c>
      <c r="G23" s="773">
        <v>0.987</v>
      </c>
      <c r="H23" s="188" t="e">
        <v>#N/A</v>
      </c>
      <c r="AG23" s="38"/>
      <c r="AH23" s="38"/>
      <c r="AI23" s="87"/>
      <c r="AJ23" s="38"/>
      <c r="AK23" s="38"/>
      <c r="AL23" s="38"/>
      <c r="AM23" s="38"/>
      <c r="AN23" s="87"/>
      <c r="AO23" s="38"/>
      <c r="AP23" s="168"/>
      <c r="AQ23" s="168"/>
      <c r="AR23" s="38"/>
      <c r="AS23" s="87"/>
      <c r="AT23" s="169"/>
    </row>
    <row r="24">
      <c r="A24" s="170" t="s">
        <v>174</v>
      </c>
      <c r="B24" s="170" t="s">
        <v>175</v>
      </c>
      <c r="C24" s="170" t="s">
        <v>24</v>
      </c>
      <c r="D24" s="771"/>
      <c r="F24" s="108" t="s">
        <v>176</v>
      </c>
      <c r="G24" s="773">
        <v>0.8</v>
      </c>
      <c r="H24" s="188" t="e">
        <v>#N/A</v>
      </c>
      <c r="AG24" s="38"/>
      <c r="AH24" s="38"/>
      <c r="AI24" s="87"/>
      <c r="AJ24" s="38"/>
      <c r="AK24" s="38"/>
      <c r="AL24" s="38"/>
      <c r="AM24" s="38"/>
      <c r="AN24" s="87"/>
      <c r="AO24" s="38"/>
      <c r="AP24" s="168"/>
      <c r="AQ24" s="168"/>
      <c r="AR24" s="38"/>
      <c r="AS24" s="87"/>
      <c r="AT24" s="169"/>
    </row>
    <row r="25">
      <c r="A25" s="189" t="s">
        <v>37</v>
      </c>
      <c r="B25" s="189" t="s">
        <v>38</v>
      </c>
      <c r="C25" s="189">
        <f>IF(C24="Decode", 1, 2048)</f>
        <v>1</v>
      </c>
      <c r="D25" s="771"/>
      <c r="F25" s="108" t="s">
        <v>177</v>
      </c>
      <c r="G25" s="773">
        <v>1.0</v>
      </c>
      <c r="H25" s="176" t="e">
        <v>#N/A</v>
      </c>
      <c r="AG25" s="38"/>
      <c r="AH25" s="38"/>
      <c r="AI25" s="87"/>
      <c r="AJ25" s="169"/>
      <c r="AK25" s="38"/>
      <c r="AL25" s="38"/>
      <c r="AM25" s="38"/>
    </row>
    <row r="26">
      <c r="A26" s="170" t="s">
        <v>39</v>
      </c>
      <c r="B26" s="170" t="s">
        <v>40</v>
      </c>
      <c r="C26" s="170">
        <v>2048.0</v>
      </c>
      <c r="D26" s="2"/>
      <c r="F26" s="108" t="s">
        <v>178</v>
      </c>
      <c r="G26" s="773">
        <v>1.0</v>
      </c>
      <c r="H26" s="176" t="e">
        <v>#N/A</v>
      </c>
      <c r="AG26" s="164"/>
      <c r="AH26" s="164"/>
      <c r="AI26" s="164"/>
      <c r="AK26" s="38"/>
      <c r="AL26" s="38"/>
      <c r="AM26" s="38"/>
      <c r="AN26" s="87"/>
      <c r="AO26" s="38"/>
      <c r="AP26" s="38"/>
      <c r="AQ26" s="38"/>
      <c r="AR26" s="38"/>
      <c r="AS26" s="87"/>
      <c r="AT26" s="87"/>
    </row>
    <row r="27">
      <c r="A27" s="170" t="s">
        <v>41</v>
      </c>
      <c r="B27" s="174" t="s">
        <v>42</v>
      </c>
      <c r="C27" s="174">
        <f>1024+4096</f>
        <v>5120</v>
      </c>
      <c r="D27" s="771"/>
      <c r="F27" s="108" t="s">
        <v>180</v>
      </c>
      <c r="G27" s="773">
        <v>1.0</v>
      </c>
      <c r="H27" s="176" t="e">
        <v>#N/A</v>
      </c>
      <c r="AG27" s="164"/>
      <c r="AH27" s="164"/>
      <c r="AI27" s="164"/>
      <c r="AK27" s="38"/>
      <c r="AL27" s="38"/>
      <c r="AM27" s="38"/>
      <c r="AN27" s="87"/>
      <c r="AO27" s="38"/>
      <c r="AP27" s="38"/>
      <c r="AQ27" s="38"/>
      <c r="AR27" s="38"/>
      <c r="AS27" s="87"/>
      <c r="AT27" s="87"/>
    </row>
    <row r="28">
      <c r="A28" s="170" t="s">
        <v>46</v>
      </c>
      <c r="B28" s="175"/>
      <c r="C28" s="174">
        <v>0.15</v>
      </c>
      <c r="D28" s="771"/>
      <c r="F28" s="108" t="s">
        <v>181</v>
      </c>
      <c r="G28" s="773">
        <v>0.987</v>
      </c>
      <c r="H28" s="193" t="e">
        <v>#N/A</v>
      </c>
      <c r="AG28" s="164"/>
      <c r="AH28" s="164"/>
      <c r="AI28" s="164"/>
      <c r="AL28" s="38"/>
      <c r="AM28" s="38"/>
      <c r="AN28" s="87"/>
      <c r="AO28" s="38"/>
      <c r="AP28" s="38"/>
      <c r="AQ28" s="38"/>
      <c r="AR28" s="38"/>
      <c r="AS28" s="87"/>
      <c r="AT28" s="87"/>
    </row>
    <row r="29">
      <c r="A29" s="170" t="s">
        <v>47</v>
      </c>
      <c r="B29" s="175"/>
      <c r="C29" s="174">
        <v>1.0</v>
      </c>
      <c r="D29" s="771"/>
      <c r="F29" s="108" t="s">
        <v>182</v>
      </c>
      <c r="G29" s="773">
        <v>0.375</v>
      </c>
      <c r="H29" s="176" t="e">
        <v>#N/A</v>
      </c>
      <c r="AB29" s="2"/>
      <c r="AC29" s="2"/>
      <c r="AD29" s="2"/>
      <c r="AE29" s="2"/>
      <c r="AM29" s="142"/>
      <c r="AN29" s="138"/>
      <c r="AO29" s="142"/>
      <c r="AP29" s="142"/>
      <c r="AQ29" s="194"/>
      <c r="AR29" s="142"/>
      <c r="AS29" s="148"/>
    </row>
    <row r="30">
      <c r="A30" s="170" t="s">
        <v>48</v>
      </c>
      <c r="B30" s="174" t="s">
        <v>49</v>
      </c>
      <c r="C30" s="195" t="b">
        <v>1</v>
      </c>
      <c r="D30" s="777"/>
      <c r="F30" s="172" t="s">
        <v>183</v>
      </c>
      <c r="G30" s="778">
        <v>0.8</v>
      </c>
      <c r="H30" s="197" t="e">
        <v>#N/A</v>
      </c>
      <c r="AB30" s="2"/>
      <c r="AC30" s="2"/>
      <c r="AD30" s="2"/>
      <c r="AE30" s="2"/>
      <c r="AM30" s="142"/>
      <c r="AN30" s="138"/>
      <c r="AO30" s="142"/>
      <c r="AP30" s="142"/>
      <c r="AQ30" s="194"/>
      <c r="AR30" s="142"/>
      <c r="AS30" s="148"/>
    </row>
    <row r="31">
      <c r="A31" s="172"/>
      <c r="B31" s="172"/>
      <c r="C31" s="172"/>
      <c r="F31" s="105" t="s">
        <v>184</v>
      </c>
      <c r="G31" s="108">
        <v>1.0</v>
      </c>
      <c r="H31" s="105" t="e">
        <v>#N/A</v>
      </c>
      <c r="AM31" s="142"/>
      <c r="AN31" s="138"/>
      <c r="AO31" s="138"/>
      <c r="AP31" s="138"/>
      <c r="AQ31" s="138"/>
      <c r="AR31" s="142"/>
      <c r="AT31" s="149"/>
    </row>
    <row r="32">
      <c r="A32" s="184" t="s">
        <v>185</v>
      </c>
      <c r="B32" s="185"/>
      <c r="C32" s="186"/>
      <c r="AM32" s="142"/>
      <c r="AN32" s="138"/>
      <c r="AO32" s="138"/>
      <c r="AP32" s="138"/>
      <c r="AQ32" s="138"/>
      <c r="AR32" s="142"/>
      <c r="AT32" s="149"/>
    </row>
    <row r="33">
      <c r="A33" s="170" t="s">
        <v>64</v>
      </c>
      <c r="B33" s="165" t="s">
        <v>65</v>
      </c>
      <c r="C33" s="200" t="s">
        <v>67</v>
      </c>
      <c r="D33" s="201"/>
      <c r="AM33" s="142"/>
      <c r="AN33" s="138"/>
      <c r="AO33" s="138"/>
      <c r="AP33" s="142"/>
      <c r="AQ33" s="142"/>
      <c r="AR33" s="142"/>
    </row>
    <row r="34">
      <c r="A34" s="170" t="s">
        <v>61</v>
      </c>
      <c r="B34" s="174" t="s">
        <v>62</v>
      </c>
      <c r="C34" s="195" t="s">
        <v>63</v>
      </c>
      <c r="D34" s="201"/>
      <c r="AM34" s="142"/>
      <c r="AN34" s="138"/>
      <c r="AO34" s="138"/>
      <c r="AP34" s="142"/>
      <c r="AQ34" s="142"/>
      <c r="AR34" s="142"/>
    </row>
    <row r="35">
      <c r="A35" s="170" t="s">
        <v>71</v>
      </c>
      <c r="B35" s="165" t="s">
        <v>72</v>
      </c>
      <c r="C35" s="195" t="s">
        <v>82</v>
      </c>
      <c r="D35" s="201"/>
      <c r="F35" s="779" t="s">
        <v>545</v>
      </c>
      <c r="G35" s="780"/>
      <c r="AM35" s="142"/>
      <c r="AN35" s="138"/>
      <c r="AO35" s="138"/>
      <c r="AP35" s="142"/>
      <c r="AQ35" s="142"/>
      <c r="AR35" s="142"/>
    </row>
    <row r="36">
      <c r="A36" s="170" t="s">
        <v>73</v>
      </c>
      <c r="B36" s="165" t="s">
        <v>74</v>
      </c>
      <c r="C36" s="195" t="s">
        <v>82</v>
      </c>
      <c r="D36" s="201"/>
      <c r="F36" s="362" t="s">
        <v>547</v>
      </c>
      <c r="G36" s="781" t="s">
        <v>63</v>
      </c>
      <c r="AM36" s="142"/>
      <c r="AN36" s="138"/>
      <c r="AO36" s="138"/>
      <c r="AP36" s="142"/>
      <c r="AQ36" s="142"/>
      <c r="AR36" s="142"/>
    </row>
    <row r="37">
      <c r="A37" s="198" t="s">
        <v>77</v>
      </c>
      <c r="B37" s="165" t="s">
        <v>78</v>
      </c>
      <c r="C37" s="200" t="s">
        <v>79</v>
      </c>
      <c r="D37" s="201"/>
      <c r="F37" s="782" t="s">
        <v>548</v>
      </c>
      <c r="G37" s="781" t="str">
        <f>C34</f>
        <v>fp8</v>
      </c>
      <c r="AM37" s="142"/>
      <c r="AN37" s="138"/>
      <c r="AO37" s="138"/>
      <c r="AP37" s="142"/>
      <c r="AQ37" s="142"/>
      <c r="AR37" s="142"/>
    </row>
    <row r="38">
      <c r="A38" s="170" t="s">
        <v>75</v>
      </c>
      <c r="B38" s="165" t="s">
        <v>76</v>
      </c>
      <c r="C38" s="195" t="s">
        <v>63</v>
      </c>
      <c r="D38" s="201"/>
      <c r="F38" s="783" t="s">
        <v>549</v>
      </c>
      <c r="G38" s="784" t="s">
        <v>550</v>
      </c>
      <c r="AM38" s="142"/>
      <c r="AN38" s="138"/>
      <c r="AO38" s="138"/>
      <c r="AP38" s="142"/>
      <c r="AQ38" s="142"/>
      <c r="AR38" s="142"/>
    </row>
    <row r="39">
      <c r="A39" s="170" t="s">
        <v>80</v>
      </c>
      <c r="B39" s="165" t="s">
        <v>81</v>
      </c>
      <c r="C39" s="195" t="s">
        <v>82</v>
      </c>
      <c r="D39" s="201"/>
      <c r="F39" s="785"/>
      <c r="G39" s="786"/>
      <c r="AM39" s="142"/>
      <c r="AN39" s="138"/>
      <c r="AO39" s="138"/>
      <c r="AP39" s="142"/>
      <c r="AQ39" s="142"/>
      <c r="AR39" s="142"/>
    </row>
    <row r="40">
      <c r="D40" s="201"/>
      <c r="F40" s="787" t="s">
        <v>551</v>
      </c>
      <c r="G40" s="857">
        <f>671*1000000000</f>
        <v>671000000000</v>
      </c>
      <c r="AM40" s="142"/>
      <c r="AN40" s="138"/>
      <c r="AO40" s="138"/>
      <c r="AP40" s="142"/>
      <c r="AQ40" s="142"/>
      <c r="AR40" s="142"/>
    </row>
    <row r="41">
      <c r="A41" s="2"/>
      <c r="B41" s="201"/>
      <c r="C41" s="201"/>
      <c r="D41" s="201"/>
      <c r="F41" s="362" t="s">
        <v>552</v>
      </c>
      <c r="G41" s="789">
        <f>SUM(PRODUCT(L87:M87), PRODUCT(K135:M135), PRODUCT(K154:M154), PRODUCT(L173:M173), PRODUCT(K279:M279), PRODUCT(K298:M298)) * PARAMS("L")</f>
        <v>11413422080</v>
      </c>
      <c r="AM41" s="142"/>
      <c r="AN41" s="138"/>
      <c r="AO41" s="138"/>
      <c r="AP41" s="142"/>
      <c r="AQ41" s="142"/>
      <c r="AR41" s="142"/>
    </row>
    <row r="42" ht="27.0" customHeight="1">
      <c r="A42" s="204" t="s">
        <v>188</v>
      </c>
      <c r="F42" s="787"/>
      <c r="G42" s="790"/>
      <c r="AG42" s="38"/>
      <c r="AH42" s="38"/>
      <c r="AI42" s="38"/>
      <c r="AJ42" s="38"/>
      <c r="AK42" s="38"/>
      <c r="AL42" s="38"/>
      <c r="AM42" s="168"/>
      <c r="AN42" s="168"/>
      <c r="AO42" s="202"/>
      <c r="AP42" s="142"/>
      <c r="AQ42" s="168"/>
      <c r="AR42" s="168"/>
      <c r="AT42" s="203"/>
    </row>
    <row r="43" ht="30.0" customHeight="1">
      <c r="A43" s="171" t="s">
        <v>189</v>
      </c>
      <c r="B43" s="171" t="str">
        <f> "Value (" &amp; H17 &amp; ")"</f>
        <v>Value (GhostFish)</v>
      </c>
      <c r="C43" s="205" t="s">
        <v>553</v>
      </c>
      <c r="F43" s="787" t="s">
        <v>554</v>
      </c>
      <c r="G43" s="790">
        <f>G40-G41</f>
        <v>659586577920</v>
      </c>
      <c r="P43" s="147"/>
      <c r="AG43" s="38"/>
      <c r="AH43" s="38"/>
      <c r="AI43" s="38"/>
      <c r="AJ43" s="38"/>
      <c r="AK43" s="38"/>
      <c r="AL43" s="38"/>
      <c r="AM43" s="168"/>
      <c r="AN43" s="168"/>
      <c r="AO43" s="202"/>
      <c r="AP43" s="142"/>
      <c r="AQ43" s="168"/>
      <c r="AR43" s="168"/>
      <c r="AT43" s="203"/>
    </row>
    <row r="44" ht="15.0" customHeight="1">
      <c r="A44" s="108" t="s">
        <v>190</v>
      </c>
      <c r="B44" s="193">
        <f>$C26*$C25</f>
        <v>2048</v>
      </c>
      <c r="C44" s="105">
        <f>492*8</f>
        <v>3936</v>
      </c>
      <c r="F44" s="362" t="s">
        <v>555</v>
      </c>
      <c r="G44" s="789">
        <f>SUM(P87, P135, P154, P173, P279, P298) * PARAMS(B6) / 1024</f>
        <v>21.25915527</v>
      </c>
      <c r="P44" s="147"/>
      <c r="AG44" s="38"/>
      <c r="AH44" s="38"/>
      <c r="AI44" s="38"/>
      <c r="AJ44" s="38"/>
      <c r="AK44" s="38"/>
      <c r="AL44" s="38"/>
      <c r="AM44" s="168"/>
      <c r="AN44" s="168"/>
      <c r="AO44" s="202"/>
      <c r="AP44" s="142"/>
      <c r="AQ44" s="168"/>
      <c r="AR44" s="168"/>
      <c r="AT44" s="203"/>
    </row>
    <row r="45" ht="15.0" customHeight="1">
      <c r="A45" s="108" t="s">
        <v>191</v>
      </c>
      <c r="B45" s="211">
        <f>G10</f>
        <v>16</v>
      </c>
      <c r="C45" s="198">
        <v>8.0</v>
      </c>
      <c r="F45" s="787" t="s">
        <v>556</v>
      </c>
      <c r="G45" s="790">
        <f>(G43*  SWITCH(G36, "fp32", 4, "bf16", 2, "fp8", 1, "fp4", 0.5)/1024^3 + G44*G10) + (G10-1) * SUM(P491, P510) * (C6-3)/1024</f>
        <v>972.2761512</v>
      </c>
      <c r="P45" s="147"/>
      <c r="AG45" s="38"/>
      <c r="AH45" s="38"/>
      <c r="AI45" s="38"/>
      <c r="AJ45" s="38"/>
      <c r="AK45" s="38"/>
      <c r="AL45" s="38"/>
      <c r="AM45" s="168"/>
      <c r="AN45" s="168"/>
      <c r="AO45" s="202"/>
      <c r="AP45" s="142"/>
      <c r="AQ45" s="168"/>
      <c r="AR45" s="168"/>
      <c r="AT45" s="203"/>
    </row>
    <row r="46" ht="15.0" customHeight="1">
      <c r="A46" s="108" t="s">
        <v>87</v>
      </c>
      <c r="B46" s="212" t="str">
        <f>$G$73/1000 * $C$6</f>
        <v>#N/A</v>
      </c>
      <c r="C46" s="172">
        <f>0.0734</f>
        <v>0.0734</v>
      </c>
      <c r="F46" s="362" t="s">
        <v>557</v>
      </c>
      <c r="G46" s="789">
        <f>G45/G10</f>
        <v>60.76725945</v>
      </c>
      <c r="P46" s="147"/>
      <c r="AG46" s="38"/>
      <c r="AH46" s="38"/>
      <c r="AI46" s="38"/>
      <c r="AJ46" s="38"/>
      <c r="AK46" s="38"/>
      <c r="AL46" s="38"/>
      <c r="AM46" s="168"/>
      <c r="AN46" s="168"/>
      <c r="AO46" s="202"/>
      <c r="AP46" s="142"/>
      <c r="AQ46" s="168"/>
      <c r="AR46" s="168"/>
      <c r="AT46" s="203"/>
    </row>
    <row r="47" ht="15.0" customHeight="1">
      <c r="A47" s="108" t="s">
        <v>88</v>
      </c>
      <c r="B47" s="193" t="str">
        <f>$B$44/$B$46</f>
        <v>#N/A</v>
      </c>
      <c r="C47" s="116">
        <f>492/0.0733 * C45</f>
        <v>53697.13506</v>
      </c>
      <c r="F47" s="787" t="s">
        <v>558</v>
      </c>
      <c r="G47" s="792">
        <v>0.9</v>
      </c>
      <c r="P47" s="147"/>
      <c r="AG47" s="38"/>
      <c r="AH47" s="38"/>
      <c r="AI47" s="38"/>
      <c r="AJ47" s="38"/>
      <c r="AK47" s="38"/>
      <c r="AL47" s="38"/>
      <c r="AM47" s="168"/>
      <c r="AN47" s="168"/>
      <c r="AO47" s="202"/>
      <c r="AP47" s="142"/>
      <c r="AQ47" s="168"/>
      <c r="AR47" s="168"/>
      <c r="AT47" s="203"/>
    </row>
    <row r="48" ht="15.0" customHeight="1">
      <c r="A48" s="108" t="s">
        <v>89</v>
      </c>
      <c r="B48" s="116" t="str">
        <f>B44/(B46*(1+C28))*C29</f>
        <v>#N/A</v>
      </c>
      <c r="C48" s="116"/>
      <c r="F48" s="362" t="s">
        <v>559</v>
      </c>
      <c r="G48" s="789" t="str">
        <f>(((H28 * G47 - G46)*1024^3) * G9) / (PARAMS(B27) * PAD_128(C10+C12) * SWITCH(PARAMS("kv_dtype"), "fp32", 4, "bf16", 2, "fp8", 1, "fp4", 0.5)*PARAMS(B6))</f>
        <v>#N/A</v>
      </c>
      <c r="P48" s="147"/>
      <c r="AG48" s="38"/>
      <c r="AH48" s="38"/>
      <c r="AI48" s="38"/>
      <c r="AJ48" s="38"/>
      <c r="AK48" s="38"/>
      <c r="AL48" s="38"/>
      <c r="AM48" s="168"/>
      <c r="AN48" s="168"/>
      <c r="AO48" s="202"/>
      <c r="AP48" s="142"/>
      <c r="AQ48" s="168"/>
      <c r="AR48" s="168"/>
      <c r="AT48" s="203"/>
    </row>
    <row r="49" ht="15.0" customHeight="1">
      <c r="A49" s="108" t="s">
        <v>90</v>
      </c>
      <c r="B49" s="116" t="str">
        <f>B48/$G$11</f>
        <v>#N/A</v>
      </c>
      <c r="C49" s="116">
        <f>C47/C45</f>
        <v>6712.141883</v>
      </c>
      <c r="P49" s="147"/>
      <c r="AG49" s="38"/>
      <c r="AH49" s="38"/>
      <c r="AI49" s="38"/>
      <c r="AJ49" s="38"/>
      <c r="AK49" s="38"/>
      <c r="AL49" s="38"/>
      <c r="AM49" s="168"/>
      <c r="AN49" s="168"/>
      <c r="AO49" s="202"/>
      <c r="AP49" s="142"/>
      <c r="AQ49" s="168"/>
      <c r="AR49" s="168"/>
      <c r="AT49" s="203"/>
    </row>
    <row r="50" ht="15.0" customHeight="1">
      <c r="A50" s="793" t="s">
        <v>560</v>
      </c>
      <c r="B50" s="794" t="str">
        <f t="shared" ref="B50:C50" si="3">B49/$C$49</f>
        <v>#N/A</v>
      </c>
      <c r="C50" s="794">
        <f t="shared" si="3"/>
        <v>1</v>
      </c>
      <c r="P50" s="147"/>
      <c r="AG50" s="38"/>
      <c r="AH50" s="38"/>
      <c r="AI50" s="38"/>
      <c r="AJ50" s="38"/>
      <c r="AK50" s="38"/>
      <c r="AL50" s="38"/>
      <c r="AM50" s="168"/>
      <c r="AN50" s="168"/>
      <c r="AO50" s="202"/>
      <c r="AP50" s="142"/>
      <c r="AQ50" s="168"/>
      <c r="AR50" s="168"/>
      <c r="AT50" s="203"/>
    </row>
    <row r="51" ht="15.0" customHeight="1">
      <c r="P51" s="147"/>
      <c r="AG51" s="38"/>
      <c r="AH51" s="38"/>
      <c r="AI51" s="38"/>
      <c r="AJ51" s="38"/>
      <c r="AK51" s="38"/>
      <c r="AL51" s="38"/>
      <c r="AM51" s="168"/>
      <c r="AN51" s="168"/>
      <c r="AO51" s="202"/>
      <c r="AP51" s="142"/>
      <c r="AQ51" s="168"/>
      <c r="AR51" s="168"/>
      <c r="AT51" s="203"/>
    </row>
    <row r="52">
      <c r="A52" s="204"/>
      <c r="B52" s="204"/>
      <c r="D52" s="2"/>
      <c r="E52" s="2"/>
      <c r="F52" s="2"/>
      <c r="G52" s="2"/>
      <c r="AM52" s="142"/>
      <c r="AN52" s="138"/>
      <c r="AO52" s="138"/>
      <c r="AP52" s="138"/>
      <c r="AQ52" s="138"/>
      <c r="AR52" s="142"/>
      <c r="AT52" s="203"/>
    </row>
    <row r="53">
      <c r="A53" s="204" t="s">
        <v>192</v>
      </c>
      <c r="B53" s="204"/>
      <c r="D53" s="2"/>
      <c r="E53" s="2"/>
      <c r="F53" s="2"/>
      <c r="G53" s="2"/>
      <c r="AM53" s="142"/>
      <c r="AN53" s="138"/>
      <c r="AO53" s="138"/>
      <c r="AP53" s="138"/>
      <c r="AQ53" s="138"/>
      <c r="AR53" s="142"/>
      <c r="AT53" s="203"/>
    </row>
    <row r="54">
      <c r="A54" s="214" t="s">
        <v>193</v>
      </c>
      <c r="B54" s="214" t="s">
        <v>194</v>
      </c>
      <c r="C54" s="214" t="s">
        <v>195</v>
      </c>
      <c r="D54" s="214" t="s">
        <v>196</v>
      </c>
      <c r="E54" s="214" t="s">
        <v>197</v>
      </c>
      <c r="F54" s="214" t="s">
        <v>198</v>
      </c>
      <c r="G54" s="214" t="s">
        <v>199</v>
      </c>
      <c r="H54" s="214" t="s">
        <v>200</v>
      </c>
      <c r="I54" s="885"/>
      <c r="J54" s="214" t="s">
        <v>421</v>
      </c>
      <c r="AG54" s="164"/>
      <c r="AH54" s="164"/>
      <c r="AI54" s="38"/>
      <c r="AJ54" s="38"/>
      <c r="AK54" s="38"/>
      <c r="AL54" s="38"/>
      <c r="AM54" s="168"/>
      <c r="AN54" s="202"/>
      <c r="AO54" s="202"/>
      <c r="AP54" s="216"/>
      <c r="AQ54" s="202"/>
      <c r="AR54" s="168"/>
      <c r="AS54" s="148"/>
      <c r="AT54" s="203"/>
    </row>
    <row r="55">
      <c r="A55" s="217" t="s">
        <v>203</v>
      </c>
      <c r="B55" s="218" t="s">
        <v>204</v>
      </c>
      <c r="C55" s="219" t="str">
        <f>$H$129</f>
        <v>#N/A</v>
      </c>
      <c r="D55" s="219" t="str">
        <f>$H$127</f>
        <v>#N/A</v>
      </c>
      <c r="E55" s="220">
        <f>$H$124</f>
        <v>0</v>
      </c>
      <c r="F55" s="219">
        <f>H122</f>
        <v>0</v>
      </c>
      <c r="G55" s="219" t="str">
        <f t="shared" ref="G55:G59" si="4">max(C55:F55)</f>
        <v>#N/A</v>
      </c>
      <c r="H55" s="221" t="str">
        <f t="shared" ref="H55:H58" si="5">IFS(C55=G55, "HBM", D55=G55, "Compute", E55=G55, "ICI Lt", F55=G55, "ICI BW")</f>
        <v>#N/A</v>
      </c>
      <c r="I55" s="429"/>
      <c r="J55" s="886" t="str">
        <f t="shared" ref="J55:J61" si="6">G55/$G$71</f>
        <v>#N/A</v>
      </c>
      <c r="P55" s="225"/>
      <c r="AG55" s="38"/>
      <c r="AH55" s="38"/>
      <c r="AI55" s="164"/>
      <c r="AJ55" s="38"/>
      <c r="AK55" s="38"/>
      <c r="AL55" s="38"/>
      <c r="AM55" s="168"/>
      <c r="AN55" s="138"/>
      <c r="AO55" s="138"/>
      <c r="AP55" s="138"/>
      <c r="AQ55" s="138"/>
      <c r="AR55" s="168"/>
      <c r="AT55" s="203"/>
    </row>
    <row r="56">
      <c r="A56" s="217" t="s">
        <v>203</v>
      </c>
      <c r="B56" s="218" t="s">
        <v>205</v>
      </c>
      <c r="C56" s="219" t="str">
        <f>$H$148</f>
        <v>#N/A</v>
      </c>
      <c r="D56" s="219" t="str">
        <f>$H$146</f>
        <v>#N/A</v>
      </c>
      <c r="E56" s="221"/>
      <c r="F56" s="219"/>
      <c r="G56" s="219" t="str">
        <f t="shared" si="4"/>
        <v>#N/A</v>
      </c>
      <c r="H56" s="221" t="str">
        <f t="shared" si="5"/>
        <v>#N/A</v>
      </c>
      <c r="I56" s="429"/>
      <c r="J56" s="886" t="str">
        <f t="shared" si="6"/>
        <v>#N/A</v>
      </c>
      <c r="P56" s="147"/>
      <c r="AG56" s="38"/>
      <c r="AH56" s="38"/>
      <c r="AI56" s="38"/>
      <c r="AJ56" s="38"/>
      <c r="AK56" s="38"/>
      <c r="AL56" s="38"/>
      <c r="AM56" s="168"/>
      <c r="AN56" s="168"/>
      <c r="AO56" s="202"/>
      <c r="AP56" s="142"/>
      <c r="AQ56" s="168"/>
      <c r="AR56" s="168"/>
      <c r="AT56" s="203"/>
    </row>
    <row r="57">
      <c r="A57" s="217" t="s">
        <v>203</v>
      </c>
      <c r="B57" s="218" t="s">
        <v>206</v>
      </c>
      <c r="C57" s="219" t="str">
        <f>$H$167</f>
        <v>#N/A</v>
      </c>
      <c r="D57" s="219" t="str">
        <f>$H$165</f>
        <v>#N/A</v>
      </c>
      <c r="E57" s="221"/>
      <c r="F57" s="219"/>
      <c r="G57" s="219" t="str">
        <f t="shared" si="4"/>
        <v>#N/A</v>
      </c>
      <c r="H57" s="221" t="str">
        <f t="shared" si="5"/>
        <v>#N/A</v>
      </c>
      <c r="I57" s="429"/>
      <c r="J57" s="886" t="str">
        <f t="shared" si="6"/>
        <v>#N/A</v>
      </c>
      <c r="P57" s="147"/>
      <c r="AG57" s="38"/>
      <c r="AH57" s="38"/>
      <c r="AI57" s="38"/>
      <c r="AJ57" s="38"/>
      <c r="AK57" s="38"/>
      <c r="AL57" s="38"/>
      <c r="AM57" s="168"/>
      <c r="AN57" s="138"/>
      <c r="AO57" s="138"/>
      <c r="AP57" s="138"/>
      <c r="AQ57" s="138"/>
      <c r="AR57" s="168"/>
      <c r="AT57" s="203"/>
    </row>
    <row r="58">
      <c r="A58" s="217" t="s">
        <v>203</v>
      </c>
      <c r="B58" s="218" t="s">
        <v>207</v>
      </c>
      <c r="C58" s="219" t="str">
        <f>$H$186</f>
        <v>#N/A</v>
      </c>
      <c r="D58" s="219" t="str">
        <f>$H$184</f>
        <v>#N/A</v>
      </c>
      <c r="E58" s="221"/>
      <c r="F58" s="219"/>
      <c r="G58" s="219" t="str">
        <f t="shared" si="4"/>
        <v>#N/A</v>
      </c>
      <c r="H58" s="221" t="str">
        <f t="shared" si="5"/>
        <v>#N/A</v>
      </c>
      <c r="I58" s="429"/>
      <c r="J58" s="886" t="str">
        <f t="shared" si="6"/>
        <v>#N/A</v>
      </c>
      <c r="P58" s="147"/>
      <c r="AM58" s="142"/>
      <c r="AO58" s="142"/>
      <c r="AP58" s="142"/>
      <c r="AQ58" s="142"/>
      <c r="AR58" s="168"/>
      <c r="AS58" s="148"/>
      <c r="AT58" s="203"/>
    </row>
    <row r="59">
      <c r="A59" s="217" t="s">
        <v>203</v>
      </c>
      <c r="B59" s="218" t="s">
        <v>208</v>
      </c>
      <c r="C59" s="219"/>
      <c r="D59" s="219"/>
      <c r="E59" s="221"/>
      <c r="F59" s="219">
        <f>$H$216</f>
        <v>0</v>
      </c>
      <c r="G59" s="219">
        <f t="shared" si="4"/>
        <v>0</v>
      </c>
      <c r="H59" s="221" t="str">
        <f>IFS(F59=G59, "ICI BW", E59=G59, "ICI Lt",  C59=G59, "HBM", D59=G59, "Compute")</f>
        <v>ICI BW</v>
      </c>
      <c r="I59" s="429"/>
      <c r="J59" s="886" t="str">
        <f t="shared" si="6"/>
        <v>#N/A</v>
      </c>
      <c r="P59" s="147"/>
      <c r="R59" s="226"/>
      <c r="S59" s="226"/>
      <c r="T59" s="226"/>
      <c r="U59" s="226"/>
      <c r="V59" s="226"/>
      <c r="W59" s="38"/>
      <c r="AM59" s="142"/>
      <c r="AO59" s="138"/>
      <c r="AP59" s="138"/>
      <c r="AQ59" s="138"/>
      <c r="AR59" s="168"/>
      <c r="AT59" s="203"/>
    </row>
    <row r="60">
      <c r="A60" s="217" t="s">
        <v>203</v>
      </c>
      <c r="B60" s="227" t="s">
        <v>209</v>
      </c>
      <c r="C60" s="219" t="str">
        <f t="shared" ref="C60:D60" si="7">SUM(C62:C64)</f>
        <v>#N/A</v>
      </c>
      <c r="D60" s="219" t="str">
        <f t="shared" si="7"/>
        <v>#N/A</v>
      </c>
      <c r="E60" s="221"/>
      <c r="F60" s="219"/>
      <c r="G60" s="219" t="str">
        <f>IF(PARAMS("flash_attn"),MAX(C60:F60),0)</f>
        <v>#N/A</v>
      </c>
      <c r="H60" s="221" t="str">
        <f>IFS(G60=0,"",C60=G60, "HBM", D60=G60, "Compute", E60=G60, "ICI Lt", F60=G60, "ICI BW")</f>
        <v>#N/A</v>
      </c>
      <c r="I60" s="429"/>
      <c r="J60" s="886" t="str">
        <f t="shared" si="6"/>
        <v>#N/A</v>
      </c>
      <c r="P60" s="147"/>
      <c r="R60" s="226"/>
      <c r="S60" s="226"/>
      <c r="T60" s="226"/>
      <c r="U60" s="226"/>
      <c r="V60" s="226"/>
      <c r="W60" s="38"/>
      <c r="AM60" s="142"/>
      <c r="AO60" s="138"/>
      <c r="AP60" s="138"/>
      <c r="AQ60" s="138"/>
      <c r="AR60" s="168"/>
      <c r="AT60" s="203"/>
    </row>
    <row r="61">
      <c r="A61" s="217" t="s">
        <v>203</v>
      </c>
      <c r="B61" s="227" t="s">
        <v>210</v>
      </c>
      <c r="C61" s="219"/>
      <c r="D61" s="219"/>
      <c r="E61" s="221"/>
      <c r="F61" s="219"/>
      <c r="G61" s="219">
        <f>IF(PARAMS("flash_attn"),0,SUM(G62:G64))</f>
        <v>0</v>
      </c>
      <c r="H61" s="221"/>
      <c r="I61" s="429"/>
      <c r="J61" s="886" t="str">
        <f t="shared" si="6"/>
        <v>#N/A</v>
      </c>
      <c r="P61" s="147"/>
      <c r="R61" s="226"/>
      <c r="S61" s="226"/>
      <c r="T61" s="226"/>
      <c r="U61" s="226"/>
      <c r="V61" s="226"/>
      <c r="W61" s="38"/>
      <c r="AM61" s="142"/>
      <c r="AO61" s="138"/>
      <c r="AP61" s="138"/>
      <c r="AQ61" s="138"/>
      <c r="AR61" s="168"/>
      <c r="AT61" s="203"/>
    </row>
    <row r="62">
      <c r="A62" s="217" t="s">
        <v>203</v>
      </c>
      <c r="B62" s="218" t="s">
        <v>765</v>
      </c>
      <c r="C62" s="219" t="str">
        <f>$H$235</f>
        <v>#N/A</v>
      </c>
      <c r="D62" s="219" t="str">
        <f>$H$233</f>
        <v>#N/A</v>
      </c>
      <c r="E62" s="221"/>
      <c r="F62" s="219"/>
      <c r="G62" s="219" t="str">
        <f t="shared" ref="G62:G70" si="8">max(C62:F62)</f>
        <v>#N/A</v>
      </c>
      <c r="H62" s="221" t="str">
        <f t="shared" ref="H62:H70" si="9">IFS(C62=G62, "HBM", D62=G62, "Compute", E62=G62, "ICI Lt", F62=G62, "ICI BW")</f>
        <v>#N/A</v>
      </c>
      <c r="I62" s="429"/>
      <c r="J62" s="886"/>
      <c r="P62" s="147"/>
      <c r="R62" s="226"/>
      <c r="S62" s="226"/>
      <c r="T62" s="226"/>
      <c r="U62" s="226"/>
      <c r="V62" s="226"/>
      <c r="W62" s="38"/>
      <c r="AM62" s="142"/>
      <c r="AO62" s="138"/>
      <c r="AP62" s="138"/>
      <c r="AQ62" s="138"/>
      <c r="AR62" s="168"/>
      <c r="AT62" s="203"/>
    </row>
    <row r="63">
      <c r="A63" s="217" t="s">
        <v>203</v>
      </c>
      <c r="B63" s="218" t="s">
        <v>766</v>
      </c>
      <c r="C63" s="219" t="str">
        <f>$H$254</f>
        <v>#N/A</v>
      </c>
      <c r="D63" s="219" t="str">
        <f>$H$252</f>
        <v>#N/A</v>
      </c>
      <c r="E63" s="221"/>
      <c r="F63" s="219"/>
      <c r="G63" s="219" t="str">
        <f t="shared" si="8"/>
        <v>#N/A</v>
      </c>
      <c r="H63" s="221" t="str">
        <f t="shared" si="9"/>
        <v>#N/A</v>
      </c>
      <c r="I63" s="429"/>
      <c r="J63" s="886"/>
      <c r="P63" s="147"/>
      <c r="R63" s="228"/>
      <c r="S63" s="228"/>
      <c r="T63" s="228"/>
      <c r="U63" s="228"/>
      <c r="V63" s="228"/>
      <c r="W63" s="38"/>
      <c r="AM63" s="142"/>
      <c r="AN63" s="138"/>
      <c r="AO63" s="142"/>
      <c r="AP63" s="142"/>
      <c r="AQ63" s="138"/>
      <c r="AR63" s="168"/>
      <c r="AT63" s="203"/>
    </row>
    <row r="64">
      <c r="A64" s="217" t="s">
        <v>203</v>
      </c>
      <c r="B64" s="218" t="s">
        <v>767</v>
      </c>
      <c r="C64" s="219" t="str">
        <f>$H$273</f>
        <v>#N/A</v>
      </c>
      <c r="D64" s="219" t="str">
        <f>$H$271</f>
        <v>#N/A</v>
      </c>
      <c r="E64" s="221"/>
      <c r="F64" s="219"/>
      <c r="G64" s="219" t="str">
        <f t="shared" si="8"/>
        <v>#N/A</v>
      </c>
      <c r="H64" s="221" t="str">
        <f t="shared" si="9"/>
        <v>#N/A</v>
      </c>
      <c r="I64" s="429"/>
      <c r="J64" s="886"/>
      <c r="P64" s="147"/>
      <c r="R64" s="228"/>
      <c r="S64" s="228"/>
      <c r="T64" s="228"/>
      <c r="U64" s="228"/>
      <c r="V64" s="228"/>
      <c r="W64" s="38"/>
      <c r="AM64" s="142"/>
      <c r="AN64" s="138"/>
      <c r="AO64" s="138"/>
      <c r="AP64" s="138"/>
      <c r="AQ64" s="138"/>
      <c r="AR64" s="168"/>
      <c r="AT64" s="203"/>
    </row>
    <row r="65">
      <c r="A65" s="217" t="s">
        <v>203</v>
      </c>
      <c r="B65" s="218" t="s">
        <v>214</v>
      </c>
      <c r="C65" s="219" t="str">
        <f>H292</f>
        <v>#N/A</v>
      </c>
      <c r="D65" s="219" t="str">
        <f>H290</f>
        <v>#N/A</v>
      </c>
      <c r="E65" s="221"/>
      <c r="F65" s="219"/>
      <c r="G65" s="219" t="str">
        <f t="shared" si="8"/>
        <v>#N/A</v>
      </c>
      <c r="H65" s="221" t="str">
        <f t="shared" si="9"/>
        <v>#N/A</v>
      </c>
      <c r="I65" s="429"/>
      <c r="J65" s="886" t="str">
        <f t="shared" ref="J65:J71" si="10">G65/$G$71</f>
        <v>#N/A</v>
      </c>
      <c r="P65" s="147"/>
      <c r="R65" s="228"/>
      <c r="S65" s="228"/>
      <c r="T65" s="228"/>
      <c r="U65" s="228"/>
      <c r="V65" s="228"/>
      <c r="W65" s="229"/>
      <c r="AK65" s="203"/>
      <c r="AM65" s="142"/>
      <c r="AN65" s="138"/>
      <c r="AO65" s="138"/>
      <c r="AP65" s="138"/>
      <c r="AQ65" s="138"/>
      <c r="AR65" s="168"/>
      <c r="AT65" s="203"/>
    </row>
    <row r="66">
      <c r="A66" s="217" t="s">
        <v>203</v>
      </c>
      <c r="B66" s="218" t="s">
        <v>216</v>
      </c>
      <c r="C66" s="219" t="str">
        <f>H311</f>
        <v>#N/A</v>
      </c>
      <c r="D66" s="219" t="str">
        <f>H309</f>
        <v>#N/A</v>
      </c>
      <c r="E66" s="221"/>
      <c r="F66" s="219"/>
      <c r="G66" s="219" t="str">
        <f t="shared" si="8"/>
        <v>#N/A</v>
      </c>
      <c r="H66" s="221" t="str">
        <f t="shared" si="9"/>
        <v>#N/A</v>
      </c>
      <c r="I66" s="429"/>
      <c r="J66" s="886" t="str">
        <f t="shared" si="10"/>
        <v>#N/A</v>
      </c>
      <c r="P66" s="147"/>
      <c r="R66" s="228"/>
      <c r="S66" s="228"/>
      <c r="T66" s="228"/>
      <c r="U66" s="230"/>
      <c r="V66" s="230"/>
      <c r="W66" s="38"/>
      <c r="AK66" s="231"/>
      <c r="AL66" s="232"/>
      <c r="AM66" s="168"/>
      <c r="AN66" s="138"/>
      <c r="AO66" s="138"/>
      <c r="AP66" s="138"/>
      <c r="AQ66" s="138"/>
      <c r="AR66" s="168"/>
      <c r="AT66" s="203"/>
    </row>
    <row r="67">
      <c r="A67" s="217" t="s">
        <v>217</v>
      </c>
      <c r="B67" s="233" t="s">
        <v>218</v>
      </c>
      <c r="C67" s="219"/>
      <c r="D67" s="219"/>
      <c r="E67" s="220" t="str">
        <f>$H$361</f>
        <v>#N/A</v>
      </c>
      <c r="F67" s="219" t="str">
        <f>$H$359</f>
        <v>#N/A</v>
      </c>
      <c r="G67" s="219" t="str">
        <f t="shared" si="8"/>
        <v>#N/A</v>
      </c>
      <c r="H67" s="221" t="str">
        <f t="shared" si="9"/>
        <v>#N/A</v>
      </c>
      <c r="I67" s="429"/>
      <c r="J67" s="886" t="str">
        <f t="shared" si="10"/>
        <v>#N/A</v>
      </c>
      <c r="P67" s="147"/>
      <c r="R67" s="38"/>
      <c r="S67" s="38"/>
      <c r="T67" s="38"/>
      <c r="U67" s="38"/>
      <c r="V67" s="38"/>
      <c r="W67" s="38"/>
      <c r="AM67" s="142"/>
      <c r="AN67" s="138"/>
      <c r="AO67" s="142"/>
      <c r="AP67" s="142"/>
      <c r="AQ67" s="194"/>
      <c r="AR67" s="142"/>
    </row>
    <row r="68">
      <c r="A68" s="217" t="s">
        <v>217</v>
      </c>
      <c r="B68" s="233" t="s">
        <v>219</v>
      </c>
      <c r="C68" s="219" t="str">
        <f>$H$404</f>
        <v>#N/A</v>
      </c>
      <c r="D68" s="219" t="str">
        <f>$H$402</f>
        <v>#N/A</v>
      </c>
      <c r="E68" s="221"/>
      <c r="F68" s="219">
        <f>$H$399</f>
        <v>0</v>
      </c>
      <c r="G68" s="219" t="str">
        <f t="shared" si="8"/>
        <v>#N/A</v>
      </c>
      <c r="H68" s="221" t="str">
        <f t="shared" si="9"/>
        <v>#N/A</v>
      </c>
      <c r="I68" s="429"/>
      <c r="J68" s="886" t="str">
        <f t="shared" si="10"/>
        <v>#N/A</v>
      </c>
      <c r="P68" s="147"/>
      <c r="R68" s="38"/>
      <c r="S68" s="38"/>
      <c r="T68" s="38"/>
      <c r="U68" s="38"/>
      <c r="V68" s="38"/>
      <c r="W68" s="234"/>
      <c r="AM68" s="142"/>
      <c r="AN68" s="138"/>
      <c r="AO68" s="138"/>
      <c r="AP68" s="138"/>
      <c r="AQ68" s="138"/>
      <c r="AR68" s="142"/>
      <c r="AT68" s="149"/>
    </row>
    <row r="69">
      <c r="A69" s="217" t="s">
        <v>217</v>
      </c>
      <c r="B69" s="233" t="s">
        <v>220</v>
      </c>
      <c r="C69" s="219" t="str">
        <f>$H$434</f>
        <v>#N/A</v>
      </c>
      <c r="D69" s="219" t="str">
        <f>$H$432</f>
        <v>#N/A</v>
      </c>
      <c r="E69" s="221"/>
      <c r="F69" s="219">
        <f>$H$429</f>
        <v>0</v>
      </c>
      <c r="G69" s="219" t="str">
        <f t="shared" si="8"/>
        <v>#N/A</v>
      </c>
      <c r="H69" s="221" t="str">
        <f t="shared" si="9"/>
        <v>#N/A</v>
      </c>
      <c r="I69" s="429"/>
      <c r="J69" s="886" t="str">
        <f t="shared" si="10"/>
        <v>#N/A</v>
      </c>
      <c r="P69" s="147"/>
      <c r="R69" s="38"/>
      <c r="S69" s="38"/>
      <c r="T69" s="38"/>
      <c r="U69" s="38"/>
      <c r="V69" s="38"/>
      <c r="W69" s="234"/>
      <c r="AM69" s="142"/>
      <c r="AN69" s="138"/>
      <c r="AO69" s="138"/>
      <c r="AP69" s="142"/>
      <c r="AQ69" s="142"/>
      <c r="AR69" s="142"/>
    </row>
    <row r="70">
      <c r="A70" s="217" t="s">
        <v>217</v>
      </c>
      <c r="B70" s="233" t="s">
        <v>221</v>
      </c>
      <c r="C70" s="219"/>
      <c r="D70" s="219"/>
      <c r="E70" s="220" t="str">
        <f>$H$480</f>
        <v>#N/A</v>
      </c>
      <c r="F70" s="219" t="str">
        <f>$H$478</f>
        <v>#N/A</v>
      </c>
      <c r="G70" s="219" t="str">
        <f t="shared" si="8"/>
        <v>#N/A</v>
      </c>
      <c r="H70" s="221" t="str">
        <f t="shared" si="9"/>
        <v>#N/A</v>
      </c>
      <c r="I70" s="429"/>
      <c r="J70" s="886" t="str">
        <f t="shared" si="10"/>
        <v>#N/A</v>
      </c>
      <c r="P70" s="147"/>
      <c r="AM70" s="142"/>
      <c r="AN70" s="138"/>
      <c r="AO70" s="138"/>
      <c r="AP70" s="138"/>
      <c r="AQ70" s="138"/>
      <c r="AR70" s="142"/>
      <c r="AT70" s="203"/>
    </row>
    <row r="71">
      <c r="A71" s="235"/>
      <c r="B71" s="236"/>
      <c r="C71" s="236"/>
      <c r="D71" s="236"/>
      <c r="E71" s="235" t="s">
        <v>222</v>
      </c>
      <c r="F71" s="237" t="s">
        <v>59</v>
      </c>
      <c r="G71" s="236" t="str">
        <f>SUM(G55:G61,G65:G70)</f>
        <v>#N/A</v>
      </c>
      <c r="H71" s="236"/>
      <c r="I71" s="239"/>
      <c r="J71" s="240" t="str">
        <f t="shared" si="10"/>
        <v>#N/A</v>
      </c>
      <c r="P71" s="147"/>
      <c r="AG71" s="164"/>
      <c r="AH71" s="164"/>
      <c r="AI71" s="38"/>
      <c r="AJ71" s="38"/>
      <c r="AK71" s="38"/>
      <c r="AL71" s="38"/>
      <c r="AM71" s="168"/>
      <c r="AN71" s="202"/>
      <c r="AO71" s="202"/>
      <c r="AP71" s="216"/>
      <c r="AQ71" s="202"/>
      <c r="AR71" s="168"/>
      <c r="AT71" s="203"/>
    </row>
    <row r="72">
      <c r="A72" s="241"/>
      <c r="B72" s="236"/>
      <c r="C72" s="236"/>
      <c r="D72" s="236"/>
      <c r="E72" s="241"/>
      <c r="F72" s="237" t="s">
        <v>223</v>
      </c>
      <c r="G72" s="889" t="str">
        <f>SUM(G55:G61,G65:G66)+MAX(G67:G68)+MAX(G69:G70)</f>
        <v>#N/A</v>
      </c>
      <c r="H72" s="236"/>
      <c r="I72" s="239"/>
      <c r="J72" s="240"/>
      <c r="P72" s="147"/>
      <c r="AG72" s="164"/>
      <c r="AH72" s="164"/>
      <c r="AI72" s="38"/>
      <c r="AJ72" s="38"/>
      <c r="AK72" s="38"/>
      <c r="AL72" s="38"/>
      <c r="AM72" s="168"/>
      <c r="AN72" s="202"/>
      <c r="AO72" s="202"/>
      <c r="AP72" s="216"/>
      <c r="AQ72" s="202"/>
      <c r="AR72" s="168"/>
      <c r="AT72" s="203"/>
    </row>
    <row r="73">
      <c r="A73" s="243" t="s">
        <v>224</v>
      </c>
      <c r="B73" s="244"/>
      <c r="C73" s="244"/>
      <c r="D73" s="244"/>
      <c r="E73" s="243" t="s">
        <v>225</v>
      </c>
      <c r="F73" s="245" t="s">
        <v>59</v>
      </c>
      <c r="G73" s="890" t="str">
        <f>IF(F73=F71,G71,G72)</f>
        <v>#N/A</v>
      </c>
      <c r="H73" s="244"/>
      <c r="I73" s="247"/>
      <c r="J73" s="247"/>
      <c r="P73" s="147"/>
      <c r="AG73" s="38"/>
      <c r="AH73" s="38"/>
      <c r="AI73" s="38"/>
      <c r="AJ73" s="38"/>
      <c r="AK73" s="38"/>
      <c r="AL73" s="38"/>
      <c r="AM73" s="168"/>
      <c r="AN73" s="168"/>
      <c r="AO73" s="202"/>
      <c r="AP73" s="142"/>
      <c r="AQ73" s="168"/>
      <c r="AR73" s="168"/>
      <c r="AT73" s="203"/>
    </row>
    <row r="74" ht="15.0" customHeight="1">
      <c r="P74" s="147"/>
      <c r="AG74" s="38"/>
      <c r="AH74" s="38"/>
      <c r="AI74" s="38"/>
      <c r="AJ74" s="38"/>
      <c r="AK74" s="38"/>
      <c r="AL74" s="38"/>
      <c r="AM74" s="168"/>
      <c r="AN74" s="168"/>
      <c r="AO74" s="202"/>
      <c r="AP74" s="142"/>
      <c r="AQ74" s="168"/>
      <c r="AR74" s="168"/>
      <c r="AT74" s="203"/>
    </row>
    <row r="75">
      <c r="P75" s="147"/>
      <c r="AG75" s="38"/>
      <c r="AH75" s="38"/>
      <c r="AI75" s="38"/>
      <c r="AJ75" s="38"/>
      <c r="AK75" s="38"/>
      <c r="AL75" s="38"/>
      <c r="AM75" s="168"/>
      <c r="AN75" s="168"/>
      <c r="AO75" s="202"/>
      <c r="AP75" s="142"/>
      <c r="AQ75" s="168"/>
      <c r="AR75" s="168"/>
      <c r="AT75" s="203"/>
    </row>
    <row r="76">
      <c r="A76" s="248" t="s">
        <v>226</v>
      </c>
      <c r="E76" s="204" t="s">
        <v>227</v>
      </c>
      <c r="P76" s="147"/>
      <c r="AG76" s="38"/>
      <c r="AH76" s="38"/>
      <c r="AI76" s="38"/>
      <c r="AJ76" s="38"/>
      <c r="AK76" s="38"/>
      <c r="AL76" s="38"/>
      <c r="AM76" s="168"/>
      <c r="AN76" s="138"/>
      <c r="AO76" s="138"/>
      <c r="AP76" s="138"/>
      <c r="AQ76" s="138"/>
      <c r="AR76" s="168"/>
      <c r="AT76" s="203"/>
    </row>
    <row r="77">
      <c r="A77" s="106" t="s">
        <v>228</v>
      </c>
      <c r="B77" s="106" t="s">
        <v>118</v>
      </c>
      <c r="C77" s="106" t="s">
        <v>121</v>
      </c>
      <c r="E77" s="249" t="s">
        <v>229</v>
      </c>
      <c r="F77" s="250" t="s">
        <v>230</v>
      </c>
      <c r="G77" s="251"/>
      <c r="H77" s="252"/>
      <c r="I77" s="250" t="s">
        <v>231</v>
      </c>
      <c r="J77" s="251"/>
      <c r="K77" s="251"/>
      <c r="L77" s="251"/>
      <c r="M77" s="251"/>
      <c r="N77" s="252"/>
      <c r="O77" s="253" t="s">
        <v>232</v>
      </c>
      <c r="P77" s="254" t="s">
        <v>233</v>
      </c>
      <c r="Q77" s="255" t="s">
        <v>234</v>
      </c>
      <c r="AM77" s="142"/>
      <c r="AO77" s="142"/>
      <c r="AP77" s="142"/>
      <c r="AQ77" s="142"/>
      <c r="AR77" s="168"/>
      <c r="AT77" s="203"/>
    </row>
    <row r="78">
      <c r="A78" s="108" t="s">
        <v>235</v>
      </c>
      <c r="B78" s="256">
        <f>SUM(P87,P135,P154,P173,P279,P298) * PARAMS("L") / 1024</f>
        <v>21.25915527</v>
      </c>
      <c r="C78" s="257"/>
      <c r="D78" s="38"/>
      <c r="E78" s="258" t="s">
        <v>236</v>
      </c>
      <c r="F78" s="259" t="s">
        <v>237</v>
      </c>
      <c r="G78" s="260"/>
      <c r="H78" s="261" t="s">
        <v>238</v>
      </c>
      <c r="I78" s="261" t="s">
        <v>239</v>
      </c>
      <c r="J78" s="261"/>
      <c r="K78" s="262" t="s">
        <v>40</v>
      </c>
      <c r="L78" s="262" t="s">
        <v>38</v>
      </c>
      <c r="M78" s="261" t="s">
        <v>125</v>
      </c>
      <c r="N78" s="261" t="s">
        <v>240</v>
      </c>
      <c r="O78" s="263" t="s">
        <v>63</v>
      </c>
      <c r="P78" s="264"/>
      <c r="Q78" s="262"/>
      <c r="AM78" s="142"/>
      <c r="AO78" s="138"/>
      <c r="AP78" s="138"/>
      <c r="AQ78" s="138"/>
      <c r="AR78" s="168"/>
      <c r="AT78" s="203"/>
    </row>
    <row r="79">
      <c r="A79" s="108" t="s">
        <v>241</v>
      </c>
      <c r="B79" s="265">
        <f>SUM($P$319,$P$410) * PARAMS("L") / 1024</f>
        <v>113.421875</v>
      </c>
      <c r="C79" s="172"/>
      <c r="D79" s="38"/>
      <c r="E79" s="266"/>
      <c r="F79" s="267"/>
      <c r="G79" s="268"/>
      <c r="H79" s="269" t="s">
        <v>242</v>
      </c>
      <c r="I79" s="270" t="s">
        <v>239</v>
      </c>
      <c r="J79" s="271"/>
      <c r="K79" s="270">
        <f t="shared" ref="K79:M79" si="11">PARAMS(K78)</f>
        <v>2048</v>
      </c>
      <c r="L79" s="270">
        <f t="shared" si="11"/>
        <v>1</v>
      </c>
      <c r="M79" s="270">
        <f t="shared" si="11"/>
        <v>7168</v>
      </c>
      <c r="N79" s="270" t="s">
        <v>240</v>
      </c>
      <c r="O79" s="272"/>
      <c r="P79" s="273">
        <f>SIZEOF_IN_MIB(J79:M79, $O78)</f>
        <v>14</v>
      </c>
      <c r="Q79" s="269"/>
      <c r="AM79" s="142"/>
      <c r="AN79" s="138"/>
      <c r="AO79" s="142"/>
      <c r="AP79" s="142"/>
      <c r="AQ79" s="138"/>
      <c r="AR79" s="168"/>
      <c r="AT79" s="203"/>
    </row>
    <row r="80">
      <c r="A80" s="198" t="s">
        <v>243</v>
      </c>
      <c r="B80" s="172"/>
      <c r="C80" s="172"/>
      <c r="D80" s="38"/>
      <c r="E80" s="266"/>
      <c r="F80" s="267"/>
      <c r="G80" s="268"/>
      <c r="H80" s="274" t="s">
        <v>244</v>
      </c>
      <c r="I80" s="274" t="s">
        <v>239</v>
      </c>
      <c r="J80" s="261"/>
      <c r="K80" s="262" t="s">
        <v>143</v>
      </c>
      <c r="L80" s="262"/>
      <c r="M80" s="262"/>
      <c r="N80" s="274" t="s">
        <v>240</v>
      </c>
      <c r="O80" s="275"/>
      <c r="P80" s="276"/>
      <c r="Q80" s="262"/>
      <c r="AM80" s="142"/>
      <c r="AN80" s="138"/>
      <c r="AO80" s="138"/>
      <c r="AP80" s="138"/>
      <c r="AQ80" s="138"/>
      <c r="AR80" s="168"/>
      <c r="AT80" s="203"/>
    </row>
    <row r="81">
      <c r="A81" s="108" t="s">
        <v>245</v>
      </c>
      <c r="B81" s="265">
        <f>SIZEOF_IN_MIB(PARAMS("B")*PARAMS("S")*PARAMS("L")*(PARAMS("c_kv")+PARAMS("h_rope")), PARAMS("kv_dtype"))/1024</f>
        <v>343.125</v>
      </c>
      <c r="C81" s="172"/>
      <c r="D81" s="38"/>
      <c r="E81" s="277"/>
      <c r="F81" s="278"/>
      <c r="G81" s="279"/>
      <c r="H81" s="269" t="s">
        <v>246</v>
      </c>
      <c r="I81" s="271" t="s">
        <v>239</v>
      </c>
      <c r="J81" s="270"/>
      <c r="K81" s="271">
        <f t="shared" ref="K81:M81" si="12">K79/SHARDING(K80)</f>
        <v>128</v>
      </c>
      <c r="L81" s="271">
        <f t="shared" si="12"/>
        <v>1</v>
      </c>
      <c r="M81" s="271">
        <f t="shared" si="12"/>
        <v>7168</v>
      </c>
      <c r="N81" s="271" t="s">
        <v>240</v>
      </c>
      <c r="O81" s="280"/>
      <c r="P81" s="273">
        <f>SIZEOF_IN_MIB(J81:M81, $O78)</f>
        <v>0.875</v>
      </c>
      <c r="Q81" s="269"/>
      <c r="AG81" s="2"/>
      <c r="AK81" s="203"/>
      <c r="AM81" s="142"/>
      <c r="AN81" s="138"/>
      <c r="AO81" s="138"/>
      <c r="AP81" s="138"/>
      <c r="AQ81" s="138"/>
      <c r="AR81" s="168"/>
      <c r="AT81" s="203"/>
    </row>
    <row r="82">
      <c r="A82" s="198" t="s">
        <v>247</v>
      </c>
      <c r="B82" s="281">
        <f>MAX(P87,P106,P127,P146,P165,P184,P233,P252,P271,P287,P325,P374,P447,P466)/1024</f>
        <v>0.0205078125</v>
      </c>
      <c r="C82" s="198"/>
      <c r="D82" s="38"/>
      <c r="E82" s="258" t="s">
        <v>248</v>
      </c>
      <c r="F82" s="282" t="s">
        <v>249</v>
      </c>
      <c r="G82" s="260"/>
      <c r="H82" s="261" t="s">
        <v>238</v>
      </c>
      <c r="I82" s="261" t="s">
        <v>239</v>
      </c>
      <c r="J82" s="261"/>
      <c r="K82" s="262" t="s">
        <v>40</v>
      </c>
      <c r="L82" s="262" t="s">
        <v>38</v>
      </c>
      <c r="M82" s="283" t="s">
        <v>125</v>
      </c>
      <c r="N82" s="261" t="s">
        <v>240</v>
      </c>
      <c r="O82" s="263" t="str">
        <f>EXTRACT_ACTIVATION_DTYPE(PARAMS("attn_proj_dtype"))</f>
        <v>bf16</v>
      </c>
      <c r="P82" s="264"/>
      <c r="Q82" s="263" t="b">
        <v>0</v>
      </c>
      <c r="AG82" s="2"/>
      <c r="AK82" s="231"/>
      <c r="AL82" s="232"/>
      <c r="AM82" s="168"/>
      <c r="AN82" s="138"/>
      <c r="AO82" s="138"/>
      <c r="AP82" s="138"/>
      <c r="AQ82" s="138"/>
      <c r="AR82" s="168"/>
      <c r="AT82" s="203"/>
    </row>
    <row r="83">
      <c r="A83" s="284" t="s">
        <v>250</v>
      </c>
      <c r="B83" s="285">
        <f>SUM(B78:B81)</f>
        <v>477.8060303</v>
      </c>
      <c r="C83" s="284" t="str">
        <f>"&lt;=" &amp; ($H$28 * PARAMS("num_devices")) &amp; " (Capacity)?"</f>
        <v>#N/A</v>
      </c>
      <c r="D83" s="38"/>
      <c r="E83" s="266"/>
      <c r="F83" s="267"/>
      <c r="G83" s="268"/>
      <c r="H83" s="269" t="s">
        <v>242</v>
      </c>
      <c r="I83" s="270" t="s">
        <v>239</v>
      </c>
      <c r="J83" s="271"/>
      <c r="K83" s="270">
        <f t="shared" ref="K83:M83" si="13">PARAMS(K82)</f>
        <v>2048</v>
      </c>
      <c r="L83" s="270">
        <f t="shared" si="13"/>
        <v>1</v>
      </c>
      <c r="M83" s="270">
        <f t="shared" si="13"/>
        <v>7168</v>
      </c>
      <c r="N83" s="270" t="s">
        <v>240</v>
      </c>
      <c r="O83" s="272"/>
      <c r="P83" s="273">
        <f>SIZEOF_IN_MIB(J83:M83, $O82)</f>
        <v>28</v>
      </c>
      <c r="Q83" s="272"/>
      <c r="AG83" s="2"/>
      <c r="AM83" s="38"/>
      <c r="AR83" s="38"/>
    </row>
    <row r="84">
      <c r="A84" s="172"/>
      <c r="B84" s="172"/>
      <c r="C84" s="172"/>
      <c r="D84" s="87"/>
      <c r="E84" s="266"/>
      <c r="F84" s="267"/>
      <c r="G84" s="268"/>
      <c r="H84" s="274" t="s">
        <v>244</v>
      </c>
      <c r="I84" s="274" t="s">
        <v>239</v>
      </c>
      <c r="J84" s="261"/>
      <c r="K84" s="262" t="s">
        <v>143</v>
      </c>
      <c r="L84" s="262"/>
      <c r="M84" s="274"/>
      <c r="N84" s="274" t="s">
        <v>240</v>
      </c>
      <c r="O84" s="275"/>
      <c r="P84" s="276"/>
      <c r="Q84" s="275"/>
    </row>
    <row r="85">
      <c r="A85" s="108" t="s">
        <v>251</v>
      </c>
      <c r="B85" s="256">
        <f>SUM(P89,P137,P156,P175,P281,P300) * PARAMS("L") / 1024</f>
        <v>21.25915527</v>
      </c>
      <c r="C85" s="257"/>
      <c r="D85" s="87"/>
      <c r="E85" s="266"/>
      <c r="F85" s="278"/>
      <c r="G85" s="279"/>
      <c r="H85" s="269" t="s">
        <v>246</v>
      </c>
      <c r="I85" s="271" t="s">
        <v>239</v>
      </c>
      <c r="J85" s="270"/>
      <c r="K85" s="271">
        <f t="shared" ref="K85:M85" si="14">K83/SHARDING(K84)</f>
        <v>128</v>
      </c>
      <c r="L85" s="271">
        <f t="shared" si="14"/>
        <v>1</v>
      </c>
      <c r="M85" s="271">
        <f t="shared" si="14"/>
        <v>7168</v>
      </c>
      <c r="N85" s="271" t="s">
        <v>240</v>
      </c>
      <c r="O85" s="280"/>
      <c r="P85" s="273">
        <f>SIZEOF_IN_MIB(J85:M85, $O82)</f>
        <v>1.75</v>
      </c>
      <c r="Q85" s="280"/>
      <c r="AG85" s="2"/>
    </row>
    <row r="86">
      <c r="A86" s="108" t="s">
        <v>252</v>
      </c>
      <c r="B86" s="265">
        <f>SUM(P369,P412) * PARAMS("L") / 1024</f>
        <v>20.015625</v>
      </c>
      <c r="C86" s="257"/>
      <c r="D86" s="87"/>
      <c r="E86" s="266"/>
      <c r="F86" s="259" t="s">
        <v>253</v>
      </c>
      <c r="G86" s="260"/>
      <c r="H86" s="274" t="s">
        <v>238</v>
      </c>
      <c r="I86" s="274" t="s">
        <v>239</v>
      </c>
      <c r="J86" s="261"/>
      <c r="K86" s="261"/>
      <c r="L86" s="286" t="s">
        <v>125</v>
      </c>
      <c r="M86" s="262" t="s">
        <v>142</v>
      </c>
      <c r="N86" s="274" t="s">
        <v>240</v>
      </c>
      <c r="O86" s="263" t="str">
        <f>EXTRACT_WEIGHT_DTYPE(PARAMS("attn_proj_dtype"))</f>
        <v>bf16</v>
      </c>
      <c r="P86" s="276"/>
      <c r="Q86" s="263" t="b">
        <v>0</v>
      </c>
      <c r="AP86" s="138"/>
      <c r="AQ86" s="138"/>
      <c r="AT86" s="149"/>
    </row>
    <row r="87">
      <c r="A87" s="198" t="s">
        <v>243</v>
      </c>
      <c r="B87" s="172"/>
      <c r="C87" s="257"/>
      <c r="D87" s="87"/>
      <c r="E87" s="266"/>
      <c r="F87" s="267"/>
      <c r="G87" s="268"/>
      <c r="H87" s="269" t="s">
        <v>242</v>
      </c>
      <c r="I87" s="271" t="s">
        <v>239</v>
      </c>
      <c r="J87" s="270"/>
      <c r="K87" s="270"/>
      <c r="L87" s="271">
        <f t="shared" ref="L87:M87" si="15">PARAMS(L86)</f>
        <v>7168</v>
      </c>
      <c r="M87" s="271">
        <f t="shared" si="15"/>
        <v>1536</v>
      </c>
      <c r="N87" s="271" t="s">
        <v>240</v>
      </c>
      <c r="O87" s="272"/>
      <c r="P87" s="273">
        <f>SIZEOF_IN_MIB(J87:M87, $O86)</f>
        <v>21</v>
      </c>
      <c r="Q87" s="272"/>
      <c r="AP87" s="142"/>
    </row>
    <row r="88">
      <c r="A88" s="108" t="s">
        <v>254</v>
      </c>
      <c r="B88" s="265">
        <f>B81/PARAMS("num_devices")</f>
        <v>21.4453125</v>
      </c>
      <c r="C88" s="257"/>
      <c r="D88" s="87"/>
      <c r="E88" s="266"/>
      <c r="F88" s="267"/>
      <c r="G88" s="268"/>
      <c r="H88" s="274" t="s">
        <v>244</v>
      </c>
      <c r="I88" s="274" t="s">
        <v>239</v>
      </c>
      <c r="J88" s="261"/>
      <c r="K88" s="261"/>
      <c r="L88" s="274"/>
      <c r="M88" s="274"/>
      <c r="N88" s="274" t="s">
        <v>240</v>
      </c>
      <c r="O88" s="275"/>
      <c r="P88" s="276"/>
      <c r="Q88" s="275"/>
      <c r="AP88" s="138"/>
      <c r="AQ88" s="138"/>
      <c r="AT88" s="149"/>
    </row>
    <row r="89">
      <c r="A89" s="108" t="s">
        <v>255</v>
      </c>
      <c r="B89" s="265">
        <f>MAX(P89,P108,P129,P148,P167,P186,P235,P254,P273,P289,P327,P376,P449,P468)/1024</f>
        <v>0.0205078125</v>
      </c>
      <c r="C89" s="257"/>
      <c r="D89" s="87"/>
      <c r="E89" s="266"/>
      <c r="F89" s="278"/>
      <c r="G89" s="279"/>
      <c r="H89" s="271" t="s">
        <v>246</v>
      </c>
      <c r="I89" s="271" t="s">
        <v>239</v>
      </c>
      <c r="J89" s="270"/>
      <c r="K89" s="270"/>
      <c r="L89" s="271">
        <f t="shared" ref="L89:M89" si="16">L87/SHARDING(L88)</f>
        <v>7168</v>
      </c>
      <c r="M89" s="271">
        <f t="shared" si="16"/>
        <v>1536</v>
      </c>
      <c r="N89" s="271" t="s">
        <v>240</v>
      </c>
      <c r="O89" s="280"/>
      <c r="P89" s="273">
        <f>SIZEOF_IN_MIB(J89:M89, $O86)</f>
        <v>21</v>
      </c>
      <c r="Q89" s="280"/>
    </row>
    <row r="90">
      <c r="A90" s="122" t="s">
        <v>256</v>
      </c>
      <c r="B90" s="287">
        <f>SUM(B85:B88)</f>
        <v>62.72009277</v>
      </c>
      <c r="C90" s="288" t="str">
        <f>"&lt;=" &amp; ($H$28) &amp; " (Capacity)?"</f>
        <v>#N/A</v>
      </c>
      <c r="D90" s="87"/>
      <c r="E90" s="266"/>
      <c r="F90" s="259" t="s">
        <v>257</v>
      </c>
      <c r="G90" s="260"/>
      <c r="H90" s="289" t="s">
        <v>238</v>
      </c>
      <c r="I90" s="289" t="s">
        <v>239</v>
      </c>
      <c r="J90" s="290"/>
      <c r="K90" s="195" t="s">
        <v>40</v>
      </c>
      <c r="L90" s="195" t="s">
        <v>38</v>
      </c>
      <c r="M90" s="195" t="s">
        <v>142</v>
      </c>
      <c r="N90" s="289" t="s">
        <v>240</v>
      </c>
      <c r="O90" s="291" t="s">
        <v>82</v>
      </c>
      <c r="P90" s="292"/>
      <c r="Q90" s="291" t="b">
        <v>0</v>
      </c>
    </row>
    <row r="91">
      <c r="A91" s="87"/>
      <c r="B91" s="87"/>
      <c r="C91" s="87"/>
      <c r="D91" s="87"/>
      <c r="E91" s="266"/>
      <c r="F91" s="267"/>
      <c r="G91" s="268"/>
      <c r="H91" s="195" t="s">
        <v>242</v>
      </c>
      <c r="I91" s="289" t="s">
        <v>239</v>
      </c>
      <c r="J91" s="290"/>
      <c r="K91" s="289">
        <f t="shared" ref="K91:M91" si="17">PARAMS(K90)</f>
        <v>2048</v>
      </c>
      <c r="L91" s="290">
        <f t="shared" si="17"/>
        <v>1</v>
      </c>
      <c r="M91" s="289">
        <f t="shared" si="17"/>
        <v>1536</v>
      </c>
      <c r="N91" s="289" t="s">
        <v>240</v>
      </c>
      <c r="O91" s="266"/>
      <c r="P91" s="292">
        <f>SIZEOF_IN_MIB(K91:M91, $O90)</f>
        <v>6</v>
      </c>
      <c r="Q91" s="266"/>
    </row>
    <row r="92">
      <c r="A92" s="87"/>
      <c r="B92" s="87"/>
      <c r="C92" s="87"/>
      <c r="D92" s="87"/>
      <c r="E92" s="266"/>
      <c r="F92" s="267"/>
      <c r="G92" s="268"/>
      <c r="H92" s="289" t="s">
        <v>244</v>
      </c>
      <c r="I92" s="289" t="s">
        <v>239</v>
      </c>
      <c r="J92" s="290"/>
      <c r="K92" s="195" t="s">
        <v>143</v>
      </c>
      <c r="L92" s="195"/>
      <c r="M92" s="289"/>
      <c r="N92" s="289" t="s">
        <v>240</v>
      </c>
      <c r="O92" s="266"/>
      <c r="P92" s="292"/>
      <c r="Q92" s="266"/>
    </row>
    <row r="93">
      <c r="A93" s="87"/>
      <c r="B93" s="87"/>
      <c r="C93" s="87"/>
      <c r="D93" s="87"/>
      <c r="E93" s="266"/>
      <c r="F93" s="278"/>
      <c r="G93" s="279"/>
      <c r="H93" s="289" t="s">
        <v>246</v>
      </c>
      <c r="I93" s="289" t="s">
        <v>239</v>
      </c>
      <c r="J93" s="290"/>
      <c r="K93" s="289">
        <f t="shared" ref="K93:M93" si="18">K91/SHARDING(K92)</f>
        <v>128</v>
      </c>
      <c r="L93" s="289">
        <f t="shared" si="18"/>
        <v>1</v>
      </c>
      <c r="M93" s="289">
        <f t="shared" si="18"/>
        <v>1536</v>
      </c>
      <c r="N93" s="289" t="s">
        <v>240</v>
      </c>
      <c r="O93" s="277"/>
      <c r="P93" s="292">
        <f>SIZEOF_IN_MIB(K93:M93, $O90)</f>
        <v>0.375</v>
      </c>
      <c r="Q93" s="277"/>
    </row>
    <row r="94">
      <c r="A94" s="87"/>
      <c r="B94" s="87"/>
      <c r="C94" s="87"/>
      <c r="E94" s="266"/>
      <c r="F94" s="296" t="s">
        <v>258</v>
      </c>
      <c r="G94" s="297" t="s">
        <v>259</v>
      </c>
      <c r="H94" s="298" t="s">
        <v>238</v>
      </c>
      <c r="I94" s="290" t="s">
        <v>239</v>
      </c>
      <c r="J94" s="290" t="str">
        <f t="array" ref="J94:M97">J78:M81</f>
        <v/>
      </c>
      <c r="K94" s="195" t="s">
        <v>40</v>
      </c>
      <c r="L94" s="195" t="s">
        <v>38</v>
      </c>
      <c r="M94" s="299" t="s">
        <v>125</v>
      </c>
      <c r="N94" s="290" t="s">
        <v>240</v>
      </c>
      <c r="O94" s="291" t="str">
        <f>O82</f>
        <v>bf16</v>
      </c>
      <c r="P94" s="290"/>
      <c r="Q94" s="291"/>
    </row>
    <row r="95">
      <c r="A95" s="87"/>
      <c r="B95" s="87"/>
      <c r="C95" s="87"/>
      <c r="E95" s="266"/>
      <c r="F95" s="266"/>
      <c r="G95" s="266"/>
      <c r="H95" s="300" t="s">
        <v>242</v>
      </c>
      <c r="I95" s="290" t="s">
        <v>239</v>
      </c>
      <c r="J95" s="289"/>
      <c r="K95" s="290">
        <v>2048.0</v>
      </c>
      <c r="L95" s="290">
        <v>1.0</v>
      </c>
      <c r="M95" s="290">
        <v>7168.0</v>
      </c>
      <c r="N95" s="290" t="s">
        <v>240</v>
      </c>
      <c r="O95" s="266"/>
      <c r="P95" s="301">
        <f>SIZEOF_IN_MIB(J95:M95, O94)</f>
        <v>28</v>
      </c>
      <c r="Q95" s="266"/>
    </row>
    <row r="96">
      <c r="A96" s="87"/>
      <c r="B96" s="87"/>
      <c r="C96" s="87"/>
      <c r="E96" s="266"/>
      <c r="F96" s="266"/>
      <c r="G96" s="266"/>
      <c r="H96" s="300" t="s">
        <v>260</v>
      </c>
      <c r="I96" s="289" t="s">
        <v>239</v>
      </c>
      <c r="J96" s="290"/>
      <c r="K96" s="195" t="s">
        <v>143</v>
      </c>
      <c r="L96" s="195"/>
      <c r="M96" s="195"/>
      <c r="N96" s="289" t="s">
        <v>240</v>
      </c>
      <c r="O96" s="266"/>
      <c r="P96" s="301"/>
      <c r="Q96" s="266"/>
    </row>
    <row r="97">
      <c r="A97" s="87"/>
      <c r="B97" s="87"/>
      <c r="C97" s="87"/>
      <c r="E97" s="266"/>
      <c r="F97" s="266"/>
      <c r="G97" s="266"/>
      <c r="H97" s="302" t="s">
        <v>261</v>
      </c>
      <c r="I97" s="274" t="s">
        <v>239</v>
      </c>
      <c r="J97" s="261"/>
      <c r="K97" s="274">
        <v>128.0</v>
      </c>
      <c r="L97" s="274">
        <v>1.0</v>
      </c>
      <c r="M97" s="274">
        <v>7168.0</v>
      </c>
      <c r="N97" s="262" t="s">
        <v>240</v>
      </c>
      <c r="O97" s="275"/>
      <c r="P97" s="303">
        <f>SIZEOF_IN_MIB(J97:M97, O94)</f>
        <v>1.75</v>
      </c>
      <c r="Q97" s="275"/>
    </row>
    <row r="98">
      <c r="A98" s="87"/>
      <c r="B98" s="87"/>
      <c r="C98" s="87"/>
      <c r="E98" s="266"/>
      <c r="F98" s="266"/>
      <c r="G98" s="277"/>
      <c r="H98" s="304" t="s">
        <v>262</v>
      </c>
      <c r="I98" s="271" t="s">
        <v>239</v>
      </c>
      <c r="J98" s="270"/>
      <c r="K98" s="269"/>
      <c r="L98" s="269"/>
      <c r="M98" s="269"/>
      <c r="N98" s="271" t="s">
        <v>240</v>
      </c>
      <c r="O98" s="280"/>
      <c r="P98" s="305"/>
      <c r="Q98" s="280"/>
      <c r="R98" s="38"/>
      <c r="S98" s="38"/>
      <c r="AG98" s="38"/>
      <c r="AH98" s="38"/>
      <c r="AI98" s="38"/>
      <c r="AJ98" s="38"/>
      <c r="AK98" s="38"/>
      <c r="AL98" s="38"/>
      <c r="AM98" s="38"/>
      <c r="AN98" s="38"/>
      <c r="AO98" s="38"/>
      <c r="AP98" s="38"/>
      <c r="AQ98" s="38"/>
      <c r="AR98" s="38"/>
      <c r="AS98" s="38"/>
      <c r="AT98" s="38"/>
    </row>
    <row r="99">
      <c r="A99" s="87"/>
      <c r="B99" s="87"/>
      <c r="C99" s="87"/>
      <c r="E99" s="266"/>
      <c r="F99" s="266"/>
      <c r="G99" s="306" t="s">
        <v>263</v>
      </c>
      <c r="H99" s="307"/>
      <c r="I99" s="308"/>
      <c r="J99" s="308"/>
      <c r="K99" s="308"/>
      <c r="L99" s="309"/>
      <c r="M99" s="309"/>
      <c r="N99" s="309"/>
      <c r="O99" s="308"/>
      <c r="P99" s="310"/>
      <c r="Q99" s="308"/>
      <c r="R99" s="38"/>
      <c r="S99" s="38"/>
      <c r="AG99" s="38"/>
      <c r="AH99" s="38"/>
      <c r="AI99" s="38"/>
      <c r="AJ99" s="38"/>
      <c r="AK99" s="38"/>
      <c r="AL99" s="38"/>
      <c r="AM99" s="38"/>
      <c r="AN99" s="38"/>
      <c r="AO99" s="38"/>
      <c r="AP99" s="38"/>
      <c r="AQ99" s="38"/>
      <c r="AR99" s="38"/>
      <c r="AS99" s="38"/>
      <c r="AT99" s="38"/>
    </row>
    <row r="100">
      <c r="A100" s="87"/>
      <c r="B100" s="87"/>
      <c r="C100" s="87"/>
      <c r="E100" s="266"/>
      <c r="F100" s="266"/>
      <c r="G100" s="311" t="s">
        <v>264</v>
      </c>
      <c r="H100" s="312">
        <f>SHARDING(K96)*SHARDING(L96)*SHARDING(M96)</f>
        <v>16</v>
      </c>
      <c r="I100" s="313"/>
      <c r="J100" s="313"/>
      <c r="K100" s="313"/>
      <c r="L100" s="314"/>
      <c r="M100" s="314"/>
      <c r="N100" s="314"/>
      <c r="O100" s="313"/>
      <c r="P100" s="315"/>
      <c r="Q100" s="313"/>
      <c r="R100" s="38"/>
      <c r="S100" s="38"/>
      <c r="AG100" s="38"/>
      <c r="AH100" s="38"/>
      <c r="AI100" s="38"/>
      <c r="AJ100" s="38"/>
      <c r="AK100" s="38"/>
      <c r="AL100" s="38"/>
      <c r="AM100" s="38"/>
      <c r="AN100" s="38"/>
      <c r="AO100" s="38"/>
      <c r="AP100" s="38"/>
      <c r="AQ100" s="38"/>
      <c r="AR100" s="38"/>
      <c r="AS100" s="38"/>
      <c r="AT100" s="38"/>
    </row>
    <row r="101">
      <c r="A101" s="87"/>
      <c r="B101" s="87"/>
      <c r="C101" s="87"/>
      <c r="E101" s="266"/>
      <c r="F101" s="266"/>
      <c r="G101" s="311" t="s">
        <v>265</v>
      </c>
      <c r="H101" s="316">
        <f>P97 * (H100-1)</f>
        <v>26.25</v>
      </c>
      <c r="I101" s="222"/>
      <c r="J101" s="317"/>
      <c r="K101" s="317"/>
      <c r="L101" s="318"/>
      <c r="M101" s="318"/>
      <c r="N101" s="318"/>
      <c r="O101" s="317"/>
      <c r="P101" s="319"/>
      <c r="Q101" s="317"/>
      <c r="R101" s="38"/>
      <c r="S101" s="38"/>
      <c r="AG101" s="38"/>
      <c r="AH101" s="38"/>
      <c r="AI101" s="38"/>
      <c r="AJ101" s="38"/>
      <c r="AK101" s="38"/>
      <c r="AL101" s="38"/>
      <c r="AM101" s="38"/>
      <c r="AN101" s="38"/>
      <c r="AO101" s="38"/>
      <c r="AP101" s="38"/>
      <c r="AQ101" s="38"/>
      <c r="AR101" s="38"/>
      <c r="AS101" s="38"/>
      <c r="AT101" s="38"/>
    </row>
    <row r="102">
      <c r="A102" s="87"/>
      <c r="B102" s="87"/>
      <c r="C102" s="87"/>
      <c r="E102" s="266"/>
      <c r="F102" s="266"/>
      <c r="G102" s="320" t="s">
        <v>266</v>
      </c>
      <c r="H102" s="321">
        <f>H101*H100</f>
        <v>420</v>
      </c>
      <c r="I102" s="313"/>
      <c r="J102" s="305"/>
      <c r="K102" s="305"/>
      <c r="L102" s="314"/>
      <c r="M102" s="314"/>
      <c r="N102" s="314"/>
      <c r="O102" s="313"/>
      <c r="P102" s="315"/>
      <c r="Q102" s="313"/>
      <c r="R102" s="38"/>
      <c r="S102" s="38"/>
      <c r="AG102" s="38"/>
      <c r="AH102" s="38"/>
      <c r="AI102" s="38"/>
      <c r="AJ102" s="38"/>
      <c r="AK102" s="38"/>
      <c r="AL102" s="38"/>
      <c r="AM102" s="38"/>
      <c r="AN102" s="38"/>
      <c r="AO102" s="38"/>
      <c r="AP102" s="38"/>
      <c r="AQ102" s="38"/>
      <c r="AR102" s="38"/>
      <c r="AS102" s="38"/>
      <c r="AT102" s="38"/>
    </row>
    <row r="103">
      <c r="A103" s="87"/>
      <c r="B103" s="87"/>
      <c r="C103" s="87"/>
      <c r="E103" s="266"/>
      <c r="F103" s="266"/>
      <c r="G103" s="322" t="s">
        <v>267</v>
      </c>
      <c r="H103" s="323" t="str">
        <f>IFS(H100=8,12,
H100=4,4,
H100=2,1,
H100=1,0,
TRUE,NA())</f>
        <v>#N/A</v>
      </c>
      <c r="I103" s="317"/>
      <c r="J103" s="317"/>
      <c r="K103" s="317"/>
      <c r="L103" s="318"/>
      <c r="M103" s="318"/>
      <c r="N103" s="318"/>
      <c r="O103" s="317"/>
      <c r="P103" s="319"/>
      <c r="Q103" s="317"/>
      <c r="R103" s="38"/>
      <c r="S103" s="38"/>
      <c r="AG103" s="38"/>
      <c r="AH103" s="38"/>
      <c r="AI103" s="38"/>
      <c r="AJ103" s="38"/>
      <c r="AK103" s="38"/>
      <c r="AL103" s="38"/>
      <c r="AM103" s="38"/>
      <c r="AN103" s="38"/>
      <c r="AO103" s="38"/>
      <c r="AP103" s="38"/>
      <c r="AQ103" s="38"/>
      <c r="AR103" s="38"/>
      <c r="AS103" s="38"/>
      <c r="AT103" s="38"/>
    </row>
    <row r="104">
      <c r="A104" s="87"/>
      <c r="B104" s="87"/>
      <c r="C104" s="87"/>
      <c r="E104" s="266"/>
      <c r="F104" s="266"/>
      <c r="G104" s="198" t="s">
        <v>268</v>
      </c>
      <c r="H104" s="324">
        <v>1.0</v>
      </c>
      <c r="I104" s="325"/>
      <c r="J104" s="325"/>
      <c r="K104" s="325"/>
      <c r="L104" s="326"/>
      <c r="M104" s="326"/>
      <c r="N104" s="326"/>
      <c r="O104" s="325"/>
      <c r="P104" s="327"/>
      <c r="Q104" s="325"/>
      <c r="R104" s="38"/>
      <c r="S104" s="38"/>
      <c r="AG104" s="38"/>
      <c r="AH104" s="38"/>
      <c r="AI104" s="38"/>
      <c r="AJ104" s="38"/>
      <c r="AK104" s="38"/>
      <c r="AL104" s="38"/>
      <c r="AM104" s="38"/>
      <c r="AN104" s="38"/>
      <c r="AO104" s="38"/>
      <c r="AP104" s="38"/>
      <c r="AQ104" s="38"/>
      <c r="AR104" s="38"/>
      <c r="AS104" s="38"/>
      <c r="AT104" s="38"/>
    </row>
    <row r="105">
      <c r="A105" s="87"/>
      <c r="B105" s="87"/>
      <c r="C105" s="87"/>
      <c r="E105" s="266"/>
      <c r="F105" s="266"/>
      <c r="G105" s="328" t="s">
        <v>269</v>
      </c>
      <c r="H105" s="329" t="str">
        <f>ALL_GATHER_CHIP2CHIP_TIME_MS2(H102 * H104, H103)</f>
        <v>#N/A</v>
      </c>
      <c r="I105" s="330"/>
      <c r="J105" s="330"/>
      <c r="K105" s="330"/>
      <c r="L105" s="331"/>
      <c r="M105" s="331"/>
      <c r="N105" s="331"/>
      <c r="O105" s="330"/>
      <c r="P105" s="332"/>
      <c r="Q105" s="330"/>
      <c r="R105" s="38"/>
      <c r="S105" s="38"/>
      <c r="AG105" s="38"/>
      <c r="AH105" s="38"/>
      <c r="AI105" s="38"/>
      <c r="AJ105" s="38"/>
      <c r="AK105" s="38"/>
      <c r="AL105" s="38"/>
      <c r="AM105" s="38"/>
      <c r="AN105" s="38"/>
      <c r="AO105" s="38"/>
      <c r="AP105" s="38"/>
      <c r="AQ105" s="38"/>
      <c r="AR105" s="38"/>
      <c r="AS105" s="38"/>
      <c r="AT105" s="38"/>
    </row>
    <row r="106">
      <c r="A106" s="87"/>
      <c r="B106" s="87"/>
      <c r="C106" s="87"/>
      <c r="E106" s="266"/>
      <c r="F106" s="266"/>
      <c r="G106" s="320"/>
      <c r="H106" s="333"/>
      <c r="I106" s="325"/>
      <c r="J106" s="325"/>
      <c r="K106" s="325"/>
      <c r="L106" s="326"/>
      <c r="M106" s="326"/>
      <c r="N106" s="326"/>
      <c r="O106" s="325"/>
      <c r="P106" s="327"/>
      <c r="Q106" s="325"/>
      <c r="R106" s="38"/>
      <c r="S106" s="38"/>
      <c r="AG106" s="38"/>
      <c r="AH106" s="38"/>
      <c r="AI106" s="38"/>
      <c r="AJ106" s="38"/>
      <c r="AK106" s="38"/>
      <c r="AL106" s="38"/>
      <c r="AM106" s="38"/>
      <c r="AN106" s="38"/>
      <c r="AO106" s="38"/>
      <c r="AP106" s="38"/>
      <c r="AQ106" s="38"/>
      <c r="AR106" s="38"/>
      <c r="AS106" s="38"/>
      <c r="AT106" s="38"/>
    </row>
    <row r="107">
      <c r="A107" s="87"/>
      <c r="B107" s="87"/>
      <c r="C107" s="87"/>
      <c r="E107" s="266"/>
      <c r="F107" s="266"/>
      <c r="G107" s="306" t="s">
        <v>270</v>
      </c>
      <c r="H107" s="307"/>
      <c r="I107" s="308"/>
      <c r="J107" s="308"/>
      <c r="K107" s="308"/>
      <c r="L107" s="309"/>
      <c r="M107" s="309"/>
      <c r="N107" s="309"/>
      <c r="O107" s="308"/>
      <c r="P107" s="310"/>
      <c r="Q107" s="308"/>
      <c r="R107" s="38"/>
      <c r="S107" s="38"/>
      <c r="AG107" s="38"/>
      <c r="AH107" s="38"/>
      <c r="AI107" s="38"/>
      <c r="AJ107" s="38"/>
      <c r="AK107" s="38"/>
      <c r="AL107" s="38"/>
      <c r="AM107" s="38"/>
      <c r="AN107" s="38"/>
      <c r="AO107" s="38"/>
      <c r="AP107" s="38"/>
      <c r="AQ107" s="38"/>
      <c r="AR107" s="38"/>
      <c r="AS107" s="38"/>
      <c r="AT107" s="38"/>
    </row>
    <row r="108">
      <c r="A108" s="87"/>
      <c r="B108" s="87"/>
      <c r="C108" s="87"/>
      <c r="E108" s="266"/>
      <c r="F108" s="266"/>
      <c r="G108" s="334" t="s">
        <v>271</v>
      </c>
      <c r="H108" s="335" t="s">
        <v>264</v>
      </c>
      <c r="I108" s="305"/>
      <c r="J108" s="336" t="str">
        <f>SHARDING(K96)*SHARDING(L96)*SHARDING(M96)/HW_SPEC("# of TensorCore per Chip")</f>
        <v>#N/A</v>
      </c>
      <c r="K108" s="325"/>
      <c r="L108" s="326"/>
      <c r="M108" s="326"/>
      <c r="N108" s="326"/>
      <c r="O108" s="325"/>
      <c r="P108" s="327"/>
      <c r="Q108" s="325"/>
      <c r="R108" s="38"/>
      <c r="S108" s="38"/>
      <c r="AG108" s="38"/>
      <c r="AH108" s="38"/>
      <c r="AI108" s="38"/>
      <c r="AJ108" s="38"/>
      <c r="AK108" s="38"/>
      <c r="AL108" s="38"/>
      <c r="AM108" s="38"/>
      <c r="AN108" s="38"/>
      <c r="AO108" s="38"/>
      <c r="AP108" s="38"/>
      <c r="AQ108" s="38"/>
      <c r="AR108" s="38"/>
      <c r="AS108" s="38"/>
      <c r="AT108" s="38"/>
    </row>
    <row r="109">
      <c r="A109" s="87"/>
      <c r="B109" s="87"/>
      <c r="C109" s="87"/>
      <c r="E109" s="266"/>
      <c r="F109" s="266"/>
      <c r="G109" s="266"/>
      <c r="H109" s="311" t="s">
        <v>265</v>
      </c>
      <c r="I109" s="172"/>
      <c r="J109" s="337" t="str">
        <f>P97 * HW_SPEC("# of TensorCore per Chip") * (J108-1)</f>
        <v>#N/A</v>
      </c>
      <c r="K109" s="338"/>
      <c r="L109" s="339"/>
      <c r="M109" s="339"/>
      <c r="N109" s="339"/>
      <c r="O109" s="338"/>
      <c r="P109" s="340"/>
      <c r="Q109" s="338"/>
      <c r="R109" s="38"/>
      <c r="S109" s="38"/>
      <c r="AG109" s="38"/>
      <c r="AH109" s="38"/>
      <c r="AI109" s="38"/>
      <c r="AJ109" s="38"/>
      <c r="AK109" s="38"/>
      <c r="AL109" s="38"/>
      <c r="AM109" s="38"/>
      <c r="AN109" s="38"/>
      <c r="AO109" s="38"/>
      <c r="AP109" s="38"/>
      <c r="AQ109" s="38"/>
      <c r="AR109" s="38"/>
      <c r="AS109" s="38"/>
      <c r="AT109" s="38"/>
    </row>
    <row r="110">
      <c r="A110" s="87"/>
      <c r="B110" s="87"/>
      <c r="C110" s="87"/>
      <c r="E110" s="266"/>
      <c r="F110" s="266"/>
      <c r="G110" s="266"/>
      <c r="H110" s="320" t="s">
        <v>266</v>
      </c>
      <c r="I110" s="172"/>
      <c r="J110" s="337" t="str">
        <f>J109*J108</f>
        <v>#N/A</v>
      </c>
      <c r="K110" s="338"/>
      <c r="L110" s="339"/>
      <c r="M110" s="339"/>
      <c r="N110" s="339"/>
      <c r="O110" s="338"/>
      <c r="P110" s="340"/>
      <c r="Q110" s="338"/>
      <c r="R110" s="38"/>
      <c r="S110" s="38"/>
      <c r="AG110" s="38"/>
      <c r="AH110" s="38"/>
      <c r="AI110" s="38"/>
      <c r="AJ110" s="38"/>
      <c r="AK110" s="38"/>
      <c r="AL110" s="38"/>
      <c r="AM110" s="38"/>
      <c r="AN110" s="38"/>
      <c r="AO110" s="38"/>
      <c r="AP110" s="38"/>
      <c r="AQ110" s="38"/>
      <c r="AR110" s="38"/>
      <c r="AS110" s="38"/>
      <c r="AT110" s="38"/>
    </row>
    <row r="111">
      <c r="A111" s="87"/>
      <c r="B111" s="87"/>
      <c r="C111" s="87"/>
      <c r="E111" s="266"/>
      <c r="F111" s="266"/>
      <c r="G111" s="266"/>
      <c r="H111" s="322" t="s">
        <v>267</v>
      </c>
      <c r="I111" s="172"/>
      <c r="J111" s="341" t="str">
        <f>IFS(J108=8,12,
J108=4,4,
J108=2,1,
J108=1,0,
TRUE,NA())</f>
        <v>#N/A</v>
      </c>
      <c r="K111" s="338"/>
      <c r="L111" s="339"/>
      <c r="M111" s="339"/>
      <c r="N111" s="339"/>
      <c r="O111" s="338"/>
      <c r="P111" s="340"/>
      <c r="Q111" s="338"/>
      <c r="R111" s="38"/>
      <c r="S111" s="38"/>
      <c r="AG111" s="38"/>
      <c r="AH111" s="38"/>
      <c r="AI111" s="38"/>
      <c r="AJ111" s="38"/>
      <c r="AK111" s="38"/>
      <c r="AL111" s="38"/>
      <c r="AM111" s="38"/>
      <c r="AN111" s="38"/>
      <c r="AO111" s="38"/>
      <c r="AP111" s="38"/>
      <c r="AQ111" s="38"/>
      <c r="AR111" s="38"/>
      <c r="AS111" s="38"/>
      <c r="AT111" s="38"/>
    </row>
    <row r="112">
      <c r="A112" s="87"/>
      <c r="B112" s="87"/>
      <c r="C112" s="87"/>
      <c r="E112" s="266"/>
      <c r="F112" s="266"/>
      <c r="G112" s="266"/>
      <c r="H112" s="198" t="s">
        <v>268</v>
      </c>
      <c r="I112" s="172"/>
      <c r="J112" s="342">
        <v>2.0</v>
      </c>
      <c r="K112" s="338"/>
      <c r="L112" s="339"/>
      <c r="M112" s="339"/>
      <c r="N112" s="339"/>
      <c r="O112" s="338"/>
      <c r="P112" s="340"/>
      <c r="Q112" s="338"/>
      <c r="R112" s="38"/>
      <c r="S112" s="38"/>
      <c r="AG112" s="38"/>
      <c r="AH112" s="38"/>
      <c r="AI112" s="38"/>
      <c r="AJ112" s="38"/>
      <c r="AK112" s="38"/>
      <c r="AL112" s="38"/>
      <c r="AM112" s="38"/>
      <c r="AN112" s="38"/>
      <c r="AO112" s="38"/>
      <c r="AP112" s="38"/>
      <c r="AQ112" s="38"/>
      <c r="AR112" s="38"/>
      <c r="AS112" s="38"/>
      <c r="AT112" s="38"/>
    </row>
    <row r="113">
      <c r="A113" s="87"/>
      <c r="B113" s="87"/>
      <c r="C113" s="87"/>
      <c r="E113" s="266"/>
      <c r="F113" s="266"/>
      <c r="G113" s="277"/>
      <c r="H113" s="311" t="s">
        <v>269</v>
      </c>
      <c r="I113" s="172"/>
      <c r="J113" s="343" t="str">
        <f>ALL_GATHER_CHIP2CHIP_TIME_MS2(J110 * J112, J111)</f>
        <v>#N/A</v>
      </c>
      <c r="K113" s="338"/>
      <c r="L113" s="339"/>
      <c r="M113" s="339"/>
      <c r="N113" s="339"/>
      <c r="O113" s="338"/>
      <c r="P113" s="340"/>
      <c r="Q113" s="338"/>
      <c r="R113" s="38"/>
      <c r="S113" s="38"/>
      <c r="AG113" s="38"/>
      <c r="AH113" s="38"/>
      <c r="AI113" s="38"/>
      <c r="AJ113" s="38"/>
      <c r="AK113" s="38"/>
      <c r="AL113" s="38"/>
      <c r="AM113" s="38"/>
      <c r="AN113" s="38"/>
      <c r="AO113" s="38"/>
      <c r="AP113" s="38"/>
      <c r="AQ113" s="38"/>
      <c r="AR113" s="38"/>
      <c r="AS113" s="38"/>
      <c r="AT113" s="38"/>
    </row>
    <row r="114">
      <c r="A114" s="87"/>
      <c r="B114" s="87"/>
      <c r="C114" s="87"/>
      <c r="E114" s="266"/>
      <c r="F114" s="266"/>
      <c r="G114" s="334" t="s">
        <v>272</v>
      </c>
      <c r="H114" s="322" t="s">
        <v>264</v>
      </c>
      <c r="I114" s="344"/>
      <c r="J114" s="345" t="str">
        <f>HW_SPEC("# of TensorCore per Chip")</f>
        <v>#N/A</v>
      </c>
      <c r="K114" s="338"/>
      <c r="L114" s="339"/>
      <c r="M114" s="339"/>
      <c r="N114" s="339"/>
      <c r="O114" s="338"/>
      <c r="P114" s="340"/>
      <c r="Q114" s="338"/>
      <c r="R114" s="38"/>
      <c r="S114" s="38"/>
      <c r="AG114" s="38"/>
      <c r="AH114" s="38"/>
      <c r="AI114" s="38"/>
      <c r="AJ114" s="38"/>
      <c r="AK114" s="38"/>
      <c r="AL114" s="38"/>
      <c r="AM114" s="38"/>
      <c r="AN114" s="38"/>
      <c r="AO114" s="38"/>
      <c r="AP114" s="38"/>
      <c r="AQ114" s="38"/>
      <c r="AR114" s="38"/>
      <c r="AS114" s="38"/>
      <c r="AT114" s="38"/>
    </row>
    <row r="115">
      <c r="A115" s="87"/>
      <c r="B115" s="87"/>
      <c r="C115" s="87"/>
      <c r="E115" s="266"/>
      <c r="F115" s="266"/>
      <c r="G115" s="266"/>
      <c r="H115" s="322" t="s">
        <v>265</v>
      </c>
      <c r="I115" s="344"/>
      <c r="J115" s="337" t="str">
        <f>P81 / J114 * (J114-1)</f>
        <v>#N/A</v>
      </c>
      <c r="K115" s="338"/>
      <c r="L115" s="339"/>
      <c r="M115" s="339"/>
      <c r="N115" s="339"/>
      <c r="O115" s="338"/>
      <c r="P115" s="340"/>
      <c r="Q115" s="338"/>
      <c r="R115" s="38"/>
      <c r="S115" s="38"/>
      <c r="AG115" s="38"/>
      <c r="AH115" s="38"/>
      <c r="AI115" s="38"/>
      <c r="AJ115" s="38"/>
      <c r="AK115" s="38"/>
      <c r="AL115" s="38"/>
      <c r="AM115" s="38"/>
      <c r="AN115" s="38"/>
      <c r="AO115" s="38"/>
      <c r="AP115" s="38"/>
      <c r="AQ115" s="38"/>
      <c r="AR115" s="38"/>
      <c r="AS115" s="38"/>
      <c r="AT115" s="38"/>
    </row>
    <row r="116">
      <c r="A116" s="87"/>
      <c r="B116" s="87"/>
      <c r="C116" s="87"/>
      <c r="E116" s="266"/>
      <c r="F116" s="266"/>
      <c r="G116" s="266"/>
      <c r="H116" s="322" t="s">
        <v>266</v>
      </c>
      <c r="I116" s="344"/>
      <c r="J116" s="337" t="str">
        <f>J115*J114</f>
        <v>#N/A</v>
      </c>
      <c r="K116" s="338"/>
      <c r="L116" s="339"/>
      <c r="M116" s="339"/>
      <c r="N116" s="339"/>
      <c r="O116" s="338"/>
      <c r="P116" s="340"/>
      <c r="Q116" s="338"/>
      <c r="R116" s="346"/>
      <c r="S116" s="346"/>
      <c r="AG116" s="38"/>
      <c r="AH116" s="38"/>
      <c r="AI116" s="38"/>
      <c r="AJ116" s="38"/>
      <c r="AK116" s="38"/>
      <c r="AL116" s="38"/>
      <c r="AM116" s="38"/>
      <c r="AN116" s="38"/>
      <c r="AO116" s="38"/>
      <c r="AP116" s="38"/>
      <c r="AQ116" s="38"/>
      <c r="AR116" s="38"/>
      <c r="AS116" s="38"/>
      <c r="AT116" s="38"/>
    </row>
    <row r="117">
      <c r="A117" s="87"/>
      <c r="B117" s="87"/>
      <c r="C117" s="87"/>
      <c r="E117" s="266"/>
      <c r="F117" s="266"/>
      <c r="G117" s="266"/>
      <c r="H117" s="322" t="s">
        <v>269</v>
      </c>
      <c r="I117" s="344"/>
      <c r="J117" s="347" t="str">
        <f>ALL_GATHER_CORE2CORE_TIME_MS(J116)</f>
        <v>#N/A</v>
      </c>
      <c r="K117" s="338"/>
      <c r="L117" s="339"/>
      <c r="M117" s="339"/>
      <c r="N117" s="339"/>
      <c r="O117" s="338"/>
      <c r="P117" s="340"/>
      <c r="Q117" s="338"/>
      <c r="R117" s="346"/>
      <c r="S117" s="346"/>
      <c r="AG117" s="38"/>
      <c r="AH117" s="38"/>
      <c r="AI117" s="38"/>
      <c r="AJ117" s="38"/>
      <c r="AK117" s="38"/>
      <c r="AL117" s="38"/>
      <c r="AM117" s="38"/>
      <c r="AN117" s="38"/>
      <c r="AO117" s="38"/>
      <c r="AP117" s="38"/>
      <c r="AQ117" s="38"/>
      <c r="AR117" s="38"/>
      <c r="AS117" s="38"/>
      <c r="AT117" s="38"/>
    </row>
    <row r="118">
      <c r="A118" s="87"/>
      <c r="B118" s="87"/>
      <c r="C118" s="87"/>
      <c r="E118" s="266"/>
      <c r="F118" s="266"/>
      <c r="G118" s="277"/>
      <c r="H118" s="320" t="s">
        <v>273</v>
      </c>
      <c r="I118" s="172"/>
      <c r="J118" s="347" t="str">
        <f>J117/J108</f>
        <v>#N/A</v>
      </c>
      <c r="K118" s="338"/>
      <c r="L118" s="339"/>
      <c r="M118" s="339"/>
      <c r="N118" s="339"/>
      <c r="O118" s="338"/>
      <c r="P118" s="340"/>
      <c r="Q118" s="338"/>
      <c r="R118" s="346"/>
      <c r="S118" s="346"/>
      <c r="AG118" s="38"/>
      <c r="AH118" s="38"/>
      <c r="AI118" s="38"/>
      <c r="AJ118" s="38"/>
      <c r="AK118" s="38"/>
      <c r="AL118" s="38"/>
      <c r="AM118" s="38"/>
      <c r="AN118" s="38"/>
      <c r="AO118" s="38"/>
      <c r="AP118" s="38"/>
      <c r="AQ118" s="38"/>
      <c r="AR118" s="38"/>
      <c r="AS118" s="38"/>
      <c r="AT118" s="38"/>
    </row>
    <row r="119">
      <c r="A119" s="87"/>
      <c r="B119" s="87"/>
      <c r="C119" s="87"/>
      <c r="E119" s="266"/>
      <c r="F119" s="266"/>
      <c r="G119" s="328" t="s">
        <v>274</v>
      </c>
      <c r="H119" s="348" t="str">
        <f>J113+J118</f>
        <v>#N/A</v>
      </c>
      <c r="I119" s="172"/>
      <c r="J119" s="343"/>
      <c r="K119" s="338"/>
      <c r="L119" s="339"/>
      <c r="M119" s="339"/>
      <c r="N119" s="339"/>
      <c r="O119" s="338"/>
      <c r="P119" s="340"/>
      <c r="Q119" s="338"/>
      <c r="R119" s="346"/>
      <c r="S119" s="346"/>
      <c r="AG119" s="38"/>
      <c r="AH119" s="38"/>
      <c r="AI119" s="38"/>
      <c r="AJ119" s="38"/>
      <c r="AK119" s="38"/>
      <c r="AL119" s="38"/>
      <c r="AM119" s="38"/>
      <c r="AN119" s="38"/>
      <c r="AO119" s="38"/>
      <c r="AP119" s="38"/>
      <c r="AQ119" s="38"/>
      <c r="AR119" s="38"/>
      <c r="AS119" s="38"/>
      <c r="AT119" s="38"/>
    </row>
    <row r="120">
      <c r="A120" s="87"/>
      <c r="B120" s="87"/>
      <c r="C120" s="87"/>
      <c r="E120" s="266"/>
      <c r="F120" s="266"/>
      <c r="G120" s="320"/>
      <c r="H120" s="348"/>
      <c r="I120" s="172"/>
      <c r="J120" s="343"/>
      <c r="K120" s="338"/>
      <c r="L120" s="339"/>
      <c r="M120" s="339"/>
      <c r="N120" s="339"/>
      <c r="O120" s="338"/>
      <c r="P120" s="340"/>
      <c r="Q120" s="338"/>
      <c r="R120" s="346"/>
      <c r="S120" s="346"/>
      <c r="AG120" s="38"/>
      <c r="AH120" s="38"/>
      <c r="AI120" s="38"/>
      <c r="AJ120" s="38"/>
      <c r="AK120" s="38"/>
      <c r="AL120" s="38"/>
      <c r="AM120" s="38"/>
      <c r="AN120" s="38"/>
      <c r="AO120" s="38"/>
      <c r="AP120" s="38"/>
      <c r="AQ120" s="38"/>
      <c r="AR120" s="38"/>
      <c r="AS120" s="38"/>
      <c r="AT120" s="38"/>
    </row>
    <row r="121">
      <c r="A121" s="87"/>
      <c r="B121" s="87"/>
      <c r="C121" s="87"/>
      <c r="E121" s="266"/>
      <c r="F121" s="266"/>
      <c r="G121" s="369" t="s">
        <v>280</v>
      </c>
      <c r="H121" s="370" t="s">
        <v>281</v>
      </c>
      <c r="I121" s="371"/>
      <c r="J121" s="371"/>
      <c r="K121" s="308"/>
      <c r="L121" s="309"/>
      <c r="M121" s="309"/>
      <c r="N121" s="309"/>
      <c r="O121" s="308"/>
      <c r="P121" s="310"/>
      <c r="Q121" s="308"/>
      <c r="R121" s="346"/>
      <c r="S121" s="346"/>
      <c r="AG121" s="38"/>
      <c r="AH121" s="38"/>
      <c r="AI121" s="38"/>
      <c r="AJ121" s="38"/>
      <c r="AK121" s="38"/>
      <c r="AL121" s="38"/>
      <c r="AM121" s="38"/>
      <c r="AN121" s="38"/>
      <c r="AO121" s="38"/>
      <c r="AP121" s="38"/>
      <c r="AQ121" s="38"/>
      <c r="AR121" s="38"/>
      <c r="AS121" s="38"/>
      <c r="AT121" s="38"/>
    </row>
    <row r="122">
      <c r="A122" s="87"/>
      <c r="B122" s="87"/>
      <c r="C122" s="87"/>
      <c r="E122" s="266"/>
      <c r="F122" s="266"/>
      <c r="G122" s="372" t="s">
        <v>282</v>
      </c>
      <c r="H122" s="373">
        <f>IFS(H121=G99,H105,
H121=G107,H119 ,
TRUE,0)</f>
        <v>0</v>
      </c>
      <c r="I122" s="374"/>
      <c r="J122" s="374"/>
      <c r="K122" s="374"/>
      <c r="L122" s="375"/>
      <c r="M122" s="375"/>
      <c r="N122" s="375"/>
      <c r="O122" s="376"/>
      <c r="P122" s="377"/>
      <c r="Q122" s="376"/>
      <c r="AG122" s="38"/>
      <c r="AH122" s="38"/>
      <c r="AI122" s="38"/>
      <c r="AJ122" s="38"/>
      <c r="AK122" s="38"/>
      <c r="AL122" s="38"/>
      <c r="AM122" s="38"/>
      <c r="AN122" s="38"/>
      <c r="AO122" s="38"/>
      <c r="AP122" s="38"/>
      <c r="AQ122" s="38"/>
      <c r="AR122" s="38"/>
      <c r="AS122" s="38"/>
      <c r="AT122" s="38"/>
    </row>
    <row r="123">
      <c r="A123" s="87"/>
      <c r="B123" s="87"/>
      <c r="C123" s="87"/>
      <c r="E123" s="266"/>
      <c r="F123" s="266"/>
      <c r="G123" s="378" t="s">
        <v>283</v>
      </c>
      <c r="H123" s="379" t="str">
        <f>IFS(PARAMS("topo")="2x2x2", (2+2+2)/2,
PARAMS("topo")="2x2", (2+2)/2,
TRUE, NA())</f>
        <v>#N/A</v>
      </c>
      <c r="I123" s="380"/>
      <c r="J123" s="380"/>
      <c r="K123" s="380"/>
      <c r="L123" s="381"/>
      <c r="M123" s="381"/>
      <c r="N123" s="381"/>
      <c r="O123" s="382"/>
      <c r="P123" s="383"/>
      <c r="Q123" s="382"/>
      <c r="AG123" s="38"/>
      <c r="AH123" s="38"/>
      <c r="AI123" s="38"/>
      <c r="AJ123" s="38"/>
      <c r="AK123" s="38"/>
      <c r="AL123" s="38"/>
      <c r="AM123" s="38"/>
      <c r="AN123" s="38"/>
      <c r="AO123" s="38"/>
      <c r="AP123" s="38"/>
      <c r="AQ123" s="38"/>
      <c r="AR123" s="38"/>
      <c r="AS123" s="38"/>
      <c r="AT123" s="38"/>
    </row>
    <row r="124">
      <c r="A124" s="87"/>
      <c r="B124" s="87"/>
      <c r="C124" s="87"/>
      <c r="E124" s="266"/>
      <c r="F124" s="277"/>
      <c r="G124" s="372" t="s">
        <v>284</v>
      </c>
      <c r="H124" s="373">
        <f>IF(H121="No Collectives", 0, H123 * HW_SPEC("Chip-to-Chip ICI Latency (ms)"))</f>
        <v>0</v>
      </c>
      <c r="I124" s="374"/>
      <c r="J124" s="374"/>
      <c r="K124" s="374"/>
      <c r="L124" s="375"/>
      <c r="M124" s="375"/>
      <c r="N124" s="375"/>
      <c r="O124" s="376"/>
      <c r="P124" s="377"/>
      <c r="Q124" s="376"/>
      <c r="AG124" s="38"/>
      <c r="AH124" s="38"/>
      <c r="AI124" s="38"/>
      <c r="AJ124" s="38"/>
      <c r="AK124" s="38"/>
      <c r="AL124" s="38"/>
      <c r="AM124" s="38"/>
      <c r="AN124" s="38"/>
      <c r="AO124" s="38"/>
      <c r="AP124" s="38"/>
      <c r="AQ124" s="38"/>
      <c r="AR124" s="38"/>
      <c r="AS124" s="38"/>
      <c r="AT124" s="38"/>
    </row>
    <row r="125">
      <c r="A125" s="87"/>
      <c r="B125" s="87"/>
      <c r="C125" s="87"/>
      <c r="E125" s="266"/>
      <c r="F125" s="384" t="s">
        <v>285</v>
      </c>
      <c r="G125" s="385" t="s">
        <v>286</v>
      </c>
      <c r="H125" s="381" t="str">
        <f>VLOOKUP(O82&amp;","&amp;O86,$T$3:$W$12,4, FALSE)</f>
        <v>bf16</v>
      </c>
      <c r="I125" s="386"/>
      <c r="J125" s="380"/>
      <c r="K125" s="380"/>
      <c r="L125" s="381"/>
      <c r="M125" s="381"/>
      <c r="N125" s="381"/>
      <c r="O125" s="380"/>
      <c r="P125" s="383"/>
      <c r="Q125" s="172"/>
      <c r="AG125" s="38"/>
      <c r="AH125" s="38"/>
      <c r="AI125" s="38"/>
      <c r="AJ125" s="38"/>
      <c r="AK125" s="38"/>
      <c r="AL125" s="38"/>
      <c r="AM125" s="38"/>
      <c r="AN125" s="38"/>
      <c r="AO125" s="38"/>
      <c r="AP125" s="38"/>
      <c r="AQ125" s="38"/>
      <c r="AR125" s="38"/>
      <c r="AS125" s="38"/>
      <c r="AT125" s="38"/>
    </row>
    <row r="126">
      <c r="A126" s="87"/>
      <c r="B126" s="87"/>
      <c r="C126" s="87"/>
      <c r="E126" s="266"/>
      <c r="F126" s="266"/>
      <c r="G126" s="385" t="s">
        <v>287</v>
      </c>
      <c r="H126" s="387" t="str">
        <f>CALCULATE_FLOPS(J85:M85,J89:M89,L89,1,H125)</f>
        <v>#N/A</v>
      </c>
      <c r="I126" s="386"/>
      <c r="J126" s="380"/>
      <c r="K126" s="380"/>
      <c r="L126" s="381"/>
      <c r="M126" s="381"/>
      <c r="N126" s="381"/>
      <c r="O126" s="380"/>
      <c r="P126" s="383"/>
      <c r="Q126" s="172"/>
      <c r="AG126" s="38"/>
      <c r="AH126" s="38"/>
      <c r="AI126" s="38"/>
      <c r="AJ126" s="38"/>
      <c r="AK126" s="38"/>
      <c r="AL126" s="38"/>
      <c r="AM126" s="38"/>
      <c r="AN126" s="38"/>
      <c r="AO126" s="38"/>
      <c r="AP126" s="38"/>
      <c r="AQ126" s="38"/>
      <c r="AR126" s="38"/>
      <c r="AS126" s="38"/>
      <c r="AT126" s="38"/>
    </row>
    <row r="127">
      <c r="A127" s="87"/>
      <c r="B127" s="87"/>
      <c r="C127" s="87"/>
      <c r="E127" s="266"/>
      <c r="F127" s="277"/>
      <c r="G127" s="388" t="s">
        <v>288</v>
      </c>
      <c r="H127" s="389" t="str">
        <f>COMPUTE_TIME_MS(H126, H125)</f>
        <v>#N/A</v>
      </c>
      <c r="I127" s="390"/>
      <c r="J127" s="391"/>
      <c r="K127" s="391"/>
      <c r="L127" s="392"/>
      <c r="M127" s="392"/>
      <c r="N127" s="392"/>
      <c r="O127" s="391"/>
      <c r="P127" s="393"/>
      <c r="Q127" s="172"/>
      <c r="AG127" s="38"/>
      <c r="AH127" s="38"/>
      <c r="AI127" s="38"/>
      <c r="AJ127" s="38"/>
      <c r="AK127" s="38"/>
      <c r="AL127" s="38"/>
      <c r="AM127" s="38"/>
      <c r="AN127" s="38"/>
      <c r="AO127" s="38"/>
      <c r="AP127" s="38"/>
      <c r="AQ127" s="38"/>
      <c r="AR127" s="38"/>
      <c r="AS127" s="38"/>
      <c r="AT127" s="38"/>
    </row>
    <row r="128">
      <c r="A128" s="87"/>
      <c r="B128" s="87"/>
      <c r="C128" s="87"/>
      <c r="E128" s="266"/>
      <c r="F128" s="384" t="s">
        <v>289</v>
      </c>
      <c r="G128" s="381" t="s">
        <v>290</v>
      </c>
      <c r="H128" s="394">
        <f>IF(Q82,0,P85)+IF(Q86,0,P89)+IF(Q90,0,P93)</f>
        <v>23.125</v>
      </c>
      <c r="I128" s="380"/>
      <c r="J128" s="380"/>
      <c r="K128" s="380"/>
      <c r="L128" s="381"/>
      <c r="M128" s="381"/>
      <c r="N128" s="381"/>
      <c r="O128" s="380"/>
      <c r="P128" s="383"/>
      <c r="Q128" s="172"/>
      <c r="AG128" s="38"/>
      <c r="AH128" s="38"/>
      <c r="AI128" s="38"/>
      <c r="AJ128" s="38"/>
      <c r="AK128" s="38"/>
      <c r="AL128" s="38"/>
      <c r="AM128" s="38"/>
      <c r="AN128" s="38"/>
      <c r="AO128" s="38"/>
      <c r="AP128" s="38"/>
      <c r="AQ128" s="38"/>
      <c r="AR128" s="38"/>
      <c r="AS128" s="38"/>
      <c r="AT128" s="38"/>
    </row>
    <row r="129">
      <c r="A129" s="87"/>
      <c r="B129" s="87"/>
      <c r="C129" s="87"/>
      <c r="E129" s="277"/>
      <c r="F129" s="277"/>
      <c r="G129" s="395" t="s">
        <v>291</v>
      </c>
      <c r="H129" s="396" t="str">
        <f>HBM_TIME_MS(H128)</f>
        <v>#N/A</v>
      </c>
      <c r="I129" s="391"/>
      <c r="J129" s="391"/>
      <c r="K129" s="391"/>
      <c r="L129" s="392"/>
      <c r="M129" s="392"/>
      <c r="N129" s="392"/>
      <c r="O129" s="391"/>
      <c r="P129" s="393"/>
      <c r="Q129" s="172"/>
      <c r="AH129" s="397"/>
      <c r="AI129" s="397"/>
      <c r="AJ129" s="397"/>
      <c r="AK129" s="38"/>
      <c r="AL129" s="38"/>
      <c r="AM129" s="38"/>
      <c r="AN129" s="38"/>
      <c r="AO129" s="38"/>
      <c r="AP129" s="38"/>
      <c r="AQ129" s="38"/>
      <c r="AR129" s="38"/>
      <c r="AS129" s="38"/>
      <c r="AT129" s="38"/>
    </row>
    <row r="130">
      <c r="E130" s="258" t="s">
        <v>292</v>
      </c>
      <c r="F130" s="282" t="s">
        <v>249</v>
      </c>
      <c r="G130" s="260"/>
      <c r="H130" s="290" t="s">
        <v>238</v>
      </c>
      <c r="I130" s="290" t="s">
        <v>239</v>
      </c>
      <c r="J130" s="290"/>
      <c r="K130" s="195" t="s">
        <v>40</v>
      </c>
      <c r="L130" s="195" t="s">
        <v>38</v>
      </c>
      <c r="M130" s="398" t="s">
        <v>142</v>
      </c>
      <c r="N130" s="290" t="s">
        <v>240</v>
      </c>
      <c r="O130" s="291" t="str">
        <f>EXTRACT_ACTIVATION_DTYPE(PARAMS("attn_proj_dtype"))</f>
        <v>bf16</v>
      </c>
      <c r="P130" s="292"/>
      <c r="Q130" s="291" t="b">
        <v>0</v>
      </c>
      <c r="R130" s="38"/>
      <c r="S130" s="38"/>
      <c r="AH130" s="397"/>
      <c r="AI130" s="397"/>
      <c r="AJ130" s="397"/>
      <c r="AK130" s="38"/>
      <c r="AL130" s="38"/>
      <c r="AM130" s="38"/>
      <c r="AN130" s="38"/>
      <c r="AO130" s="38"/>
      <c r="AP130" s="38"/>
      <c r="AQ130" s="38"/>
      <c r="AR130" s="38"/>
      <c r="AS130" s="38"/>
      <c r="AT130" s="38"/>
    </row>
    <row r="131">
      <c r="E131" s="266"/>
      <c r="F131" s="267"/>
      <c r="G131" s="268"/>
      <c r="H131" s="195" t="s">
        <v>242</v>
      </c>
      <c r="I131" s="290" t="s">
        <v>239</v>
      </c>
      <c r="J131" s="289"/>
      <c r="K131" s="289">
        <f t="shared" ref="K131:M131" si="19">PARAMS(K130)</f>
        <v>2048</v>
      </c>
      <c r="L131" s="290">
        <f t="shared" si="19"/>
        <v>1</v>
      </c>
      <c r="M131" s="290">
        <f t="shared" si="19"/>
        <v>1536</v>
      </c>
      <c r="N131" s="290" t="s">
        <v>240</v>
      </c>
      <c r="O131" s="266"/>
      <c r="P131" s="292">
        <f>SIZEOF_IN_MIB(J131:M131, $O130)</f>
        <v>6</v>
      </c>
      <c r="Q131" s="266"/>
      <c r="R131" s="38"/>
      <c r="S131" s="38"/>
      <c r="AH131" s="397"/>
      <c r="AI131" s="397"/>
      <c r="AJ131" s="397"/>
      <c r="AK131" s="38"/>
      <c r="AL131" s="38"/>
      <c r="AM131" s="38"/>
      <c r="AN131" s="38"/>
      <c r="AO131" s="38"/>
      <c r="AP131" s="38"/>
      <c r="AQ131" s="38"/>
      <c r="AR131" s="38"/>
      <c r="AS131" s="38"/>
      <c r="AT131" s="38"/>
    </row>
    <row r="132">
      <c r="E132" s="266"/>
      <c r="F132" s="267"/>
      <c r="G132" s="268"/>
      <c r="H132" s="289" t="s">
        <v>244</v>
      </c>
      <c r="I132" s="289" t="s">
        <v>239</v>
      </c>
      <c r="J132" s="290"/>
      <c r="K132" s="195" t="s">
        <v>143</v>
      </c>
      <c r="L132" s="195"/>
      <c r="M132" s="289"/>
      <c r="N132" s="289" t="s">
        <v>240</v>
      </c>
      <c r="O132" s="266"/>
      <c r="P132" s="292"/>
      <c r="Q132" s="266"/>
      <c r="R132" s="38"/>
      <c r="S132" s="38"/>
      <c r="AH132" s="397"/>
      <c r="AI132" s="397"/>
      <c r="AJ132" s="397"/>
      <c r="AK132" s="38"/>
      <c r="AL132" s="38"/>
      <c r="AM132" s="38"/>
      <c r="AN132" s="38"/>
      <c r="AO132" s="38"/>
      <c r="AP132" s="38"/>
      <c r="AQ132" s="38"/>
      <c r="AR132" s="38"/>
      <c r="AS132" s="38"/>
      <c r="AT132" s="38"/>
    </row>
    <row r="133">
      <c r="E133" s="266"/>
      <c r="F133" s="278"/>
      <c r="G133" s="279"/>
      <c r="H133" s="195" t="s">
        <v>246</v>
      </c>
      <c r="I133" s="289" t="s">
        <v>239</v>
      </c>
      <c r="J133" s="290"/>
      <c r="K133" s="289">
        <f t="shared" ref="K133:M133" si="20">K131/SHARDING(K132)</f>
        <v>128</v>
      </c>
      <c r="L133" s="289">
        <f t="shared" si="20"/>
        <v>1</v>
      </c>
      <c r="M133" s="289">
        <f t="shared" si="20"/>
        <v>1536</v>
      </c>
      <c r="N133" s="289" t="s">
        <v>240</v>
      </c>
      <c r="O133" s="277"/>
      <c r="P133" s="292">
        <f>SIZEOF_IN_MIB(J133:M133, $O130)</f>
        <v>0.375</v>
      </c>
      <c r="Q133" s="277"/>
      <c r="R133" s="38"/>
      <c r="S133" s="38"/>
      <c r="AK133" s="38"/>
      <c r="AL133" s="38"/>
      <c r="AM133" s="38"/>
      <c r="AN133" s="38"/>
      <c r="AO133" s="38"/>
      <c r="AP133" s="38"/>
      <c r="AQ133" s="38"/>
      <c r="AR133" s="38"/>
      <c r="AS133" s="38"/>
      <c r="AT133" s="38"/>
    </row>
    <row r="134">
      <c r="E134" s="266"/>
      <c r="F134" s="259" t="s">
        <v>253</v>
      </c>
      <c r="G134" s="260"/>
      <c r="H134" s="289" t="s">
        <v>238</v>
      </c>
      <c r="I134" s="289" t="s">
        <v>239</v>
      </c>
      <c r="J134" s="290"/>
      <c r="K134" s="398" t="s">
        <v>142</v>
      </c>
      <c r="L134" s="195" t="s">
        <v>154</v>
      </c>
      <c r="M134" s="195" t="s">
        <v>156</v>
      </c>
      <c r="N134" s="289" t="s">
        <v>240</v>
      </c>
      <c r="O134" s="291" t="str">
        <f>EXTRACT_WEIGHT_DTYPE(PARAMS("attn_proj_dtype"))</f>
        <v>bf16</v>
      </c>
      <c r="P134" s="292"/>
      <c r="Q134" s="291" t="b">
        <v>0</v>
      </c>
      <c r="R134" s="38"/>
      <c r="S134" s="38"/>
      <c r="AK134" s="38"/>
      <c r="AL134" s="38"/>
      <c r="AM134" s="38"/>
      <c r="AN134" s="38"/>
      <c r="AO134" s="38"/>
      <c r="AP134" s="38"/>
      <c r="AQ134" s="38"/>
      <c r="AR134" s="38"/>
      <c r="AS134" s="38"/>
      <c r="AT134" s="38"/>
    </row>
    <row r="135">
      <c r="E135" s="266"/>
      <c r="F135" s="267"/>
      <c r="G135" s="268"/>
      <c r="H135" s="195" t="s">
        <v>242</v>
      </c>
      <c r="I135" s="289" t="s">
        <v>239</v>
      </c>
      <c r="J135" s="290"/>
      <c r="K135" s="289">
        <f t="shared" ref="K135:M135" si="21">PARAMS(K134)</f>
        <v>1536</v>
      </c>
      <c r="L135" s="289">
        <f t="shared" si="21"/>
        <v>128</v>
      </c>
      <c r="M135" s="289">
        <f t="shared" si="21"/>
        <v>192</v>
      </c>
      <c r="N135" s="289" t="s">
        <v>240</v>
      </c>
      <c r="O135" s="266"/>
      <c r="P135" s="292">
        <f>SIZEOF_IN_MIB(J135:M135, $O134)</f>
        <v>72</v>
      </c>
      <c r="Q135" s="266"/>
      <c r="R135" s="38"/>
      <c r="S135" s="38"/>
      <c r="AK135" s="38"/>
      <c r="AL135" s="38"/>
      <c r="AM135" s="38"/>
      <c r="AN135" s="38"/>
      <c r="AO135" s="38"/>
      <c r="AP135" s="38"/>
      <c r="AQ135" s="38"/>
      <c r="AR135" s="38"/>
      <c r="AS135" s="38"/>
      <c r="AT135" s="38"/>
    </row>
    <row r="136">
      <c r="E136" s="266"/>
      <c r="F136" s="267"/>
      <c r="G136" s="268"/>
      <c r="H136" s="289" t="s">
        <v>244</v>
      </c>
      <c r="I136" s="289" t="s">
        <v>239</v>
      </c>
      <c r="J136" s="290"/>
      <c r="K136" s="290"/>
      <c r="L136" s="289"/>
      <c r="M136" s="289"/>
      <c r="N136" s="289" t="s">
        <v>240</v>
      </c>
      <c r="O136" s="266"/>
      <c r="P136" s="292"/>
      <c r="Q136" s="266"/>
      <c r="R136" s="38"/>
      <c r="S136" s="38"/>
      <c r="AK136" s="38"/>
      <c r="AL136" s="38"/>
      <c r="AM136" s="38"/>
      <c r="AN136" s="38"/>
      <c r="AO136" s="38"/>
      <c r="AP136" s="38"/>
      <c r="AQ136" s="38"/>
      <c r="AR136" s="38"/>
      <c r="AS136" s="38"/>
      <c r="AT136" s="38"/>
    </row>
    <row r="137">
      <c r="E137" s="266"/>
      <c r="F137" s="278"/>
      <c r="G137" s="279"/>
      <c r="H137" s="274" t="s">
        <v>246</v>
      </c>
      <c r="I137" s="274" t="s">
        <v>239</v>
      </c>
      <c r="J137" s="261"/>
      <c r="K137" s="274">
        <f t="shared" ref="K137:M137" si="22">K135/SHARDING(K136)</f>
        <v>1536</v>
      </c>
      <c r="L137" s="274">
        <f t="shared" si="22"/>
        <v>128</v>
      </c>
      <c r="M137" s="274">
        <f t="shared" si="22"/>
        <v>192</v>
      </c>
      <c r="N137" s="274" t="s">
        <v>240</v>
      </c>
      <c r="O137" s="241"/>
      <c r="P137" s="276">
        <f>SIZEOF_IN_MIB(J137:M137, $O134)</f>
        <v>72</v>
      </c>
      <c r="Q137" s="241"/>
      <c r="R137" s="38"/>
      <c r="S137" s="38"/>
      <c r="AK137" s="38"/>
      <c r="AL137" s="38"/>
      <c r="AM137" s="38"/>
      <c r="AN137" s="38"/>
      <c r="AO137" s="38"/>
      <c r="AP137" s="38"/>
      <c r="AQ137" s="38"/>
      <c r="AR137" s="38"/>
      <c r="AS137" s="38"/>
      <c r="AT137" s="38"/>
    </row>
    <row r="138">
      <c r="E138" s="266"/>
      <c r="F138" s="259" t="s">
        <v>257</v>
      </c>
      <c r="G138" s="260"/>
      <c r="H138" s="271" t="s">
        <v>238</v>
      </c>
      <c r="I138" s="271" t="s">
        <v>239</v>
      </c>
      <c r="J138" s="269" t="s">
        <v>40</v>
      </c>
      <c r="K138" s="269" t="s">
        <v>38</v>
      </c>
      <c r="L138" s="269" t="s">
        <v>154</v>
      </c>
      <c r="M138" s="269" t="s">
        <v>156</v>
      </c>
      <c r="N138" s="271" t="s">
        <v>240</v>
      </c>
      <c r="O138" s="399" t="s">
        <v>82</v>
      </c>
      <c r="P138" s="273"/>
      <c r="Q138" s="399" t="b">
        <v>0</v>
      </c>
      <c r="R138" s="38"/>
      <c r="S138" s="38"/>
      <c r="AK138" s="38"/>
      <c r="AL138" s="38"/>
      <c r="AM138" s="38"/>
      <c r="AN138" s="38"/>
      <c r="AO138" s="38"/>
      <c r="AP138" s="38"/>
      <c r="AQ138" s="38"/>
      <c r="AR138" s="38"/>
      <c r="AS138" s="38"/>
      <c r="AT138" s="38"/>
    </row>
    <row r="139">
      <c r="E139" s="266"/>
      <c r="F139" s="267"/>
      <c r="G139" s="268"/>
      <c r="H139" s="262" t="s">
        <v>242</v>
      </c>
      <c r="I139" s="274" t="s">
        <v>239</v>
      </c>
      <c r="J139" s="274">
        <f t="shared" ref="J139:M139" si="23">PARAMS(J138)</f>
        <v>2048</v>
      </c>
      <c r="K139" s="274">
        <f t="shared" si="23"/>
        <v>1</v>
      </c>
      <c r="L139" s="274">
        <f t="shared" si="23"/>
        <v>128</v>
      </c>
      <c r="M139" s="274">
        <f t="shared" si="23"/>
        <v>192</v>
      </c>
      <c r="N139" s="274" t="s">
        <v>240</v>
      </c>
      <c r="O139" s="275"/>
      <c r="P139" s="276">
        <f>SIZEOF_IN_MIB(J139:M139, $O138)</f>
        <v>96</v>
      </c>
      <c r="Q139" s="275"/>
      <c r="R139" s="38"/>
      <c r="S139" s="38"/>
      <c r="AK139" s="38"/>
      <c r="AL139" s="38"/>
      <c r="AM139" s="38"/>
      <c r="AN139" s="38"/>
      <c r="AO139" s="38"/>
      <c r="AP139" s="38"/>
      <c r="AQ139" s="38"/>
      <c r="AR139" s="38"/>
      <c r="AS139" s="38"/>
      <c r="AT139" s="38"/>
    </row>
    <row r="140">
      <c r="E140" s="266"/>
      <c r="F140" s="267"/>
      <c r="G140" s="268"/>
      <c r="H140" s="271" t="s">
        <v>244</v>
      </c>
      <c r="I140" s="271" t="s">
        <v>239</v>
      </c>
      <c r="J140" s="269" t="s">
        <v>143</v>
      </c>
      <c r="K140" s="269"/>
      <c r="L140" s="269"/>
      <c r="M140" s="271"/>
      <c r="N140" s="271" t="s">
        <v>240</v>
      </c>
      <c r="O140" s="272"/>
      <c r="P140" s="273"/>
      <c r="Q140" s="272"/>
      <c r="R140" s="38"/>
      <c r="S140" s="38"/>
      <c r="AK140" s="38"/>
      <c r="AL140" s="38"/>
      <c r="AM140" s="38"/>
      <c r="AN140" s="38"/>
      <c r="AO140" s="38"/>
      <c r="AP140" s="38"/>
      <c r="AQ140" s="38"/>
      <c r="AR140" s="38"/>
      <c r="AS140" s="38"/>
      <c r="AT140" s="38"/>
    </row>
    <row r="141">
      <c r="E141" s="266"/>
      <c r="F141" s="278"/>
      <c r="G141" s="279"/>
      <c r="H141" s="274" t="s">
        <v>246</v>
      </c>
      <c r="I141" s="274" t="s">
        <v>239</v>
      </c>
      <c r="J141" s="274">
        <f t="shared" ref="J141:M141" si="24">J139/SHARDING(J140)</f>
        <v>128</v>
      </c>
      <c r="K141" s="274">
        <f t="shared" si="24"/>
        <v>1</v>
      </c>
      <c r="L141" s="274">
        <f t="shared" si="24"/>
        <v>128</v>
      </c>
      <c r="M141" s="274">
        <f t="shared" si="24"/>
        <v>192</v>
      </c>
      <c r="N141" s="274" t="s">
        <v>240</v>
      </c>
      <c r="O141" s="241"/>
      <c r="P141" s="276">
        <f>SIZEOF_IN_MIB(J141:M141, $O138)</f>
        <v>6</v>
      </c>
      <c r="Q141" s="241"/>
      <c r="R141" s="38"/>
      <c r="S141" s="38"/>
      <c r="AK141" s="38"/>
      <c r="AL141" s="38"/>
      <c r="AM141" s="38"/>
      <c r="AN141" s="38"/>
      <c r="AO141" s="38"/>
      <c r="AP141" s="38"/>
      <c r="AQ141" s="38"/>
      <c r="AR141" s="38"/>
      <c r="AS141" s="38"/>
      <c r="AT141" s="38"/>
    </row>
    <row r="142">
      <c r="E142" s="266"/>
      <c r="F142" s="400" t="s">
        <v>293</v>
      </c>
      <c r="G142" s="385" t="s">
        <v>45</v>
      </c>
      <c r="H142" s="423"/>
      <c r="I142" s="424"/>
      <c r="J142" s="270"/>
      <c r="K142" s="270"/>
      <c r="L142" s="271"/>
      <c r="M142" s="271"/>
      <c r="N142" s="271"/>
      <c r="O142" s="270"/>
      <c r="P142" s="273"/>
      <c r="Q142" s="305"/>
      <c r="R142" s="38"/>
      <c r="S142" s="38"/>
      <c r="AK142" s="38"/>
      <c r="AL142" s="38"/>
      <c r="AM142" s="38"/>
      <c r="AN142" s="38"/>
      <c r="AO142" s="38"/>
      <c r="AP142" s="38"/>
      <c r="AQ142" s="38"/>
      <c r="AR142" s="38"/>
      <c r="AS142" s="38"/>
      <c r="AT142" s="38"/>
    </row>
    <row r="143">
      <c r="E143" s="266"/>
      <c r="F143" s="277"/>
      <c r="G143" s="385"/>
      <c r="H143" s="274"/>
      <c r="I143" s="418"/>
      <c r="J143" s="261"/>
      <c r="K143" s="261"/>
      <c r="L143" s="274"/>
      <c r="M143" s="274"/>
      <c r="N143" s="274"/>
      <c r="O143" s="261"/>
      <c r="P143" s="276"/>
      <c r="Q143" s="222"/>
      <c r="R143" s="38"/>
      <c r="S143" s="38"/>
      <c r="AK143" s="38"/>
      <c r="AL143" s="38"/>
      <c r="AM143" s="38"/>
      <c r="AN143" s="38"/>
      <c r="AO143" s="38"/>
      <c r="AP143" s="38"/>
      <c r="AQ143" s="38"/>
      <c r="AR143" s="38"/>
      <c r="AS143" s="38"/>
      <c r="AT143" s="38"/>
    </row>
    <row r="144">
      <c r="E144" s="266"/>
      <c r="F144" s="384" t="s">
        <v>285</v>
      </c>
      <c r="G144" s="385" t="s">
        <v>286</v>
      </c>
      <c r="H144" s="271" t="str">
        <f>VLOOKUP(O130&amp;","&amp;O134,$T$3:$W$12,4, FALSE)</f>
        <v>bf16</v>
      </c>
      <c r="I144" s="419"/>
      <c r="J144" s="270"/>
      <c r="K144" s="270"/>
      <c r="L144" s="271"/>
      <c r="M144" s="271"/>
      <c r="N144" s="271"/>
      <c r="O144" s="270"/>
      <c r="P144" s="273"/>
      <c r="Q144" s="305"/>
      <c r="R144" s="38"/>
      <c r="S144" s="38"/>
      <c r="AK144" s="38"/>
      <c r="AL144" s="38"/>
      <c r="AM144" s="38"/>
      <c r="AN144" s="38"/>
      <c r="AO144" s="38"/>
      <c r="AP144" s="38"/>
      <c r="AQ144" s="38"/>
      <c r="AR144" s="38"/>
      <c r="AS144" s="38"/>
      <c r="AT144" s="38"/>
    </row>
    <row r="145">
      <c r="E145" s="266"/>
      <c r="F145" s="266"/>
      <c r="G145" s="381" t="s">
        <v>299</v>
      </c>
      <c r="H145" s="420" t="str">
        <f>CALCULATE_FLOPS(K133:M133,K137:M137,K137,1,H144)</f>
        <v>#N/A</v>
      </c>
      <c r="I145" s="418"/>
      <c r="J145" s="261"/>
      <c r="K145" s="261"/>
      <c r="L145" s="274"/>
      <c r="M145" s="274"/>
      <c r="N145" s="274"/>
      <c r="O145" s="261"/>
      <c r="P145" s="276"/>
      <c r="Q145" s="222"/>
      <c r="R145" s="38"/>
      <c r="S145" s="38"/>
      <c r="AK145" s="38"/>
      <c r="AL145" s="38"/>
      <c r="AM145" s="38"/>
      <c r="AN145" s="38"/>
      <c r="AO145" s="38"/>
      <c r="AP145" s="38"/>
      <c r="AQ145" s="38"/>
      <c r="AR145" s="38"/>
      <c r="AS145" s="38"/>
      <c r="AT145" s="38"/>
    </row>
    <row r="146">
      <c r="A146" s="164"/>
      <c r="B146" s="38"/>
      <c r="C146" s="38"/>
      <c r="D146" s="38"/>
      <c r="E146" s="266"/>
      <c r="F146" s="277"/>
      <c r="G146" s="388" t="s">
        <v>288</v>
      </c>
      <c r="H146" s="421" t="str">
        <f>COMPUTE_TIME_MS(H145, H144)</f>
        <v>#N/A</v>
      </c>
      <c r="I146" s="390"/>
      <c r="J146" s="391"/>
      <c r="K146" s="391"/>
      <c r="L146" s="392"/>
      <c r="M146" s="392"/>
      <c r="N146" s="392"/>
      <c r="O146" s="391"/>
      <c r="P146" s="393"/>
      <c r="Q146" s="305"/>
      <c r="R146" s="38"/>
      <c r="S146" s="38"/>
      <c r="AK146" s="38"/>
      <c r="AL146" s="38"/>
      <c r="AM146" s="38"/>
      <c r="AN146" s="38"/>
      <c r="AO146" s="38"/>
      <c r="AP146" s="38"/>
      <c r="AQ146" s="38"/>
      <c r="AR146" s="38"/>
      <c r="AS146" s="38"/>
      <c r="AT146" s="38"/>
    </row>
    <row r="147">
      <c r="A147" s="164"/>
      <c r="B147" s="38"/>
      <c r="C147" s="38"/>
      <c r="D147" s="38"/>
      <c r="E147" s="266"/>
      <c r="F147" s="384" t="s">
        <v>289</v>
      </c>
      <c r="G147" s="381" t="s">
        <v>290</v>
      </c>
      <c r="H147" s="303">
        <f>IF(Q130,0,P133)+IF(Q134,0,P137)+IF(Q138,0,P141)</f>
        <v>78.375</v>
      </c>
      <c r="I147" s="261"/>
      <c r="J147" s="261"/>
      <c r="K147" s="261"/>
      <c r="L147" s="274"/>
      <c r="M147" s="274"/>
      <c r="N147" s="274"/>
      <c r="O147" s="261"/>
      <c r="P147" s="276"/>
      <c r="Q147" s="222"/>
      <c r="R147" s="38"/>
      <c r="S147" s="38"/>
      <c r="AK147" s="38"/>
      <c r="AL147" s="38"/>
      <c r="AM147" s="38"/>
      <c r="AN147" s="38"/>
      <c r="AO147" s="38"/>
      <c r="AP147" s="38"/>
      <c r="AQ147" s="38"/>
      <c r="AR147" s="38"/>
      <c r="AS147" s="38"/>
      <c r="AT147" s="38"/>
    </row>
    <row r="148">
      <c r="A148" s="38"/>
      <c r="B148" s="38"/>
      <c r="C148" s="38"/>
      <c r="D148" s="38"/>
      <c r="E148" s="277"/>
      <c r="F148" s="277"/>
      <c r="G148" s="395" t="s">
        <v>291</v>
      </c>
      <c r="H148" s="422" t="str">
        <f>HBM_TIME_MS(H147)</f>
        <v>#N/A</v>
      </c>
      <c r="I148" s="391"/>
      <c r="J148" s="391"/>
      <c r="K148" s="391"/>
      <c r="L148" s="392"/>
      <c r="M148" s="392"/>
      <c r="N148" s="392"/>
      <c r="O148" s="391"/>
      <c r="P148" s="393"/>
      <c r="Q148" s="305"/>
      <c r="R148" s="38"/>
      <c r="S148" s="38"/>
      <c r="AK148" s="38"/>
      <c r="AL148" s="38"/>
      <c r="AM148" s="38"/>
      <c r="AN148" s="38"/>
      <c r="AO148" s="38"/>
      <c r="AP148" s="38"/>
      <c r="AQ148" s="38"/>
      <c r="AR148" s="38"/>
      <c r="AS148" s="38"/>
      <c r="AT148" s="38"/>
    </row>
    <row r="149">
      <c r="A149" s="87"/>
      <c r="B149" s="87"/>
      <c r="C149" s="87"/>
      <c r="D149" s="87"/>
      <c r="E149" s="258" t="s">
        <v>300</v>
      </c>
      <c r="F149" s="282" t="s">
        <v>249</v>
      </c>
      <c r="G149" s="260"/>
      <c r="H149" s="290" t="s">
        <v>238</v>
      </c>
      <c r="I149" s="290" t="s">
        <v>239</v>
      </c>
      <c r="J149" s="195" t="s">
        <v>40</v>
      </c>
      <c r="K149" s="195" t="s">
        <v>38</v>
      </c>
      <c r="L149" s="195" t="s">
        <v>154</v>
      </c>
      <c r="M149" s="398" t="s">
        <v>148</v>
      </c>
      <c r="N149" s="290" t="s">
        <v>240</v>
      </c>
      <c r="O149" s="291" t="str">
        <f>EXTRACT_ACTIVATION_DTYPE(PARAMS("attn_proj_dtype"))</f>
        <v>bf16</v>
      </c>
      <c r="P149" s="292"/>
      <c r="Q149" s="291" t="b">
        <v>0</v>
      </c>
      <c r="R149" s="38"/>
      <c r="S149" s="38"/>
      <c r="AK149" s="38"/>
      <c r="AL149" s="38"/>
      <c r="AM149" s="38"/>
      <c r="AN149" s="38"/>
      <c r="AO149" s="38"/>
      <c r="AP149" s="38"/>
      <c r="AQ149" s="38"/>
      <c r="AR149" s="38"/>
      <c r="AS149" s="38"/>
      <c r="AT149" s="38"/>
    </row>
    <row r="150">
      <c r="A150" s="87"/>
      <c r="B150" s="87"/>
      <c r="C150" s="87"/>
      <c r="D150" s="87"/>
      <c r="E150" s="266"/>
      <c r="F150" s="267"/>
      <c r="G150" s="268"/>
      <c r="H150" s="195" t="s">
        <v>242</v>
      </c>
      <c r="I150" s="290" t="s">
        <v>239</v>
      </c>
      <c r="J150" s="289">
        <f t="shared" ref="J150:M150" si="25">PARAMS(J149)</f>
        <v>2048</v>
      </c>
      <c r="K150" s="290">
        <f t="shared" si="25"/>
        <v>1</v>
      </c>
      <c r="L150" s="290">
        <f t="shared" si="25"/>
        <v>128</v>
      </c>
      <c r="M150" s="290">
        <f t="shared" si="25"/>
        <v>128</v>
      </c>
      <c r="N150" s="290" t="s">
        <v>240</v>
      </c>
      <c r="O150" s="266"/>
      <c r="P150" s="292">
        <f>SIZEOF_IN_MIB(J150:M150, $O149)</f>
        <v>64</v>
      </c>
      <c r="Q150" s="266"/>
      <c r="R150" s="38"/>
      <c r="S150" s="38"/>
      <c r="AK150" s="38"/>
      <c r="AL150" s="38"/>
      <c r="AM150" s="38"/>
      <c r="AN150" s="38"/>
      <c r="AO150" s="38"/>
      <c r="AP150" s="38"/>
      <c r="AQ150" s="38"/>
      <c r="AR150" s="38"/>
      <c r="AS150" s="38"/>
      <c r="AT150" s="38"/>
    </row>
    <row r="151">
      <c r="A151" s="87"/>
      <c r="B151" s="87"/>
      <c r="C151" s="87"/>
      <c r="D151" s="87"/>
      <c r="E151" s="266"/>
      <c r="F151" s="267"/>
      <c r="G151" s="268"/>
      <c r="H151" s="289" t="s">
        <v>244</v>
      </c>
      <c r="I151" s="289" t="s">
        <v>239</v>
      </c>
      <c r="J151" s="195" t="s">
        <v>143</v>
      </c>
      <c r="K151" s="195"/>
      <c r="L151" s="195"/>
      <c r="M151" s="289"/>
      <c r="N151" s="289" t="s">
        <v>240</v>
      </c>
      <c r="O151" s="266"/>
      <c r="P151" s="292"/>
      <c r="Q151" s="266"/>
      <c r="R151" s="38"/>
      <c r="S151" s="38"/>
      <c r="AG151" s="38"/>
      <c r="AH151" s="38"/>
      <c r="AI151" s="38"/>
      <c r="AJ151" s="38"/>
      <c r="AK151" s="38"/>
      <c r="AL151" s="38"/>
      <c r="AM151" s="38"/>
      <c r="AN151" s="38"/>
      <c r="AO151" s="38"/>
      <c r="AP151" s="38"/>
      <c r="AQ151" s="38"/>
      <c r="AR151" s="38"/>
      <c r="AS151" s="38"/>
      <c r="AT151" s="38"/>
    </row>
    <row r="152">
      <c r="A152" s="87"/>
      <c r="B152" s="87"/>
      <c r="C152" s="87"/>
      <c r="D152" s="87"/>
      <c r="E152" s="266"/>
      <c r="F152" s="278"/>
      <c r="G152" s="279"/>
      <c r="H152" s="195" t="s">
        <v>246</v>
      </c>
      <c r="I152" s="289" t="s">
        <v>239</v>
      </c>
      <c r="J152" s="289">
        <f t="shared" ref="J152:M152" si="26">J150/SHARDING(J151)</f>
        <v>128</v>
      </c>
      <c r="K152" s="289">
        <f t="shared" si="26"/>
        <v>1</v>
      </c>
      <c r="L152" s="289">
        <f t="shared" si="26"/>
        <v>128</v>
      </c>
      <c r="M152" s="289">
        <f t="shared" si="26"/>
        <v>128</v>
      </c>
      <c r="N152" s="289" t="s">
        <v>240</v>
      </c>
      <c r="O152" s="277"/>
      <c r="P152" s="292">
        <f>SIZEOF_IN_MIB(J152:M152, $O149)</f>
        <v>4</v>
      </c>
      <c r="Q152" s="277"/>
      <c r="R152" s="38"/>
      <c r="S152" s="38"/>
      <c r="AG152" s="38"/>
      <c r="AH152" s="38"/>
      <c r="AI152" s="38"/>
      <c r="AJ152" s="38"/>
      <c r="AK152" s="38"/>
      <c r="AL152" s="38"/>
      <c r="AM152" s="38"/>
      <c r="AN152" s="38"/>
      <c r="AO152" s="38"/>
      <c r="AP152" s="38"/>
      <c r="AQ152" s="38"/>
      <c r="AR152" s="38"/>
      <c r="AS152" s="38"/>
      <c r="AT152" s="38"/>
    </row>
    <row r="153">
      <c r="A153" s="87"/>
      <c r="B153" s="87"/>
      <c r="C153" s="87"/>
      <c r="D153" s="87"/>
      <c r="E153" s="266"/>
      <c r="F153" s="259" t="s">
        <v>253</v>
      </c>
      <c r="G153" s="260"/>
      <c r="H153" s="289" t="s">
        <v>238</v>
      </c>
      <c r="I153" s="289" t="s">
        <v>239</v>
      </c>
      <c r="J153" s="290"/>
      <c r="K153" s="195" t="s">
        <v>154</v>
      </c>
      <c r="L153" s="398" t="s">
        <v>148</v>
      </c>
      <c r="M153" s="195" t="s">
        <v>145</v>
      </c>
      <c r="N153" s="289" t="s">
        <v>240</v>
      </c>
      <c r="O153" s="291" t="str">
        <f>EXTRACT_WEIGHT_DTYPE(PARAMS("attn_proj_dtype"))</f>
        <v>bf16</v>
      </c>
      <c r="P153" s="292"/>
      <c r="Q153" s="291" t="b">
        <v>0</v>
      </c>
      <c r="R153" s="38"/>
      <c r="S153" s="38"/>
      <c r="AG153" s="38"/>
      <c r="AH153" s="38"/>
      <c r="AI153" s="38"/>
      <c r="AJ153" s="38"/>
      <c r="AK153" s="38"/>
      <c r="AL153" s="38"/>
      <c r="AM153" s="38"/>
      <c r="AN153" s="38"/>
      <c r="AO153" s="38"/>
      <c r="AP153" s="38"/>
      <c r="AQ153" s="38"/>
      <c r="AR153" s="38"/>
      <c r="AS153" s="38"/>
      <c r="AT153" s="38"/>
    </row>
    <row r="154">
      <c r="A154" s="87"/>
      <c r="B154" s="87"/>
      <c r="C154" s="87"/>
      <c r="D154" s="87"/>
      <c r="E154" s="266"/>
      <c r="F154" s="267"/>
      <c r="G154" s="268"/>
      <c r="H154" s="195" t="s">
        <v>242</v>
      </c>
      <c r="I154" s="289" t="s">
        <v>239</v>
      </c>
      <c r="J154" s="290"/>
      <c r="K154" s="289">
        <f t="shared" ref="K154:M154" si="27">PARAMS(K153)</f>
        <v>128</v>
      </c>
      <c r="L154" s="289">
        <f t="shared" si="27"/>
        <v>128</v>
      </c>
      <c r="M154" s="289">
        <f t="shared" si="27"/>
        <v>512</v>
      </c>
      <c r="N154" s="289" t="s">
        <v>240</v>
      </c>
      <c r="O154" s="266"/>
      <c r="P154" s="292">
        <f>SIZEOF_IN_MIB(J154:M154, $O153)</f>
        <v>16</v>
      </c>
      <c r="Q154" s="266"/>
      <c r="R154" s="38"/>
      <c r="S154" s="38"/>
      <c r="AG154" s="38"/>
      <c r="AH154" s="38"/>
      <c r="AI154" s="38"/>
      <c r="AJ154" s="38"/>
      <c r="AK154" s="38"/>
      <c r="AL154" s="38"/>
      <c r="AM154" s="38"/>
      <c r="AN154" s="38"/>
      <c r="AO154" s="38"/>
      <c r="AP154" s="38"/>
      <c r="AQ154" s="38"/>
      <c r="AR154" s="38"/>
      <c r="AS154" s="38"/>
      <c r="AT154" s="38"/>
    </row>
    <row r="155">
      <c r="A155" s="87"/>
      <c r="B155" s="87"/>
      <c r="C155" s="87"/>
      <c r="D155" s="87"/>
      <c r="E155" s="266"/>
      <c r="F155" s="267"/>
      <c r="G155" s="268"/>
      <c r="H155" s="289" t="s">
        <v>244</v>
      </c>
      <c r="I155" s="289" t="s">
        <v>239</v>
      </c>
      <c r="J155" s="290"/>
      <c r="K155" s="290"/>
      <c r="L155" s="289"/>
      <c r="M155" s="289"/>
      <c r="N155" s="289" t="s">
        <v>240</v>
      </c>
      <c r="O155" s="266"/>
      <c r="P155" s="292"/>
      <c r="Q155" s="266"/>
      <c r="R155" s="38"/>
      <c r="S155" s="38"/>
      <c r="AG155" s="38"/>
      <c r="AH155" s="38"/>
      <c r="AI155" s="38"/>
      <c r="AJ155" s="38"/>
      <c r="AK155" s="38"/>
      <c r="AL155" s="38"/>
      <c r="AM155" s="38"/>
      <c r="AN155" s="38"/>
      <c r="AO155" s="38"/>
      <c r="AP155" s="38"/>
      <c r="AQ155" s="38"/>
      <c r="AR155" s="38"/>
      <c r="AS155" s="38"/>
      <c r="AT155" s="38"/>
    </row>
    <row r="156">
      <c r="A156" s="87"/>
      <c r="B156" s="87"/>
      <c r="C156" s="87"/>
      <c r="D156" s="87"/>
      <c r="E156" s="266"/>
      <c r="F156" s="278"/>
      <c r="G156" s="279"/>
      <c r="H156" s="274" t="s">
        <v>246</v>
      </c>
      <c r="I156" s="274" t="s">
        <v>239</v>
      </c>
      <c r="J156" s="261"/>
      <c r="K156" s="274">
        <f t="shared" ref="K156:M156" si="28">K154/SHARDING(K155)</f>
        <v>128</v>
      </c>
      <c r="L156" s="274">
        <f t="shared" si="28"/>
        <v>128</v>
      </c>
      <c r="M156" s="274">
        <f t="shared" si="28"/>
        <v>512</v>
      </c>
      <c r="N156" s="274" t="s">
        <v>240</v>
      </c>
      <c r="O156" s="241"/>
      <c r="P156" s="276">
        <f>SIZEOF_IN_MIB(J156:M156, $O153)</f>
        <v>16</v>
      </c>
      <c r="Q156" s="241"/>
      <c r="R156" s="38"/>
      <c r="S156" s="38"/>
      <c r="T156" s="207"/>
      <c r="U156" s="207"/>
      <c r="V156" s="207"/>
      <c r="W156" s="207"/>
      <c r="X156" s="38"/>
      <c r="Y156" s="38"/>
      <c r="Z156" s="38"/>
      <c r="AA156" s="38"/>
      <c r="AB156" s="38"/>
      <c r="AC156" s="38"/>
      <c r="AD156" s="38"/>
      <c r="AE156" s="38"/>
      <c r="AF156" s="38"/>
      <c r="AG156" s="38"/>
      <c r="AH156" s="38"/>
      <c r="AI156" s="38"/>
      <c r="AJ156" s="38"/>
      <c r="AK156" s="38"/>
      <c r="AL156" s="38"/>
      <c r="AM156" s="38"/>
      <c r="AN156" s="38"/>
      <c r="AO156" s="38"/>
      <c r="AP156" s="38"/>
      <c r="AQ156" s="38"/>
      <c r="AR156" s="38"/>
      <c r="AS156" s="38"/>
      <c r="AT156" s="38"/>
    </row>
    <row r="157">
      <c r="A157" s="87"/>
      <c r="B157" s="87"/>
      <c r="C157" s="87"/>
      <c r="D157" s="87"/>
      <c r="E157" s="266"/>
      <c r="F157" s="259" t="s">
        <v>257</v>
      </c>
      <c r="G157" s="260"/>
      <c r="H157" s="271" t="s">
        <v>238</v>
      </c>
      <c r="I157" s="271" t="s">
        <v>239</v>
      </c>
      <c r="J157" s="269" t="s">
        <v>40</v>
      </c>
      <c r="K157" s="269" t="s">
        <v>38</v>
      </c>
      <c r="L157" s="269" t="s">
        <v>154</v>
      </c>
      <c r="M157" s="269" t="s">
        <v>145</v>
      </c>
      <c r="N157" s="271" t="s">
        <v>240</v>
      </c>
      <c r="O157" s="399" t="s">
        <v>82</v>
      </c>
      <c r="P157" s="273"/>
      <c r="Q157" s="399" t="b">
        <v>0</v>
      </c>
      <c r="R157" s="38"/>
      <c r="S157" s="38"/>
      <c r="T157" s="207"/>
      <c r="U157" s="207"/>
      <c r="V157" s="207"/>
      <c r="W157" s="207"/>
      <c r="X157" s="38"/>
      <c r="Y157" s="38"/>
      <c r="Z157" s="38"/>
      <c r="AA157" s="38"/>
      <c r="AB157" s="38"/>
      <c r="AC157" s="38"/>
      <c r="AD157" s="38"/>
      <c r="AE157" s="38"/>
      <c r="AF157" s="38"/>
      <c r="AG157" s="38"/>
      <c r="AH157" s="38"/>
      <c r="AI157" s="38"/>
      <c r="AJ157" s="38"/>
      <c r="AK157" s="38"/>
      <c r="AL157" s="38"/>
      <c r="AM157" s="38"/>
      <c r="AN157" s="38"/>
      <c r="AO157" s="38"/>
      <c r="AP157" s="38"/>
      <c r="AQ157" s="38"/>
      <c r="AR157" s="38"/>
      <c r="AS157" s="38"/>
      <c r="AT157" s="38"/>
    </row>
    <row r="158">
      <c r="A158" s="87"/>
      <c r="B158" s="87"/>
      <c r="C158" s="87"/>
      <c r="D158" s="87"/>
      <c r="E158" s="266"/>
      <c r="F158" s="267"/>
      <c r="G158" s="268"/>
      <c r="H158" s="262" t="s">
        <v>242</v>
      </c>
      <c r="I158" s="274" t="s">
        <v>239</v>
      </c>
      <c r="J158" s="274">
        <f t="shared" ref="J158:M158" si="29">PARAMS(J157)</f>
        <v>2048</v>
      </c>
      <c r="K158" s="274">
        <f t="shared" si="29"/>
        <v>1</v>
      </c>
      <c r="L158" s="274">
        <f t="shared" si="29"/>
        <v>128</v>
      </c>
      <c r="M158" s="274">
        <f t="shared" si="29"/>
        <v>512</v>
      </c>
      <c r="N158" s="274" t="s">
        <v>240</v>
      </c>
      <c r="O158" s="275"/>
      <c r="P158" s="276">
        <f>SIZEOF_IN_MIB(J158:M158, $O157)</f>
        <v>256</v>
      </c>
      <c r="Q158" s="275"/>
      <c r="R158" s="38"/>
      <c r="S158" s="38"/>
      <c r="T158" s="207"/>
      <c r="U158" s="207"/>
      <c r="V158" s="207"/>
      <c r="W158" s="207"/>
      <c r="X158" s="38"/>
      <c r="Y158" s="38"/>
      <c r="Z158" s="38"/>
      <c r="AA158" s="38"/>
      <c r="AB158" s="38"/>
      <c r="AC158" s="38"/>
      <c r="AD158" s="38"/>
      <c r="AE158" s="38"/>
      <c r="AF158" s="38"/>
      <c r="AG158" s="38"/>
      <c r="AH158" s="38"/>
      <c r="AI158" s="38"/>
      <c r="AJ158" s="38"/>
      <c r="AK158" s="38"/>
      <c r="AL158" s="38"/>
      <c r="AM158" s="38"/>
      <c r="AN158" s="38"/>
      <c r="AO158" s="38"/>
      <c r="AP158" s="38"/>
      <c r="AQ158" s="38"/>
      <c r="AR158" s="38"/>
      <c r="AS158" s="38"/>
      <c r="AT158" s="38"/>
    </row>
    <row r="159">
      <c r="A159" s="87"/>
      <c r="B159" s="87"/>
      <c r="C159" s="87"/>
      <c r="D159" s="87"/>
      <c r="E159" s="266"/>
      <c r="F159" s="267"/>
      <c r="G159" s="268"/>
      <c r="H159" s="271" t="s">
        <v>244</v>
      </c>
      <c r="I159" s="271" t="s">
        <v>239</v>
      </c>
      <c r="J159" s="269" t="s">
        <v>143</v>
      </c>
      <c r="K159" s="269"/>
      <c r="L159" s="269"/>
      <c r="M159" s="271"/>
      <c r="N159" s="271" t="s">
        <v>240</v>
      </c>
      <c r="O159" s="272"/>
      <c r="P159" s="273"/>
      <c r="Q159" s="272"/>
      <c r="R159" s="38"/>
      <c r="S159" s="38"/>
      <c r="T159" s="207"/>
      <c r="U159" s="207"/>
      <c r="V159" s="207"/>
      <c r="W159" s="207"/>
      <c r="X159" s="38"/>
      <c r="Y159" s="38"/>
      <c r="Z159" s="38"/>
      <c r="AA159" s="38"/>
      <c r="AB159" s="38"/>
      <c r="AC159" s="38"/>
      <c r="AD159" s="38"/>
      <c r="AE159" s="38"/>
      <c r="AF159" s="38"/>
      <c r="AG159" s="38"/>
      <c r="AH159" s="38"/>
      <c r="AI159" s="38"/>
      <c r="AJ159" s="38"/>
      <c r="AK159" s="38"/>
      <c r="AL159" s="38"/>
      <c r="AM159" s="38"/>
      <c r="AN159" s="38"/>
      <c r="AO159" s="38"/>
      <c r="AP159" s="38"/>
      <c r="AQ159" s="38"/>
      <c r="AR159" s="38"/>
      <c r="AS159" s="38"/>
      <c r="AT159" s="38"/>
    </row>
    <row r="160">
      <c r="A160" s="87"/>
      <c r="B160" s="87"/>
      <c r="C160" s="87"/>
      <c r="D160" s="87"/>
      <c r="E160" s="266"/>
      <c r="F160" s="278"/>
      <c r="G160" s="279"/>
      <c r="H160" s="274" t="s">
        <v>246</v>
      </c>
      <c r="I160" s="274" t="s">
        <v>239</v>
      </c>
      <c r="J160" s="274">
        <f t="shared" ref="J160:M160" si="30">J158/SHARDING(J159)</f>
        <v>128</v>
      </c>
      <c r="K160" s="274">
        <f t="shared" si="30"/>
        <v>1</v>
      </c>
      <c r="L160" s="274">
        <f t="shared" si="30"/>
        <v>128</v>
      </c>
      <c r="M160" s="274">
        <f t="shared" si="30"/>
        <v>512</v>
      </c>
      <c r="N160" s="274" t="s">
        <v>240</v>
      </c>
      <c r="O160" s="241"/>
      <c r="P160" s="276">
        <f>SIZEOF_IN_MIB(J160:M160, $O157)</f>
        <v>16</v>
      </c>
      <c r="Q160" s="241"/>
      <c r="R160" s="38"/>
      <c r="S160" s="38"/>
      <c r="T160" s="207"/>
      <c r="U160" s="207"/>
      <c r="V160" s="207"/>
      <c r="W160" s="207"/>
      <c r="X160" s="38"/>
      <c r="Y160" s="38"/>
      <c r="Z160" s="38"/>
      <c r="AA160" s="38"/>
      <c r="AB160" s="38"/>
      <c r="AC160" s="38"/>
      <c r="AD160" s="38"/>
      <c r="AE160" s="38"/>
      <c r="AF160" s="38"/>
      <c r="AG160" s="38"/>
      <c r="AH160" s="38"/>
      <c r="AI160" s="38"/>
      <c r="AJ160" s="38"/>
      <c r="AK160" s="38"/>
      <c r="AL160" s="38"/>
      <c r="AM160" s="38"/>
      <c r="AN160" s="38"/>
      <c r="AO160" s="38"/>
      <c r="AP160" s="38"/>
      <c r="AQ160" s="38"/>
      <c r="AR160" s="38"/>
      <c r="AS160" s="38"/>
      <c r="AT160" s="38"/>
    </row>
    <row r="161">
      <c r="A161" s="87"/>
      <c r="B161" s="87"/>
      <c r="C161" s="87"/>
      <c r="D161" s="87"/>
      <c r="E161" s="266"/>
      <c r="F161" s="400" t="s">
        <v>293</v>
      </c>
      <c r="G161" s="385" t="s">
        <v>45</v>
      </c>
      <c r="H161" s="423"/>
      <c r="I161" s="424"/>
      <c r="J161" s="270"/>
      <c r="K161" s="270"/>
      <c r="L161" s="271"/>
      <c r="M161" s="271"/>
      <c r="N161" s="271"/>
      <c r="O161" s="270"/>
      <c r="P161" s="273"/>
      <c r="Q161" s="305"/>
      <c r="T161" s="3"/>
      <c r="U161" s="3"/>
      <c r="V161" s="3"/>
      <c r="W161" s="3"/>
    </row>
    <row r="162">
      <c r="A162" s="87"/>
      <c r="B162" s="38"/>
      <c r="C162" s="38"/>
      <c r="D162" s="38"/>
      <c r="E162" s="266"/>
      <c r="F162" s="277"/>
      <c r="G162" s="385"/>
      <c r="H162" s="274"/>
      <c r="I162" s="418"/>
      <c r="J162" s="261"/>
      <c r="K162" s="261"/>
      <c r="L162" s="274"/>
      <c r="M162" s="274"/>
      <c r="N162" s="274"/>
      <c r="O162" s="261"/>
      <c r="P162" s="276"/>
      <c r="Q162" s="222"/>
      <c r="T162" s="3"/>
      <c r="U162" s="3"/>
      <c r="V162" s="3"/>
      <c r="W162" s="3"/>
    </row>
    <row r="163">
      <c r="A163" s="38"/>
      <c r="B163" s="38"/>
      <c r="C163" s="38"/>
      <c r="D163" s="38"/>
      <c r="E163" s="266"/>
      <c r="F163" s="384" t="s">
        <v>285</v>
      </c>
      <c r="G163" s="385" t="s">
        <v>286</v>
      </c>
      <c r="H163" s="271" t="str">
        <f>VLOOKUP(O149&amp;","&amp;O153,$T$3:$W$12,4, FALSE)</f>
        <v>bf16</v>
      </c>
      <c r="I163" s="419"/>
      <c r="J163" s="270"/>
      <c r="K163" s="270"/>
      <c r="L163" s="271"/>
      <c r="M163" s="271"/>
      <c r="N163" s="271"/>
      <c r="O163" s="270"/>
      <c r="P163" s="273"/>
      <c r="Q163" s="305"/>
      <c r="T163" s="3"/>
      <c r="U163" s="3"/>
      <c r="V163" s="3"/>
      <c r="W163" s="3"/>
    </row>
    <row r="164">
      <c r="A164" s="87"/>
      <c r="B164" s="87"/>
      <c r="C164" s="87"/>
      <c r="D164" s="87"/>
      <c r="E164" s="266"/>
      <c r="F164" s="266"/>
      <c r="G164" s="381" t="s">
        <v>299</v>
      </c>
      <c r="H164" s="420" t="str">
        <f>CALCULATE_FLOPS(J152:M152,J156:M156,L156,K156,H163)</f>
        <v>#N/A</v>
      </c>
      <c r="I164" s="418"/>
      <c r="J164" s="261"/>
      <c r="K164" s="261"/>
      <c r="L164" s="274"/>
      <c r="M164" s="274"/>
      <c r="N164" s="274"/>
      <c r="O164" s="261"/>
      <c r="P164" s="276"/>
      <c r="Q164" s="222"/>
      <c r="T164" s="3"/>
      <c r="U164" s="3"/>
      <c r="V164" s="3"/>
      <c r="W164" s="3"/>
    </row>
    <row r="165">
      <c r="A165" s="87"/>
      <c r="B165" s="87"/>
      <c r="C165" s="87"/>
      <c r="D165" s="87"/>
      <c r="E165" s="266"/>
      <c r="F165" s="277"/>
      <c r="G165" s="388" t="s">
        <v>288</v>
      </c>
      <c r="H165" s="389" t="str">
        <f>COMPUTE_TIME_MS(H164, H163)</f>
        <v>#N/A</v>
      </c>
      <c r="I165" s="390"/>
      <c r="J165" s="391"/>
      <c r="K165" s="391"/>
      <c r="L165" s="392"/>
      <c r="M165" s="392"/>
      <c r="N165" s="392"/>
      <c r="O165" s="391"/>
      <c r="P165" s="393"/>
      <c r="Q165" s="305"/>
      <c r="T165" s="3"/>
      <c r="U165" s="3"/>
      <c r="V165" s="3"/>
      <c r="W165" s="3"/>
    </row>
    <row r="166">
      <c r="A166" s="87"/>
      <c r="B166" s="87"/>
      <c r="C166" s="87"/>
      <c r="D166" s="87"/>
      <c r="E166" s="266"/>
      <c r="F166" s="384" t="s">
        <v>289</v>
      </c>
      <c r="G166" s="381" t="s">
        <v>290</v>
      </c>
      <c r="H166" s="303">
        <f>IF(Q149,0,P152)+IF(Q153,0,P156)+IF(Q157,0,P160)</f>
        <v>36</v>
      </c>
      <c r="I166" s="261"/>
      <c r="J166" s="261"/>
      <c r="K166" s="261"/>
      <c r="L166" s="274"/>
      <c r="M166" s="274"/>
      <c r="N166" s="274"/>
      <c r="O166" s="261"/>
      <c r="P166" s="276"/>
      <c r="Q166" s="222"/>
      <c r="R166" s="38"/>
      <c r="S166" s="38"/>
      <c r="T166" s="207"/>
      <c r="U166" s="207"/>
      <c r="V166" s="207"/>
      <c r="W166" s="207"/>
      <c r="X166" s="38"/>
      <c r="Y166" s="38"/>
      <c r="Z166" s="38"/>
      <c r="AA166" s="38"/>
      <c r="AB166" s="38"/>
      <c r="AC166" s="38"/>
      <c r="AD166" s="38"/>
      <c r="AE166" s="38"/>
      <c r="AF166" s="38"/>
      <c r="AG166" s="38"/>
      <c r="AH166" s="38"/>
      <c r="AI166" s="38"/>
      <c r="AJ166" s="38"/>
      <c r="AK166" s="38"/>
      <c r="AL166" s="38"/>
      <c r="AM166" s="38"/>
      <c r="AN166" s="38"/>
      <c r="AO166" s="38"/>
      <c r="AP166" s="38"/>
      <c r="AQ166" s="38"/>
      <c r="AR166" s="38"/>
      <c r="AS166" s="38"/>
      <c r="AT166" s="38"/>
    </row>
    <row r="167">
      <c r="A167" s="87"/>
      <c r="B167" s="87"/>
      <c r="C167" s="87"/>
      <c r="D167" s="87"/>
      <c r="E167" s="277"/>
      <c r="F167" s="277"/>
      <c r="G167" s="395" t="s">
        <v>291</v>
      </c>
      <c r="H167" s="422" t="str">
        <f>HBM_TIME_MS(H166)</f>
        <v>#N/A</v>
      </c>
      <c r="I167" s="391"/>
      <c r="J167" s="391"/>
      <c r="K167" s="391"/>
      <c r="L167" s="392"/>
      <c r="M167" s="392"/>
      <c r="N167" s="392"/>
      <c r="O167" s="391"/>
      <c r="P167" s="393"/>
      <c r="Q167" s="305"/>
      <c r="R167" s="38"/>
      <c r="S167" s="38"/>
      <c r="T167" s="207"/>
      <c r="U167" s="207"/>
      <c r="V167" s="207"/>
      <c r="W167" s="207"/>
      <c r="X167" s="38"/>
      <c r="Y167" s="38"/>
      <c r="Z167" s="38"/>
      <c r="AA167" s="38"/>
      <c r="AB167" s="38"/>
      <c r="AC167" s="38"/>
      <c r="AD167" s="38"/>
      <c r="AE167" s="38"/>
      <c r="AF167" s="38"/>
      <c r="AG167" s="38"/>
      <c r="AH167" s="38"/>
      <c r="AI167" s="38"/>
      <c r="AJ167" s="38"/>
      <c r="AK167" s="38"/>
      <c r="AL167" s="38"/>
      <c r="AM167" s="38"/>
      <c r="AN167" s="38"/>
      <c r="AO167" s="38"/>
      <c r="AP167" s="38"/>
      <c r="AQ167" s="38"/>
      <c r="AR167" s="38"/>
      <c r="AS167" s="38"/>
      <c r="AT167" s="38"/>
    </row>
    <row r="168">
      <c r="A168" s="87"/>
      <c r="B168" s="87"/>
      <c r="C168" s="87"/>
      <c r="D168" s="87"/>
      <c r="E168" s="258" t="s">
        <v>301</v>
      </c>
      <c r="F168" s="282" t="s">
        <v>249</v>
      </c>
      <c r="G168" s="260"/>
      <c r="H168" s="261" t="s">
        <v>238</v>
      </c>
      <c r="I168" s="261" t="s">
        <v>239</v>
      </c>
      <c r="J168" s="262"/>
      <c r="K168" s="262" t="s">
        <v>40</v>
      </c>
      <c r="L168" s="262" t="s">
        <v>38</v>
      </c>
      <c r="M168" s="425" t="s">
        <v>125</v>
      </c>
      <c r="N168" s="261" t="s">
        <v>240</v>
      </c>
      <c r="O168" s="263" t="str">
        <f>EXTRACT_ACTIVATION_DTYPE(PARAMS("attn_proj_dtype"))</f>
        <v>bf16</v>
      </c>
      <c r="P168" s="276"/>
      <c r="Q168" s="263" t="b">
        <v>0</v>
      </c>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c r="AT168" s="38"/>
    </row>
    <row r="169">
      <c r="A169" s="87"/>
      <c r="B169" s="87"/>
      <c r="C169" s="87"/>
      <c r="D169" s="87"/>
      <c r="E169" s="266"/>
      <c r="F169" s="267"/>
      <c r="G169" s="268"/>
      <c r="H169" s="195" t="s">
        <v>242</v>
      </c>
      <c r="I169" s="290" t="s">
        <v>239</v>
      </c>
      <c r="J169" s="289"/>
      <c r="K169" s="289">
        <f t="shared" ref="K169:M169" si="31">PARAMS(K168)</f>
        <v>2048</v>
      </c>
      <c r="L169" s="290">
        <f t="shared" si="31"/>
        <v>1</v>
      </c>
      <c r="M169" s="290">
        <f t="shared" si="31"/>
        <v>7168</v>
      </c>
      <c r="N169" s="290" t="s">
        <v>240</v>
      </c>
      <c r="O169" s="266"/>
      <c r="P169" s="292">
        <f>SIZEOF_IN_MIB(J169:M169, $O168)</f>
        <v>28</v>
      </c>
      <c r="Q169" s="266"/>
      <c r="R169" s="38"/>
      <c r="S169" s="38"/>
      <c r="T169" s="38"/>
      <c r="U169" s="38"/>
      <c r="V169" s="38"/>
      <c r="W169" s="38"/>
      <c r="X169" s="38"/>
      <c r="Y169" s="38"/>
      <c r="Z169" s="38"/>
      <c r="AA169" s="38"/>
      <c r="AB169" s="38"/>
      <c r="AC169" s="38"/>
      <c r="AD169" s="38"/>
      <c r="AE169" s="38"/>
      <c r="AF169" s="38"/>
      <c r="AG169" s="38"/>
      <c r="AH169" s="38"/>
      <c r="AI169" s="38"/>
      <c r="AJ169" s="38"/>
      <c r="AK169" s="38"/>
      <c r="AL169" s="38"/>
      <c r="AM169" s="38"/>
      <c r="AN169" s="38"/>
      <c r="AO169" s="38"/>
      <c r="AP169" s="38"/>
      <c r="AQ169" s="38"/>
      <c r="AR169" s="38"/>
      <c r="AS169" s="38"/>
      <c r="AT169" s="38"/>
    </row>
    <row r="170">
      <c r="A170" s="87"/>
      <c r="B170" s="87"/>
      <c r="C170" s="87"/>
      <c r="D170" s="87"/>
      <c r="E170" s="266"/>
      <c r="F170" s="267"/>
      <c r="G170" s="268"/>
      <c r="H170" s="289" t="s">
        <v>244</v>
      </c>
      <c r="I170" s="289" t="s">
        <v>239</v>
      </c>
      <c r="J170" s="290"/>
      <c r="K170" s="195" t="s">
        <v>143</v>
      </c>
      <c r="L170" s="195"/>
      <c r="M170" s="289"/>
      <c r="N170" s="289" t="s">
        <v>240</v>
      </c>
      <c r="O170" s="266"/>
      <c r="P170" s="292"/>
      <c r="Q170" s="266"/>
      <c r="R170" s="38"/>
      <c r="S170" s="38"/>
      <c r="T170" s="38"/>
      <c r="U170" s="38"/>
      <c r="V170" s="38"/>
      <c r="W170" s="38"/>
      <c r="X170" s="38"/>
      <c r="Y170" s="38"/>
      <c r="Z170" s="38"/>
      <c r="AA170" s="38"/>
      <c r="AB170" s="38"/>
      <c r="AC170" s="38"/>
      <c r="AD170" s="38"/>
      <c r="AE170" s="38"/>
      <c r="AF170" s="38"/>
      <c r="AG170" s="38"/>
      <c r="AH170" s="38"/>
      <c r="AI170" s="38"/>
      <c r="AJ170" s="38"/>
      <c r="AK170" s="38"/>
      <c r="AL170" s="38"/>
      <c r="AM170" s="38"/>
      <c r="AN170" s="38"/>
      <c r="AO170" s="38"/>
      <c r="AP170" s="38"/>
      <c r="AQ170" s="38"/>
      <c r="AR170" s="38"/>
      <c r="AS170" s="38"/>
      <c r="AT170" s="38"/>
    </row>
    <row r="171">
      <c r="A171" s="87"/>
      <c r="B171" s="87"/>
      <c r="C171" s="87"/>
      <c r="D171" s="87"/>
      <c r="E171" s="266"/>
      <c r="F171" s="278"/>
      <c r="G171" s="279"/>
      <c r="H171" s="195" t="s">
        <v>246</v>
      </c>
      <c r="I171" s="289" t="s">
        <v>239</v>
      </c>
      <c r="J171" s="290"/>
      <c r="K171" s="289">
        <f t="shared" ref="K171:M171" si="32">K169/SHARDING(K170)</f>
        <v>128</v>
      </c>
      <c r="L171" s="289">
        <f t="shared" si="32"/>
        <v>1</v>
      </c>
      <c r="M171" s="289">
        <f t="shared" si="32"/>
        <v>7168</v>
      </c>
      <c r="N171" s="289" t="s">
        <v>240</v>
      </c>
      <c r="O171" s="277"/>
      <c r="P171" s="292">
        <f>SIZEOF_IN_MIB(J171:M171, $O168)</f>
        <v>1.75</v>
      </c>
      <c r="Q171" s="277"/>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8"/>
    </row>
    <row r="172">
      <c r="A172" s="87"/>
      <c r="B172" s="87"/>
      <c r="C172" s="87"/>
      <c r="D172" s="87"/>
      <c r="E172" s="266"/>
      <c r="F172" s="259" t="s">
        <v>253</v>
      </c>
      <c r="G172" s="260"/>
      <c r="H172" s="289" t="s">
        <v>238</v>
      </c>
      <c r="I172" s="289" t="s">
        <v>239</v>
      </c>
      <c r="J172" s="290"/>
      <c r="K172" s="195"/>
      <c r="L172" s="398" t="s">
        <v>125</v>
      </c>
      <c r="M172" s="195" t="s">
        <v>157</v>
      </c>
      <c r="N172" s="289" t="s">
        <v>240</v>
      </c>
      <c r="O172" s="291" t="str">
        <f>EXTRACT_WEIGHT_DTYPE(PARAMS("attn_proj_dtype"))</f>
        <v>bf16</v>
      </c>
      <c r="P172" s="292"/>
      <c r="Q172" s="291" t="b">
        <v>0</v>
      </c>
      <c r="R172" s="38"/>
      <c r="S172" s="38"/>
      <c r="T172" s="38"/>
      <c r="U172" s="38"/>
      <c r="V172" s="38"/>
      <c r="W172" s="38"/>
      <c r="X172" s="38"/>
      <c r="Y172" s="38"/>
      <c r="Z172" s="38"/>
      <c r="AA172" s="38"/>
      <c r="AB172" s="38"/>
      <c r="AC172" s="38"/>
      <c r="AD172" s="38"/>
      <c r="AE172" s="38"/>
      <c r="AF172" s="38"/>
      <c r="AG172" s="38"/>
      <c r="AH172" s="38"/>
      <c r="AI172" s="38"/>
      <c r="AJ172" s="38"/>
      <c r="AK172" s="38"/>
      <c r="AL172" s="38"/>
      <c r="AM172" s="38"/>
      <c r="AN172" s="38"/>
      <c r="AO172" s="38"/>
      <c r="AP172" s="38"/>
      <c r="AQ172" s="38"/>
      <c r="AR172" s="38"/>
      <c r="AS172" s="38"/>
      <c r="AT172" s="38"/>
    </row>
    <row r="173">
      <c r="A173" s="87"/>
      <c r="B173" s="87"/>
      <c r="C173" s="87"/>
      <c r="D173" s="87"/>
      <c r="E173" s="266"/>
      <c r="F173" s="267"/>
      <c r="G173" s="268"/>
      <c r="H173" s="195" t="s">
        <v>242</v>
      </c>
      <c r="I173" s="289" t="s">
        <v>239</v>
      </c>
      <c r="J173" s="290"/>
      <c r="K173" s="289"/>
      <c r="L173" s="289">
        <f t="shared" ref="L173:M173" si="33">PARAMS(L172)</f>
        <v>7168</v>
      </c>
      <c r="M173" s="289">
        <f t="shared" si="33"/>
        <v>576</v>
      </c>
      <c r="N173" s="289" t="s">
        <v>240</v>
      </c>
      <c r="O173" s="266"/>
      <c r="P173" s="292">
        <f>SIZEOF_IN_MIB(J173:M173, $O172)</f>
        <v>7.875</v>
      </c>
      <c r="Q173" s="266"/>
      <c r="R173" s="38"/>
      <c r="S173" s="38"/>
      <c r="T173" s="38"/>
      <c r="U173" s="38"/>
      <c r="V173" s="38"/>
      <c r="W173" s="38"/>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c r="AT173" s="38"/>
    </row>
    <row r="174">
      <c r="A174" s="87"/>
      <c r="B174" s="87"/>
      <c r="C174" s="87"/>
      <c r="D174" s="87"/>
      <c r="E174" s="266"/>
      <c r="F174" s="267"/>
      <c r="G174" s="268"/>
      <c r="H174" s="289" t="s">
        <v>244</v>
      </c>
      <c r="I174" s="289" t="s">
        <v>239</v>
      </c>
      <c r="J174" s="290"/>
      <c r="K174" s="290"/>
      <c r="L174" s="289"/>
      <c r="M174" s="289"/>
      <c r="N174" s="289" t="s">
        <v>240</v>
      </c>
      <c r="O174" s="266"/>
      <c r="P174" s="292"/>
      <c r="Q174" s="266"/>
    </row>
    <row r="175">
      <c r="A175" s="87"/>
      <c r="B175" s="87"/>
      <c r="C175" s="87"/>
      <c r="D175" s="87"/>
      <c r="E175" s="266"/>
      <c r="F175" s="278"/>
      <c r="G175" s="279"/>
      <c r="H175" s="274" t="s">
        <v>246</v>
      </c>
      <c r="I175" s="274" t="s">
        <v>239</v>
      </c>
      <c r="J175" s="261"/>
      <c r="K175" s="274"/>
      <c r="L175" s="274">
        <f t="shared" ref="L175:M175" si="34">L173/SHARDING(L174)</f>
        <v>7168</v>
      </c>
      <c r="M175" s="274">
        <f t="shared" si="34"/>
        <v>576</v>
      </c>
      <c r="N175" s="274" t="s">
        <v>240</v>
      </c>
      <c r="O175" s="241"/>
      <c r="P175" s="276">
        <f>SIZEOF_IN_MIB(J175:M175, $O172)</f>
        <v>7.875</v>
      </c>
      <c r="Q175" s="241"/>
    </row>
    <row r="176">
      <c r="A176" s="87"/>
      <c r="B176" s="87"/>
      <c r="C176" s="87"/>
      <c r="D176" s="87"/>
      <c r="E176" s="266"/>
      <c r="F176" s="259" t="s">
        <v>257</v>
      </c>
      <c r="G176" s="260"/>
      <c r="H176" s="271" t="s">
        <v>238</v>
      </c>
      <c r="I176" s="271" t="s">
        <v>239</v>
      </c>
      <c r="J176" s="270"/>
      <c r="K176" s="269" t="s">
        <v>40</v>
      </c>
      <c r="L176" s="269" t="s">
        <v>38</v>
      </c>
      <c r="M176" s="269" t="s">
        <v>157</v>
      </c>
      <c r="N176" s="271" t="s">
        <v>240</v>
      </c>
      <c r="O176" s="399" t="s">
        <v>82</v>
      </c>
      <c r="P176" s="273"/>
      <c r="Q176" s="399" t="b">
        <v>0</v>
      </c>
    </row>
    <row r="177">
      <c r="A177" s="87"/>
      <c r="B177" s="38"/>
      <c r="C177" s="38"/>
      <c r="D177" s="38"/>
      <c r="E177" s="266"/>
      <c r="F177" s="267"/>
      <c r="G177" s="268"/>
      <c r="H177" s="262" t="s">
        <v>242</v>
      </c>
      <c r="I177" s="274" t="s">
        <v>239</v>
      </c>
      <c r="J177" s="261"/>
      <c r="K177" s="274">
        <f t="shared" ref="K177:M177" si="35">PARAMS(K176)</f>
        <v>2048</v>
      </c>
      <c r="L177" s="274">
        <f t="shared" si="35"/>
        <v>1</v>
      </c>
      <c r="M177" s="274">
        <f t="shared" si="35"/>
        <v>576</v>
      </c>
      <c r="N177" s="274" t="s">
        <v>240</v>
      </c>
      <c r="O177" s="275"/>
      <c r="P177" s="276">
        <f>SIZEOF_IN_MIB(K177:M177, $O176)</f>
        <v>2.25</v>
      </c>
      <c r="Q177" s="275"/>
    </row>
    <row r="178">
      <c r="A178" s="38"/>
      <c r="B178" s="38"/>
      <c r="C178" s="38"/>
      <c r="D178" s="38"/>
      <c r="E178" s="266"/>
      <c r="F178" s="267"/>
      <c r="G178" s="268"/>
      <c r="H178" s="271" t="s">
        <v>244</v>
      </c>
      <c r="I178" s="271" t="s">
        <v>239</v>
      </c>
      <c r="J178" s="270"/>
      <c r="K178" s="269" t="s">
        <v>143</v>
      </c>
      <c r="L178" s="269"/>
      <c r="M178" s="271"/>
      <c r="N178" s="271" t="s">
        <v>240</v>
      </c>
      <c r="O178" s="272"/>
      <c r="P178" s="273"/>
      <c r="Q178" s="272"/>
    </row>
    <row r="179">
      <c r="A179" s="87"/>
      <c r="B179" s="87"/>
      <c r="C179" s="87"/>
      <c r="D179" s="87"/>
      <c r="E179" s="266"/>
      <c r="F179" s="278"/>
      <c r="G179" s="279"/>
      <c r="H179" s="274" t="s">
        <v>246</v>
      </c>
      <c r="I179" s="274" t="s">
        <v>239</v>
      </c>
      <c r="J179" s="274"/>
      <c r="K179" s="274">
        <f t="shared" ref="K179:M179" si="36">K177/SHARDING(K178)</f>
        <v>128</v>
      </c>
      <c r="L179" s="274">
        <f t="shared" si="36"/>
        <v>1</v>
      </c>
      <c r="M179" s="274">
        <f t="shared" si="36"/>
        <v>576</v>
      </c>
      <c r="N179" s="274" t="s">
        <v>240</v>
      </c>
      <c r="O179" s="241"/>
      <c r="P179" s="276">
        <f>SIZEOF_IN_MIB(K179:M179, $O176)</f>
        <v>0.140625</v>
      </c>
      <c r="Q179" s="241"/>
    </row>
    <row r="180">
      <c r="A180" s="87"/>
      <c r="B180" s="87"/>
      <c r="C180" s="87"/>
      <c r="D180" s="87"/>
      <c r="E180" s="266"/>
      <c r="F180" s="400" t="s">
        <v>293</v>
      </c>
      <c r="G180" s="385" t="s">
        <v>45</v>
      </c>
      <c r="H180" s="423"/>
      <c r="I180" s="424"/>
      <c r="J180" s="270"/>
      <c r="K180" s="270"/>
      <c r="L180" s="271"/>
      <c r="M180" s="271"/>
      <c r="N180" s="271"/>
      <c r="O180" s="270"/>
      <c r="P180" s="273"/>
      <c r="Q180" s="305"/>
    </row>
    <row r="181">
      <c r="A181" s="87"/>
      <c r="B181" s="87"/>
      <c r="C181" s="87"/>
      <c r="D181" s="87"/>
      <c r="E181" s="266"/>
      <c r="F181" s="277"/>
      <c r="G181" s="385"/>
      <c r="H181" s="274"/>
      <c r="I181" s="418"/>
      <c r="J181" s="261"/>
      <c r="K181" s="261"/>
      <c r="L181" s="274"/>
      <c r="M181" s="274"/>
      <c r="N181" s="274"/>
      <c r="O181" s="261"/>
      <c r="P181" s="276"/>
      <c r="Q181" s="222"/>
    </row>
    <row r="182">
      <c r="A182" s="87"/>
      <c r="B182" s="87"/>
      <c r="C182" s="87"/>
      <c r="D182" s="87"/>
      <c r="E182" s="266"/>
      <c r="F182" s="384" t="s">
        <v>285</v>
      </c>
      <c r="G182" s="385" t="s">
        <v>286</v>
      </c>
      <c r="H182" s="271" t="str">
        <f>VLOOKUP(O168&amp;","&amp;O172,$T$3:$W$12,4, FALSE)</f>
        <v>bf16</v>
      </c>
      <c r="I182" s="419"/>
      <c r="J182" s="270"/>
      <c r="K182" s="270"/>
      <c r="L182" s="271"/>
      <c r="M182" s="271"/>
      <c r="N182" s="271"/>
      <c r="O182" s="270"/>
      <c r="P182" s="273"/>
      <c r="Q182" s="305"/>
    </row>
    <row r="183">
      <c r="A183" s="87"/>
      <c r="B183" s="87"/>
      <c r="C183" s="87"/>
      <c r="D183" s="87"/>
      <c r="E183" s="266"/>
      <c r="F183" s="266"/>
      <c r="G183" s="381" t="s">
        <v>299</v>
      </c>
      <c r="H183" s="420" t="str">
        <f>CALCULATE_FLOPS(J171:M171,J175:M175,L175,1,H182)</f>
        <v>#N/A</v>
      </c>
      <c r="I183" s="418"/>
      <c r="J183" s="261"/>
      <c r="K183" s="261"/>
      <c r="L183" s="274"/>
      <c r="M183" s="274"/>
      <c r="N183" s="274"/>
      <c r="O183" s="261"/>
      <c r="P183" s="276"/>
      <c r="Q183" s="222"/>
    </row>
    <row r="184">
      <c r="A184" s="87"/>
      <c r="B184" s="87"/>
      <c r="C184" s="87"/>
      <c r="D184" s="87"/>
      <c r="E184" s="266"/>
      <c r="F184" s="277"/>
      <c r="G184" s="388" t="s">
        <v>288</v>
      </c>
      <c r="H184" s="421" t="str">
        <f>COMPUTE_TIME_MS(H183, H182)</f>
        <v>#N/A</v>
      </c>
      <c r="I184" s="390"/>
      <c r="J184" s="391"/>
      <c r="K184" s="391"/>
      <c r="L184" s="392"/>
      <c r="M184" s="392"/>
      <c r="N184" s="392"/>
      <c r="O184" s="391"/>
      <c r="P184" s="393"/>
      <c r="Q184" s="305"/>
    </row>
    <row r="185">
      <c r="A185" s="87"/>
      <c r="B185" s="87"/>
      <c r="C185" s="87"/>
      <c r="D185" s="87"/>
      <c r="E185" s="266"/>
      <c r="F185" s="384" t="s">
        <v>289</v>
      </c>
      <c r="G185" s="381" t="s">
        <v>290</v>
      </c>
      <c r="H185" s="303">
        <f>IF(Q168,0,P171)+IF(Q172,0,P175)+IF(Q176,0,P179)</f>
        <v>9.765625</v>
      </c>
      <c r="I185" s="261"/>
      <c r="J185" s="261"/>
      <c r="K185" s="261"/>
      <c r="L185" s="274"/>
      <c r="M185" s="274"/>
      <c r="N185" s="274"/>
      <c r="O185" s="261"/>
      <c r="P185" s="276"/>
      <c r="Q185" s="222"/>
    </row>
    <row r="186">
      <c r="A186" s="87"/>
      <c r="B186" s="87"/>
      <c r="C186" s="87"/>
      <c r="D186" s="87"/>
      <c r="E186" s="277"/>
      <c r="F186" s="277"/>
      <c r="G186" s="395" t="s">
        <v>291</v>
      </c>
      <c r="H186" s="430" t="str">
        <f>HBM_TIME_MS(H185)</f>
        <v>#N/A</v>
      </c>
      <c r="I186" s="391"/>
      <c r="J186" s="391"/>
      <c r="K186" s="391"/>
      <c r="L186" s="392"/>
      <c r="M186" s="392"/>
      <c r="N186" s="392"/>
      <c r="O186" s="391"/>
      <c r="P186" s="393"/>
      <c r="Q186" s="305"/>
    </row>
    <row r="187">
      <c r="A187" s="87"/>
      <c r="B187" s="87"/>
      <c r="C187" s="87"/>
      <c r="D187" s="87"/>
      <c r="E187" s="431" t="s">
        <v>302</v>
      </c>
      <c r="F187" s="400" t="s">
        <v>303</v>
      </c>
      <c r="G187" s="432" t="s">
        <v>259</v>
      </c>
      <c r="H187" s="433" t="s">
        <v>238</v>
      </c>
      <c r="I187" s="261" t="s">
        <v>239</v>
      </c>
      <c r="J187" s="434" t="str">
        <f t="array" ref="J187:M190">J176:M179</f>
        <v/>
      </c>
      <c r="K187" s="262" t="s">
        <v>40</v>
      </c>
      <c r="L187" s="262" t="s">
        <v>38</v>
      </c>
      <c r="M187" s="262" t="s">
        <v>157</v>
      </c>
      <c r="N187" s="274" t="s">
        <v>240</v>
      </c>
      <c r="O187" s="263" t="s">
        <v>63</v>
      </c>
      <c r="P187" s="435"/>
      <c r="Q187" s="436"/>
    </row>
    <row r="188">
      <c r="A188" s="87"/>
      <c r="B188" s="87"/>
      <c r="C188" s="87"/>
      <c r="D188" s="87"/>
      <c r="E188" s="266"/>
      <c r="F188" s="266"/>
      <c r="G188" s="266"/>
      <c r="H188" s="438" t="s">
        <v>242</v>
      </c>
      <c r="I188" s="270" t="s">
        <v>239</v>
      </c>
      <c r="J188" s="439"/>
      <c r="K188" s="270">
        <v>2048.0</v>
      </c>
      <c r="L188" s="271">
        <v>1.0</v>
      </c>
      <c r="M188" s="271">
        <v>576.0</v>
      </c>
      <c r="N188" s="271" t="s">
        <v>240</v>
      </c>
      <c r="O188" s="272"/>
      <c r="P188" s="440">
        <f>SIZEOF_IN_MIB(J188:M188, O187)</f>
        <v>1.125</v>
      </c>
      <c r="Q188" s="272"/>
    </row>
    <row r="189">
      <c r="A189" s="87"/>
      <c r="B189" s="87"/>
      <c r="C189" s="87"/>
      <c r="D189" s="87"/>
      <c r="E189" s="266"/>
      <c r="F189" s="266"/>
      <c r="G189" s="266"/>
      <c r="H189" s="433" t="s">
        <v>260</v>
      </c>
      <c r="I189" s="261" t="s">
        <v>239</v>
      </c>
      <c r="J189" s="434"/>
      <c r="K189" s="434" t="s">
        <v>143</v>
      </c>
      <c r="L189" s="274"/>
      <c r="M189" s="442"/>
      <c r="N189" s="274" t="s">
        <v>240</v>
      </c>
      <c r="O189" s="275"/>
      <c r="P189" s="443"/>
      <c r="Q189" s="275"/>
    </row>
    <row r="190">
      <c r="A190" s="87"/>
      <c r="B190" s="87"/>
      <c r="C190" s="87"/>
      <c r="D190" s="87"/>
      <c r="E190" s="266"/>
      <c r="F190" s="266"/>
      <c r="G190" s="266"/>
      <c r="H190" s="438" t="s">
        <v>261</v>
      </c>
      <c r="I190" s="270" t="s">
        <v>239</v>
      </c>
      <c r="J190" s="439"/>
      <c r="K190" s="271">
        <v>128.0</v>
      </c>
      <c r="L190" s="271">
        <v>1.0</v>
      </c>
      <c r="M190" s="271">
        <v>576.0</v>
      </c>
      <c r="N190" s="271" t="s">
        <v>240</v>
      </c>
      <c r="O190" s="272"/>
      <c r="P190" s="440">
        <f>SIZEOF_IN_MIB(J190:M190, O187)</f>
        <v>0.0703125</v>
      </c>
      <c r="Q190" s="272"/>
    </row>
    <row r="191">
      <c r="A191" s="87"/>
      <c r="B191" s="87"/>
      <c r="C191" s="87"/>
      <c r="D191" s="87"/>
      <c r="E191" s="266"/>
      <c r="F191" s="266"/>
      <c r="G191" s="266"/>
      <c r="H191" s="433" t="s">
        <v>262</v>
      </c>
      <c r="I191" s="261" t="s">
        <v>239</v>
      </c>
      <c r="J191" s="434"/>
      <c r="K191" s="434"/>
      <c r="L191" s="442"/>
      <c r="M191" s="442"/>
      <c r="N191" s="274" t="s">
        <v>240</v>
      </c>
      <c r="O191" s="275"/>
      <c r="P191" s="435"/>
      <c r="Q191" s="275"/>
    </row>
    <row r="192">
      <c r="A192" s="87"/>
      <c r="B192" s="87"/>
      <c r="C192" s="87"/>
      <c r="D192" s="87"/>
      <c r="E192" s="266"/>
      <c r="F192" s="266"/>
      <c r="G192" s="277"/>
      <c r="H192" s="438" t="s">
        <v>261</v>
      </c>
      <c r="I192" s="270" t="s">
        <v>239</v>
      </c>
      <c r="J192" s="439"/>
      <c r="K192" s="271">
        <f t="shared" ref="K192:M192" si="37">K188/SHARDING(K191)</f>
        <v>2048</v>
      </c>
      <c r="L192" s="271">
        <f t="shared" si="37"/>
        <v>1</v>
      </c>
      <c r="M192" s="271">
        <f t="shared" si="37"/>
        <v>576</v>
      </c>
      <c r="N192" s="271" t="s">
        <v>240</v>
      </c>
      <c r="O192" s="280"/>
      <c r="P192" s="440">
        <f>SIZEOF_IN_MIB(J192:M192, O187)</f>
        <v>1.125</v>
      </c>
      <c r="Q192" s="280"/>
    </row>
    <row r="193">
      <c r="A193" s="87"/>
      <c r="B193" s="87"/>
      <c r="C193" s="87"/>
      <c r="D193" s="87"/>
      <c r="E193" s="266"/>
      <c r="F193" s="266"/>
      <c r="G193" s="444" t="s">
        <v>263</v>
      </c>
      <c r="H193" s="445"/>
      <c r="I193" s="371"/>
      <c r="J193" s="371"/>
      <c r="K193" s="371"/>
      <c r="L193" s="446"/>
      <c r="M193" s="446"/>
      <c r="N193" s="446"/>
      <c r="O193" s="371"/>
      <c r="P193" s="447"/>
      <c r="Q193" s="371"/>
    </row>
    <row r="194">
      <c r="A194" s="87"/>
      <c r="B194" s="87"/>
      <c r="C194" s="87"/>
      <c r="D194" s="87"/>
      <c r="E194" s="266"/>
      <c r="F194" s="266"/>
      <c r="G194" s="448" t="s">
        <v>264</v>
      </c>
      <c r="H194" s="449">
        <f>SHARDING(K189)*SHARDING(L189)*SHARDING(M189)</f>
        <v>16</v>
      </c>
      <c r="I194" s="439"/>
      <c r="J194" s="439"/>
      <c r="K194" s="439"/>
      <c r="L194" s="450"/>
      <c r="M194" s="450"/>
      <c r="N194" s="450"/>
      <c r="O194" s="439"/>
      <c r="P194" s="451"/>
      <c r="Q194" s="439"/>
    </row>
    <row r="195">
      <c r="A195" s="87"/>
      <c r="B195" s="87"/>
      <c r="C195" s="87"/>
      <c r="D195" s="87"/>
      <c r="E195" s="266"/>
      <c r="F195" s="266"/>
      <c r="G195" s="448" t="s">
        <v>265</v>
      </c>
      <c r="H195" s="452">
        <f>P190 * (H194-1)</f>
        <v>1.0546875</v>
      </c>
      <c r="I195" s="434"/>
      <c r="J195" s="434"/>
      <c r="K195" s="434"/>
      <c r="L195" s="442"/>
      <c r="M195" s="442"/>
      <c r="N195" s="442"/>
      <c r="O195" s="434"/>
      <c r="P195" s="443"/>
      <c r="Q195" s="434"/>
    </row>
    <row r="196">
      <c r="A196" s="87"/>
      <c r="B196" s="87"/>
      <c r="C196" s="87"/>
      <c r="D196" s="87"/>
      <c r="E196" s="266"/>
      <c r="F196" s="266"/>
      <c r="G196" s="448" t="s">
        <v>266</v>
      </c>
      <c r="H196" s="453">
        <f>H195*H194</f>
        <v>16.875</v>
      </c>
      <c r="I196" s="439"/>
      <c r="J196" s="439"/>
      <c r="K196" s="439"/>
      <c r="L196" s="450"/>
      <c r="M196" s="450"/>
      <c r="N196" s="450"/>
      <c r="O196" s="439"/>
      <c r="P196" s="451"/>
      <c r="Q196" s="439"/>
    </row>
    <row r="197">
      <c r="A197" s="87"/>
      <c r="B197" s="87"/>
      <c r="C197" s="87"/>
      <c r="D197" s="87"/>
      <c r="E197" s="266"/>
      <c r="F197" s="266"/>
      <c r="G197" s="448" t="s">
        <v>267</v>
      </c>
      <c r="H197" s="433" t="str">
        <f>IFS(H194=8,12,
H194=4,4,
H194=2,1,
H194=1,0,
TRUE,NA())</f>
        <v>#N/A</v>
      </c>
      <c r="I197" s="434"/>
      <c r="J197" s="434"/>
      <c r="K197" s="434"/>
      <c r="L197" s="442"/>
      <c r="M197" s="442"/>
      <c r="N197" s="442"/>
      <c r="O197" s="434"/>
      <c r="P197" s="443"/>
      <c r="Q197" s="434"/>
    </row>
    <row r="198">
      <c r="A198" s="87"/>
      <c r="B198" s="87"/>
      <c r="C198" s="87"/>
      <c r="D198" s="87"/>
      <c r="E198" s="266"/>
      <c r="F198" s="266"/>
      <c r="G198" s="454" t="s">
        <v>268</v>
      </c>
      <c r="H198" s="455">
        <v>1.0</v>
      </c>
      <c r="I198" s="439"/>
      <c r="J198" s="439"/>
      <c r="K198" s="439"/>
      <c r="L198" s="450"/>
      <c r="M198" s="450"/>
      <c r="N198" s="450"/>
      <c r="O198" s="439"/>
      <c r="P198" s="451"/>
      <c r="Q198" s="439"/>
    </row>
    <row r="199">
      <c r="A199" s="87"/>
      <c r="B199" s="87"/>
      <c r="C199" s="87"/>
      <c r="D199" s="87"/>
      <c r="E199" s="266"/>
      <c r="F199" s="266"/>
      <c r="G199" s="456" t="s">
        <v>269</v>
      </c>
      <c r="H199" s="457" t="str">
        <f>ALL_GATHER_CHIP2CHIP_TIME_MS2(H196 * H198, H197)</f>
        <v>#N/A</v>
      </c>
      <c r="I199" s="434"/>
      <c r="J199" s="434"/>
      <c r="K199" s="434"/>
      <c r="L199" s="442"/>
      <c r="M199" s="442"/>
      <c r="N199" s="442"/>
      <c r="O199" s="434"/>
      <c r="P199" s="443"/>
      <c r="Q199" s="434"/>
    </row>
    <row r="200">
      <c r="A200" s="87"/>
      <c r="B200" s="87"/>
      <c r="C200" s="87"/>
      <c r="D200" s="87"/>
      <c r="E200" s="266"/>
      <c r="F200" s="266"/>
      <c r="G200" s="454"/>
      <c r="H200" s="458"/>
      <c r="I200" s="439"/>
      <c r="J200" s="439"/>
      <c r="K200" s="439"/>
      <c r="L200" s="450"/>
      <c r="M200" s="450"/>
      <c r="N200" s="450"/>
      <c r="O200" s="439"/>
      <c r="P200" s="451"/>
      <c r="Q200" s="439"/>
    </row>
    <row r="201">
      <c r="A201" s="87"/>
      <c r="B201" s="87"/>
      <c r="C201" s="87"/>
      <c r="D201" s="87"/>
      <c r="E201" s="266"/>
      <c r="F201" s="266"/>
      <c r="G201" s="444" t="s">
        <v>270</v>
      </c>
      <c r="H201" s="445"/>
      <c r="I201" s="371"/>
      <c r="J201" s="371"/>
      <c r="K201" s="371"/>
      <c r="L201" s="446"/>
      <c r="M201" s="446"/>
      <c r="N201" s="446"/>
      <c r="O201" s="371"/>
      <c r="P201" s="447"/>
      <c r="Q201" s="371"/>
    </row>
    <row r="202">
      <c r="A202" s="87"/>
      <c r="B202" s="87"/>
      <c r="C202" s="87"/>
      <c r="D202" s="87"/>
      <c r="E202" s="266"/>
      <c r="F202" s="266"/>
      <c r="G202" s="459" t="s">
        <v>271</v>
      </c>
      <c r="H202" s="460" t="s">
        <v>264</v>
      </c>
      <c r="I202" s="439"/>
      <c r="J202" s="461" t="str">
        <f>SHARDING(K189)*SHARDING(L189)*SHARDING(M189)/HW_SPEC("# of TensorCore per Chip")</f>
        <v>#N/A</v>
      </c>
      <c r="K202" s="439"/>
      <c r="L202" s="450"/>
      <c r="M202" s="450"/>
      <c r="N202" s="450"/>
      <c r="O202" s="439"/>
      <c r="P202" s="451"/>
      <c r="Q202" s="439"/>
    </row>
    <row r="203">
      <c r="A203" s="87"/>
      <c r="B203" s="87"/>
      <c r="C203" s="87"/>
      <c r="D203" s="87"/>
      <c r="E203" s="266"/>
      <c r="F203" s="266"/>
      <c r="G203" s="266"/>
      <c r="H203" s="462" t="s">
        <v>265</v>
      </c>
      <c r="I203" s="434"/>
      <c r="J203" s="452" t="str">
        <f>P190 * HW_SPEC("# of TensorCore per Chip") * (J202-1)</f>
        <v>#N/A</v>
      </c>
      <c r="K203" s="434"/>
      <c r="L203" s="442"/>
      <c r="M203" s="442"/>
      <c r="N203" s="442"/>
      <c r="O203" s="434"/>
      <c r="P203" s="443"/>
      <c r="Q203" s="434"/>
    </row>
    <row r="204">
      <c r="A204" s="87"/>
      <c r="B204" s="87"/>
      <c r="C204" s="87"/>
      <c r="D204" s="87"/>
      <c r="E204" s="266"/>
      <c r="F204" s="266"/>
      <c r="G204" s="266"/>
      <c r="H204" s="460" t="s">
        <v>266</v>
      </c>
      <c r="I204" s="439"/>
      <c r="J204" s="453" t="str">
        <f>J203*J202</f>
        <v>#N/A</v>
      </c>
      <c r="K204" s="439"/>
      <c r="L204" s="450"/>
      <c r="M204" s="450"/>
      <c r="N204" s="450"/>
      <c r="O204" s="439"/>
      <c r="P204" s="451"/>
      <c r="Q204" s="439"/>
    </row>
    <row r="205">
      <c r="A205" s="87"/>
      <c r="B205" s="87"/>
      <c r="C205" s="87"/>
      <c r="D205" s="87"/>
      <c r="E205" s="266"/>
      <c r="F205" s="266"/>
      <c r="G205" s="266"/>
      <c r="H205" s="462" t="s">
        <v>267</v>
      </c>
      <c r="I205" s="434"/>
      <c r="J205" s="463" t="str">
        <f>IFS(J202=8,12,
J202=4,4,
J202=2,1,
J202=1,0,
TRUE,NA())</f>
        <v>#N/A</v>
      </c>
      <c r="K205" s="434"/>
      <c r="L205" s="442"/>
      <c r="M205" s="442"/>
      <c r="N205" s="442"/>
      <c r="O205" s="434"/>
      <c r="P205" s="443"/>
      <c r="Q205" s="434"/>
    </row>
    <row r="206">
      <c r="A206" s="87"/>
      <c r="B206" s="87"/>
      <c r="C206" s="87"/>
      <c r="D206" s="87"/>
      <c r="E206" s="266"/>
      <c r="F206" s="266"/>
      <c r="G206" s="266"/>
      <c r="H206" s="458" t="s">
        <v>268</v>
      </c>
      <c r="I206" s="439"/>
      <c r="J206" s="270">
        <v>2.0</v>
      </c>
      <c r="K206" s="439"/>
      <c r="L206" s="450"/>
      <c r="M206" s="450"/>
      <c r="N206" s="450"/>
      <c r="O206" s="439"/>
      <c r="P206" s="451"/>
      <c r="Q206" s="439"/>
    </row>
    <row r="207">
      <c r="A207" s="87"/>
      <c r="B207" s="87"/>
      <c r="C207" s="87"/>
      <c r="D207" s="87"/>
      <c r="E207" s="266"/>
      <c r="F207" s="266"/>
      <c r="G207" s="277"/>
      <c r="H207" s="462" t="s">
        <v>269</v>
      </c>
      <c r="I207" s="434"/>
      <c r="J207" s="464" t="str">
        <f>ALL_GATHER_CHIP2CHIP_TIME_MS2(J204 * J206, J205)</f>
        <v>#N/A</v>
      </c>
      <c r="K207" s="434"/>
      <c r="L207" s="442"/>
      <c r="M207" s="442"/>
      <c r="N207" s="442"/>
      <c r="O207" s="434"/>
      <c r="P207" s="443"/>
      <c r="Q207" s="434"/>
    </row>
    <row r="208">
      <c r="A208" s="87"/>
      <c r="B208" s="87"/>
      <c r="C208" s="87"/>
      <c r="D208" s="87"/>
      <c r="E208" s="266"/>
      <c r="F208" s="266"/>
      <c r="G208" s="459" t="s">
        <v>272</v>
      </c>
      <c r="H208" s="460" t="s">
        <v>264</v>
      </c>
      <c r="I208" s="439"/>
      <c r="J208" s="465" t="str">
        <f>HW_SPEC("# of TensorCore per Chip")</f>
        <v>#N/A</v>
      </c>
      <c r="K208" s="439"/>
      <c r="L208" s="450"/>
      <c r="M208" s="450"/>
      <c r="N208" s="450"/>
      <c r="O208" s="439"/>
      <c r="P208" s="451"/>
      <c r="Q208" s="439"/>
    </row>
    <row r="209">
      <c r="A209" s="87"/>
      <c r="B209" s="87"/>
      <c r="C209" s="87"/>
      <c r="D209" s="87"/>
      <c r="E209" s="266"/>
      <c r="F209" s="266"/>
      <c r="G209" s="266"/>
      <c r="H209" s="462" t="s">
        <v>265</v>
      </c>
      <c r="I209" s="434"/>
      <c r="J209" s="452" t="str">
        <f>P190*J202 * (J208-1)</f>
        <v>#N/A</v>
      </c>
      <c r="K209" s="434"/>
      <c r="L209" s="442"/>
      <c r="M209" s="442"/>
      <c r="N209" s="442"/>
      <c r="O209" s="434"/>
      <c r="P209" s="443"/>
      <c r="Q209" s="434"/>
    </row>
    <row r="210">
      <c r="A210" s="87"/>
      <c r="B210" s="87"/>
      <c r="C210" s="87"/>
      <c r="D210" s="87"/>
      <c r="E210" s="266"/>
      <c r="F210" s="266"/>
      <c r="G210" s="266"/>
      <c r="H210" s="460" t="s">
        <v>266</v>
      </c>
      <c r="I210" s="439"/>
      <c r="J210" s="453" t="str">
        <f>J209*J208</f>
        <v>#N/A</v>
      </c>
      <c r="K210" s="439"/>
      <c r="L210" s="450"/>
      <c r="M210" s="450"/>
      <c r="N210" s="450"/>
      <c r="O210" s="439"/>
      <c r="P210" s="451"/>
      <c r="Q210" s="439"/>
    </row>
    <row r="211">
      <c r="A211" s="87"/>
      <c r="B211" s="87"/>
      <c r="C211" s="87"/>
      <c r="D211" s="87"/>
      <c r="E211" s="266"/>
      <c r="F211" s="266"/>
      <c r="G211" s="266"/>
      <c r="H211" s="462" t="s">
        <v>269</v>
      </c>
      <c r="I211" s="434"/>
      <c r="J211" s="466" t="str">
        <f>ALL_GATHER_CORE2CORE_TIME_MS(J210)</f>
        <v>#N/A</v>
      </c>
      <c r="K211" s="434"/>
      <c r="L211" s="442"/>
      <c r="M211" s="442"/>
      <c r="N211" s="442"/>
      <c r="O211" s="434"/>
      <c r="P211" s="443"/>
      <c r="Q211" s="434"/>
    </row>
    <row r="212">
      <c r="A212" s="87"/>
      <c r="B212" s="87"/>
      <c r="C212" s="87"/>
      <c r="D212" s="87"/>
      <c r="E212" s="266"/>
      <c r="F212" s="266"/>
      <c r="G212" s="277"/>
      <c r="H212" s="467" t="s">
        <v>304</v>
      </c>
      <c r="I212" s="439"/>
      <c r="J212" s="468" t="str">
        <f>J211/J202</f>
        <v>#N/A</v>
      </c>
      <c r="K212" s="439"/>
      <c r="L212" s="450"/>
      <c r="M212" s="450"/>
      <c r="N212" s="450"/>
      <c r="O212" s="439"/>
      <c r="P212" s="451"/>
      <c r="Q212" s="439"/>
    </row>
    <row r="213">
      <c r="A213" s="87"/>
      <c r="B213" s="87"/>
      <c r="C213" s="87"/>
      <c r="D213" s="87"/>
      <c r="E213" s="266"/>
      <c r="F213" s="266"/>
      <c r="G213" s="456" t="s">
        <v>274</v>
      </c>
      <c r="H213" s="469" t="str">
        <f>J207+J212</f>
        <v>#N/A</v>
      </c>
      <c r="I213" s="434"/>
      <c r="J213" s="470"/>
      <c r="K213" s="434"/>
      <c r="L213" s="442"/>
      <c r="M213" s="442"/>
      <c r="N213" s="442"/>
      <c r="O213" s="434"/>
      <c r="P213" s="443"/>
      <c r="Q213" s="434"/>
    </row>
    <row r="214">
      <c r="A214" s="87"/>
      <c r="B214" s="87"/>
      <c r="C214" s="87"/>
      <c r="D214" s="87"/>
      <c r="E214" s="266"/>
      <c r="F214" s="266"/>
      <c r="G214" s="454"/>
      <c r="H214" s="471"/>
      <c r="I214" s="439"/>
      <c r="J214" s="472"/>
      <c r="K214" s="439"/>
      <c r="L214" s="450"/>
      <c r="M214" s="450"/>
      <c r="N214" s="450"/>
      <c r="O214" s="439"/>
      <c r="P214" s="451"/>
      <c r="Q214" s="439"/>
    </row>
    <row r="215">
      <c r="A215" s="87"/>
      <c r="B215" s="87"/>
      <c r="C215" s="87"/>
      <c r="D215" s="87"/>
      <c r="E215" s="266"/>
      <c r="F215" s="266"/>
      <c r="G215" s="473" t="s">
        <v>280</v>
      </c>
      <c r="H215" s="370" t="s">
        <v>281</v>
      </c>
      <c r="I215" s="371"/>
      <c r="J215" s="371"/>
      <c r="K215" s="371"/>
      <c r="L215" s="446"/>
      <c r="M215" s="446"/>
      <c r="N215" s="446"/>
      <c r="O215" s="371"/>
      <c r="P215" s="447"/>
      <c r="Q215" s="371"/>
    </row>
    <row r="216">
      <c r="A216" s="87"/>
      <c r="B216" s="87"/>
      <c r="C216" s="87"/>
      <c r="D216" s="87"/>
      <c r="E216" s="266"/>
      <c r="F216" s="266"/>
      <c r="G216" s="473" t="s">
        <v>298</v>
      </c>
      <c r="H216" s="474">
        <f>IFS(H215=G193,H199,
H215=G201,H213 ,
TRUE,0)</f>
        <v>0</v>
      </c>
      <c r="I216" s="371"/>
      <c r="J216" s="371"/>
      <c r="K216" s="371"/>
      <c r="L216" s="446"/>
      <c r="M216" s="446"/>
      <c r="N216" s="446"/>
      <c r="O216" s="371"/>
      <c r="P216" s="475"/>
      <c r="Q216" s="371"/>
    </row>
    <row r="217">
      <c r="A217" s="87"/>
      <c r="B217" s="87"/>
      <c r="C217" s="87"/>
      <c r="D217" s="87"/>
      <c r="E217" s="258" t="s">
        <v>305</v>
      </c>
      <c r="F217" s="282" t="s">
        <v>249</v>
      </c>
      <c r="G217" s="260"/>
      <c r="H217" s="290" t="s">
        <v>238</v>
      </c>
      <c r="I217" s="290" t="s">
        <v>239</v>
      </c>
      <c r="J217" s="195" t="s">
        <v>40</v>
      </c>
      <c r="K217" s="195" t="s">
        <v>38</v>
      </c>
      <c r="L217" s="195" t="s">
        <v>154</v>
      </c>
      <c r="M217" s="398" t="s">
        <v>145</v>
      </c>
      <c r="N217" s="290" t="s">
        <v>240</v>
      </c>
      <c r="O217" s="291" t="str">
        <f>PARAMS("attn_kv_k_dtype")</f>
        <v>bf16</v>
      </c>
      <c r="P217" s="292"/>
      <c r="Q217" s="291" t="b">
        <v>0</v>
      </c>
    </row>
    <row r="218">
      <c r="A218" s="87"/>
      <c r="B218" s="87"/>
      <c r="C218" s="87"/>
      <c r="D218" s="87"/>
      <c r="E218" s="266"/>
      <c r="F218" s="267"/>
      <c r="G218" s="268"/>
      <c r="H218" s="195" t="s">
        <v>242</v>
      </c>
      <c r="I218" s="290" t="s">
        <v>239</v>
      </c>
      <c r="J218" s="289">
        <f t="shared" ref="J218:M218" si="38">PARAMS(J217)</f>
        <v>2048</v>
      </c>
      <c r="K218" s="290">
        <f t="shared" si="38"/>
        <v>1</v>
      </c>
      <c r="L218" s="290">
        <f t="shared" si="38"/>
        <v>128</v>
      </c>
      <c r="M218" s="290">
        <f t="shared" si="38"/>
        <v>512</v>
      </c>
      <c r="N218" s="290" t="s">
        <v>240</v>
      </c>
      <c r="O218" s="266"/>
      <c r="P218" s="292">
        <f>SIZEOF_IN_MIB(J218:M218, $O217)</f>
        <v>256</v>
      </c>
      <c r="Q218" s="266"/>
    </row>
    <row r="219">
      <c r="A219" s="87"/>
      <c r="B219" s="87"/>
      <c r="C219" s="87"/>
      <c r="D219" s="87"/>
      <c r="E219" s="266"/>
      <c r="F219" s="267"/>
      <c r="G219" s="268"/>
      <c r="H219" s="289" t="s">
        <v>244</v>
      </c>
      <c r="I219" s="289" t="s">
        <v>239</v>
      </c>
      <c r="J219" s="195" t="s">
        <v>143</v>
      </c>
      <c r="K219" s="195"/>
      <c r="L219" s="195"/>
      <c r="M219" s="289"/>
      <c r="N219" s="289" t="s">
        <v>240</v>
      </c>
      <c r="O219" s="266"/>
      <c r="P219" s="292"/>
      <c r="Q219" s="266"/>
    </row>
    <row r="220">
      <c r="A220" s="87"/>
      <c r="B220" s="87"/>
      <c r="C220" s="87"/>
      <c r="D220" s="87"/>
      <c r="E220" s="266"/>
      <c r="F220" s="278"/>
      <c r="G220" s="279"/>
      <c r="H220" s="195" t="s">
        <v>246</v>
      </c>
      <c r="I220" s="289" t="s">
        <v>239</v>
      </c>
      <c r="J220" s="289">
        <f t="shared" ref="J220:M220" si="39">J218/SHARDING(J219)</f>
        <v>128</v>
      </c>
      <c r="K220" s="289">
        <f t="shared" si="39"/>
        <v>1</v>
      </c>
      <c r="L220" s="289">
        <f t="shared" si="39"/>
        <v>128</v>
      </c>
      <c r="M220" s="289">
        <f t="shared" si="39"/>
        <v>512</v>
      </c>
      <c r="N220" s="289" t="s">
        <v>240</v>
      </c>
      <c r="O220" s="277"/>
      <c r="P220" s="292">
        <f>SIZEOF_IN_MIB(J220:M220, $O217)</f>
        <v>16</v>
      </c>
      <c r="Q220" s="277"/>
    </row>
    <row r="221">
      <c r="A221" s="87"/>
      <c r="B221" s="87"/>
      <c r="C221" s="87"/>
      <c r="D221" s="87"/>
      <c r="E221" s="266"/>
      <c r="F221" s="259" t="s">
        <v>253</v>
      </c>
      <c r="G221" s="260"/>
      <c r="H221" s="289" t="s">
        <v>238</v>
      </c>
      <c r="I221" s="289" t="s">
        <v>239</v>
      </c>
      <c r="J221" s="290"/>
      <c r="K221" s="195" t="s">
        <v>40</v>
      </c>
      <c r="L221" s="195" t="s">
        <v>42</v>
      </c>
      <c r="M221" s="398" t="s">
        <v>145</v>
      </c>
      <c r="N221" s="289" t="s">
        <v>240</v>
      </c>
      <c r="O221" s="291" t="str">
        <f>PARAMS("kv_dtype")</f>
        <v>fp8</v>
      </c>
      <c r="P221" s="292"/>
      <c r="Q221" s="291" t="b">
        <v>0</v>
      </c>
    </row>
    <row r="222">
      <c r="E222" s="266"/>
      <c r="F222" s="267"/>
      <c r="G222" s="268"/>
      <c r="H222" s="195" t="s">
        <v>242</v>
      </c>
      <c r="I222" s="289" t="s">
        <v>239</v>
      </c>
      <c r="J222" s="290"/>
      <c r="K222" s="289">
        <f t="shared" ref="K222:M222" si="40">PARAMS(K221)</f>
        <v>2048</v>
      </c>
      <c r="L222" s="289">
        <f t="shared" si="40"/>
        <v>5120</v>
      </c>
      <c r="M222" s="289">
        <f t="shared" si="40"/>
        <v>512</v>
      </c>
      <c r="N222" s="289" t="s">
        <v>240</v>
      </c>
      <c r="O222" s="266"/>
      <c r="P222" s="292">
        <f>SIZEOF_IN_MIB(J222:M222, $O221)</f>
        <v>5120</v>
      </c>
      <c r="Q222" s="266"/>
    </row>
    <row r="223">
      <c r="E223" s="266"/>
      <c r="F223" s="267"/>
      <c r="G223" s="268"/>
      <c r="H223" s="289" t="s">
        <v>244</v>
      </c>
      <c r="I223" s="289" t="s">
        <v>239</v>
      </c>
      <c r="J223" s="290"/>
      <c r="K223" s="195" t="s">
        <v>143</v>
      </c>
      <c r="L223" s="289"/>
      <c r="M223" s="289"/>
      <c r="N223" s="289" t="s">
        <v>240</v>
      </c>
      <c r="O223" s="266"/>
      <c r="P223" s="292"/>
      <c r="Q223" s="266"/>
    </row>
    <row r="224">
      <c r="E224" s="266"/>
      <c r="F224" s="278"/>
      <c r="G224" s="279"/>
      <c r="H224" s="274" t="s">
        <v>246</v>
      </c>
      <c r="I224" s="274" t="s">
        <v>239</v>
      </c>
      <c r="J224" s="261"/>
      <c r="K224" s="274">
        <f t="shared" ref="K224:M224" si="41">K222/SHARDING(K223)</f>
        <v>128</v>
      </c>
      <c r="L224" s="274">
        <f t="shared" si="41"/>
        <v>5120</v>
      </c>
      <c r="M224" s="274">
        <f t="shared" si="41"/>
        <v>512</v>
      </c>
      <c r="N224" s="274" t="s">
        <v>240</v>
      </c>
      <c r="O224" s="241"/>
      <c r="P224" s="276">
        <f>SIZEOF_IN_MIB(J224:M224, $O221)</f>
        <v>320</v>
      </c>
      <c r="Q224" s="241"/>
    </row>
    <row r="225">
      <c r="E225" s="266"/>
      <c r="F225" s="259" t="s">
        <v>257</v>
      </c>
      <c r="G225" s="260"/>
      <c r="H225" s="271" t="s">
        <v>238</v>
      </c>
      <c r="I225" s="271" t="s">
        <v>239</v>
      </c>
      <c r="J225" s="269" t="s">
        <v>40</v>
      </c>
      <c r="K225" s="269" t="s">
        <v>38</v>
      </c>
      <c r="L225" s="269" t="s">
        <v>42</v>
      </c>
      <c r="M225" s="269" t="s">
        <v>154</v>
      </c>
      <c r="N225" s="271" t="s">
        <v>240</v>
      </c>
      <c r="O225" s="399" t="s">
        <v>82</v>
      </c>
      <c r="P225" s="273"/>
      <c r="Q225" s="399" t="b">
        <v>1</v>
      </c>
    </row>
    <row r="226">
      <c r="E226" s="266"/>
      <c r="F226" s="267"/>
      <c r="G226" s="268"/>
      <c r="H226" s="262" t="s">
        <v>242</v>
      </c>
      <c r="I226" s="274" t="s">
        <v>239</v>
      </c>
      <c r="J226" s="274">
        <f t="shared" ref="J226:M226" si="42">PARAMS(J225)</f>
        <v>2048</v>
      </c>
      <c r="K226" s="274">
        <f t="shared" si="42"/>
        <v>1</v>
      </c>
      <c r="L226" s="274">
        <f t="shared" si="42"/>
        <v>5120</v>
      </c>
      <c r="M226" s="274">
        <f t="shared" si="42"/>
        <v>128</v>
      </c>
      <c r="N226" s="274" t="s">
        <v>240</v>
      </c>
      <c r="O226" s="275"/>
      <c r="P226" s="276">
        <f>SIZEOF_IN_MIB(J226:M226, $O225)</f>
        <v>2560</v>
      </c>
      <c r="Q226" s="275"/>
    </row>
    <row r="227">
      <c r="E227" s="266"/>
      <c r="F227" s="267"/>
      <c r="G227" s="268"/>
      <c r="H227" s="271" t="s">
        <v>244</v>
      </c>
      <c r="I227" s="271" t="s">
        <v>239</v>
      </c>
      <c r="J227" s="269" t="s">
        <v>143</v>
      </c>
      <c r="K227" s="269"/>
      <c r="L227" s="269"/>
      <c r="M227" s="271"/>
      <c r="N227" s="271" t="s">
        <v>240</v>
      </c>
      <c r="O227" s="272"/>
      <c r="P227" s="273"/>
      <c r="Q227" s="272"/>
    </row>
    <row r="228">
      <c r="E228" s="266"/>
      <c r="F228" s="278"/>
      <c r="G228" s="279"/>
      <c r="H228" s="274" t="s">
        <v>246</v>
      </c>
      <c r="I228" s="274" t="s">
        <v>239</v>
      </c>
      <c r="J228" s="274">
        <f t="shared" ref="J228:M228" si="43">J226/SHARDING(J227)</f>
        <v>128</v>
      </c>
      <c r="K228" s="274">
        <f t="shared" si="43"/>
        <v>1</v>
      </c>
      <c r="L228" s="274">
        <f t="shared" si="43"/>
        <v>5120</v>
      </c>
      <c r="M228" s="274">
        <f t="shared" si="43"/>
        <v>128</v>
      </c>
      <c r="N228" s="274" t="s">
        <v>240</v>
      </c>
      <c r="O228" s="241"/>
      <c r="P228" s="276">
        <f>SIZEOF_IN_MIB(J228:M228, $O225)</f>
        <v>160</v>
      </c>
      <c r="Q228" s="241"/>
    </row>
    <row r="229">
      <c r="E229" s="266"/>
      <c r="F229" s="400" t="s">
        <v>293</v>
      </c>
      <c r="G229" s="385" t="s">
        <v>45</v>
      </c>
      <c r="H229" s="476" t="s">
        <v>306</v>
      </c>
      <c r="I229" s="270"/>
      <c r="J229" s="270"/>
      <c r="K229" s="270"/>
      <c r="L229" s="271"/>
      <c r="M229" s="271"/>
      <c r="N229" s="271"/>
      <c r="O229" s="477"/>
      <c r="P229" s="273"/>
      <c r="Q229" s="477"/>
    </row>
    <row r="230">
      <c r="E230" s="266"/>
      <c r="F230" s="277"/>
      <c r="G230" s="385"/>
      <c r="H230" s="274"/>
      <c r="I230" s="418"/>
      <c r="J230" s="261"/>
      <c r="K230" s="261"/>
      <c r="L230" s="274"/>
      <c r="M230" s="274"/>
      <c r="N230" s="274"/>
      <c r="O230" s="261"/>
      <c r="P230" s="276"/>
      <c r="Q230" s="222"/>
    </row>
    <row r="231">
      <c r="E231" s="266"/>
      <c r="F231" s="384" t="s">
        <v>285</v>
      </c>
      <c r="G231" s="385" t="s">
        <v>286</v>
      </c>
      <c r="H231" s="271" t="str">
        <f>VLOOKUP(O217&amp;","&amp;O221,$T$3:$W$12,4, FALSE)</f>
        <v>bf16</v>
      </c>
      <c r="I231" s="419"/>
      <c r="J231" s="270"/>
      <c r="K231" s="270"/>
      <c r="L231" s="271"/>
      <c r="M231" s="271"/>
      <c r="N231" s="271"/>
      <c r="O231" s="270"/>
      <c r="P231" s="273"/>
      <c r="Q231" s="305"/>
    </row>
    <row r="232">
      <c r="E232" s="266"/>
      <c r="F232" s="266"/>
      <c r="G232" s="381" t="s">
        <v>299</v>
      </c>
      <c r="H232" s="420" t="str">
        <f>CALCULATE_FLOPS(J220:M220,J224:M224,M224,K224,H231)</f>
        <v>#N/A</v>
      </c>
      <c r="I232" s="418"/>
      <c r="J232" s="261"/>
      <c r="K232" s="261"/>
      <c r="L232" s="274"/>
      <c r="M232" s="274"/>
      <c r="N232" s="274"/>
      <c r="O232" s="261"/>
      <c r="P232" s="276"/>
      <c r="Q232" s="222"/>
    </row>
    <row r="233">
      <c r="E233" s="266"/>
      <c r="F233" s="277"/>
      <c r="G233" s="388" t="s">
        <v>288</v>
      </c>
      <c r="H233" s="389" t="str">
        <f>COMPUTE_TIME_MS(H232, H231)</f>
        <v>#N/A</v>
      </c>
      <c r="I233" s="390"/>
      <c r="J233" s="391"/>
      <c r="K233" s="391"/>
      <c r="L233" s="392"/>
      <c r="M233" s="392"/>
      <c r="N233" s="392"/>
      <c r="O233" s="391"/>
      <c r="P233" s="393"/>
      <c r="Q233" s="305"/>
    </row>
    <row r="234">
      <c r="E234" s="266"/>
      <c r="F234" s="384" t="s">
        <v>289</v>
      </c>
      <c r="G234" s="381" t="s">
        <v>290</v>
      </c>
      <c r="H234" s="303">
        <f>IF(Q217,0,P220)+IF(Q221,0,P224)+IF(Q225,0,P228)</f>
        <v>336</v>
      </c>
      <c r="I234" s="261"/>
      <c r="J234" s="261"/>
      <c r="K234" s="261"/>
      <c r="L234" s="274"/>
      <c r="M234" s="274"/>
      <c r="N234" s="274"/>
      <c r="O234" s="261"/>
      <c r="P234" s="276"/>
      <c r="Q234" s="222"/>
    </row>
    <row r="235">
      <c r="E235" s="277"/>
      <c r="F235" s="277"/>
      <c r="G235" s="395" t="s">
        <v>291</v>
      </c>
      <c r="H235" s="430" t="str">
        <f>HBM_TIME_MS(H234)</f>
        <v>#N/A</v>
      </c>
      <c r="I235" s="391"/>
      <c r="J235" s="391"/>
      <c r="K235" s="391"/>
      <c r="L235" s="392"/>
      <c r="M235" s="392"/>
      <c r="N235" s="392"/>
      <c r="O235" s="391"/>
      <c r="P235" s="393"/>
      <c r="Q235" s="305"/>
    </row>
    <row r="236">
      <c r="E236" s="258" t="s">
        <v>307</v>
      </c>
      <c r="F236" s="282" t="s">
        <v>249</v>
      </c>
      <c r="G236" s="260"/>
      <c r="H236" s="290" t="s">
        <v>238</v>
      </c>
      <c r="I236" s="290" t="s">
        <v>239</v>
      </c>
      <c r="J236" s="195" t="s">
        <v>40</v>
      </c>
      <c r="K236" s="195" t="s">
        <v>38</v>
      </c>
      <c r="L236" s="195" t="s">
        <v>154</v>
      </c>
      <c r="M236" s="398" t="s">
        <v>151</v>
      </c>
      <c r="N236" s="290" t="s">
        <v>240</v>
      </c>
      <c r="O236" s="291" t="str">
        <f>PARAMS("attn_kv_k_dtype")</f>
        <v>bf16</v>
      </c>
      <c r="P236" s="292"/>
      <c r="Q236" s="291" t="b">
        <v>0</v>
      </c>
    </row>
    <row r="237">
      <c r="E237" s="266"/>
      <c r="F237" s="267"/>
      <c r="G237" s="268"/>
      <c r="H237" s="195" t="s">
        <v>242</v>
      </c>
      <c r="I237" s="290" t="s">
        <v>239</v>
      </c>
      <c r="J237" s="289">
        <f t="shared" ref="J237:M237" si="44">PARAMS(J236)</f>
        <v>2048</v>
      </c>
      <c r="K237" s="290">
        <f t="shared" si="44"/>
        <v>1</v>
      </c>
      <c r="L237" s="290">
        <f t="shared" si="44"/>
        <v>128</v>
      </c>
      <c r="M237" s="290">
        <f t="shared" si="44"/>
        <v>64</v>
      </c>
      <c r="N237" s="290" t="s">
        <v>240</v>
      </c>
      <c r="O237" s="266"/>
      <c r="P237" s="292">
        <f>SIZEOF_IN_MIB(J237:M237, $O236)</f>
        <v>32</v>
      </c>
      <c r="Q237" s="266"/>
    </row>
    <row r="238">
      <c r="E238" s="266"/>
      <c r="F238" s="267"/>
      <c r="G238" s="268"/>
      <c r="H238" s="289" t="s">
        <v>244</v>
      </c>
      <c r="I238" s="289" t="s">
        <v>239</v>
      </c>
      <c r="J238" s="195" t="s">
        <v>143</v>
      </c>
      <c r="K238" s="195"/>
      <c r="L238" s="195"/>
      <c r="M238" s="289"/>
      <c r="N238" s="289" t="s">
        <v>240</v>
      </c>
      <c r="O238" s="266"/>
      <c r="P238" s="292"/>
      <c r="Q238" s="266"/>
    </row>
    <row r="239">
      <c r="E239" s="266"/>
      <c r="F239" s="278"/>
      <c r="G239" s="279"/>
      <c r="H239" s="195" t="s">
        <v>246</v>
      </c>
      <c r="I239" s="289" t="s">
        <v>239</v>
      </c>
      <c r="J239" s="289">
        <f t="shared" ref="J239:M239" si="45">J237/SHARDING(J238)</f>
        <v>128</v>
      </c>
      <c r="K239" s="289">
        <f t="shared" si="45"/>
        <v>1</v>
      </c>
      <c r="L239" s="289">
        <f t="shared" si="45"/>
        <v>128</v>
      </c>
      <c r="M239" s="289">
        <f t="shared" si="45"/>
        <v>64</v>
      </c>
      <c r="N239" s="289" t="s">
        <v>240</v>
      </c>
      <c r="O239" s="277"/>
      <c r="P239" s="292">
        <f>SIZEOF_IN_MIB(J239:M239, $O236)</f>
        <v>2</v>
      </c>
      <c r="Q239" s="277"/>
    </row>
    <row r="240">
      <c r="E240" s="266"/>
      <c r="F240" s="259" t="s">
        <v>253</v>
      </c>
      <c r="G240" s="260"/>
      <c r="H240" s="289" t="s">
        <v>238</v>
      </c>
      <c r="I240" s="289" t="s">
        <v>239</v>
      </c>
      <c r="J240" s="290"/>
      <c r="K240" s="195" t="s">
        <v>40</v>
      </c>
      <c r="L240" s="195" t="s">
        <v>42</v>
      </c>
      <c r="M240" s="398" t="s">
        <v>151</v>
      </c>
      <c r="N240" s="289" t="s">
        <v>240</v>
      </c>
      <c r="O240" s="291" t="str">
        <f>PARAMS("kv_dtype")</f>
        <v>fp8</v>
      </c>
      <c r="P240" s="292"/>
      <c r="Q240" s="291" t="b">
        <v>0</v>
      </c>
    </row>
    <row r="241">
      <c r="E241" s="266"/>
      <c r="F241" s="267"/>
      <c r="G241" s="268"/>
      <c r="H241" s="195" t="s">
        <v>242</v>
      </c>
      <c r="I241" s="289" t="s">
        <v>239</v>
      </c>
      <c r="J241" s="290"/>
      <c r="K241" s="289">
        <f t="shared" ref="K241:M241" si="46">PARAMS(K240)</f>
        <v>2048</v>
      </c>
      <c r="L241" s="289">
        <f t="shared" si="46"/>
        <v>5120</v>
      </c>
      <c r="M241" s="289">
        <f t="shared" si="46"/>
        <v>64</v>
      </c>
      <c r="N241" s="289" t="s">
        <v>240</v>
      </c>
      <c r="O241" s="266"/>
      <c r="P241" s="292">
        <f>SIZEOF_IN_MIB(J241:M241, $O240)</f>
        <v>640</v>
      </c>
      <c r="Q241" s="266"/>
    </row>
    <row r="242">
      <c r="E242" s="266"/>
      <c r="F242" s="267"/>
      <c r="G242" s="268"/>
      <c r="H242" s="289" t="s">
        <v>244</v>
      </c>
      <c r="I242" s="289" t="s">
        <v>239</v>
      </c>
      <c r="J242" s="290"/>
      <c r="K242" s="195" t="s">
        <v>143</v>
      </c>
      <c r="L242" s="289"/>
      <c r="M242" s="289"/>
      <c r="N242" s="289" t="s">
        <v>240</v>
      </c>
      <c r="O242" s="266"/>
      <c r="P242" s="292"/>
      <c r="Q242" s="266"/>
    </row>
    <row r="243">
      <c r="E243" s="266"/>
      <c r="F243" s="278"/>
      <c r="G243" s="279"/>
      <c r="H243" s="274" t="s">
        <v>246</v>
      </c>
      <c r="I243" s="274" t="s">
        <v>239</v>
      </c>
      <c r="J243" s="261"/>
      <c r="K243" s="274">
        <f t="shared" ref="K243:M243" si="47">K241/SHARDING(K242)</f>
        <v>128</v>
      </c>
      <c r="L243" s="274">
        <f t="shared" si="47"/>
        <v>5120</v>
      </c>
      <c r="M243" s="274">
        <f t="shared" si="47"/>
        <v>64</v>
      </c>
      <c r="N243" s="274" t="s">
        <v>240</v>
      </c>
      <c r="O243" s="241"/>
      <c r="P243" s="276">
        <f>SIZEOF_IN_MIB(J243:M243, $O240)</f>
        <v>40</v>
      </c>
      <c r="Q243" s="241"/>
    </row>
    <row r="244">
      <c r="E244" s="266"/>
      <c r="F244" s="259" t="s">
        <v>257</v>
      </c>
      <c r="G244" s="260"/>
      <c r="H244" s="271" t="s">
        <v>238</v>
      </c>
      <c r="I244" s="271" t="s">
        <v>239</v>
      </c>
      <c r="J244" s="269" t="s">
        <v>40</v>
      </c>
      <c r="K244" s="269" t="s">
        <v>38</v>
      </c>
      <c r="L244" s="269" t="s">
        <v>42</v>
      </c>
      <c r="M244" s="269" t="s">
        <v>154</v>
      </c>
      <c r="N244" s="271" t="s">
        <v>240</v>
      </c>
      <c r="O244" s="478" t="s">
        <v>82</v>
      </c>
      <c r="P244" s="273"/>
      <c r="Q244" s="399" t="b">
        <v>1</v>
      </c>
    </row>
    <row r="245">
      <c r="E245" s="266"/>
      <c r="F245" s="267"/>
      <c r="G245" s="268"/>
      <c r="H245" s="262" t="s">
        <v>242</v>
      </c>
      <c r="I245" s="274" t="s">
        <v>239</v>
      </c>
      <c r="J245" s="274">
        <f t="shared" ref="J245:M245" si="48">PARAMS(J244)</f>
        <v>2048</v>
      </c>
      <c r="K245" s="274">
        <f t="shared" si="48"/>
        <v>1</v>
      </c>
      <c r="L245" s="274">
        <f t="shared" si="48"/>
        <v>5120</v>
      </c>
      <c r="M245" s="274">
        <f t="shared" si="48"/>
        <v>128</v>
      </c>
      <c r="N245" s="274" t="s">
        <v>240</v>
      </c>
      <c r="O245" s="275"/>
      <c r="P245" s="276">
        <f>SIZEOF_IN_MIB(J245:M245, $O244)</f>
        <v>2560</v>
      </c>
      <c r="Q245" s="275"/>
    </row>
    <row r="246">
      <c r="E246" s="266"/>
      <c r="F246" s="267"/>
      <c r="G246" s="268"/>
      <c r="H246" s="271" t="s">
        <v>244</v>
      </c>
      <c r="I246" s="271" t="s">
        <v>239</v>
      </c>
      <c r="J246" s="269" t="s">
        <v>143</v>
      </c>
      <c r="K246" s="269"/>
      <c r="L246" s="269"/>
      <c r="M246" s="271"/>
      <c r="N246" s="271" t="s">
        <v>240</v>
      </c>
      <c r="O246" s="272"/>
      <c r="P246" s="273"/>
      <c r="Q246" s="272"/>
    </row>
    <row r="247">
      <c r="E247" s="266"/>
      <c r="F247" s="278"/>
      <c r="G247" s="279"/>
      <c r="H247" s="274" t="s">
        <v>246</v>
      </c>
      <c r="I247" s="274" t="s">
        <v>239</v>
      </c>
      <c r="J247" s="274">
        <f t="shared" ref="J247:M247" si="49">J245/SHARDING(J246)</f>
        <v>128</v>
      </c>
      <c r="K247" s="274">
        <f t="shared" si="49"/>
        <v>1</v>
      </c>
      <c r="L247" s="274">
        <f t="shared" si="49"/>
        <v>5120</v>
      </c>
      <c r="M247" s="274">
        <f t="shared" si="49"/>
        <v>128</v>
      </c>
      <c r="N247" s="274" t="s">
        <v>240</v>
      </c>
      <c r="O247" s="241"/>
      <c r="P247" s="276">
        <f>SIZEOF_IN_MIB(J247:M247, $O244)</f>
        <v>160</v>
      </c>
      <c r="Q247" s="241"/>
    </row>
    <row r="248">
      <c r="E248" s="266"/>
      <c r="F248" s="400" t="s">
        <v>293</v>
      </c>
      <c r="G248" s="385" t="s">
        <v>45</v>
      </c>
      <c r="H248" s="423"/>
      <c r="I248" s="424"/>
      <c r="J248" s="270"/>
      <c r="K248" s="270"/>
      <c r="L248" s="271"/>
      <c r="M248" s="271"/>
      <c r="N248" s="271"/>
      <c r="O248" s="270"/>
      <c r="P248" s="273"/>
      <c r="Q248" s="305"/>
    </row>
    <row r="249">
      <c r="E249" s="266"/>
      <c r="F249" s="277"/>
      <c r="G249" s="385"/>
      <c r="H249" s="274"/>
      <c r="I249" s="418"/>
      <c r="J249" s="261"/>
      <c r="K249" s="261"/>
      <c r="L249" s="274"/>
      <c r="M249" s="274"/>
      <c r="N249" s="274"/>
      <c r="O249" s="261"/>
      <c r="P249" s="276"/>
      <c r="Q249" s="222"/>
    </row>
    <row r="250">
      <c r="E250" s="266"/>
      <c r="F250" s="384" t="s">
        <v>285</v>
      </c>
      <c r="G250" s="385" t="s">
        <v>286</v>
      </c>
      <c r="H250" s="271" t="str">
        <f>VLOOKUP(O236&amp;","&amp;O240,$T$3:$W$12,4, FALSE)</f>
        <v>bf16</v>
      </c>
      <c r="I250" s="419"/>
      <c r="J250" s="270"/>
      <c r="K250" s="270"/>
      <c r="L250" s="271"/>
      <c r="M250" s="271"/>
      <c r="N250" s="271"/>
      <c r="O250" s="270"/>
      <c r="P250" s="273"/>
      <c r="Q250" s="305"/>
    </row>
    <row r="251">
      <c r="E251" s="266"/>
      <c r="F251" s="266"/>
      <c r="G251" s="381" t="s">
        <v>299</v>
      </c>
      <c r="H251" s="420" t="str">
        <f>CALCULATE_FLOPS(J239:M239,J243:M243,M243,K243,H250)</f>
        <v>#N/A</v>
      </c>
      <c r="I251" s="418"/>
      <c r="J251" s="261"/>
      <c r="K251" s="261"/>
      <c r="L251" s="274"/>
      <c r="M251" s="274"/>
      <c r="N251" s="274"/>
      <c r="O251" s="261"/>
      <c r="P251" s="276"/>
      <c r="Q251" s="222"/>
    </row>
    <row r="252">
      <c r="E252" s="266"/>
      <c r="F252" s="277"/>
      <c r="G252" s="388" t="s">
        <v>288</v>
      </c>
      <c r="H252" s="421" t="str">
        <f>COMPUTE_TIME_MS(H251, H250)</f>
        <v>#N/A</v>
      </c>
      <c r="I252" s="390"/>
      <c r="J252" s="391"/>
      <c r="K252" s="391"/>
      <c r="L252" s="392"/>
      <c r="M252" s="392"/>
      <c r="N252" s="392"/>
      <c r="O252" s="391"/>
      <c r="P252" s="393"/>
      <c r="Q252" s="305"/>
    </row>
    <row r="253">
      <c r="E253" s="266"/>
      <c r="F253" s="384" t="s">
        <v>289</v>
      </c>
      <c r="G253" s="381" t="s">
        <v>290</v>
      </c>
      <c r="H253" s="303">
        <f>IF(Q236,0,P239)+IF(Q240,0,P243)+IF(Q244,0,P247)</f>
        <v>42</v>
      </c>
      <c r="I253" s="261"/>
      <c r="J253" s="261"/>
      <c r="K253" s="261"/>
      <c r="L253" s="274"/>
      <c r="M253" s="274"/>
      <c r="N253" s="274"/>
      <c r="O253" s="261"/>
      <c r="P253" s="276"/>
      <c r="Q253" s="222"/>
    </row>
    <row r="254">
      <c r="E254" s="277"/>
      <c r="F254" s="277"/>
      <c r="G254" s="395" t="s">
        <v>291</v>
      </c>
      <c r="H254" s="430" t="str">
        <f>HBM_TIME_MS(H253)</f>
        <v>#N/A</v>
      </c>
      <c r="I254" s="391"/>
      <c r="J254" s="391"/>
      <c r="K254" s="391"/>
      <c r="L254" s="392"/>
      <c r="M254" s="392"/>
      <c r="N254" s="392"/>
      <c r="O254" s="391"/>
      <c r="P254" s="393"/>
      <c r="Q254" s="305"/>
    </row>
    <row r="255">
      <c r="E255" s="258" t="s">
        <v>308</v>
      </c>
      <c r="F255" s="282" t="s">
        <v>249</v>
      </c>
      <c r="G255" s="260"/>
      <c r="H255" s="290" t="s">
        <v>238</v>
      </c>
      <c r="I255" s="290" t="s">
        <v>239</v>
      </c>
      <c r="J255" s="195" t="s">
        <v>40</v>
      </c>
      <c r="K255" s="195" t="s">
        <v>38</v>
      </c>
      <c r="L255" s="398" t="s">
        <v>42</v>
      </c>
      <c r="M255" s="195" t="s">
        <v>154</v>
      </c>
      <c r="N255" s="290" t="s">
        <v>240</v>
      </c>
      <c r="O255" s="291" t="str">
        <f>PARAMS("attn_av_a_dtype")</f>
        <v>bf16</v>
      </c>
      <c r="P255" s="292"/>
      <c r="Q255" s="291" t="b">
        <v>1</v>
      </c>
    </row>
    <row r="256">
      <c r="E256" s="266"/>
      <c r="F256" s="267"/>
      <c r="G256" s="268"/>
      <c r="H256" s="195" t="s">
        <v>242</v>
      </c>
      <c r="I256" s="290" t="s">
        <v>239</v>
      </c>
      <c r="J256" s="289">
        <f t="shared" ref="J256:M256" si="50">PARAMS(J255)</f>
        <v>2048</v>
      </c>
      <c r="K256" s="290">
        <f t="shared" si="50"/>
        <v>1</v>
      </c>
      <c r="L256" s="290">
        <f t="shared" si="50"/>
        <v>5120</v>
      </c>
      <c r="M256" s="290">
        <f t="shared" si="50"/>
        <v>128</v>
      </c>
      <c r="N256" s="290" t="s">
        <v>240</v>
      </c>
      <c r="O256" s="266"/>
      <c r="P256" s="292">
        <f>SIZEOF_IN_MIB(J256:M256, $O255)</f>
        <v>2560</v>
      </c>
      <c r="Q256" s="266"/>
    </row>
    <row r="257">
      <c r="E257" s="266"/>
      <c r="F257" s="267"/>
      <c r="G257" s="268"/>
      <c r="H257" s="289" t="s">
        <v>244</v>
      </c>
      <c r="I257" s="289" t="s">
        <v>239</v>
      </c>
      <c r="J257" s="195" t="s">
        <v>143</v>
      </c>
      <c r="K257" s="195"/>
      <c r="L257" s="195"/>
      <c r="M257" s="289"/>
      <c r="N257" s="289" t="s">
        <v>240</v>
      </c>
      <c r="O257" s="266"/>
      <c r="P257" s="292"/>
      <c r="Q257" s="266"/>
    </row>
    <row r="258">
      <c r="E258" s="266"/>
      <c r="F258" s="278"/>
      <c r="G258" s="279"/>
      <c r="H258" s="195" t="s">
        <v>246</v>
      </c>
      <c r="I258" s="289" t="s">
        <v>239</v>
      </c>
      <c r="J258" s="289">
        <f t="shared" ref="J258:M258" si="51">J256/SHARDING(J257)</f>
        <v>128</v>
      </c>
      <c r="K258" s="289">
        <f t="shared" si="51"/>
        <v>1</v>
      </c>
      <c r="L258" s="289">
        <f t="shared" si="51"/>
        <v>5120</v>
      </c>
      <c r="M258" s="289">
        <f t="shared" si="51"/>
        <v>128</v>
      </c>
      <c r="N258" s="289" t="s">
        <v>240</v>
      </c>
      <c r="O258" s="277"/>
      <c r="P258" s="292">
        <f>SIZEOF_IN_MIB(J258:M258, $O255)</f>
        <v>160</v>
      </c>
      <c r="Q258" s="277"/>
    </row>
    <row r="259">
      <c r="E259" s="266"/>
      <c r="F259" s="259" t="s">
        <v>253</v>
      </c>
      <c r="G259" s="260"/>
      <c r="H259" s="289" t="s">
        <v>238</v>
      </c>
      <c r="I259" s="289" t="s">
        <v>239</v>
      </c>
      <c r="J259" s="195" t="s">
        <v>40</v>
      </c>
      <c r="K259" s="195"/>
      <c r="L259" s="398" t="s">
        <v>42</v>
      </c>
      <c r="M259" s="195" t="s">
        <v>145</v>
      </c>
      <c r="N259" s="289" t="s">
        <v>240</v>
      </c>
      <c r="O259" s="291" t="str">
        <f>PARAMS("kv_dtype")</f>
        <v>fp8</v>
      </c>
      <c r="P259" s="292"/>
      <c r="Q259" s="291" t="b">
        <v>1</v>
      </c>
    </row>
    <row r="260">
      <c r="E260" s="266"/>
      <c r="F260" s="267"/>
      <c r="G260" s="268"/>
      <c r="H260" s="195" t="s">
        <v>242</v>
      </c>
      <c r="I260" s="289" t="s">
        <v>239</v>
      </c>
      <c r="J260" s="289">
        <f>PARAMS(J259)</f>
        <v>2048</v>
      </c>
      <c r="K260" s="289"/>
      <c r="L260" s="289">
        <f t="shared" ref="L260:M260" si="52">PARAMS(L259)</f>
        <v>5120</v>
      </c>
      <c r="M260" s="289">
        <f t="shared" si="52"/>
        <v>512</v>
      </c>
      <c r="N260" s="289" t="s">
        <v>240</v>
      </c>
      <c r="O260" s="266"/>
      <c r="P260" s="292">
        <f>SIZEOF_IN_MIB(J260:M260, $O259)</f>
        <v>5120</v>
      </c>
      <c r="Q260" s="266"/>
    </row>
    <row r="261">
      <c r="E261" s="266"/>
      <c r="F261" s="267"/>
      <c r="G261" s="268"/>
      <c r="H261" s="289" t="s">
        <v>244</v>
      </c>
      <c r="I261" s="289" t="s">
        <v>239</v>
      </c>
      <c r="J261" s="195" t="s">
        <v>143</v>
      </c>
      <c r="K261" s="290"/>
      <c r="L261" s="289"/>
      <c r="M261" s="289"/>
      <c r="N261" s="289" t="s">
        <v>240</v>
      </c>
      <c r="O261" s="266"/>
      <c r="P261" s="292"/>
      <c r="Q261" s="266"/>
    </row>
    <row r="262">
      <c r="E262" s="266"/>
      <c r="F262" s="278"/>
      <c r="G262" s="279"/>
      <c r="H262" s="274" t="s">
        <v>246</v>
      </c>
      <c r="I262" s="274" t="s">
        <v>239</v>
      </c>
      <c r="J262" s="274">
        <f>J260/SHARDING(J261)</f>
        <v>128</v>
      </c>
      <c r="K262" s="274"/>
      <c r="L262" s="274">
        <f t="shared" ref="L262:M262" si="53">L260/SHARDING(L261)</f>
        <v>5120</v>
      </c>
      <c r="M262" s="274">
        <f t="shared" si="53"/>
        <v>512</v>
      </c>
      <c r="N262" s="274" t="s">
        <v>240</v>
      </c>
      <c r="O262" s="241"/>
      <c r="P262" s="276">
        <f>SIZEOF_IN_MIB(J262:M262, $O259)</f>
        <v>320</v>
      </c>
      <c r="Q262" s="241"/>
    </row>
    <row r="263">
      <c r="E263" s="266"/>
      <c r="F263" s="259" t="s">
        <v>257</v>
      </c>
      <c r="G263" s="260"/>
      <c r="H263" s="271" t="s">
        <v>238</v>
      </c>
      <c r="I263" s="271" t="s">
        <v>239</v>
      </c>
      <c r="J263" s="269" t="s">
        <v>40</v>
      </c>
      <c r="K263" s="269" t="s">
        <v>38</v>
      </c>
      <c r="L263" s="269" t="s">
        <v>154</v>
      </c>
      <c r="M263" s="269" t="s">
        <v>145</v>
      </c>
      <c r="N263" s="271" t="s">
        <v>240</v>
      </c>
      <c r="O263" s="478" t="s">
        <v>82</v>
      </c>
      <c r="P263" s="273"/>
      <c r="Q263" s="399" t="b">
        <v>0</v>
      </c>
    </row>
    <row r="264">
      <c r="E264" s="266"/>
      <c r="F264" s="267"/>
      <c r="G264" s="268"/>
      <c r="H264" s="262" t="s">
        <v>242</v>
      </c>
      <c r="I264" s="274" t="s">
        <v>239</v>
      </c>
      <c r="J264" s="274">
        <f t="shared" ref="J264:M264" si="54">PARAMS(J263)</f>
        <v>2048</v>
      </c>
      <c r="K264" s="274">
        <f t="shared" si="54"/>
        <v>1</v>
      </c>
      <c r="L264" s="274">
        <f t="shared" si="54"/>
        <v>128</v>
      </c>
      <c r="M264" s="274">
        <f t="shared" si="54"/>
        <v>512</v>
      </c>
      <c r="N264" s="274" t="s">
        <v>240</v>
      </c>
      <c r="O264" s="275"/>
      <c r="P264" s="276">
        <f>SIZEOF_IN_MIB(J264:M264, $O263)</f>
        <v>256</v>
      </c>
      <c r="Q264" s="275"/>
    </row>
    <row r="265">
      <c r="E265" s="266"/>
      <c r="F265" s="267"/>
      <c r="G265" s="268"/>
      <c r="H265" s="271" t="s">
        <v>244</v>
      </c>
      <c r="I265" s="271" t="s">
        <v>239</v>
      </c>
      <c r="J265" s="269" t="s">
        <v>143</v>
      </c>
      <c r="K265" s="269"/>
      <c r="L265" s="269"/>
      <c r="M265" s="271"/>
      <c r="N265" s="271" t="s">
        <v>240</v>
      </c>
      <c r="O265" s="272"/>
      <c r="P265" s="273"/>
      <c r="Q265" s="272"/>
    </row>
    <row r="266">
      <c r="E266" s="266"/>
      <c r="F266" s="278"/>
      <c r="G266" s="279"/>
      <c r="H266" s="274" t="s">
        <v>246</v>
      </c>
      <c r="I266" s="274" t="s">
        <v>239</v>
      </c>
      <c r="J266" s="274">
        <f t="shared" ref="J266:M266" si="55">J264/SHARDING(J265)</f>
        <v>128</v>
      </c>
      <c r="K266" s="274">
        <f t="shared" si="55"/>
        <v>1</v>
      </c>
      <c r="L266" s="274">
        <f t="shared" si="55"/>
        <v>128</v>
      </c>
      <c r="M266" s="274">
        <f t="shared" si="55"/>
        <v>512</v>
      </c>
      <c r="N266" s="274" t="s">
        <v>240</v>
      </c>
      <c r="O266" s="241"/>
      <c r="P266" s="276">
        <f>SIZEOF_IN_MIB(J266:M266, $O263)</f>
        <v>16</v>
      </c>
      <c r="Q266" s="241"/>
    </row>
    <row r="267">
      <c r="E267" s="266"/>
      <c r="F267" s="400" t="s">
        <v>293</v>
      </c>
      <c r="G267" s="385" t="s">
        <v>45</v>
      </c>
      <c r="H267" s="423"/>
      <c r="I267" s="424"/>
      <c r="J267" s="270"/>
      <c r="K267" s="270"/>
      <c r="L267" s="271"/>
      <c r="M267" s="271"/>
      <c r="N267" s="271"/>
      <c r="O267" s="270"/>
      <c r="P267" s="273"/>
      <c r="Q267" s="305"/>
    </row>
    <row r="268">
      <c r="E268" s="266"/>
      <c r="F268" s="277"/>
      <c r="G268" s="385"/>
      <c r="H268" s="274"/>
      <c r="I268" s="418"/>
      <c r="J268" s="261"/>
      <c r="K268" s="261"/>
      <c r="L268" s="274"/>
      <c r="M268" s="274"/>
      <c r="N268" s="274"/>
      <c r="O268" s="261"/>
      <c r="P268" s="276"/>
      <c r="Q268" s="222"/>
    </row>
    <row r="269">
      <c r="E269" s="266"/>
      <c r="F269" s="384" t="s">
        <v>285</v>
      </c>
      <c r="G269" s="385" t="s">
        <v>286</v>
      </c>
      <c r="H269" s="271" t="str">
        <f>VLOOKUP(O255&amp;","&amp;O259,$T$3:$W$12,4, FALSE)</f>
        <v>bf16</v>
      </c>
      <c r="I269" s="419"/>
      <c r="J269" s="270"/>
      <c r="K269" s="270"/>
      <c r="L269" s="271"/>
      <c r="M269" s="271"/>
      <c r="N269" s="271"/>
      <c r="O269" s="270"/>
      <c r="P269" s="273"/>
      <c r="Q269" s="305"/>
    </row>
    <row r="270">
      <c r="E270" s="266"/>
      <c r="F270" s="266"/>
      <c r="G270" s="381" t="s">
        <v>299</v>
      </c>
      <c r="H270" s="420" t="str">
        <f>CALCULATE_FLOPS(J258:M258,J262:M262,L262,J262,H269)</f>
        <v>#N/A</v>
      </c>
      <c r="I270" s="418"/>
      <c r="J270" s="261"/>
      <c r="K270" s="261"/>
      <c r="L270" s="274"/>
      <c r="M270" s="274"/>
      <c r="N270" s="274"/>
      <c r="O270" s="261"/>
      <c r="P270" s="276"/>
      <c r="Q270" s="222"/>
    </row>
    <row r="271">
      <c r="E271" s="266"/>
      <c r="F271" s="277"/>
      <c r="G271" s="388" t="s">
        <v>288</v>
      </c>
      <c r="H271" s="421" t="str">
        <f>COMPUTE_TIME_MS(H270, H269)</f>
        <v>#N/A</v>
      </c>
      <c r="I271" s="390"/>
      <c r="J271" s="391"/>
      <c r="K271" s="391"/>
      <c r="L271" s="392"/>
      <c r="M271" s="392"/>
      <c r="N271" s="392"/>
      <c r="O271" s="391"/>
      <c r="P271" s="393"/>
      <c r="Q271" s="305"/>
    </row>
    <row r="272">
      <c r="E272" s="266"/>
      <c r="F272" s="384" t="s">
        <v>289</v>
      </c>
      <c r="G272" s="381" t="s">
        <v>290</v>
      </c>
      <c r="H272" s="303">
        <f>IF(Q255,0,P258)+IF(Q259,0,P262)+IF(Q263,0,P266)</f>
        <v>16</v>
      </c>
      <c r="I272" s="261"/>
      <c r="J272" s="261"/>
      <c r="K272" s="261"/>
      <c r="L272" s="274"/>
      <c r="M272" s="274"/>
      <c r="N272" s="274"/>
      <c r="O272" s="261"/>
      <c r="P272" s="276"/>
      <c r="Q272" s="222"/>
    </row>
    <row r="273">
      <c r="E273" s="277"/>
      <c r="F273" s="277"/>
      <c r="G273" s="395" t="s">
        <v>291</v>
      </c>
      <c r="H273" s="479" t="str">
        <f>HBM_TIME_MS(H272)</f>
        <v>#N/A</v>
      </c>
      <c r="I273" s="391"/>
      <c r="J273" s="391"/>
      <c r="K273" s="391"/>
      <c r="L273" s="392"/>
      <c r="M273" s="392"/>
      <c r="N273" s="392"/>
      <c r="O273" s="391"/>
      <c r="P273" s="393"/>
      <c r="Q273" s="305"/>
    </row>
    <row r="274">
      <c r="E274" s="258" t="s">
        <v>309</v>
      </c>
      <c r="F274" s="282" t="s">
        <v>249</v>
      </c>
      <c r="G274" s="260"/>
      <c r="H274" s="261" t="s">
        <v>238</v>
      </c>
      <c r="I274" s="261" t="s">
        <v>239</v>
      </c>
      <c r="J274" s="262" t="s">
        <v>40</v>
      </c>
      <c r="K274" s="262" t="s">
        <v>38</v>
      </c>
      <c r="L274" s="262" t="s">
        <v>154</v>
      </c>
      <c r="M274" s="425" t="s">
        <v>145</v>
      </c>
      <c r="N274" s="261" t="s">
        <v>240</v>
      </c>
      <c r="O274" s="263" t="str">
        <f>EXTRACT_ACTIVATION_DTYPE(PARAMS("attn_proj_dtype"))</f>
        <v>bf16</v>
      </c>
      <c r="P274" s="276"/>
      <c r="Q274" s="263" t="b">
        <v>0</v>
      </c>
    </row>
    <row r="275">
      <c r="E275" s="266"/>
      <c r="F275" s="267"/>
      <c r="G275" s="268"/>
      <c r="H275" s="269" t="s">
        <v>242</v>
      </c>
      <c r="I275" s="270" t="s">
        <v>239</v>
      </c>
      <c r="J275" s="271">
        <f t="shared" ref="J275:M275" si="56">PARAMS(J274)</f>
        <v>2048</v>
      </c>
      <c r="K275" s="270">
        <f t="shared" si="56"/>
        <v>1</v>
      </c>
      <c r="L275" s="270">
        <f t="shared" si="56"/>
        <v>128</v>
      </c>
      <c r="M275" s="270">
        <f t="shared" si="56"/>
        <v>512</v>
      </c>
      <c r="N275" s="270" t="s">
        <v>240</v>
      </c>
      <c r="O275" s="272"/>
      <c r="P275" s="273">
        <f>SIZEOF_IN_MIB(J275:M275, $O274)</f>
        <v>256</v>
      </c>
      <c r="Q275" s="272"/>
    </row>
    <row r="276">
      <c r="E276" s="266"/>
      <c r="F276" s="267"/>
      <c r="G276" s="268"/>
      <c r="H276" s="274" t="s">
        <v>244</v>
      </c>
      <c r="I276" s="274" t="s">
        <v>239</v>
      </c>
      <c r="J276" s="262" t="s">
        <v>143</v>
      </c>
      <c r="K276" s="262"/>
      <c r="L276" s="262"/>
      <c r="M276" s="274"/>
      <c r="N276" s="274" t="s">
        <v>240</v>
      </c>
      <c r="O276" s="275"/>
      <c r="P276" s="276"/>
      <c r="Q276" s="275"/>
    </row>
    <row r="277">
      <c r="E277" s="266"/>
      <c r="F277" s="278"/>
      <c r="G277" s="279"/>
      <c r="H277" s="269" t="s">
        <v>246</v>
      </c>
      <c r="I277" s="271" t="s">
        <v>239</v>
      </c>
      <c r="J277" s="271">
        <f t="shared" ref="J277:M277" si="57">J275/SHARDING(J276)</f>
        <v>128</v>
      </c>
      <c r="K277" s="271">
        <f t="shared" si="57"/>
        <v>1</v>
      </c>
      <c r="L277" s="271">
        <f t="shared" si="57"/>
        <v>128</v>
      </c>
      <c r="M277" s="271">
        <f t="shared" si="57"/>
        <v>512</v>
      </c>
      <c r="N277" s="271" t="s">
        <v>240</v>
      </c>
      <c r="O277" s="280"/>
      <c r="P277" s="273">
        <f>SIZEOF_IN_MIB(J277:M277, $O274)</f>
        <v>16</v>
      </c>
      <c r="Q277" s="280"/>
    </row>
    <row r="278">
      <c r="E278" s="266"/>
      <c r="F278" s="259" t="s">
        <v>253</v>
      </c>
      <c r="G278" s="260"/>
      <c r="H278" s="274" t="s">
        <v>238</v>
      </c>
      <c r="I278" s="274" t="s">
        <v>239</v>
      </c>
      <c r="J278" s="261"/>
      <c r="K278" s="262" t="s">
        <v>154</v>
      </c>
      <c r="L278" s="262" t="s">
        <v>148</v>
      </c>
      <c r="M278" s="425" t="s">
        <v>145</v>
      </c>
      <c r="N278" s="274" t="s">
        <v>240</v>
      </c>
      <c r="O278" s="263" t="str">
        <f>EXTRACT_WEIGHT_DTYPE(PARAMS("attn_proj_dtype"))</f>
        <v>bf16</v>
      </c>
      <c r="P278" s="276"/>
      <c r="Q278" s="263" t="b">
        <v>0</v>
      </c>
    </row>
    <row r="279">
      <c r="E279" s="266"/>
      <c r="F279" s="267"/>
      <c r="G279" s="268"/>
      <c r="H279" s="269" t="s">
        <v>242</v>
      </c>
      <c r="I279" s="271" t="s">
        <v>239</v>
      </c>
      <c r="J279" s="270"/>
      <c r="K279" s="271">
        <f t="shared" ref="K279:M279" si="58">PARAMS(K278)</f>
        <v>128</v>
      </c>
      <c r="L279" s="271">
        <f t="shared" si="58"/>
        <v>128</v>
      </c>
      <c r="M279" s="271">
        <f t="shared" si="58"/>
        <v>512</v>
      </c>
      <c r="N279" s="271" t="s">
        <v>240</v>
      </c>
      <c r="O279" s="272"/>
      <c r="P279" s="273">
        <f>SIZEOF_IN_MIB(J279:M279, $O278)</f>
        <v>16</v>
      </c>
      <c r="Q279" s="272"/>
    </row>
    <row r="280">
      <c r="E280" s="266"/>
      <c r="F280" s="267"/>
      <c r="G280" s="268"/>
      <c r="H280" s="274" t="s">
        <v>244</v>
      </c>
      <c r="I280" s="274" t="s">
        <v>239</v>
      </c>
      <c r="J280" s="261"/>
      <c r="K280" s="261"/>
      <c r="L280" s="274"/>
      <c r="M280" s="274"/>
      <c r="N280" s="274" t="s">
        <v>240</v>
      </c>
      <c r="O280" s="275"/>
      <c r="P280" s="276"/>
      <c r="Q280" s="275"/>
    </row>
    <row r="281">
      <c r="E281" s="266"/>
      <c r="F281" s="278"/>
      <c r="G281" s="279"/>
      <c r="H281" s="271" t="s">
        <v>246</v>
      </c>
      <c r="I281" s="271" t="s">
        <v>239</v>
      </c>
      <c r="J281" s="270"/>
      <c r="K281" s="271">
        <f t="shared" ref="K281:M281" si="59">K279/SHARDING(K280)</f>
        <v>128</v>
      </c>
      <c r="L281" s="271">
        <f t="shared" si="59"/>
        <v>128</v>
      </c>
      <c r="M281" s="271">
        <f t="shared" si="59"/>
        <v>512</v>
      </c>
      <c r="N281" s="271" t="s">
        <v>240</v>
      </c>
      <c r="O281" s="280"/>
      <c r="P281" s="273">
        <f>SIZEOF_IN_MIB(J281:M281, $O278)</f>
        <v>16</v>
      </c>
      <c r="Q281" s="280"/>
    </row>
    <row r="282">
      <c r="E282" s="266"/>
      <c r="F282" s="259" t="s">
        <v>257</v>
      </c>
      <c r="G282" s="260"/>
      <c r="H282" s="274" t="s">
        <v>238</v>
      </c>
      <c r="I282" s="274" t="s">
        <v>239</v>
      </c>
      <c r="J282" s="262" t="s">
        <v>40</v>
      </c>
      <c r="K282" s="262" t="s">
        <v>38</v>
      </c>
      <c r="L282" s="262" t="s">
        <v>154</v>
      </c>
      <c r="M282" s="262" t="s">
        <v>148</v>
      </c>
      <c r="N282" s="274" t="s">
        <v>240</v>
      </c>
      <c r="O282" s="263" t="s">
        <v>82</v>
      </c>
      <c r="P282" s="276"/>
      <c r="Q282" s="263" t="b">
        <v>0</v>
      </c>
    </row>
    <row r="283">
      <c r="E283" s="266"/>
      <c r="F283" s="267"/>
      <c r="G283" s="268"/>
      <c r="H283" s="269" t="s">
        <v>242</v>
      </c>
      <c r="I283" s="271" t="s">
        <v>239</v>
      </c>
      <c r="J283" s="271">
        <f t="shared" ref="J283:M283" si="60">PARAMS(J282)</f>
        <v>2048</v>
      </c>
      <c r="K283" s="271">
        <f t="shared" si="60"/>
        <v>1</v>
      </c>
      <c r="L283" s="271">
        <f t="shared" si="60"/>
        <v>128</v>
      </c>
      <c r="M283" s="271">
        <f t="shared" si="60"/>
        <v>128</v>
      </c>
      <c r="N283" s="271" t="s">
        <v>240</v>
      </c>
      <c r="O283" s="272"/>
      <c r="P283" s="273">
        <f>SIZEOF_IN_MIB(J283:M283, $O282)</f>
        <v>64</v>
      </c>
      <c r="Q283" s="272"/>
    </row>
    <row r="284">
      <c r="E284" s="266"/>
      <c r="F284" s="267"/>
      <c r="G284" s="268"/>
      <c r="H284" s="274" t="s">
        <v>244</v>
      </c>
      <c r="I284" s="274" t="s">
        <v>239</v>
      </c>
      <c r="J284" s="262" t="s">
        <v>143</v>
      </c>
      <c r="K284" s="262"/>
      <c r="L284" s="262"/>
      <c r="M284" s="274"/>
      <c r="N284" s="274" t="s">
        <v>240</v>
      </c>
      <c r="O284" s="275"/>
      <c r="P284" s="276"/>
      <c r="Q284" s="275"/>
    </row>
    <row r="285">
      <c r="E285" s="266"/>
      <c r="F285" s="278"/>
      <c r="G285" s="279"/>
      <c r="H285" s="271" t="s">
        <v>246</v>
      </c>
      <c r="I285" s="271" t="s">
        <v>239</v>
      </c>
      <c r="J285" s="271">
        <f t="shared" ref="J285:M285" si="61">J283/SHARDING(J284)</f>
        <v>128</v>
      </c>
      <c r="K285" s="271">
        <f t="shared" si="61"/>
        <v>1</v>
      </c>
      <c r="L285" s="271">
        <f t="shared" si="61"/>
        <v>128</v>
      </c>
      <c r="M285" s="271">
        <f t="shared" si="61"/>
        <v>128</v>
      </c>
      <c r="N285" s="271" t="s">
        <v>240</v>
      </c>
      <c r="O285" s="280"/>
      <c r="P285" s="273">
        <f>SIZEOF_IN_MIB(J285:M285, $O282)</f>
        <v>4</v>
      </c>
      <c r="Q285" s="280"/>
    </row>
    <row r="286">
      <c r="E286" s="266"/>
      <c r="F286" s="400" t="s">
        <v>293</v>
      </c>
      <c r="G286" s="385" t="s">
        <v>45</v>
      </c>
      <c r="H286" s="480"/>
      <c r="I286" s="481"/>
      <c r="J286" s="261"/>
      <c r="K286" s="261"/>
      <c r="L286" s="274"/>
      <c r="M286" s="274"/>
      <c r="N286" s="274"/>
      <c r="O286" s="261"/>
      <c r="P286" s="276"/>
      <c r="Q286" s="222"/>
    </row>
    <row r="287">
      <c r="E287" s="266"/>
      <c r="F287" s="277"/>
      <c r="G287" s="385"/>
      <c r="H287" s="271"/>
      <c r="I287" s="419"/>
      <c r="J287" s="270"/>
      <c r="K287" s="270"/>
      <c r="L287" s="271"/>
      <c r="M287" s="271"/>
      <c r="N287" s="271"/>
      <c r="O287" s="270"/>
      <c r="P287" s="273"/>
      <c r="Q287" s="305"/>
    </row>
    <row r="288">
      <c r="E288" s="266"/>
      <c r="F288" s="384" t="s">
        <v>285</v>
      </c>
      <c r="G288" s="385" t="s">
        <v>286</v>
      </c>
      <c r="H288" s="274" t="str">
        <f>VLOOKUP(O274&amp;","&amp;O278,$T$3:$W$12,4, FALSE)</f>
        <v>bf16</v>
      </c>
      <c r="I288" s="418"/>
      <c r="J288" s="261"/>
      <c r="K288" s="261"/>
      <c r="L288" s="274"/>
      <c r="M288" s="274"/>
      <c r="N288" s="274"/>
      <c r="O288" s="261"/>
      <c r="P288" s="276"/>
      <c r="Q288" s="222"/>
    </row>
    <row r="289">
      <c r="E289" s="266"/>
      <c r="F289" s="266"/>
      <c r="G289" s="381" t="s">
        <v>299</v>
      </c>
      <c r="H289" s="482" t="str">
        <f>CALCULATE_FLOPS(J277:M277,J281:M281,M281,K281,H288)</f>
        <v>#N/A</v>
      </c>
      <c r="I289" s="419"/>
      <c r="J289" s="270"/>
      <c r="K289" s="270"/>
      <c r="L289" s="271"/>
      <c r="M289" s="271"/>
      <c r="N289" s="271"/>
      <c r="O289" s="270"/>
      <c r="P289" s="273"/>
      <c r="Q289" s="305"/>
    </row>
    <row r="290">
      <c r="E290" s="266"/>
      <c r="F290" s="277"/>
      <c r="G290" s="388" t="s">
        <v>288</v>
      </c>
      <c r="H290" s="421" t="str">
        <f>COMPUTE_TIME_MS(H289, H288)</f>
        <v>#N/A</v>
      </c>
      <c r="I290" s="390"/>
      <c r="J290" s="391"/>
      <c r="K290" s="391"/>
      <c r="L290" s="392"/>
      <c r="M290" s="392"/>
      <c r="N290" s="392"/>
      <c r="O290" s="391"/>
      <c r="P290" s="393"/>
      <c r="Q290" s="222"/>
    </row>
    <row r="291">
      <c r="E291" s="266"/>
      <c r="F291" s="384" t="s">
        <v>289</v>
      </c>
      <c r="G291" s="381" t="s">
        <v>290</v>
      </c>
      <c r="H291" s="440">
        <f>IF(Q274,0,P277)+IF(Q278,0,P281)+IF(Q282,0,P285)</f>
        <v>36</v>
      </c>
      <c r="I291" s="270"/>
      <c r="J291" s="270"/>
      <c r="K291" s="270"/>
      <c r="L291" s="271"/>
      <c r="M291" s="271"/>
      <c r="N291" s="271"/>
      <c r="O291" s="270"/>
      <c r="P291" s="273"/>
      <c r="Q291" s="305"/>
    </row>
    <row r="292">
      <c r="E292" s="277"/>
      <c r="F292" s="277"/>
      <c r="G292" s="395" t="s">
        <v>291</v>
      </c>
      <c r="H292" s="430" t="str">
        <f>HBM_TIME_MS(H291)</f>
        <v>#N/A</v>
      </c>
      <c r="I292" s="391"/>
      <c r="J292" s="391"/>
      <c r="K292" s="391"/>
      <c r="L292" s="392"/>
      <c r="M292" s="392"/>
      <c r="N292" s="392"/>
      <c r="O292" s="391"/>
      <c r="P292" s="393"/>
      <c r="Q292" s="222"/>
    </row>
    <row r="293">
      <c r="E293" s="258" t="s">
        <v>313</v>
      </c>
      <c r="F293" s="282" t="s">
        <v>249</v>
      </c>
      <c r="G293" s="260"/>
      <c r="H293" s="270" t="s">
        <v>238</v>
      </c>
      <c r="I293" s="270" t="s">
        <v>239</v>
      </c>
      <c r="J293" s="269" t="s">
        <v>40</v>
      </c>
      <c r="K293" s="269" t="s">
        <v>38</v>
      </c>
      <c r="L293" s="488" t="s">
        <v>154</v>
      </c>
      <c r="M293" s="488" t="s">
        <v>148</v>
      </c>
      <c r="N293" s="270" t="s">
        <v>240</v>
      </c>
      <c r="O293" s="399" t="str">
        <f>EXTRACT_ACTIVATION_DTYPE(PARAMS("attn_proj_dtype"))</f>
        <v>bf16</v>
      </c>
      <c r="P293" s="273"/>
      <c r="Q293" s="399" t="b">
        <v>0</v>
      </c>
    </row>
    <row r="294">
      <c r="E294" s="266"/>
      <c r="F294" s="267"/>
      <c r="G294" s="268"/>
      <c r="H294" s="262" t="s">
        <v>242</v>
      </c>
      <c r="I294" s="261" t="s">
        <v>239</v>
      </c>
      <c r="J294" s="274">
        <f t="shared" ref="J294:M294" si="62">PARAMS(J293)</f>
        <v>2048</v>
      </c>
      <c r="K294" s="261">
        <f t="shared" si="62"/>
        <v>1</v>
      </c>
      <c r="L294" s="261">
        <f t="shared" si="62"/>
        <v>128</v>
      </c>
      <c r="M294" s="261">
        <f t="shared" si="62"/>
        <v>128</v>
      </c>
      <c r="N294" s="261" t="s">
        <v>240</v>
      </c>
      <c r="O294" s="275"/>
      <c r="P294" s="276">
        <f>SIZEOF_IN_MIB(J294:M294, $O293)</f>
        <v>64</v>
      </c>
      <c r="Q294" s="275"/>
    </row>
    <row r="295">
      <c r="E295" s="266"/>
      <c r="F295" s="267"/>
      <c r="G295" s="268"/>
      <c r="H295" s="271" t="s">
        <v>244</v>
      </c>
      <c r="I295" s="271" t="s">
        <v>239</v>
      </c>
      <c r="J295" s="269" t="s">
        <v>143</v>
      </c>
      <c r="K295" s="269"/>
      <c r="L295" s="269"/>
      <c r="M295" s="271"/>
      <c r="N295" s="271" t="s">
        <v>240</v>
      </c>
      <c r="O295" s="272"/>
      <c r="P295" s="273"/>
      <c r="Q295" s="272"/>
    </row>
    <row r="296">
      <c r="E296" s="266"/>
      <c r="F296" s="278"/>
      <c r="G296" s="279"/>
      <c r="H296" s="262" t="s">
        <v>246</v>
      </c>
      <c r="I296" s="274" t="s">
        <v>239</v>
      </c>
      <c r="J296" s="274">
        <f t="shared" ref="J296:M296" si="63">J294/SHARDING(J295)</f>
        <v>128</v>
      </c>
      <c r="K296" s="274">
        <f t="shared" si="63"/>
        <v>1</v>
      </c>
      <c r="L296" s="274">
        <f t="shared" si="63"/>
        <v>128</v>
      </c>
      <c r="M296" s="274">
        <f t="shared" si="63"/>
        <v>128</v>
      </c>
      <c r="N296" s="274" t="s">
        <v>240</v>
      </c>
      <c r="O296" s="241"/>
      <c r="P296" s="276">
        <f>SIZEOF_IN_MIB(J296:M296, $O293)</f>
        <v>4</v>
      </c>
      <c r="Q296" s="241"/>
    </row>
    <row r="297">
      <c r="E297" s="266"/>
      <c r="F297" s="259" t="s">
        <v>253</v>
      </c>
      <c r="G297" s="260"/>
      <c r="H297" s="271" t="s">
        <v>238</v>
      </c>
      <c r="I297" s="271" t="s">
        <v>239</v>
      </c>
      <c r="J297" s="270"/>
      <c r="K297" s="488" t="s">
        <v>154</v>
      </c>
      <c r="L297" s="488" t="s">
        <v>148</v>
      </c>
      <c r="M297" s="269" t="s">
        <v>125</v>
      </c>
      <c r="N297" s="271" t="s">
        <v>240</v>
      </c>
      <c r="O297" s="399" t="str">
        <f>EXTRACT_WEIGHT_DTYPE(PARAMS("attn_proj_dtype"))</f>
        <v>bf16</v>
      </c>
      <c r="P297" s="273"/>
      <c r="Q297" s="399" t="b">
        <v>0</v>
      </c>
    </row>
    <row r="298">
      <c r="E298" s="266"/>
      <c r="F298" s="267"/>
      <c r="G298" s="268"/>
      <c r="H298" s="262" t="s">
        <v>242</v>
      </c>
      <c r="I298" s="274" t="s">
        <v>239</v>
      </c>
      <c r="J298" s="261"/>
      <c r="K298" s="274">
        <f t="shared" ref="K298:M298" si="64">PARAMS(K297)</f>
        <v>128</v>
      </c>
      <c r="L298" s="274">
        <f t="shared" si="64"/>
        <v>128</v>
      </c>
      <c r="M298" s="274">
        <f t="shared" si="64"/>
        <v>7168</v>
      </c>
      <c r="N298" s="274" t="s">
        <v>240</v>
      </c>
      <c r="O298" s="275"/>
      <c r="P298" s="276">
        <f>SIZEOF_IN_MIB(J298:M298, $O297)</f>
        <v>224</v>
      </c>
      <c r="Q298" s="275"/>
    </row>
    <row r="299">
      <c r="E299" s="266"/>
      <c r="F299" s="267"/>
      <c r="G299" s="268"/>
      <c r="H299" s="271" t="s">
        <v>244</v>
      </c>
      <c r="I299" s="271" t="s">
        <v>239</v>
      </c>
      <c r="J299" s="270"/>
      <c r="K299" s="270"/>
      <c r="L299" s="271"/>
      <c r="M299" s="271"/>
      <c r="N299" s="271" t="s">
        <v>240</v>
      </c>
      <c r="O299" s="272"/>
      <c r="P299" s="273"/>
      <c r="Q299" s="272"/>
    </row>
    <row r="300">
      <c r="E300" s="266"/>
      <c r="F300" s="278"/>
      <c r="G300" s="279"/>
      <c r="H300" s="274" t="s">
        <v>246</v>
      </c>
      <c r="I300" s="274" t="s">
        <v>239</v>
      </c>
      <c r="J300" s="261"/>
      <c r="K300" s="274">
        <f t="shared" ref="K300:M300" si="65">K298/SHARDING(K299)</f>
        <v>128</v>
      </c>
      <c r="L300" s="274">
        <f t="shared" si="65"/>
        <v>128</v>
      </c>
      <c r="M300" s="274">
        <f t="shared" si="65"/>
        <v>7168</v>
      </c>
      <c r="N300" s="274" t="s">
        <v>240</v>
      </c>
      <c r="O300" s="241"/>
      <c r="P300" s="276">
        <f>SIZEOF_IN_MIB(J300:M300, $O297)</f>
        <v>224</v>
      </c>
      <c r="Q300" s="241"/>
    </row>
    <row r="301">
      <c r="E301" s="266"/>
      <c r="F301" s="259" t="s">
        <v>257</v>
      </c>
      <c r="G301" s="260"/>
      <c r="H301" s="271" t="s">
        <v>238</v>
      </c>
      <c r="I301" s="271" t="s">
        <v>239</v>
      </c>
      <c r="J301" s="270"/>
      <c r="K301" s="269" t="s">
        <v>40</v>
      </c>
      <c r="L301" s="269" t="s">
        <v>38</v>
      </c>
      <c r="M301" s="269" t="s">
        <v>125</v>
      </c>
      <c r="N301" s="271" t="s">
        <v>240</v>
      </c>
      <c r="O301" s="399" t="s">
        <v>82</v>
      </c>
      <c r="P301" s="273"/>
      <c r="Q301" s="399" t="b">
        <v>0</v>
      </c>
    </row>
    <row r="302">
      <c r="E302" s="266"/>
      <c r="F302" s="267"/>
      <c r="G302" s="268"/>
      <c r="H302" s="262" t="s">
        <v>242</v>
      </c>
      <c r="I302" s="274" t="s">
        <v>239</v>
      </c>
      <c r="J302" s="261"/>
      <c r="K302" s="274">
        <f t="shared" ref="K302:M302" si="66">PARAMS(K301)</f>
        <v>2048</v>
      </c>
      <c r="L302" s="274">
        <f t="shared" si="66"/>
        <v>1</v>
      </c>
      <c r="M302" s="274">
        <f t="shared" si="66"/>
        <v>7168</v>
      </c>
      <c r="N302" s="274" t="s">
        <v>240</v>
      </c>
      <c r="O302" s="275"/>
      <c r="P302" s="276">
        <f>SIZEOF_IN_MIB(K302:M302, $O301)</f>
        <v>28</v>
      </c>
      <c r="Q302" s="275"/>
    </row>
    <row r="303">
      <c r="E303" s="266"/>
      <c r="F303" s="267"/>
      <c r="G303" s="268"/>
      <c r="H303" s="271" t="s">
        <v>244</v>
      </c>
      <c r="I303" s="271" t="s">
        <v>239</v>
      </c>
      <c r="J303" s="270"/>
      <c r="K303" s="269" t="s">
        <v>143</v>
      </c>
      <c r="L303" s="269"/>
      <c r="M303" s="271"/>
      <c r="N303" s="271" t="s">
        <v>240</v>
      </c>
      <c r="O303" s="272"/>
      <c r="P303" s="273"/>
      <c r="Q303" s="272"/>
    </row>
    <row r="304">
      <c r="E304" s="266"/>
      <c r="F304" s="278"/>
      <c r="G304" s="279"/>
      <c r="H304" s="274" t="s">
        <v>246</v>
      </c>
      <c r="I304" s="274" t="s">
        <v>239</v>
      </c>
      <c r="J304" s="274"/>
      <c r="K304" s="274">
        <f t="shared" ref="K304:M304" si="67">K302/SHARDING(K303)</f>
        <v>128</v>
      </c>
      <c r="L304" s="274">
        <f t="shared" si="67"/>
        <v>1</v>
      </c>
      <c r="M304" s="274">
        <f t="shared" si="67"/>
        <v>7168</v>
      </c>
      <c r="N304" s="274" t="s">
        <v>240</v>
      </c>
      <c r="O304" s="241"/>
      <c r="P304" s="276">
        <f>SIZEOF_IN_MIB(K304:M304, $O301)</f>
        <v>1.75</v>
      </c>
      <c r="Q304" s="241"/>
    </row>
    <row r="305">
      <c r="E305" s="266"/>
      <c r="F305" s="400" t="s">
        <v>293</v>
      </c>
      <c r="G305" s="385" t="s">
        <v>45</v>
      </c>
      <c r="H305" s="423"/>
      <c r="I305" s="424"/>
      <c r="J305" s="270"/>
      <c r="K305" s="270"/>
      <c r="L305" s="271"/>
      <c r="M305" s="271"/>
      <c r="N305" s="271"/>
      <c r="O305" s="270"/>
      <c r="P305" s="273"/>
      <c r="Q305" s="305"/>
    </row>
    <row r="306">
      <c r="E306" s="266"/>
      <c r="F306" s="277"/>
      <c r="G306" s="385"/>
      <c r="H306" s="274"/>
      <c r="I306" s="418"/>
      <c r="J306" s="261"/>
      <c r="K306" s="261"/>
      <c r="L306" s="274"/>
      <c r="M306" s="274"/>
      <c r="N306" s="274"/>
      <c r="O306" s="261"/>
      <c r="P306" s="264"/>
      <c r="Q306" s="222"/>
    </row>
    <row r="307">
      <c r="E307" s="266"/>
      <c r="F307" s="384" t="s">
        <v>285</v>
      </c>
      <c r="G307" s="385" t="s">
        <v>286</v>
      </c>
      <c r="H307" s="271" t="str">
        <f>VLOOKUP(O293&amp;","&amp;O297,$T$3:$W$12,4, FALSE)</f>
        <v>bf16</v>
      </c>
      <c r="I307" s="419"/>
      <c r="J307" s="270"/>
      <c r="K307" s="270"/>
      <c r="L307" s="271"/>
      <c r="M307" s="271"/>
      <c r="N307" s="271"/>
      <c r="O307" s="270"/>
      <c r="P307" s="510"/>
      <c r="Q307" s="305"/>
    </row>
    <row r="308">
      <c r="E308" s="266"/>
      <c r="F308" s="266"/>
      <c r="G308" s="381" t="s">
        <v>299</v>
      </c>
      <c r="H308" s="420" t="str">
        <f>CALCULATE_FLOPS(J296:M296,J300:M300,K300:L300,1,H307)</f>
        <v>#N/A</v>
      </c>
      <c r="I308" s="893" t="s">
        <v>317</v>
      </c>
      <c r="J308" s="261"/>
      <c r="K308" s="261"/>
      <c r="L308" s="274"/>
      <c r="M308" s="274"/>
      <c r="N308" s="274"/>
      <c r="O308" s="261"/>
      <c r="P308" s="264"/>
      <c r="Q308" s="222"/>
    </row>
    <row r="309">
      <c r="E309" s="266"/>
      <c r="F309" s="277"/>
      <c r="G309" s="388" t="s">
        <v>288</v>
      </c>
      <c r="H309" s="517" t="str">
        <f>COMPUTE_TIME_MS(H308, H307)</f>
        <v>#N/A</v>
      </c>
      <c r="I309" s="390"/>
      <c r="J309" s="391"/>
      <c r="K309" s="391"/>
      <c r="L309" s="392"/>
      <c r="M309" s="392"/>
      <c r="N309" s="392"/>
      <c r="O309" s="391"/>
      <c r="P309" s="518"/>
      <c r="Q309" s="305"/>
    </row>
    <row r="310">
      <c r="E310" s="266"/>
      <c r="F310" s="384" t="s">
        <v>289</v>
      </c>
      <c r="G310" s="381" t="s">
        <v>290</v>
      </c>
      <c r="H310" s="303">
        <f>IF(Q293,0,P296)+IF(Q297,0,P300)+IF(Q301,0,P304)</f>
        <v>229.75</v>
      </c>
      <c r="I310" s="261"/>
      <c r="J310" s="261"/>
      <c r="K310" s="261"/>
      <c r="L310" s="274"/>
      <c r="M310" s="274"/>
      <c r="N310" s="274"/>
      <c r="O310" s="261"/>
      <c r="P310" s="264"/>
      <c r="Q310" s="222"/>
    </row>
    <row r="311">
      <c r="E311" s="277"/>
      <c r="F311" s="277"/>
      <c r="G311" s="395" t="s">
        <v>291</v>
      </c>
      <c r="H311" s="479" t="str">
        <f>HBM_TIME_MS(H310)</f>
        <v>#N/A</v>
      </c>
      <c r="I311" s="391"/>
      <c r="J311" s="391"/>
      <c r="K311" s="391"/>
      <c r="L311" s="392"/>
      <c r="M311" s="392"/>
      <c r="N311" s="392"/>
      <c r="O311" s="391"/>
      <c r="P311" s="518"/>
      <c r="Q311" s="172"/>
    </row>
    <row r="315">
      <c r="E315" s="204" t="s">
        <v>318</v>
      </c>
    </row>
    <row r="316">
      <c r="E316" s="249" t="s">
        <v>229</v>
      </c>
      <c r="F316" s="519" t="s">
        <v>230</v>
      </c>
      <c r="G316" s="251"/>
      <c r="H316" s="520"/>
      <c r="I316" s="250" t="s">
        <v>231</v>
      </c>
      <c r="J316" s="521"/>
      <c r="K316" s="521"/>
      <c r="L316" s="521"/>
      <c r="M316" s="521"/>
      <c r="N316" s="520"/>
      <c r="O316" s="253" t="s">
        <v>232</v>
      </c>
      <c r="P316" s="253" t="s">
        <v>319</v>
      </c>
      <c r="Q316" s="255" t="s">
        <v>234</v>
      </c>
    </row>
    <row r="317">
      <c r="E317" s="258" t="s">
        <v>320</v>
      </c>
      <c r="F317" s="522" t="s">
        <v>293</v>
      </c>
      <c r="G317" s="523" t="s">
        <v>54</v>
      </c>
      <c r="H317" s="524" t="s">
        <v>321</v>
      </c>
      <c r="I317" s="374"/>
      <c r="J317" s="374"/>
      <c r="K317" s="485"/>
      <c r="L317" s="485"/>
      <c r="M317" s="525"/>
      <c r="N317" s="374"/>
      <c r="O317" s="485"/>
      <c r="P317" s="374"/>
      <c r="Q317" s="485"/>
    </row>
    <row r="318">
      <c r="E318" s="266"/>
      <c r="F318" s="266"/>
      <c r="G318" s="297" t="s">
        <v>259</v>
      </c>
      <c r="H318" s="463" t="s">
        <v>238</v>
      </c>
      <c r="I318" s="261" t="s">
        <v>239</v>
      </c>
      <c r="J318" s="261"/>
      <c r="K318" s="262" t="s">
        <v>40</v>
      </c>
      <c r="L318" s="262" t="s">
        <v>159</v>
      </c>
      <c r="M318" s="283" t="s">
        <v>125</v>
      </c>
      <c r="N318" s="261" t="s">
        <v>240</v>
      </c>
      <c r="O318" s="263" t="str">
        <f>PARAMS("expert_dispatch_dtype")</f>
        <v>fp8</v>
      </c>
      <c r="P318" s="261"/>
      <c r="Q318" s="263"/>
    </row>
    <row r="319">
      <c r="E319" s="266"/>
      <c r="F319" s="266"/>
      <c r="G319" s="266"/>
      <c r="H319" s="304" t="s">
        <v>242</v>
      </c>
      <c r="I319" s="270" t="s">
        <v>239</v>
      </c>
      <c r="J319" s="271"/>
      <c r="K319" s="270">
        <f t="shared" ref="K319:M319" si="68">PARAMS(K318)</f>
        <v>2048</v>
      </c>
      <c r="L319" s="270">
        <f t="shared" si="68"/>
        <v>8</v>
      </c>
      <c r="M319" s="270">
        <f t="shared" si="68"/>
        <v>7168</v>
      </c>
      <c r="N319" s="270" t="s">
        <v>240</v>
      </c>
      <c r="O319" s="272"/>
      <c r="P319" s="440">
        <f>SIZEOF_IN_MIB(J319:M319, O318)</f>
        <v>112</v>
      </c>
      <c r="Q319" s="272"/>
    </row>
    <row r="320">
      <c r="E320" s="266"/>
      <c r="F320" s="266"/>
      <c r="G320" s="266"/>
      <c r="H320" s="302" t="s">
        <v>260</v>
      </c>
      <c r="I320" s="274" t="s">
        <v>239</v>
      </c>
      <c r="J320" s="261"/>
      <c r="K320" s="262" t="s">
        <v>143</v>
      </c>
      <c r="L320" s="262"/>
      <c r="M320" s="262"/>
      <c r="N320" s="274" t="s">
        <v>240</v>
      </c>
      <c r="O320" s="275"/>
      <c r="P320" s="303"/>
      <c r="Q320" s="275"/>
    </row>
    <row r="321">
      <c r="E321" s="266"/>
      <c r="F321" s="266"/>
      <c r="G321" s="266"/>
      <c r="H321" s="304" t="s">
        <v>261</v>
      </c>
      <c r="I321" s="271" t="s">
        <v>239</v>
      </c>
      <c r="J321" s="270"/>
      <c r="K321" s="271">
        <f t="shared" ref="K321:M321" si="69">K319/SHARDING(K320)</f>
        <v>128</v>
      </c>
      <c r="L321" s="271">
        <f t="shared" si="69"/>
        <v>8</v>
      </c>
      <c r="M321" s="271">
        <f t="shared" si="69"/>
        <v>7168</v>
      </c>
      <c r="N321" s="269" t="s">
        <v>240</v>
      </c>
      <c r="O321" s="272"/>
      <c r="P321" s="440"/>
      <c r="Q321" s="272"/>
    </row>
    <row r="322">
      <c r="E322" s="266"/>
      <c r="F322" s="266"/>
      <c r="G322" s="277"/>
      <c r="H322" s="302" t="s">
        <v>262</v>
      </c>
      <c r="I322" s="274" t="s">
        <v>239</v>
      </c>
      <c r="J322" s="261"/>
      <c r="K322" s="262" t="s">
        <v>143</v>
      </c>
      <c r="L322" s="262"/>
      <c r="M322" s="262"/>
      <c r="N322" s="274" t="s">
        <v>240</v>
      </c>
      <c r="O322" s="241"/>
      <c r="P322" s="303">
        <f>SIZEOF_IN_MIB(J321:M321, O318)</f>
        <v>7</v>
      </c>
      <c r="Q322" s="241"/>
    </row>
    <row r="323">
      <c r="E323" s="266"/>
      <c r="F323" s="266"/>
      <c r="G323" s="526" t="s">
        <v>564</v>
      </c>
      <c r="H323" s="645">
        <f>P319</f>
        <v>112</v>
      </c>
      <c r="I323" s="305"/>
      <c r="J323" s="305"/>
      <c r="K323" s="305"/>
      <c r="L323" s="305"/>
      <c r="M323" s="305"/>
      <c r="N323" s="305"/>
      <c r="O323" s="305"/>
      <c r="P323" s="528"/>
      <c r="Q323" s="305"/>
    </row>
    <row r="324">
      <c r="E324" s="266"/>
      <c r="F324" s="266"/>
      <c r="G324" s="531" t="s">
        <v>565</v>
      </c>
      <c r="H324" s="799" t="str">
        <f>ALL2ALL_CHIP2CHIP_TIME_MS(H323)</f>
        <v>#N/A</v>
      </c>
      <c r="I324" s="222"/>
      <c r="J324" s="222"/>
      <c r="K324" s="222"/>
      <c r="L324" s="222"/>
      <c r="M324" s="222"/>
      <c r="N324" s="222"/>
      <c r="O324" s="222"/>
      <c r="P324" s="530"/>
      <c r="Q324" s="222"/>
    </row>
    <row r="325">
      <c r="E325" s="266"/>
      <c r="F325" s="266"/>
      <c r="G325" s="533"/>
      <c r="H325" s="449"/>
      <c r="I325" s="271"/>
      <c r="J325" s="270"/>
      <c r="K325" s="269"/>
      <c r="L325" s="488"/>
      <c r="M325" s="269"/>
      <c r="N325" s="271"/>
      <c r="O325" s="269"/>
      <c r="P325" s="440"/>
      <c r="Q325" s="269"/>
    </row>
    <row r="326">
      <c r="E326" s="266"/>
      <c r="F326" s="266"/>
      <c r="G326" s="523" t="s">
        <v>325</v>
      </c>
      <c r="H326" s="535" t="s">
        <v>768</v>
      </c>
      <c r="I326" s="375"/>
      <c r="J326" s="374"/>
      <c r="K326" s="485"/>
      <c r="L326" s="372"/>
      <c r="M326" s="485"/>
      <c r="N326" s="375"/>
      <c r="O326" s="485"/>
      <c r="P326" s="536"/>
      <c r="Q326" s="485"/>
    </row>
    <row r="327">
      <c r="E327" s="266"/>
      <c r="F327" s="266"/>
      <c r="G327" s="297" t="s">
        <v>259</v>
      </c>
      <c r="H327" s="449" t="s">
        <v>238</v>
      </c>
      <c r="I327" s="271" t="s">
        <v>239</v>
      </c>
      <c r="J327" s="270"/>
      <c r="K327" s="269" t="s">
        <v>40</v>
      </c>
      <c r="L327" s="488" t="s">
        <v>38</v>
      </c>
      <c r="M327" s="269" t="s">
        <v>125</v>
      </c>
      <c r="N327" s="271" t="s">
        <v>240</v>
      </c>
      <c r="O327" s="399" t="str">
        <f>PARAMS("expert_dispatch_dtype")</f>
        <v>fp8</v>
      </c>
      <c r="P327" s="440"/>
      <c r="Q327" s="399"/>
    </row>
    <row r="328">
      <c r="E328" s="266"/>
      <c r="F328" s="266"/>
      <c r="G328" s="266"/>
      <c r="H328" s="302" t="s">
        <v>242</v>
      </c>
      <c r="I328" s="274" t="s">
        <v>239</v>
      </c>
      <c r="J328" s="261"/>
      <c r="K328" s="274">
        <f t="shared" ref="K328:M328" si="70">PARAMS(K327)</f>
        <v>2048</v>
      </c>
      <c r="L328" s="274">
        <f t="shared" si="70"/>
        <v>1</v>
      </c>
      <c r="M328" s="274">
        <f t="shared" si="70"/>
        <v>7168</v>
      </c>
      <c r="N328" s="274" t="s">
        <v>240</v>
      </c>
      <c r="O328" s="275"/>
      <c r="P328" s="303">
        <f>SIZEOF_IN_MIB(J328:M328, O327)</f>
        <v>14</v>
      </c>
      <c r="Q328" s="275"/>
    </row>
    <row r="329">
      <c r="E329" s="266"/>
      <c r="F329" s="266"/>
      <c r="G329" s="266"/>
      <c r="H329" s="304" t="s">
        <v>260</v>
      </c>
      <c r="I329" s="271" t="s">
        <v>239</v>
      </c>
      <c r="J329" s="270"/>
      <c r="K329" s="269" t="s">
        <v>143</v>
      </c>
      <c r="L329" s="269"/>
      <c r="M329" s="269"/>
      <c r="N329" s="271" t="s">
        <v>240</v>
      </c>
      <c r="O329" s="272"/>
      <c r="P329" s="440"/>
      <c r="Q329" s="272"/>
    </row>
    <row r="330">
      <c r="E330" s="266"/>
      <c r="F330" s="266"/>
      <c r="G330" s="266"/>
      <c r="H330" s="534" t="s">
        <v>246</v>
      </c>
      <c r="I330" s="274" t="s">
        <v>239</v>
      </c>
      <c r="J330" s="261"/>
      <c r="K330" s="274">
        <f t="shared" ref="K330:M330" si="71">K328/SHARDING(K329)</f>
        <v>128</v>
      </c>
      <c r="L330" s="274">
        <f t="shared" si="71"/>
        <v>1</v>
      </c>
      <c r="M330" s="274">
        <f t="shared" si="71"/>
        <v>7168</v>
      </c>
      <c r="N330" s="274" t="s">
        <v>240</v>
      </c>
      <c r="O330" s="275"/>
      <c r="P330" s="303">
        <f>SIZEOF_IN_MIB(J330:M330, O327)</f>
        <v>0.875</v>
      </c>
      <c r="Q330" s="241"/>
    </row>
    <row r="331">
      <c r="E331" s="266"/>
      <c r="F331" s="266"/>
      <c r="G331" s="277"/>
      <c r="H331" s="542" t="s">
        <v>262</v>
      </c>
      <c r="I331" s="271" t="s">
        <v>239</v>
      </c>
      <c r="J331" s="305"/>
      <c r="K331" s="305"/>
      <c r="L331" s="305"/>
      <c r="M331" s="269"/>
      <c r="N331" s="271" t="s">
        <v>240</v>
      </c>
      <c r="O331" s="280"/>
      <c r="P331" s="528"/>
      <c r="Q331" s="305"/>
    </row>
    <row r="332">
      <c r="E332" s="266"/>
      <c r="F332" s="266"/>
      <c r="G332" s="311" t="s">
        <v>264</v>
      </c>
      <c r="H332" s="800">
        <f>SHARDING(K329)*SHARDING(L329)</f>
        <v>16</v>
      </c>
      <c r="I332" s="222"/>
      <c r="J332" s="222"/>
      <c r="K332" s="222"/>
      <c r="L332" s="222"/>
      <c r="M332" s="222"/>
      <c r="N332" s="222"/>
      <c r="O332" s="222"/>
      <c r="P332" s="530"/>
      <c r="Q332" s="222"/>
    </row>
    <row r="333">
      <c r="E333" s="266"/>
      <c r="F333" s="266"/>
      <c r="G333" s="311" t="s">
        <v>265</v>
      </c>
      <c r="H333" s="321">
        <f>P330 * (H332-1)</f>
        <v>13.125</v>
      </c>
      <c r="I333" s="305"/>
      <c r="J333" s="305"/>
      <c r="K333" s="305"/>
      <c r="L333" s="305"/>
      <c r="M333" s="305"/>
      <c r="N333" s="305"/>
      <c r="O333" s="305"/>
      <c r="P333" s="528"/>
      <c r="Q333" s="305"/>
    </row>
    <row r="334">
      <c r="E334" s="266"/>
      <c r="F334" s="266"/>
      <c r="G334" s="320" t="s">
        <v>266</v>
      </c>
      <c r="H334" s="316">
        <f>H333*H332</f>
        <v>210</v>
      </c>
      <c r="I334" s="274"/>
      <c r="J334" s="261"/>
      <c r="K334" s="261"/>
      <c r="L334" s="262"/>
      <c r="M334" s="274"/>
      <c r="N334" s="274"/>
      <c r="O334" s="262"/>
      <c r="P334" s="303"/>
      <c r="Q334" s="262"/>
    </row>
    <row r="335">
      <c r="E335" s="266"/>
      <c r="F335" s="266"/>
      <c r="G335" s="322" t="s">
        <v>267</v>
      </c>
      <c r="H335" s="859" t="str">
        <f>IFS(H332=8,12,
H332=4,4,
H332=2,1,
H332=1,0,
TRUE,NA())</f>
        <v>#N/A</v>
      </c>
      <c r="I335" s="271"/>
      <c r="J335" s="270"/>
      <c r="K335" s="270"/>
      <c r="L335" s="269"/>
      <c r="M335" s="271"/>
      <c r="N335" s="271"/>
      <c r="O335" s="269"/>
      <c r="P335" s="440"/>
      <c r="Q335" s="269"/>
    </row>
    <row r="336">
      <c r="E336" s="266"/>
      <c r="F336" s="266"/>
      <c r="G336" s="198" t="s">
        <v>268</v>
      </c>
      <c r="H336" s="217">
        <v>1.0</v>
      </c>
      <c r="I336" s="274"/>
      <c r="J336" s="261"/>
      <c r="K336" s="261"/>
      <c r="L336" s="262"/>
      <c r="M336" s="274"/>
      <c r="N336" s="274"/>
      <c r="O336" s="262"/>
      <c r="P336" s="303"/>
      <c r="Q336" s="262"/>
    </row>
    <row r="337">
      <c r="E337" s="266"/>
      <c r="F337" s="266"/>
      <c r="G337" s="328" t="s">
        <v>269</v>
      </c>
      <c r="H337" s="540" t="str">
        <f>ALL_GATHER_CHIP2CHIP_TIME_MS2(H334 * H336, H335)</f>
        <v>#N/A</v>
      </c>
      <c r="I337" s="271"/>
      <c r="J337" s="270"/>
      <c r="K337" s="270"/>
      <c r="L337" s="269"/>
      <c r="M337" s="271"/>
      <c r="N337" s="271"/>
      <c r="O337" s="269"/>
      <c r="P337" s="440"/>
      <c r="Q337" s="269"/>
    </row>
    <row r="338">
      <c r="E338" s="266"/>
      <c r="F338" s="266"/>
      <c r="G338" s="533"/>
      <c r="H338" s="534"/>
      <c r="I338" s="274"/>
      <c r="J338" s="261"/>
      <c r="K338" s="262"/>
      <c r="L338" s="425"/>
      <c r="M338" s="262"/>
      <c r="N338" s="274"/>
      <c r="O338" s="262"/>
      <c r="P338" s="303"/>
      <c r="Q338" s="262"/>
    </row>
    <row r="339">
      <c r="E339" s="266"/>
      <c r="F339" s="266"/>
      <c r="G339" s="523" t="s">
        <v>53</v>
      </c>
      <c r="H339" s="524" t="s">
        <v>328</v>
      </c>
      <c r="I339" s="375"/>
      <c r="J339" s="374"/>
      <c r="K339" s="485"/>
      <c r="L339" s="372"/>
      <c r="M339" s="485"/>
      <c r="N339" s="375"/>
      <c r="O339" s="485"/>
      <c r="P339" s="536"/>
      <c r="Q339" s="485"/>
    </row>
    <row r="340">
      <c r="E340" s="266"/>
      <c r="F340" s="266"/>
      <c r="G340" s="541" t="s">
        <v>259</v>
      </c>
      <c r="H340" s="534" t="s">
        <v>238</v>
      </c>
      <c r="I340" s="274" t="s">
        <v>239</v>
      </c>
      <c r="J340" s="261"/>
      <c r="K340" s="262" t="s">
        <v>40</v>
      </c>
      <c r="L340" s="425" t="s">
        <v>38</v>
      </c>
      <c r="M340" s="262" t="s">
        <v>125</v>
      </c>
      <c r="N340" s="274" t="s">
        <v>240</v>
      </c>
      <c r="O340" s="263" t="str">
        <f>PARAMS("expert_dispatch_dtype")</f>
        <v>fp8</v>
      </c>
      <c r="P340" s="303"/>
      <c r="Q340" s="262"/>
    </row>
    <row r="341">
      <c r="E341" s="266"/>
      <c r="F341" s="266"/>
      <c r="G341" s="266"/>
      <c r="H341" s="304" t="s">
        <v>242</v>
      </c>
      <c r="I341" s="271" t="s">
        <v>239</v>
      </c>
      <c r="J341" s="270"/>
      <c r="K341" s="271">
        <f t="shared" ref="K341:M341" si="72">PARAMS(K340)</f>
        <v>2048</v>
      </c>
      <c r="L341" s="271">
        <f t="shared" si="72"/>
        <v>1</v>
      </c>
      <c r="M341" s="271">
        <f t="shared" si="72"/>
        <v>7168</v>
      </c>
      <c r="N341" s="271" t="s">
        <v>240</v>
      </c>
      <c r="O341" s="272"/>
      <c r="P341" s="440">
        <f>SIZEOF_IN_MIB(J341:M341, O340)</f>
        <v>14</v>
      </c>
      <c r="Q341" s="269"/>
    </row>
    <row r="342">
      <c r="E342" s="266"/>
      <c r="F342" s="266"/>
      <c r="G342" s="266"/>
      <c r="H342" s="302" t="s">
        <v>260</v>
      </c>
      <c r="I342" s="274" t="s">
        <v>239</v>
      </c>
      <c r="J342" s="261"/>
      <c r="K342" s="262" t="s">
        <v>143</v>
      </c>
      <c r="L342" s="262"/>
      <c r="M342" s="262"/>
      <c r="N342" s="274" t="s">
        <v>240</v>
      </c>
      <c r="O342" s="275"/>
      <c r="P342" s="303"/>
      <c r="Q342" s="262"/>
    </row>
    <row r="343">
      <c r="E343" s="266"/>
      <c r="F343" s="266"/>
      <c r="G343" s="266"/>
      <c r="H343" s="304" t="s">
        <v>261</v>
      </c>
      <c r="I343" s="271" t="s">
        <v>239</v>
      </c>
      <c r="J343" s="270"/>
      <c r="K343" s="271">
        <f t="shared" ref="K343:M343" si="73">K341/SHARDING(K342)</f>
        <v>128</v>
      </c>
      <c r="L343" s="271">
        <f t="shared" si="73"/>
        <v>1</v>
      </c>
      <c r="M343" s="271">
        <f t="shared" si="73"/>
        <v>7168</v>
      </c>
      <c r="N343" s="271" t="s">
        <v>240</v>
      </c>
      <c r="O343" s="272"/>
      <c r="P343" s="440">
        <f>SIZEOF_IN_MIB(J343:M343, O340)</f>
        <v>0.875</v>
      </c>
      <c r="Q343" s="269"/>
    </row>
    <row r="344">
      <c r="E344" s="266"/>
      <c r="F344" s="266"/>
      <c r="G344" s="277"/>
      <c r="H344" s="537" t="s">
        <v>262</v>
      </c>
      <c r="I344" s="274" t="s">
        <v>239</v>
      </c>
      <c r="J344" s="222"/>
      <c r="K344" s="222"/>
      <c r="L344" s="222"/>
      <c r="M344" s="262"/>
      <c r="N344" s="274" t="s">
        <v>240</v>
      </c>
      <c r="O344" s="241"/>
      <c r="P344" s="222"/>
      <c r="Q344" s="262"/>
    </row>
    <row r="345">
      <c r="E345" s="266"/>
      <c r="F345" s="266"/>
      <c r="G345" s="384" t="s">
        <v>329</v>
      </c>
      <c r="H345" s="542" t="s">
        <v>264</v>
      </c>
      <c r="I345" s="305"/>
      <c r="J345" s="336" t="str">
        <f>SHARDING(K342) * SHARDING(L342) / HW_SPEC("# of TensorCore per Chip")</f>
        <v>#N/A</v>
      </c>
      <c r="K345" s="270"/>
      <c r="L345" s="269"/>
      <c r="M345" s="271"/>
      <c r="N345" s="271"/>
      <c r="O345" s="269"/>
      <c r="P345" s="440"/>
      <c r="Q345" s="269"/>
    </row>
    <row r="346">
      <c r="E346" s="266"/>
      <c r="F346" s="266"/>
      <c r="G346" s="266"/>
      <c r="H346" s="537" t="s">
        <v>265</v>
      </c>
      <c r="I346" s="222"/>
      <c r="J346" s="316" t="str">
        <f>P343 * HW_SPEC("# of TensorCore per Chip") * (J345-1)</f>
        <v>#N/A</v>
      </c>
      <c r="K346" s="261"/>
      <c r="L346" s="262"/>
      <c r="M346" s="274"/>
      <c r="N346" s="274"/>
      <c r="O346" s="262"/>
      <c r="P346" s="303"/>
      <c r="Q346" s="262"/>
    </row>
    <row r="347">
      <c r="E347" s="266"/>
      <c r="F347" s="266"/>
      <c r="G347" s="266"/>
      <c r="H347" s="336" t="s">
        <v>266</v>
      </c>
      <c r="I347" s="305"/>
      <c r="J347" s="321" t="str">
        <f>J346*J345</f>
        <v>#N/A</v>
      </c>
      <c r="K347" s="270"/>
      <c r="L347" s="269"/>
      <c r="M347" s="271"/>
      <c r="N347" s="271"/>
      <c r="O347" s="269"/>
      <c r="P347" s="440"/>
      <c r="Q347" s="269"/>
    </row>
    <row r="348">
      <c r="E348" s="266"/>
      <c r="F348" s="266"/>
      <c r="G348" s="266"/>
      <c r="H348" s="404" t="s">
        <v>267</v>
      </c>
      <c r="I348" s="222"/>
      <c r="J348" s="323" t="str">
        <f>IFS(J345=8,12,
J345=4,4,
J345=2,1,
J345=1,0,
TRUE,NA())</f>
        <v>#N/A</v>
      </c>
      <c r="K348" s="261"/>
      <c r="L348" s="262"/>
      <c r="M348" s="274"/>
      <c r="N348" s="274"/>
      <c r="O348" s="262"/>
      <c r="P348" s="303"/>
      <c r="Q348" s="262"/>
    </row>
    <row r="349">
      <c r="E349" s="266"/>
      <c r="F349" s="266"/>
      <c r="G349" s="266"/>
      <c r="H349" s="538" t="s">
        <v>268</v>
      </c>
      <c r="I349" s="305"/>
      <c r="J349" s="543" t="s">
        <v>714</v>
      </c>
      <c r="K349" s="270"/>
      <c r="L349" s="269"/>
      <c r="M349" s="271"/>
      <c r="N349" s="271"/>
      <c r="O349" s="269"/>
      <c r="P349" s="440"/>
      <c r="Q349" s="269"/>
    </row>
    <row r="350">
      <c r="E350" s="266"/>
      <c r="F350" s="266"/>
      <c r="G350" s="277"/>
      <c r="H350" s="544" t="s">
        <v>269</v>
      </c>
      <c r="I350" s="545"/>
      <c r="J350" s="329" t="str">
        <f>ALL_GATHER_CHIP2CHIP_TIME_MS2(J347 * J349, J348)</f>
        <v>#N/A</v>
      </c>
      <c r="K350" s="261"/>
      <c r="L350" s="262"/>
      <c r="M350" s="274"/>
      <c r="N350" s="274"/>
      <c r="O350" s="262"/>
      <c r="P350" s="303"/>
      <c r="Q350" s="262"/>
    </row>
    <row r="351">
      <c r="E351" s="266"/>
      <c r="F351" s="266"/>
      <c r="G351" s="384" t="s">
        <v>330</v>
      </c>
      <c r="H351" s="336" t="s">
        <v>264</v>
      </c>
      <c r="I351" s="313"/>
      <c r="J351" s="409" t="str">
        <f>HW_SPEC("# of TensorCore per Chip")</f>
        <v>#N/A</v>
      </c>
      <c r="K351" s="270"/>
      <c r="L351" s="269"/>
      <c r="M351" s="271"/>
      <c r="N351" s="271"/>
      <c r="O351" s="269"/>
      <c r="P351" s="440"/>
      <c r="Q351" s="269"/>
    </row>
    <row r="352">
      <c r="E352" s="266"/>
      <c r="F352" s="266"/>
      <c r="G352" s="266"/>
      <c r="H352" s="404" t="s">
        <v>265</v>
      </c>
      <c r="I352" s="317"/>
      <c r="J352" s="316" t="str">
        <f> P341 / J351 * (J351-1)</f>
        <v>#N/A</v>
      </c>
      <c r="K352" s="261"/>
      <c r="L352" s="262"/>
      <c r="M352" s="274"/>
      <c r="N352" s="274"/>
      <c r="O352" s="262"/>
      <c r="P352" s="303"/>
      <c r="Q352" s="262"/>
    </row>
    <row r="353">
      <c r="E353" s="266"/>
      <c r="F353" s="266"/>
      <c r="G353" s="266"/>
      <c r="H353" s="336" t="s">
        <v>266</v>
      </c>
      <c r="I353" s="313"/>
      <c r="J353" s="321" t="str">
        <f>J352*J351</f>
        <v>#N/A</v>
      </c>
      <c r="K353" s="270"/>
      <c r="L353" s="269"/>
      <c r="M353" s="271"/>
      <c r="N353" s="271"/>
      <c r="O353" s="269"/>
      <c r="P353" s="440"/>
      <c r="Q353" s="269"/>
    </row>
    <row r="354">
      <c r="E354" s="266"/>
      <c r="F354" s="266"/>
      <c r="G354" s="266"/>
      <c r="H354" s="546" t="s">
        <v>269</v>
      </c>
      <c r="I354" s="547"/>
      <c r="J354" s="548" t="str">
        <f>ALL_GATHER_CORE2CORE_TIME_MS(J353)</f>
        <v>#N/A</v>
      </c>
      <c r="K354" s="261"/>
      <c r="L354" s="262"/>
      <c r="M354" s="274"/>
      <c r="N354" s="274"/>
      <c r="O354" s="262"/>
      <c r="P354" s="303"/>
      <c r="Q354" s="262"/>
    </row>
    <row r="355">
      <c r="E355" s="266"/>
      <c r="F355" s="266"/>
      <c r="G355" s="277"/>
      <c r="H355" s="549" t="s">
        <v>331</v>
      </c>
      <c r="I355" s="550"/>
      <c r="J355" s="551" t="str">
        <f>J354/J345</f>
        <v>#N/A</v>
      </c>
      <c r="K355" s="270"/>
      <c r="L355" s="269"/>
      <c r="M355" s="271"/>
      <c r="N355" s="271"/>
      <c r="O355" s="269"/>
      <c r="P355" s="440"/>
      <c r="Q355" s="269"/>
    </row>
    <row r="356">
      <c r="E356" s="266"/>
      <c r="F356" s="266"/>
      <c r="G356" s="328" t="s">
        <v>274</v>
      </c>
      <c r="H356" s="552" t="str">
        <f>J350+J355</f>
        <v>#N/A</v>
      </c>
      <c r="I356" s="222"/>
      <c r="J356" s="553"/>
      <c r="K356" s="261"/>
      <c r="L356" s="262"/>
      <c r="M356" s="274"/>
      <c r="N356" s="274"/>
      <c r="O356" s="262"/>
      <c r="P356" s="303"/>
      <c r="Q356" s="262"/>
    </row>
    <row r="357">
      <c r="E357" s="266"/>
      <c r="F357" s="266"/>
      <c r="G357" s="533"/>
      <c r="H357" s="554"/>
      <c r="I357" s="419"/>
      <c r="J357" s="270"/>
      <c r="K357" s="270"/>
      <c r="L357" s="271"/>
      <c r="M357" s="271"/>
      <c r="N357" s="271"/>
      <c r="O357" s="270"/>
      <c r="P357" s="440"/>
      <c r="Q357" s="305"/>
    </row>
    <row r="358">
      <c r="E358" s="266"/>
      <c r="F358" s="266"/>
      <c r="G358" s="555" t="s">
        <v>332</v>
      </c>
      <c r="H358" s="556" t="s">
        <v>53</v>
      </c>
      <c r="I358" s="513"/>
      <c r="J358" s="374"/>
      <c r="K358" s="374"/>
      <c r="L358" s="375"/>
      <c r="M358" s="375"/>
      <c r="N358" s="375"/>
      <c r="O358" s="374"/>
      <c r="P358" s="536"/>
      <c r="Q358" s="504"/>
    </row>
    <row r="359">
      <c r="E359" s="266"/>
      <c r="F359" s="266"/>
      <c r="G359" s="523" t="s">
        <v>298</v>
      </c>
      <c r="H359" s="557" t="str">
        <f>IFS(H358=G317,H324,H358=G326,H337,H358=G339,H356, TRUE,0)</f>
        <v>#N/A</v>
      </c>
      <c r="I359" s="513"/>
      <c r="J359" s="374"/>
      <c r="K359" s="374"/>
      <c r="L359" s="375"/>
      <c r="M359" s="375"/>
      <c r="N359" s="375"/>
      <c r="O359" s="374"/>
      <c r="P359" s="536"/>
      <c r="Q359" s="504"/>
    </row>
    <row r="360">
      <c r="E360" s="266"/>
      <c r="F360" s="266"/>
      <c r="G360" s="378" t="s">
        <v>283</v>
      </c>
      <c r="H360" s="558" t="str">
        <f>IFS(PARAMS("topo")="2x2x2", (2+2+2)/2,
PARAMS("topo")="2x2", (2+2)/2,
TRUE, NA())</f>
        <v>#N/A</v>
      </c>
      <c r="I360" s="386"/>
      <c r="J360" s="380"/>
      <c r="K360" s="380"/>
      <c r="L360" s="381"/>
      <c r="M360" s="381"/>
      <c r="N360" s="381"/>
      <c r="O360" s="380"/>
      <c r="P360" s="394"/>
      <c r="Q360" s="172"/>
    </row>
    <row r="361">
      <c r="E361" s="277"/>
      <c r="F361" s="277"/>
      <c r="G361" s="372" t="s">
        <v>284</v>
      </c>
      <c r="H361" s="373" t="str">
        <f>IF(H358="No Collectives", 0, H360 * HW_SPEC("Chip-to-Chip ICI Latency (ms)"))</f>
        <v>#N/A</v>
      </c>
      <c r="I361" s="513"/>
      <c r="J361" s="374"/>
      <c r="K361" s="374"/>
      <c r="L361" s="375"/>
      <c r="M361" s="375"/>
      <c r="N361" s="375"/>
      <c r="O361" s="374"/>
      <c r="P361" s="536"/>
      <c r="Q361" s="504"/>
    </row>
    <row r="362">
      <c r="E362" s="258" t="s">
        <v>334</v>
      </c>
      <c r="F362" s="559" t="s">
        <v>249</v>
      </c>
      <c r="G362" s="260"/>
      <c r="H362" s="298" t="s">
        <v>238</v>
      </c>
      <c r="I362" s="290" t="s">
        <v>239</v>
      </c>
      <c r="J362" s="290"/>
      <c r="K362" s="195" t="s">
        <v>40</v>
      </c>
      <c r="L362" s="195" t="s">
        <v>159</v>
      </c>
      <c r="M362" s="398" t="s">
        <v>125</v>
      </c>
      <c r="N362" s="290" t="s">
        <v>240</v>
      </c>
      <c r="O362" s="560" t="str">
        <f>EXTRACT_ACTIVATION_DTYPE(PARAMS("moe_dtype"))</f>
        <v>fp8</v>
      </c>
      <c r="P362" s="301"/>
      <c r="Q362" s="291" t="b">
        <v>0</v>
      </c>
    </row>
    <row r="363">
      <c r="E363" s="266"/>
      <c r="F363" s="267"/>
      <c r="G363" s="268"/>
      <c r="H363" s="300" t="s">
        <v>242</v>
      </c>
      <c r="I363" s="290" t="s">
        <v>239</v>
      </c>
      <c r="J363" s="289"/>
      <c r="K363" s="290">
        <f t="shared" ref="K363:M363" si="74">PARAMS(K362)</f>
        <v>2048</v>
      </c>
      <c r="L363" s="290">
        <f t="shared" si="74"/>
        <v>8</v>
      </c>
      <c r="M363" s="290">
        <f t="shared" si="74"/>
        <v>7168</v>
      </c>
      <c r="N363" s="290" t="s">
        <v>240</v>
      </c>
      <c r="O363" s="266"/>
      <c r="P363" s="301">
        <f>SIZEOF_IN_MIB(J363:M363, O362)</f>
        <v>112</v>
      </c>
      <c r="Q363" s="266"/>
    </row>
    <row r="364">
      <c r="E364" s="266"/>
      <c r="F364" s="267"/>
      <c r="G364" s="268"/>
      <c r="H364" s="561" t="s">
        <v>244</v>
      </c>
      <c r="I364" s="289" t="s">
        <v>239</v>
      </c>
      <c r="J364" s="290"/>
      <c r="K364" s="195" t="s">
        <v>143</v>
      </c>
      <c r="L364" s="195"/>
      <c r="M364" s="195"/>
      <c r="N364" s="289" t="s">
        <v>240</v>
      </c>
      <c r="O364" s="266"/>
      <c r="P364" s="301"/>
      <c r="Q364" s="266"/>
    </row>
    <row r="365">
      <c r="E365" s="266"/>
      <c r="F365" s="278"/>
      <c r="G365" s="279"/>
      <c r="H365" s="302" t="s">
        <v>246</v>
      </c>
      <c r="I365" s="274" t="s">
        <v>239</v>
      </c>
      <c r="J365" s="261"/>
      <c r="K365" s="274">
        <f t="shared" ref="K365:M365" si="75">K363/SHARDING(K364)</f>
        <v>128</v>
      </c>
      <c r="L365" s="274">
        <f t="shared" si="75"/>
        <v>8</v>
      </c>
      <c r="M365" s="274">
        <f t="shared" si="75"/>
        <v>7168</v>
      </c>
      <c r="N365" s="274" t="s">
        <v>240</v>
      </c>
      <c r="O365" s="241"/>
      <c r="P365" s="303">
        <f>SIZEOF_IN_MIB(J365:M365, O362)</f>
        <v>7</v>
      </c>
      <c r="Q365" s="241"/>
    </row>
    <row r="366">
      <c r="E366" s="266"/>
      <c r="F366" s="562" t="s">
        <v>253</v>
      </c>
      <c r="G366" s="260"/>
      <c r="H366" s="449" t="s">
        <v>238</v>
      </c>
      <c r="I366" s="271" t="s">
        <v>239</v>
      </c>
      <c r="J366" s="269">
        <v>2.0</v>
      </c>
      <c r="K366" s="269" t="s">
        <v>131</v>
      </c>
      <c r="L366" s="488" t="s">
        <v>125</v>
      </c>
      <c r="M366" s="269" t="s">
        <v>129</v>
      </c>
      <c r="N366" s="271" t="s">
        <v>240</v>
      </c>
      <c r="O366" s="563" t="str">
        <f>EXTRACT_WEIGHT_DTYPE(PARAMS("moe_dtype"))</f>
        <v>fp4</v>
      </c>
      <c r="P366" s="440"/>
      <c r="Q366" s="399" t="b">
        <v>0</v>
      </c>
    </row>
    <row r="367">
      <c r="E367" s="266"/>
      <c r="F367" s="267"/>
      <c r="G367" s="268"/>
      <c r="H367" s="302" t="s">
        <v>242</v>
      </c>
      <c r="I367" s="274" t="s">
        <v>239</v>
      </c>
      <c r="J367" s="274">
        <f t="shared" ref="J367:M367" si="76">PARAMS(J366)</f>
        <v>2</v>
      </c>
      <c r="K367" s="274">
        <f t="shared" si="76"/>
        <v>256</v>
      </c>
      <c r="L367" s="274">
        <f t="shared" si="76"/>
        <v>7168</v>
      </c>
      <c r="M367" s="274">
        <f t="shared" si="76"/>
        <v>2048</v>
      </c>
      <c r="N367" s="274" t="s">
        <v>240</v>
      </c>
      <c r="O367" s="275"/>
      <c r="P367" s="303">
        <f>SIZEOF_IN_MIB(J367:M367, O366)</f>
        <v>3584</v>
      </c>
      <c r="Q367" s="275"/>
    </row>
    <row r="368">
      <c r="E368" s="266"/>
      <c r="F368" s="267"/>
      <c r="G368" s="268"/>
      <c r="H368" s="449" t="s">
        <v>244</v>
      </c>
      <c r="I368" s="271"/>
      <c r="J368" s="270"/>
      <c r="K368" s="269" t="s">
        <v>143</v>
      </c>
      <c r="L368" s="269"/>
      <c r="M368" s="269"/>
      <c r="N368" s="271" t="s">
        <v>240</v>
      </c>
      <c r="O368" s="272"/>
      <c r="P368" s="440"/>
      <c r="Q368" s="272"/>
    </row>
    <row r="369">
      <c r="E369" s="266"/>
      <c r="F369" s="278"/>
      <c r="G369" s="279"/>
      <c r="H369" s="534" t="s">
        <v>246</v>
      </c>
      <c r="I369" s="274" t="s">
        <v>239</v>
      </c>
      <c r="J369" s="274">
        <f t="shared" ref="J369:M369" si="77">J367/SHARDING(J368)</f>
        <v>2</v>
      </c>
      <c r="K369" s="274">
        <f t="shared" si="77"/>
        <v>16</v>
      </c>
      <c r="L369" s="274">
        <f t="shared" si="77"/>
        <v>7168</v>
      </c>
      <c r="M369" s="274">
        <f t="shared" si="77"/>
        <v>2048</v>
      </c>
      <c r="N369" s="274" t="s">
        <v>240</v>
      </c>
      <c r="O369" s="241"/>
      <c r="P369" s="303">
        <f>SIZEOF_IN_MIB(J369:M369, O366)</f>
        <v>224</v>
      </c>
      <c r="Q369" s="241"/>
    </row>
    <row r="370">
      <c r="E370" s="266"/>
      <c r="F370" s="562" t="s">
        <v>257</v>
      </c>
      <c r="G370" s="260"/>
      <c r="H370" s="449" t="s">
        <v>238</v>
      </c>
      <c r="I370" s="271" t="s">
        <v>239</v>
      </c>
      <c r="J370" s="269">
        <v>2.0</v>
      </c>
      <c r="K370" s="269" t="s">
        <v>40</v>
      </c>
      <c r="L370" s="269" t="s">
        <v>159</v>
      </c>
      <c r="M370" s="269" t="s">
        <v>129</v>
      </c>
      <c r="N370" s="271" t="s">
        <v>240</v>
      </c>
      <c r="O370" s="478" t="s">
        <v>82</v>
      </c>
      <c r="P370" s="440"/>
      <c r="Q370" s="399" t="b">
        <v>0</v>
      </c>
    </row>
    <row r="371">
      <c r="E371" s="266"/>
      <c r="F371" s="267"/>
      <c r="G371" s="268"/>
      <c r="H371" s="302" t="s">
        <v>242</v>
      </c>
      <c r="I371" s="274" t="s">
        <v>239</v>
      </c>
      <c r="J371" s="274">
        <f t="shared" ref="J371:M371" si="78">PARAMS(J370)</f>
        <v>2</v>
      </c>
      <c r="K371" s="274">
        <f t="shared" si="78"/>
        <v>2048</v>
      </c>
      <c r="L371" s="274">
        <f t="shared" si="78"/>
        <v>8</v>
      </c>
      <c r="M371" s="274">
        <f t="shared" si="78"/>
        <v>2048</v>
      </c>
      <c r="N371" s="274" t="s">
        <v>240</v>
      </c>
      <c r="O371" s="275"/>
      <c r="P371" s="303">
        <f>SIZEOF_IN_MIB(J371:M371, O370)</f>
        <v>128</v>
      </c>
      <c r="Q371" s="275"/>
    </row>
    <row r="372">
      <c r="E372" s="266"/>
      <c r="F372" s="267"/>
      <c r="G372" s="268"/>
      <c r="H372" s="449" t="s">
        <v>244</v>
      </c>
      <c r="I372" s="271" t="s">
        <v>239</v>
      </c>
      <c r="J372" s="270"/>
      <c r="K372" s="269" t="s">
        <v>143</v>
      </c>
      <c r="L372" s="269"/>
      <c r="M372" s="269"/>
      <c r="N372" s="271" t="s">
        <v>240</v>
      </c>
      <c r="O372" s="272"/>
      <c r="P372" s="440"/>
      <c r="Q372" s="272"/>
    </row>
    <row r="373">
      <c r="E373" s="266"/>
      <c r="F373" s="278"/>
      <c r="G373" s="279"/>
      <c r="H373" s="534" t="s">
        <v>246</v>
      </c>
      <c r="I373" s="274" t="s">
        <v>239</v>
      </c>
      <c r="J373" s="274">
        <f t="shared" ref="J373:M373" si="79">J371/SHARDING(J372)</f>
        <v>2</v>
      </c>
      <c r="K373" s="274">
        <f t="shared" si="79"/>
        <v>128</v>
      </c>
      <c r="L373" s="274">
        <f t="shared" si="79"/>
        <v>8</v>
      </c>
      <c r="M373" s="274">
        <f t="shared" si="79"/>
        <v>2048</v>
      </c>
      <c r="N373" s="274" t="s">
        <v>240</v>
      </c>
      <c r="O373" s="241"/>
      <c r="P373" s="303">
        <f>SIZEOF_IN_MIB(J373:M373, O370)</f>
        <v>8</v>
      </c>
      <c r="Q373" s="241"/>
    </row>
    <row r="374">
      <c r="E374" s="266"/>
      <c r="F374" s="296" t="s">
        <v>335</v>
      </c>
      <c r="G374" s="533" t="s">
        <v>769</v>
      </c>
      <c r="H374" s="424" t="str">
        <f>L368</f>
        <v/>
      </c>
      <c r="I374" s="564" t="s">
        <v>770</v>
      </c>
      <c r="J374" s="270"/>
      <c r="K374" s="270"/>
      <c r="L374" s="271"/>
      <c r="M374" s="271"/>
      <c r="N374" s="271"/>
      <c r="O374" s="270"/>
      <c r="P374" s="440"/>
      <c r="Q374" s="305"/>
    </row>
    <row r="375">
      <c r="E375" s="266"/>
      <c r="F375" s="266"/>
      <c r="G375" s="523" t="s">
        <v>338</v>
      </c>
      <c r="H375" s="565" t="s">
        <v>339</v>
      </c>
      <c r="I375" s="565"/>
      <c r="J375" s="374"/>
      <c r="K375" s="374"/>
      <c r="L375" s="375"/>
      <c r="M375" s="375"/>
      <c r="N375" s="375"/>
      <c r="O375" s="374"/>
      <c r="P375" s="536"/>
      <c r="Q375" s="504"/>
    </row>
    <row r="376">
      <c r="E376" s="266"/>
      <c r="F376" s="266"/>
      <c r="G376" s="526" t="s">
        <v>264</v>
      </c>
      <c r="H376" s="566">
        <f>SHARDING(H374)</f>
        <v>1</v>
      </c>
      <c r="I376" s="424"/>
      <c r="J376" s="270"/>
      <c r="K376" s="270"/>
      <c r="L376" s="271"/>
      <c r="M376" s="271"/>
      <c r="N376" s="271"/>
      <c r="O376" s="270"/>
      <c r="P376" s="440"/>
      <c r="Q376" s="305"/>
    </row>
    <row r="377">
      <c r="E377" s="266"/>
      <c r="F377" s="266"/>
      <c r="G377" s="526" t="s">
        <v>340</v>
      </c>
      <c r="H377" s="567">
        <f>P373/H376*(H376-1)</f>
        <v>0</v>
      </c>
      <c r="I377" s="481"/>
      <c r="J377" s="261"/>
      <c r="K377" s="261"/>
      <c r="L377" s="274"/>
      <c r="M377" s="274"/>
      <c r="N377" s="274"/>
      <c r="O377" s="261"/>
      <c r="P377" s="303"/>
      <c r="Q377" s="222"/>
    </row>
    <row r="378">
      <c r="E378" s="266"/>
      <c r="F378" s="266"/>
      <c r="G378" s="526" t="s">
        <v>341</v>
      </c>
      <c r="H378" s="568">
        <f>H377*H376</f>
        <v>0</v>
      </c>
      <c r="I378" s="424"/>
      <c r="J378" s="270"/>
      <c r="K378" s="270"/>
      <c r="L378" s="271"/>
      <c r="M378" s="271"/>
      <c r="N378" s="271"/>
      <c r="O378" s="270"/>
      <c r="P378" s="440"/>
      <c r="Q378" s="305"/>
    </row>
    <row r="379">
      <c r="E379" s="266"/>
      <c r="F379" s="266"/>
      <c r="G379" s="569" t="s">
        <v>342</v>
      </c>
      <c r="H379" s="570" t="s">
        <v>267</v>
      </c>
      <c r="I379" s="481"/>
      <c r="J379" s="571">
        <f>IFS(H376=8,12,
H376=4,4,
H376=2,1,
H376=1,0,
TRUE,NA())</f>
        <v>0</v>
      </c>
      <c r="K379" s="261"/>
      <c r="L379" s="274"/>
      <c r="M379" s="274"/>
      <c r="N379" s="274"/>
      <c r="O379" s="261"/>
      <c r="P379" s="303"/>
      <c r="Q379" s="222"/>
    </row>
    <row r="380">
      <c r="E380" s="266"/>
      <c r="F380" s="266"/>
      <c r="G380" s="266"/>
      <c r="H380" s="572" t="s">
        <v>343</v>
      </c>
      <c r="I380" s="305"/>
      <c r="J380" s="573" t="str">
        <f>HW_SPEC("# of TensorCore per Chip")</f>
        <v>#N/A</v>
      </c>
      <c r="K380" s="270"/>
      <c r="L380" s="271"/>
      <c r="M380" s="271"/>
      <c r="N380" s="271"/>
      <c r="O380" s="270"/>
      <c r="P380" s="440"/>
      <c r="Q380" s="305"/>
    </row>
    <row r="381">
      <c r="E381" s="266"/>
      <c r="F381" s="266"/>
      <c r="G381" s="277"/>
      <c r="H381" s="574" t="s">
        <v>269</v>
      </c>
      <c r="I381" s="481"/>
      <c r="J381" s="575" t="str">
        <f>REDUCE_SCATTER_CHIP2CHIP_TIME_MS2(H378*J380,J379)</f>
        <v>#N/A</v>
      </c>
      <c r="K381" s="261"/>
      <c r="L381" s="274"/>
      <c r="M381" s="274"/>
      <c r="N381" s="274"/>
      <c r="O381" s="261"/>
      <c r="P381" s="303"/>
      <c r="Q381" s="222"/>
    </row>
    <row r="382">
      <c r="E382" s="266"/>
      <c r="F382" s="266"/>
      <c r="G382" s="576" t="s">
        <v>344</v>
      </c>
      <c r="H382" s="577" t="s">
        <v>269</v>
      </c>
      <c r="I382" s="305"/>
      <c r="J382" s="578">
        <f>REDUCE_SCATTER_CORE2CORE_TIME_MS(H378)</f>
        <v>0</v>
      </c>
      <c r="K382" s="270"/>
      <c r="L382" s="271"/>
      <c r="M382" s="271"/>
      <c r="N382" s="271"/>
      <c r="O382" s="270"/>
      <c r="P382" s="440"/>
      <c r="Q382" s="305"/>
    </row>
    <row r="383">
      <c r="E383" s="266"/>
      <c r="F383" s="266"/>
      <c r="G383" s="172"/>
      <c r="H383" s="222"/>
      <c r="I383" s="481"/>
      <c r="J383" s="261"/>
      <c r="K383" s="261"/>
      <c r="L383" s="274"/>
      <c r="M383" s="274"/>
      <c r="N383" s="274"/>
      <c r="O383" s="261"/>
      <c r="P383" s="303"/>
      <c r="Q383" s="222"/>
    </row>
    <row r="384">
      <c r="E384" s="266"/>
      <c r="F384" s="266"/>
      <c r="G384" s="523" t="s">
        <v>345</v>
      </c>
      <c r="H384" s="579" t="s">
        <v>346</v>
      </c>
      <c r="I384" s="580"/>
      <c r="J384" s="374"/>
      <c r="K384" s="374"/>
      <c r="L384" s="375"/>
      <c r="M384" s="375"/>
      <c r="N384" s="375"/>
      <c r="O384" s="374"/>
      <c r="P384" s="536"/>
      <c r="Q384" s="504"/>
    </row>
    <row r="385">
      <c r="E385" s="266"/>
      <c r="F385" s="266"/>
      <c r="G385" s="533" t="s">
        <v>347</v>
      </c>
      <c r="H385" s="581">
        <f>P373/2</f>
        <v>4</v>
      </c>
      <c r="I385" s="582"/>
      <c r="J385" s="380"/>
      <c r="K385" s="380"/>
      <c r="L385" s="381"/>
      <c r="M385" s="381"/>
      <c r="N385" s="381"/>
      <c r="O385" s="380"/>
      <c r="P385" s="394"/>
      <c r="Q385" s="172"/>
    </row>
    <row r="386">
      <c r="E386" s="266"/>
      <c r="F386" s="266"/>
      <c r="G386" s="172"/>
      <c r="H386" s="172"/>
      <c r="I386" s="582"/>
      <c r="J386" s="380"/>
      <c r="K386" s="380"/>
      <c r="L386" s="381"/>
      <c r="M386" s="381"/>
      <c r="N386" s="381"/>
      <c r="O386" s="380"/>
      <c r="P386" s="394"/>
      <c r="Q386" s="172"/>
    </row>
    <row r="387">
      <c r="E387" s="266"/>
      <c r="F387" s="266"/>
      <c r="G387" s="523" t="s">
        <v>215</v>
      </c>
      <c r="H387" s="579" t="s">
        <v>348</v>
      </c>
      <c r="I387" s="580"/>
      <c r="J387" s="374"/>
      <c r="K387" s="374"/>
      <c r="L387" s="375"/>
      <c r="M387" s="375"/>
      <c r="N387" s="375"/>
      <c r="O387" s="374"/>
      <c r="P387" s="536"/>
      <c r="Q387" s="504"/>
    </row>
    <row r="388">
      <c r="E388" s="266"/>
      <c r="F388" s="266"/>
      <c r="G388" s="526" t="s">
        <v>264</v>
      </c>
      <c r="H388" s="583">
        <f>H376</f>
        <v>1</v>
      </c>
      <c r="I388" s="582"/>
      <c r="J388" s="380"/>
      <c r="K388" s="380"/>
      <c r="L388" s="381"/>
      <c r="M388" s="381"/>
      <c r="N388" s="381"/>
      <c r="O388" s="380"/>
      <c r="P388" s="394"/>
      <c r="Q388" s="172"/>
    </row>
    <row r="389">
      <c r="E389" s="266"/>
      <c r="F389" s="266"/>
      <c r="G389" s="526" t="s">
        <v>349</v>
      </c>
      <c r="H389" s="584">
        <f>H385/H388 * (H388-1)</f>
        <v>0</v>
      </c>
      <c r="I389" s="582"/>
      <c r="J389" s="380"/>
      <c r="K389" s="380"/>
      <c r="L389" s="381"/>
      <c r="M389" s="381"/>
      <c r="N389" s="381"/>
      <c r="O389" s="380"/>
      <c r="P389" s="394"/>
      <c r="Q389" s="172"/>
    </row>
    <row r="390">
      <c r="E390" s="266"/>
      <c r="F390" s="266"/>
      <c r="G390" s="526" t="s">
        <v>266</v>
      </c>
      <c r="H390" s="584">
        <f>H389*H388</f>
        <v>0</v>
      </c>
      <c r="I390" s="582"/>
      <c r="J390" s="380"/>
      <c r="K390" s="380"/>
      <c r="L390" s="381"/>
      <c r="M390" s="381"/>
      <c r="N390" s="381"/>
      <c r="O390" s="380"/>
      <c r="P390" s="394"/>
      <c r="Q390" s="172"/>
    </row>
    <row r="391">
      <c r="E391" s="266"/>
      <c r="F391" s="266"/>
      <c r="G391" s="585" t="s">
        <v>342</v>
      </c>
      <c r="H391" s="311" t="s">
        <v>267</v>
      </c>
      <c r="I391" s="172"/>
      <c r="J391" s="586" t="str">
        <f>IFS(H388=8,12,
H388=4,4,
H388=2,1,
TRUE,NA())</f>
        <v>#N/A</v>
      </c>
      <c r="K391" s="380"/>
      <c r="L391" s="381"/>
      <c r="M391" s="381"/>
      <c r="N391" s="381"/>
      <c r="O391" s="380"/>
      <c r="P391" s="394"/>
      <c r="Q391" s="172"/>
      <c r="S391" s="587"/>
    </row>
    <row r="392">
      <c r="E392" s="266"/>
      <c r="F392" s="266"/>
      <c r="G392" s="266"/>
      <c r="H392" s="311" t="s">
        <v>343</v>
      </c>
      <c r="I392" s="172"/>
      <c r="J392" s="588" t="str">
        <f>HW_SPEC("# of TensorCore per Chip")</f>
        <v>#N/A</v>
      </c>
      <c r="K392" s="380"/>
      <c r="L392" s="381"/>
      <c r="M392" s="381"/>
      <c r="N392" s="381"/>
      <c r="O392" s="380"/>
      <c r="P392" s="394"/>
      <c r="Q392" s="172"/>
    </row>
    <row r="393">
      <c r="E393" s="266"/>
      <c r="F393" s="266"/>
      <c r="G393" s="277"/>
      <c r="H393" s="328" t="s">
        <v>269</v>
      </c>
      <c r="I393" s="582"/>
      <c r="J393" s="589" t="str">
        <f>REDUCE_SCATTER_CHIP2CHIP_TIME_MS2(H390*J392,J391)</f>
        <v>#N/A</v>
      </c>
      <c r="K393" s="380"/>
      <c r="L393" s="381"/>
      <c r="M393" s="381"/>
      <c r="N393" s="381"/>
      <c r="O393" s="380"/>
      <c r="P393" s="394"/>
      <c r="Q393" s="172"/>
    </row>
    <row r="394">
      <c r="E394" s="266"/>
      <c r="F394" s="266"/>
      <c r="G394" s="590" t="s">
        <v>344</v>
      </c>
      <c r="H394" s="328" t="s">
        <v>269</v>
      </c>
      <c r="I394" s="582"/>
      <c r="J394" s="589">
        <f>REDUCE_SCATTER_CORE2CORE_TIME_MS(H390)</f>
        <v>0</v>
      </c>
      <c r="K394" s="380"/>
      <c r="L394" s="381"/>
      <c r="M394" s="381"/>
      <c r="N394" s="381"/>
      <c r="O394" s="380"/>
      <c r="P394" s="394"/>
      <c r="Q394" s="172"/>
    </row>
    <row r="395">
      <c r="E395" s="266"/>
      <c r="F395" s="266"/>
      <c r="G395" s="526"/>
      <c r="H395" s="591"/>
      <c r="I395" s="582"/>
      <c r="J395" s="380"/>
      <c r="K395" s="380"/>
      <c r="L395" s="381"/>
      <c r="M395" s="381"/>
      <c r="N395" s="381"/>
      <c r="O395" s="380"/>
      <c r="P395" s="394"/>
      <c r="Q395" s="172"/>
    </row>
    <row r="396">
      <c r="E396" s="266"/>
      <c r="F396" s="266"/>
      <c r="G396" s="523" t="s">
        <v>350</v>
      </c>
      <c r="H396" s="592" t="s">
        <v>351</v>
      </c>
      <c r="I396" s="580"/>
      <c r="J396" s="374"/>
      <c r="K396" s="374"/>
      <c r="L396" s="375"/>
      <c r="M396" s="375"/>
      <c r="N396" s="375"/>
      <c r="O396" s="374"/>
      <c r="P396" s="536"/>
      <c r="Q396" s="504"/>
    </row>
    <row r="397">
      <c r="E397" s="266"/>
      <c r="F397" s="266"/>
      <c r="G397" s="593" t="s">
        <v>352</v>
      </c>
      <c r="H397" s="594">
        <f>IFS(H396=G379,J381,
H396=G382,J382 ,
TRUE,0)</f>
        <v>0</v>
      </c>
      <c r="I397" s="582"/>
      <c r="J397" s="380"/>
      <c r="K397" s="380"/>
      <c r="L397" s="381"/>
      <c r="M397" s="381"/>
      <c r="N397" s="381"/>
      <c r="O397" s="380"/>
      <c r="P397" s="394"/>
      <c r="Q397" s="172"/>
    </row>
    <row r="398">
      <c r="E398" s="266"/>
      <c r="F398" s="266"/>
      <c r="G398" s="593" t="s">
        <v>353</v>
      </c>
      <c r="H398" s="594">
        <f>IFS(H396=G391,J393,
H396=G394,J394 ,
TRUE,0)</f>
        <v>0</v>
      </c>
      <c r="I398" s="582"/>
      <c r="J398" s="380"/>
      <c r="K398" s="380"/>
      <c r="L398" s="381"/>
      <c r="M398" s="381"/>
      <c r="N398" s="381"/>
      <c r="O398" s="380"/>
      <c r="P398" s="394"/>
      <c r="Q398" s="172"/>
    </row>
    <row r="399">
      <c r="E399" s="266"/>
      <c r="F399" s="277"/>
      <c r="G399" s="523" t="s">
        <v>298</v>
      </c>
      <c r="H399" s="557">
        <f>SUM(H397:H398)</f>
        <v>0</v>
      </c>
      <c r="I399" s="513"/>
      <c r="J399" s="374"/>
      <c r="K399" s="374"/>
      <c r="L399" s="375"/>
      <c r="M399" s="375"/>
      <c r="N399" s="375"/>
      <c r="O399" s="374"/>
      <c r="P399" s="536"/>
      <c r="Q399" s="504"/>
    </row>
    <row r="400">
      <c r="E400" s="266"/>
      <c r="F400" s="541" t="s">
        <v>285</v>
      </c>
      <c r="G400" s="533" t="s">
        <v>286</v>
      </c>
      <c r="H400" s="595" t="str">
        <f>VLOOKUP(O362&amp;","&amp;O366,$T$3:$W$12,4, FALSE)</f>
        <v>fp8</v>
      </c>
      <c r="I400" s="386"/>
      <c r="J400" s="380"/>
      <c r="K400" s="380"/>
      <c r="L400" s="381"/>
      <c r="M400" s="381"/>
      <c r="N400" s="381"/>
      <c r="O400" s="380"/>
      <c r="P400" s="394"/>
      <c r="Q400" s="172"/>
    </row>
    <row r="401">
      <c r="E401" s="266"/>
      <c r="F401" s="266"/>
      <c r="G401" s="533" t="s">
        <v>360</v>
      </c>
      <c r="H401" s="599" t="str">
        <f>CALCULATE_FLOPS(J365:M365,J369:M369,L369,K369,H400)</f>
        <v>#N/A</v>
      </c>
      <c r="I401" s="386"/>
      <c r="J401" s="380"/>
      <c r="K401" s="380"/>
      <c r="L401" s="381"/>
      <c r="M401" s="381"/>
      <c r="N401" s="381"/>
      <c r="O401" s="380"/>
      <c r="P401" s="394"/>
      <c r="Q401" s="172"/>
    </row>
    <row r="402">
      <c r="E402" s="266"/>
      <c r="F402" s="277"/>
      <c r="G402" s="600" t="s">
        <v>288</v>
      </c>
      <c r="H402" s="601" t="str">
        <f>COMPUTE_TIME_MS(H401, H400)</f>
        <v>#N/A</v>
      </c>
      <c r="I402" s="390"/>
      <c r="J402" s="391"/>
      <c r="K402" s="391"/>
      <c r="L402" s="392"/>
      <c r="M402" s="392"/>
      <c r="N402" s="392"/>
      <c r="O402" s="391"/>
      <c r="P402" s="602"/>
      <c r="Q402" s="172"/>
    </row>
    <row r="403">
      <c r="E403" s="266"/>
      <c r="F403" s="541" t="s">
        <v>289</v>
      </c>
      <c r="G403" s="595" t="s">
        <v>290</v>
      </c>
      <c r="H403" s="603">
        <f>IF(Q362,0,P365)+IF(Q366,0,P369)+IF(Q370,0,P373 / 2)</f>
        <v>235</v>
      </c>
      <c r="I403" s="380"/>
      <c r="J403" s="380"/>
      <c r="K403" s="380"/>
      <c r="L403" s="381"/>
      <c r="M403" s="381"/>
      <c r="N403" s="381"/>
      <c r="O403" s="380"/>
      <c r="P403" s="394"/>
      <c r="Q403" s="172"/>
    </row>
    <row r="404">
      <c r="E404" s="277"/>
      <c r="F404" s="277"/>
      <c r="G404" s="604" t="s">
        <v>291</v>
      </c>
      <c r="H404" s="601" t="str">
        <f>HBM_TIME_MS(H403)</f>
        <v>#N/A</v>
      </c>
      <c r="I404" s="391"/>
      <c r="J404" s="391"/>
      <c r="K404" s="391"/>
      <c r="L404" s="392"/>
      <c r="M404" s="392"/>
      <c r="N404" s="392"/>
      <c r="O404" s="391"/>
      <c r="P404" s="602"/>
      <c r="Q404" s="172"/>
    </row>
    <row r="405">
      <c r="E405" s="258" t="s">
        <v>361</v>
      </c>
      <c r="F405" s="559" t="s">
        <v>249</v>
      </c>
      <c r="G405" s="260"/>
      <c r="H405" s="298" t="s">
        <v>238</v>
      </c>
      <c r="I405" s="290" t="s">
        <v>239</v>
      </c>
      <c r="J405" s="195"/>
      <c r="K405" s="195" t="s">
        <v>40</v>
      </c>
      <c r="L405" s="195" t="s">
        <v>159</v>
      </c>
      <c r="M405" s="398" t="s">
        <v>129</v>
      </c>
      <c r="N405" s="290" t="s">
        <v>240</v>
      </c>
      <c r="O405" s="560" t="str">
        <f>EXTRACT_ACTIVATION_DTYPE(PARAMS("moe_dtype"))</f>
        <v>fp8</v>
      </c>
      <c r="P405" s="301"/>
      <c r="Q405" s="291" t="b">
        <v>0</v>
      </c>
    </row>
    <row r="406">
      <c r="E406" s="266"/>
      <c r="F406" s="267"/>
      <c r="G406" s="268"/>
      <c r="H406" s="300" t="s">
        <v>242</v>
      </c>
      <c r="I406" s="290" t="s">
        <v>239</v>
      </c>
      <c r="J406" s="289"/>
      <c r="K406" s="290">
        <f t="shared" ref="K406:M406" si="80">PARAMS(K405)</f>
        <v>2048</v>
      </c>
      <c r="L406" s="290">
        <f t="shared" si="80"/>
        <v>8</v>
      </c>
      <c r="M406" s="290">
        <f t="shared" si="80"/>
        <v>2048</v>
      </c>
      <c r="N406" s="290" t="s">
        <v>240</v>
      </c>
      <c r="O406" s="266"/>
      <c r="P406" s="301">
        <f>SIZEOF_IN_MIB(J406:M406, O405)</f>
        <v>32</v>
      </c>
      <c r="Q406" s="266"/>
    </row>
    <row r="407">
      <c r="E407" s="266"/>
      <c r="F407" s="267"/>
      <c r="G407" s="268"/>
      <c r="H407" s="561" t="s">
        <v>244</v>
      </c>
      <c r="I407" s="289" t="s">
        <v>239</v>
      </c>
      <c r="J407" s="290"/>
      <c r="K407" s="195" t="s">
        <v>143</v>
      </c>
      <c r="L407" s="195"/>
      <c r="M407" s="195"/>
      <c r="N407" s="289" t="s">
        <v>240</v>
      </c>
      <c r="O407" s="266"/>
      <c r="P407" s="301"/>
      <c r="Q407" s="266"/>
    </row>
    <row r="408">
      <c r="E408" s="266"/>
      <c r="F408" s="278"/>
      <c r="G408" s="279"/>
      <c r="H408" s="300" t="s">
        <v>246</v>
      </c>
      <c r="I408" s="289" t="s">
        <v>239</v>
      </c>
      <c r="J408" s="290"/>
      <c r="K408" s="289">
        <f t="shared" ref="K408:M408" si="81">K406/SHARDING(K407)</f>
        <v>128</v>
      </c>
      <c r="L408" s="289">
        <f t="shared" si="81"/>
        <v>8</v>
      </c>
      <c r="M408" s="289">
        <f t="shared" si="81"/>
        <v>2048</v>
      </c>
      <c r="N408" s="289" t="s">
        <v>240</v>
      </c>
      <c r="O408" s="241"/>
      <c r="P408" s="301">
        <f>SIZEOF_IN_MIB(J408:M408, O405)</f>
        <v>2</v>
      </c>
      <c r="Q408" s="277"/>
    </row>
    <row r="409">
      <c r="E409" s="266"/>
      <c r="F409" s="562" t="s">
        <v>253</v>
      </c>
      <c r="G409" s="260"/>
      <c r="H409" s="561" t="s">
        <v>238</v>
      </c>
      <c r="I409" s="289" t="s">
        <v>239</v>
      </c>
      <c r="J409" s="290"/>
      <c r="K409" s="195" t="s">
        <v>131</v>
      </c>
      <c r="L409" s="398" t="s">
        <v>129</v>
      </c>
      <c r="M409" s="195" t="s">
        <v>125</v>
      </c>
      <c r="N409" s="289" t="s">
        <v>240</v>
      </c>
      <c r="O409" s="563" t="str">
        <f>EXTRACT_WEIGHT_DTYPE(PARAMS("moe_dtype"))</f>
        <v>fp4</v>
      </c>
      <c r="P409" s="301"/>
      <c r="Q409" s="291" t="b">
        <v>0</v>
      </c>
    </row>
    <row r="410">
      <c r="E410" s="266"/>
      <c r="F410" s="267"/>
      <c r="G410" s="268"/>
      <c r="H410" s="300" t="s">
        <v>242</v>
      </c>
      <c r="I410" s="289" t="s">
        <v>239</v>
      </c>
      <c r="J410" s="290"/>
      <c r="K410" s="289">
        <f t="shared" ref="K410:M410" si="82">PARAMS(K409)</f>
        <v>256</v>
      </c>
      <c r="L410" s="289">
        <f t="shared" si="82"/>
        <v>2048</v>
      </c>
      <c r="M410" s="289">
        <f t="shared" si="82"/>
        <v>7168</v>
      </c>
      <c r="N410" s="289" t="s">
        <v>240</v>
      </c>
      <c r="O410" s="275"/>
      <c r="P410" s="301">
        <f>SIZEOF_IN_MIB(J410:M410, O409)</f>
        <v>1792</v>
      </c>
      <c r="Q410" s="266"/>
    </row>
    <row r="411">
      <c r="E411" s="266"/>
      <c r="F411" s="267"/>
      <c r="G411" s="268"/>
      <c r="H411" s="561" t="s">
        <v>244</v>
      </c>
      <c r="I411" s="289" t="s">
        <v>239</v>
      </c>
      <c r="J411" s="290"/>
      <c r="K411" s="195" t="s">
        <v>143</v>
      </c>
      <c r="L411" s="195"/>
      <c r="M411" s="195"/>
      <c r="N411" s="289" t="s">
        <v>240</v>
      </c>
      <c r="O411" s="272"/>
      <c r="P411" s="301"/>
      <c r="Q411" s="266"/>
    </row>
    <row r="412">
      <c r="E412" s="266"/>
      <c r="F412" s="278"/>
      <c r="G412" s="279"/>
      <c r="H412" s="561" t="s">
        <v>246</v>
      </c>
      <c r="I412" s="289" t="s">
        <v>239</v>
      </c>
      <c r="J412" s="290"/>
      <c r="K412" s="289">
        <f t="shared" ref="K412:M412" si="83">K410/SHARDING(K411)</f>
        <v>16</v>
      </c>
      <c r="L412" s="289">
        <f t="shared" si="83"/>
        <v>2048</v>
      </c>
      <c r="M412" s="289">
        <f t="shared" si="83"/>
        <v>7168</v>
      </c>
      <c r="N412" s="289" t="s">
        <v>240</v>
      </c>
      <c r="O412" s="241"/>
      <c r="P412" s="301">
        <f>SIZEOF_IN_MIB(J412:M412, O409)</f>
        <v>112</v>
      </c>
      <c r="Q412" s="277"/>
    </row>
    <row r="413">
      <c r="E413" s="266"/>
      <c r="F413" s="562" t="s">
        <v>257</v>
      </c>
      <c r="G413" s="260"/>
      <c r="H413" s="561" t="s">
        <v>238</v>
      </c>
      <c r="I413" s="289" t="s">
        <v>239</v>
      </c>
      <c r="J413" s="290"/>
      <c r="K413" s="195" t="s">
        <v>40</v>
      </c>
      <c r="L413" s="195" t="s">
        <v>159</v>
      </c>
      <c r="M413" s="195" t="s">
        <v>125</v>
      </c>
      <c r="N413" s="289" t="s">
        <v>240</v>
      </c>
      <c r="O413" s="605" t="s">
        <v>82</v>
      </c>
      <c r="P413" s="301"/>
      <c r="Q413" s="291" t="b">
        <v>0</v>
      </c>
    </row>
    <row r="414">
      <c r="E414" s="266"/>
      <c r="F414" s="267"/>
      <c r="G414" s="268"/>
      <c r="H414" s="300" t="s">
        <v>242</v>
      </c>
      <c r="I414" s="289" t="s">
        <v>239</v>
      </c>
      <c r="J414" s="290"/>
      <c r="K414" s="289">
        <f t="shared" ref="K414:M414" si="84">PARAMS(K413)</f>
        <v>2048</v>
      </c>
      <c r="L414" s="289">
        <f t="shared" si="84"/>
        <v>8</v>
      </c>
      <c r="M414" s="289">
        <f t="shared" si="84"/>
        <v>7168</v>
      </c>
      <c r="N414" s="289" t="s">
        <v>240</v>
      </c>
      <c r="O414" s="266"/>
      <c r="P414" s="301">
        <f>SIZEOF_IN_MIB(J414:M414, O413)</f>
        <v>224</v>
      </c>
      <c r="Q414" s="266"/>
    </row>
    <row r="415">
      <c r="E415" s="266"/>
      <c r="F415" s="267"/>
      <c r="G415" s="268"/>
      <c r="H415" s="561" t="s">
        <v>244</v>
      </c>
      <c r="I415" s="289" t="s">
        <v>239</v>
      </c>
      <c r="J415" s="290"/>
      <c r="K415" s="195" t="s">
        <v>143</v>
      </c>
      <c r="L415" s="195"/>
      <c r="M415" s="195"/>
      <c r="N415" s="289" t="s">
        <v>240</v>
      </c>
      <c r="O415" s="266"/>
      <c r="P415" s="301"/>
      <c r="Q415" s="266"/>
    </row>
    <row r="416">
      <c r="E416" s="266"/>
      <c r="F416" s="278"/>
      <c r="G416" s="279"/>
      <c r="H416" s="561" t="s">
        <v>246</v>
      </c>
      <c r="I416" s="289" t="s">
        <v>239</v>
      </c>
      <c r="J416" s="289"/>
      <c r="K416" s="289">
        <f t="shared" ref="K416:M416" si="85">K414/SHARDING(K415)</f>
        <v>128</v>
      </c>
      <c r="L416" s="289">
        <f t="shared" si="85"/>
        <v>8</v>
      </c>
      <c r="M416" s="289">
        <f t="shared" si="85"/>
        <v>7168</v>
      </c>
      <c r="N416" s="289" t="s">
        <v>240</v>
      </c>
      <c r="O416" s="277"/>
      <c r="P416" s="301">
        <f>SIZEOF_IN_MIB(J416:M416, O413)</f>
        <v>14</v>
      </c>
      <c r="Q416" s="277"/>
    </row>
    <row r="417">
      <c r="E417" s="266"/>
      <c r="F417" s="296" t="s">
        <v>335</v>
      </c>
      <c r="G417" s="606" t="s">
        <v>771</v>
      </c>
      <c r="H417" s="607" t="str">
        <f>L411</f>
        <v/>
      </c>
      <c r="I417" s="290"/>
      <c r="J417" s="172"/>
      <c r="K417" s="290"/>
      <c r="L417" s="289"/>
      <c r="M417" s="289"/>
      <c r="N417" s="289"/>
      <c r="O417" s="290"/>
      <c r="P417" s="301"/>
      <c r="Q417" s="608"/>
    </row>
    <row r="418">
      <c r="E418" s="266"/>
      <c r="F418" s="266"/>
      <c r="G418" s="609" t="s">
        <v>363</v>
      </c>
      <c r="H418" s="610" t="s">
        <v>772</v>
      </c>
      <c r="I418" s="374"/>
      <c r="J418" s="374"/>
      <c r="K418" s="374"/>
      <c r="L418" s="375"/>
      <c r="M418" s="375"/>
      <c r="N418" s="375"/>
      <c r="O418" s="374"/>
      <c r="P418" s="536"/>
      <c r="Q418" s="376"/>
    </row>
    <row r="419">
      <c r="E419" s="266"/>
      <c r="F419" s="266"/>
      <c r="G419" s="611" t="s">
        <v>264</v>
      </c>
      <c r="H419" s="300">
        <f>SHARDING(H417)</f>
        <v>1</v>
      </c>
      <c r="I419" s="290"/>
      <c r="J419" s="290"/>
      <c r="K419" s="290"/>
      <c r="L419" s="289"/>
      <c r="M419" s="289"/>
      <c r="N419" s="289"/>
      <c r="O419" s="290"/>
      <c r="P419" s="301"/>
      <c r="Q419" s="608"/>
    </row>
    <row r="420">
      <c r="E420" s="266"/>
      <c r="F420" s="266"/>
      <c r="G420" s="611" t="s">
        <v>349</v>
      </c>
      <c r="H420" s="612">
        <f>P416 / H419 * (H419-1)</f>
        <v>0</v>
      </c>
      <c r="I420" s="290"/>
      <c r="J420" s="290"/>
      <c r="K420" s="290"/>
      <c r="L420" s="289"/>
      <c r="M420" s="289"/>
      <c r="N420" s="289"/>
      <c r="O420" s="290"/>
      <c r="P420" s="301"/>
      <c r="Q420" s="608"/>
    </row>
    <row r="421">
      <c r="E421" s="266"/>
      <c r="F421" s="266"/>
      <c r="G421" s="611" t="s">
        <v>266</v>
      </c>
      <c r="H421" s="612">
        <f>H420*H419</f>
        <v>0</v>
      </c>
      <c r="I421" s="290"/>
      <c r="J421" s="290"/>
      <c r="K421" s="290"/>
      <c r="L421" s="289"/>
      <c r="M421" s="289"/>
      <c r="N421" s="289"/>
      <c r="O421" s="290"/>
      <c r="P421" s="301"/>
      <c r="Q421" s="608"/>
    </row>
    <row r="422">
      <c r="E422" s="266"/>
      <c r="F422" s="266"/>
      <c r="G422" s="311" t="s">
        <v>267</v>
      </c>
      <c r="H422" s="586" t="str">
        <f>IFS(H419=8,12,
H419=4,4,
H419=2,1,
TRUE,NA())</f>
        <v>#N/A</v>
      </c>
      <c r="I422" s="172"/>
      <c r="J422" s="290"/>
      <c r="K422" s="290"/>
      <c r="L422" s="289"/>
      <c r="M422" s="289"/>
      <c r="N422" s="289"/>
      <c r="O422" s="290"/>
      <c r="P422" s="301"/>
      <c r="Q422" s="608"/>
    </row>
    <row r="423">
      <c r="E423" s="266"/>
      <c r="F423" s="266"/>
      <c r="G423" s="613" t="s">
        <v>298</v>
      </c>
      <c r="H423" s="614">
        <f>ALL_REDUCE_CHIP2CHIP_TIME_MS(H421,H422)</f>
        <v>0</v>
      </c>
      <c r="I423" s="290"/>
      <c r="J423" s="290"/>
      <c r="K423" s="290"/>
      <c r="L423" s="289"/>
      <c r="M423" s="289"/>
      <c r="N423" s="289"/>
      <c r="O423" s="290"/>
      <c r="P423" s="301"/>
      <c r="Q423" s="608"/>
    </row>
    <row r="424">
      <c r="E424" s="266"/>
      <c r="F424" s="266"/>
      <c r="G424" s="613"/>
      <c r="H424" s="614"/>
      <c r="I424" s="290"/>
      <c r="J424" s="290"/>
      <c r="K424" s="290"/>
      <c r="L424" s="289"/>
      <c r="M424" s="289"/>
      <c r="N424" s="289"/>
      <c r="O424" s="290"/>
      <c r="P424" s="301"/>
      <c r="Q424" s="608"/>
    </row>
    <row r="425">
      <c r="E425" s="266"/>
      <c r="F425" s="266"/>
      <c r="G425" s="609" t="s">
        <v>365</v>
      </c>
      <c r="H425" s="615" t="s">
        <v>366</v>
      </c>
      <c r="I425" s="374"/>
      <c r="J425" s="374"/>
      <c r="K425" s="374"/>
      <c r="L425" s="375"/>
      <c r="M425" s="375"/>
      <c r="N425" s="375"/>
      <c r="O425" s="374"/>
      <c r="P425" s="536"/>
      <c r="Q425" s="376"/>
    </row>
    <row r="426">
      <c r="E426" s="266"/>
      <c r="F426" s="266"/>
      <c r="G426" s="284" t="s">
        <v>298</v>
      </c>
      <c r="H426" s="601">
        <f>0</f>
        <v>0</v>
      </c>
      <c r="I426" s="290"/>
      <c r="J426" s="290"/>
      <c r="K426" s="290"/>
      <c r="L426" s="289"/>
      <c r="M426" s="289"/>
      <c r="N426" s="289"/>
      <c r="O426" s="290"/>
      <c r="P426" s="301"/>
      <c r="Q426" s="608"/>
    </row>
    <row r="427">
      <c r="E427" s="266"/>
      <c r="F427" s="266"/>
      <c r="G427" s="284"/>
      <c r="H427" s="601"/>
      <c r="I427" s="290"/>
      <c r="J427" s="290"/>
      <c r="K427" s="290"/>
      <c r="L427" s="289"/>
      <c r="M427" s="289"/>
      <c r="N427" s="289"/>
      <c r="O427" s="290"/>
      <c r="P427" s="301"/>
      <c r="Q427" s="608"/>
    </row>
    <row r="428">
      <c r="E428" s="266"/>
      <c r="F428" s="266"/>
      <c r="G428" s="523" t="s">
        <v>350</v>
      </c>
      <c r="H428" s="616" t="s">
        <v>367</v>
      </c>
      <c r="I428" s="374"/>
      <c r="J428" s="374"/>
      <c r="K428" s="374"/>
      <c r="L428" s="375"/>
      <c r="M428" s="375"/>
      <c r="N428" s="375"/>
      <c r="O428" s="374"/>
      <c r="P428" s="536"/>
      <c r="Q428" s="376"/>
    </row>
    <row r="429">
      <c r="E429" s="266"/>
      <c r="F429" s="277"/>
      <c r="G429" s="600" t="s">
        <v>298</v>
      </c>
      <c r="H429" s="601">
        <f>IFS(H428=G418,H423,H428=G425,H426,TRUE,0)</f>
        <v>0</v>
      </c>
      <c r="I429" s="617"/>
      <c r="J429" s="290"/>
      <c r="K429" s="290"/>
      <c r="L429" s="289"/>
      <c r="M429" s="289"/>
      <c r="N429" s="289"/>
      <c r="O429" s="290"/>
      <c r="P429" s="301"/>
      <c r="Q429" s="608"/>
    </row>
    <row r="430">
      <c r="E430" s="266"/>
      <c r="F430" s="541" t="s">
        <v>285</v>
      </c>
      <c r="G430" s="533" t="s">
        <v>286</v>
      </c>
      <c r="H430" s="595" t="str">
        <f>VLOOKUP(O405&amp;","&amp;O409,$T$3:$W$12,4, FALSE)</f>
        <v>fp8</v>
      </c>
      <c r="I430" s="386"/>
      <c r="J430" s="380"/>
      <c r="K430" s="380"/>
      <c r="L430" s="381"/>
      <c r="M430" s="381"/>
      <c r="N430" s="381"/>
      <c r="O430" s="380"/>
      <c r="P430" s="394"/>
      <c r="Q430" s="172"/>
    </row>
    <row r="431">
      <c r="E431" s="266"/>
      <c r="F431" s="266"/>
      <c r="G431" s="595" t="s">
        <v>299</v>
      </c>
      <c r="H431" s="618" t="str">
        <f>CALCULATE_FLOPS(J408:M408,J412:M412,L412,K412,H430)</f>
        <v>#N/A</v>
      </c>
      <c r="I431" s="418"/>
      <c r="J431" s="261"/>
      <c r="K431" s="261"/>
      <c r="L431" s="274"/>
      <c r="M431" s="274"/>
      <c r="N431" s="274"/>
      <c r="O431" s="261"/>
      <c r="P431" s="303"/>
      <c r="Q431" s="222"/>
    </row>
    <row r="432">
      <c r="E432" s="266"/>
      <c r="F432" s="277"/>
      <c r="G432" s="600" t="s">
        <v>288</v>
      </c>
      <c r="H432" s="619" t="str">
        <f>COMPUTE_TIME_MS(H431, H430)</f>
        <v>#N/A</v>
      </c>
      <c r="I432" s="390"/>
      <c r="J432" s="391"/>
      <c r="K432" s="391"/>
      <c r="L432" s="392"/>
      <c r="M432" s="392"/>
      <c r="N432" s="392"/>
      <c r="O432" s="391"/>
      <c r="P432" s="602"/>
      <c r="Q432" s="305"/>
    </row>
    <row r="433">
      <c r="E433" s="266"/>
      <c r="F433" s="541" t="s">
        <v>289</v>
      </c>
      <c r="G433" s="595" t="s">
        <v>290</v>
      </c>
      <c r="H433" s="620">
        <f>IF(Q405,0,P408)+IF(Q409,0,P412)+IF(Q413,0,P416)</f>
        <v>128</v>
      </c>
      <c r="I433" s="261"/>
      <c r="J433" s="261"/>
      <c r="K433" s="261"/>
      <c r="L433" s="274"/>
      <c r="M433" s="274"/>
      <c r="N433" s="274"/>
      <c r="O433" s="261"/>
      <c r="P433" s="303"/>
      <c r="Q433" s="222"/>
    </row>
    <row r="434">
      <c r="E434" s="277"/>
      <c r="F434" s="277"/>
      <c r="G434" s="604" t="s">
        <v>291</v>
      </c>
      <c r="H434" s="621" t="str">
        <f>HBM_TIME_MS(H433)</f>
        <v>#N/A</v>
      </c>
      <c r="I434" s="391"/>
      <c r="J434" s="391"/>
      <c r="K434" s="391"/>
      <c r="L434" s="392"/>
      <c r="M434" s="392"/>
      <c r="N434" s="392"/>
      <c r="O434" s="391"/>
      <c r="P434" s="602"/>
      <c r="Q434" s="305"/>
    </row>
    <row r="435">
      <c r="E435" s="258" t="s">
        <v>369</v>
      </c>
      <c r="F435" s="622" t="s">
        <v>57</v>
      </c>
      <c r="G435" s="297" t="s">
        <v>259</v>
      </c>
      <c r="H435" s="463" t="s">
        <v>238</v>
      </c>
      <c r="I435" s="261" t="s">
        <v>239</v>
      </c>
      <c r="J435" s="262"/>
      <c r="K435" s="262" t="s">
        <v>40</v>
      </c>
      <c r="L435" s="262" t="s">
        <v>159</v>
      </c>
      <c r="M435" s="425" t="s">
        <v>125</v>
      </c>
      <c r="N435" s="261" t="s">
        <v>240</v>
      </c>
      <c r="O435" s="263" t="str">
        <f>PARAMS("expert_collect_dtype")</f>
        <v>bf16</v>
      </c>
      <c r="P435" s="303"/>
      <c r="Q435" s="262"/>
    </row>
    <row r="436">
      <c r="E436" s="266"/>
      <c r="F436" s="266"/>
      <c r="G436" s="266"/>
      <c r="H436" s="304" t="s">
        <v>242</v>
      </c>
      <c r="I436" s="270" t="s">
        <v>239</v>
      </c>
      <c r="J436" s="271"/>
      <c r="K436" s="270">
        <f t="shared" ref="K436:M436" si="86">PARAMS(K435)</f>
        <v>2048</v>
      </c>
      <c r="L436" s="270">
        <f t="shared" si="86"/>
        <v>8</v>
      </c>
      <c r="M436" s="270">
        <f t="shared" si="86"/>
        <v>7168</v>
      </c>
      <c r="N436" s="270" t="s">
        <v>240</v>
      </c>
      <c r="O436" s="272"/>
      <c r="P436" s="440">
        <f>SIZEOF_IN_MIB(J436:M436, O435)</f>
        <v>224</v>
      </c>
      <c r="Q436" s="269"/>
    </row>
    <row r="437">
      <c r="E437" s="266"/>
      <c r="F437" s="266"/>
      <c r="G437" s="266"/>
      <c r="H437" s="302" t="s">
        <v>244</v>
      </c>
      <c r="I437" s="274" t="s">
        <v>239</v>
      </c>
      <c r="J437" s="261"/>
      <c r="K437" s="262" t="s">
        <v>143</v>
      </c>
      <c r="L437" s="262"/>
      <c r="M437" s="262"/>
      <c r="N437" s="274" t="s">
        <v>240</v>
      </c>
      <c r="O437" s="275"/>
      <c r="P437" s="303"/>
      <c r="Q437" s="262"/>
    </row>
    <row r="438">
      <c r="E438" s="266"/>
      <c r="F438" s="266"/>
      <c r="G438" s="266"/>
      <c r="H438" s="304" t="s">
        <v>246</v>
      </c>
      <c r="I438" s="271" t="s">
        <v>239</v>
      </c>
      <c r="J438" s="270"/>
      <c r="K438" s="271">
        <f t="shared" ref="K438:M438" si="87">K436/SHARDING(K437)</f>
        <v>128</v>
      </c>
      <c r="L438" s="271">
        <f t="shared" si="87"/>
        <v>8</v>
      </c>
      <c r="M438" s="271">
        <f t="shared" si="87"/>
        <v>7168</v>
      </c>
      <c r="N438" s="271" t="s">
        <v>240</v>
      </c>
      <c r="O438" s="280"/>
      <c r="P438" s="440">
        <f>SIZEOF_IN_MIB(J438:M438, O435)</f>
        <v>14</v>
      </c>
      <c r="Q438" s="269"/>
    </row>
    <row r="439">
      <c r="E439" s="266"/>
      <c r="F439" s="266"/>
      <c r="G439" s="277"/>
      <c r="H439" s="302" t="s">
        <v>262</v>
      </c>
      <c r="I439" s="274"/>
      <c r="J439" s="261"/>
      <c r="K439" s="262" t="s">
        <v>143</v>
      </c>
      <c r="L439" s="274"/>
      <c r="M439" s="274"/>
      <c r="N439" s="274"/>
      <c r="O439" s="262"/>
      <c r="P439" s="303"/>
      <c r="Q439" s="262"/>
    </row>
    <row r="440">
      <c r="E440" s="266"/>
      <c r="F440" s="266"/>
      <c r="G440" s="526" t="s">
        <v>264</v>
      </c>
      <c r="H440" s="802" t="str">
        <f>SHARDING(K437)*SHARDING(L437)/HW_SPEC("# of TensorCore per Chip")</f>
        <v>#N/A</v>
      </c>
      <c r="I440" s="271"/>
      <c r="J440" s="270"/>
      <c r="K440" s="271"/>
      <c r="L440" s="271"/>
      <c r="M440" s="271"/>
      <c r="N440" s="271"/>
      <c r="O440" s="269"/>
      <c r="P440" s="440"/>
      <c r="Q440" s="269"/>
    </row>
    <row r="441">
      <c r="E441" s="266"/>
      <c r="F441" s="266"/>
      <c r="G441" s="526" t="s">
        <v>340</v>
      </c>
      <c r="H441" s="801" t="str">
        <f>P436 / H440 / H440  * (H440-1)</f>
        <v>#N/A</v>
      </c>
      <c r="I441" s="274"/>
      <c r="J441" s="261"/>
      <c r="K441" s="274"/>
      <c r="L441" s="274"/>
      <c r="M441" s="274"/>
      <c r="N441" s="274"/>
      <c r="O441" s="262"/>
      <c r="P441" s="303"/>
      <c r="Q441" s="262"/>
    </row>
    <row r="442">
      <c r="E442" s="266"/>
      <c r="F442" s="266"/>
      <c r="G442" s="526" t="s">
        <v>759</v>
      </c>
      <c r="H442" s="802" t="str">
        <f>IFS(H440=1,0,
H440=2, 1,
H440=4, 2,
H440=8, 3)</f>
        <v>#N/A</v>
      </c>
      <c r="I442" s="271"/>
      <c r="J442" s="270"/>
      <c r="K442" s="271"/>
      <c r="L442" s="271"/>
      <c r="M442" s="271"/>
      <c r="N442" s="271"/>
      <c r="O442" s="269"/>
      <c r="P442" s="440"/>
      <c r="Q442" s="269"/>
    </row>
    <row r="443">
      <c r="E443" s="266"/>
      <c r="F443" s="266"/>
      <c r="G443" s="526" t="s">
        <v>760</v>
      </c>
      <c r="H443" s="626" t="str">
        <f>IFS(H440=1,0,
H440=2, 0,
H440=4, 1,
H440=8, 3)</f>
        <v>#N/A</v>
      </c>
      <c r="I443" s="274"/>
      <c r="J443" s="261"/>
      <c r="K443" s="274"/>
      <c r="L443" s="274"/>
      <c r="M443" s="274"/>
      <c r="N443" s="274"/>
      <c r="O443" s="262"/>
      <c r="P443" s="303"/>
      <c r="Q443" s="262"/>
    </row>
    <row r="444">
      <c r="E444" s="266"/>
      <c r="F444" s="266"/>
      <c r="G444" s="526" t="s">
        <v>761</v>
      </c>
      <c r="H444" s="802" t="str">
        <f>IFS(H440=1,0,
H440=2, 0,
H440=4, 0,
H440=8, 1)</f>
        <v>#N/A</v>
      </c>
      <c r="I444" s="271"/>
      <c r="J444" s="270"/>
      <c r="K444" s="271"/>
      <c r="L444" s="271"/>
      <c r="M444" s="271"/>
      <c r="N444" s="271"/>
      <c r="O444" s="269"/>
      <c r="P444" s="440"/>
      <c r="Q444" s="269"/>
    </row>
    <row r="445">
      <c r="E445" s="266"/>
      <c r="F445" s="266"/>
      <c r="G445" s="526" t="s">
        <v>575</v>
      </c>
      <c r="H445" s="626" t="str">
        <f>IFS(H440=1,0,
H440=2, 1,
H440=4, 4,
H440=8, 12)</f>
        <v>#N/A</v>
      </c>
      <c r="I445" s="274"/>
      <c r="J445" s="261"/>
      <c r="K445" s="274"/>
      <c r="L445" s="274"/>
      <c r="M445" s="274"/>
      <c r="N445" s="274"/>
      <c r="O445" s="262"/>
      <c r="P445" s="303"/>
      <c r="Q445" s="262"/>
    </row>
    <row r="446">
      <c r="E446" s="266"/>
      <c r="F446" s="266"/>
      <c r="G446" s="526" t="s">
        <v>577</v>
      </c>
      <c r="H446" s="803" t="str">
        <f>H441*H440*(1*H442+2*H443+3*H444)/H445</f>
        <v>#N/A</v>
      </c>
      <c r="I446" s="271"/>
      <c r="J446" s="270"/>
      <c r="K446" s="271"/>
      <c r="L446" s="271"/>
      <c r="M446" s="271"/>
      <c r="N446" s="271"/>
      <c r="O446" s="269"/>
      <c r="P446" s="440"/>
      <c r="Q446" s="269"/>
    </row>
    <row r="447">
      <c r="E447" s="266"/>
      <c r="F447" s="277"/>
      <c r="G447" s="526" t="s">
        <v>762</v>
      </c>
      <c r="H447" s="575" t="str">
        <f>ALL2ALL_CHIP2CHIP_TIME_MS(H446)</f>
        <v>#N/A</v>
      </c>
      <c r="I447" s="274"/>
      <c r="J447" s="261"/>
      <c r="K447" s="274"/>
      <c r="L447" s="274"/>
      <c r="M447" s="274"/>
      <c r="N447" s="274"/>
      <c r="O447" s="262"/>
      <c r="P447" s="303"/>
      <c r="Q447" s="262"/>
    </row>
    <row r="448">
      <c r="E448" s="266"/>
      <c r="F448" s="632" t="s">
        <v>374</v>
      </c>
      <c r="G448" s="593" t="s">
        <v>116</v>
      </c>
      <c r="H448" s="641" t="s">
        <v>773</v>
      </c>
      <c r="I448" s="270"/>
      <c r="J448" s="269"/>
      <c r="K448" s="269"/>
      <c r="L448" s="269"/>
      <c r="M448" s="269"/>
      <c r="N448" s="271"/>
      <c r="O448" s="269"/>
      <c r="P448" s="440"/>
      <c r="Q448" s="269"/>
    </row>
    <row r="449">
      <c r="E449" s="266"/>
      <c r="F449" s="266"/>
      <c r="G449" s="297" t="s">
        <v>259</v>
      </c>
      <c r="H449" s="463" t="s">
        <v>238</v>
      </c>
      <c r="I449" s="261" t="s">
        <v>239</v>
      </c>
      <c r="J449" s="262"/>
      <c r="K449" s="262" t="s">
        <v>40</v>
      </c>
      <c r="L449" s="262" t="s">
        <v>38</v>
      </c>
      <c r="M449" s="262" t="s">
        <v>125</v>
      </c>
      <c r="N449" s="274"/>
      <c r="O449" s="263" t="str">
        <f>PARAMS("expert_collect_dtype")</f>
        <v>bf16</v>
      </c>
      <c r="P449" s="303"/>
      <c r="Q449" s="262"/>
    </row>
    <row r="450">
      <c r="E450" s="266"/>
      <c r="F450" s="266"/>
      <c r="G450" s="266"/>
      <c r="H450" s="304" t="s">
        <v>242</v>
      </c>
      <c r="I450" s="270" t="s">
        <v>239</v>
      </c>
      <c r="J450" s="271"/>
      <c r="K450" s="270">
        <f t="shared" ref="K450:M450" si="88">PARAMS(K449)</f>
        <v>2048</v>
      </c>
      <c r="L450" s="270">
        <f t="shared" si="88"/>
        <v>1</v>
      </c>
      <c r="M450" s="270">
        <f t="shared" si="88"/>
        <v>7168</v>
      </c>
      <c r="N450" s="271"/>
      <c r="O450" s="272"/>
      <c r="P450" s="440">
        <f>SIZEOF_IN_MIB(J450:M450, O449)</f>
        <v>28</v>
      </c>
      <c r="Q450" s="269"/>
    </row>
    <row r="451">
      <c r="E451" s="266"/>
      <c r="F451" s="266"/>
      <c r="G451" s="266"/>
      <c r="H451" s="534" t="s">
        <v>244</v>
      </c>
      <c r="I451" s="274" t="s">
        <v>239</v>
      </c>
      <c r="J451" s="261"/>
      <c r="K451" s="262"/>
      <c r="L451" s="262"/>
      <c r="M451" s="262" t="s">
        <v>33</v>
      </c>
      <c r="N451" s="274"/>
      <c r="O451" s="275"/>
      <c r="P451" s="303"/>
      <c r="Q451" s="262"/>
    </row>
    <row r="452">
      <c r="E452" s="266"/>
      <c r="F452" s="266"/>
      <c r="G452" s="266"/>
      <c r="H452" s="300" t="s">
        <v>246</v>
      </c>
      <c r="I452" s="289" t="s">
        <v>239</v>
      </c>
      <c r="J452" s="290"/>
      <c r="K452" s="289">
        <f t="shared" ref="K452:M452" si="89">K450/SHARDING(K451)</f>
        <v>2048</v>
      </c>
      <c r="L452" s="289">
        <f t="shared" si="89"/>
        <v>1</v>
      </c>
      <c r="M452" s="289">
        <f t="shared" si="89"/>
        <v>448</v>
      </c>
      <c r="N452" s="289"/>
      <c r="O452" s="277"/>
      <c r="P452" s="301">
        <f>SIZEOF_IN_MIB(J452:M452, O449)</f>
        <v>1.75</v>
      </c>
      <c r="Q452" s="195"/>
    </row>
    <row r="453">
      <c r="E453" s="266"/>
      <c r="F453" s="266"/>
      <c r="G453" s="277"/>
      <c r="H453" s="634" t="s">
        <v>376</v>
      </c>
      <c r="I453" s="635"/>
      <c r="J453" s="195" t="s">
        <v>143</v>
      </c>
      <c r="K453" s="289"/>
      <c r="L453" s="289"/>
      <c r="M453" s="289"/>
      <c r="N453" s="289"/>
      <c r="O453" s="195"/>
      <c r="P453" s="636"/>
      <c r="Q453" s="195"/>
    </row>
    <row r="454">
      <c r="E454" s="266"/>
      <c r="F454" s="266"/>
      <c r="G454" s="311" t="s">
        <v>264</v>
      </c>
      <c r="H454" s="637">
        <f>SHARDING(J453) * SHARDING(H417)</f>
        <v>16</v>
      </c>
      <c r="I454" s="289"/>
      <c r="J454" s="290"/>
      <c r="K454" s="289"/>
      <c r="L454" s="289"/>
      <c r="M454" s="289"/>
      <c r="N454" s="289"/>
      <c r="O454" s="195"/>
      <c r="P454" s="636"/>
      <c r="Q454" s="195"/>
    </row>
    <row r="455">
      <c r="E455" s="266"/>
      <c r="F455" s="266"/>
      <c r="G455" s="526" t="s">
        <v>340</v>
      </c>
      <c r="H455" s="584">
        <f>P452 / H454 * (H454-1)</f>
        <v>1.640625</v>
      </c>
      <c r="I455" s="289"/>
      <c r="J455" s="290"/>
      <c r="K455" s="289"/>
      <c r="L455" s="289"/>
      <c r="M455" s="289"/>
      <c r="N455" s="289"/>
      <c r="O455" s="195"/>
      <c r="P455" s="636"/>
      <c r="Q455" s="195"/>
    </row>
    <row r="456">
      <c r="E456" s="266"/>
      <c r="F456" s="266"/>
      <c r="G456" s="526" t="s">
        <v>341</v>
      </c>
      <c r="H456" s="638">
        <f>H455*H454</f>
        <v>26.25</v>
      </c>
      <c r="I456" s="533"/>
      <c r="J456" s="290"/>
      <c r="K456" s="289"/>
      <c r="L456" s="289"/>
      <c r="M456" s="289"/>
      <c r="N456" s="289"/>
      <c r="O456" s="195"/>
      <c r="P456" s="636"/>
      <c r="Q456" s="195"/>
    </row>
    <row r="457">
      <c r="E457" s="266"/>
      <c r="F457" s="266"/>
      <c r="G457" s="526" t="s">
        <v>377</v>
      </c>
      <c r="H457" s="639" t="str">
        <f>HW_SPEC("# of TensorCore per Chip")</f>
        <v>#N/A</v>
      </c>
      <c r="I457" s="633" t="s">
        <v>378</v>
      </c>
      <c r="J457" s="261"/>
      <c r="K457" s="274"/>
      <c r="L457" s="274"/>
      <c r="M457" s="274"/>
      <c r="N457" s="274"/>
      <c r="O457" s="262"/>
      <c r="P457" s="640"/>
      <c r="Q457" s="262"/>
    </row>
    <row r="458">
      <c r="E458" s="266"/>
      <c r="F458" s="266"/>
      <c r="G458" s="311" t="s">
        <v>267</v>
      </c>
      <c r="H458" s="336" t="str">
        <f>IFS(H454=8,12,
H454=4,4,
H454=2,1,
TRUE,NA())</f>
        <v>#N/A</v>
      </c>
      <c r="I458" s="641"/>
      <c r="J458" s="270"/>
      <c r="K458" s="271"/>
      <c r="L458" s="271"/>
      <c r="M458" s="271"/>
      <c r="N458" s="271"/>
      <c r="O458" s="269"/>
      <c r="P458" s="642"/>
      <c r="Q458" s="269"/>
    </row>
    <row r="459">
      <c r="E459" s="266"/>
      <c r="F459" s="277"/>
      <c r="G459" s="526" t="s">
        <v>380</v>
      </c>
      <c r="H459" s="575" t="str">
        <f>REDUCE_SCATTER_CHIP2CHIP_TIME_MS2(H456*H457,H458)</f>
        <v>#N/A</v>
      </c>
      <c r="I459" s="534"/>
      <c r="J459" s="261"/>
      <c r="K459" s="274"/>
      <c r="L459" s="274"/>
      <c r="M459" s="274"/>
      <c r="N459" s="274"/>
      <c r="O459" s="262"/>
      <c r="P459" s="640"/>
      <c r="Q459" s="262"/>
    </row>
    <row r="460">
      <c r="E460" s="266"/>
      <c r="F460" s="632" t="s">
        <v>56</v>
      </c>
      <c r="G460" s="643" t="s">
        <v>116</v>
      </c>
      <c r="H460" s="324" t="s">
        <v>774</v>
      </c>
      <c r="I460" s="269"/>
      <c r="J460" s="270"/>
      <c r="K460" s="269"/>
      <c r="L460" s="488"/>
      <c r="M460" s="269"/>
      <c r="N460" s="271"/>
      <c r="O460" s="269"/>
      <c r="P460" s="440"/>
      <c r="Q460" s="269"/>
    </row>
    <row r="461">
      <c r="E461" s="266"/>
      <c r="F461" s="266"/>
      <c r="G461" s="541" t="s">
        <v>259</v>
      </c>
      <c r="H461" s="534" t="s">
        <v>238</v>
      </c>
      <c r="I461" s="534"/>
      <c r="J461" s="261"/>
      <c r="K461" s="262" t="s">
        <v>40</v>
      </c>
      <c r="L461" s="425" t="s">
        <v>38</v>
      </c>
      <c r="M461" s="262" t="s">
        <v>125</v>
      </c>
      <c r="N461" s="274"/>
      <c r="O461" s="263" t="str">
        <f>PARAMS("expert_collect_dtype")</f>
        <v>bf16</v>
      </c>
      <c r="P461" s="303"/>
      <c r="Q461" s="262"/>
    </row>
    <row r="462">
      <c r="E462" s="266"/>
      <c r="F462" s="266"/>
      <c r="G462" s="266"/>
      <c r="H462" s="304" t="s">
        <v>242</v>
      </c>
      <c r="I462" s="304"/>
      <c r="J462" s="270"/>
      <c r="K462" s="271">
        <f t="shared" ref="K462:M462" si="90">PARAMS(K461)</f>
        <v>2048</v>
      </c>
      <c r="L462" s="271">
        <f t="shared" si="90"/>
        <v>1</v>
      </c>
      <c r="M462" s="271">
        <f t="shared" si="90"/>
        <v>7168</v>
      </c>
      <c r="N462" s="271"/>
      <c r="O462" s="272"/>
      <c r="P462" s="440">
        <f>SIZEOF_IN_MIB(J462:M462, O461)</f>
        <v>28</v>
      </c>
      <c r="Q462" s="269"/>
    </row>
    <row r="463">
      <c r="E463" s="266"/>
      <c r="F463" s="266"/>
      <c r="G463" s="266"/>
      <c r="H463" s="534" t="s">
        <v>244</v>
      </c>
      <c r="I463" s="534"/>
      <c r="J463" s="261"/>
      <c r="K463" s="262"/>
      <c r="L463" s="262"/>
      <c r="M463" s="262"/>
      <c r="N463" s="274"/>
      <c r="O463" s="275"/>
      <c r="P463" s="303"/>
      <c r="Q463" s="262"/>
    </row>
    <row r="464">
      <c r="E464" s="266"/>
      <c r="F464" s="266"/>
      <c r="G464" s="266"/>
      <c r="H464" s="449" t="s">
        <v>246</v>
      </c>
      <c r="I464" s="449"/>
      <c r="J464" s="270"/>
      <c r="K464" s="271">
        <f t="shared" ref="K464:M464" si="91">K462/SHARDING(K463)</f>
        <v>2048</v>
      </c>
      <c r="L464" s="271">
        <f t="shared" si="91"/>
        <v>1</v>
      </c>
      <c r="M464" s="271">
        <f t="shared" si="91"/>
        <v>7168</v>
      </c>
      <c r="N464" s="271"/>
      <c r="O464" s="280"/>
      <c r="P464" s="440">
        <f>SIZEOF_IN_MIB(J464:M464, O461)</f>
        <v>28</v>
      </c>
      <c r="Q464" s="269"/>
    </row>
    <row r="465">
      <c r="E465" s="266"/>
      <c r="F465" s="266"/>
      <c r="G465" s="277"/>
      <c r="H465" s="571" t="s">
        <v>376</v>
      </c>
      <c r="I465" s="302"/>
      <c r="J465" s="571" t="s">
        <v>143</v>
      </c>
      <c r="K465" s="261"/>
      <c r="L465" s="262"/>
      <c r="M465" s="274"/>
      <c r="N465" s="274"/>
      <c r="O465" s="262"/>
      <c r="P465" s="303"/>
      <c r="Q465" s="262"/>
    </row>
    <row r="466">
      <c r="E466" s="266"/>
      <c r="F466" s="266"/>
      <c r="G466" s="384" t="s">
        <v>382</v>
      </c>
      <c r="H466" s="538" t="s">
        <v>264</v>
      </c>
      <c r="I466" s="305"/>
      <c r="J466" s="527" t="str">
        <f>SHARDING(J465)*SHARDING(H417)/HW_SPEC("# of TensorCore per Chip")</f>
        <v>#N/A</v>
      </c>
      <c r="K466" s="270"/>
      <c r="L466" s="269"/>
      <c r="M466" s="271"/>
      <c r="N466" s="271"/>
      <c r="O466" s="269"/>
      <c r="P466" s="440"/>
      <c r="Q466" s="269"/>
    </row>
    <row r="467">
      <c r="E467" s="266"/>
      <c r="F467" s="266"/>
      <c r="G467" s="266"/>
      <c r="H467" s="571" t="s">
        <v>383</v>
      </c>
      <c r="I467" s="222"/>
      <c r="J467" s="646" t="str">
        <f>P464 / J466 * (J466-1)</f>
        <v>#N/A</v>
      </c>
      <c r="K467" s="261"/>
      <c r="L467" s="262"/>
      <c r="M467" s="274"/>
      <c r="N467" s="274"/>
      <c r="O467" s="262"/>
      <c r="P467" s="303"/>
      <c r="Q467" s="262"/>
    </row>
    <row r="468">
      <c r="E468" s="266"/>
      <c r="F468" s="266"/>
      <c r="G468" s="266"/>
      <c r="H468" s="566" t="s">
        <v>341</v>
      </c>
      <c r="I468" s="305"/>
      <c r="J468" s="645" t="str">
        <f>J467*J466</f>
        <v>#N/A</v>
      </c>
      <c r="K468" s="270"/>
      <c r="L468" s="269"/>
      <c r="M468" s="271"/>
      <c r="N468" s="271"/>
      <c r="O468" s="269"/>
      <c r="P468" s="440"/>
      <c r="Q468" s="269"/>
    </row>
    <row r="469">
      <c r="E469" s="266"/>
      <c r="F469" s="266"/>
      <c r="G469" s="266"/>
      <c r="H469" s="571" t="s">
        <v>267</v>
      </c>
      <c r="I469" s="222"/>
      <c r="J469" s="644" t="str">
        <f>IFS(J466=8,12,
J466=4,4,
J466=2,1,
TRUE,NA())</f>
        <v>#N/A</v>
      </c>
      <c r="K469" s="261"/>
      <c r="L469" s="262"/>
      <c r="M469" s="274"/>
      <c r="N469" s="274"/>
      <c r="O469" s="262"/>
      <c r="P469" s="303"/>
      <c r="Q469" s="262"/>
    </row>
    <row r="470">
      <c r="E470" s="266"/>
      <c r="F470" s="266"/>
      <c r="G470" s="277"/>
      <c r="H470" s="566" t="s">
        <v>269</v>
      </c>
      <c r="I470" s="305"/>
      <c r="J470" s="808" t="str">
        <f>IF(J468=0,0, REDUCE_SCATTER_CHIP2CHIP_TIME_MS2(J468,J469))</f>
        <v>#N/A</v>
      </c>
      <c r="K470" s="270"/>
      <c r="L470" s="269"/>
      <c r="M470" s="271"/>
      <c r="N470" s="271"/>
      <c r="O470" s="269"/>
      <c r="P470" s="440"/>
      <c r="Q470" s="269"/>
    </row>
    <row r="471">
      <c r="E471" s="266"/>
      <c r="F471" s="266"/>
      <c r="G471" s="541" t="s">
        <v>384</v>
      </c>
      <c r="H471" s="342" t="s">
        <v>264</v>
      </c>
      <c r="I471" s="533"/>
      <c r="J471" s="647" t="str">
        <f>HW_SPEC("# of TensorCore per Chip")</f>
        <v>#N/A</v>
      </c>
      <c r="K471" s="290"/>
      <c r="L471" s="195"/>
      <c r="M471" s="289"/>
      <c r="N471" s="289"/>
      <c r="O471" s="195"/>
      <c r="P471" s="301"/>
      <c r="Q471" s="195"/>
    </row>
    <row r="472">
      <c r="E472" s="266"/>
      <c r="F472" s="266"/>
      <c r="G472" s="266"/>
      <c r="H472" s="634" t="s">
        <v>373</v>
      </c>
      <c r="I472" s="172"/>
      <c r="J472" s="648" t="str">
        <f>P464 * (J471-1)/J471</f>
        <v>#N/A</v>
      </c>
      <c r="K472" s="290"/>
      <c r="L472" s="195"/>
      <c r="M472" s="289"/>
      <c r="N472" s="289"/>
      <c r="O472" s="195"/>
      <c r="P472" s="301"/>
      <c r="Q472" s="195"/>
    </row>
    <row r="473">
      <c r="E473" s="266"/>
      <c r="F473" s="266"/>
      <c r="G473" s="266"/>
      <c r="H473" s="634" t="s">
        <v>341</v>
      </c>
      <c r="I473" s="172"/>
      <c r="J473" s="648" t="str">
        <f>J472*J471</f>
        <v>#N/A</v>
      </c>
      <c r="K473" s="290"/>
      <c r="L473" s="195"/>
      <c r="M473" s="289"/>
      <c r="N473" s="289"/>
      <c r="O473" s="195"/>
      <c r="P473" s="301"/>
      <c r="Q473" s="195"/>
    </row>
    <row r="474">
      <c r="E474" s="266"/>
      <c r="F474" s="266"/>
      <c r="G474" s="266"/>
      <c r="H474" s="634" t="s">
        <v>269</v>
      </c>
      <c r="I474" s="172"/>
      <c r="J474" s="649" t="str">
        <f>REDUCE_SCATTER_CORE2CORE_TIME_MS(J473)</f>
        <v>#N/A</v>
      </c>
      <c r="K474" s="290"/>
      <c r="L474" s="195"/>
      <c r="M474" s="289"/>
      <c r="N474" s="289"/>
      <c r="O474" s="195"/>
      <c r="P474" s="301"/>
      <c r="Q474" s="195"/>
    </row>
    <row r="475">
      <c r="E475" s="266"/>
      <c r="F475" s="266"/>
      <c r="G475" s="277"/>
      <c r="H475" s="634" t="s">
        <v>385</v>
      </c>
      <c r="I475" s="172"/>
      <c r="J475" s="649" t="str">
        <f>J474/J466</f>
        <v>#N/A</v>
      </c>
      <c r="K475" s="290"/>
      <c r="L475" s="195"/>
      <c r="M475" s="289"/>
      <c r="N475" s="289"/>
      <c r="O475" s="195"/>
      <c r="P475" s="301"/>
      <c r="Q475" s="195"/>
    </row>
    <row r="476">
      <c r="E476" s="266"/>
      <c r="F476" s="277"/>
      <c r="G476" s="531" t="s">
        <v>386</v>
      </c>
      <c r="H476" s="172" t="str">
        <f>SUM(J470+J475)</f>
        <v>#N/A</v>
      </c>
      <c r="I476" s="649"/>
      <c r="J476" s="290"/>
      <c r="K476" s="290"/>
      <c r="L476" s="195"/>
      <c r="M476" s="289"/>
      <c r="N476" s="289"/>
      <c r="O476" s="195"/>
      <c r="P476" s="301"/>
      <c r="Q476" s="195"/>
    </row>
    <row r="477">
      <c r="E477" s="266"/>
      <c r="F477" s="296" t="s">
        <v>293</v>
      </c>
      <c r="G477" s="651" t="s">
        <v>280</v>
      </c>
      <c r="H477" s="652" t="s">
        <v>56</v>
      </c>
      <c r="I477" s="582"/>
      <c r="J477" s="380"/>
      <c r="K477" s="380"/>
      <c r="L477" s="381"/>
      <c r="M477" s="381"/>
      <c r="N477" s="381"/>
      <c r="O477" s="380"/>
      <c r="P477" s="653"/>
      <c r="Q477" s="172"/>
    </row>
    <row r="478">
      <c r="E478" s="266"/>
      <c r="F478" s="277"/>
      <c r="G478" s="523" t="s">
        <v>298</v>
      </c>
      <c r="H478" s="654" t="str">
        <f>IFS(H477=F435,H447,H477=F448,H459,F460=H477,H476, TRUE,0)</f>
        <v>#N/A</v>
      </c>
      <c r="I478" s="513"/>
      <c r="J478" s="374"/>
      <c r="K478" s="374"/>
      <c r="L478" s="375"/>
      <c r="M478" s="375"/>
      <c r="N478" s="375"/>
      <c r="O478" s="374"/>
      <c r="P478" s="655"/>
      <c r="Q478" s="376"/>
    </row>
    <row r="479">
      <c r="E479" s="266"/>
      <c r="F479" s="643"/>
      <c r="G479" s="378" t="s">
        <v>283</v>
      </c>
      <c r="H479" s="558" t="str">
        <f>IFS(PARAMS("topo")="2x2x2", (2+2+2)/2,
PARAMS("topo")="2x2", (2+2)/2,
TRUE, NA())</f>
        <v>#N/A</v>
      </c>
      <c r="I479" s="582"/>
      <c r="J479" s="380"/>
      <c r="K479" s="380"/>
      <c r="L479" s="381"/>
      <c r="M479" s="381"/>
      <c r="N479" s="381"/>
      <c r="O479" s="380"/>
      <c r="P479" s="653"/>
      <c r="Q479" s="172"/>
    </row>
    <row r="480">
      <c r="E480" s="266"/>
      <c r="F480" s="643"/>
      <c r="G480" s="372" t="s">
        <v>284</v>
      </c>
      <c r="H480" s="373" t="str">
        <f>IF(H477="No Collectives", 0, H479 * HW_SPEC("Chip-to-Chip ICI Latency (ms)"))</f>
        <v>#N/A</v>
      </c>
      <c r="I480" s="580"/>
      <c r="J480" s="374"/>
      <c r="K480" s="374"/>
      <c r="L480" s="375"/>
      <c r="M480" s="375"/>
      <c r="N480" s="375"/>
      <c r="O480" s="374"/>
      <c r="P480" s="655"/>
      <c r="Q480" s="504"/>
    </row>
    <row r="481">
      <c r="E481" s="266"/>
      <c r="F481" s="541" t="s">
        <v>285</v>
      </c>
      <c r="G481" s="533" t="s">
        <v>45</v>
      </c>
      <c r="H481" s="810"/>
      <c r="I481" s="582"/>
      <c r="J481" s="380"/>
      <c r="K481" s="380"/>
      <c r="L481" s="381"/>
      <c r="M481" s="381"/>
      <c r="N481" s="381"/>
      <c r="O481" s="380"/>
      <c r="P481" s="653"/>
      <c r="Q481" s="172"/>
    </row>
    <row r="482">
      <c r="E482" s="266"/>
      <c r="F482" s="266"/>
      <c r="G482" s="533"/>
      <c r="H482" s="595"/>
      <c r="I482" s="386"/>
      <c r="J482" s="380"/>
      <c r="K482" s="380"/>
      <c r="L482" s="381"/>
      <c r="M482" s="381"/>
      <c r="N482" s="381"/>
      <c r="O482" s="380"/>
      <c r="P482" s="653"/>
      <c r="Q482" s="172"/>
    </row>
    <row r="483">
      <c r="E483" s="266"/>
      <c r="F483" s="277"/>
      <c r="G483" s="533"/>
      <c r="H483" s="595"/>
      <c r="I483" s="386"/>
      <c r="J483" s="380"/>
      <c r="K483" s="380"/>
      <c r="L483" s="381"/>
      <c r="M483" s="381"/>
      <c r="N483" s="381"/>
      <c r="O483" s="380"/>
      <c r="P483" s="653"/>
      <c r="Q483" s="172"/>
    </row>
    <row r="484">
      <c r="E484" s="266"/>
      <c r="F484" s="541" t="s">
        <v>289</v>
      </c>
      <c r="G484" s="533" t="s">
        <v>45</v>
      </c>
      <c r="H484" s="595"/>
      <c r="I484" s="386"/>
      <c r="J484" s="380"/>
      <c r="K484" s="380"/>
      <c r="L484" s="381"/>
      <c r="M484" s="381"/>
      <c r="N484" s="381"/>
      <c r="O484" s="380"/>
      <c r="P484" s="653"/>
      <c r="Q484" s="172"/>
    </row>
    <row r="485">
      <c r="E485" s="277"/>
      <c r="F485" s="277"/>
      <c r="G485" s="533"/>
      <c r="H485" s="595"/>
      <c r="I485" s="386"/>
      <c r="J485" s="380"/>
      <c r="K485" s="380"/>
      <c r="L485" s="381"/>
      <c r="M485" s="381"/>
      <c r="N485" s="381"/>
      <c r="O485" s="380"/>
      <c r="P485" s="653"/>
      <c r="Q485" s="172"/>
    </row>
    <row r="486">
      <c r="E486" s="258" t="s">
        <v>387</v>
      </c>
      <c r="F486" s="656" t="s">
        <v>249</v>
      </c>
      <c r="G486" s="260"/>
      <c r="H486" s="463" t="s">
        <v>238</v>
      </c>
      <c r="I486" s="261" t="s">
        <v>239</v>
      </c>
      <c r="J486" s="262"/>
      <c r="K486" s="262" t="s">
        <v>40</v>
      </c>
      <c r="L486" s="262" t="s">
        <v>38</v>
      </c>
      <c r="M486" s="425" t="s">
        <v>125</v>
      </c>
      <c r="N486" s="261" t="s">
        <v>240</v>
      </c>
      <c r="O486" s="263" t="s">
        <v>63</v>
      </c>
      <c r="P486" s="303"/>
      <c r="Q486" s="263" t="b">
        <v>0</v>
      </c>
    </row>
    <row r="487">
      <c r="E487" s="266"/>
      <c r="F487" s="267"/>
      <c r="G487" s="268"/>
      <c r="H487" s="304" t="s">
        <v>242</v>
      </c>
      <c r="I487" s="270" t="s">
        <v>239</v>
      </c>
      <c r="J487" s="271"/>
      <c r="K487" s="270">
        <f t="shared" ref="K487:M487" si="92">PARAMS(K486)</f>
        <v>2048</v>
      </c>
      <c r="L487" s="270">
        <f t="shared" si="92"/>
        <v>1</v>
      </c>
      <c r="M487" s="270">
        <f t="shared" si="92"/>
        <v>7168</v>
      </c>
      <c r="N487" s="270" t="s">
        <v>240</v>
      </c>
      <c r="O487" s="272"/>
      <c r="P487" s="440">
        <f>SIZEOF_IN_MIB(J487:M487, O486)</f>
        <v>14</v>
      </c>
      <c r="Q487" s="272"/>
    </row>
    <row r="488">
      <c r="E488" s="266"/>
      <c r="F488" s="267"/>
      <c r="G488" s="268"/>
      <c r="H488" s="534" t="s">
        <v>244</v>
      </c>
      <c r="I488" s="274" t="s">
        <v>239</v>
      </c>
      <c r="J488" s="261"/>
      <c r="K488" s="262" t="s">
        <v>33</v>
      </c>
      <c r="L488" s="262"/>
      <c r="M488" s="262"/>
      <c r="N488" s="274" t="s">
        <v>240</v>
      </c>
      <c r="O488" s="275"/>
      <c r="P488" s="303"/>
      <c r="Q488" s="275"/>
    </row>
    <row r="489">
      <c r="E489" s="266"/>
      <c r="F489" s="278"/>
      <c r="G489" s="279"/>
      <c r="H489" s="304" t="s">
        <v>246</v>
      </c>
      <c r="I489" s="271" t="s">
        <v>239</v>
      </c>
      <c r="J489" s="270"/>
      <c r="K489" s="271">
        <f t="shared" ref="K489:M489" si="93">K487/SHARDING(K488)</f>
        <v>128</v>
      </c>
      <c r="L489" s="271">
        <f t="shared" si="93"/>
        <v>1</v>
      </c>
      <c r="M489" s="271">
        <f t="shared" si="93"/>
        <v>7168</v>
      </c>
      <c r="N489" s="271" t="s">
        <v>240</v>
      </c>
      <c r="O489" s="280"/>
      <c r="P489" s="440">
        <f>SIZEOF_IN_MIB(J489:M489, O486)</f>
        <v>0.875</v>
      </c>
      <c r="Q489" s="280"/>
    </row>
    <row r="490">
      <c r="E490" s="266"/>
      <c r="F490" s="657" t="s">
        <v>253</v>
      </c>
      <c r="G490" s="260"/>
      <c r="H490" s="534" t="s">
        <v>238</v>
      </c>
      <c r="I490" s="274" t="s">
        <v>239</v>
      </c>
      <c r="J490" s="261"/>
      <c r="K490" s="222"/>
      <c r="L490" s="262" t="s">
        <v>125</v>
      </c>
      <c r="M490" s="425" t="s">
        <v>129</v>
      </c>
      <c r="N490" s="274" t="s">
        <v>240</v>
      </c>
      <c r="O490" s="263" t="s">
        <v>127</v>
      </c>
      <c r="P490" s="303"/>
      <c r="Q490" s="263" t="b">
        <v>0</v>
      </c>
    </row>
    <row r="491">
      <c r="E491" s="266"/>
      <c r="F491" s="267"/>
      <c r="G491" s="268"/>
      <c r="H491" s="304" t="s">
        <v>242</v>
      </c>
      <c r="I491" s="271" t="s">
        <v>239</v>
      </c>
      <c r="J491" s="270"/>
      <c r="K491" s="324">
        <v>2.0</v>
      </c>
      <c r="L491" s="271">
        <f t="shared" ref="L491:M491" si="94">PARAMS(L490)</f>
        <v>7168</v>
      </c>
      <c r="M491" s="271">
        <f t="shared" si="94"/>
        <v>2048</v>
      </c>
      <c r="N491" s="271" t="s">
        <v>240</v>
      </c>
      <c r="O491" s="272"/>
      <c r="P491" s="440">
        <f>SIZEOF_IN_MIB(J491:M491, O490)</f>
        <v>14</v>
      </c>
      <c r="Q491" s="272"/>
    </row>
    <row r="492">
      <c r="E492" s="266"/>
      <c r="F492" s="267"/>
      <c r="G492" s="268"/>
      <c r="H492" s="534" t="s">
        <v>244</v>
      </c>
      <c r="I492" s="274" t="s">
        <v>239</v>
      </c>
      <c r="J492" s="261"/>
      <c r="K492" s="222"/>
      <c r="L492" s="262"/>
      <c r="M492" s="262"/>
      <c r="N492" s="274" t="s">
        <v>240</v>
      </c>
      <c r="O492" s="275"/>
      <c r="P492" s="303"/>
      <c r="Q492" s="275"/>
    </row>
    <row r="493">
      <c r="E493" s="266"/>
      <c r="F493" s="278"/>
      <c r="G493" s="279"/>
      <c r="H493" s="449" t="s">
        <v>246</v>
      </c>
      <c r="I493" s="271" t="s">
        <v>239</v>
      </c>
      <c r="J493" s="270"/>
      <c r="K493" s="324">
        <v>2.0</v>
      </c>
      <c r="L493" s="271">
        <f t="shared" ref="L493:M493" si="95">L491/SHARDING(L492)</f>
        <v>7168</v>
      </c>
      <c r="M493" s="271">
        <f t="shared" si="95"/>
        <v>2048</v>
      </c>
      <c r="N493" s="271" t="s">
        <v>240</v>
      </c>
      <c r="O493" s="280"/>
      <c r="P493" s="440">
        <f>SIZEOF_IN_MIB(J493:M493, O490)</f>
        <v>14</v>
      </c>
      <c r="Q493" s="280"/>
    </row>
    <row r="494">
      <c r="E494" s="266"/>
      <c r="F494" s="657" t="s">
        <v>257</v>
      </c>
      <c r="G494" s="260"/>
      <c r="H494" s="534" t="s">
        <v>238</v>
      </c>
      <c r="I494" s="274" t="s">
        <v>239</v>
      </c>
      <c r="J494" s="261"/>
      <c r="K494" s="262" t="s">
        <v>40</v>
      </c>
      <c r="L494" s="262" t="s">
        <v>38</v>
      </c>
      <c r="M494" s="262" t="s">
        <v>129</v>
      </c>
      <c r="N494" s="274" t="s">
        <v>240</v>
      </c>
      <c r="O494" s="658" t="s">
        <v>82</v>
      </c>
      <c r="P494" s="303"/>
      <c r="Q494" s="263" t="b">
        <v>0</v>
      </c>
    </row>
    <row r="495">
      <c r="E495" s="266"/>
      <c r="F495" s="267"/>
      <c r="G495" s="268"/>
      <c r="H495" s="304" t="s">
        <v>242</v>
      </c>
      <c r="I495" s="271" t="s">
        <v>239</v>
      </c>
      <c r="J495" s="269">
        <v>2.0</v>
      </c>
      <c r="K495" s="271">
        <f t="shared" ref="K495:M495" si="96">PARAMS(K494)</f>
        <v>2048</v>
      </c>
      <c r="L495" s="271">
        <f t="shared" si="96"/>
        <v>1</v>
      </c>
      <c r="M495" s="271">
        <f t="shared" si="96"/>
        <v>2048</v>
      </c>
      <c r="N495" s="271" t="s">
        <v>240</v>
      </c>
      <c r="O495" s="272"/>
      <c r="P495" s="440">
        <f>SIZEOF_IN_MIB(J495:M495, O494)</f>
        <v>16</v>
      </c>
      <c r="Q495" s="272"/>
    </row>
    <row r="496">
      <c r="E496" s="266"/>
      <c r="F496" s="267"/>
      <c r="G496" s="268"/>
      <c r="H496" s="534" t="s">
        <v>244</v>
      </c>
      <c r="I496" s="274" t="s">
        <v>239</v>
      </c>
      <c r="J496" s="261"/>
      <c r="K496" s="262" t="s">
        <v>33</v>
      </c>
      <c r="L496" s="262"/>
      <c r="M496" s="274"/>
      <c r="N496" s="274" t="s">
        <v>240</v>
      </c>
      <c r="O496" s="275"/>
      <c r="P496" s="303"/>
      <c r="Q496" s="275"/>
    </row>
    <row r="497">
      <c r="E497" s="266"/>
      <c r="F497" s="278"/>
      <c r="G497" s="279"/>
      <c r="H497" s="449" t="s">
        <v>246</v>
      </c>
      <c r="I497" s="271" t="s">
        <v>239</v>
      </c>
      <c r="J497" s="269">
        <v>2.0</v>
      </c>
      <c r="K497" s="271">
        <f t="shared" ref="K497:M497" si="97">K495/SHARDING(K496)</f>
        <v>128</v>
      </c>
      <c r="L497" s="271">
        <f t="shared" si="97"/>
        <v>1</v>
      </c>
      <c r="M497" s="271">
        <f t="shared" si="97"/>
        <v>2048</v>
      </c>
      <c r="N497" s="271" t="s">
        <v>240</v>
      </c>
      <c r="O497" s="280"/>
      <c r="P497" s="440">
        <f>SIZEOF_IN_MIB(J497:M497, O494)</f>
        <v>1</v>
      </c>
      <c r="Q497" s="280"/>
    </row>
    <row r="498">
      <c r="E498" s="266"/>
      <c r="F498" s="297" t="s">
        <v>293</v>
      </c>
      <c r="G498" s="533"/>
      <c r="H498" s="659"/>
      <c r="I498" s="261"/>
      <c r="J498" s="261"/>
      <c r="K498" s="261"/>
      <c r="L498" s="274"/>
      <c r="M498" s="274"/>
      <c r="N498" s="274"/>
      <c r="O498" s="261"/>
      <c r="P498" s="303"/>
      <c r="Q498" s="660"/>
    </row>
    <row r="499">
      <c r="E499" s="266"/>
      <c r="F499" s="277"/>
      <c r="G499" s="600" t="s">
        <v>298</v>
      </c>
      <c r="H499" s="661"/>
      <c r="I499" s="419"/>
      <c r="J499" s="270"/>
      <c r="K499" s="270"/>
      <c r="L499" s="271"/>
      <c r="M499" s="271"/>
      <c r="N499" s="271"/>
      <c r="O499" s="270"/>
      <c r="P499" s="440"/>
      <c r="Q499" s="477"/>
    </row>
    <row r="500">
      <c r="E500" s="266"/>
      <c r="F500" s="662" t="s">
        <v>285</v>
      </c>
      <c r="G500" s="533" t="s">
        <v>286</v>
      </c>
      <c r="H500" s="595" t="str">
        <f>VLOOKUP(O486&amp;","&amp;O490,$T$3:$W$12,4, FALSE)</f>
        <v>fp8</v>
      </c>
      <c r="I500" s="386"/>
      <c r="J500" s="380"/>
      <c r="K500" s="380"/>
      <c r="L500" s="381"/>
      <c r="M500" s="381"/>
      <c r="N500" s="381"/>
      <c r="O500" s="380"/>
      <c r="P500" s="394"/>
      <c r="Q500" s="172"/>
    </row>
    <row r="501">
      <c r="E501" s="266"/>
      <c r="F501" s="266"/>
      <c r="G501" s="595" t="s">
        <v>299</v>
      </c>
      <c r="H501" s="599" t="str">
        <f>CALCULATE_FLOPS(J489:M489,J493:M493,M493,L493,H500)</f>
        <v>#N/A</v>
      </c>
      <c r="I501" s="386"/>
      <c r="J501" s="380"/>
      <c r="K501" s="380"/>
      <c r="L501" s="381"/>
      <c r="M501" s="381"/>
      <c r="N501" s="381"/>
      <c r="O501" s="380"/>
      <c r="P501" s="394"/>
      <c r="Q501" s="172"/>
    </row>
    <row r="502">
      <c r="E502" s="266"/>
      <c r="F502" s="277"/>
      <c r="G502" s="600" t="s">
        <v>288</v>
      </c>
      <c r="H502" s="663" t="str">
        <f>COMPUTE_TIME_MS(H501, H500)</f>
        <v>#N/A</v>
      </c>
      <c r="I502" s="390"/>
      <c r="J502" s="391"/>
      <c r="K502" s="391"/>
      <c r="L502" s="392"/>
      <c r="M502" s="392"/>
      <c r="N502" s="392"/>
      <c r="O502" s="391"/>
      <c r="P502" s="602"/>
      <c r="Q502" s="172"/>
    </row>
    <row r="503">
      <c r="E503" s="266"/>
      <c r="F503" s="662" t="s">
        <v>289</v>
      </c>
      <c r="G503" s="595" t="s">
        <v>290</v>
      </c>
      <c r="H503" s="603">
        <f>IF(Q486,0,P489)+IF(Q490,0,P493)+IF(Q494,0,P497)</f>
        <v>15.875</v>
      </c>
      <c r="I503" s="380"/>
      <c r="J503" s="380"/>
      <c r="K503" s="380"/>
      <c r="L503" s="381"/>
      <c r="M503" s="381"/>
      <c r="N503" s="381"/>
      <c r="O503" s="380"/>
      <c r="P503" s="394"/>
      <c r="Q503" s="172"/>
    </row>
    <row r="504">
      <c r="E504" s="277"/>
      <c r="F504" s="277"/>
      <c r="G504" s="604" t="s">
        <v>291</v>
      </c>
      <c r="H504" s="664" t="str">
        <f>HBM_TIME_MS(H503)</f>
        <v>#N/A</v>
      </c>
      <c r="I504" s="391"/>
      <c r="J504" s="391"/>
      <c r="K504" s="391"/>
      <c r="L504" s="392"/>
      <c r="M504" s="392"/>
      <c r="N504" s="392"/>
      <c r="O504" s="391"/>
      <c r="P504" s="602"/>
      <c r="Q504" s="172"/>
    </row>
    <row r="505">
      <c r="E505" s="258" t="s">
        <v>388</v>
      </c>
      <c r="F505" s="656" t="s">
        <v>249</v>
      </c>
      <c r="G505" s="260"/>
      <c r="H505" s="463" t="s">
        <v>238</v>
      </c>
      <c r="I505" s="261" t="s">
        <v>239</v>
      </c>
      <c r="J505" s="331"/>
      <c r="K505" s="665" t="s">
        <v>40</v>
      </c>
      <c r="L505" s="665" t="s">
        <v>38</v>
      </c>
      <c r="M505" s="666" t="s">
        <v>129</v>
      </c>
      <c r="N505" s="261" t="s">
        <v>240</v>
      </c>
      <c r="O505" s="263" t="s">
        <v>63</v>
      </c>
      <c r="P505" s="303"/>
      <c r="Q505" s="263" t="b">
        <v>0</v>
      </c>
    </row>
    <row r="506">
      <c r="E506" s="266"/>
      <c r="F506" s="267"/>
      <c r="G506" s="268"/>
      <c r="H506" s="304" t="s">
        <v>242</v>
      </c>
      <c r="I506" s="270" t="s">
        <v>239</v>
      </c>
      <c r="J506" s="326"/>
      <c r="K506" s="667">
        <f t="shared" ref="K506:M506" si="98">PARAMS(K505)</f>
        <v>2048</v>
      </c>
      <c r="L506" s="668">
        <f t="shared" si="98"/>
        <v>1</v>
      </c>
      <c r="M506" s="668">
        <f t="shared" si="98"/>
        <v>2048</v>
      </c>
      <c r="N506" s="270" t="s">
        <v>240</v>
      </c>
      <c r="O506" s="272"/>
      <c r="P506" s="440">
        <f>SIZEOF_IN_MIB(J506:M506, O505)</f>
        <v>4</v>
      </c>
      <c r="Q506" s="272"/>
    </row>
    <row r="507">
      <c r="E507" s="266"/>
      <c r="F507" s="267"/>
      <c r="G507" s="268"/>
      <c r="H507" s="534" t="s">
        <v>244</v>
      </c>
      <c r="I507" s="274" t="s">
        <v>239</v>
      </c>
      <c r="J507" s="330"/>
      <c r="K507" s="665" t="s">
        <v>33</v>
      </c>
      <c r="L507" s="331"/>
      <c r="M507" s="331"/>
      <c r="N507" s="274" t="s">
        <v>240</v>
      </c>
      <c r="O507" s="275"/>
      <c r="P507" s="303"/>
      <c r="Q507" s="275"/>
    </row>
    <row r="508">
      <c r="E508" s="266"/>
      <c r="F508" s="278"/>
      <c r="G508" s="279"/>
      <c r="H508" s="304" t="s">
        <v>246</v>
      </c>
      <c r="I508" s="271" t="s">
        <v>239</v>
      </c>
      <c r="J508" s="325"/>
      <c r="K508" s="670">
        <f t="shared" ref="K508:M508" si="99">K506/SHARDING(K507)</f>
        <v>128</v>
      </c>
      <c r="L508" s="670">
        <f t="shared" si="99"/>
        <v>1</v>
      </c>
      <c r="M508" s="670">
        <f t="shared" si="99"/>
        <v>2048</v>
      </c>
      <c r="N508" s="271" t="s">
        <v>240</v>
      </c>
      <c r="O508" s="280"/>
      <c r="P508" s="440">
        <f>SIZEOF_IN_MIB(J508:M508, O505)</f>
        <v>0.25</v>
      </c>
      <c r="Q508" s="280"/>
    </row>
    <row r="509">
      <c r="E509" s="266"/>
      <c r="F509" s="657" t="s">
        <v>253</v>
      </c>
      <c r="G509" s="260"/>
      <c r="H509" s="534" t="s">
        <v>238</v>
      </c>
      <c r="I509" s="274" t="s">
        <v>239</v>
      </c>
      <c r="J509" s="330"/>
      <c r="K509" s="317"/>
      <c r="L509" s="665" t="s">
        <v>129</v>
      </c>
      <c r="M509" s="666" t="s">
        <v>125</v>
      </c>
      <c r="N509" s="274" t="s">
        <v>240</v>
      </c>
      <c r="O509" s="263" t="s">
        <v>127</v>
      </c>
      <c r="P509" s="303"/>
      <c r="Q509" s="263" t="b">
        <v>0</v>
      </c>
    </row>
    <row r="510">
      <c r="E510" s="266"/>
      <c r="F510" s="267"/>
      <c r="G510" s="268"/>
      <c r="H510" s="304" t="s">
        <v>242</v>
      </c>
      <c r="I510" s="271" t="s">
        <v>239</v>
      </c>
      <c r="J510" s="325"/>
      <c r="K510" s="314"/>
      <c r="L510" s="670">
        <f t="shared" ref="L510:M510" si="100">PARAMS(L509)</f>
        <v>2048</v>
      </c>
      <c r="M510" s="670">
        <f t="shared" si="100"/>
        <v>7168</v>
      </c>
      <c r="N510" s="271" t="s">
        <v>240</v>
      </c>
      <c r="O510" s="272"/>
      <c r="P510" s="440">
        <f>SIZEOF_IN_MIB(J510:M510, O509)</f>
        <v>7</v>
      </c>
      <c r="Q510" s="272"/>
    </row>
    <row r="511">
      <c r="E511" s="266"/>
      <c r="F511" s="267"/>
      <c r="G511" s="268"/>
      <c r="H511" s="534" t="s">
        <v>244</v>
      </c>
      <c r="I511" s="274" t="s">
        <v>239</v>
      </c>
      <c r="J511" s="330"/>
      <c r="K511" s="317"/>
      <c r="L511" s="331"/>
      <c r="M511" s="331"/>
      <c r="N511" s="274" t="s">
        <v>240</v>
      </c>
      <c r="O511" s="275"/>
      <c r="P511" s="303"/>
      <c r="Q511" s="275"/>
    </row>
    <row r="512">
      <c r="E512" s="266"/>
      <c r="F512" s="278"/>
      <c r="G512" s="279"/>
      <c r="H512" s="449" t="s">
        <v>246</v>
      </c>
      <c r="I512" s="271" t="s">
        <v>239</v>
      </c>
      <c r="J512" s="325"/>
      <c r="K512" s="314"/>
      <c r="L512" s="670">
        <f t="shared" ref="L512:M512" si="101">L510/SHARDING(L511)</f>
        <v>2048</v>
      </c>
      <c r="M512" s="670">
        <f t="shared" si="101"/>
        <v>7168</v>
      </c>
      <c r="N512" s="271" t="s">
        <v>240</v>
      </c>
      <c r="O512" s="280"/>
      <c r="P512" s="440">
        <f>SIZEOF_IN_MIB(J512:M512, O509)</f>
        <v>7</v>
      </c>
      <c r="Q512" s="280"/>
    </row>
    <row r="513">
      <c r="E513" s="266"/>
      <c r="F513" s="657" t="s">
        <v>257</v>
      </c>
      <c r="G513" s="260"/>
      <c r="H513" s="534" t="s">
        <v>238</v>
      </c>
      <c r="I513" s="274" t="s">
        <v>239</v>
      </c>
      <c r="J513" s="330"/>
      <c r="K513" s="665" t="s">
        <v>40</v>
      </c>
      <c r="L513" s="665" t="s">
        <v>38</v>
      </c>
      <c r="M513" s="665" t="s">
        <v>125</v>
      </c>
      <c r="N513" s="274" t="s">
        <v>240</v>
      </c>
      <c r="O513" s="658" t="s">
        <v>82</v>
      </c>
      <c r="P513" s="303"/>
      <c r="Q513" s="263" t="b">
        <v>0</v>
      </c>
    </row>
    <row r="514">
      <c r="E514" s="266"/>
      <c r="F514" s="267"/>
      <c r="G514" s="268"/>
      <c r="H514" s="304" t="s">
        <v>242</v>
      </c>
      <c r="I514" s="271" t="s">
        <v>239</v>
      </c>
      <c r="J514" s="326"/>
      <c r="K514" s="667">
        <f t="shared" ref="K514:M514" si="102">PARAMS(K513)</f>
        <v>2048</v>
      </c>
      <c r="L514" s="670">
        <f t="shared" si="102"/>
        <v>1</v>
      </c>
      <c r="M514" s="670">
        <f t="shared" si="102"/>
        <v>7168</v>
      </c>
      <c r="N514" s="271" t="s">
        <v>240</v>
      </c>
      <c r="O514" s="272"/>
      <c r="P514" s="440">
        <f>SIZEOF_IN_MIB(J514:M514, O513)</f>
        <v>28</v>
      </c>
      <c r="Q514" s="272"/>
    </row>
    <row r="515">
      <c r="E515" s="266"/>
      <c r="F515" s="267"/>
      <c r="G515" s="268"/>
      <c r="H515" s="534" t="s">
        <v>244</v>
      </c>
      <c r="I515" s="274" t="s">
        <v>239</v>
      </c>
      <c r="J515" s="330"/>
      <c r="K515" s="665" t="s">
        <v>33</v>
      </c>
      <c r="L515" s="331"/>
      <c r="M515" s="331"/>
      <c r="N515" s="274" t="s">
        <v>240</v>
      </c>
      <c r="O515" s="275"/>
      <c r="P515" s="303"/>
      <c r="Q515" s="275"/>
    </row>
    <row r="516">
      <c r="E516" s="266"/>
      <c r="F516" s="278"/>
      <c r="G516" s="279"/>
      <c r="H516" s="449" t="s">
        <v>246</v>
      </c>
      <c r="I516" s="271" t="s">
        <v>239</v>
      </c>
      <c r="J516" s="326"/>
      <c r="K516" s="670">
        <f t="shared" ref="K516:M516" si="103">K514/SHARDING(K515)</f>
        <v>128</v>
      </c>
      <c r="L516" s="670">
        <f t="shared" si="103"/>
        <v>1</v>
      </c>
      <c r="M516" s="670">
        <f t="shared" si="103"/>
        <v>7168</v>
      </c>
      <c r="N516" s="271" t="s">
        <v>240</v>
      </c>
      <c r="O516" s="280"/>
      <c r="P516" s="440">
        <f>SIZEOF_IN_MIB(J516:M516, O513)</f>
        <v>1.75</v>
      </c>
      <c r="Q516" s="280"/>
    </row>
    <row r="517">
      <c r="E517" s="266"/>
      <c r="F517" s="297" t="s">
        <v>293</v>
      </c>
      <c r="G517" s="533"/>
      <c r="H517" s="659"/>
      <c r="I517" s="261"/>
      <c r="J517" s="261"/>
      <c r="K517" s="261"/>
      <c r="L517" s="274"/>
      <c r="M517" s="274"/>
      <c r="N517" s="274"/>
      <c r="O517" s="261"/>
      <c r="P517" s="303"/>
      <c r="Q517" s="660"/>
    </row>
    <row r="518">
      <c r="E518" s="266"/>
      <c r="F518" s="277"/>
      <c r="G518" s="600" t="s">
        <v>298</v>
      </c>
      <c r="H518" s="661"/>
      <c r="I518" s="419"/>
      <c r="J518" s="270"/>
      <c r="K518" s="270"/>
      <c r="L518" s="271"/>
      <c r="M518" s="271"/>
      <c r="N518" s="271"/>
      <c r="O518" s="270"/>
      <c r="P518" s="440"/>
      <c r="Q518" s="477"/>
    </row>
    <row r="519">
      <c r="E519" s="266"/>
      <c r="F519" s="662" t="s">
        <v>285</v>
      </c>
      <c r="G519" s="533" t="s">
        <v>286</v>
      </c>
      <c r="H519" s="595" t="str">
        <f>VLOOKUP(O505&amp;","&amp;O509,$T$3:$W$12,4, FALSE)</f>
        <v>fp8</v>
      </c>
      <c r="I519" s="386"/>
      <c r="J519" s="380"/>
      <c r="K519" s="380"/>
      <c r="L519" s="381"/>
      <c r="M519" s="381"/>
      <c r="N519" s="381"/>
      <c r="O519" s="380"/>
      <c r="P519" s="394"/>
      <c r="Q519" s="172"/>
    </row>
    <row r="520">
      <c r="E520" s="266"/>
      <c r="F520" s="266"/>
      <c r="G520" s="595" t="s">
        <v>299</v>
      </c>
      <c r="H520" s="599" t="str">
        <f>CALCULATE_FLOPS(J508:M508,J512:M512,M512,L512,H519)</f>
        <v>#N/A</v>
      </c>
      <c r="I520" s="386"/>
      <c r="J520" s="380"/>
      <c r="K520" s="380"/>
      <c r="L520" s="381"/>
      <c r="M520" s="381"/>
      <c r="N520" s="381"/>
      <c r="O520" s="380"/>
      <c r="P520" s="394"/>
      <c r="Q520" s="172"/>
    </row>
    <row r="521">
      <c r="E521" s="266"/>
      <c r="F521" s="277"/>
      <c r="G521" s="600" t="s">
        <v>288</v>
      </c>
      <c r="H521" s="663" t="str">
        <f>COMPUTE_TIME_MS(H520, H519)</f>
        <v>#N/A</v>
      </c>
      <c r="I521" s="390"/>
      <c r="J521" s="391"/>
      <c r="K521" s="391"/>
      <c r="L521" s="392"/>
      <c r="M521" s="392"/>
      <c r="N521" s="392"/>
      <c r="O521" s="391"/>
      <c r="P521" s="602"/>
      <c r="Q521" s="172"/>
    </row>
    <row r="522">
      <c r="E522" s="266"/>
      <c r="F522" s="662" t="s">
        <v>289</v>
      </c>
      <c r="G522" s="595" t="s">
        <v>290</v>
      </c>
      <c r="H522" s="603">
        <f>IF(Q505,0,P508)+IF(Q509,0,P512)+IF(Q513,0,P516)</f>
        <v>9</v>
      </c>
      <c r="I522" s="380"/>
      <c r="J522" s="380"/>
      <c r="K522" s="380"/>
      <c r="L522" s="381"/>
      <c r="M522" s="381"/>
      <c r="N522" s="381"/>
      <c r="O522" s="380"/>
      <c r="P522" s="394"/>
      <c r="Q522" s="172"/>
    </row>
    <row r="523">
      <c r="E523" s="277"/>
      <c r="F523" s="277"/>
      <c r="G523" s="604" t="s">
        <v>291</v>
      </c>
      <c r="H523" s="664" t="str">
        <f>HBM_TIME_MS(H522)</f>
        <v>#N/A</v>
      </c>
      <c r="I523" s="391"/>
      <c r="J523" s="391"/>
      <c r="K523" s="391"/>
      <c r="L523" s="392"/>
      <c r="M523" s="392"/>
      <c r="N523" s="392"/>
      <c r="O523" s="391"/>
      <c r="P523" s="602"/>
      <c r="Q523" s="172"/>
    </row>
    <row r="524">
      <c r="P524" s="147"/>
    </row>
    <row r="525">
      <c r="P525" s="147"/>
    </row>
    <row r="526">
      <c r="P526" s="147"/>
    </row>
    <row r="527">
      <c r="P527" s="147"/>
    </row>
    <row r="528">
      <c r="P528" s="147"/>
    </row>
    <row r="529">
      <c r="P529" s="147"/>
    </row>
    <row r="530">
      <c r="P530" s="147"/>
    </row>
    <row r="531">
      <c r="P531" s="147"/>
    </row>
    <row r="532">
      <c r="P532" s="147"/>
    </row>
    <row r="533">
      <c r="P533" s="147"/>
    </row>
    <row r="534">
      <c r="P534" s="147"/>
    </row>
    <row r="535">
      <c r="P535" s="147"/>
    </row>
    <row r="536">
      <c r="P536" s="147"/>
    </row>
    <row r="537">
      <c r="P537" s="147"/>
    </row>
    <row r="538">
      <c r="P538" s="147"/>
    </row>
    <row r="539">
      <c r="P539" s="147"/>
    </row>
    <row r="540">
      <c r="P540" s="147"/>
    </row>
    <row r="541">
      <c r="P541" s="147"/>
    </row>
    <row r="542">
      <c r="P542" s="147"/>
    </row>
    <row r="543">
      <c r="P543" s="147"/>
    </row>
    <row r="544">
      <c r="P544" s="147"/>
    </row>
    <row r="545">
      <c r="P545" s="147"/>
    </row>
    <row r="546">
      <c r="P546" s="147"/>
    </row>
    <row r="547">
      <c r="P547" s="147"/>
    </row>
    <row r="548">
      <c r="P548" s="147"/>
    </row>
    <row r="549">
      <c r="P549" s="147"/>
    </row>
    <row r="550">
      <c r="P550" s="147"/>
    </row>
    <row r="551">
      <c r="P551" s="147"/>
    </row>
    <row r="552">
      <c r="P552" s="147"/>
    </row>
    <row r="553">
      <c r="P553" s="147"/>
    </row>
    <row r="554">
      <c r="P554" s="147"/>
    </row>
    <row r="555">
      <c r="P555" s="147"/>
    </row>
    <row r="556">
      <c r="P556" s="147"/>
    </row>
    <row r="557">
      <c r="P557" s="147"/>
    </row>
    <row r="558">
      <c r="P558" s="147"/>
    </row>
    <row r="559">
      <c r="P559" s="147"/>
    </row>
    <row r="560">
      <c r="P560" s="147"/>
    </row>
    <row r="561">
      <c r="P561" s="147"/>
    </row>
    <row r="562">
      <c r="P562" s="147"/>
    </row>
    <row r="563">
      <c r="P563" s="147"/>
    </row>
    <row r="564">
      <c r="P564" s="147"/>
    </row>
    <row r="565">
      <c r="P565" s="147"/>
    </row>
    <row r="566">
      <c r="P566" s="147"/>
    </row>
    <row r="567">
      <c r="P567" s="147"/>
    </row>
    <row r="568">
      <c r="P568" s="147"/>
    </row>
    <row r="569">
      <c r="P569" s="147"/>
    </row>
    <row r="570">
      <c r="P570" s="147"/>
    </row>
    <row r="571">
      <c r="P571" s="147"/>
    </row>
    <row r="572">
      <c r="P572" s="147"/>
    </row>
    <row r="573">
      <c r="P573" s="147"/>
    </row>
    <row r="574">
      <c r="P574" s="147"/>
    </row>
    <row r="575">
      <c r="P575" s="147"/>
    </row>
    <row r="576">
      <c r="P576" s="147"/>
    </row>
    <row r="577">
      <c r="P577" s="147"/>
    </row>
    <row r="578">
      <c r="P578" s="147"/>
    </row>
    <row r="579">
      <c r="P579" s="147"/>
    </row>
    <row r="580">
      <c r="P580" s="147"/>
    </row>
    <row r="581">
      <c r="P581" s="147"/>
    </row>
    <row r="582">
      <c r="P582" s="147"/>
    </row>
    <row r="583">
      <c r="P583" s="147"/>
    </row>
    <row r="584">
      <c r="P584" s="147"/>
    </row>
    <row r="585">
      <c r="P585" s="147"/>
    </row>
    <row r="586">
      <c r="P586" s="147"/>
    </row>
    <row r="587">
      <c r="P587" s="147"/>
    </row>
    <row r="588">
      <c r="P588" s="147"/>
    </row>
    <row r="589">
      <c r="P589" s="147"/>
    </row>
    <row r="590">
      <c r="P590" s="147"/>
    </row>
    <row r="591">
      <c r="P591" s="147"/>
    </row>
    <row r="592">
      <c r="P592" s="147"/>
    </row>
    <row r="593">
      <c r="P593" s="147"/>
    </row>
    <row r="594">
      <c r="P594" s="147"/>
    </row>
    <row r="595">
      <c r="P595" s="147"/>
    </row>
    <row r="596">
      <c r="P596" s="147"/>
    </row>
    <row r="597">
      <c r="P597" s="147"/>
    </row>
    <row r="598">
      <c r="P598" s="147"/>
    </row>
    <row r="599">
      <c r="P599" s="147"/>
    </row>
    <row r="600">
      <c r="P600" s="147"/>
    </row>
    <row r="601">
      <c r="P601" s="147"/>
    </row>
    <row r="602">
      <c r="P602" s="147"/>
    </row>
    <row r="603">
      <c r="P603" s="147"/>
    </row>
    <row r="604">
      <c r="P604" s="147"/>
    </row>
    <row r="605">
      <c r="P605" s="147"/>
    </row>
    <row r="606">
      <c r="P606" s="147"/>
    </row>
    <row r="607">
      <c r="P607" s="147"/>
    </row>
    <row r="608">
      <c r="P608" s="147"/>
    </row>
    <row r="609">
      <c r="P609" s="147"/>
    </row>
    <row r="610">
      <c r="P610" s="147"/>
    </row>
    <row r="611">
      <c r="P611" s="147"/>
    </row>
    <row r="612">
      <c r="P612" s="147"/>
    </row>
    <row r="613">
      <c r="P613" s="147"/>
    </row>
    <row r="614">
      <c r="P614" s="147"/>
    </row>
    <row r="615">
      <c r="P615" s="147"/>
    </row>
    <row r="616">
      <c r="P616" s="147"/>
    </row>
    <row r="617">
      <c r="P617" s="147"/>
    </row>
    <row r="618">
      <c r="P618" s="147"/>
    </row>
    <row r="619">
      <c r="P619" s="147"/>
    </row>
    <row r="620">
      <c r="P620" s="147"/>
    </row>
    <row r="621">
      <c r="P621" s="147"/>
    </row>
    <row r="622">
      <c r="P622" s="147"/>
    </row>
    <row r="623">
      <c r="P623" s="147"/>
    </row>
    <row r="624">
      <c r="P624" s="147"/>
    </row>
    <row r="625">
      <c r="P625" s="147"/>
    </row>
    <row r="626">
      <c r="P626" s="147"/>
    </row>
    <row r="627">
      <c r="P627" s="147"/>
    </row>
    <row r="628">
      <c r="P628" s="147"/>
    </row>
    <row r="629">
      <c r="P629" s="147"/>
    </row>
    <row r="630">
      <c r="P630" s="147"/>
    </row>
    <row r="631">
      <c r="P631" s="147"/>
    </row>
    <row r="632">
      <c r="P632" s="147"/>
    </row>
    <row r="633">
      <c r="P633" s="147"/>
    </row>
    <row r="634">
      <c r="P634" s="147"/>
    </row>
    <row r="635">
      <c r="P635" s="147"/>
    </row>
    <row r="636">
      <c r="P636" s="147"/>
    </row>
    <row r="637">
      <c r="P637" s="147"/>
    </row>
    <row r="638">
      <c r="P638" s="147"/>
    </row>
    <row r="639">
      <c r="P639" s="147"/>
    </row>
    <row r="640">
      <c r="P640" s="147"/>
    </row>
    <row r="641">
      <c r="P641" s="147"/>
    </row>
    <row r="642">
      <c r="P642" s="147"/>
    </row>
    <row r="643">
      <c r="P643" s="147"/>
    </row>
    <row r="644">
      <c r="P644" s="147"/>
    </row>
    <row r="645">
      <c r="P645" s="147"/>
    </row>
    <row r="646">
      <c r="P646" s="147"/>
    </row>
    <row r="647">
      <c r="P647" s="147"/>
    </row>
    <row r="648">
      <c r="P648" s="147"/>
    </row>
    <row r="649">
      <c r="P649" s="147"/>
    </row>
    <row r="650">
      <c r="P650" s="147"/>
    </row>
    <row r="651">
      <c r="P651" s="147"/>
    </row>
    <row r="652">
      <c r="P652" s="147"/>
    </row>
    <row r="653">
      <c r="P653" s="147"/>
    </row>
    <row r="654">
      <c r="P654" s="147"/>
    </row>
    <row r="655">
      <c r="P655" s="147"/>
    </row>
    <row r="656">
      <c r="P656" s="147"/>
    </row>
    <row r="657">
      <c r="P657" s="147"/>
    </row>
    <row r="658">
      <c r="P658" s="147"/>
    </row>
    <row r="659">
      <c r="P659" s="147"/>
    </row>
    <row r="660">
      <c r="P660" s="147"/>
    </row>
    <row r="661">
      <c r="P661" s="147"/>
    </row>
    <row r="662">
      <c r="P662" s="147"/>
    </row>
    <row r="663">
      <c r="P663" s="147"/>
    </row>
    <row r="664">
      <c r="P664" s="147"/>
    </row>
    <row r="665">
      <c r="P665" s="147"/>
    </row>
    <row r="666">
      <c r="P666" s="147"/>
    </row>
    <row r="667">
      <c r="P667" s="147"/>
    </row>
    <row r="668">
      <c r="P668" s="147"/>
    </row>
    <row r="669">
      <c r="P669" s="147"/>
    </row>
    <row r="670">
      <c r="P670" s="147"/>
    </row>
    <row r="671">
      <c r="P671" s="147"/>
    </row>
    <row r="672">
      <c r="P672" s="147"/>
    </row>
    <row r="673">
      <c r="P673" s="147"/>
    </row>
    <row r="674">
      <c r="P674" s="147"/>
    </row>
    <row r="675">
      <c r="P675" s="147"/>
    </row>
    <row r="676">
      <c r="P676" s="147"/>
    </row>
    <row r="677">
      <c r="P677" s="147"/>
    </row>
    <row r="678">
      <c r="P678" s="147"/>
    </row>
    <row r="679">
      <c r="P679" s="147"/>
    </row>
    <row r="680">
      <c r="P680" s="147"/>
    </row>
    <row r="681">
      <c r="P681" s="147"/>
    </row>
    <row r="682">
      <c r="P682" s="147"/>
    </row>
    <row r="683">
      <c r="P683" s="147"/>
    </row>
    <row r="684">
      <c r="P684" s="147"/>
    </row>
    <row r="685">
      <c r="P685" s="147"/>
    </row>
    <row r="686">
      <c r="P686" s="147"/>
    </row>
    <row r="687">
      <c r="P687" s="147"/>
    </row>
    <row r="688">
      <c r="P688" s="147"/>
    </row>
    <row r="689">
      <c r="P689" s="147"/>
    </row>
    <row r="690">
      <c r="P690" s="147"/>
    </row>
    <row r="691">
      <c r="P691" s="147"/>
    </row>
    <row r="692">
      <c r="P692" s="147"/>
    </row>
    <row r="693">
      <c r="P693" s="147"/>
    </row>
    <row r="694">
      <c r="P694" s="147"/>
    </row>
    <row r="695">
      <c r="P695" s="147"/>
    </row>
    <row r="696">
      <c r="P696" s="147"/>
    </row>
    <row r="697">
      <c r="P697" s="147"/>
    </row>
    <row r="698">
      <c r="P698" s="147"/>
    </row>
    <row r="699">
      <c r="P699" s="147"/>
    </row>
    <row r="700">
      <c r="P700" s="147"/>
    </row>
    <row r="701">
      <c r="P701" s="147"/>
    </row>
    <row r="702">
      <c r="P702" s="147"/>
    </row>
    <row r="703">
      <c r="P703" s="147"/>
    </row>
    <row r="704">
      <c r="P704" s="147"/>
    </row>
    <row r="705">
      <c r="P705" s="147"/>
    </row>
    <row r="706">
      <c r="P706" s="147"/>
    </row>
    <row r="707">
      <c r="P707" s="147"/>
    </row>
    <row r="708">
      <c r="P708" s="147"/>
    </row>
    <row r="709">
      <c r="P709" s="147"/>
    </row>
    <row r="710">
      <c r="P710" s="147"/>
    </row>
    <row r="711">
      <c r="P711" s="147"/>
    </row>
    <row r="712">
      <c r="P712" s="147"/>
    </row>
    <row r="713">
      <c r="P713" s="147"/>
    </row>
    <row r="714">
      <c r="P714" s="147"/>
    </row>
    <row r="715">
      <c r="P715" s="147"/>
    </row>
    <row r="716">
      <c r="P716" s="147"/>
    </row>
    <row r="717">
      <c r="P717" s="147"/>
    </row>
    <row r="718">
      <c r="P718" s="147"/>
    </row>
    <row r="719">
      <c r="P719" s="147"/>
    </row>
    <row r="720">
      <c r="P720" s="147"/>
    </row>
    <row r="721">
      <c r="P721" s="147"/>
    </row>
    <row r="722">
      <c r="P722" s="147"/>
    </row>
    <row r="723">
      <c r="P723" s="147"/>
    </row>
    <row r="724">
      <c r="P724" s="147"/>
    </row>
    <row r="725">
      <c r="P725" s="147"/>
    </row>
    <row r="726">
      <c r="P726" s="147"/>
    </row>
    <row r="727">
      <c r="P727" s="147"/>
    </row>
    <row r="728">
      <c r="P728" s="147"/>
    </row>
    <row r="729">
      <c r="P729" s="147"/>
    </row>
    <row r="730">
      <c r="P730" s="147"/>
    </row>
    <row r="731">
      <c r="P731" s="147"/>
    </row>
    <row r="732">
      <c r="P732" s="147"/>
    </row>
    <row r="733">
      <c r="P733" s="147"/>
    </row>
    <row r="734">
      <c r="P734" s="147"/>
    </row>
    <row r="735">
      <c r="P735" s="147"/>
    </row>
    <row r="736">
      <c r="P736" s="147"/>
    </row>
    <row r="737">
      <c r="P737" s="147"/>
    </row>
    <row r="738">
      <c r="P738" s="147"/>
    </row>
    <row r="739">
      <c r="P739" s="147"/>
    </row>
    <row r="740">
      <c r="P740" s="147"/>
    </row>
    <row r="741">
      <c r="P741" s="147"/>
    </row>
    <row r="742">
      <c r="P742" s="147"/>
    </row>
    <row r="743">
      <c r="P743" s="147"/>
    </row>
    <row r="744">
      <c r="P744" s="147"/>
    </row>
    <row r="745">
      <c r="P745" s="147"/>
    </row>
    <row r="746">
      <c r="P746" s="147"/>
    </row>
    <row r="747">
      <c r="P747" s="147"/>
    </row>
    <row r="748">
      <c r="P748" s="147"/>
    </row>
    <row r="749">
      <c r="P749" s="147"/>
    </row>
    <row r="750">
      <c r="P750" s="147"/>
    </row>
    <row r="751">
      <c r="P751" s="147"/>
    </row>
    <row r="752">
      <c r="P752" s="147"/>
    </row>
    <row r="753">
      <c r="P753" s="147"/>
    </row>
    <row r="754">
      <c r="P754" s="147"/>
    </row>
    <row r="755">
      <c r="P755" s="147"/>
    </row>
    <row r="756">
      <c r="P756" s="147"/>
    </row>
    <row r="757">
      <c r="P757" s="147"/>
    </row>
    <row r="758">
      <c r="P758" s="147"/>
    </row>
    <row r="759">
      <c r="P759" s="147"/>
    </row>
    <row r="760">
      <c r="P760" s="147"/>
    </row>
    <row r="761">
      <c r="P761" s="147"/>
    </row>
    <row r="762">
      <c r="P762" s="147"/>
    </row>
    <row r="763">
      <c r="P763" s="147"/>
    </row>
    <row r="764">
      <c r="P764" s="147"/>
    </row>
    <row r="765">
      <c r="P765" s="147"/>
    </row>
    <row r="766">
      <c r="P766" s="147"/>
    </row>
    <row r="767">
      <c r="P767" s="147"/>
    </row>
    <row r="768">
      <c r="P768" s="147"/>
    </row>
    <row r="769">
      <c r="P769" s="147"/>
    </row>
    <row r="770">
      <c r="P770" s="147"/>
    </row>
    <row r="771">
      <c r="P771" s="147"/>
    </row>
    <row r="772">
      <c r="P772" s="147"/>
    </row>
    <row r="773">
      <c r="P773" s="147"/>
    </row>
    <row r="774">
      <c r="P774" s="147"/>
    </row>
    <row r="775">
      <c r="P775" s="147"/>
    </row>
    <row r="776">
      <c r="P776" s="147"/>
    </row>
    <row r="777">
      <c r="P777" s="147"/>
    </row>
    <row r="778">
      <c r="P778" s="147"/>
    </row>
    <row r="779">
      <c r="P779" s="147"/>
    </row>
    <row r="780">
      <c r="P780" s="147"/>
    </row>
    <row r="781">
      <c r="P781" s="147"/>
    </row>
    <row r="782">
      <c r="P782" s="147"/>
    </row>
    <row r="783">
      <c r="P783" s="147"/>
    </row>
    <row r="784">
      <c r="P784" s="147"/>
    </row>
    <row r="785">
      <c r="P785" s="147"/>
    </row>
    <row r="786">
      <c r="P786" s="147"/>
    </row>
    <row r="787">
      <c r="P787" s="147"/>
    </row>
    <row r="788">
      <c r="P788" s="147"/>
    </row>
    <row r="789">
      <c r="P789" s="147"/>
    </row>
    <row r="790">
      <c r="P790" s="147"/>
    </row>
    <row r="791">
      <c r="P791" s="147"/>
    </row>
    <row r="792">
      <c r="P792" s="147"/>
    </row>
    <row r="793">
      <c r="P793" s="147"/>
    </row>
    <row r="794">
      <c r="P794" s="147"/>
    </row>
    <row r="795">
      <c r="P795" s="147"/>
    </row>
    <row r="796">
      <c r="P796" s="147"/>
    </row>
    <row r="797">
      <c r="P797" s="147"/>
    </row>
    <row r="798">
      <c r="P798" s="147"/>
    </row>
    <row r="799">
      <c r="P799" s="147"/>
    </row>
    <row r="800">
      <c r="P800" s="147"/>
    </row>
    <row r="801">
      <c r="P801" s="147"/>
    </row>
    <row r="802">
      <c r="P802" s="147"/>
    </row>
    <row r="803">
      <c r="P803" s="147"/>
    </row>
    <row r="804">
      <c r="P804" s="147"/>
    </row>
    <row r="805">
      <c r="P805" s="147"/>
    </row>
    <row r="806">
      <c r="P806" s="147"/>
    </row>
    <row r="807">
      <c r="P807" s="147"/>
    </row>
    <row r="808">
      <c r="P808" s="147"/>
    </row>
    <row r="809">
      <c r="P809" s="147"/>
    </row>
    <row r="810">
      <c r="P810" s="147"/>
    </row>
    <row r="811">
      <c r="P811" s="147"/>
    </row>
    <row r="812">
      <c r="P812" s="147"/>
    </row>
    <row r="813">
      <c r="P813" s="147"/>
    </row>
    <row r="814">
      <c r="P814" s="147"/>
    </row>
    <row r="815">
      <c r="P815" s="147"/>
    </row>
    <row r="816">
      <c r="P816" s="147"/>
    </row>
    <row r="817">
      <c r="P817" s="147"/>
    </row>
    <row r="818">
      <c r="P818" s="147"/>
    </row>
    <row r="819">
      <c r="P819" s="147"/>
    </row>
    <row r="820">
      <c r="P820" s="147"/>
    </row>
    <row r="821">
      <c r="P821" s="147"/>
    </row>
    <row r="822">
      <c r="P822" s="147"/>
    </row>
    <row r="823">
      <c r="P823" s="147"/>
    </row>
    <row r="824">
      <c r="P824" s="147"/>
    </row>
    <row r="825">
      <c r="P825" s="147"/>
    </row>
    <row r="826">
      <c r="P826" s="147"/>
    </row>
    <row r="827">
      <c r="P827" s="147"/>
    </row>
    <row r="828">
      <c r="P828" s="147"/>
    </row>
    <row r="829">
      <c r="P829" s="147"/>
    </row>
    <row r="830">
      <c r="P830" s="147"/>
    </row>
    <row r="831">
      <c r="P831" s="147"/>
    </row>
    <row r="832">
      <c r="P832" s="147"/>
    </row>
    <row r="833">
      <c r="P833" s="147"/>
    </row>
    <row r="834">
      <c r="P834" s="147"/>
    </row>
    <row r="835">
      <c r="P835" s="147"/>
    </row>
    <row r="836">
      <c r="P836" s="147"/>
    </row>
    <row r="837">
      <c r="P837" s="147"/>
    </row>
    <row r="838">
      <c r="P838" s="147"/>
    </row>
    <row r="839">
      <c r="P839" s="147"/>
    </row>
    <row r="840">
      <c r="P840" s="147"/>
    </row>
    <row r="841">
      <c r="P841" s="147"/>
    </row>
    <row r="842">
      <c r="P842" s="147"/>
    </row>
    <row r="843">
      <c r="P843" s="147"/>
    </row>
    <row r="844">
      <c r="P844" s="147"/>
    </row>
    <row r="845">
      <c r="P845" s="147"/>
    </row>
    <row r="846">
      <c r="P846" s="147"/>
    </row>
    <row r="847">
      <c r="P847" s="147"/>
    </row>
    <row r="848">
      <c r="P848" s="147"/>
    </row>
    <row r="849">
      <c r="P849" s="147"/>
    </row>
    <row r="850">
      <c r="P850" s="147"/>
    </row>
    <row r="851">
      <c r="P851" s="147"/>
    </row>
    <row r="852">
      <c r="P852" s="147"/>
    </row>
    <row r="853">
      <c r="P853" s="147"/>
    </row>
    <row r="854">
      <c r="P854" s="147"/>
    </row>
    <row r="855">
      <c r="P855" s="147"/>
    </row>
    <row r="856">
      <c r="P856" s="147"/>
    </row>
    <row r="857">
      <c r="P857" s="147"/>
    </row>
    <row r="858">
      <c r="P858" s="147"/>
    </row>
    <row r="859">
      <c r="P859" s="147"/>
    </row>
    <row r="860">
      <c r="P860" s="147"/>
    </row>
    <row r="861">
      <c r="P861" s="147"/>
    </row>
    <row r="862">
      <c r="P862" s="147"/>
    </row>
    <row r="863">
      <c r="P863" s="147"/>
    </row>
    <row r="864">
      <c r="P864" s="147"/>
    </row>
    <row r="865">
      <c r="P865" s="147"/>
    </row>
    <row r="866">
      <c r="P866" s="147"/>
    </row>
    <row r="867">
      <c r="P867" s="147"/>
    </row>
    <row r="868">
      <c r="P868" s="147"/>
    </row>
    <row r="869">
      <c r="P869" s="147"/>
    </row>
    <row r="870">
      <c r="P870" s="147"/>
    </row>
    <row r="871">
      <c r="P871" s="147"/>
    </row>
    <row r="872">
      <c r="P872" s="147"/>
    </row>
    <row r="873">
      <c r="P873" s="147"/>
    </row>
    <row r="874">
      <c r="P874" s="147"/>
    </row>
    <row r="875">
      <c r="P875" s="147"/>
    </row>
    <row r="876">
      <c r="P876" s="147"/>
    </row>
    <row r="877">
      <c r="P877" s="147"/>
    </row>
    <row r="878">
      <c r="P878" s="147"/>
    </row>
    <row r="879">
      <c r="P879" s="147"/>
    </row>
    <row r="880">
      <c r="P880" s="147"/>
    </row>
    <row r="881">
      <c r="P881" s="147"/>
    </row>
    <row r="882">
      <c r="P882" s="147"/>
    </row>
    <row r="883">
      <c r="P883" s="147"/>
    </row>
    <row r="884">
      <c r="P884" s="147"/>
    </row>
    <row r="885">
      <c r="P885" s="147"/>
    </row>
    <row r="886">
      <c r="P886" s="147"/>
    </row>
    <row r="887">
      <c r="P887" s="147"/>
    </row>
    <row r="888">
      <c r="P888" s="147"/>
    </row>
    <row r="889">
      <c r="P889" s="147"/>
    </row>
    <row r="890">
      <c r="P890" s="147"/>
    </row>
    <row r="891">
      <c r="P891" s="147"/>
    </row>
    <row r="892">
      <c r="P892" s="147"/>
    </row>
    <row r="893">
      <c r="P893" s="147"/>
    </row>
    <row r="894">
      <c r="P894" s="147"/>
    </row>
    <row r="895">
      <c r="P895" s="147"/>
    </row>
    <row r="896">
      <c r="P896" s="147"/>
    </row>
    <row r="897">
      <c r="P897" s="147"/>
    </row>
    <row r="898">
      <c r="P898" s="147"/>
    </row>
    <row r="899">
      <c r="P899" s="147"/>
    </row>
    <row r="900">
      <c r="P900" s="147"/>
    </row>
    <row r="901">
      <c r="P901" s="147"/>
    </row>
    <row r="902">
      <c r="P902" s="147"/>
    </row>
    <row r="903">
      <c r="P903" s="147"/>
    </row>
    <row r="904">
      <c r="P904" s="147"/>
    </row>
    <row r="905">
      <c r="P905" s="147"/>
    </row>
    <row r="906">
      <c r="P906" s="147"/>
    </row>
    <row r="907">
      <c r="P907" s="147"/>
    </row>
    <row r="908">
      <c r="P908" s="147"/>
    </row>
    <row r="909">
      <c r="P909" s="147"/>
    </row>
    <row r="910">
      <c r="P910" s="147"/>
    </row>
    <row r="911">
      <c r="P911" s="147"/>
    </row>
    <row r="912">
      <c r="P912" s="147"/>
    </row>
    <row r="913">
      <c r="P913" s="147"/>
    </row>
    <row r="914">
      <c r="P914" s="147"/>
    </row>
    <row r="915">
      <c r="P915" s="147"/>
    </row>
    <row r="916">
      <c r="P916" s="147"/>
    </row>
    <row r="917">
      <c r="P917" s="147"/>
    </row>
    <row r="918">
      <c r="P918" s="147"/>
    </row>
    <row r="919">
      <c r="P919" s="147"/>
    </row>
    <row r="920">
      <c r="P920" s="147"/>
    </row>
    <row r="921">
      <c r="P921" s="147"/>
    </row>
    <row r="922">
      <c r="P922" s="147"/>
    </row>
    <row r="923">
      <c r="P923" s="147"/>
    </row>
    <row r="924">
      <c r="P924" s="147"/>
    </row>
    <row r="925">
      <c r="P925" s="147"/>
    </row>
    <row r="926">
      <c r="P926" s="147"/>
    </row>
    <row r="927">
      <c r="P927" s="147"/>
    </row>
    <row r="928">
      <c r="P928" s="147"/>
    </row>
    <row r="929">
      <c r="P929" s="147"/>
    </row>
    <row r="930">
      <c r="P930" s="147"/>
    </row>
    <row r="931">
      <c r="P931" s="147"/>
    </row>
    <row r="932">
      <c r="P932" s="147"/>
    </row>
    <row r="933">
      <c r="P933" s="147"/>
    </row>
    <row r="934">
      <c r="P934" s="147"/>
    </row>
    <row r="935">
      <c r="P935" s="147"/>
    </row>
    <row r="936">
      <c r="P936" s="147"/>
    </row>
    <row r="937">
      <c r="P937" s="147"/>
    </row>
    <row r="938">
      <c r="P938" s="147"/>
    </row>
    <row r="939">
      <c r="P939" s="147"/>
    </row>
    <row r="940">
      <c r="P940" s="147"/>
    </row>
    <row r="941">
      <c r="P941" s="147"/>
    </row>
    <row r="942">
      <c r="P942" s="147"/>
    </row>
    <row r="943">
      <c r="P943" s="147"/>
    </row>
    <row r="944">
      <c r="P944" s="147"/>
    </row>
    <row r="945">
      <c r="P945" s="147"/>
    </row>
    <row r="946">
      <c r="P946" s="147"/>
    </row>
    <row r="947">
      <c r="P947" s="147"/>
    </row>
    <row r="948">
      <c r="P948" s="147"/>
    </row>
    <row r="949">
      <c r="P949" s="147"/>
    </row>
    <row r="950">
      <c r="P950" s="147"/>
    </row>
    <row r="951">
      <c r="P951" s="147"/>
    </row>
    <row r="952">
      <c r="P952" s="147"/>
    </row>
    <row r="953">
      <c r="P953" s="147"/>
    </row>
    <row r="954">
      <c r="P954" s="147"/>
    </row>
    <row r="955">
      <c r="P955" s="147"/>
    </row>
    <row r="956">
      <c r="P956" s="147"/>
    </row>
    <row r="957">
      <c r="P957" s="147"/>
    </row>
    <row r="958">
      <c r="P958" s="147"/>
    </row>
    <row r="959">
      <c r="P959" s="147"/>
    </row>
    <row r="960">
      <c r="P960" s="147"/>
    </row>
    <row r="961">
      <c r="P961" s="147"/>
    </row>
    <row r="962">
      <c r="P962" s="147"/>
    </row>
    <row r="963">
      <c r="P963" s="147"/>
    </row>
    <row r="964">
      <c r="P964" s="147"/>
    </row>
    <row r="965">
      <c r="P965" s="147"/>
    </row>
    <row r="966">
      <c r="P966" s="147"/>
    </row>
    <row r="967">
      <c r="P967" s="147"/>
    </row>
    <row r="968">
      <c r="P968" s="147"/>
    </row>
    <row r="969">
      <c r="P969" s="147"/>
    </row>
    <row r="970">
      <c r="P970" s="147"/>
    </row>
    <row r="971">
      <c r="P971" s="147"/>
    </row>
    <row r="972">
      <c r="P972" s="147"/>
    </row>
    <row r="973">
      <c r="P973" s="147"/>
    </row>
    <row r="974">
      <c r="P974" s="147"/>
    </row>
    <row r="975">
      <c r="P975" s="147"/>
    </row>
    <row r="976">
      <c r="P976" s="147"/>
    </row>
    <row r="977">
      <c r="P977" s="147"/>
    </row>
    <row r="978">
      <c r="P978" s="147"/>
    </row>
    <row r="979">
      <c r="P979" s="147"/>
    </row>
    <row r="980">
      <c r="P980" s="147"/>
    </row>
    <row r="981">
      <c r="P981" s="147"/>
    </row>
    <row r="982">
      <c r="P982" s="147"/>
    </row>
    <row r="983">
      <c r="P983" s="147"/>
    </row>
    <row r="984">
      <c r="P984" s="147"/>
    </row>
    <row r="985">
      <c r="P985" s="147"/>
    </row>
    <row r="986">
      <c r="P986" s="147"/>
    </row>
    <row r="987">
      <c r="P987" s="147"/>
    </row>
    <row r="988">
      <c r="P988" s="147"/>
    </row>
    <row r="989">
      <c r="P989" s="147"/>
    </row>
    <row r="990">
      <c r="P990" s="147"/>
    </row>
    <row r="991">
      <c r="P991" s="147"/>
    </row>
    <row r="992">
      <c r="P992" s="147"/>
    </row>
    <row r="993">
      <c r="P993" s="147"/>
    </row>
    <row r="994">
      <c r="P994" s="147"/>
    </row>
    <row r="995">
      <c r="P995" s="147"/>
    </row>
    <row r="996">
      <c r="P996" s="147"/>
    </row>
    <row r="997">
      <c r="P997" s="147"/>
    </row>
    <row r="998">
      <c r="P998" s="147"/>
    </row>
    <row r="999">
      <c r="P999" s="147"/>
    </row>
    <row r="1000">
      <c r="P1000" s="147"/>
    </row>
    <row r="1001">
      <c r="P1001" s="147"/>
    </row>
    <row r="1002">
      <c r="P1002" s="147"/>
    </row>
    <row r="1003">
      <c r="P1003" s="147"/>
    </row>
    <row r="1004">
      <c r="P1004" s="147"/>
    </row>
    <row r="1005">
      <c r="P1005" s="147"/>
    </row>
    <row r="1006">
      <c r="P1006" s="147"/>
    </row>
    <row r="1007">
      <c r="P1007" s="147"/>
    </row>
    <row r="1008">
      <c r="P1008" s="147"/>
    </row>
    <row r="1009">
      <c r="P1009" s="147"/>
    </row>
    <row r="1010">
      <c r="P1010" s="147"/>
    </row>
    <row r="1011">
      <c r="P1011" s="147"/>
    </row>
    <row r="1012">
      <c r="P1012" s="147"/>
    </row>
    <row r="1013">
      <c r="P1013" s="147"/>
    </row>
    <row r="1014">
      <c r="P1014" s="147"/>
    </row>
    <row r="1015">
      <c r="P1015" s="147"/>
    </row>
    <row r="1016">
      <c r="P1016" s="147"/>
    </row>
    <row r="1017">
      <c r="P1017" s="147"/>
    </row>
    <row r="1018">
      <c r="P1018" s="147"/>
    </row>
    <row r="1019">
      <c r="P1019" s="147"/>
    </row>
    <row r="1020">
      <c r="P1020" s="147"/>
    </row>
    <row r="1021">
      <c r="P1021" s="147"/>
    </row>
    <row r="1022">
      <c r="P1022" s="147"/>
    </row>
    <row r="1023">
      <c r="P1023" s="147"/>
    </row>
    <row r="1024">
      <c r="P1024" s="147"/>
    </row>
    <row r="1025">
      <c r="P1025" s="147"/>
    </row>
    <row r="1026">
      <c r="P1026" s="147"/>
    </row>
    <row r="1027">
      <c r="P1027" s="147"/>
    </row>
    <row r="1028">
      <c r="P1028" s="147"/>
    </row>
    <row r="1029">
      <c r="P1029" s="147"/>
    </row>
    <row r="1030">
      <c r="P1030" s="147"/>
    </row>
    <row r="1031">
      <c r="P1031" s="147"/>
    </row>
    <row r="1032">
      <c r="P1032" s="147"/>
    </row>
    <row r="1033">
      <c r="P1033" s="147"/>
    </row>
    <row r="1034">
      <c r="P1034" s="147"/>
    </row>
    <row r="1035">
      <c r="P1035" s="147"/>
    </row>
    <row r="1036">
      <c r="P1036" s="147"/>
    </row>
    <row r="1037">
      <c r="P1037" s="147"/>
    </row>
    <row r="1038">
      <c r="P1038" s="147"/>
    </row>
    <row r="1039">
      <c r="P1039" s="147"/>
    </row>
    <row r="1040">
      <c r="P1040" s="147"/>
    </row>
    <row r="1041">
      <c r="P1041" s="147"/>
    </row>
    <row r="1042">
      <c r="P1042" s="147"/>
    </row>
    <row r="1043">
      <c r="P1043" s="147"/>
    </row>
    <row r="1044">
      <c r="P1044" s="147"/>
    </row>
    <row r="1045">
      <c r="P1045" s="147"/>
    </row>
    <row r="1046">
      <c r="P1046" s="147"/>
    </row>
    <row r="1047">
      <c r="P1047" s="147"/>
    </row>
    <row r="1048">
      <c r="P1048" s="147"/>
    </row>
    <row r="1049">
      <c r="P1049" s="147"/>
    </row>
    <row r="1050">
      <c r="P1050" s="147"/>
    </row>
    <row r="1051">
      <c r="P1051" s="147"/>
    </row>
    <row r="1052">
      <c r="P1052" s="147"/>
    </row>
    <row r="1053">
      <c r="P1053" s="147"/>
    </row>
    <row r="1054">
      <c r="P1054" s="147"/>
    </row>
    <row r="1055">
      <c r="P1055" s="147"/>
    </row>
    <row r="1056">
      <c r="P1056" s="147"/>
    </row>
    <row r="1057">
      <c r="P1057" s="147"/>
    </row>
    <row r="1058">
      <c r="P1058" s="147"/>
    </row>
    <row r="1059">
      <c r="P1059" s="147"/>
    </row>
    <row r="1060">
      <c r="P1060" s="147"/>
    </row>
    <row r="1061">
      <c r="P1061" s="147"/>
    </row>
    <row r="1062">
      <c r="P1062" s="147"/>
    </row>
    <row r="1063">
      <c r="P1063" s="147"/>
    </row>
    <row r="1064">
      <c r="P1064" s="147"/>
    </row>
    <row r="1065">
      <c r="P1065" s="147"/>
    </row>
    <row r="1066">
      <c r="P1066" s="147"/>
    </row>
    <row r="1067">
      <c r="P1067" s="147"/>
    </row>
    <row r="1068">
      <c r="P1068" s="147"/>
    </row>
    <row r="1069">
      <c r="P1069" s="147"/>
    </row>
    <row r="1070">
      <c r="P1070" s="147"/>
    </row>
    <row r="1071">
      <c r="P1071" s="147"/>
    </row>
    <row r="1072">
      <c r="P1072" s="147"/>
    </row>
    <row r="1073">
      <c r="P1073" s="147"/>
    </row>
    <row r="1074">
      <c r="P1074" s="147"/>
    </row>
    <row r="1075">
      <c r="P1075" s="147"/>
    </row>
    <row r="1076">
      <c r="P1076" s="147"/>
    </row>
    <row r="1077">
      <c r="P1077" s="147"/>
    </row>
    <row r="1078">
      <c r="P1078" s="147"/>
    </row>
    <row r="1079">
      <c r="P1079" s="147"/>
    </row>
    <row r="1080">
      <c r="P1080" s="147"/>
    </row>
    <row r="1081">
      <c r="P1081" s="147"/>
    </row>
    <row r="1082">
      <c r="P1082" s="147"/>
    </row>
    <row r="1083">
      <c r="P1083" s="147"/>
    </row>
    <row r="1084">
      <c r="P1084" s="147"/>
    </row>
    <row r="1085">
      <c r="P1085" s="147"/>
    </row>
    <row r="1086">
      <c r="P1086" s="147"/>
    </row>
    <row r="1087">
      <c r="P1087" s="147"/>
    </row>
    <row r="1088">
      <c r="P1088" s="147"/>
    </row>
    <row r="1089">
      <c r="P1089" s="147"/>
    </row>
    <row r="1090">
      <c r="P1090" s="147"/>
    </row>
    <row r="1091">
      <c r="P1091" s="147"/>
    </row>
    <row r="1092">
      <c r="P1092" s="147"/>
    </row>
    <row r="1093">
      <c r="P1093" s="147"/>
    </row>
    <row r="1094">
      <c r="P1094" s="147"/>
    </row>
    <row r="1095">
      <c r="P1095" s="147"/>
    </row>
    <row r="1096">
      <c r="P1096" s="147"/>
    </row>
    <row r="1097">
      <c r="P1097" s="147"/>
    </row>
    <row r="1098">
      <c r="P1098" s="147"/>
    </row>
    <row r="1099">
      <c r="P1099" s="147"/>
    </row>
    <row r="1100">
      <c r="P1100" s="147"/>
    </row>
    <row r="1101">
      <c r="P1101" s="147"/>
    </row>
    <row r="1102">
      <c r="P1102" s="147"/>
    </row>
    <row r="1103">
      <c r="P1103" s="147"/>
    </row>
    <row r="1104">
      <c r="P1104" s="147"/>
    </row>
    <row r="1105">
      <c r="P1105" s="147"/>
    </row>
    <row r="1106">
      <c r="P1106" s="147"/>
    </row>
    <row r="1107">
      <c r="P1107" s="147"/>
    </row>
    <row r="1108">
      <c r="P1108" s="147"/>
    </row>
    <row r="1109">
      <c r="P1109" s="147"/>
    </row>
    <row r="1110">
      <c r="P1110" s="147"/>
    </row>
    <row r="1111">
      <c r="P1111" s="147"/>
    </row>
    <row r="1112">
      <c r="P1112" s="147"/>
    </row>
    <row r="1113">
      <c r="P1113" s="147"/>
    </row>
    <row r="1114">
      <c r="P1114" s="147"/>
    </row>
    <row r="1115">
      <c r="P1115" s="147"/>
    </row>
    <row r="1116">
      <c r="P1116" s="147"/>
    </row>
    <row r="1117">
      <c r="P1117" s="147"/>
    </row>
    <row r="1118">
      <c r="P1118" s="147"/>
    </row>
    <row r="1119">
      <c r="P1119" s="147"/>
    </row>
    <row r="1120">
      <c r="P1120" s="147"/>
    </row>
    <row r="1121">
      <c r="P1121" s="147"/>
    </row>
    <row r="1122">
      <c r="P1122" s="147"/>
    </row>
    <row r="1123">
      <c r="P1123" s="147"/>
    </row>
    <row r="1124">
      <c r="P1124" s="147"/>
    </row>
    <row r="1125">
      <c r="P1125" s="147"/>
    </row>
    <row r="1126">
      <c r="P1126" s="147"/>
    </row>
    <row r="1127">
      <c r="P1127" s="147"/>
    </row>
    <row r="1128">
      <c r="P1128" s="147"/>
    </row>
    <row r="1129">
      <c r="P1129" s="147"/>
    </row>
    <row r="1130">
      <c r="P1130" s="147"/>
    </row>
    <row r="1131">
      <c r="P1131" s="147"/>
    </row>
    <row r="1132">
      <c r="P1132" s="147"/>
    </row>
    <row r="1133">
      <c r="P1133" s="147"/>
    </row>
    <row r="1134">
      <c r="P1134" s="147"/>
    </row>
    <row r="1135">
      <c r="P1135" s="147"/>
    </row>
    <row r="1136">
      <c r="P1136" s="147"/>
    </row>
    <row r="1137">
      <c r="P1137" s="147"/>
    </row>
    <row r="1138">
      <c r="P1138" s="147"/>
    </row>
    <row r="1139">
      <c r="P1139" s="147"/>
    </row>
    <row r="1140">
      <c r="P1140" s="147"/>
    </row>
    <row r="1141">
      <c r="P1141" s="147"/>
    </row>
    <row r="1142">
      <c r="P1142" s="147"/>
    </row>
    <row r="1143">
      <c r="P1143" s="147"/>
    </row>
    <row r="1144">
      <c r="P1144" s="147"/>
    </row>
    <row r="1145">
      <c r="P1145" s="147"/>
    </row>
    <row r="1146">
      <c r="P1146" s="147"/>
    </row>
    <row r="1147">
      <c r="P1147" s="147"/>
    </row>
    <row r="1148">
      <c r="P1148" s="147"/>
    </row>
    <row r="1149">
      <c r="P1149" s="147"/>
    </row>
    <row r="1150">
      <c r="P1150" s="147"/>
    </row>
    <row r="1151">
      <c r="P1151" s="147"/>
    </row>
    <row r="1152">
      <c r="P1152" s="147"/>
    </row>
    <row r="1153">
      <c r="P1153" s="147"/>
    </row>
    <row r="1154">
      <c r="P1154" s="147"/>
    </row>
    <row r="1155">
      <c r="P1155" s="147"/>
    </row>
    <row r="1156">
      <c r="P1156" s="147"/>
    </row>
    <row r="1157">
      <c r="P1157" s="147"/>
    </row>
    <row r="1158">
      <c r="P1158" s="147"/>
    </row>
    <row r="1159">
      <c r="P1159" s="147"/>
    </row>
    <row r="1160">
      <c r="P1160" s="147"/>
    </row>
    <row r="1161">
      <c r="P1161" s="147"/>
    </row>
    <row r="1162">
      <c r="P1162" s="147"/>
    </row>
    <row r="1163">
      <c r="P1163" s="147"/>
    </row>
    <row r="1164">
      <c r="P1164" s="147"/>
    </row>
    <row r="1165">
      <c r="P1165" s="147"/>
    </row>
    <row r="1166">
      <c r="P1166" s="147"/>
    </row>
    <row r="1167">
      <c r="P1167" s="147"/>
    </row>
    <row r="1168">
      <c r="P1168" s="147"/>
    </row>
    <row r="1169">
      <c r="P1169" s="147"/>
    </row>
    <row r="1170">
      <c r="P1170" s="147"/>
    </row>
    <row r="1171">
      <c r="P1171" s="147"/>
    </row>
    <row r="1172">
      <c r="P1172" s="147"/>
    </row>
    <row r="1173">
      <c r="P1173" s="147"/>
    </row>
    <row r="1174">
      <c r="P1174" s="147"/>
    </row>
    <row r="1175">
      <c r="P1175" s="147"/>
    </row>
    <row r="1176">
      <c r="P1176" s="147"/>
    </row>
    <row r="1177">
      <c r="P1177" s="147"/>
    </row>
    <row r="1178">
      <c r="P1178" s="147"/>
    </row>
    <row r="1179">
      <c r="P1179" s="147"/>
    </row>
    <row r="1180">
      <c r="P1180" s="147"/>
    </row>
    <row r="1181">
      <c r="P1181" s="147"/>
    </row>
    <row r="1182">
      <c r="P1182" s="147"/>
    </row>
    <row r="1183">
      <c r="P1183" s="147"/>
    </row>
    <row r="1184">
      <c r="P1184" s="147"/>
    </row>
    <row r="1185">
      <c r="P1185" s="147"/>
    </row>
    <row r="1186">
      <c r="P1186" s="147"/>
    </row>
    <row r="1187">
      <c r="P1187" s="147"/>
    </row>
    <row r="1188">
      <c r="P1188" s="147"/>
    </row>
    <row r="1189">
      <c r="P1189" s="147"/>
    </row>
    <row r="1190">
      <c r="P1190" s="147"/>
    </row>
    <row r="1191">
      <c r="P1191" s="147"/>
    </row>
    <row r="1192">
      <c r="P1192" s="147"/>
    </row>
    <row r="1193">
      <c r="P1193" s="147"/>
    </row>
    <row r="1194">
      <c r="P1194" s="147"/>
    </row>
    <row r="1195">
      <c r="P1195" s="147"/>
    </row>
    <row r="1196">
      <c r="P1196" s="147"/>
    </row>
    <row r="1197">
      <c r="P1197" s="147"/>
    </row>
    <row r="1198">
      <c r="P1198" s="147"/>
    </row>
    <row r="1199">
      <c r="P1199" s="147"/>
    </row>
    <row r="1200">
      <c r="P1200" s="147"/>
    </row>
    <row r="1201">
      <c r="P1201" s="147"/>
    </row>
    <row r="1202">
      <c r="P1202" s="147"/>
    </row>
    <row r="1203">
      <c r="P1203" s="147"/>
    </row>
    <row r="1204">
      <c r="P1204" s="147"/>
    </row>
    <row r="1205">
      <c r="P1205" s="147"/>
    </row>
    <row r="1206">
      <c r="P1206" s="147"/>
    </row>
    <row r="1207">
      <c r="P1207" s="147"/>
    </row>
    <row r="1208">
      <c r="P1208" s="147"/>
    </row>
    <row r="1209">
      <c r="P1209" s="147"/>
    </row>
    <row r="1210">
      <c r="P1210" s="147"/>
    </row>
    <row r="1211">
      <c r="P1211" s="147"/>
    </row>
    <row r="1212">
      <c r="P1212" s="147"/>
    </row>
    <row r="1213">
      <c r="P1213" s="147"/>
    </row>
    <row r="1214">
      <c r="P1214" s="147"/>
    </row>
    <row r="1215">
      <c r="P1215" s="147"/>
    </row>
    <row r="1216">
      <c r="P1216" s="147"/>
    </row>
    <row r="1217">
      <c r="P1217" s="147"/>
    </row>
    <row r="1218">
      <c r="P1218" s="147"/>
    </row>
    <row r="1219">
      <c r="P1219" s="147"/>
    </row>
    <row r="1220">
      <c r="P1220" s="147"/>
    </row>
    <row r="1221">
      <c r="P1221" s="147"/>
    </row>
    <row r="1222">
      <c r="P1222" s="147"/>
    </row>
    <row r="1223">
      <c r="P1223" s="147"/>
    </row>
    <row r="1224">
      <c r="P1224" s="147"/>
    </row>
    <row r="1225">
      <c r="P1225" s="147"/>
    </row>
    <row r="1226">
      <c r="P1226" s="147"/>
    </row>
    <row r="1227">
      <c r="P1227" s="147"/>
    </row>
    <row r="1228">
      <c r="P1228" s="147"/>
    </row>
    <row r="1229">
      <c r="P1229" s="147"/>
    </row>
    <row r="1230">
      <c r="P1230" s="147"/>
    </row>
    <row r="1231">
      <c r="P1231" s="147"/>
    </row>
    <row r="1232">
      <c r="P1232" s="147"/>
    </row>
    <row r="1233">
      <c r="P1233" s="147"/>
    </row>
    <row r="1234">
      <c r="P1234" s="147"/>
    </row>
    <row r="1235">
      <c r="P1235" s="147"/>
    </row>
    <row r="1236">
      <c r="P1236" s="147"/>
    </row>
    <row r="1237">
      <c r="P1237" s="147"/>
    </row>
    <row r="1238">
      <c r="P1238" s="147"/>
    </row>
    <row r="1239">
      <c r="P1239" s="147"/>
    </row>
    <row r="1240">
      <c r="P1240" s="147"/>
    </row>
    <row r="1241">
      <c r="P1241" s="147"/>
    </row>
    <row r="1242">
      <c r="P1242" s="147"/>
    </row>
    <row r="1243">
      <c r="P1243" s="147"/>
    </row>
    <row r="1244">
      <c r="P1244" s="147"/>
    </row>
    <row r="1245">
      <c r="P1245" s="147"/>
    </row>
    <row r="1246">
      <c r="P1246" s="147"/>
    </row>
    <row r="1247">
      <c r="P1247" s="147"/>
    </row>
    <row r="1248">
      <c r="P1248" s="147"/>
    </row>
    <row r="1249">
      <c r="P1249" s="147"/>
    </row>
    <row r="1250">
      <c r="P1250" s="147"/>
    </row>
    <row r="1251">
      <c r="P1251" s="147"/>
    </row>
    <row r="1252">
      <c r="P1252" s="147"/>
    </row>
    <row r="1253">
      <c r="P1253" s="147"/>
    </row>
    <row r="1254">
      <c r="P1254" s="147"/>
    </row>
    <row r="1255">
      <c r="P1255" s="147"/>
    </row>
    <row r="1256">
      <c r="P1256" s="147"/>
    </row>
    <row r="1257">
      <c r="P1257" s="147"/>
    </row>
    <row r="1258">
      <c r="P1258" s="147"/>
    </row>
    <row r="1259">
      <c r="P1259" s="147"/>
    </row>
    <row r="1260">
      <c r="P1260" s="147"/>
    </row>
    <row r="1261">
      <c r="P1261" s="147"/>
    </row>
    <row r="1262">
      <c r="P1262" s="147"/>
    </row>
    <row r="1263">
      <c r="P1263" s="147"/>
    </row>
    <row r="1264">
      <c r="P1264" s="147"/>
    </row>
    <row r="1265">
      <c r="P1265" s="147"/>
    </row>
    <row r="1266">
      <c r="P1266" s="147"/>
    </row>
    <row r="1267">
      <c r="P1267" s="147"/>
    </row>
    <row r="1268">
      <c r="P1268" s="147"/>
    </row>
    <row r="1269">
      <c r="P1269" s="147"/>
    </row>
    <row r="1270">
      <c r="P1270" s="147"/>
    </row>
    <row r="1271">
      <c r="P1271" s="147"/>
    </row>
    <row r="1272">
      <c r="P1272" s="147"/>
    </row>
    <row r="1273">
      <c r="P1273" s="147"/>
    </row>
    <row r="1274">
      <c r="P1274" s="147"/>
    </row>
    <row r="1275">
      <c r="P1275" s="147"/>
    </row>
    <row r="1276">
      <c r="P1276" s="147"/>
    </row>
    <row r="1277">
      <c r="P1277" s="147"/>
    </row>
    <row r="1278">
      <c r="P1278" s="147"/>
    </row>
    <row r="1279">
      <c r="P1279" s="147"/>
    </row>
  </sheetData>
  <mergeCells count="219">
    <mergeCell ref="G327:G331"/>
    <mergeCell ref="G340:G344"/>
    <mergeCell ref="G345:G350"/>
    <mergeCell ref="G351:G355"/>
    <mergeCell ref="F297:G300"/>
    <mergeCell ref="F301:G304"/>
    <mergeCell ref="F305:F306"/>
    <mergeCell ref="F307:F309"/>
    <mergeCell ref="F310:F311"/>
    <mergeCell ref="F317:F361"/>
    <mergeCell ref="G318:G322"/>
    <mergeCell ref="F486:G489"/>
    <mergeCell ref="F490:G493"/>
    <mergeCell ref="F460:F476"/>
    <mergeCell ref="G461:G465"/>
    <mergeCell ref="G466:G470"/>
    <mergeCell ref="G471:G475"/>
    <mergeCell ref="F477:F478"/>
    <mergeCell ref="F481:F483"/>
    <mergeCell ref="F484:F485"/>
    <mergeCell ref="E486:E504"/>
    <mergeCell ref="E505:E523"/>
    <mergeCell ref="E255:E273"/>
    <mergeCell ref="E274:E292"/>
    <mergeCell ref="E293:E311"/>
    <mergeCell ref="E317:E361"/>
    <mergeCell ref="E362:E404"/>
    <mergeCell ref="E405:E434"/>
    <mergeCell ref="E435:E485"/>
    <mergeCell ref="F130:G133"/>
    <mergeCell ref="F134:G137"/>
    <mergeCell ref="F138:G141"/>
    <mergeCell ref="F149:G152"/>
    <mergeCell ref="F153:G156"/>
    <mergeCell ref="F157:G160"/>
    <mergeCell ref="F161:F162"/>
    <mergeCell ref="G208:G212"/>
    <mergeCell ref="F217:G220"/>
    <mergeCell ref="F221:G224"/>
    <mergeCell ref="F225:G228"/>
    <mergeCell ref="F172:G175"/>
    <mergeCell ref="F176:G179"/>
    <mergeCell ref="E187:E216"/>
    <mergeCell ref="F187:F216"/>
    <mergeCell ref="G187:G192"/>
    <mergeCell ref="G202:G207"/>
    <mergeCell ref="E217:E235"/>
    <mergeCell ref="F229:F230"/>
    <mergeCell ref="F231:F233"/>
    <mergeCell ref="E236:E254"/>
    <mergeCell ref="F248:F249"/>
    <mergeCell ref="F250:F252"/>
    <mergeCell ref="F253:F254"/>
    <mergeCell ref="F272:F273"/>
    <mergeCell ref="F234:F235"/>
    <mergeCell ref="F236:G239"/>
    <mergeCell ref="F240:G243"/>
    <mergeCell ref="F244:G247"/>
    <mergeCell ref="F255:G258"/>
    <mergeCell ref="F259:G262"/>
    <mergeCell ref="F263:G266"/>
    <mergeCell ref="F517:F518"/>
    <mergeCell ref="F519:F521"/>
    <mergeCell ref="F522:F523"/>
    <mergeCell ref="F494:G497"/>
    <mergeCell ref="F498:F499"/>
    <mergeCell ref="F500:F502"/>
    <mergeCell ref="F503:F504"/>
    <mergeCell ref="F505:G508"/>
    <mergeCell ref="F509:G512"/>
    <mergeCell ref="F513:G516"/>
    <mergeCell ref="Q172:Q175"/>
    <mergeCell ref="Q176:Q179"/>
    <mergeCell ref="F163:F165"/>
    <mergeCell ref="F166:F167"/>
    <mergeCell ref="F168:G171"/>
    <mergeCell ref="O168:O171"/>
    <mergeCell ref="Q168:Q171"/>
    <mergeCell ref="O172:O175"/>
    <mergeCell ref="O176:O179"/>
    <mergeCell ref="F78:G81"/>
    <mergeCell ref="F82:G85"/>
    <mergeCell ref="Q82:Q85"/>
    <mergeCell ref="Q86:Q89"/>
    <mergeCell ref="Q90:Q93"/>
    <mergeCell ref="O94:O98"/>
    <mergeCell ref="Q94:Q98"/>
    <mergeCell ref="E78:E81"/>
    <mergeCell ref="F86:G89"/>
    <mergeCell ref="A71:A72"/>
    <mergeCell ref="E71:E72"/>
    <mergeCell ref="I77:N77"/>
    <mergeCell ref="O78:O81"/>
    <mergeCell ref="O82:O85"/>
    <mergeCell ref="O86:O89"/>
    <mergeCell ref="O90:O93"/>
    <mergeCell ref="F77:H77"/>
    <mergeCell ref="F90:G93"/>
    <mergeCell ref="G94:G98"/>
    <mergeCell ref="G108:G113"/>
    <mergeCell ref="G114:G118"/>
    <mergeCell ref="O130:O133"/>
    <mergeCell ref="O134:O137"/>
    <mergeCell ref="E130:E148"/>
    <mergeCell ref="E149:E167"/>
    <mergeCell ref="E168:E186"/>
    <mergeCell ref="E82:E129"/>
    <mergeCell ref="F94:F124"/>
    <mergeCell ref="F125:F127"/>
    <mergeCell ref="F128:F129"/>
    <mergeCell ref="F142:F143"/>
    <mergeCell ref="F144:F146"/>
    <mergeCell ref="F147:F148"/>
    <mergeCell ref="F180:F181"/>
    <mergeCell ref="F182:F184"/>
    <mergeCell ref="F185:F186"/>
    <mergeCell ref="F291:F292"/>
    <mergeCell ref="F293:G296"/>
    <mergeCell ref="F316:H316"/>
    <mergeCell ref="I316:N316"/>
    <mergeCell ref="F267:F268"/>
    <mergeCell ref="F269:F271"/>
    <mergeCell ref="F274:G277"/>
    <mergeCell ref="F278:G281"/>
    <mergeCell ref="F282:G285"/>
    <mergeCell ref="F286:F287"/>
    <mergeCell ref="F288:F290"/>
    <mergeCell ref="F403:F404"/>
    <mergeCell ref="F405:G408"/>
    <mergeCell ref="F362:G365"/>
    <mergeCell ref="F366:G369"/>
    <mergeCell ref="F370:G373"/>
    <mergeCell ref="F374:F399"/>
    <mergeCell ref="G379:G381"/>
    <mergeCell ref="G391:G393"/>
    <mergeCell ref="F400:F402"/>
    <mergeCell ref="O318:O322"/>
    <mergeCell ref="O327:O331"/>
    <mergeCell ref="O340:O344"/>
    <mergeCell ref="O362:O365"/>
    <mergeCell ref="O366:O369"/>
    <mergeCell ref="O370:O373"/>
    <mergeCell ref="O405:O408"/>
    <mergeCell ref="O494:O497"/>
    <mergeCell ref="O505:O508"/>
    <mergeCell ref="O509:O512"/>
    <mergeCell ref="O513:O516"/>
    <mergeCell ref="O409:O412"/>
    <mergeCell ref="O413:O416"/>
    <mergeCell ref="O435:O438"/>
    <mergeCell ref="O449:O452"/>
    <mergeCell ref="O461:O464"/>
    <mergeCell ref="O486:O489"/>
    <mergeCell ref="O490:O493"/>
    <mergeCell ref="Q130:Q133"/>
    <mergeCell ref="Q134:Q137"/>
    <mergeCell ref="O138:O141"/>
    <mergeCell ref="Q138:Q141"/>
    <mergeCell ref="O149:O152"/>
    <mergeCell ref="Q149:Q152"/>
    <mergeCell ref="Q153:Q156"/>
    <mergeCell ref="Q157:Q160"/>
    <mergeCell ref="O153:O156"/>
    <mergeCell ref="O157:O160"/>
    <mergeCell ref="O187:O192"/>
    <mergeCell ref="Q187:Q192"/>
    <mergeCell ref="O217:O220"/>
    <mergeCell ref="Q217:Q220"/>
    <mergeCell ref="Q221:Q224"/>
    <mergeCell ref="O221:O224"/>
    <mergeCell ref="O225:O228"/>
    <mergeCell ref="O236:O239"/>
    <mergeCell ref="O240:O243"/>
    <mergeCell ref="O244:O247"/>
    <mergeCell ref="O255:O258"/>
    <mergeCell ref="O259:O262"/>
    <mergeCell ref="Q225:Q228"/>
    <mergeCell ref="Q236:Q239"/>
    <mergeCell ref="Q240:Q243"/>
    <mergeCell ref="Q244:Q247"/>
    <mergeCell ref="Q255:Q258"/>
    <mergeCell ref="Q259:Q262"/>
    <mergeCell ref="Q263:Q266"/>
    <mergeCell ref="O263:O266"/>
    <mergeCell ref="O274:O277"/>
    <mergeCell ref="O278:O281"/>
    <mergeCell ref="O282:O285"/>
    <mergeCell ref="O293:O296"/>
    <mergeCell ref="O297:O300"/>
    <mergeCell ref="O301:O304"/>
    <mergeCell ref="Q274:Q277"/>
    <mergeCell ref="Q278:Q281"/>
    <mergeCell ref="Q282:Q285"/>
    <mergeCell ref="Q293:Q296"/>
    <mergeCell ref="Q297:Q300"/>
    <mergeCell ref="Q301:Q304"/>
    <mergeCell ref="Q318:Q322"/>
    <mergeCell ref="Q486:Q489"/>
    <mergeCell ref="Q490:Q493"/>
    <mergeCell ref="Q494:Q497"/>
    <mergeCell ref="Q505:Q508"/>
    <mergeCell ref="Q509:Q512"/>
    <mergeCell ref="Q513:Q516"/>
    <mergeCell ref="Q327:Q330"/>
    <mergeCell ref="Q362:Q365"/>
    <mergeCell ref="Q366:Q369"/>
    <mergeCell ref="Q370:Q373"/>
    <mergeCell ref="Q405:Q408"/>
    <mergeCell ref="Q409:Q412"/>
    <mergeCell ref="Q413:Q416"/>
    <mergeCell ref="F448:F459"/>
    <mergeCell ref="G449:G453"/>
    <mergeCell ref="F409:G412"/>
    <mergeCell ref="F413:G416"/>
    <mergeCell ref="F417:F429"/>
    <mergeCell ref="F430:F432"/>
    <mergeCell ref="F433:F434"/>
    <mergeCell ref="F435:F447"/>
    <mergeCell ref="G435:G439"/>
  </mergeCells>
  <conditionalFormatting sqref="G193:Q199">
    <cfRule type="expression" dxfId="19" priority="1">
      <formula>NE($H$215,$G$193)</formula>
    </cfRule>
  </conditionalFormatting>
  <conditionalFormatting sqref="G201:Q213">
    <cfRule type="expression" dxfId="19" priority="2">
      <formula>NE($H$215,$G$201)</formula>
    </cfRule>
  </conditionalFormatting>
  <conditionalFormatting sqref="G379:Q381">
    <cfRule type="expression" dxfId="20" priority="3">
      <formula>NE($H$396,$G$379)</formula>
    </cfRule>
  </conditionalFormatting>
  <conditionalFormatting sqref="G382:Q382">
    <cfRule type="expression" dxfId="20" priority="4">
      <formula>NE($H$396,$G$382)</formula>
    </cfRule>
  </conditionalFormatting>
  <conditionalFormatting sqref="G391:Q393 G458:H458">
    <cfRule type="expression" dxfId="20" priority="5">
      <formula>NE($H$396,$G$391)</formula>
    </cfRule>
  </conditionalFormatting>
  <conditionalFormatting sqref="G394:Q394">
    <cfRule type="expression" dxfId="20" priority="6">
      <formula>NE($H$396,$G$394)</formula>
    </cfRule>
  </conditionalFormatting>
  <conditionalFormatting sqref="F460:Q476">
    <cfRule type="expression" dxfId="19" priority="7">
      <formula>NE($F$460,$H$477)</formula>
    </cfRule>
  </conditionalFormatting>
  <conditionalFormatting sqref="F435:Q447">
    <cfRule type="expression" dxfId="19" priority="8">
      <formula>NE($F$435,$H$477)</formula>
    </cfRule>
  </conditionalFormatting>
  <conditionalFormatting sqref="F448:Q459">
    <cfRule type="expression" dxfId="19" priority="9">
      <formula>NE($F$448,$H$477)</formula>
    </cfRule>
  </conditionalFormatting>
  <conditionalFormatting sqref="G418:Q423">
    <cfRule type="expression" dxfId="19" priority="10">
      <formula>NE($G$418,$H$428)</formula>
    </cfRule>
  </conditionalFormatting>
  <conditionalFormatting sqref="G425:Q426">
    <cfRule type="expression" dxfId="19" priority="11">
      <formula>NE($G$425,$H$428)</formula>
    </cfRule>
  </conditionalFormatting>
  <conditionalFormatting sqref="G99:Q105">
    <cfRule type="expression" dxfId="19" priority="12">
      <formula>NE($H$121,$G$99)</formula>
    </cfRule>
  </conditionalFormatting>
  <conditionalFormatting sqref="G107:Q119">
    <cfRule type="expression" dxfId="19" priority="13">
      <formula>NE($H$121,$G$107)</formula>
    </cfRule>
  </conditionalFormatting>
  <conditionalFormatting sqref="G317:Q324">
    <cfRule type="expression" dxfId="19" priority="14">
      <formula>NE($H$358,$G$317)</formula>
    </cfRule>
  </conditionalFormatting>
  <conditionalFormatting sqref="G326:Q337">
    <cfRule type="expression" dxfId="19" priority="15">
      <formula>NE($H$358,$G$326)</formula>
    </cfRule>
  </conditionalFormatting>
  <conditionalFormatting sqref="G339:Q356">
    <cfRule type="expression" dxfId="19" priority="16">
      <formula>NE($H$358,$G$339)</formula>
    </cfRule>
  </conditionalFormatting>
  <conditionalFormatting sqref="A77:A90 B77:B78 B81:B85 B87:B90">
    <cfRule type="notContainsBlanks" dxfId="21" priority="17">
      <formula>LEN(TRIM(A77))&gt;0</formula>
    </cfRule>
  </conditionalFormatting>
  <conditionalFormatting sqref="C55:F55">
    <cfRule type="colorScale" priority="18">
      <colorScale>
        <cfvo type="formula" val="0"/>
        <cfvo type="max"/>
        <color rgb="FFFFFFFF"/>
        <color rgb="FFE67C73"/>
      </colorScale>
    </cfRule>
  </conditionalFormatting>
  <conditionalFormatting sqref="C56:F56">
    <cfRule type="colorScale" priority="19">
      <colorScale>
        <cfvo type="formula" val="0"/>
        <cfvo type="max"/>
        <color rgb="FFFFFFFF"/>
        <color rgb="FFE67C73"/>
      </colorScale>
    </cfRule>
  </conditionalFormatting>
  <conditionalFormatting sqref="C57:F57">
    <cfRule type="colorScale" priority="20">
      <colorScale>
        <cfvo type="formula" val="0"/>
        <cfvo type="max"/>
        <color rgb="FFFFFFFF"/>
        <color rgb="FFE67C73"/>
      </colorScale>
    </cfRule>
  </conditionalFormatting>
  <conditionalFormatting sqref="C63:F63">
    <cfRule type="colorScale" priority="21">
      <colorScale>
        <cfvo type="formula" val="0"/>
        <cfvo type="max"/>
        <color rgb="FFFFFFFF"/>
        <color rgb="FFE67C73"/>
      </colorScale>
    </cfRule>
  </conditionalFormatting>
  <conditionalFormatting sqref="C64:F64">
    <cfRule type="colorScale" priority="22">
      <colorScale>
        <cfvo type="formula" val="0"/>
        <cfvo type="max"/>
        <color rgb="FFFFFFFF"/>
        <color rgb="FFE67C73"/>
      </colorScale>
    </cfRule>
  </conditionalFormatting>
  <conditionalFormatting sqref="C66:F66">
    <cfRule type="colorScale" priority="23">
      <colorScale>
        <cfvo type="formula" val="0"/>
        <cfvo type="max"/>
        <color rgb="FFFFFFFF"/>
        <color rgb="FFE67C73"/>
      </colorScale>
    </cfRule>
  </conditionalFormatting>
  <conditionalFormatting sqref="C67:F67">
    <cfRule type="colorScale" priority="24">
      <colorScale>
        <cfvo type="formula" val="0"/>
        <cfvo type="max"/>
        <color rgb="FFFFFFFF"/>
        <color rgb="FFE67C73"/>
      </colorScale>
    </cfRule>
  </conditionalFormatting>
  <conditionalFormatting sqref="C68:F68">
    <cfRule type="colorScale" priority="25">
      <colorScale>
        <cfvo type="formula" val="0"/>
        <cfvo type="max"/>
        <color rgb="FFFFFFFF"/>
        <color rgb="FFE67C73"/>
      </colorScale>
    </cfRule>
  </conditionalFormatting>
  <conditionalFormatting sqref="C69:F69">
    <cfRule type="colorScale" priority="26">
      <colorScale>
        <cfvo type="formula" val="0"/>
        <cfvo type="max"/>
        <color rgb="FFFFFFFF"/>
        <color rgb="FFE67C73"/>
      </colorScale>
    </cfRule>
  </conditionalFormatting>
  <conditionalFormatting sqref="C70:F70">
    <cfRule type="colorScale" priority="27">
      <colorScale>
        <cfvo type="formula" val="0"/>
        <cfvo type="max"/>
        <color rgb="FFFFFFFF"/>
        <color rgb="FFE67C73"/>
      </colorScale>
    </cfRule>
  </conditionalFormatting>
  <conditionalFormatting sqref="C65:F65">
    <cfRule type="colorScale" priority="28">
      <colorScale>
        <cfvo type="formula" val="0"/>
        <cfvo type="max"/>
        <color rgb="FFFFFFFF"/>
        <color rgb="FFE67C73"/>
      </colorScale>
    </cfRule>
  </conditionalFormatting>
  <conditionalFormatting sqref="C58:F58">
    <cfRule type="colorScale" priority="29">
      <colorScale>
        <cfvo type="formula" val="0"/>
        <cfvo type="max"/>
        <color rgb="FFFFFFFF"/>
        <color rgb="FFE67C73"/>
      </colorScale>
    </cfRule>
  </conditionalFormatting>
  <conditionalFormatting sqref="D52:D53 E53">
    <cfRule type="notContainsBlanks" dxfId="22" priority="30">
      <formula>LEN(TRIM(D52))&gt;0</formula>
    </cfRule>
  </conditionalFormatting>
  <conditionalFormatting sqref="C62:F62">
    <cfRule type="colorScale" priority="31">
      <colorScale>
        <cfvo type="formula" val="0"/>
        <cfvo type="max"/>
        <color rgb="FFFFFFFF"/>
        <color rgb="FFE67C73"/>
      </colorScale>
    </cfRule>
  </conditionalFormatting>
  <conditionalFormatting sqref="C60:F60">
    <cfRule type="colorScale" priority="32">
      <colorScale>
        <cfvo type="formula" val="0"/>
        <cfvo type="max"/>
        <color rgb="FFFFFFFF"/>
        <color rgb="FFE67C73"/>
      </colorScale>
    </cfRule>
  </conditionalFormatting>
  <conditionalFormatting sqref="O1:O314 O316:O1279">
    <cfRule type="cellIs" dxfId="23" priority="33" operator="equal">
      <formula>"fp8"</formula>
    </cfRule>
  </conditionalFormatting>
  <conditionalFormatting sqref="O1:O314 O316:O1279">
    <cfRule type="cellIs" dxfId="24" priority="34" operator="equal">
      <formula>"bf16"</formula>
    </cfRule>
  </conditionalFormatting>
  <conditionalFormatting sqref="O1:O314 O316:O1279">
    <cfRule type="cellIs" dxfId="25" priority="35" operator="equal">
      <formula>"fp4"</formula>
    </cfRule>
  </conditionalFormatting>
  <conditionalFormatting sqref="C59:F59">
    <cfRule type="colorScale" priority="36">
      <colorScale>
        <cfvo type="formula" val="0"/>
        <cfvo type="max"/>
        <color rgb="FFFFFFFF"/>
        <color rgb="FFE67C73"/>
      </colorScale>
    </cfRule>
  </conditionalFormatting>
  <dataValidations>
    <dataValidation type="list" allowBlank="1" showErrorMessage="1" sqref="H396">
      <formula1>"Option 1 (Chip2Chip),Option 2 (Core2Core),No Collective needed"</formula1>
    </dataValidation>
    <dataValidation type="list" allowBlank="1" showErrorMessage="1" sqref="G38">
      <formula1>"Strategy A: All-Gather Tokens,Strategy B: Keep Batch Sharding"</formula1>
    </dataValidation>
    <dataValidation type="list" allowBlank="1" showErrorMessage="1" sqref="C24">
      <formula1>"Decode,Prefill"</formula1>
    </dataValidation>
    <dataValidation type="list" allowBlank="1" showErrorMessage="1" sqref="C33 C37">
      <formula1>"w4a4,w4a8,w8a8,w4a16,w8a16,w16a16"</formula1>
    </dataValidation>
    <dataValidation type="list" allowBlank="1" showErrorMessage="1" sqref="AS29:AS30 C34:C36 G36 C38:C39 AS54 AS58 O78 O90 O138 O157 O176 O187 O225 O244 O263 O282 O301 O370 O413 O486 O490 O494 O505 O509 O513">
      <formula1>"fp4,fp8,bf16"</formula1>
    </dataValidation>
    <dataValidation type="list" allowBlank="1" showErrorMessage="1" sqref="H358">
      <formula1>"Strategy A: All-To-All,Strategy B: All-Gather Tokens with no chiplet involved,Strategy C: Hirarachical All-Gather,No Collectives"</formula1>
    </dataValidation>
    <dataValidation type="list" allowBlank="1" showErrorMessage="1" sqref="F71:F73">
      <formula1>"OptionA. No Overlapping,OptionB. Overlapping Expert Collectives"</formula1>
    </dataValidation>
    <dataValidation type="list" allowBlank="1" showErrorMessage="1" sqref="H428">
      <formula1>"Option A: AllReduce,Option B: Do not resolve partial sum yet,Option C: No Collectives"</formula1>
    </dataValidation>
    <dataValidation type="list" allowBlank="1" showErrorMessage="1" sqref="F435 F460 H477">
      <formula1>"Option A: Transposed All-To-All,Option B: Reduce-Scatter,Option C: Hierachical RS"</formula1>
    </dataValidation>
    <dataValidation type="list" allowBlank="1" showErrorMessage="1" sqref="F448">
      <formula1>"Option A: All-To-All,Option B: Reduce-Scatter"</formula1>
    </dataValidation>
    <dataValidation type="list" allowBlank="1" showErrorMessage="1" sqref="H17">
      <formula1>"GhostFish,GB200"</formula1>
    </dataValidation>
    <dataValidation type="list" allowBlank="1" showErrorMessage="1" sqref="H121 H215">
      <formula1>"Strategy A: All-Gather Tokens with no chiplet involved,Strategy B: Hierarchical All-Gather,No Collectives"</formula1>
    </dataValidation>
  </dataValidations>
  <hyperlinks>
    <hyperlink display="TODO LIST" location="'Shortcuts to SnapshotsTODO'!A1" ref="L12"/>
    <hyperlink r:id="rId1" location="gid=0&amp;range=D45:D63" ref="B55"/>
    <hyperlink r:id="rId2" location="gid=0&amp;range=D64:D82" ref="B56"/>
    <hyperlink r:id="rId3" location="gid=0&amp;range=D83:D101" ref="B57"/>
    <hyperlink r:id="rId4" location="gid=0&amp;range=D102:D120" ref="B58"/>
    <hyperlink r:id="rId5" location="gid=0&amp;range=E182:E211" ref="B59"/>
    <hyperlink r:id="rId6" location="gid=0&amp;range=D121:D139" ref="B62"/>
    <hyperlink r:id="rId7" location="gid=0&amp;range=D140:D158" ref="B63"/>
    <hyperlink r:id="rId8" location="gid=0&amp;range=D159:D177" ref="B64"/>
    <hyperlink r:id="rId9" location="gid=0&amp;range=D178:D196" ref="B65"/>
    <hyperlink r:id="rId10" location="gid=0&amp;range=D197:D215" ref="B66"/>
    <hyperlink r:id="rId11" location="gid=0&amp;range=S44:S58" ref="B67"/>
    <hyperlink r:id="rId12" location="gid=0&amp;range=S59:S77" ref="B68"/>
    <hyperlink r:id="rId13" location="gid=0&amp;range=S78:S96" ref="B69"/>
    <hyperlink r:id="rId14" location="gid=0&amp;range=S97:S115" ref="B70"/>
  </hyperlinks>
  <drawing r:id="rId15"/>
  <tableParts count="13">
    <tablePart r:id="rId29"/>
    <tablePart r:id="rId30"/>
    <tablePart r:id="rId31"/>
    <tablePart r:id="rId32"/>
    <tablePart r:id="rId33"/>
    <tablePart r:id="rId34"/>
    <tablePart r:id="rId35"/>
    <tablePart r:id="rId36"/>
    <tablePart r:id="rId37"/>
    <tablePart r:id="rId38"/>
    <tablePart r:id="rId39"/>
    <tablePart r:id="rId40"/>
    <tablePart r:id="rId41"/>
  </tableParts>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75"/>
    <col customWidth="1" min="2" max="2" width="17.88"/>
    <col customWidth="1" min="4" max="4" width="17.63"/>
    <col customWidth="1" min="5" max="5" width="18.25"/>
    <col customWidth="1" min="6" max="6" width="31.63"/>
    <col customWidth="1" min="7" max="7" width="19.5"/>
    <col customWidth="1" min="8" max="8" width="26.5"/>
    <col customWidth="1" min="9" max="9" width="2.5"/>
    <col customWidth="1" min="10" max="10" width="8.75"/>
    <col customWidth="1" min="11" max="12" width="9.25"/>
    <col customWidth="1" min="13" max="13" width="12.38"/>
    <col customWidth="1" min="14" max="14" width="2.38"/>
    <col customWidth="1" min="15" max="15" width="9.13"/>
    <col customWidth="1" min="16" max="16" width="10.88"/>
    <col customWidth="1" min="20" max="20" width="16.25"/>
    <col customWidth="1" min="21" max="21" width="23.13"/>
    <col customWidth="1" min="22" max="22" width="28.0"/>
    <col customWidth="1" min="23" max="23" width="21.0"/>
    <col customWidth="1" min="24" max="24" width="2.0"/>
    <col customWidth="1" min="25" max="28" width="5.63"/>
    <col customWidth="1" min="29" max="29" width="1.38"/>
  </cols>
  <sheetData>
    <row r="1">
      <c r="A1" s="769" t="s">
        <v>115</v>
      </c>
      <c r="B1" s="129"/>
      <c r="C1" s="129"/>
      <c r="D1" s="130"/>
      <c r="E1" s="131" t="str">
        <f>G73</f>
        <v>#N/A</v>
      </c>
      <c r="F1" s="132"/>
      <c r="G1" s="132"/>
      <c r="H1" s="133"/>
      <c r="I1" s="131"/>
      <c r="J1" s="131"/>
      <c r="K1" s="131"/>
      <c r="L1" s="131"/>
      <c r="M1" s="131"/>
      <c r="N1" s="131"/>
      <c r="O1" s="131"/>
      <c r="P1" s="134"/>
      <c r="Q1" s="135"/>
      <c r="R1" s="131"/>
      <c r="S1" s="131"/>
      <c r="T1" s="135"/>
      <c r="U1" s="131"/>
      <c r="V1" s="131"/>
      <c r="W1" s="131"/>
      <c r="X1" s="131"/>
      <c r="Y1" s="131"/>
      <c r="Z1" s="131"/>
      <c r="AA1" s="131"/>
      <c r="AB1" s="131"/>
      <c r="AC1" s="131"/>
      <c r="AD1" s="131"/>
      <c r="AE1" s="131"/>
      <c r="AF1" s="131"/>
      <c r="AG1" s="131"/>
      <c r="AH1" s="131"/>
      <c r="AI1" s="131"/>
      <c r="AJ1" s="131"/>
      <c r="AK1" s="131"/>
      <c r="AL1" s="131"/>
      <c r="AM1" s="131"/>
      <c r="AN1" s="131"/>
      <c r="AO1" s="131"/>
      <c r="AP1" s="131"/>
      <c r="AQ1" s="131"/>
      <c r="AR1" s="131"/>
      <c r="AS1" s="131"/>
      <c r="AT1" s="131"/>
    </row>
    <row r="2">
      <c r="A2" s="136" t="s">
        <v>116</v>
      </c>
      <c r="B2" s="136" t="s">
        <v>117</v>
      </c>
      <c r="C2" s="136" t="s">
        <v>118</v>
      </c>
      <c r="D2" s="770"/>
      <c r="E2" s="138"/>
      <c r="F2" s="139" t="s">
        <v>119</v>
      </c>
      <c r="G2" s="139" t="s">
        <v>120</v>
      </c>
      <c r="H2" s="140" t="s">
        <v>121</v>
      </c>
      <c r="I2" s="138"/>
      <c r="J2" s="138"/>
      <c r="K2" s="138"/>
      <c r="L2" s="138"/>
      <c r="M2" s="138"/>
      <c r="N2" s="138"/>
      <c r="O2" s="138"/>
      <c r="P2" s="141"/>
      <c r="Q2" s="142" t="s">
        <v>122</v>
      </c>
      <c r="R2" s="138"/>
      <c r="S2" s="138"/>
      <c r="T2" s="142" t="s">
        <v>123</v>
      </c>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row>
    <row r="3">
      <c r="A3" s="143" t="s">
        <v>124</v>
      </c>
      <c r="B3" s="143" t="s">
        <v>125</v>
      </c>
      <c r="C3" s="143">
        <v>7168.0</v>
      </c>
      <c r="D3" s="771"/>
      <c r="F3" s="139" t="s">
        <v>126</v>
      </c>
      <c r="G3" s="145"/>
      <c r="H3" s="146"/>
      <c r="P3" s="147"/>
      <c r="Q3" s="2" t="s">
        <v>127</v>
      </c>
      <c r="R3" s="2">
        <v>0.5</v>
      </c>
      <c r="T3" s="148" t="str">
        <f t="shared" ref="T3:T7" si="1">U3&amp;","&amp;V3</f>
        <v>fp4,fp4</v>
      </c>
      <c r="U3" s="2" t="s">
        <v>127</v>
      </c>
      <c r="V3" s="2" t="s">
        <v>127</v>
      </c>
      <c r="W3" s="2" t="s">
        <v>127</v>
      </c>
      <c r="AR3" s="149"/>
      <c r="AS3" s="149"/>
      <c r="AT3" s="149"/>
    </row>
    <row r="4">
      <c r="A4" s="143" t="s">
        <v>128</v>
      </c>
      <c r="B4" s="143" t="s">
        <v>129</v>
      </c>
      <c r="C4" s="143">
        <v>2048.0</v>
      </c>
      <c r="D4" s="771"/>
      <c r="F4" s="150" t="s">
        <v>32</v>
      </c>
      <c r="G4" s="145">
        <v>8.0</v>
      </c>
      <c r="H4" s="146"/>
      <c r="P4" s="147"/>
      <c r="Q4" s="2" t="s">
        <v>63</v>
      </c>
      <c r="R4" s="2">
        <v>1.0</v>
      </c>
      <c r="T4" s="148" t="str">
        <f t="shared" si="1"/>
        <v>fp4,fp8</v>
      </c>
      <c r="U4" s="2" t="s">
        <v>127</v>
      </c>
      <c r="V4" s="2" t="s">
        <v>63</v>
      </c>
      <c r="W4" s="2" t="s">
        <v>63</v>
      </c>
    </row>
    <row r="5">
      <c r="A5" s="143" t="s">
        <v>130</v>
      </c>
      <c r="B5" s="143" t="s">
        <v>131</v>
      </c>
      <c r="C5" s="143">
        <v>256.0</v>
      </c>
      <c r="D5" s="771"/>
      <c r="F5" s="150" t="s">
        <v>33</v>
      </c>
      <c r="G5" s="145">
        <v>2.0</v>
      </c>
      <c r="H5" s="146" t="s">
        <v>132</v>
      </c>
      <c r="P5" s="147"/>
      <c r="Q5" s="2" t="s">
        <v>82</v>
      </c>
      <c r="R5" s="2">
        <v>2.0</v>
      </c>
      <c r="T5" s="148" t="str">
        <f t="shared" si="1"/>
        <v>fp4,bf16</v>
      </c>
      <c r="U5" s="2" t="s">
        <v>127</v>
      </c>
      <c r="V5" s="2" t="s">
        <v>82</v>
      </c>
      <c r="W5" s="2" t="s">
        <v>82</v>
      </c>
      <c r="AR5" s="149"/>
      <c r="AS5" s="149"/>
      <c r="AT5" s="149"/>
    </row>
    <row r="6">
      <c r="A6" s="143" t="s">
        <v>133</v>
      </c>
      <c r="B6" s="143" t="s">
        <v>134</v>
      </c>
      <c r="C6" s="143">
        <v>61.0</v>
      </c>
      <c r="D6" s="771"/>
      <c r="F6" s="150" t="s">
        <v>34</v>
      </c>
      <c r="G6" s="145">
        <v>1.0</v>
      </c>
      <c r="H6" s="146"/>
      <c r="P6" s="147"/>
      <c r="T6" s="148" t="str">
        <f t="shared" si="1"/>
        <v>fp8,fp4</v>
      </c>
      <c r="U6" s="2" t="s">
        <v>63</v>
      </c>
      <c r="V6" s="2" t="s">
        <v>127</v>
      </c>
      <c r="W6" s="2" t="s">
        <v>63</v>
      </c>
    </row>
    <row r="7">
      <c r="A7" s="151" t="s">
        <v>135</v>
      </c>
      <c r="B7" s="151" t="s">
        <v>136</v>
      </c>
      <c r="C7" s="151">
        <v>3.0</v>
      </c>
      <c r="D7" s="771"/>
      <c r="F7" s="150" t="s">
        <v>35</v>
      </c>
      <c r="G7" s="145">
        <v>1.0</v>
      </c>
      <c r="H7" s="146" t="s">
        <v>137</v>
      </c>
      <c r="P7" s="147"/>
      <c r="T7" s="148" t="str">
        <f t="shared" si="1"/>
        <v>fp8,fp8</v>
      </c>
      <c r="U7" s="2" t="s">
        <v>63</v>
      </c>
      <c r="V7" s="2" t="s">
        <v>63</v>
      </c>
      <c r="W7" s="2" t="s">
        <v>63</v>
      </c>
      <c r="AR7" s="87"/>
      <c r="AS7" s="87"/>
      <c r="AT7" s="87"/>
    </row>
    <row r="8">
      <c r="A8" s="143" t="s">
        <v>138</v>
      </c>
      <c r="B8" s="143" t="s">
        <v>139</v>
      </c>
      <c r="C8" s="143">
        <v>8.0</v>
      </c>
      <c r="D8" s="771"/>
      <c r="F8" s="139" t="s">
        <v>140</v>
      </c>
      <c r="P8" s="147"/>
      <c r="U8" s="2"/>
      <c r="V8" s="2"/>
      <c r="W8" s="2"/>
      <c r="AB8" s="2"/>
      <c r="AC8" s="2"/>
      <c r="AD8" s="2"/>
      <c r="AE8" s="2"/>
    </row>
    <row r="9">
      <c r="A9" s="152" t="s">
        <v>141</v>
      </c>
      <c r="B9" s="153" t="s">
        <v>142</v>
      </c>
      <c r="C9" s="143">
        <v>1536.0</v>
      </c>
      <c r="D9" s="771"/>
      <c r="F9" s="154" t="s">
        <v>143</v>
      </c>
      <c r="G9" s="155">
        <f>G5*G4</f>
        <v>16</v>
      </c>
      <c r="H9" s="156"/>
      <c r="P9" s="147"/>
      <c r="T9" s="148" t="str">
        <f t="shared" ref="T9:T11" si="2">U9&amp;","&amp;V9</f>
        <v>fp8,bf16</v>
      </c>
      <c r="U9" s="2" t="s">
        <v>63</v>
      </c>
      <c r="V9" s="2" t="s">
        <v>82</v>
      </c>
      <c r="W9" s="2" t="s">
        <v>82</v>
      </c>
      <c r="AB9" s="2"/>
      <c r="AC9" s="2"/>
      <c r="AD9" s="2"/>
      <c r="AE9" s="2"/>
    </row>
    <row r="10">
      <c r="A10" s="152" t="s">
        <v>144</v>
      </c>
      <c r="B10" s="153" t="s">
        <v>145</v>
      </c>
      <c r="C10" s="143">
        <v>512.0</v>
      </c>
      <c r="D10" s="771"/>
      <c r="F10" s="157" t="s">
        <v>146</v>
      </c>
      <c r="G10" s="158">
        <f>PRODUCT(G3:G6)</f>
        <v>16</v>
      </c>
      <c r="H10" s="159"/>
      <c r="P10" s="147"/>
      <c r="T10" s="148" t="str">
        <f t="shared" si="2"/>
        <v>bf16,fp4</v>
      </c>
      <c r="U10" s="2" t="s">
        <v>82</v>
      </c>
      <c r="V10" s="2" t="s">
        <v>127</v>
      </c>
      <c r="W10" s="2" t="s">
        <v>82</v>
      </c>
      <c r="AP10" s="138"/>
      <c r="AQ10" s="138"/>
      <c r="AT10" s="149"/>
    </row>
    <row r="11">
      <c r="A11" s="152" t="s">
        <v>147</v>
      </c>
      <c r="B11" s="153" t="s">
        <v>148</v>
      </c>
      <c r="C11" s="143">
        <v>128.0</v>
      </c>
      <c r="D11" s="771"/>
      <c r="F11" s="157" t="s">
        <v>149</v>
      </c>
      <c r="G11" s="158" t="str">
        <f>$G$10/$H$18</f>
        <v>#N/A</v>
      </c>
      <c r="H11" s="159"/>
      <c r="P11" s="147"/>
      <c r="T11" s="148" t="str">
        <f t="shared" si="2"/>
        <v>bf16,fp8</v>
      </c>
      <c r="U11" s="2" t="s">
        <v>82</v>
      </c>
      <c r="V11" s="2" t="s">
        <v>63</v>
      </c>
      <c r="W11" s="2" t="s">
        <v>82</v>
      </c>
      <c r="AP11" s="142"/>
    </row>
    <row r="12">
      <c r="A12" s="152" t="s">
        <v>150</v>
      </c>
      <c r="B12" s="153" t="s">
        <v>151</v>
      </c>
      <c r="C12" s="143">
        <v>64.0</v>
      </c>
      <c r="D12" s="771"/>
      <c r="L12" s="772" t="s">
        <v>539</v>
      </c>
      <c r="P12" s="147"/>
      <c r="T12" s="148" t="s">
        <v>152</v>
      </c>
      <c r="U12" s="2" t="s">
        <v>82</v>
      </c>
      <c r="V12" s="2" t="s">
        <v>82</v>
      </c>
      <c r="W12" s="2" t="s">
        <v>82</v>
      </c>
      <c r="AP12" s="138"/>
      <c r="AQ12" s="138"/>
      <c r="AT12" s="149"/>
    </row>
    <row r="13">
      <c r="A13" s="143" t="s">
        <v>153</v>
      </c>
      <c r="B13" s="153" t="s">
        <v>154</v>
      </c>
      <c r="C13" s="143">
        <v>128.0</v>
      </c>
      <c r="D13" s="771"/>
    </row>
    <row r="14">
      <c r="A14" s="161" t="s">
        <v>155</v>
      </c>
      <c r="B14" s="162"/>
      <c r="C14" s="162"/>
      <c r="AG14" s="164"/>
      <c r="AH14" s="164"/>
      <c r="AI14" s="87"/>
      <c r="AJ14" s="38"/>
      <c r="AK14" s="38"/>
      <c r="AL14" s="38"/>
      <c r="AM14" s="38"/>
      <c r="AN14" s="87"/>
      <c r="AO14" s="38"/>
      <c r="AP14" s="164"/>
      <c r="AQ14" s="38"/>
      <c r="AR14" s="38"/>
      <c r="AS14" s="87"/>
      <c r="AT14" s="87"/>
    </row>
    <row r="15">
      <c r="A15" s="165" t="s">
        <v>156</v>
      </c>
      <c r="B15" s="165" t="s">
        <v>156</v>
      </c>
      <c r="C15" s="166">
        <f>$C$11+$C$12</f>
        <v>192</v>
      </c>
      <c r="AG15" s="38"/>
      <c r="AH15" s="38"/>
      <c r="AI15" s="87"/>
      <c r="AJ15" s="38"/>
      <c r="AK15" s="38"/>
      <c r="AL15" s="38"/>
      <c r="AM15" s="38"/>
      <c r="AN15" s="87"/>
      <c r="AO15" s="38"/>
      <c r="AP15" s="168"/>
      <c r="AQ15" s="168"/>
      <c r="AR15" s="38"/>
      <c r="AS15" s="87"/>
      <c r="AT15" s="169"/>
    </row>
    <row r="16">
      <c r="A16" s="165" t="s">
        <v>157</v>
      </c>
      <c r="B16" s="165" t="s">
        <v>157</v>
      </c>
      <c r="C16" s="170">
        <f>$C$10+$C$12</f>
        <v>576</v>
      </c>
      <c r="D16" s="771"/>
      <c r="AG16" s="38"/>
      <c r="AH16" s="38"/>
      <c r="AI16" s="87"/>
      <c r="AJ16" s="38"/>
      <c r="AK16" s="38"/>
      <c r="AL16" s="38"/>
      <c r="AM16" s="38"/>
      <c r="AN16" s="87"/>
      <c r="AO16" s="38"/>
      <c r="AP16" s="168"/>
      <c r="AQ16" s="168"/>
      <c r="AR16" s="38"/>
      <c r="AS16" s="87"/>
      <c r="AT16" s="169"/>
    </row>
    <row r="17">
      <c r="A17" s="170" t="s">
        <v>158</v>
      </c>
      <c r="B17" s="170" t="s">
        <v>159</v>
      </c>
      <c r="C17" s="166">
        <f>C8*$C$25</f>
        <v>8</v>
      </c>
      <c r="F17" s="171" t="s">
        <v>160</v>
      </c>
      <c r="G17" s="173" t="s">
        <v>540</v>
      </c>
      <c r="H17" s="173" t="s">
        <v>708</v>
      </c>
      <c r="AG17" s="38"/>
      <c r="AH17" s="38"/>
      <c r="AI17" s="87"/>
      <c r="AJ17" s="38"/>
      <c r="AK17" s="38"/>
      <c r="AL17" s="38"/>
      <c r="AM17" s="38"/>
      <c r="AN17" s="87"/>
      <c r="AO17" s="38"/>
      <c r="AP17" s="168"/>
      <c r="AQ17" s="168"/>
      <c r="AR17" s="38"/>
      <c r="AS17" s="87"/>
      <c r="AT17" s="169"/>
    </row>
    <row r="18">
      <c r="A18" s="174" t="s">
        <v>120</v>
      </c>
      <c r="B18" s="174" t="s">
        <v>161</v>
      </c>
      <c r="C18" s="175">
        <f>$G$10</f>
        <v>16</v>
      </c>
      <c r="F18" s="108" t="str">
        <f t="array" ref="F18:F31">DB!A2:A15</f>
        <v># of TensorCore per Chip</v>
      </c>
      <c r="G18" s="773">
        <v>1.0</v>
      </c>
      <c r="H18" s="176" t="str">
        <f t="array" ref="H18:H31">xlookup($H$17,DB!1:1,DB!2:15) * G18:G31</f>
        <v>#N/A</v>
      </c>
      <c r="AG18" s="38"/>
      <c r="AH18" s="38"/>
      <c r="AI18" s="87"/>
      <c r="AJ18" s="38"/>
      <c r="AK18" s="38"/>
      <c r="AL18" s="38"/>
      <c r="AM18" s="38"/>
      <c r="AN18" s="87"/>
      <c r="AO18" s="38"/>
      <c r="AP18" s="168"/>
      <c r="AQ18" s="38"/>
      <c r="AR18" s="38"/>
      <c r="AS18" s="87"/>
      <c r="AT18" s="87"/>
    </row>
    <row r="19">
      <c r="A19" s="174" t="s">
        <v>162</v>
      </c>
      <c r="B19" s="174" t="s">
        <v>163</v>
      </c>
      <c r="C19" s="175" t="str">
        <f>$G$11</f>
        <v>#N/A</v>
      </c>
      <c r="F19" s="108" t="s">
        <v>164</v>
      </c>
      <c r="G19" s="773">
        <v>1.0</v>
      </c>
      <c r="H19" s="176" t="e">
        <v>#N/A</v>
      </c>
      <c r="AG19" s="38"/>
      <c r="AH19" s="38"/>
      <c r="AI19" s="87"/>
      <c r="AJ19" s="38"/>
      <c r="AK19" s="38"/>
      <c r="AL19" s="38"/>
      <c r="AM19" s="38"/>
      <c r="AN19" s="87"/>
      <c r="AO19" s="38"/>
      <c r="AP19" s="168"/>
      <c r="AQ19" s="38"/>
      <c r="AR19" s="38"/>
      <c r="AS19" s="87"/>
      <c r="AT19" s="87"/>
    </row>
    <row r="20">
      <c r="A20" s="178" t="s">
        <v>541</v>
      </c>
      <c r="B20" s="178" t="s">
        <v>166</v>
      </c>
      <c r="C20" s="179" t="str">
        <f>IFS(C19=8,"2x2x2",C19=4,"2x2",TRUE,NA)</f>
        <v>#N/A</v>
      </c>
      <c r="D20" s="168"/>
      <c r="F20" s="108" t="s">
        <v>167</v>
      </c>
      <c r="G20" s="773">
        <v>1.0</v>
      </c>
      <c r="H20" s="176" t="e">
        <v>#N/A</v>
      </c>
      <c r="AG20" s="38"/>
      <c r="AH20" s="38"/>
      <c r="AI20" s="87"/>
      <c r="AJ20" s="38"/>
      <c r="AK20" s="38"/>
      <c r="AL20" s="38"/>
      <c r="AM20" s="38"/>
      <c r="AN20" s="87"/>
      <c r="AO20" s="38"/>
      <c r="AP20" s="168"/>
      <c r="AQ20" s="38"/>
      <c r="AR20" s="38"/>
      <c r="AS20" s="87"/>
      <c r="AT20" s="87"/>
    </row>
    <row r="21">
      <c r="A21" s="182" t="s">
        <v>542</v>
      </c>
      <c r="B21" s="182" t="s">
        <v>169</v>
      </c>
      <c r="C21" s="774" t="str">
        <f>IFS(C20="2x2x2",12,C20="2x2",4,TRUE,NA())</f>
        <v>#N/A</v>
      </c>
      <c r="D21" s="775"/>
      <c r="F21" s="108" t="s">
        <v>170</v>
      </c>
      <c r="G21" s="773">
        <v>1.0</v>
      </c>
      <c r="H21" s="176" t="e">
        <v>#N/A</v>
      </c>
      <c r="AG21" s="38"/>
      <c r="AH21" s="38"/>
      <c r="AI21" s="87"/>
      <c r="AJ21" s="38"/>
      <c r="AK21" s="38"/>
      <c r="AL21" s="38"/>
      <c r="AM21" s="38"/>
      <c r="AN21" s="87"/>
      <c r="AO21" s="38"/>
      <c r="AP21" s="168"/>
      <c r="AQ21" s="38"/>
      <c r="AR21" s="38"/>
      <c r="AS21" s="87"/>
      <c r="AT21" s="87"/>
    </row>
    <row r="22">
      <c r="A22" s="175"/>
      <c r="B22" s="175"/>
      <c r="C22" s="175"/>
      <c r="F22" s="108" t="s">
        <v>171</v>
      </c>
      <c r="G22" s="773">
        <v>1.0</v>
      </c>
      <c r="H22" s="176" t="e">
        <v>#N/A</v>
      </c>
      <c r="AG22" s="38"/>
      <c r="AH22" s="38"/>
      <c r="AI22" s="87"/>
      <c r="AJ22" s="38"/>
      <c r="AK22" s="38"/>
      <c r="AL22" s="38"/>
      <c r="AM22" s="38"/>
      <c r="AN22" s="87"/>
      <c r="AO22" s="38"/>
      <c r="AP22" s="168"/>
      <c r="AQ22" s="168"/>
      <c r="AR22" s="38"/>
      <c r="AS22" s="87"/>
      <c r="AT22" s="169"/>
    </row>
    <row r="23">
      <c r="A23" s="184" t="s">
        <v>172</v>
      </c>
      <c r="B23" s="185"/>
      <c r="C23" s="186"/>
      <c r="D23" s="771"/>
      <c r="F23" s="108" t="s">
        <v>173</v>
      </c>
      <c r="G23" s="773">
        <v>0.987</v>
      </c>
      <c r="H23" s="188" t="e">
        <v>#N/A</v>
      </c>
      <c r="AG23" s="38"/>
      <c r="AH23" s="38"/>
      <c r="AI23" s="87"/>
      <c r="AJ23" s="38"/>
      <c r="AK23" s="38"/>
      <c r="AL23" s="38"/>
      <c r="AM23" s="38"/>
      <c r="AN23" s="87"/>
      <c r="AO23" s="38"/>
      <c r="AP23" s="168"/>
      <c r="AQ23" s="168"/>
      <c r="AR23" s="38"/>
      <c r="AS23" s="87"/>
      <c r="AT23" s="169"/>
    </row>
    <row r="24">
      <c r="A24" s="170" t="s">
        <v>174</v>
      </c>
      <c r="B24" s="170" t="s">
        <v>175</v>
      </c>
      <c r="C24" s="170" t="s">
        <v>24</v>
      </c>
      <c r="D24" s="771"/>
      <c r="F24" s="108" t="s">
        <v>176</v>
      </c>
      <c r="G24" s="773">
        <v>0.8</v>
      </c>
      <c r="H24" s="188" t="e">
        <v>#N/A</v>
      </c>
      <c r="AG24" s="38"/>
      <c r="AH24" s="38"/>
      <c r="AI24" s="87"/>
      <c r="AJ24" s="38"/>
      <c r="AK24" s="38"/>
      <c r="AL24" s="38"/>
      <c r="AM24" s="38"/>
      <c r="AN24" s="87"/>
      <c r="AO24" s="38"/>
      <c r="AP24" s="168"/>
      <c r="AQ24" s="168"/>
      <c r="AR24" s="38"/>
      <c r="AS24" s="87"/>
      <c r="AT24" s="169"/>
    </row>
    <row r="25">
      <c r="A25" s="189" t="s">
        <v>37</v>
      </c>
      <c r="B25" s="189" t="s">
        <v>38</v>
      </c>
      <c r="C25" s="189">
        <f>IF(C24="Decode", 1, 2048)</f>
        <v>1</v>
      </c>
      <c r="D25" s="771"/>
      <c r="F25" s="108" t="s">
        <v>177</v>
      </c>
      <c r="G25" s="773">
        <v>1.0</v>
      </c>
      <c r="H25" s="176" t="e">
        <v>#N/A</v>
      </c>
      <c r="AG25" s="38"/>
      <c r="AH25" s="38"/>
      <c r="AI25" s="87"/>
      <c r="AJ25" s="169"/>
      <c r="AK25" s="38"/>
      <c r="AL25" s="38"/>
      <c r="AM25" s="38"/>
    </row>
    <row r="26">
      <c r="A26" s="170" t="s">
        <v>39</v>
      </c>
      <c r="B26" s="170" t="s">
        <v>40</v>
      </c>
      <c r="C26" s="170">
        <v>2048.0</v>
      </c>
      <c r="D26" s="2"/>
      <c r="F26" s="108" t="s">
        <v>178</v>
      </c>
      <c r="G26" s="773">
        <v>1.0</v>
      </c>
      <c r="H26" s="176" t="e">
        <v>#N/A</v>
      </c>
      <c r="AG26" s="164"/>
      <c r="AH26" s="164"/>
      <c r="AI26" s="164"/>
      <c r="AK26" s="38"/>
      <c r="AL26" s="38"/>
      <c r="AM26" s="38"/>
      <c r="AN26" s="87"/>
      <c r="AO26" s="38"/>
      <c r="AP26" s="38"/>
      <c r="AQ26" s="38"/>
      <c r="AR26" s="38"/>
      <c r="AS26" s="87"/>
      <c r="AT26" s="87"/>
    </row>
    <row r="27">
      <c r="A27" s="170" t="s">
        <v>41</v>
      </c>
      <c r="B27" s="174" t="s">
        <v>42</v>
      </c>
      <c r="C27" s="174">
        <f>1024+4096</f>
        <v>5120</v>
      </c>
      <c r="D27" s="771"/>
      <c r="F27" s="108" t="s">
        <v>180</v>
      </c>
      <c r="G27" s="773">
        <v>1.0</v>
      </c>
      <c r="H27" s="176" t="e">
        <v>#N/A</v>
      </c>
      <c r="AG27" s="164"/>
      <c r="AH27" s="164"/>
      <c r="AI27" s="164"/>
      <c r="AK27" s="38"/>
      <c r="AL27" s="38"/>
      <c r="AM27" s="38"/>
      <c r="AN27" s="87"/>
      <c r="AO27" s="38"/>
      <c r="AP27" s="38"/>
      <c r="AQ27" s="38"/>
      <c r="AR27" s="38"/>
      <c r="AS27" s="87"/>
      <c r="AT27" s="87"/>
    </row>
    <row r="28">
      <c r="A28" s="170" t="s">
        <v>46</v>
      </c>
      <c r="B28" s="175"/>
      <c r="C28" s="174">
        <v>0.15</v>
      </c>
      <c r="D28" s="771"/>
      <c r="F28" s="108" t="s">
        <v>181</v>
      </c>
      <c r="G28" s="773">
        <v>0.987</v>
      </c>
      <c r="H28" s="193" t="e">
        <v>#N/A</v>
      </c>
      <c r="AG28" s="164"/>
      <c r="AH28" s="164"/>
      <c r="AI28" s="164"/>
      <c r="AL28" s="38"/>
      <c r="AM28" s="38"/>
      <c r="AN28" s="87"/>
      <c r="AO28" s="38"/>
      <c r="AP28" s="38"/>
      <c r="AQ28" s="38"/>
      <c r="AR28" s="38"/>
      <c r="AS28" s="87"/>
      <c r="AT28" s="87"/>
    </row>
    <row r="29">
      <c r="A29" s="170" t="s">
        <v>47</v>
      </c>
      <c r="B29" s="175"/>
      <c r="C29" s="174">
        <v>1.0</v>
      </c>
      <c r="D29" s="771"/>
      <c r="F29" s="108" t="s">
        <v>182</v>
      </c>
      <c r="G29" s="773">
        <v>0.375</v>
      </c>
      <c r="H29" s="176" t="e">
        <v>#N/A</v>
      </c>
      <c r="AB29" s="2"/>
      <c r="AC29" s="2"/>
      <c r="AD29" s="2"/>
      <c r="AE29" s="2"/>
      <c r="AM29" s="142"/>
      <c r="AN29" s="138"/>
      <c r="AO29" s="142"/>
      <c r="AP29" s="142"/>
      <c r="AQ29" s="194"/>
      <c r="AR29" s="142"/>
      <c r="AS29" s="148"/>
    </row>
    <row r="30">
      <c r="A30" s="170" t="s">
        <v>48</v>
      </c>
      <c r="B30" s="174" t="s">
        <v>49</v>
      </c>
      <c r="C30" s="195" t="b">
        <v>1</v>
      </c>
      <c r="D30" s="777"/>
      <c r="F30" s="172" t="s">
        <v>183</v>
      </c>
      <c r="G30" s="778">
        <v>0.8</v>
      </c>
      <c r="H30" s="197" t="e">
        <v>#N/A</v>
      </c>
      <c r="AB30" s="2"/>
      <c r="AC30" s="2"/>
      <c r="AD30" s="2"/>
      <c r="AE30" s="2"/>
      <c r="AM30" s="142"/>
      <c r="AN30" s="138"/>
      <c r="AO30" s="142"/>
      <c r="AP30" s="142"/>
      <c r="AQ30" s="194"/>
      <c r="AR30" s="142"/>
      <c r="AS30" s="148"/>
    </row>
    <row r="31">
      <c r="A31" s="172"/>
      <c r="B31" s="172"/>
      <c r="C31" s="172"/>
      <c r="F31" s="105" t="s">
        <v>184</v>
      </c>
      <c r="G31" s="108">
        <v>1.0</v>
      </c>
      <c r="H31" s="105" t="e">
        <v>#N/A</v>
      </c>
      <c r="AM31" s="142"/>
      <c r="AN31" s="138"/>
      <c r="AO31" s="138"/>
      <c r="AP31" s="138"/>
      <c r="AQ31" s="138"/>
      <c r="AR31" s="142"/>
      <c r="AT31" s="149"/>
    </row>
    <row r="32">
      <c r="A32" s="184" t="s">
        <v>185</v>
      </c>
      <c r="B32" s="185"/>
      <c r="C32" s="186"/>
      <c r="AM32" s="142"/>
      <c r="AN32" s="138"/>
      <c r="AO32" s="138"/>
      <c r="AP32" s="138"/>
      <c r="AQ32" s="138"/>
      <c r="AR32" s="142"/>
      <c r="AT32" s="149"/>
    </row>
    <row r="33">
      <c r="A33" s="170" t="s">
        <v>64</v>
      </c>
      <c r="B33" s="165" t="s">
        <v>65</v>
      </c>
      <c r="C33" s="200" t="s">
        <v>67</v>
      </c>
      <c r="D33" s="201"/>
      <c r="AM33" s="142"/>
      <c r="AN33" s="138"/>
      <c r="AO33" s="138"/>
      <c r="AP33" s="142"/>
      <c r="AQ33" s="142"/>
      <c r="AR33" s="142"/>
    </row>
    <row r="34">
      <c r="A34" s="170" t="s">
        <v>61</v>
      </c>
      <c r="B34" s="174" t="s">
        <v>62</v>
      </c>
      <c r="C34" s="195" t="s">
        <v>63</v>
      </c>
      <c r="D34" s="201"/>
      <c r="AM34" s="142"/>
      <c r="AN34" s="138"/>
      <c r="AO34" s="138"/>
      <c r="AP34" s="142"/>
      <c r="AQ34" s="142"/>
      <c r="AR34" s="142"/>
    </row>
    <row r="35">
      <c r="A35" s="170" t="s">
        <v>71</v>
      </c>
      <c r="B35" s="165" t="s">
        <v>72</v>
      </c>
      <c r="C35" s="195" t="s">
        <v>82</v>
      </c>
      <c r="D35" s="201"/>
      <c r="F35" s="779" t="s">
        <v>545</v>
      </c>
      <c r="G35" s="780"/>
      <c r="AM35" s="142"/>
      <c r="AN35" s="138"/>
      <c r="AO35" s="138"/>
      <c r="AP35" s="142"/>
      <c r="AQ35" s="142"/>
      <c r="AR35" s="142"/>
    </row>
    <row r="36">
      <c r="A36" s="170" t="s">
        <v>73</v>
      </c>
      <c r="B36" s="165" t="s">
        <v>74</v>
      </c>
      <c r="C36" s="195" t="s">
        <v>82</v>
      </c>
      <c r="D36" s="201"/>
      <c r="F36" s="362" t="s">
        <v>547</v>
      </c>
      <c r="G36" s="781" t="s">
        <v>63</v>
      </c>
      <c r="AM36" s="142"/>
      <c r="AN36" s="138"/>
      <c r="AO36" s="138"/>
      <c r="AP36" s="142"/>
      <c r="AQ36" s="142"/>
      <c r="AR36" s="142"/>
    </row>
    <row r="37">
      <c r="A37" s="198" t="s">
        <v>77</v>
      </c>
      <c r="B37" s="165" t="s">
        <v>78</v>
      </c>
      <c r="C37" s="200" t="s">
        <v>79</v>
      </c>
      <c r="D37" s="201"/>
      <c r="F37" s="782" t="s">
        <v>548</v>
      </c>
      <c r="G37" s="781" t="str">
        <f>C34</f>
        <v>fp8</v>
      </c>
      <c r="AM37" s="142"/>
      <c r="AN37" s="138"/>
      <c r="AO37" s="138"/>
      <c r="AP37" s="142"/>
      <c r="AQ37" s="142"/>
      <c r="AR37" s="142"/>
    </row>
    <row r="38">
      <c r="A38" s="170" t="s">
        <v>75</v>
      </c>
      <c r="B38" s="165" t="s">
        <v>76</v>
      </c>
      <c r="C38" s="195" t="s">
        <v>63</v>
      </c>
      <c r="D38" s="201"/>
      <c r="F38" s="783" t="s">
        <v>549</v>
      </c>
      <c r="G38" s="784" t="s">
        <v>550</v>
      </c>
      <c r="AM38" s="142"/>
      <c r="AN38" s="138"/>
      <c r="AO38" s="138"/>
      <c r="AP38" s="142"/>
      <c r="AQ38" s="142"/>
      <c r="AR38" s="142"/>
    </row>
    <row r="39">
      <c r="A39" s="170" t="s">
        <v>80</v>
      </c>
      <c r="B39" s="165" t="s">
        <v>81</v>
      </c>
      <c r="C39" s="195" t="s">
        <v>82</v>
      </c>
      <c r="D39" s="201"/>
      <c r="F39" s="785"/>
      <c r="G39" s="786"/>
      <c r="AM39" s="142"/>
      <c r="AN39" s="138"/>
      <c r="AO39" s="138"/>
      <c r="AP39" s="142"/>
      <c r="AQ39" s="142"/>
      <c r="AR39" s="142"/>
    </row>
    <row r="40">
      <c r="D40" s="201"/>
      <c r="F40" s="787" t="s">
        <v>551</v>
      </c>
      <c r="G40" s="857">
        <f>671*1000000000</f>
        <v>671000000000</v>
      </c>
      <c r="AM40" s="142"/>
      <c r="AN40" s="138"/>
      <c r="AO40" s="138"/>
      <c r="AP40" s="142"/>
      <c r="AQ40" s="142"/>
      <c r="AR40" s="142"/>
    </row>
    <row r="41">
      <c r="A41" s="2"/>
      <c r="B41" s="201"/>
      <c r="C41" s="201"/>
      <c r="D41" s="201"/>
      <c r="F41" s="362" t="s">
        <v>552</v>
      </c>
      <c r="G41" s="789">
        <f>SUM(PRODUCT(L87:M87), PRODUCT(K142:M142), PRODUCT(K166:M166), PRODUCT(L185:M185), PRODUCT(K291:M291), PRODUCT(K315:M315)) * PARAMS("L")</f>
        <v>11413422080</v>
      </c>
      <c r="AM41" s="142"/>
      <c r="AN41" s="138"/>
      <c r="AO41" s="138"/>
      <c r="AP41" s="142"/>
      <c r="AQ41" s="142"/>
      <c r="AR41" s="142"/>
    </row>
    <row r="42" ht="27.0" customHeight="1">
      <c r="A42" s="204" t="s">
        <v>188</v>
      </c>
      <c r="F42" s="787"/>
      <c r="G42" s="790"/>
      <c r="AG42" s="38"/>
      <c r="AH42" s="38"/>
      <c r="AI42" s="38"/>
      <c r="AJ42" s="38"/>
      <c r="AK42" s="38"/>
      <c r="AL42" s="38"/>
      <c r="AM42" s="168"/>
      <c r="AN42" s="168"/>
      <c r="AO42" s="202"/>
      <c r="AP42" s="142"/>
      <c r="AQ42" s="168"/>
      <c r="AR42" s="168"/>
      <c r="AT42" s="203"/>
    </row>
    <row r="43" ht="30.0" customHeight="1">
      <c r="A43" s="171" t="s">
        <v>189</v>
      </c>
      <c r="B43" s="171" t="str">
        <f> "Value (" &amp; H17 &amp; ")"</f>
        <v>Value (GhostFish)</v>
      </c>
      <c r="C43" s="205" t="s">
        <v>553</v>
      </c>
      <c r="F43" s="787" t="s">
        <v>554</v>
      </c>
      <c r="G43" s="790">
        <f>G40-G41</f>
        <v>659586577920</v>
      </c>
      <c r="P43" s="147"/>
      <c r="AG43" s="38"/>
      <c r="AH43" s="38"/>
      <c r="AI43" s="38"/>
      <c r="AJ43" s="38"/>
      <c r="AK43" s="38"/>
      <c r="AL43" s="38"/>
      <c r="AM43" s="168"/>
      <c r="AN43" s="168"/>
      <c r="AO43" s="202"/>
      <c r="AP43" s="142"/>
      <c r="AQ43" s="168"/>
      <c r="AR43" s="168"/>
      <c r="AT43" s="203"/>
    </row>
    <row r="44" ht="15.0" customHeight="1">
      <c r="A44" s="108" t="s">
        <v>190</v>
      </c>
      <c r="B44" s="193">
        <f>$C26*$C25</f>
        <v>2048</v>
      </c>
      <c r="C44" s="105">
        <f>492*8</f>
        <v>3936</v>
      </c>
      <c r="F44" s="362" t="s">
        <v>555</v>
      </c>
      <c r="G44" s="789">
        <f>SUM(P87, P142, P166, P185, P291, P315) * PARAMS(B6) / 1024</f>
        <v>21.25915527</v>
      </c>
      <c r="P44" s="147"/>
      <c r="AG44" s="38"/>
      <c r="AH44" s="38"/>
      <c r="AI44" s="38"/>
      <c r="AJ44" s="38"/>
      <c r="AK44" s="38"/>
      <c r="AL44" s="38"/>
      <c r="AM44" s="168"/>
      <c r="AN44" s="168"/>
      <c r="AO44" s="202"/>
      <c r="AP44" s="142"/>
      <c r="AQ44" s="168"/>
      <c r="AR44" s="168"/>
      <c r="AT44" s="203"/>
    </row>
    <row r="45" ht="15.0" customHeight="1">
      <c r="A45" s="108" t="s">
        <v>191</v>
      </c>
      <c r="B45" s="211">
        <f>G10</f>
        <v>16</v>
      </c>
      <c r="C45" s="198">
        <v>8.0</v>
      </c>
      <c r="F45" s="787" t="s">
        <v>556</v>
      </c>
      <c r="G45" s="790">
        <f>(G43*  SWITCH(G36, "fp32", 4, "bf16", 2, "fp8", 1, "fp4", 0.5)/1024^3 + G44*G10) + (G10-1) * SUM(P515, P534) * (C6-3)/1024</f>
        <v>972.2761512</v>
      </c>
      <c r="P45" s="147"/>
      <c r="AG45" s="38"/>
      <c r="AH45" s="38"/>
      <c r="AI45" s="38"/>
      <c r="AJ45" s="38"/>
      <c r="AK45" s="38"/>
      <c r="AL45" s="38"/>
      <c r="AM45" s="168"/>
      <c r="AN45" s="168"/>
      <c r="AO45" s="202"/>
      <c r="AP45" s="142"/>
      <c r="AQ45" s="168"/>
      <c r="AR45" s="168"/>
      <c r="AT45" s="203"/>
    </row>
    <row r="46" ht="15.0" customHeight="1">
      <c r="A46" s="108" t="s">
        <v>87</v>
      </c>
      <c r="B46" s="212" t="str">
        <f>$G$73/1000 * $C$6</f>
        <v>#N/A</v>
      </c>
      <c r="C46" s="172">
        <f>0.0734</f>
        <v>0.0734</v>
      </c>
      <c r="F46" s="362" t="s">
        <v>557</v>
      </c>
      <c r="G46" s="789">
        <f>G45/G10</f>
        <v>60.76725945</v>
      </c>
      <c r="P46" s="147"/>
      <c r="AG46" s="38"/>
      <c r="AH46" s="38"/>
      <c r="AI46" s="38"/>
      <c r="AJ46" s="38"/>
      <c r="AK46" s="38"/>
      <c r="AL46" s="38"/>
      <c r="AM46" s="168"/>
      <c r="AN46" s="168"/>
      <c r="AO46" s="202"/>
      <c r="AP46" s="142"/>
      <c r="AQ46" s="168"/>
      <c r="AR46" s="168"/>
      <c r="AT46" s="203"/>
    </row>
    <row r="47" ht="15.0" customHeight="1">
      <c r="A47" s="108" t="s">
        <v>88</v>
      </c>
      <c r="B47" s="193" t="str">
        <f>$B$44/$B$46</f>
        <v>#N/A</v>
      </c>
      <c r="C47" s="116">
        <f>492/0.0733 * C45</f>
        <v>53697.13506</v>
      </c>
      <c r="F47" s="787" t="s">
        <v>558</v>
      </c>
      <c r="G47" s="792">
        <v>0.9</v>
      </c>
      <c r="P47" s="147"/>
      <c r="AG47" s="38"/>
      <c r="AH47" s="38"/>
      <c r="AI47" s="38"/>
      <c r="AJ47" s="38"/>
      <c r="AK47" s="38"/>
      <c r="AL47" s="38"/>
      <c r="AM47" s="168"/>
      <c r="AN47" s="168"/>
      <c r="AO47" s="202"/>
      <c r="AP47" s="142"/>
      <c r="AQ47" s="168"/>
      <c r="AR47" s="168"/>
      <c r="AT47" s="203"/>
    </row>
    <row r="48" ht="15.0" customHeight="1">
      <c r="A48" s="108" t="s">
        <v>89</v>
      </c>
      <c r="B48" s="116" t="str">
        <f>B44/(B46*(1+C28))*C29</f>
        <v>#N/A</v>
      </c>
      <c r="C48" s="116"/>
      <c r="F48" s="362" t="s">
        <v>559</v>
      </c>
      <c r="G48" s="789" t="str">
        <f>(((H28 * G47 - G46)*1024^3) * G9) / (PARAMS(B27) * PAD_128(C10+C12) * SWITCH(PARAMS("kv_dtype"), "fp32", 4, "bf16", 2, "fp8", 1, "fp4", 0.5)*PARAMS(B6))</f>
        <v>#N/A</v>
      </c>
      <c r="P48" s="147"/>
      <c r="AG48" s="38"/>
      <c r="AH48" s="38"/>
      <c r="AI48" s="38"/>
      <c r="AJ48" s="38"/>
      <c r="AK48" s="38"/>
      <c r="AL48" s="38"/>
      <c r="AM48" s="168"/>
      <c r="AN48" s="168"/>
      <c r="AO48" s="202"/>
      <c r="AP48" s="142"/>
      <c r="AQ48" s="168"/>
      <c r="AR48" s="168"/>
      <c r="AT48" s="203"/>
    </row>
    <row r="49" ht="15.0" customHeight="1">
      <c r="A49" s="108" t="s">
        <v>90</v>
      </c>
      <c r="B49" s="116" t="str">
        <f>B48/$G$11</f>
        <v>#N/A</v>
      </c>
      <c r="C49" s="116">
        <f>C47/C45</f>
        <v>6712.141883</v>
      </c>
      <c r="P49" s="147"/>
      <c r="AG49" s="38"/>
      <c r="AH49" s="38"/>
      <c r="AI49" s="38"/>
      <c r="AJ49" s="38"/>
      <c r="AK49" s="38"/>
      <c r="AL49" s="38"/>
      <c r="AM49" s="168"/>
      <c r="AN49" s="168"/>
      <c r="AO49" s="202"/>
      <c r="AP49" s="142"/>
      <c r="AQ49" s="168"/>
      <c r="AR49" s="168"/>
      <c r="AT49" s="203"/>
    </row>
    <row r="50" ht="15.0" customHeight="1">
      <c r="A50" s="793" t="s">
        <v>560</v>
      </c>
      <c r="B50" s="794" t="str">
        <f t="shared" ref="B50:C50" si="3">B49/$C$49</f>
        <v>#N/A</v>
      </c>
      <c r="C50" s="794">
        <f t="shared" si="3"/>
        <v>1</v>
      </c>
      <c r="P50" s="147"/>
      <c r="AG50" s="38"/>
      <c r="AH50" s="38"/>
      <c r="AI50" s="38"/>
      <c r="AJ50" s="38"/>
      <c r="AK50" s="38"/>
      <c r="AL50" s="38"/>
      <c r="AM50" s="168"/>
      <c r="AN50" s="168"/>
      <c r="AO50" s="202"/>
      <c r="AP50" s="142"/>
      <c r="AQ50" s="168"/>
      <c r="AR50" s="168"/>
      <c r="AT50" s="203"/>
    </row>
    <row r="51" ht="15.0" customHeight="1">
      <c r="P51" s="147"/>
      <c r="AG51" s="38"/>
      <c r="AH51" s="38"/>
      <c r="AI51" s="38"/>
      <c r="AJ51" s="38"/>
      <c r="AK51" s="38"/>
      <c r="AL51" s="38"/>
      <c r="AM51" s="168"/>
      <c r="AN51" s="168"/>
      <c r="AO51" s="202"/>
      <c r="AP51" s="142"/>
      <c r="AQ51" s="168"/>
      <c r="AR51" s="168"/>
      <c r="AT51" s="203"/>
    </row>
    <row r="52">
      <c r="A52" s="204"/>
      <c r="B52" s="204"/>
      <c r="D52" s="2"/>
      <c r="E52" s="2"/>
      <c r="F52" s="2"/>
      <c r="G52" s="2"/>
      <c r="AM52" s="142"/>
      <c r="AN52" s="138"/>
      <c r="AO52" s="138"/>
      <c r="AP52" s="138"/>
      <c r="AQ52" s="138"/>
      <c r="AR52" s="142"/>
      <c r="AT52" s="203"/>
    </row>
    <row r="53">
      <c r="A53" s="204" t="s">
        <v>192</v>
      </c>
      <c r="B53" s="204"/>
      <c r="D53" s="2"/>
      <c r="E53" s="2"/>
      <c r="F53" s="2"/>
      <c r="G53" s="2"/>
      <c r="AM53" s="142"/>
      <c r="AN53" s="138"/>
      <c r="AO53" s="138"/>
      <c r="AP53" s="138"/>
      <c r="AQ53" s="138"/>
      <c r="AR53" s="142"/>
      <c r="AT53" s="203"/>
    </row>
    <row r="54">
      <c r="A54" s="214" t="s">
        <v>193</v>
      </c>
      <c r="B54" s="214" t="s">
        <v>194</v>
      </c>
      <c r="C54" s="214" t="s">
        <v>195</v>
      </c>
      <c r="D54" s="214" t="s">
        <v>196</v>
      </c>
      <c r="E54" s="214" t="s">
        <v>197</v>
      </c>
      <c r="F54" s="214" t="s">
        <v>198</v>
      </c>
      <c r="G54" s="214" t="s">
        <v>199</v>
      </c>
      <c r="H54" s="214" t="s">
        <v>200</v>
      </c>
      <c r="I54" s="885"/>
      <c r="J54" s="214" t="s">
        <v>421</v>
      </c>
      <c r="K54" s="896" t="s">
        <v>775</v>
      </c>
      <c r="AG54" s="164"/>
      <c r="AH54" s="164"/>
      <c r="AI54" s="38"/>
      <c r="AJ54" s="38"/>
      <c r="AK54" s="38"/>
      <c r="AL54" s="38"/>
      <c r="AM54" s="168"/>
      <c r="AN54" s="202"/>
      <c r="AO54" s="202"/>
      <c r="AP54" s="216"/>
      <c r="AQ54" s="202"/>
      <c r="AR54" s="168"/>
      <c r="AS54" s="148"/>
      <c r="AT54" s="203"/>
    </row>
    <row r="55">
      <c r="A55" s="217" t="s">
        <v>203</v>
      </c>
      <c r="B55" s="218" t="s">
        <v>204</v>
      </c>
      <c r="C55" s="219" t="str">
        <f>$H$136</f>
        <v>#N/A</v>
      </c>
      <c r="D55" s="219" t="str">
        <f>$H$134</f>
        <v>#N/A</v>
      </c>
      <c r="E55" s="220" t="str">
        <f>$H$131</f>
        <v>#N/A</v>
      </c>
      <c r="F55" s="219" t="str">
        <f>$H$129</f>
        <v>#N/A</v>
      </c>
      <c r="G55" s="219" t="str">
        <f t="shared" ref="G55:G56" si="4">IF(K55,max(C55:F55),
max(C55:D55)+max(E55:F55))</f>
        <v>#N/A</v>
      </c>
      <c r="H55" s="221" t="str">
        <f t="shared" ref="H55:H60" si="5">LET(maxtime, MAX(C55:F55),
 IFS(C55=maxtime, "HBM", D55=maxtime, "Compute", E55=maxtime, "ICI Lt", F55=maxtime, "ICI BW"))</f>
        <v>#N/A</v>
      </c>
      <c r="I55" s="429"/>
      <c r="J55" s="886" t="str">
        <f t="shared" ref="J55:J61" si="6">G55/$G$71</f>
        <v>#N/A</v>
      </c>
      <c r="K55" s="804" t="b">
        <v>1</v>
      </c>
      <c r="P55" s="225"/>
      <c r="AG55" s="38"/>
      <c r="AH55" s="38"/>
      <c r="AI55" s="164"/>
      <c r="AJ55" s="38"/>
      <c r="AK55" s="38"/>
      <c r="AL55" s="38"/>
      <c r="AM55" s="168"/>
      <c r="AN55" s="138"/>
      <c r="AO55" s="138"/>
      <c r="AP55" s="138"/>
      <c r="AQ55" s="138"/>
      <c r="AR55" s="168"/>
      <c r="AT55" s="203"/>
    </row>
    <row r="56">
      <c r="A56" s="217" t="s">
        <v>203</v>
      </c>
      <c r="B56" s="218" t="s">
        <v>205</v>
      </c>
      <c r="C56" s="219" t="str">
        <f>$H$160</f>
        <v>#N/A</v>
      </c>
      <c r="D56" s="219" t="str">
        <f>$H$158</f>
        <v>#N/A</v>
      </c>
      <c r="E56" s="221"/>
      <c r="F56" s="219" t="str">
        <f>H155</f>
        <v>#N/A</v>
      </c>
      <c r="G56" s="219" t="str">
        <f t="shared" si="4"/>
        <v>#N/A</v>
      </c>
      <c r="H56" s="221" t="str">
        <f t="shared" si="5"/>
        <v>#N/A</v>
      </c>
      <c r="I56" s="429"/>
      <c r="J56" s="886" t="str">
        <f t="shared" si="6"/>
        <v>#N/A</v>
      </c>
      <c r="K56" s="804" t="b">
        <v>1</v>
      </c>
      <c r="P56" s="147"/>
      <c r="AG56" s="38"/>
      <c r="AH56" s="38"/>
      <c r="AI56" s="38"/>
      <c r="AJ56" s="38"/>
      <c r="AK56" s="38"/>
      <c r="AL56" s="38"/>
      <c r="AM56" s="168"/>
      <c r="AN56" s="168"/>
      <c r="AO56" s="202"/>
      <c r="AP56" s="142"/>
      <c r="AQ56" s="168"/>
      <c r="AR56" s="168"/>
      <c r="AT56" s="203"/>
    </row>
    <row r="57">
      <c r="A57" s="217" t="s">
        <v>203</v>
      </c>
      <c r="B57" s="218" t="s">
        <v>206</v>
      </c>
      <c r="C57" s="219" t="str">
        <f>$H$179</f>
        <v>#N/A</v>
      </c>
      <c r="D57" s="219" t="str">
        <f>$H$177</f>
        <v>#N/A</v>
      </c>
      <c r="E57" s="221"/>
      <c r="F57" s="219"/>
      <c r="G57" s="219" t="str">
        <f t="shared" ref="G57:G59" si="7">max(C57:F57)</f>
        <v>#N/A</v>
      </c>
      <c r="H57" s="221" t="str">
        <f t="shared" si="5"/>
        <v>#N/A</v>
      </c>
      <c r="I57" s="429"/>
      <c r="J57" s="886" t="str">
        <f t="shared" si="6"/>
        <v>#N/A</v>
      </c>
      <c r="K57" s="804" t="b">
        <v>0</v>
      </c>
      <c r="P57" s="147"/>
      <c r="AG57" s="38"/>
      <c r="AH57" s="38"/>
      <c r="AI57" s="38"/>
      <c r="AJ57" s="38"/>
      <c r="AK57" s="38"/>
      <c r="AL57" s="38"/>
      <c r="AM57" s="168"/>
      <c r="AN57" s="138"/>
      <c r="AO57" s="138"/>
      <c r="AP57" s="138"/>
      <c r="AQ57" s="138"/>
      <c r="AR57" s="168"/>
      <c r="AT57" s="203"/>
    </row>
    <row r="58">
      <c r="A58" s="217" t="s">
        <v>203</v>
      </c>
      <c r="B58" s="218" t="s">
        <v>207</v>
      </c>
      <c r="C58" s="219" t="str">
        <f>$H$198</f>
        <v>#N/A</v>
      </c>
      <c r="D58" s="219" t="str">
        <f>$H$196</f>
        <v>#N/A</v>
      </c>
      <c r="E58" s="221"/>
      <c r="F58" s="219"/>
      <c r="G58" s="219" t="str">
        <f t="shared" si="7"/>
        <v>#N/A</v>
      </c>
      <c r="H58" s="221" t="str">
        <f t="shared" si="5"/>
        <v>#N/A</v>
      </c>
      <c r="I58" s="429"/>
      <c r="J58" s="886" t="str">
        <f t="shared" si="6"/>
        <v>#N/A</v>
      </c>
      <c r="K58" s="429" t="b">
        <v>0</v>
      </c>
      <c r="P58" s="147"/>
      <c r="AM58" s="142"/>
      <c r="AO58" s="142"/>
      <c r="AP58" s="142"/>
      <c r="AQ58" s="142"/>
      <c r="AR58" s="168"/>
      <c r="AS58" s="148"/>
      <c r="AT58" s="203"/>
    </row>
    <row r="59">
      <c r="A59" s="217" t="s">
        <v>203</v>
      </c>
      <c r="B59" s="218" t="s">
        <v>208</v>
      </c>
      <c r="C59" s="219"/>
      <c r="D59" s="219"/>
      <c r="E59" s="221"/>
      <c r="F59" s="219">
        <f>$H$228</f>
        <v>0</v>
      </c>
      <c r="G59" s="219">
        <f t="shared" si="7"/>
        <v>0</v>
      </c>
      <c r="H59" s="221" t="str">
        <f t="shared" si="5"/>
        <v>HBM</v>
      </c>
      <c r="I59" s="429"/>
      <c r="J59" s="886" t="str">
        <f t="shared" si="6"/>
        <v>#N/A</v>
      </c>
      <c r="K59" s="429" t="b">
        <v>0</v>
      </c>
      <c r="P59" s="147"/>
      <c r="R59" s="226"/>
      <c r="S59" s="226"/>
      <c r="T59" s="226"/>
      <c r="U59" s="226"/>
      <c r="V59" s="226"/>
      <c r="W59" s="38"/>
      <c r="AM59" s="142"/>
      <c r="AO59" s="138"/>
      <c r="AP59" s="138"/>
      <c r="AQ59" s="138"/>
      <c r="AR59" s="168"/>
      <c r="AT59" s="203"/>
    </row>
    <row r="60">
      <c r="A60" s="217" t="s">
        <v>203</v>
      </c>
      <c r="B60" s="227" t="s">
        <v>209</v>
      </c>
      <c r="C60" s="219" t="str">
        <f t="shared" ref="C60:D60" si="8">SUM(C62:C64)</f>
        <v>#N/A</v>
      </c>
      <c r="D60" s="219" t="str">
        <f t="shared" si="8"/>
        <v>#N/A</v>
      </c>
      <c r="E60" s="221"/>
      <c r="F60" s="219"/>
      <c r="G60" s="219" t="str">
        <f>IF(PARAMS("flash_attn"),MAX(C60:F60),0)</f>
        <v>#N/A</v>
      </c>
      <c r="H60" s="221" t="str">
        <f t="shared" si="5"/>
        <v>#N/A</v>
      </c>
      <c r="I60" s="429"/>
      <c r="J60" s="886" t="str">
        <f t="shared" si="6"/>
        <v>#N/A</v>
      </c>
      <c r="K60" s="429" t="b">
        <v>0</v>
      </c>
      <c r="P60" s="147"/>
      <c r="R60" s="226"/>
      <c r="S60" s="226"/>
      <c r="T60" s="226"/>
      <c r="U60" s="226"/>
      <c r="V60" s="226"/>
      <c r="W60" s="38"/>
      <c r="AM60" s="142"/>
      <c r="AO60" s="138"/>
      <c r="AP60" s="138"/>
      <c r="AQ60" s="138"/>
      <c r="AR60" s="168"/>
      <c r="AT60" s="203"/>
    </row>
    <row r="61">
      <c r="A61" s="217" t="s">
        <v>203</v>
      </c>
      <c r="B61" s="227" t="s">
        <v>210</v>
      </c>
      <c r="C61" s="219"/>
      <c r="D61" s="219"/>
      <c r="E61" s="221"/>
      <c r="F61" s="219"/>
      <c r="G61" s="219">
        <f>IF(PARAMS("flash_attn"),0,SUM(G62:G64))</f>
        <v>0</v>
      </c>
      <c r="H61" s="221"/>
      <c r="I61" s="429"/>
      <c r="J61" s="886" t="str">
        <f t="shared" si="6"/>
        <v>#N/A</v>
      </c>
      <c r="K61" s="429" t="b">
        <v>0</v>
      </c>
      <c r="P61" s="147"/>
      <c r="R61" s="226"/>
      <c r="S61" s="226"/>
      <c r="T61" s="226"/>
      <c r="U61" s="226"/>
      <c r="V61" s="226"/>
      <c r="W61" s="38"/>
      <c r="AM61" s="142"/>
      <c r="AO61" s="138"/>
      <c r="AP61" s="138"/>
      <c r="AQ61" s="138"/>
      <c r="AR61" s="168"/>
      <c r="AT61" s="203"/>
    </row>
    <row r="62">
      <c r="A62" s="217" t="s">
        <v>203</v>
      </c>
      <c r="B62" s="218" t="s">
        <v>776</v>
      </c>
      <c r="C62" s="219" t="str">
        <f>$H$247</f>
        <v>#N/A</v>
      </c>
      <c r="D62" s="219" t="str">
        <f>$H$245</f>
        <v>#N/A</v>
      </c>
      <c r="E62" s="221"/>
      <c r="F62" s="219"/>
      <c r="G62" s="219" t="str">
        <f t="shared" ref="G62:G64" si="9">max(C62:F62)</f>
        <v>#N/A</v>
      </c>
      <c r="H62" s="221" t="str">
        <f t="shared" ref="H62:H70" si="10">LET(maxtime, MAX(C62:F62),
 IFS(C62=maxtime, "HBM", D62=maxtime, "Compute", E62=maxtime, "ICI Lt", F62=maxtime, "ICI BW"))</f>
        <v>#N/A</v>
      </c>
      <c r="I62" s="429"/>
      <c r="J62" s="886"/>
      <c r="K62" s="429" t="b">
        <v>0</v>
      </c>
      <c r="P62" s="147"/>
      <c r="R62" s="226"/>
      <c r="S62" s="226"/>
      <c r="T62" s="226"/>
      <c r="U62" s="226"/>
      <c r="V62" s="226"/>
      <c r="W62" s="38"/>
      <c r="AM62" s="142"/>
      <c r="AO62" s="138"/>
      <c r="AP62" s="138"/>
      <c r="AQ62" s="138"/>
      <c r="AR62" s="168"/>
      <c r="AT62" s="203"/>
    </row>
    <row r="63">
      <c r="A63" s="217" t="s">
        <v>203</v>
      </c>
      <c r="B63" s="218" t="s">
        <v>777</v>
      </c>
      <c r="C63" s="219" t="str">
        <f>$H$266</f>
        <v>#N/A</v>
      </c>
      <c r="D63" s="219" t="str">
        <f>$H$264</f>
        <v>#N/A</v>
      </c>
      <c r="E63" s="221"/>
      <c r="F63" s="219"/>
      <c r="G63" s="219" t="str">
        <f t="shared" si="9"/>
        <v>#N/A</v>
      </c>
      <c r="H63" s="221" t="str">
        <f t="shared" si="10"/>
        <v>#N/A</v>
      </c>
      <c r="I63" s="429"/>
      <c r="J63" s="886"/>
      <c r="K63" s="429" t="b">
        <v>0</v>
      </c>
      <c r="P63" s="147"/>
      <c r="R63" s="228"/>
      <c r="S63" s="228"/>
      <c r="T63" s="228"/>
      <c r="U63" s="228"/>
      <c r="V63" s="228"/>
      <c r="W63" s="38"/>
      <c r="AM63" s="142"/>
      <c r="AN63" s="138"/>
      <c r="AO63" s="142"/>
      <c r="AP63" s="142"/>
      <c r="AQ63" s="138"/>
      <c r="AR63" s="168"/>
      <c r="AT63" s="203"/>
    </row>
    <row r="64">
      <c r="A64" s="217" t="s">
        <v>203</v>
      </c>
      <c r="B64" s="218" t="s">
        <v>778</v>
      </c>
      <c r="C64" s="219" t="str">
        <f>$H$285</f>
        <v>#N/A</v>
      </c>
      <c r="D64" s="219" t="str">
        <f>$H$283</f>
        <v>#N/A</v>
      </c>
      <c r="E64" s="221"/>
      <c r="F64" s="219"/>
      <c r="G64" s="219" t="str">
        <f t="shared" si="9"/>
        <v>#N/A</v>
      </c>
      <c r="H64" s="221" t="str">
        <f t="shared" si="10"/>
        <v>#N/A</v>
      </c>
      <c r="I64" s="429"/>
      <c r="J64" s="886"/>
      <c r="K64" s="429" t="b">
        <v>0</v>
      </c>
      <c r="P64" s="147"/>
      <c r="R64" s="228"/>
      <c r="S64" s="228"/>
      <c r="T64" s="228"/>
      <c r="U64" s="228"/>
      <c r="V64" s="228"/>
      <c r="W64" s="38"/>
      <c r="AM64" s="142"/>
      <c r="AN64" s="138"/>
      <c r="AO64" s="138"/>
      <c r="AP64" s="138"/>
      <c r="AQ64" s="138"/>
      <c r="AR64" s="168"/>
      <c r="AT64" s="203"/>
    </row>
    <row r="65">
      <c r="A65" s="217" t="s">
        <v>203</v>
      </c>
      <c r="B65" s="218" t="s">
        <v>214</v>
      </c>
      <c r="C65" s="219" t="str">
        <f>H309</f>
        <v>#N/A</v>
      </c>
      <c r="D65" s="219" t="str">
        <f>H307</f>
        <v>#N/A</v>
      </c>
      <c r="E65" s="221"/>
      <c r="F65" s="219" t="str">
        <f>H304</f>
        <v>#N/A</v>
      </c>
      <c r="G65" s="219" t="str">
        <f t="shared" ref="G65:G66" si="11">max(C65:D65)+max(E65:F65)</f>
        <v>#N/A</v>
      </c>
      <c r="H65" s="221" t="str">
        <f t="shared" si="10"/>
        <v>#N/A</v>
      </c>
      <c r="I65" s="429"/>
      <c r="J65" s="886" t="str">
        <f t="shared" ref="J65:J71" si="12">G65/$G$71</f>
        <v>#N/A</v>
      </c>
      <c r="K65" s="804" t="b">
        <v>1</v>
      </c>
      <c r="P65" s="147"/>
      <c r="R65" s="228"/>
      <c r="S65" s="228"/>
      <c r="T65" s="228"/>
      <c r="U65" s="228"/>
      <c r="V65" s="228"/>
      <c r="W65" s="229"/>
      <c r="AK65" s="203"/>
      <c r="AM65" s="142"/>
      <c r="AN65" s="138"/>
      <c r="AO65" s="138"/>
      <c r="AP65" s="138"/>
      <c r="AQ65" s="138"/>
      <c r="AR65" s="168"/>
      <c r="AT65" s="203"/>
    </row>
    <row r="66">
      <c r="A66" s="217" t="s">
        <v>203</v>
      </c>
      <c r="B66" s="218" t="s">
        <v>216</v>
      </c>
      <c r="C66" s="219" t="str">
        <f>H333</f>
        <v>#N/A</v>
      </c>
      <c r="D66" s="219" t="str">
        <f>H331</f>
        <v>#N/A</v>
      </c>
      <c r="E66" s="221"/>
      <c r="F66" s="219" t="str">
        <f>$H$328</f>
        <v>#N/A</v>
      </c>
      <c r="G66" s="219" t="str">
        <f t="shared" si="11"/>
        <v>#N/A</v>
      </c>
      <c r="H66" s="221" t="str">
        <f t="shared" si="10"/>
        <v>#N/A</v>
      </c>
      <c r="I66" s="429"/>
      <c r="J66" s="886" t="str">
        <f t="shared" si="12"/>
        <v>#N/A</v>
      </c>
      <c r="K66" s="804" t="b">
        <v>1</v>
      </c>
      <c r="P66" s="147"/>
      <c r="R66" s="228"/>
      <c r="S66" s="228"/>
      <c r="T66" s="228"/>
      <c r="U66" s="230"/>
      <c r="V66" s="230"/>
      <c r="W66" s="38"/>
      <c r="AK66" s="231"/>
      <c r="AL66" s="232"/>
      <c r="AM66" s="168"/>
      <c r="AN66" s="138"/>
      <c r="AO66" s="138"/>
      <c r="AP66" s="138"/>
      <c r="AQ66" s="138"/>
      <c r="AR66" s="168"/>
      <c r="AT66" s="203"/>
    </row>
    <row r="67">
      <c r="A67" s="217" t="s">
        <v>217</v>
      </c>
      <c r="B67" s="233" t="s">
        <v>218</v>
      </c>
      <c r="C67" s="219"/>
      <c r="D67" s="219"/>
      <c r="E67" s="220" t="str">
        <f>$H$383</f>
        <v>#N/A</v>
      </c>
      <c r="F67" s="219" t="str">
        <f>$H$381</f>
        <v>#N/A</v>
      </c>
      <c r="G67" s="219" t="str">
        <f t="shared" ref="G67:G70" si="13">max(C67:F67)</f>
        <v>#N/A</v>
      </c>
      <c r="H67" s="221" t="str">
        <f t="shared" si="10"/>
        <v>#N/A</v>
      </c>
      <c r="I67" s="429"/>
      <c r="J67" s="886" t="str">
        <f t="shared" si="12"/>
        <v>#N/A</v>
      </c>
      <c r="K67" s="429" t="b">
        <v>0</v>
      </c>
      <c r="P67" s="147"/>
      <c r="R67" s="38"/>
      <c r="S67" s="38"/>
      <c r="T67" s="38"/>
      <c r="U67" s="38"/>
      <c r="V67" s="38"/>
      <c r="W67" s="38"/>
      <c r="AM67" s="142"/>
      <c r="AN67" s="138"/>
      <c r="AO67" s="142"/>
      <c r="AP67" s="142"/>
      <c r="AQ67" s="194"/>
      <c r="AR67" s="142"/>
    </row>
    <row r="68">
      <c r="A68" s="217" t="s">
        <v>217</v>
      </c>
      <c r="B68" s="233" t="s">
        <v>219</v>
      </c>
      <c r="C68" s="219" t="str">
        <f>$H$428</f>
        <v>#N/A</v>
      </c>
      <c r="D68" s="219" t="str">
        <f>$H$426</f>
        <v>#N/A</v>
      </c>
      <c r="E68" s="221"/>
      <c r="F68" s="219" t="str">
        <f>$H$423</f>
        <v>#N/A</v>
      </c>
      <c r="G68" s="219" t="str">
        <f t="shared" si="13"/>
        <v>#N/A</v>
      </c>
      <c r="H68" s="221" t="str">
        <f t="shared" si="10"/>
        <v>#N/A</v>
      </c>
      <c r="I68" s="429"/>
      <c r="J68" s="886" t="str">
        <f t="shared" si="12"/>
        <v>#N/A</v>
      </c>
      <c r="K68" s="429" t="b">
        <v>0</v>
      </c>
      <c r="P68" s="147"/>
      <c r="R68" s="38"/>
      <c r="S68" s="38"/>
      <c r="T68" s="38"/>
      <c r="U68" s="38"/>
      <c r="V68" s="38"/>
      <c r="W68" s="234"/>
      <c r="AM68" s="142"/>
      <c r="AN68" s="138"/>
      <c r="AO68" s="138"/>
      <c r="AP68" s="138"/>
      <c r="AQ68" s="138"/>
      <c r="AR68" s="142"/>
      <c r="AT68" s="149"/>
    </row>
    <row r="69">
      <c r="A69" s="217" t="s">
        <v>217</v>
      </c>
      <c r="B69" s="233" t="s">
        <v>220</v>
      </c>
      <c r="C69" s="219" t="str">
        <f>$H$458</f>
        <v>#N/A</v>
      </c>
      <c r="D69" s="219" t="str">
        <f>$H$456</f>
        <v>#N/A</v>
      </c>
      <c r="E69" s="221"/>
      <c r="F69" s="219">
        <f>$H$453</f>
        <v>0</v>
      </c>
      <c r="G69" s="219" t="str">
        <f t="shared" si="13"/>
        <v>#N/A</v>
      </c>
      <c r="H69" s="221" t="str">
        <f t="shared" si="10"/>
        <v>#N/A</v>
      </c>
      <c r="I69" s="429"/>
      <c r="J69" s="886" t="str">
        <f t="shared" si="12"/>
        <v>#N/A</v>
      </c>
      <c r="K69" s="429" t="b">
        <v>0</v>
      </c>
      <c r="P69" s="147"/>
      <c r="R69" s="38"/>
      <c r="S69" s="38"/>
      <c r="T69" s="38"/>
      <c r="U69" s="38"/>
      <c r="V69" s="38"/>
      <c r="W69" s="234"/>
      <c r="AM69" s="142"/>
      <c r="AN69" s="138"/>
      <c r="AO69" s="138"/>
      <c r="AP69" s="142"/>
      <c r="AQ69" s="142"/>
      <c r="AR69" s="142"/>
    </row>
    <row r="70">
      <c r="A70" s="217" t="s">
        <v>217</v>
      </c>
      <c r="B70" s="233" t="s">
        <v>221</v>
      </c>
      <c r="C70" s="219"/>
      <c r="D70" s="219"/>
      <c r="E70" s="220" t="str">
        <f>$H$504</f>
        <v>#N/A</v>
      </c>
      <c r="F70" s="219" t="str">
        <f>$H$502</f>
        <v>#N/A</v>
      </c>
      <c r="G70" s="219" t="str">
        <f t="shared" si="13"/>
        <v>#N/A</v>
      </c>
      <c r="H70" s="221" t="str">
        <f t="shared" si="10"/>
        <v>#N/A</v>
      </c>
      <c r="I70" s="429"/>
      <c r="J70" s="886" t="str">
        <f t="shared" si="12"/>
        <v>#N/A</v>
      </c>
      <c r="K70" s="429" t="b">
        <v>0</v>
      </c>
      <c r="P70" s="147"/>
      <c r="AM70" s="142"/>
      <c r="AN70" s="138"/>
      <c r="AO70" s="138"/>
      <c r="AP70" s="138"/>
      <c r="AQ70" s="138"/>
      <c r="AR70" s="142"/>
      <c r="AT70" s="203"/>
    </row>
    <row r="71">
      <c r="A71" s="235"/>
      <c r="B71" s="236"/>
      <c r="C71" s="236"/>
      <c r="D71" s="236"/>
      <c r="E71" s="235" t="s">
        <v>222</v>
      </c>
      <c r="F71" s="237" t="s">
        <v>59</v>
      </c>
      <c r="G71" s="236" t="str">
        <f>SUM(G55:G61,G65:G70)</f>
        <v>#N/A</v>
      </c>
      <c r="H71" s="236"/>
      <c r="I71" s="239"/>
      <c r="J71" s="240" t="str">
        <f t="shared" si="12"/>
        <v>#N/A</v>
      </c>
      <c r="K71" s="804"/>
      <c r="P71" s="147"/>
      <c r="AG71" s="164"/>
      <c r="AH71" s="164"/>
      <c r="AI71" s="38"/>
      <c r="AJ71" s="38"/>
      <c r="AK71" s="38"/>
      <c r="AL71" s="38"/>
      <c r="AM71" s="168"/>
      <c r="AN71" s="202"/>
      <c r="AO71" s="202"/>
      <c r="AP71" s="216"/>
      <c r="AQ71" s="202"/>
      <c r="AR71" s="168"/>
      <c r="AT71" s="203"/>
    </row>
    <row r="72">
      <c r="A72" s="241"/>
      <c r="B72" s="236"/>
      <c r="C72" s="236"/>
      <c r="D72" s="236"/>
      <c r="E72" s="241"/>
      <c r="F72" s="237" t="s">
        <v>223</v>
      </c>
      <c r="G72" s="889" t="str">
        <f>SUM(G55:G61,G65:G66)+MAX(G67:G68)+MAX(G69:G70)</f>
        <v>#N/A</v>
      </c>
      <c r="H72" s="236"/>
      <c r="I72" s="239"/>
      <c r="J72" s="240"/>
      <c r="K72" s="429"/>
      <c r="P72" s="147"/>
      <c r="AG72" s="164"/>
      <c r="AH72" s="164"/>
      <c r="AI72" s="38"/>
      <c r="AJ72" s="38"/>
      <c r="AK72" s="38"/>
      <c r="AL72" s="38"/>
      <c r="AM72" s="168"/>
      <c r="AN72" s="202"/>
      <c r="AO72" s="202"/>
      <c r="AP72" s="216"/>
      <c r="AQ72" s="202"/>
      <c r="AR72" s="168"/>
      <c r="AT72" s="203"/>
    </row>
    <row r="73">
      <c r="A73" s="243" t="s">
        <v>224</v>
      </c>
      <c r="B73" s="244"/>
      <c r="C73" s="244"/>
      <c r="D73" s="244"/>
      <c r="E73" s="243" t="s">
        <v>225</v>
      </c>
      <c r="F73" s="245" t="s">
        <v>59</v>
      </c>
      <c r="G73" s="890" t="str">
        <f>IF(F73=F71,G71,G72)</f>
        <v>#N/A</v>
      </c>
      <c r="H73" s="244"/>
      <c r="I73" s="247"/>
      <c r="J73" s="247"/>
      <c r="K73" s="897"/>
      <c r="P73" s="147"/>
      <c r="AG73" s="38"/>
      <c r="AH73" s="38"/>
      <c r="AI73" s="38"/>
      <c r="AJ73" s="38"/>
      <c r="AK73" s="38"/>
      <c r="AL73" s="38"/>
      <c r="AM73" s="168"/>
      <c r="AN73" s="168"/>
      <c r="AO73" s="202"/>
      <c r="AP73" s="142"/>
      <c r="AQ73" s="168"/>
      <c r="AR73" s="168"/>
      <c r="AT73" s="203"/>
    </row>
    <row r="74" ht="15.0" customHeight="1">
      <c r="P74" s="147"/>
      <c r="AG74" s="38"/>
      <c r="AH74" s="38"/>
      <c r="AI74" s="38"/>
      <c r="AJ74" s="38"/>
      <c r="AK74" s="38"/>
      <c r="AL74" s="38"/>
      <c r="AM74" s="168"/>
      <c r="AN74" s="168"/>
      <c r="AO74" s="202"/>
      <c r="AP74" s="142"/>
      <c r="AQ74" s="168"/>
      <c r="AR74" s="168"/>
      <c r="AT74" s="203"/>
    </row>
    <row r="75">
      <c r="P75" s="147"/>
      <c r="AG75" s="38"/>
      <c r="AH75" s="38"/>
      <c r="AI75" s="38"/>
      <c r="AJ75" s="38"/>
      <c r="AK75" s="38"/>
      <c r="AL75" s="38"/>
      <c r="AM75" s="168"/>
      <c r="AN75" s="168"/>
      <c r="AO75" s="202"/>
      <c r="AP75" s="142"/>
      <c r="AQ75" s="168"/>
      <c r="AR75" s="168"/>
      <c r="AT75" s="203"/>
    </row>
    <row r="76">
      <c r="A76" s="248" t="s">
        <v>226</v>
      </c>
      <c r="E76" s="204" t="s">
        <v>227</v>
      </c>
      <c r="P76" s="147"/>
      <c r="AG76" s="38"/>
      <c r="AH76" s="38"/>
      <c r="AI76" s="38"/>
      <c r="AJ76" s="38"/>
      <c r="AK76" s="38"/>
      <c r="AL76" s="38"/>
      <c r="AM76" s="168"/>
      <c r="AN76" s="138"/>
      <c r="AO76" s="138"/>
      <c r="AP76" s="138"/>
      <c r="AQ76" s="138"/>
      <c r="AR76" s="168"/>
      <c r="AT76" s="203"/>
    </row>
    <row r="77">
      <c r="A77" s="106" t="s">
        <v>228</v>
      </c>
      <c r="B77" s="106" t="s">
        <v>118</v>
      </c>
      <c r="C77" s="106" t="s">
        <v>121</v>
      </c>
      <c r="E77" s="249" t="s">
        <v>229</v>
      </c>
      <c r="F77" s="250" t="s">
        <v>230</v>
      </c>
      <c r="G77" s="251"/>
      <c r="H77" s="252"/>
      <c r="I77" s="250" t="s">
        <v>231</v>
      </c>
      <c r="J77" s="251"/>
      <c r="K77" s="251"/>
      <c r="L77" s="251"/>
      <c r="M77" s="251"/>
      <c r="N77" s="252"/>
      <c r="O77" s="253" t="s">
        <v>232</v>
      </c>
      <c r="P77" s="254" t="s">
        <v>233</v>
      </c>
      <c r="Q77" s="255" t="s">
        <v>234</v>
      </c>
      <c r="AM77" s="142"/>
      <c r="AO77" s="142"/>
      <c r="AP77" s="142"/>
      <c r="AQ77" s="142"/>
      <c r="AR77" s="168"/>
      <c r="AT77" s="203"/>
    </row>
    <row r="78">
      <c r="A78" s="108" t="s">
        <v>235</v>
      </c>
      <c r="B78" s="256">
        <f>SUM(P87,P142,P166,P185,P291,P315) * PARAMS("L") / 1024</f>
        <v>21.25915527</v>
      </c>
      <c r="C78" s="257"/>
      <c r="D78" s="38"/>
      <c r="E78" s="258" t="s">
        <v>236</v>
      </c>
      <c r="F78" s="259" t="s">
        <v>237</v>
      </c>
      <c r="G78" s="260"/>
      <c r="H78" s="261" t="s">
        <v>238</v>
      </c>
      <c r="I78" s="261" t="s">
        <v>239</v>
      </c>
      <c r="J78" s="261"/>
      <c r="K78" s="262" t="s">
        <v>40</v>
      </c>
      <c r="L78" s="262" t="s">
        <v>38</v>
      </c>
      <c r="M78" s="261" t="s">
        <v>125</v>
      </c>
      <c r="N78" s="261" t="s">
        <v>240</v>
      </c>
      <c r="O78" s="263" t="s">
        <v>63</v>
      </c>
      <c r="P78" s="264"/>
      <c r="Q78" s="262"/>
      <c r="AM78" s="142"/>
      <c r="AO78" s="138"/>
      <c r="AP78" s="138"/>
      <c r="AQ78" s="138"/>
      <c r="AR78" s="168"/>
      <c r="AT78" s="203"/>
    </row>
    <row r="79">
      <c r="A79" s="108" t="s">
        <v>241</v>
      </c>
      <c r="B79" s="265">
        <f>SUM($P$341,$P$434) * PARAMS("L") / 1024</f>
        <v>113.421875</v>
      </c>
      <c r="C79" s="172"/>
      <c r="D79" s="38"/>
      <c r="E79" s="266"/>
      <c r="F79" s="267"/>
      <c r="G79" s="268"/>
      <c r="H79" s="269" t="s">
        <v>242</v>
      </c>
      <c r="I79" s="270" t="s">
        <v>239</v>
      </c>
      <c r="J79" s="271"/>
      <c r="K79" s="270">
        <f t="shared" ref="K79:M79" si="14">PARAMS(K78)</f>
        <v>2048</v>
      </c>
      <c r="L79" s="270">
        <f t="shared" si="14"/>
        <v>1</v>
      </c>
      <c r="M79" s="270">
        <f t="shared" si="14"/>
        <v>7168</v>
      </c>
      <c r="N79" s="270" t="s">
        <v>240</v>
      </c>
      <c r="O79" s="272"/>
      <c r="P79" s="273">
        <f>SIZEOF_IN_MIB(J79:M79, $O78)</f>
        <v>14</v>
      </c>
      <c r="Q79" s="269"/>
      <c r="AM79" s="142"/>
      <c r="AN79" s="138"/>
      <c r="AO79" s="142"/>
      <c r="AP79" s="142"/>
      <c r="AQ79" s="138"/>
      <c r="AR79" s="168"/>
      <c r="AT79" s="203"/>
    </row>
    <row r="80">
      <c r="A80" s="198" t="s">
        <v>243</v>
      </c>
      <c r="B80" s="172"/>
      <c r="C80" s="172"/>
      <c r="D80" s="38"/>
      <c r="E80" s="266"/>
      <c r="F80" s="267"/>
      <c r="G80" s="268"/>
      <c r="H80" s="274" t="s">
        <v>244</v>
      </c>
      <c r="I80" s="274" t="s">
        <v>239</v>
      </c>
      <c r="J80" s="261"/>
      <c r="K80" s="262" t="s">
        <v>32</v>
      </c>
      <c r="L80" s="262"/>
      <c r="M80" s="262" t="s">
        <v>33</v>
      </c>
      <c r="N80" s="274" t="s">
        <v>240</v>
      </c>
      <c r="O80" s="275"/>
      <c r="P80" s="276"/>
      <c r="Q80" s="262"/>
      <c r="AM80" s="142"/>
      <c r="AN80" s="138"/>
      <c r="AO80" s="138"/>
      <c r="AP80" s="138"/>
      <c r="AQ80" s="138"/>
      <c r="AR80" s="168"/>
      <c r="AT80" s="203"/>
    </row>
    <row r="81">
      <c r="A81" s="108" t="s">
        <v>245</v>
      </c>
      <c r="B81" s="265">
        <f>SIZEOF_IN_MIB(PARAMS("B")*PARAMS("S")*PARAMS("L")*(PARAMS("c_kv")+PARAMS("h_rope")), PARAMS("kv_dtype"))/1024</f>
        <v>343.125</v>
      </c>
      <c r="C81" s="172"/>
      <c r="D81" s="38"/>
      <c r="E81" s="277"/>
      <c r="F81" s="278"/>
      <c r="G81" s="279"/>
      <c r="H81" s="269" t="s">
        <v>246</v>
      </c>
      <c r="I81" s="271" t="s">
        <v>239</v>
      </c>
      <c r="J81" s="270"/>
      <c r="K81" s="271">
        <f t="shared" ref="K81:M81" si="15">K79/SHARDING(K80)</f>
        <v>256</v>
      </c>
      <c r="L81" s="271">
        <f t="shared" si="15"/>
        <v>1</v>
      </c>
      <c r="M81" s="271">
        <f t="shared" si="15"/>
        <v>3584</v>
      </c>
      <c r="N81" s="271" t="s">
        <v>240</v>
      </c>
      <c r="O81" s="280"/>
      <c r="P81" s="273">
        <f>SIZEOF_IN_MIB(J81:M81, $O78)</f>
        <v>0.875</v>
      </c>
      <c r="Q81" s="269"/>
      <c r="AG81" s="2"/>
      <c r="AK81" s="203"/>
      <c r="AM81" s="142"/>
      <c r="AN81" s="138"/>
      <c r="AO81" s="138"/>
      <c r="AP81" s="138"/>
      <c r="AQ81" s="138"/>
      <c r="AR81" s="168"/>
      <c r="AT81" s="203"/>
    </row>
    <row r="82">
      <c r="A82" s="198" t="s">
        <v>247</v>
      </c>
      <c r="B82" s="281">
        <f>MAX(P87,P106,P134,P158,P177,P196,P245,P264,P283,P304,P347,P398,P471,P490)/1024</f>
        <v>0.0205078125</v>
      </c>
      <c r="C82" s="198"/>
      <c r="D82" s="38"/>
      <c r="E82" s="258" t="s">
        <v>248</v>
      </c>
      <c r="F82" s="282" t="s">
        <v>249</v>
      </c>
      <c r="G82" s="260"/>
      <c r="H82" s="261" t="s">
        <v>238</v>
      </c>
      <c r="I82" s="261" t="s">
        <v>239</v>
      </c>
      <c r="J82" s="261"/>
      <c r="K82" s="262" t="s">
        <v>40</v>
      </c>
      <c r="L82" s="262" t="s">
        <v>38</v>
      </c>
      <c r="M82" s="283" t="s">
        <v>125</v>
      </c>
      <c r="N82" s="261" t="s">
        <v>240</v>
      </c>
      <c r="O82" s="263" t="str">
        <f>EXTRACT_ACTIVATION_DTYPE(PARAMS("attn_proj_dtype"))</f>
        <v>bf16</v>
      </c>
      <c r="P82" s="264"/>
      <c r="Q82" s="263" t="b">
        <v>0</v>
      </c>
      <c r="AG82" s="2"/>
      <c r="AK82" s="231"/>
      <c r="AL82" s="232"/>
      <c r="AM82" s="168"/>
      <c r="AN82" s="138"/>
      <c r="AO82" s="138"/>
      <c r="AP82" s="138"/>
      <c r="AQ82" s="138"/>
      <c r="AR82" s="168"/>
      <c r="AT82" s="203"/>
    </row>
    <row r="83">
      <c r="A83" s="284" t="s">
        <v>250</v>
      </c>
      <c r="B83" s="285">
        <f>SUM(B78:B81)</f>
        <v>477.8060303</v>
      </c>
      <c r="C83" s="284" t="str">
        <f>"&lt;=" &amp; ($H$28 * PARAMS("num_devices")) &amp; " (Capacity)?"</f>
        <v>#N/A</v>
      </c>
      <c r="D83" s="38"/>
      <c r="E83" s="266"/>
      <c r="F83" s="267"/>
      <c r="G83" s="268"/>
      <c r="H83" s="269" t="s">
        <v>242</v>
      </c>
      <c r="I83" s="270" t="s">
        <v>239</v>
      </c>
      <c r="J83" s="271"/>
      <c r="K83" s="270">
        <f t="shared" ref="K83:M83" si="16">PARAMS(K82)</f>
        <v>2048</v>
      </c>
      <c r="L83" s="270">
        <f t="shared" si="16"/>
        <v>1</v>
      </c>
      <c r="M83" s="270">
        <f t="shared" si="16"/>
        <v>7168</v>
      </c>
      <c r="N83" s="270" t="s">
        <v>240</v>
      </c>
      <c r="O83" s="272"/>
      <c r="P83" s="273">
        <f>SIZEOF_IN_MIB(J83:M83, $O82)</f>
        <v>28</v>
      </c>
      <c r="Q83" s="272"/>
      <c r="AG83" s="2"/>
      <c r="AM83" s="38"/>
      <c r="AR83" s="38"/>
    </row>
    <row r="84">
      <c r="A84" s="172"/>
      <c r="B84" s="172"/>
      <c r="C84" s="172"/>
      <c r="D84" s="87"/>
      <c r="E84" s="266"/>
      <c r="F84" s="267"/>
      <c r="G84" s="268"/>
      <c r="H84" s="274" t="s">
        <v>244</v>
      </c>
      <c r="I84" s="274" t="s">
        <v>239</v>
      </c>
      <c r="J84" s="261"/>
      <c r="K84" s="262" t="s">
        <v>32</v>
      </c>
      <c r="L84" s="262"/>
      <c r="M84" s="262" t="s">
        <v>33</v>
      </c>
      <c r="N84" s="274" t="s">
        <v>240</v>
      </c>
      <c r="O84" s="275"/>
      <c r="P84" s="276"/>
      <c r="Q84" s="275"/>
    </row>
    <row r="85">
      <c r="A85" s="108" t="s">
        <v>251</v>
      </c>
      <c r="B85" s="256">
        <f>SUM(P89,P144,P168,P187,P293,P317) * PARAMS("L") / 1024</f>
        <v>11.81726074</v>
      </c>
      <c r="C85" s="257"/>
      <c r="D85" s="87"/>
      <c r="E85" s="266"/>
      <c r="F85" s="278"/>
      <c r="G85" s="279"/>
      <c r="H85" s="269" t="s">
        <v>246</v>
      </c>
      <c r="I85" s="271" t="s">
        <v>239</v>
      </c>
      <c r="J85" s="270"/>
      <c r="K85" s="271">
        <f t="shared" ref="K85:M85" si="17">K83/SHARDING(K84)</f>
        <v>256</v>
      </c>
      <c r="L85" s="271">
        <f t="shared" si="17"/>
        <v>1</v>
      </c>
      <c r="M85" s="271">
        <f t="shared" si="17"/>
        <v>3584</v>
      </c>
      <c r="N85" s="271" t="s">
        <v>240</v>
      </c>
      <c r="O85" s="280"/>
      <c r="P85" s="273">
        <f>SIZEOF_IN_MIB(J85:M85, $O82)</f>
        <v>1.75</v>
      </c>
      <c r="Q85" s="280"/>
      <c r="AG85" s="2"/>
    </row>
    <row r="86">
      <c r="A86" s="108" t="s">
        <v>252</v>
      </c>
      <c r="B86" s="265">
        <f>SUM(P391,P436) * PARAMS("L") / 1024</f>
        <v>113.421875</v>
      </c>
      <c r="C86" s="257"/>
      <c r="D86" s="87"/>
      <c r="E86" s="266"/>
      <c r="F86" s="259" t="s">
        <v>253</v>
      </c>
      <c r="G86" s="260"/>
      <c r="H86" s="274" t="s">
        <v>238</v>
      </c>
      <c r="I86" s="274" t="s">
        <v>239</v>
      </c>
      <c r="J86" s="261"/>
      <c r="K86" s="261"/>
      <c r="L86" s="286" t="s">
        <v>125</v>
      </c>
      <c r="M86" s="262" t="s">
        <v>142</v>
      </c>
      <c r="N86" s="274" t="s">
        <v>240</v>
      </c>
      <c r="O86" s="263" t="str">
        <f>EXTRACT_WEIGHT_DTYPE(PARAMS("attn_proj_dtype"))</f>
        <v>bf16</v>
      </c>
      <c r="P86" s="276"/>
      <c r="Q86" s="263" t="b">
        <v>0</v>
      </c>
      <c r="AP86" s="138"/>
      <c r="AQ86" s="138"/>
      <c r="AT86" s="149"/>
    </row>
    <row r="87">
      <c r="A87" s="198" t="s">
        <v>243</v>
      </c>
      <c r="B87" s="172"/>
      <c r="C87" s="257"/>
      <c r="D87" s="87"/>
      <c r="E87" s="266"/>
      <c r="F87" s="267"/>
      <c r="G87" s="268"/>
      <c r="H87" s="269" t="s">
        <v>242</v>
      </c>
      <c r="I87" s="271" t="s">
        <v>239</v>
      </c>
      <c r="J87" s="270"/>
      <c r="K87" s="270"/>
      <c r="L87" s="271">
        <f t="shared" ref="L87:M87" si="18">PARAMS(L86)</f>
        <v>7168</v>
      </c>
      <c r="M87" s="271">
        <f t="shared" si="18"/>
        <v>1536</v>
      </c>
      <c r="N87" s="271" t="s">
        <v>240</v>
      </c>
      <c r="O87" s="272"/>
      <c r="P87" s="273">
        <f>SIZEOF_IN_MIB(J87:M87, $O86)</f>
        <v>21</v>
      </c>
      <c r="Q87" s="272"/>
      <c r="AP87" s="142"/>
    </row>
    <row r="88">
      <c r="A88" s="108" t="s">
        <v>254</v>
      </c>
      <c r="B88" s="265">
        <f>B81/PARAMS("num_devices")</f>
        <v>21.4453125</v>
      </c>
      <c r="C88" s="257"/>
      <c r="D88" s="87"/>
      <c r="E88" s="266"/>
      <c r="F88" s="267"/>
      <c r="G88" s="268"/>
      <c r="H88" s="274" t="s">
        <v>244</v>
      </c>
      <c r="I88" s="274" t="s">
        <v>239</v>
      </c>
      <c r="J88" s="261"/>
      <c r="K88" s="261"/>
      <c r="L88" s="262"/>
      <c r="M88" s="262" t="s">
        <v>33</v>
      </c>
      <c r="N88" s="274" t="s">
        <v>240</v>
      </c>
      <c r="O88" s="275"/>
      <c r="P88" s="276"/>
      <c r="Q88" s="275"/>
      <c r="AP88" s="138"/>
      <c r="AQ88" s="138"/>
      <c r="AT88" s="149"/>
    </row>
    <row r="89">
      <c r="A89" s="108" t="s">
        <v>255</v>
      </c>
      <c r="B89" s="265">
        <f>MAX(P89,P108,P136,P160,P179,P198,P247,P266,P285,P306,P349,P400,P473,P492)/1024</f>
        <v>0.01025390625</v>
      </c>
      <c r="C89" s="257"/>
      <c r="D89" s="87"/>
      <c r="E89" s="266"/>
      <c r="F89" s="278"/>
      <c r="G89" s="279"/>
      <c r="H89" s="271" t="s">
        <v>246</v>
      </c>
      <c r="I89" s="271" t="s">
        <v>239</v>
      </c>
      <c r="J89" s="270"/>
      <c r="K89" s="270"/>
      <c r="L89" s="271">
        <f t="shared" ref="L89:M89" si="19">L87/SHARDING(L88)</f>
        <v>7168</v>
      </c>
      <c r="M89" s="271">
        <f t="shared" si="19"/>
        <v>768</v>
      </c>
      <c r="N89" s="271" t="s">
        <v>240</v>
      </c>
      <c r="O89" s="280"/>
      <c r="P89" s="273">
        <f>SIZEOF_IN_MIB(J89:M89, $O86)</f>
        <v>10.5</v>
      </c>
      <c r="Q89" s="280"/>
    </row>
    <row r="90">
      <c r="A90" s="122" t="s">
        <v>256</v>
      </c>
      <c r="B90" s="287">
        <f>SUM(B85:B88)</f>
        <v>146.6844482</v>
      </c>
      <c r="C90" s="288" t="str">
        <f>"&lt;=" &amp; ($H$28) &amp; " (Capacity)?"</f>
        <v>#N/A</v>
      </c>
      <c r="D90" s="87"/>
      <c r="E90" s="266"/>
      <c r="F90" s="259" t="s">
        <v>257</v>
      </c>
      <c r="G90" s="260"/>
      <c r="H90" s="289" t="s">
        <v>238</v>
      </c>
      <c r="I90" s="289" t="s">
        <v>239</v>
      </c>
      <c r="J90" s="290"/>
      <c r="K90" s="195" t="s">
        <v>40</v>
      </c>
      <c r="L90" s="195" t="s">
        <v>38</v>
      </c>
      <c r="M90" s="195" t="s">
        <v>142</v>
      </c>
      <c r="N90" s="289" t="s">
        <v>240</v>
      </c>
      <c r="O90" s="291" t="s">
        <v>82</v>
      </c>
      <c r="P90" s="292"/>
      <c r="Q90" s="291" t="b">
        <v>0</v>
      </c>
    </row>
    <row r="91">
      <c r="A91" s="87"/>
      <c r="B91" s="87"/>
      <c r="C91" s="87"/>
      <c r="D91" s="87"/>
      <c r="E91" s="266"/>
      <c r="F91" s="267"/>
      <c r="G91" s="268"/>
      <c r="H91" s="195" t="s">
        <v>242</v>
      </c>
      <c r="I91" s="289" t="s">
        <v>239</v>
      </c>
      <c r="J91" s="290"/>
      <c r="K91" s="289">
        <f t="shared" ref="K91:M91" si="20">PARAMS(K90)</f>
        <v>2048</v>
      </c>
      <c r="L91" s="290">
        <f t="shared" si="20"/>
        <v>1</v>
      </c>
      <c r="M91" s="289">
        <f t="shared" si="20"/>
        <v>1536</v>
      </c>
      <c r="N91" s="289" t="s">
        <v>240</v>
      </c>
      <c r="O91" s="266"/>
      <c r="P91" s="292">
        <f>SIZEOF_IN_MIB(K91:M91, $O90)</f>
        <v>6</v>
      </c>
      <c r="Q91" s="266"/>
    </row>
    <row r="92">
      <c r="A92" s="87"/>
      <c r="B92" s="87"/>
      <c r="C92" s="87"/>
      <c r="D92" s="87"/>
      <c r="E92" s="266"/>
      <c r="F92" s="267"/>
      <c r="G92" s="268"/>
      <c r="H92" s="289" t="s">
        <v>244</v>
      </c>
      <c r="I92" s="289" t="s">
        <v>239</v>
      </c>
      <c r="J92" s="290"/>
      <c r="K92" s="195" t="s">
        <v>32</v>
      </c>
      <c r="L92" s="195"/>
      <c r="M92" s="195" t="s">
        <v>33</v>
      </c>
      <c r="N92" s="289" t="s">
        <v>240</v>
      </c>
      <c r="O92" s="266"/>
      <c r="P92" s="292"/>
      <c r="Q92" s="266"/>
    </row>
    <row r="93">
      <c r="A93" s="87"/>
      <c r="B93" s="87"/>
      <c r="C93" s="87"/>
      <c r="D93" s="87"/>
      <c r="E93" s="266"/>
      <c r="F93" s="278"/>
      <c r="G93" s="279"/>
      <c r="H93" s="289" t="s">
        <v>246</v>
      </c>
      <c r="I93" s="289" t="s">
        <v>239</v>
      </c>
      <c r="J93" s="290"/>
      <c r="K93" s="289">
        <f t="shared" ref="K93:M93" si="21">K91/SHARDING(K92)</f>
        <v>256</v>
      </c>
      <c r="L93" s="289">
        <f t="shared" si="21"/>
        <v>1</v>
      </c>
      <c r="M93" s="289">
        <f t="shared" si="21"/>
        <v>768</v>
      </c>
      <c r="N93" s="289" t="s">
        <v>240</v>
      </c>
      <c r="O93" s="277"/>
      <c r="P93" s="292">
        <f>SIZEOF_IN_MIB(K93:M93, $O90)</f>
        <v>0.375</v>
      </c>
      <c r="Q93" s="277"/>
    </row>
    <row r="94">
      <c r="A94" s="87"/>
      <c r="B94" s="87"/>
      <c r="C94" s="87"/>
      <c r="E94" s="266"/>
      <c r="F94" s="296" t="s">
        <v>258</v>
      </c>
      <c r="G94" s="297" t="s">
        <v>259</v>
      </c>
      <c r="H94" s="298" t="s">
        <v>238</v>
      </c>
      <c r="I94" s="290" t="s">
        <v>239</v>
      </c>
      <c r="J94" s="290" t="str">
        <f t="array" ref="J94:M97">J78:M81</f>
        <v/>
      </c>
      <c r="K94" s="195" t="s">
        <v>40</v>
      </c>
      <c r="L94" s="195" t="s">
        <v>38</v>
      </c>
      <c r="M94" s="299" t="s">
        <v>125</v>
      </c>
      <c r="N94" s="290" t="s">
        <v>240</v>
      </c>
      <c r="O94" s="291" t="str">
        <f>O82</f>
        <v>bf16</v>
      </c>
      <c r="P94" s="290"/>
      <c r="Q94" s="291"/>
    </row>
    <row r="95">
      <c r="A95" s="87"/>
      <c r="B95" s="87"/>
      <c r="C95" s="87"/>
      <c r="E95" s="266"/>
      <c r="F95" s="266"/>
      <c r="G95" s="266"/>
      <c r="H95" s="300" t="s">
        <v>242</v>
      </c>
      <c r="I95" s="290" t="s">
        <v>239</v>
      </c>
      <c r="J95" s="289"/>
      <c r="K95" s="290">
        <v>2048.0</v>
      </c>
      <c r="L95" s="290">
        <v>1.0</v>
      </c>
      <c r="M95" s="290">
        <v>7168.0</v>
      </c>
      <c r="N95" s="290" t="s">
        <v>240</v>
      </c>
      <c r="O95" s="266"/>
      <c r="P95" s="301">
        <f>SIZEOF_IN_MIB(J95:M95, O94)</f>
        <v>28</v>
      </c>
      <c r="Q95" s="266"/>
    </row>
    <row r="96">
      <c r="A96" s="87"/>
      <c r="B96" s="87"/>
      <c r="C96" s="87"/>
      <c r="E96" s="266"/>
      <c r="F96" s="266"/>
      <c r="G96" s="266"/>
      <c r="H96" s="300" t="s">
        <v>260</v>
      </c>
      <c r="I96" s="289" t="s">
        <v>239</v>
      </c>
      <c r="J96" s="290"/>
      <c r="K96" s="195" t="s">
        <v>32</v>
      </c>
      <c r="L96" s="195"/>
      <c r="M96" s="195" t="s">
        <v>33</v>
      </c>
      <c r="N96" s="289" t="s">
        <v>240</v>
      </c>
      <c r="O96" s="266"/>
      <c r="P96" s="301"/>
      <c r="Q96" s="266"/>
    </row>
    <row r="97">
      <c r="A97" s="87"/>
      <c r="B97" s="87"/>
      <c r="C97" s="87"/>
      <c r="E97" s="266"/>
      <c r="F97" s="266"/>
      <c r="G97" s="266"/>
      <c r="H97" s="302" t="s">
        <v>261</v>
      </c>
      <c r="I97" s="274" t="s">
        <v>239</v>
      </c>
      <c r="J97" s="261"/>
      <c r="K97" s="274">
        <v>256.0</v>
      </c>
      <c r="L97" s="274">
        <v>1.0</v>
      </c>
      <c r="M97" s="274">
        <v>3584.0</v>
      </c>
      <c r="N97" s="262" t="s">
        <v>240</v>
      </c>
      <c r="O97" s="275"/>
      <c r="P97" s="303">
        <f>SIZEOF_IN_MIB(J97:M97, O94)</f>
        <v>1.75</v>
      </c>
      <c r="Q97" s="275"/>
    </row>
    <row r="98">
      <c r="A98" s="87"/>
      <c r="B98" s="87"/>
      <c r="C98" s="87"/>
      <c r="E98" s="266"/>
      <c r="F98" s="266"/>
      <c r="G98" s="277"/>
      <c r="H98" s="304" t="s">
        <v>262</v>
      </c>
      <c r="I98" s="271" t="s">
        <v>239</v>
      </c>
      <c r="J98" s="270"/>
      <c r="K98" s="269" t="s">
        <v>32</v>
      </c>
      <c r="L98" s="269"/>
      <c r="M98" s="269"/>
      <c r="N98" s="271" t="s">
        <v>240</v>
      </c>
      <c r="O98" s="280"/>
      <c r="P98" s="305"/>
      <c r="Q98" s="280"/>
      <c r="R98" s="38"/>
      <c r="S98" s="38"/>
      <c r="AG98" s="38"/>
      <c r="AH98" s="38"/>
      <c r="AI98" s="38"/>
      <c r="AJ98" s="38"/>
      <c r="AK98" s="38"/>
      <c r="AL98" s="38"/>
      <c r="AM98" s="38"/>
      <c r="AN98" s="38"/>
      <c r="AO98" s="38"/>
      <c r="AP98" s="38"/>
      <c r="AQ98" s="38"/>
      <c r="AR98" s="38"/>
      <c r="AS98" s="38"/>
      <c r="AT98" s="38"/>
    </row>
    <row r="99">
      <c r="A99" s="87"/>
      <c r="B99" s="87"/>
      <c r="C99" s="87"/>
      <c r="E99" s="266"/>
      <c r="F99" s="266"/>
      <c r="G99" s="306" t="s">
        <v>263</v>
      </c>
      <c r="H99" s="307"/>
      <c r="I99" s="308"/>
      <c r="J99" s="308"/>
      <c r="K99" s="308"/>
      <c r="L99" s="309"/>
      <c r="M99" s="309"/>
      <c r="N99" s="309"/>
      <c r="O99" s="308"/>
      <c r="P99" s="310"/>
      <c r="Q99" s="308"/>
      <c r="R99" s="38"/>
      <c r="S99" s="38"/>
      <c r="AG99" s="38"/>
      <c r="AH99" s="38"/>
      <c r="AI99" s="38"/>
      <c r="AJ99" s="38"/>
      <c r="AK99" s="38"/>
      <c r="AL99" s="38"/>
      <c r="AM99" s="38"/>
      <c r="AN99" s="38"/>
      <c r="AO99" s="38"/>
      <c r="AP99" s="38"/>
      <c r="AQ99" s="38"/>
      <c r="AR99" s="38"/>
      <c r="AS99" s="38"/>
      <c r="AT99" s="38"/>
    </row>
    <row r="100">
      <c r="A100" s="87"/>
      <c r="B100" s="87"/>
      <c r="C100" s="87"/>
      <c r="E100" s="266"/>
      <c r="F100" s="266"/>
      <c r="G100" s="311" t="s">
        <v>264</v>
      </c>
      <c r="H100" s="312">
        <f>SHARDING(K96)*SHARDING(L96)*SHARDING(M96)</f>
        <v>16</v>
      </c>
      <c r="I100" s="313"/>
      <c r="J100" s="313"/>
      <c r="K100" s="313"/>
      <c r="L100" s="314"/>
      <c r="M100" s="314"/>
      <c r="N100" s="314"/>
      <c r="O100" s="313"/>
      <c r="P100" s="315"/>
      <c r="Q100" s="313"/>
      <c r="R100" s="38"/>
      <c r="S100" s="38"/>
      <c r="AG100" s="38"/>
      <c r="AH100" s="38"/>
      <c r="AI100" s="38"/>
      <c r="AJ100" s="38"/>
      <c r="AK100" s="38"/>
      <c r="AL100" s="38"/>
      <c r="AM100" s="38"/>
      <c r="AN100" s="38"/>
      <c r="AO100" s="38"/>
      <c r="AP100" s="38"/>
      <c r="AQ100" s="38"/>
      <c r="AR100" s="38"/>
      <c r="AS100" s="38"/>
      <c r="AT100" s="38"/>
    </row>
    <row r="101">
      <c r="A101" s="87"/>
      <c r="B101" s="87"/>
      <c r="C101" s="87"/>
      <c r="E101" s="266"/>
      <c r="F101" s="266"/>
      <c r="G101" s="311" t="s">
        <v>265</v>
      </c>
      <c r="H101" s="316">
        <f>P97 * (H100-1)</f>
        <v>26.25</v>
      </c>
      <c r="I101" s="222"/>
      <c r="J101" s="317"/>
      <c r="K101" s="317"/>
      <c r="L101" s="318"/>
      <c r="M101" s="318"/>
      <c r="N101" s="318"/>
      <c r="O101" s="317"/>
      <c r="P101" s="319"/>
      <c r="Q101" s="317"/>
      <c r="R101" s="38"/>
      <c r="S101" s="38"/>
      <c r="AG101" s="38"/>
      <c r="AH101" s="38"/>
      <c r="AI101" s="38"/>
      <c r="AJ101" s="38"/>
      <c r="AK101" s="38"/>
      <c r="AL101" s="38"/>
      <c r="AM101" s="38"/>
      <c r="AN101" s="38"/>
      <c r="AO101" s="38"/>
      <c r="AP101" s="38"/>
      <c r="AQ101" s="38"/>
      <c r="AR101" s="38"/>
      <c r="AS101" s="38"/>
      <c r="AT101" s="38"/>
    </row>
    <row r="102">
      <c r="A102" s="87"/>
      <c r="B102" s="87"/>
      <c r="C102" s="87"/>
      <c r="E102" s="266"/>
      <c r="F102" s="266"/>
      <c r="G102" s="320" t="s">
        <v>266</v>
      </c>
      <c r="H102" s="321">
        <f>H101*H100</f>
        <v>420</v>
      </c>
      <c r="I102" s="313"/>
      <c r="J102" s="305"/>
      <c r="K102" s="305"/>
      <c r="L102" s="314"/>
      <c r="M102" s="314"/>
      <c r="N102" s="314"/>
      <c r="O102" s="313"/>
      <c r="P102" s="315"/>
      <c r="Q102" s="313"/>
      <c r="R102" s="38"/>
      <c r="S102" s="38"/>
      <c r="AG102" s="38"/>
      <c r="AH102" s="38"/>
      <c r="AI102" s="38"/>
      <c r="AJ102" s="38"/>
      <c r="AK102" s="38"/>
      <c r="AL102" s="38"/>
      <c r="AM102" s="38"/>
      <c r="AN102" s="38"/>
      <c r="AO102" s="38"/>
      <c r="AP102" s="38"/>
      <c r="AQ102" s="38"/>
      <c r="AR102" s="38"/>
      <c r="AS102" s="38"/>
      <c r="AT102" s="38"/>
    </row>
    <row r="103">
      <c r="A103" s="87"/>
      <c r="B103" s="87"/>
      <c r="C103" s="87"/>
      <c r="E103" s="266"/>
      <c r="F103" s="266"/>
      <c r="G103" s="322" t="s">
        <v>267</v>
      </c>
      <c r="H103" s="323" t="str">
        <f>IFS(H100=8,12,
H100=4,4,
H100=2,1,
H100=1,0,
TRUE,NA())</f>
        <v>#N/A</v>
      </c>
      <c r="I103" s="317"/>
      <c r="J103" s="317"/>
      <c r="K103" s="317"/>
      <c r="L103" s="318"/>
      <c r="M103" s="318"/>
      <c r="N103" s="318"/>
      <c r="O103" s="317"/>
      <c r="P103" s="319"/>
      <c r="Q103" s="317"/>
      <c r="R103" s="38"/>
      <c r="S103" s="38"/>
      <c r="AG103" s="38"/>
      <c r="AH103" s="38"/>
      <c r="AI103" s="38"/>
      <c r="AJ103" s="38"/>
      <c r="AK103" s="38"/>
      <c r="AL103" s="38"/>
      <c r="AM103" s="38"/>
      <c r="AN103" s="38"/>
      <c r="AO103" s="38"/>
      <c r="AP103" s="38"/>
      <c r="AQ103" s="38"/>
      <c r="AR103" s="38"/>
      <c r="AS103" s="38"/>
      <c r="AT103" s="38"/>
    </row>
    <row r="104">
      <c r="A104" s="87"/>
      <c r="B104" s="87"/>
      <c r="C104" s="87"/>
      <c r="E104" s="266"/>
      <c r="F104" s="266"/>
      <c r="G104" s="198" t="s">
        <v>268</v>
      </c>
      <c r="H104" s="324">
        <v>1.0</v>
      </c>
      <c r="I104" s="325"/>
      <c r="J104" s="325"/>
      <c r="K104" s="325"/>
      <c r="L104" s="326"/>
      <c r="M104" s="326"/>
      <c r="N104" s="326"/>
      <c r="O104" s="325"/>
      <c r="P104" s="327"/>
      <c r="Q104" s="325"/>
      <c r="R104" s="38"/>
      <c r="S104" s="38"/>
      <c r="AG104" s="38"/>
      <c r="AH104" s="38"/>
      <c r="AI104" s="38"/>
      <c r="AJ104" s="38"/>
      <c r="AK104" s="38"/>
      <c r="AL104" s="38"/>
      <c r="AM104" s="38"/>
      <c r="AN104" s="38"/>
      <c r="AO104" s="38"/>
      <c r="AP104" s="38"/>
      <c r="AQ104" s="38"/>
      <c r="AR104" s="38"/>
      <c r="AS104" s="38"/>
      <c r="AT104" s="38"/>
    </row>
    <row r="105">
      <c r="A105" s="87"/>
      <c r="B105" s="87"/>
      <c r="C105" s="87"/>
      <c r="E105" s="266"/>
      <c r="F105" s="266"/>
      <c r="G105" s="328" t="s">
        <v>269</v>
      </c>
      <c r="H105" s="329" t="str">
        <f>ALL_GATHER_CHIP2CHIP_TIME_MS2(H102 * H104, H103)</f>
        <v>#N/A</v>
      </c>
      <c r="I105" s="330"/>
      <c r="J105" s="330"/>
      <c r="K105" s="330"/>
      <c r="L105" s="331"/>
      <c r="M105" s="331"/>
      <c r="N105" s="331"/>
      <c r="O105" s="330"/>
      <c r="P105" s="332"/>
      <c r="Q105" s="330"/>
      <c r="R105" s="38"/>
      <c r="S105" s="38"/>
      <c r="AG105" s="38"/>
      <c r="AH105" s="38"/>
      <c r="AI105" s="38"/>
      <c r="AJ105" s="38"/>
      <c r="AK105" s="38"/>
      <c r="AL105" s="38"/>
      <c r="AM105" s="38"/>
      <c r="AN105" s="38"/>
      <c r="AO105" s="38"/>
      <c r="AP105" s="38"/>
      <c r="AQ105" s="38"/>
      <c r="AR105" s="38"/>
      <c r="AS105" s="38"/>
      <c r="AT105" s="38"/>
    </row>
    <row r="106">
      <c r="A106" s="87"/>
      <c r="B106" s="87"/>
      <c r="C106" s="87"/>
      <c r="E106" s="266"/>
      <c r="F106" s="266"/>
      <c r="G106" s="320"/>
      <c r="H106" s="333"/>
      <c r="I106" s="325"/>
      <c r="J106" s="325"/>
      <c r="K106" s="325"/>
      <c r="L106" s="326"/>
      <c r="M106" s="326"/>
      <c r="N106" s="326"/>
      <c r="O106" s="325"/>
      <c r="P106" s="327"/>
      <c r="Q106" s="325"/>
      <c r="R106" s="38"/>
      <c r="S106" s="38"/>
      <c r="AG106" s="38"/>
      <c r="AH106" s="38"/>
      <c r="AI106" s="38"/>
      <c r="AJ106" s="38"/>
      <c r="AK106" s="38"/>
      <c r="AL106" s="38"/>
      <c r="AM106" s="38"/>
      <c r="AN106" s="38"/>
      <c r="AO106" s="38"/>
      <c r="AP106" s="38"/>
      <c r="AQ106" s="38"/>
      <c r="AR106" s="38"/>
      <c r="AS106" s="38"/>
      <c r="AT106" s="38"/>
    </row>
    <row r="107">
      <c r="A107" s="87"/>
      <c r="B107" s="87"/>
      <c r="C107" s="87"/>
      <c r="E107" s="266"/>
      <c r="F107" s="266"/>
      <c r="G107" s="306" t="s">
        <v>270</v>
      </c>
      <c r="H107" s="307"/>
      <c r="I107" s="308"/>
      <c r="J107" s="308"/>
      <c r="K107" s="308"/>
      <c r="L107" s="309"/>
      <c r="M107" s="309"/>
      <c r="N107" s="309"/>
      <c r="O107" s="308"/>
      <c r="P107" s="310"/>
      <c r="Q107" s="308"/>
      <c r="R107" s="38"/>
      <c r="S107" s="38"/>
      <c r="AG107" s="38"/>
      <c r="AH107" s="38"/>
      <c r="AI107" s="38"/>
      <c r="AJ107" s="38"/>
      <c r="AK107" s="38"/>
      <c r="AL107" s="38"/>
      <c r="AM107" s="38"/>
      <c r="AN107" s="38"/>
      <c r="AO107" s="38"/>
      <c r="AP107" s="38"/>
      <c r="AQ107" s="38"/>
      <c r="AR107" s="38"/>
      <c r="AS107" s="38"/>
      <c r="AT107" s="38"/>
    </row>
    <row r="108">
      <c r="A108" s="87"/>
      <c r="B108" s="87"/>
      <c r="C108" s="87"/>
      <c r="E108" s="266"/>
      <c r="F108" s="266"/>
      <c r="G108" s="334" t="s">
        <v>271</v>
      </c>
      <c r="H108" s="335" t="s">
        <v>264</v>
      </c>
      <c r="I108" s="305"/>
      <c r="J108" s="336" t="str">
        <f>SHARDING(K96)*SHARDING(L96)*SHARDING(M96)/HW_SPEC("# of TensorCore per Chip")</f>
        <v>#N/A</v>
      </c>
      <c r="K108" s="325"/>
      <c r="L108" s="326"/>
      <c r="M108" s="326"/>
      <c r="N108" s="326"/>
      <c r="O108" s="325"/>
      <c r="P108" s="327"/>
      <c r="Q108" s="325"/>
      <c r="R108" s="38"/>
      <c r="S108" s="38"/>
      <c r="AG108" s="38"/>
      <c r="AH108" s="38"/>
      <c r="AI108" s="38"/>
      <c r="AJ108" s="38"/>
      <c r="AK108" s="38"/>
      <c r="AL108" s="38"/>
      <c r="AM108" s="38"/>
      <c r="AN108" s="38"/>
      <c r="AO108" s="38"/>
      <c r="AP108" s="38"/>
      <c r="AQ108" s="38"/>
      <c r="AR108" s="38"/>
      <c r="AS108" s="38"/>
      <c r="AT108" s="38"/>
    </row>
    <row r="109">
      <c r="A109" s="87"/>
      <c r="B109" s="87"/>
      <c r="C109" s="87"/>
      <c r="E109" s="266"/>
      <c r="F109" s="266"/>
      <c r="G109" s="266"/>
      <c r="H109" s="311" t="s">
        <v>265</v>
      </c>
      <c r="I109" s="172"/>
      <c r="J109" s="337" t="str">
        <f>P97 * HW_SPEC("# of TensorCore per Chip") * (J108-1)</f>
        <v>#N/A</v>
      </c>
      <c r="K109" s="338"/>
      <c r="L109" s="339"/>
      <c r="M109" s="339"/>
      <c r="N109" s="339"/>
      <c r="O109" s="338"/>
      <c r="P109" s="340"/>
      <c r="Q109" s="338"/>
      <c r="R109" s="38"/>
      <c r="S109" s="38"/>
      <c r="AG109" s="38"/>
      <c r="AH109" s="38"/>
      <c r="AI109" s="38"/>
      <c r="AJ109" s="38"/>
      <c r="AK109" s="38"/>
      <c r="AL109" s="38"/>
      <c r="AM109" s="38"/>
      <c r="AN109" s="38"/>
      <c r="AO109" s="38"/>
      <c r="AP109" s="38"/>
      <c r="AQ109" s="38"/>
      <c r="AR109" s="38"/>
      <c r="AS109" s="38"/>
      <c r="AT109" s="38"/>
    </row>
    <row r="110">
      <c r="A110" s="87"/>
      <c r="B110" s="87"/>
      <c r="C110" s="87"/>
      <c r="E110" s="266"/>
      <c r="F110" s="266"/>
      <c r="G110" s="266"/>
      <c r="H110" s="320" t="s">
        <v>266</v>
      </c>
      <c r="I110" s="172"/>
      <c r="J110" s="337" t="str">
        <f>J109*J108</f>
        <v>#N/A</v>
      </c>
      <c r="K110" s="338"/>
      <c r="L110" s="339"/>
      <c r="M110" s="339"/>
      <c r="N110" s="339"/>
      <c r="O110" s="338"/>
      <c r="P110" s="340"/>
      <c r="Q110" s="338"/>
      <c r="R110" s="38"/>
      <c r="S110" s="38"/>
      <c r="AG110" s="38"/>
      <c r="AH110" s="38"/>
      <c r="AI110" s="38"/>
      <c r="AJ110" s="38"/>
      <c r="AK110" s="38"/>
      <c r="AL110" s="38"/>
      <c r="AM110" s="38"/>
      <c r="AN110" s="38"/>
      <c r="AO110" s="38"/>
      <c r="AP110" s="38"/>
      <c r="AQ110" s="38"/>
      <c r="AR110" s="38"/>
      <c r="AS110" s="38"/>
      <c r="AT110" s="38"/>
    </row>
    <row r="111">
      <c r="A111" s="87"/>
      <c r="B111" s="87"/>
      <c r="C111" s="87"/>
      <c r="E111" s="266"/>
      <c r="F111" s="266"/>
      <c r="G111" s="266"/>
      <c r="H111" s="322" t="s">
        <v>267</v>
      </c>
      <c r="I111" s="172"/>
      <c r="J111" s="341" t="str">
        <f>IFS(J108=8,12,
J108=4,4,
J108=2,1,
J108=1,0,
TRUE,NA())</f>
        <v>#N/A</v>
      </c>
      <c r="K111" s="338"/>
      <c r="L111" s="339"/>
      <c r="M111" s="339"/>
      <c r="N111" s="339"/>
      <c r="O111" s="338"/>
      <c r="P111" s="340"/>
      <c r="Q111" s="338"/>
      <c r="R111" s="38"/>
      <c r="S111" s="38"/>
      <c r="AG111" s="38"/>
      <c r="AH111" s="38"/>
      <c r="AI111" s="38"/>
      <c r="AJ111" s="38"/>
      <c r="AK111" s="38"/>
      <c r="AL111" s="38"/>
      <c r="AM111" s="38"/>
      <c r="AN111" s="38"/>
      <c r="AO111" s="38"/>
      <c r="AP111" s="38"/>
      <c r="AQ111" s="38"/>
      <c r="AR111" s="38"/>
      <c r="AS111" s="38"/>
      <c r="AT111" s="38"/>
    </row>
    <row r="112">
      <c r="A112" s="87"/>
      <c r="B112" s="87"/>
      <c r="C112" s="87"/>
      <c r="E112" s="266"/>
      <c r="F112" s="266"/>
      <c r="G112" s="266"/>
      <c r="H112" s="198" t="s">
        <v>268</v>
      </c>
      <c r="I112" s="172"/>
      <c r="J112" s="342">
        <v>2.0</v>
      </c>
      <c r="K112" s="338"/>
      <c r="L112" s="339"/>
      <c r="M112" s="339"/>
      <c r="N112" s="339"/>
      <c r="O112" s="338"/>
      <c r="P112" s="340"/>
      <c r="Q112" s="338"/>
      <c r="R112" s="38"/>
      <c r="S112" s="38"/>
      <c r="AG112" s="38"/>
      <c r="AH112" s="38"/>
      <c r="AI112" s="38"/>
      <c r="AJ112" s="38"/>
      <c r="AK112" s="38"/>
      <c r="AL112" s="38"/>
      <c r="AM112" s="38"/>
      <c r="AN112" s="38"/>
      <c r="AO112" s="38"/>
      <c r="AP112" s="38"/>
      <c r="AQ112" s="38"/>
      <c r="AR112" s="38"/>
      <c r="AS112" s="38"/>
      <c r="AT112" s="38"/>
    </row>
    <row r="113">
      <c r="A113" s="87"/>
      <c r="B113" s="87"/>
      <c r="C113" s="87"/>
      <c r="E113" s="266"/>
      <c r="F113" s="266"/>
      <c r="G113" s="277"/>
      <c r="H113" s="311" t="s">
        <v>269</v>
      </c>
      <c r="I113" s="172"/>
      <c r="J113" s="343" t="str">
        <f>ALL_GATHER_CHIP2CHIP_TIME_MS2(J110 * J112, J111)</f>
        <v>#N/A</v>
      </c>
      <c r="K113" s="338"/>
      <c r="L113" s="339"/>
      <c r="M113" s="339"/>
      <c r="N113" s="339"/>
      <c r="O113" s="338"/>
      <c r="P113" s="340"/>
      <c r="Q113" s="338"/>
      <c r="R113" s="38"/>
      <c r="S113" s="38"/>
      <c r="AG113" s="38"/>
      <c r="AH113" s="38"/>
      <c r="AI113" s="38"/>
      <c r="AJ113" s="38"/>
      <c r="AK113" s="38"/>
      <c r="AL113" s="38"/>
      <c r="AM113" s="38"/>
      <c r="AN113" s="38"/>
      <c r="AO113" s="38"/>
      <c r="AP113" s="38"/>
      <c r="AQ113" s="38"/>
      <c r="AR113" s="38"/>
      <c r="AS113" s="38"/>
      <c r="AT113" s="38"/>
    </row>
    <row r="114">
      <c r="A114" s="87"/>
      <c r="B114" s="87"/>
      <c r="C114" s="87"/>
      <c r="E114" s="266"/>
      <c r="F114" s="266"/>
      <c r="G114" s="334" t="s">
        <v>272</v>
      </c>
      <c r="H114" s="322" t="s">
        <v>264</v>
      </c>
      <c r="I114" s="344"/>
      <c r="J114" s="345" t="str">
        <f>HW_SPEC("# of TensorCore per Chip")</f>
        <v>#N/A</v>
      </c>
      <c r="K114" s="338"/>
      <c r="L114" s="339"/>
      <c r="M114" s="339"/>
      <c r="N114" s="339"/>
      <c r="O114" s="338"/>
      <c r="P114" s="340"/>
      <c r="Q114" s="338"/>
      <c r="R114" s="38"/>
      <c r="S114" s="38"/>
      <c r="AG114" s="38"/>
      <c r="AH114" s="38"/>
      <c r="AI114" s="38"/>
      <c r="AJ114" s="38"/>
      <c r="AK114" s="38"/>
      <c r="AL114" s="38"/>
      <c r="AM114" s="38"/>
      <c r="AN114" s="38"/>
      <c r="AO114" s="38"/>
      <c r="AP114" s="38"/>
      <c r="AQ114" s="38"/>
      <c r="AR114" s="38"/>
      <c r="AS114" s="38"/>
      <c r="AT114" s="38"/>
    </row>
    <row r="115">
      <c r="A115" s="87"/>
      <c r="B115" s="87"/>
      <c r="C115" s="87"/>
      <c r="E115" s="266"/>
      <c r="F115" s="266"/>
      <c r="G115" s="266"/>
      <c r="H115" s="322" t="s">
        <v>265</v>
      </c>
      <c r="I115" s="344"/>
      <c r="J115" s="337" t="str">
        <f>P81 / J114 * (J114-1)</f>
        <v>#N/A</v>
      </c>
      <c r="K115" s="338"/>
      <c r="L115" s="339"/>
      <c r="M115" s="339"/>
      <c r="N115" s="339"/>
      <c r="O115" s="338"/>
      <c r="P115" s="340"/>
      <c r="Q115" s="338"/>
      <c r="R115" s="38"/>
      <c r="S115" s="38"/>
      <c r="AG115" s="38"/>
      <c r="AH115" s="38"/>
      <c r="AI115" s="38"/>
      <c r="AJ115" s="38"/>
      <c r="AK115" s="38"/>
      <c r="AL115" s="38"/>
      <c r="AM115" s="38"/>
      <c r="AN115" s="38"/>
      <c r="AO115" s="38"/>
      <c r="AP115" s="38"/>
      <c r="AQ115" s="38"/>
      <c r="AR115" s="38"/>
      <c r="AS115" s="38"/>
      <c r="AT115" s="38"/>
    </row>
    <row r="116">
      <c r="A116" s="87"/>
      <c r="B116" s="87"/>
      <c r="C116" s="87"/>
      <c r="E116" s="266"/>
      <c r="F116" s="266"/>
      <c r="G116" s="266"/>
      <c r="H116" s="322" t="s">
        <v>266</v>
      </c>
      <c r="I116" s="344"/>
      <c r="J116" s="337" t="str">
        <f>J115*J114</f>
        <v>#N/A</v>
      </c>
      <c r="K116" s="338"/>
      <c r="L116" s="339"/>
      <c r="M116" s="339"/>
      <c r="N116" s="339"/>
      <c r="O116" s="338"/>
      <c r="P116" s="340"/>
      <c r="Q116" s="338"/>
      <c r="R116" s="346"/>
      <c r="S116" s="346"/>
      <c r="AG116" s="38"/>
      <c r="AH116" s="38"/>
      <c r="AI116" s="38"/>
      <c r="AJ116" s="38"/>
      <c r="AK116" s="38"/>
      <c r="AL116" s="38"/>
      <c r="AM116" s="38"/>
      <c r="AN116" s="38"/>
      <c r="AO116" s="38"/>
      <c r="AP116" s="38"/>
      <c r="AQ116" s="38"/>
      <c r="AR116" s="38"/>
      <c r="AS116" s="38"/>
      <c r="AT116" s="38"/>
    </row>
    <row r="117">
      <c r="A117" s="87"/>
      <c r="B117" s="87"/>
      <c r="C117" s="87"/>
      <c r="E117" s="266"/>
      <c r="F117" s="266"/>
      <c r="G117" s="266"/>
      <c r="H117" s="322" t="s">
        <v>269</v>
      </c>
      <c r="I117" s="344"/>
      <c r="J117" s="347" t="str">
        <f>ALL_GATHER_CORE2CORE_TIME_MS(J116)</f>
        <v>#N/A</v>
      </c>
      <c r="K117" s="338"/>
      <c r="L117" s="339"/>
      <c r="M117" s="339"/>
      <c r="N117" s="339"/>
      <c r="O117" s="338"/>
      <c r="P117" s="340"/>
      <c r="Q117" s="338"/>
      <c r="R117" s="346"/>
      <c r="S117" s="346"/>
      <c r="AG117" s="38"/>
      <c r="AH117" s="38"/>
      <c r="AI117" s="38"/>
      <c r="AJ117" s="38"/>
      <c r="AK117" s="38"/>
      <c r="AL117" s="38"/>
      <c r="AM117" s="38"/>
      <c r="AN117" s="38"/>
      <c r="AO117" s="38"/>
      <c r="AP117" s="38"/>
      <c r="AQ117" s="38"/>
      <c r="AR117" s="38"/>
      <c r="AS117" s="38"/>
      <c r="AT117" s="38"/>
    </row>
    <row r="118">
      <c r="A118" s="87"/>
      <c r="B118" s="87"/>
      <c r="C118" s="87"/>
      <c r="E118" s="266"/>
      <c r="F118" s="266"/>
      <c r="G118" s="277"/>
      <c r="H118" s="320" t="s">
        <v>273</v>
      </c>
      <c r="I118" s="172"/>
      <c r="J118" s="347" t="str">
        <f>J117/J108</f>
        <v>#N/A</v>
      </c>
      <c r="K118" s="338"/>
      <c r="L118" s="339"/>
      <c r="M118" s="339"/>
      <c r="N118" s="339"/>
      <c r="O118" s="338"/>
      <c r="P118" s="340"/>
      <c r="Q118" s="338"/>
      <c r="R118" s="346"/>
      <c r="S118" s="346"/>
      <c r="AG118" s="38"/>
      <c r="AH118" s="38"/>
      <c r="AI118" s="38"/>
      <c r="AJ118" s="38"/>
      <c r="AK118" s="38"/>
      <c r="AL118" s="38"/>
      <c r="AM118" s="38"/>
      <c r="AN118" s="38"/>
      <c r="AO118" s="38"/>
      <c r="AP118" s="38"/>
      <c r="AQ118" s="38"/>
      <c r="AR118" s="38"/>
      <c r="AS118" s="38"/>
      <c r="AT118" s="38"/>
    </row>
    <row r="119">
      <c r="A119" s="87"/>
      <c r="B119" s="87"/>
      <c r="C119" s="87"/>
      <c r="E119" s="266"/>
      <c r="F119" s="266"/>
      <c r="G119" s="328" t="s">
        <v>274</v>
      </c>
      <c r="H119" s="348" t="str">
        <f>J113+J118</f>
        <v>#N/A</v>
      </c>
      <c r="I119" s="172"/>
      <c r="J119" s="343"/>
      <c r="K119" s="338"/>
      <c r="L119" s="339"/>
      <c r="M119" s="339"/>
      <c r="N119" s="339"/>
      <c r="O119" s="338"/>
      <c r="P119" s="340"/>
      <c r="Q119" s="338"/>
      <c r="R119" s="346"/>
      <c r="S119" s="346"/>
      <c r="AG119" s="38"/>
      <c r="AH119" s="38"/>
      <c r="AI119" s="38"/>
      <c r="AJ119" s="38"/>
      <c r="AK119" s="38"/>
      <c r="AL119" s="38"/>
      <c r="AM119" s="38"/>
      <c r="AN119" s="38"/>
      <c r="AO119" s="38"/>
      <c r="AP119" s="38"/>
      <c r="AQ119" s="38"/>
      <c r="AR119" s="38"/>
      <c r="AS119" s="38"/>
      <c r="AT119" s="38"/>
    </row>
    <row r="120">
      <c r="A120" s="87"/>
      <c r="B120" s="87"/>
      <c r="C120" s="87"/>
      <c r="E120" s="266"/>
      <c r="F120" s="266"/>
      <c r="G120" s="320"/>
      <c r="H120" s="348"/>
      <c r="I120" s="172"/>
      <c r="J120" s="343"/>
      <c r="K120" s="338"/>
      <c r="L120" s="339"/>
      <c r="M120" s="339"/>
      <c r="N120" s="339"/>
      <c r="O120" s="338"/>
      <c r="P120" s="340"/>
      <c r="Q120" s="338"/>
      <c r="R120" s="346"/>
      <c r="S120" s="346"/>
      <c r="AG120" s="38"/>
      <c r="AH120" s="38"/>
      <c r="AI120" s="38"/>
      <c r="AJ120" s="38"/>
      <c r="AK120" s="38"/>
      <c r="AL120" s="38"/>
      <c r="AM120" s="38"/>
      <c r="AN120" s="38"/>
      <c r="AO120" s="38"/>
      <c r="AP120" s="38"/>
      <c r="AQ120" s="38"/>
      <c r="AR120" s="38"/>
      <c r="AS120" s="38"/>
      <c r="AT120" s="38"/>
    </row>
    <row r="121">
      <c r="A121" s="87"/>
      <c r="B121" s="87"/>
      <c r="C121" s="87"/>
      <c r="E121" s="266"/>
      <c r="F121" s="266"/>
      <c r="G121" s="320"/>
      <c r="H121" s="348"/>
      <c r="I121" s="172"/>
      <c r="J121" s="343"/>
      <c r="K121" s="338"/>
      <c r="L121" s="339"/>
      <c r="M121" s="339"/>
      <c r="N121" s="339"/>
      <c r="O121" s="338"/>
      <c r="P121" s="340"/>
      <c r="Q121" s="338"/>
      <c r="R121" s="346"/>
      <c r="S121" s="346"/>
      <c r="AG121" s="38"/>
      <c r="AH121" s="38"/>
      <c r="AI121" s="38"/>
      <c r="AJ121" s="38"/>
      <c r="AK121" s="38"/>
      <c r="AL121" s="38"/>
      <c r="AM121" s="38"/>
      <c r="AN121" s="38"/>
      <c r="AO121" s="38"/>
      <c r="AP121" s="38"/>
      <c r="AQ121" s="38"/>
      <c r="AR121" s="38"/>
      <c r="AS121" s="38"/>
      <c r="AT121" s="38"/>
    </row>
    <row r="122">
      <c r="A122" s="87"/>
      <c r="B122" s="87"/>
      <c r="C122" s="87"/>
      <c r="E122" s="266"/>
      <c r="F122" s="266"/>
      <c r="G122" s="483" t="s">
        <v>779</v>
      </c>
      <c r="H122" s="898" t="s">
        <v>276</v>
      </c>
      <c r="I122" s="504"/>
      <c r="J122" s="307"/>
      <c r="K122" s="899"/>
      <c r="L122" s="900"/>
      <c r="M122" s="900"/>
      <c r="N122" s="900"/>
      <c r="O122" s="899"/>
      <c r="P122" s="901"/>
      <c r="Q122" s="899"/>
      <c r="R122" s="346"/>
      <c r="S122" s="346"/>
      <c r="AG122" s="38"/>
      <c r="AH122" s="38"/>
      <c r="AI122" s="38"/>
      <c r="AJ122" s="38"/>
      <c r="AK122" s="38"/>
      <c r="AL122" s="38"/>
      <c r="AM122" s="38"/>
      <c r="AN122" s="38"/>
      <c r="AO122" s="38"/>
      <c r="AP122" s="38"/>
      <c r="AQ122" s="38"/>
      <c r="AR122" s="38"/>
      <c r="AS122" s="38"/>
      <c r="AT122" s="38"/>
    </row>
    <row r="123">
      <c r="A123" s="87"/>
      <c r="B123" s="87"/>
      <c r="C123" s="87"/>
      <c r="E123" s="266"/>
      <c r="F123" s="266"/>
      <c r="G123" s="194" t="s">
        <v>277</v>
      </c>
      <c r="H123" s="902" t="str">
        <f>M80</f>
        <v>data</v>
      </c>
      <c r="I123" s="172"/>
      <c r="J123" s="343"/>
      <c r="K123" s="338"/>
      <c r="L123" s="339"/>
      <c r="M123" s="339"/>
      <c r="N123" s="339"/>
      <c r="O123" s="338"/>
      <c r="P123" s="340"/>
      <c r="Q123" s="338"/>
      <c r="R123" s="346"/>
      <c r="S123" s="346"/>
      <c r="AG123" s="38"/>
      <c r="AH123" s="38"/>
      <c r="AI123" s="38"/>
      <c r="AJ123" s="38"/>
      <c r="AK123" s="38"/>
      <c r="AL123" s="38"/>
      <c r="AM123" s="38"/>
      <c r="AN123" s="38"/>
      <c r="AO123" s="38"/>
      <c r="AP123" s="38"/>
      <c r="AQ123" s="38"/>
      <c r="AR123" s="38"/>
      <c r="AS123" s="38"/>
      <c r="AT123" s="38"/>
    </row>
    <row r="124">
      <c r="A124" s="87"/>
      <c r="B124" s="87"/>
      <c r="C124" s="87"/>
      <c r="E124" s="266"/>
      <c r="F124" s="266"/>
      <c r="G124" s="384" t="s">
        <v>278</v>
      </c>
      <c r="H124" s="322" t="s">
        <v>264</v>
      </c>
      <c r="I124" s="344"/>
      <c r="J124" s="345" t="str">
        <f>HW_SPEC("# of TensorCore per Chip")</f>
        <v>#N/A</v>
      </c>
      <c r="K124" s="338"/>
      <c r="L124" s="339"/>
      <c r="M124" s="339"/>
      <c r="N124" s="339"/>
      <c r="O124" s="338"/>
      <c r="P124" s="340"/>
      <c r="Q124" s="338"/>
      <c r="R124" s="346"/>
      <c r="S124" s="346"/>
      <c r="AG124" s="38"/>
      <c r="AH124" s="38"/>
      <c r="AI124" s="38"/>
      <c r="AJ124" s="38"/>
      <c r="AK124" s="38"/>
      <c r="AL124" s="38"/>
      <c r="AM124" s="38"/>
      <c r="AN124" s="38"/>
      <c r="AO124" s="38"/>
      <c r="AP124" s="38"/>
      <c r="AQ124" s="38"/>
      <c r="AR124" s="38"/>
      <c r="AS124" s="38"/>
      <c r="AT124" s="38"/>
    </row>
    <row r="125">
      <c r="A125" s="87"/>
      <c r="B125" s="87"/>
      <c r="C125" s="87"/>
      <c r="E125" s="266"/>
      <c r="F125" s="266"/>
      <c r="G125" s="266"/>
      <c r="H125" s="322" t="s">
        <v>265</v>
      </c>
      <c r="I125" s="344"/>
      <c r="J125" s="337" t="str">
        <f>P85 * (J124-1)</f>
        <v>#N/A</v>
      </c>
      <c r="K125" s="338"/>
      <c r="L125" s="339"/>
      <c r="M125" s="339"/>
      <c r="N125" s="339"/>
      <c r="O125" s="338"/>
      <c r="P125" s="340"/>
      <c r="Q125" s="338"/>
      <c r="R125" s="346"/>
      <c r="S125" s="346"/>
      <c r="AG125" s="38"/>
      <c r="AH125" s="38"/>
      <c r="AI125" s="38"/>
      <c r="AJ125" s="38"/>
      <c r="AK125" s="38"/>
      <c r="AL125" s="38"/>
      <c r="AM125" s="38"/>
      <c r="AN125" s="38"/>
      <c r="AO125" s="38"/>
      <c r="AP125" s="38"/>
      <c r="AQ125" s="38"/>
      <c r="AR125" s="38"/>
      <c r="AS125" s="38"/>
      <c r="AT125" s="38"/>
    </row>
    <row r="126">
      <c r="A126" s="87"/>
      <c r="B126" s="87"/>
      <c r="C126" s="87"/>
      <c r="E126" s="266"/>
      <c r="F126" s="266"/>
      <c r="G126" s="266"/>
      <c r="H126" s="322" t="s">
        <v>266</v>
      </c>
      <c r="I126" s="344"/>
      <c r="J126" s="337" t="str">
        <f>J125*J124</f>
        <v>#N/A</v>
      </c>
      <c r="K126" s="338"/>
      <c r="L126" s="339"/>
      <c r="M126" s="339"/>
      <c r="N126" s="339"/>
      <c r="O126" s="338"/>
      <c r="P126" s="340"/>
      <c r="Q126" s="338"/>
      <c r="R126" s="346"/>
      <c r="S126" s="346"/>
      <c r="AG126" s="38"/>
      <c r="AH126" s="38"/>
      <c r="AI126" s="38"/>
      <c r="AJ126" s="38"/>
      <c r="AK126" s="38"/>
      <c r="AL126" s="38"/>
      <c r="AM126" s="38"/>
      <c r="AN126" s="38"/>
      <c r="AO126" s="38"/>
      <c r="AP126" s="38"/>
      <c r="AQ126" s="38"/>
      <c r="AR126" s="38"/>
      <c r="AS126" s="38"/>
      <c r="AT126" s="38"/>
    </row>
    <row r="127">
      <c r="A127" s="87"/>
      <c r="B127" s="87"/>
      <c r="C127" s="87"/>
      <c r="E127" s="266"/>
      <c r="F127" s="266"/>
      <c r="G127" s="277"/>
      <c r="H127" s="322" t="s">
        <v>269</v>
      </c>
      <c r="I127" s="344"/>
      <c r="J127" s="347" t="str">
        <f>ALL_GATHER_CORE2CORE_TIME_MS(J126)</f>
        <v>#N/A</v>
      </c>
      <c r="K127" s="338"/>
      <c r="L127" s="339"/>
      <c r="M127" s="339"/>
      <c r="N127" s="339"/>
      <c r="O127" s="338"/>
      <c r="P127" s="340"/>
      <c r="Q127" s="338"/>
      <c r="R127" s="346"/>
      <c r="S127" s="346"/>
      <c r="AG127" s="38"/>
      <c r="AH127" s="38"/>
      <c r="AI127" s="38"/>
      <c r="AJ127" s="38"/>
      <c r="AK127" s="38"/>
      <c r="AL127" s="38"/>
      <c r="AM127" s="38"/>
      <c r="AN127" s="38"/>
      <c r="AO127" s="38"/>
      <c r="AP127" s="38"/>
      <c r="AQ127" s="38"/>
      <c r="AR127" s="38"/>
      <c r="AS127" s="38"/>
      <c r="AT127" s="38"/>
    </row>
    <row r="128">
      <c r="A128" s="87"/>
      <c r="B128" s="87"/>
      <c r="C128" s="87"/>
      <c r="E128" s="266"/>
      <c r="F128" s="266"/>
      <c r="G128" s="369" t="s">
        <v>280</v>
      </c>
      <c r="H128" s="555" t="s">
        <v>779</v>
      </c>
      <c r="I128" s="371"/>
      <c r="J128" s="371"/>
      <c r="K128" s="308"/>
      <c r="L128" s="309"/>
      <c r="M128" s="309"/>
      <c r="N128" s="309"/>
      <c r="O128" s="308"/>
      <c r="P128" s="310"/>
      <c r="Q128" s="308"/>
      <c r="R128" s="346"/>
      <c r="S128" s="346"/>
      <c r="AG128" s="38"/>
      <c r="AH128" s="38"/>
      <c r="AI128" s="38"/>
      <c r="AJ128" s="38"/>
      <c r="AK128" s="38"/>
      <c r="AL128" s="38"/>
      <c r="AM128" s="38"/>
      <c r="AN128" s="38"/>
      <c r="AO128" s="38"/>
      <c r="AP128" s="38"/>
      <c r="AQ128" s="38"/>
      <c r="AR128" s="38"/>
      <c r="AS128" s="38"/>
      <c r="AT128" s="38"/>
    </row>
    <row r="129">
      <c r="A129" s="87"/>
      <c r="B129" s="87"/>
      <c r="C129" s="87"/>
      <c r="E129" s="266"/>
      <c r="F129" s="266"/>
      <c r="G129" s="372" t="s">
        <v>282</v>
      </c>
      <c r="H129" s="373" t="str">
        <f>IFS(H128=G99,H105,
H128=G107, H119,
H128=G122,J127,
TRUE,0)</f>
        <v>#N/A</v>
      </c>
      <c r="I129" s="374"/>
      <c r="J129" s="374"/>
      <c r="K129" s="374"/>
      <c r="L129" s="375"/>
      <c r="M129" s="375"/>
      <c r="N129" s="375"/>
      <c r="O129" s="376"/>
      <c r="P129" s="377"/>
      <c r="Q129" s="376"/>
      <c r="AG129" s="38"/>
      <c r="AH129" s="38"/>
      <c r="AI129" s="38"/>
      <c r="AJ129" s="38"/>
      <c r="AK129" s="38"/>
      <c r="AL129" s="38"/>
      <c r="AM129" s="38"/>
      <c r="AN129" s="38"/>
      <c r="AO129" s="38"/>
      <c r="AP129" s="38"/>
      <c r="AQ129" s="38"/>
      <c r="AR129" s="38"/>
      <c r="AS129" s="38"/>
      <c r="AT129" s="38"/>
    </row>
    <row r="130">
      <c r="A130" s="87"/>
      <c r="B130" s="87"/>
      <c r="C130" s="87"/>
      <c r="E130" s="266"/>
      <c r="F130" s="266"/>
      <c r="G130" s="378" t="s">
        <v>283</v>
      </c>
      <c r="H130" s="378">
        <v>1.0</v>
      </c>
      <c r="I130" s="380"/>
      <c r="J130" s="380"/>
      <c r="K130" s="380"/>
      <c r="L130" s="381"/>
      <c r="M130" s="381"/>
      <c r="N130" s="381"/>
      <c r="O130" s="382"/>
      <c r="P130" s="383"/>
      <c r="Q130" s="382"/>
      <c r="AG130" s="38"/>
      <c r="AH130" s="38"/>
      <c r="AI130" s="38"/>
      <c r="AJ130" s="38"/>
      <c r="AK130" s="38"/>
      <c r="AL130" s="38"/>
      <c r="AM130" s="38"/>
      <c r="AN130" s="38"/>
      <c r="AO130" s="38"/>
      <c r="AP130" s="38"/>
      <c r="AQ130" s="38"/>
      <c r="AR130" s="38"/>
      <c r="AS130" s="38"/>
      <c r="AT130" s="38"/>
    </row>
    <row r="131">
      <c r="A131" s="87"/>
      <c r="B131" s="87"/>
      <c r="C131" s="87"/>
      <c r="E131" s="266"/>
      <c r="F131" s="277"/>
      <c r="G131" s="372" t="s">
        <v>284</v>
      </c>
      <c r="H131" s="373" t="str">
        <f>IF(H128="No Collectives", 0, H130 * HW_SPEC("Chip-to-Chip ICI Latency (ms)"))</f>
        <v>#N/A</v>
      </c>
      <c r="I131" s="374"/>
      <c r="J131" s="374"/>
      <c r="K131" s="374"/>
      <c r="L131" s="375"/>
      <c r="M131" s="375"/>
      <c r="N131" s="375"/>
      <c r="O131" s="376"/>
      <c r="P131" s="377"/>
      <c r="Q131" s="376"/>
      <c r="AG131" s="38"/>
      <c r="AH131" s="38"/>
      <c r="AI131" s="38"/>
      <c r="AJ131" s="38"/>
      <c r="AK131" s="38"/>
      <c r="AL131" s="38"/>
      <c r="AM131" s="38"/>
      <c r="AN131" s="38"/>
      <c r="AO131" s="38"/>
      <c r="AP131" s="38"/>
      <c r="AQ131" s="38"/>
      <c r="AR131" s="38"/>
      <c r="AS131" s="38"/>
      <c r="AT131" s="38"/>
    </row>
    <row r="132">
      <c r="A132" s="87"/>
      <c r="B132" s="87"/>
      <c r="C132" s="87"/>
      <c r="E132" s="266"/>
      <c r="F132" s="384" t="s">
        <v>285</v>
      </c>
      <c r="G132" s="385" t="s">
        <v>286</v>
      </c>
      <c r="H132" s="381" t="str">
        <f>VLOOKUP(O82&amp;","&amp;O86,$T$3:$W$12,4, FALSE)</f>
        <v>bf16</v>
      </c>
      <c r="I132" s="386"/>
      <c r="J132" s="380"/>
      <c r="K132" s="380"/>
      <c r="L132" s="381"/>
      <c r="M132" s="381"/>
      <c r="N132" s="381"/>
      <c r="O132" s="380"/>
      <c r="P132" s="383"/>
      <c r="Q132" s="172"/>
      <c r="AG132" s="38"/>
      <c r="AH132" s="38"/>
      <c r="AI132" s="38"/>
      <c r="AJ132" s="38"/>
      <c r="AK132" s="38"/>
      <c r="AL132" s="38"/>
      <c r="AM132" s="38"/>
      <c r="AN132" s="38"/>
      <c r="AO132" s="38"/>
      <c r="AP132" s="38"/>
      <c r="AQ132" s="38"/>
      <c r="AR132" s="38"/>
      <c r="AS132" s="38"/>
      <c r="AT132" s="38"/>
    </row>
    <row r="133">
      <c r="A133" s="87"/>
      <c r="B133" s="87"/>
      <c r="C133" s="87"/>
      <c r="E133" s="266"/>
      <c r="F133" s="266"/>
      <c r="G133" s="385" t="s">
        <v>287</v>
      </c>
      <c r="H133" s="387" t="str">
        <f>CALCULATE_FLOPS(J85:M85,J89:M89,L89,1,H132)</f>
        <v>#N/A</v>
      </c>
      <c r="I133" s="386"/>
      <c r="J133" s="380"/>
      <c r="K133" s="380"/>
      <c r="L133" s="381"/>
      <c r="M133" s="381"/>
      <c r="N133" s="381"/>
      <c r="O133" s="380"/>
      <c r="P133" s="383"/>
      <c r="Q133" s="172"/>
      <c r="AG133" s="38"/>
      <c r="AH133" s="38"/>
      <c r="AI133" s="38"/>
      <c r="AJ133" s="38"/>
      <c r="AK133" s="38"/>
      <c r="AL133" s="38"/>
      <c r="AM133" s="38"/>
      <c r="AN133" s="38"/>
      <c r="AO133" s="38"/>
      <c r="AP133" s="38"/>
      <c r="AQ133" s="38"/>
      <c r="AR133" s="38"/>
      <c r="AS133" s="38"/>
      <c r="AT133" s="38"/>
    </row>
    <row r="134">
      <c r="A134" s="87"/>
      <c r="B134" s="87"/>
      <c r="C134" s="87"/>
      <c r="E134" s="266"/>
      <c r="F134" s="277"/>
      <c r="G134" s="388" t="s">
        <v>288</v>
      </c>
      <c r="H134" s="389" t="str">
        <f>COMPUTE_TIME_MS(H133, H132)</f>
        <v>#N/A</v>
      </c>
      <c r="I134" s="390"/>
      <c r="J134" s="391"/>
      <c r="K134" s="391"/>
      <c r="L134" s="392"/>
      <c r="M134" s="392"/>
      <c r="N134" s="392"/>
      <c r="O134" s="391"/>
      <c r="P134" s="393"/>
      <c r="Q134" s="172"/>
      <c r="AG134" s="38"/>
      <c r="AH134" s="38"/>
      <c r="AI134" s="38"/>
      <c r="AJ134" s="38"/>
      <c r="AK134" s="38"/>
      <c r="AL134" s="38"/>
      <c r="AM134" s="38"/>
      <c r="AN134" s="38"/>
      <c r="AO134" s="38"/>
      <c r="AP134" s="38"/>
      <c r="AQ134" s="38"/>
      <c r="AR134" s="38"/>
      <c r="AS134" s="38"/>
      <c r="AT134" s="38"/>
    </row>
    <row r="135">
      <c r="A135" s="87"/>
      <c r="B135" s="87"/>
      <c r="C135" s="87"/>
      <c r="E135" s="266"/>
      <c r="F135" s="384" t="s">
        <v>289</v>
      </c>
      <c r="G135" s="381" t="s">
        <v>290</v>
      </c>
      <c r="H135" s="394">
        <f>IF(Q82,0,P85)+IF(Q86,0,P89)+IF(Q90,0,P93)</f>
        <v>12.625</v>
      </c>
      <c r="I135" s="380"/>
      <c r="J135" s="380"/>
      <c r="K135" s="380"/>
      <c r="L135" s="381"/>
      <c r="M135" s="381"/>
      <c r="N135" s="381"/>
      <c r="O135" s="380"/>
      <c r="P135" s="383"/>
      <c r="Q135" s="172"/>
      <c r="AG135" s="38"/>
      <c r="AH135" s="38"/>
      <c r="AI135" s="38"/>
      <c r="AJ135" s="38"/>
      <c r="AK135" s="38"/>
      <c r="AL135" s="38"/>
      <c r="AM135" s="38"/>
      <c r="AN135" s="38"/>
      <c r="AO135" s="38"/>
      <c r="AP135" s="38"/>
      <c r="AQ135" s="38"/>
      <c r="AR135" s="38"/>
      <c r="AS135" s="38"/>
      <c r="AT135" s="38"/>
    </row>
    <row r="136">
      <c r="A136" s="87"/>
      <c r="B136" s="87"/>
      <c r="C136" s="87"/>
      <c r="E136" s="277"/>
      <c r="F136" s="277"/>
      <c r="G136" s="395" t="s">
        <v>291</v>
      </c>
      <c r="H136" s="396" t="str">
        <f>HBM_TIME_MS(H135)</f>
        <v>#N/A</v>
      </c>
      <c r="I136" s="391"/>
      <c r="J136" s="391"/>
      <c r="K136" s="391"/>
      <c r="L136" s="392"/>
      <c r="M136" s="392"/>
      <c r="N136" s="392"/>
      <c r="O136" s="391"/>
      <c r="P136" s="393"/>
      <c r="Q136" s="172"/>
      <c r="AH136" s="397"/>
      <c r="AI136" s="397"/>
      <c r="AJ136" s="397"/>
      <c r="AK136" s="38"/>
      <c r="AL136" s="38"/>
      <c r="AM136" s="38"/>
      <c r="AN136" s="38"/>
      <c r="AO136" s="38"/>
      <c r="AP136" s="38"/>
      <c r="AQ136" s="38"/>
      <c r="AR136" s="38"/>
      <c r="AS136" s="38"/>
      <c r="AT136" s="38"/>
    </row>
    <row r="137">
      <c r="E137" s="258" t="s">
        <v>292</v>
      </c>
      <c r="F137" s="282" t="s">
        <v>249</v>
      </c>
      <c r="G137" s="260"/>
      <c r="H137" s="290" t="s">
        <v>238</v>
      </c>
      <c r="I137" s="290" t="s">
        <v>239</v>
      </c>
      <c r="J137" s="290"/>
      <c r="K137" s="195" t="s">
        <v>40</v>
      </c>
      <c r="L137" s="195" t="s">
        <v>38</v>
      </c>
      <c r="M137" s="398" t="s">
        <v>142</v>
      </c>
      <c r="N137" s="290" t="s">
        <v>240</v>
      </c>
      <c r="O137" s="291" t="str">
        <f>EXTRACT_ACTIVATION_DTYPE(PARAMS("attn_proj_dtype"))</f>
        <v>bf16</v>
      </c>
      <c r="P137" s="292"/>
      <c r="Q137" s="291" t="b">
        <v>0</v>
      </c>
      <c r="R137" s="38"/>
      <c r="S137" s="38"/>
      <c r="AH137" s="397"/>
      <c r="AI137" s="397"/>
      <c r="AJ137" s="397"/>
      <c r="AK137" s="38"/>
      <c r="AL137" s="38"/>
      <c r="AM137" s="38"/>
      <c r="AN137" s="38"/>
      <c r="AO137" s="38"/>
      <c r="AP137" s="38"/>
      <c r="AQ137" s="38"/>
      <c r="AR137" s="38"/>
      <c r="AS137" s="38"/>
      <c r="AT137" s="38"/>
    </row>
    <row r="138">
      <c r="E138" s="266"/>
      <c r="F138" s="267"/>
      <c r="G138" s="268"/>
      <c r="H138" s="195" t="s">
        <v>242</v>
      </c>
      <c r="I138" s="290" t="s">
        <v>239</v>
      </c>
      <c r="J138" s="289"/>
      <c r="K138" s="289">
        <f t="shared" ref="K138:M138" si="22">PARAMS(K137)</f>
        <v>2048</v>
      </c>
      <c r="L138" s="290">
        <f t="shared" si="22"/>
        <v>1</v>
      </c>
      <c r="M138" s="290">
        <f t="shared" si="22"/>
        <v>1536</v>
      </c>
      <c r="N138" s="290" t="s">
        <v>240</v>
      </c>
      <c r="O138" s="266"/>
      <c r="P138" s="292">
        <f>SIZEOF_IN_MIB(J138:M138, $O137)</f>
        <v>6</v>
      </c>
      <c r="Q138" s="266"/>
      <c r="R138" s="38"/>
      <c r="S138" s="38"/>
      <c r="AH138" s="397"/>
      <c r="AI138" s="397"/>
      <c r="AJ138" s="397"/>
      <c r="AK138" s="38"/>
      <c r="AL138" s="38"/>
      <c r="AM138" s="38"/>
      <c r="AN138" s="38"/>
      <c r="AO138" s="38"/>
      <c r="AP138" s="38"/>
      <c r="AQ138" s="38"/>
      <c r="AR138" s="38"/>
      <c r="AS138" s="38"/>
      <c r="AT138" s="38"/>
    </row>
    <row r="139">
      <c r="E139" s="266"/>
      <c r="F139" s="267"/>
      <c r="G139" s="268"/>
      <c r="H139" s="289" t="s">
        <v>244</v>
      </c>
      <c r="I139" s="289" t="s">
        <v>239</v>
      </c>
      <c r="J139" s="290"/>
      <c r="K139" s="195" t="s">
        <v>32</v>
      </c>
      <c r="L139" s="195"/>
      <c r="M139" s="195" t="s">
        <v>33</v>
      </c>
      <c r="N139" s="289" t="s">
        <v>240</v>
      </c>
      <c r="O139" s="266"/>
      <c r="P139" s="292"/>
      <c r="Q139" s="266"/>
      <c r="R139" s="38"/>
      <c r="S139" s="38"/>
      <c r="AH139" s="397"/>
      <c r="AI139" s="397"/>
      <c r="AJ139" s="397"/>
      <c r="AK139" s="38"/>
      <c r="AL139" s="38"/>
      <c r="AM139" s="38"/>
      <c r="AN139" s="38"/>
      <c r="AO139" s="38"/>
      <c r="AP139" s="38"/>
      <c r="AQ139" s="38"/>
      <c r="AR139" s="38"/>
      <c r="AS139" s="38"/>
      <c r="AT139" s="38"/>
    </row>
    <row r="140">
      <c r="E140" s="266"/>
      <c r="F140" s="278"/>
      <c r="G140" s="279"/>
      <c r="H140" s="195" t="s">
        <v>246</v>
      </c>
      <c r="I140" s="289" t="s">
        <v>239</v>
      </c>
      <c r="J140" s="290"/>
      <c r="K140" s="289">
        <f t="shared" ref="K140:M140" si="23">K138/SHARDING(K139)</f>
        <v>256</v>
      </c>
      <c r="L140" s="289">
        <f t="shared" si="23"/>
        <v>1</v>
      </c>
      <c r="M140" s="289">
        <f t="shared" si="23"/>
        <v>768</v>
      </c>
      <c r="N140" s="289" t="s">
        <v>240</v>
      </c>
      <c r="O140" s="277"/>
      <c r="P140" s="292">
        <f>SIZEOF_IN_MIB(J140:M140, $O137)</f>
        <v>0.375</v>
      </c>
      <c r="Q140" s="277"/>
      <c r="R140" s="38"/>
      <c r="S140" s="38"/>
      <c r="AK140" s="38"/>
      <c r="AL140" s="38"/>
      <c r="AM140" s="38"/>
      <c r="AN140" s="38"/>
      <c r="AO140" s="38"/>
      <c r="AP140" s="38"/>
      <c r="AQ140" s="38"/>
      <c r="AR140" s="38"/>
      <c r="AS140" s="38"/>
      <c r="AT140" s="38"/>
    </row>
    <row r="141">
      <c r="E141" s="266"/>
      <c r="F141" s="259" t="s">
        <v>253</v>
      </c>
      <c r="G141" s="260"/>
      <c r="H141" s="289" t="s">
        <v>238</v>
      </c>
      <c r="I141" s="289" t="s">
        <v>239</v>
      </c>
      <c r="J141" s="290"/>
      <c r="K141" s="398" t="s">
        <v>142</v>
      </c>
      <c r="L141" s="195" t="s">
        <v>154</v>
      </c>
      <c r="M141" s="195" t="s">
        <v>156</v>
      </c>
      <c r="N141" s="289" t="s">
        <v>240</v>
      </c>
      <c r="O141" s="291" t="str">
        <f>EXTRACT_WEIGHT_DTYPE(PARAMS("attn_proj_dtype"))</f>
        <v>bf16</v>
      </c>
      <c r="P141" s="292"/>
      <c r="Q141" s="291" t="b">
        <v>0</v>
      </c>
      <c r="R141" s="38"/>
      <c r="S141" s="38"/>
      <c r="AK141" s="38"/>
      <c r="AL141" s="38"/>
      <c r="AM141" s="38"/>
      <c r="AN141" s="38"/>
      <c r="AO141" s="38"/>
      <c r="AP141" s="38"/>
      <c r="AQ141" s="38"/>
      <c r="AR141" s="38"/>
      <c r="AS141" s="38"/>
      <c r="AT141" s="38"/>
    </row>
    <row r="142">
      <c r="E142" s="266"/>
      <c r="F142" s="267"/>
      <c r="G142" s="268"/>
      <c r="H142" s="195" t="s">
        <v>242</v>
      </c>
      <c r="I142" s="289" t="s">
        <v>239</v>
      </c>
      <c r="J142" s="290"/>
      <c r="K142" s="289">
        <f t="shared" ref="K142:M142" si="24">PARAMS(K141)</f>
        <v>1536</v>
      </c>
      <c r="L142" s="289">
        <f t="shared" si="24"/>
        <v>128</v>
      </c>
      <c r="M142" s="289">
        <f t="shared" si="24"/>
        <v>192</v>
      </c>
      <c r="N142" s="289" t="s">
        <v>240</v>
      </c>
      <c r="O142" s="266"/>
      <c r="P142" s="292">
        <f>SIZEOF_IN_MIB(J142:M142, $O141)</f>
        <v>72</v>
      </c>
      <c r="Q142" s="266"/>
      <c r="R142" s="38"/>
      <c r="S142" s="38"/>
      <c r="AK142" s="38"/>
      <c r="AL142" s="38"/>
      <c r="AM142" s="38"/>
      <c r="AN142" s="38"/>
      <c r="AO142" s="38"/>
      <c r="AP142" s="38"/>
      <c r="AQ142" s="38"/>
      <c r="AR142" s="38"/>
      <c r="AS142" s="38"/>
      <c r="AT142" s="38"/>
    </row>
    <row r="143">
      <c r="E143" s="266"/>
      <c r="F143" s="267"/>
      <c r="G143" s="268"/>
      <c r="H143" s="289" t="s">
        <v>244</v>
      </c>
      <c r="I143" s="289" t="s">
        <v>239</v>
      </c>
      <c r="J143" s="290"/>
      <c r="K143" s="195" t="s">
        <v>33</v>
      </c>
      <c r="L143" s="289"/>
      <c r="M143" s="289"/>
      <c r="N143" s="289" t="s">
        <v>240</v>
      </c>
      <c r="O143" s="266"/>
      <c r="P143" s="292"/>
      <c r="Q143" s="266"/>
      <c r="R143" s="38"/>
      <c r="S143" s="38"/>
      <c r="AK143" s="38"/>
      <c r="AL143" s="38"/>
      <c r="AM143" s="38"/>
      <c r="AN143" s="38"/>
      <c r="AO143" s="38"/>
      <c r="AP143" s="38"/>
      <c r="AQ143" s="38"/>
      <c r="AR143" s="38"/>
      <c r="AS143" s="38"/>
      <c r="AT143" s="38"/>
    </row>
    <row r="144">
      <c r="E144" s="266"/>
      <c r="F144" s="278"/>
      <c r="G144" s="279"/>
      <c r="H144" s="274" t="s">
        <v>246</v>
      </c>
      <c r="I144" s="274" t="s">
        <v>239</v>
      </c>
      <c r="J144" s="261"/>
      <c r="K144" s="274">
        <f t="shared" ref="K144:M144" si="25">K142/SHARDING(K143)</f>
        <v>768</v>
      </c>
      <c r="L144" s="274">
        <f t="shared" si="25"/>
        <v>128</v>
      </c>
      <c r="M144" s="274">
        <f t="shared" si="25"/>
        <v>192</v>
      </c>
      <c r="N144" s="274" t="s">
        <v>240</v>
      </c>
      <c r="O144" s="241"/>
      <c r="P144" s="276">
        <f>SIZEOF_IN_MIB(J144:M144, $O141)</f>
        <v>36</v>
      </c>
      <c r="Q144" s="241"/>
      <c r="R144" s="38"/>
      <c r="S144" s="38"/>
      <c r="AK144" s="38"/>
      <c r="AL144" s="38"/>
      <c r="AM144" s="38"/>
      <c r="AN144" s="38"/>
      <c r="AO144" s="38"/>
      <c r="AP144" s="38"/>
      <c r="AQ144" s="38"/>
      <c r="AR144" s="38"/>
      <c r="AS144" s="38"/>
      <c r="AT144" s="38"/>
    </row>
    <row r="145">
      <c r="E145" s="266"/>
      <c r="F145" s="259" t="s">
        <v>257</v>
      </c>
      <c r="G145" s="260"/>
      <c r="H145" s="271" t="s">
        <v>238</v>
      </c>
      <c r="I145" s="271" t="s">
        <v>239</v>
      </c>
      <c r="J145" s="269" t="s">
        <v>40</v>
      </c>
      <c r="K145" s="269" t="s">
        <v>38</v>
      </c>
      <c r="L145" s="269" t="s">
        <v>154</v>
      </c>
      <c r="M145" s="269" t="s">
        <v>156</v>
      </c>
      <c r="N145" s="271" t="s">
        <v>240</v>
      </c>
      <c r="O145" s="399" t="s">
        <v>82</v>
      </c>
      <c r="P145" s="273"/>
      <c r="Q145" s="399" t="b">
        <v>0</v>
      </c>
      <c r="R145" s="38"/>
      <c r="S145" s="38"/>
      <c r="AK145" s="38"/>
      <c r="AL145" s="38"/>
      <c r="AM145" s="38"/>
      <c r="AN145" s="38"/>
      <c r="AO145" s="38"/>
      <c r="AP145" s="38"/>
      <c r="AQ145" s="38"/>
      <c r="AR145" s="38"/>
      <c r="AS145" s="38"/>
      <c r="AT145" s="38"/>
    </row>
    <row r="146">
      <c r="E146" s="266"/>
      <c r="F146" s="267"/>
      <c r="G146" s="268"/>
      <c r="H146" s="262" t="s">
        <v>242</v>
      </c>
      <c r="I146" s="274" t="s">
        <v>239</v>
      </c>
      <c r="J146" s="274">
        <f t="shared" ref="J146:M146" si="26">PARAMS(J145)</f>
        <v>2048</v>
      </c>
      <c r="K146" s="274">
        <f t="shared" si="26"/>
        <v>1</v>
      </c>
      <c r="L146" s="274">
        <f t="shared" si="26"/>
        <v>128</v>
      </c>
      <c r="M146" s="274">
        <f t="shared" si="26"/>
        <v>192</v>
      </c>
      <c r="N146" s="274" t="s">
        <v>240</v>
      </c>
      <c r="O146" s="275"/>
      <c r="P146" s="276">
        <f>SIZEOF_IN_MIB(J146:M146, $O145)</f>
        <v>96</v>
      </c>
      <c r="Q146" s="275"/>
      <c r="R146" s="38"/>
      <c r="S146" s="38"/>
      <c r="AK146" s="38"/>
      <c r="AL146" s="38"/>
      <c r="AM146" s="38"/>
      <c r="AN146" s="38"/>
      <c r="AO146" s="38"/>
      <c r="AP146" s="38"/>
      <c r="AQ146" s="38"/>
      <c r="AR146" s="38"/>
      <c r="AS146" s="38"/>
      <c r="AT146" s="38"/>
    </row>
    <row r="147">
      <c r="E147" s="266"/>
      <c r="F147" s="267"/>
      <c r="G147" s="268"/>
      <c r="H147" s="271" t="s">
        <v>244</v>
      </c>
      <c r="I147" s="271" t="s">
        <v>239</v>
      </c>
      <c r="J147" s="269" t="s">
        <v>143</v>
      </c>
      <c r="K147" s="269"/>
      <c r="L147" s="269"/>
      <c r="M147" s="271"/>
      <c r="N147" s="271" t="s">
        <v>240</v>
      </c>
      <c r="O147" s="272"/>
      <c r="P147" s="273"/>
      <c r="Q147" s="272"/>
      <c r="R147" s="38"/>
      <c r="S147" s="38"/>
      <c r="AK147" s="38"/>
      <c r="AL147" s="38"/>
      <c r="AM147" s="38"/>
      <c r="AN147" s="38"/>
      <c r="AO147" s="38"/>
      <c r="AP147" s="38"/>
      <c r="AQ147" s="38"/>
      <c r="AR147" s="38"/>
      <c r="AS147" s="38"/>
      <c r="AT147" s="38"/>
    </row>
    <row r="148">
      <c r="E148" s="266"/>
      <c r="F148" s="278"/>
      <c r="G148" s="279"/>
      <c r="H148" s="274" t="s">
        <v>246</v>
      </c>
      <c r="I148" s="274" t="s">
        <v>239</v>
      </c>
      <c r="J148" s="274">
        <f t="shared" ref="J148:M148" si="27">J146/SHARDING(J147)</f>
        <v>128</v>
      </c>
      <c r="K148" s="274">
        <f t="shared" si="27"/>
        <v>1</v>
      </c>
      <c r="L148" s="274">
        <f t="shared" si="27"/>
        <v>128</v>
      </c>
      <c r="M148" s="274">
        <f t="shared" si="27"/>
        <v>192</v>
      </c>
      <c r="N148" s="274" t="s">
        <v>240</v>
      </c>
      <c r="O148" s="241"/>
      <c r="P148" s="276">
        <f>SIZEOF_IN_MIB(J148:M148, $O145)</f>
        <v>6</v>
      </c>
      <c r="Q148" s="241"/>
      <c r="R148" s="38"/>
      <c r="S148" s="38"/>
      <c r="AK148" s="38"/>
      <c r="AL148" s="38"/>
      <c r="AM148" s="38"/>
      <c r="AN148" s="38"/>
      <c r="AO148" s="38"/>
      <c r="AP148" s="38"/>
      <c r="AQ148" s="38"/>
      <c r="AR148" s="38"/>
      <c r="AS148" s="38"/>
      <c r="AT148" s="38"/>
    </row>
    <row r="149">
      <c r="E149" s="266"/>
      <c r="F149" s="400" t="s">
        <v>293</v>
      </c>
      <c r="G149" s="483" t="s">
        <v>780</v>
      </c>
      <c r="H149" s="903"/>
      <c r="I149" s="904" t="s">
        <v>781</v>
      </c>
      <c r="J149" s="307"/>
      <c r="K149" s="899"/>
      <c r="L149" s="900"/>
      <c r="M149" s="900"/>
      <c r="N149" s="900"/>
      <c r="O149" s="899"/>
      <c r="P149" s="901"/>
      <c r="Q149" s="899"/>
      <c r="R149" s="38"/>
      <c r="S149" s="38"/>
      <c r="AK149" s="38"/>
      <c r="AL149" s="38"/>
      <c r="AM149" s="38"/>
      <c r="AN149" s="38"/>
      <c r="AO149" s="38"/>
      <c r="AP149" s="38"/>
      <c r="AQ149" s="38"/>
      <c r="AR149" s="38"/>
      <c r="AS149" s="38"/>
      <c r="AT149" s="38"/>
    </row>
    <row r="150">
      <c r="E150" s="266"/>
      <c r="F150" s="266"/>
      <c r="G150" s="384" t="s">
        <v>296</v>
      </c>
      <c r="H150" s="537" t="str">
        <f>K143</f>
        <v>data</v>
      </c>
      <c r="I150" s="222"/>
      <c r="J150" s="404"/>
      <c r="K150" s="261"/>
      <c r="L150" s="274"/>
      <c r="M150" s="274"/>
      <c r="N150" s="274"/>
      <c r="O150" s="261"/>
      <c r="P150" s="276"/>
      <c r="Q150" s="222"/>
      <c r="R150" s="38"/>
      <c r="S150" s="38"/>
      <c r="AK150" s="38"/>
      <c r="AL150" s="38"/>
      <c r="AM150" s="38"/>
      <c r="AN150" s="38"/>
      <c r="AO150" s="38"/>
      <c r="AP150" s="38"/>
      <c r="AQ150" s="38"/>
      <c r="AR150" s="38"/>
      <c r="AS150" s="38"/>
      <c r="AT150" s="38"/>
    </row>
    <row r="151">
      <c r="E151" s="266"/>
      <c r="F151" s="266"/>
      <c r="G151" s="384" t="s">
        <v>297</v>
      </c>
      <c r="H151" s="407" t="s">
        <v>264</v>
      </c>
      <c r="I151" s="313"/>
      <c r="J151" s="905">
        <v>2.0</v>
      </c>
      <c r="K151" s="270"/>
      <c r="L151" s="271"/>
      <c r="M151" s="271"/>
      <c r="N151" s="271"/>
      <c r="O151" s="270"/>
      <c r="P151" s="273"/>
      <c r="Q151" s="305"/>
      <c r="R151" s="38"/>
      <c r="S151" s="38"/>
      <c r="AK151" s="38"/>
      <c r="AL151" s="38"/>
      <c r="AM151" s="38"/>
      <c r="AN151" s="38"/>
      <c r="AO151" s="38"/>
      <c r="AP151" s="38"/>
      <c r="AQ151" s="38"/>
      <c r="AR151" s="38"/>
      <c r="AS151" s="38"/>
      <c r="AT151" s="38"/>
    </row>
    <row r="152">
      <c r="E152" s="266"/>
      <c r="F152" s="266"/>
      <c r="G152" s="266"/>
      <c r="H152" s="411" t="s">
        <v>265</v>
      </c>
      <c r="I152" s="317"/>
      <c r="J152" s="316">
        <f>P148/J151 * (J151-1)</f>
        <v>3</v>
      </c>
      <c r="K152" s="261"/>
      <c r="L152" s="274"/>
      <c r="M152" s="274"/>
      <c r="N152" s="274"/>
      <c r="O152" s="261"/>
      <c r="P152" s="276"/>
      <c r="Q152" s="222"/>
      <c r="R152" s="38"/>
      <c r="S152" s="38"/>
      <c r="AK152" s="38"/>
      <c r="AL152" s="38"/>
      <c r="AM152" s="38"/>
      <c r="AN152" s="38"/>
      <c r="AO152" s="38"/>
      <c r="AP152" s="38"/>
      <c r="AQ152" s="38"/>
      <c r="AR152" s="38"/>
      <c r="AS152" s="38"/>
      <c r="AT152" s="38"/>
    </row>
    <row r="153">
      <c r="E153" s="266"/>
      <c r="F153" s="266"/>
      <c r="G153" s="266"/>
      <c r="H153" s="407" t="s">
        <v>266</v>
      </c>
      <c r="I153" s="313"/>
      <c r="J153" s="321">
        <f>J152*J151</f>
        <v>6</v>
      </c>
      <c r="K153" s="270"/>
      <c r="L153" s="271"/>
      <c r="M153" s="271"/>
      <c r="N153" s="271"/>
      <c r="O153" s="270"/>
      <c r="P153" s="273"/>
      <c r="Q153" s="305"/>
      <c r="R153" s="38"/>
      <c r="S153" s="38"/>
      <c r="AK153" s="38"/>
      <c r="AL153" s="38"/>
      <c r="AM153" s="38"/>
      <c r="AN153" s="38"/>
      <c r="AO153" s="38"/>
      <c r="AP153" s="38"/>
      <c r="AQ153" s="38"/>
      <c r="AR153" s="38"/>
      <c r="AS153" s="38"/>
      <c r="AT153" s="38"/>
    </row>
    <row r="154">
      <c r="E154" s="266"/>
      <c r="F154" s="266"/>
      <c r="G154" s="277"/>
      <c r="H154" s="411" t="s">
        <v>269</v>
      </c>
      <c r="I154" s="317"/>
      <c r="J154" s="412" t="str">
        <f>ALL_GATHER_CORE2CORE_TIME_MS(J153)</f>
        <v>#N/A</v>
      </c>
      <c r="K154" s="261"/>
      <c r="L154" s="274"/>
      <c r="M154" s="274"/>
      <c r="N154" s="274"/>
      <c r="O154" s="261"/>
      <c r="P154" s="276"/>
      <c r="Q154" s="222"/>
      <c r="R154" s="38"/>
      <c r="S154" s="38"/>
      <c r="AK154" s="38"/>
      <c r="AL154" s="38"/>
      <c r="AM154" s="38"/>
      <c r="AN154" s="38"/>
      <c r="AO154" s="38"/>
      <c r="AP154" s="38"/>
      <c r="AQ154" s="38"/>
      <c r="AR154" s="38"/>
      <c r="AS154" s="38"/>
      <c r="AT154" s="38"/>
    </row>
    <row r="155">
      <c r="E155" s="266"/>
      <c r="F155" s="277"/>
      <c r="G155" s="388" t="s">
        <v>298</v>
      </c>
      <c r="H155" s="421" t="str">
        <f>J154</f>
        <v>#N/A</v>
      </c>
      <c r="I155" s="419"/>
      <c r="J155" s="270"/>
      <c r="K155" s="270"/>
      <c r="L155" s="271"/>
      <c r="M155" s="271"/>
      <c r="N155" s="271"/>
      <c r="O155" s="270"/>
      <c r="P155" s="273"/>
      <c r="Q155" s="305"/>
      <c r="R155" s="38"/>
      <c r="S155" s="38"/>
      <c r="AK155" s="38"/>
      <c r="AL155" s="38"/>
      <c r="AM155" s="38"/>
      <c r="AN155" s="38"/>
      <c r="AO155" s="38"/>
      <c r="AP155" s="38"/>
      <c r="AQ155" s="38"/>
      <c r="AR155" s="38"/>
      <c r="AS155" s="38"/>
      <c r="AT155" s="38"/>
    </row>
    <row r="156">
      <c r="E156" s="266"/>
      <c r="F156" s="384" t="s">
        <v>285</v>
      </c>
      <c r="G156" s="385" t="s">
        <v>286</v>
      </c>
      <c r="H156" s="274" t="str">
        <f>VLOOKUP(O137&amp;","&amp;O141,$T$3:$W$12,4, FALSE)</f>
        <v>bf16</v>
      </c>
      <c r="I156" s="418"/>
      <c r="J156" s="261"/>
      <c r="K156" s="261"/>
      <c r="L156" s="274"/>
      <c r="M156" s="274"/>
      <c r="N156" s="274"/>
      <c r="O156" s="261"/>
      <c r="P156" s="276"/>
      <c r="Q156" s="222"/>
      <c r="R156" s="38"/>
      <c r="S156" s="38"/>
      <c r="AK156" s="38"/>
      <c r="AL156" s="38"/>
      <c r="AM156" s="38"/>
      <c r="AN156" s="38"/>
      <c r="AO156" s="38"/>
      <c r="AP156" s="38"/>
      <c r="AQ156" s="38"/>
      <c r="AR156" s="38"/>
      <c r="AS156" s="38"/>
      <c r="AT156" s="38"/>
    </row>
    <row r="157">
      <c r="E157" s="266"/>
      <c r="F157" s="266"/>
      <c r="G157" s="381" t="s">
        <v>299</v>
      </c>
      <c r="H157" s="482" t="str">
        <f>CALCULATE_FLOPS(K140:M140,K144:M144,K144,1,H156)</f>
        <v>#N/A</v>
      </c>
      <c r="I157" s="419"/>
      <c r="J157" s="270"/>
      <c r="K157" s="270"/>
      <c r="L157" s="271"/>
      <c r="M157" s="271"/>
      <c r="N157" s="271"/>
      <c r="O157" s="270"/>
      <c r="P157" s="273"/>
      <c r="Q157" s="305"/>
      <c r="R157" s="38"/>
      <c r="S157" s="38"/>
      <c r="AK157" s="38"/>
      <c r="AL157" s="38"/>
      <c r="AM157" s="38"/>
      <c r="AN157" s="38"/>
      <c r="AO157" s="38"/>
      <c r="AP157" s="38"/>
      <c r="AQ157" s="38"/>
      <c r="AR157" s="38"/>
      <c r="AS157" s="38"/>
      <c r="AT157" s="38"/>
    </row>
    <row r="158">
      <c r="A158" s="164"/>
      <c r="B158" s="38"/>
      <c r="C158" s="38"/>
      <c r="D158" s="38"/>
      <c r="E158" s="266"/>
      <c r="F158" s="277"/>
      <c r="G158" s="388" t="s">
        <v>288</v>
      </c>
      <c r="H158" s="421" t="str">
        <f>COMPUTE_TIME_MS(H157, H156)</f>
        <v>#N/A</v>
      </c>
      <c r="I158" s="390"/>
      <c r="J158" s="391"/>
      <c r="K158" s="391"/>
      <c r="L158" s="392"/>
      <c r="M158" s="392"/>
      <c r="N158" s="392"/>
      <c r="O158" s="391"/>
      <c r="P158" s="393"/>
      <c r="Q158" s="222"/>
      <c r="R158" s="38"/>
      <c r="S158" s="38"/>
      <c r="AK158" s="38"/>
      <c r="AL158" s="38"/>
      <c r="AM158" s="38"/>
      <c r="AN158" s="38"/>
      <c r="AO158" s="38"/>
      <c r="AP158" s="38"/>
      <c r="AQ158" s="38"/>
      <c r="AR158" s="38"/>
      <c r="AS158" s="38"/>
      <c r="AT158" s="38"/>
    </row>
    <row r="159">
      <c r="A159" s="164"/>
      <c r="B159" s="38"/>
      <c r="C159" s="38"/>
      <c r="D159" s="38"/>
      <c r="E159" s="266"/>
      <c r="F159" s="384" t="s">
        <v>289</v>
      </c>
      <c r="G159" s="381" t="s">
        <v>290</v>
      </c>
      <c r="H159" s="440">
        <f>IF(Q137,0,P140)+IF(Q141,0,P144)+IF(Q145,0,P148)</f>
        <v>42.375</v>
      </c>
      <c r="I159" s="270"/>
      <c r="J159" s="270"/>
      <c r="K159" s="270"/>
      <c r="L159" s="271"/>
      <c r="M159" s="271"/>
      <c r="N159" s="271"/>
      <c r="O159" s="270"/>
      <c r="P159" s="273"/>
      <c r="Q159" s="305"/>
      <c r="R159" s="38"/>
      <c r="S159" s="38"/>
      <c r="AK159" s="38"/>
      <c r="AL159" s="38"/>
      <c r="AM159" s="38"/>
      <c r="AN159" s="38"/>
      <c r="AO159" s="38"/>
      <c r="AP159" s="38"/>
      <c r="AQ159" s="38"/>
      <c r="AR159" s="38"/>
      <c r="AS159" s="38"/>
      <c r="AT159" s="38"/>
    </row>
    <row r="160">
      <c r="A160" s="38"/>
      <c r="B160" s="38"/>
      <c r="C160" s="38"/>
      <c r="D160" s="38"/>
      <c r="E160" s="277"/>
      <c r="F160" s="277"/>
      <c r="G160" s="395" t="s">
        <v>291</v>
      </c>
      <c r="H160" s="422" t="str">
        <f>HBM_TIME_MS(H159)</f>
        <v>#N/A</v>
      </c>
      <c r="I160" s="391"/>
      <c r="J160" s="391"/>
      <c r="K160" s="391"/>
      <c r="L160" s="392"/>
      <c r="M160" s="392"/>
      <c r="N160" s="392"/>
      <c r="O160" s="391"/>
      <c r="P160" s="393"/>
      <c r="Q160" s="222"/>
      <c r="R160" s="38"/>
      <c r="S160" s="38"/>
      <c r="AK160" s="38"/>
      <c r="AL160" s="38"/>
      <c r="AM160" s="38"/>
      <c r="AN160" s="38"/>
      <c r="AO160" s="38"/>
      <c r="AP160" s="38"/>
      <c r="AQ160" s="38"/>
      <c r="AR160" s="38"/>
      <c r="AS160" s="38"/>
      <c r="AT160" s="38"/>
    </row>
    <row r="161">
      <c r="A161" s="87"/>
      <c r="B161" s="87"/>
      <c r="C161" s="87"/>
      <c r="D161" s="87"/>
      <c r="E161" s="258" t="s">
        <v>300</v>
      </c>
      <c r="F161" s="282" t="s">
        <v>249</v>
      </c>
      <c r="G161" s="260"/>
      <c r="H161" s="290" t="s">
        <v>238</v>
      </c>
      <c r="I161" s="290" t="s">
        <v>239</v>
      </c>
      <c r="J161" s="195" t="s">
        <v>40</v>
      </c>
      <c r="K161" s="195" t="s">
        <v>38</v>
      </c>
      <c r="L161" s="195" t="s">
        <v>154</v>
      </c>
      <c r="M161" s="398" t="s">
        <v>148</v>
      </c>
      <c r="N161" s="290" t="s">
        <v>240</v>
      </c>
      <c r="O161" s="291" t="str">
        <f>EXTRACT_ACTIVATION_DTYPE(PARAMS("attn_proj_dtype"))</f>
        <v>bf16</v>
      </c>
      <c r="P161" s="292"/>
      <c r="Q161" s="291" t="b">
        <v>0</v>
      </c>
      <c r="R161" s="38"/>
      <c r="S161" s="38"/>
      <c r="AK161" s="38"/>
      <c r="AL161" s="38"/>
      <c r="AM161" s="38"/>
      <c r="AN161" s="38"/>
      <c r="AO161" s="38"/>
      <c r="AP161" s="38"/>
      <c r="AQ161" s="38"/>
      <c r="AR161" s="38"/>
      <c r="AS161" s="38"/>
      <c r="AT161" s="38"/>
    </row>
    <row r="162">
      <c r="A162" s="87"/>
      <c r="B162" s="87"/>
      <c r="C162" s="87"/>
      <c r="D162" s="87"/>
      <c r="E162" s="266"/>
      <c r="F162" s="267"/>
      <c r="G162" s="268"/>
      <c r="H162" s="195" t="s">
        <v>242</v>
      </c>
      <c r="I162" s="290" t="s">
        <v>239</v>
      </c>
      <c r="J162" s="289">
        <f t="shared" ref="J162:M162" si="28">PARAMS(J161)</f>
        <v>2048</v>
      </c>
      <c r="K162" s="290">
        <f t="shared" si="28"/>
        <v>1</v>
      </c>
      <c r="L162" s="290">
        <f t="shared" si="28"/>
        <v>128</v>
      </c>
      <c r="M162" s="290">
        <f t="shared" si="28"/>
        <v>128</v>
      </c>
      <c r="N162" s="290" t="s">
        <v>240</v>
      </c>
      <c r="O162" s="266"/>
      <c r="P162" s="292">
        <f>SIZEOF_IN_MIB(J162:M162, $O161)</f>
        <v>64</v>
      </c>
      <c r="Q162" s="266"/>
      <c r="R162" s="38"/>
      <c r="S162" s="38"/>
      <c r="AK162" s="38"/>
      <c r="AL162" s="38"/>
      <c r="AM162" s="38"/>
      <c r="AN162" s="38"/>
      <c r="AO162" s="38"/>
      <c r="AP162" s="38"/>
      <c r="AQ162" s="38"/>
      <c r="AR162" s="38"/>
      <c r="AS162" s="38"/>
      <c r="AT162" s="38"/>
    </row>
    <row r="163">
      <c r="A163" s="87"/>
      <c r="B163" s="87"/>
      <c r="C163" s="87"/>
      <c r="D163" s="87"/>
      <c r="E163" s="266"/>
      <c r="F163" s="267"/>
      <c r="G163" s="268"/>
      <c r="H163" s="289" t="s">
        <v>244</v>
      </c>
      <c r="I163" s="289" t="s">
        <v>239</v>
      </c>
      <c r="J163" s="195" t="s">
        <v>143</v>
      </c>
      <c r="K163" s="195"/>
      <c r="L163" s="195"/>
      <c r="M163" s="289"/>
      <c r="N163" s="289" t="s">
        <v>240</v>
      </c>
      <c r="O163" s="266"/>
      <c r="P163" s="292"/>
      <c r="Q163" s="266"/>
      <c r="R163" s="38"/>
      <c r="S163" s="38"/>
      <c r="AG163" s="38"/>
      <c r="AH163" s="38"/>
      <c r="AI163" s="38"/>
      <c r="AJ163" s="38"/>
      <c r="AK163" s="38"/>
      <c r="AL163" s="38"/>
      <c r="AM163" s="38"/>
      <c r="AN163" s="38"/>
      <c r="AO163" s="38"/>
      <c r="AP163" s="38"/>
      <c r="AQ163" s="38"/>
      <c r="AR163" s="38"/>
      <c r="AS163" s="38"/>
      <c r="AT163" s="38"/>
    </row>
    <row r="164">
      <c r="A164" s="87"/>
      <c r="B164" s="87"/>
      <c r="C164" s="87"/>
      <c r="D164" s="87"/>
      <c r="E164" s="266"/>
      <c r="F164" s="278"/>
      <c r="G164" s="279"/>
      <c r="H164" s="195" t="s">
        <v>246</v>
      </c>
      <c r="I164" s="289" t="s">
        <v>239</v>
      </c>
      <c r="J164" s="289">
        <f t="shared" ref="J164:M164" si="29">J162/SHARDING(J163)</f>
        <v>128</v>
      </c>
      <c r="K164" s="289">
        <f t="shared" si="29"/>
        <v>1</v>
      </c>
      <c r="L164" s="289">
        <f t="shared" si="29"/>
        <v>128</v>
      </c>
      <c r="M164" s="289">
        <f t="shared" si="29"/>
        <v>128</v>
      </c>
      <c r="N164" s="289" t="s">
        <v>240</v>
      </c>
      <c r="O164" s="277"/>
      <c r="P164" s="292">
        <f>SIZEOF_IN_MIB(J164:M164, $O161)</f>
        <v>4</v>
      </c>
      <c r="Q164" s="277"/>
      <c r="R164" s="38"/>
      <c r="S164" s="38"/>
      <c r="AG164" s="38"/>
      <c r="AH164" s="38"/>
      <c r="AI164" s="38"/>
      <c r="AJ164" s="38"/>
      <c r="AK164" s="38"/>
      <c r="AL164" s="38"/>
      <c r="AM164" s="38"/>
      <c r="AN164" s="38"/>
      <c r="AO164" s="38"/>
      <c r="AP164" s="38"/>
      <c r="AQ164" s="38"/>
      <c r="AR164" s="38"/>
      <c r="AS164" s="38"/>
      <c r="AT164" s="38"/>
    </row>
    <row r="165">
      <c r="A165" s="87"/>
      <c r="B165" s="87"/>
      <c r="C165" s="87"/>
      <c r="D165" s="87"/>
      <c r="E165" s="266"/>
      <c r="F165" s="259" t="s">
        <v>253</v>
      </c>
      <c r="G165" s="260"/>
      <c r="H165" s="289" t="s">
        <v>238</v>
      </c>
      <c r="I165" s="289" t="s">
        <v>239</v>
      </c>
      <c r="J165" s="290"/>
      <c r="K165" s="195" t="s">
        <v>154</v>
      </c>
      <c r="L165" s="398" t="s">
        <v>148</v>
      </c>
      <c r="M165" s="195" t="s">
        <v>145</v>
      </c>
      <c r="N165" s="289" t="s">
        <v>240</v>
      </c>
      <c r="O165" s="291" t="str">
        <f>EXTRACT_WEIGHT_DTYPE(PARAMS("attn_proj_dtype"))</f>
        <v>bf16</v>
      </c>
      <c r="P165" s="292"/>
      <c r="Q165" s="291" t="b">
        <v>0</v>
      </c>
      <c r="R165" s="38"/>
      <c r="S165" s="38"/>
      <c r="AG165" s="38"/>
      <c r="AH165" s="38"/>
      <c r="AI165" s="38"/>
      <c r="AJ165" s="38"/>
      <c r="AK165" s="38"/>
      <c r="AL165" s="38"/>
      <c r="AM165" s="38"/>
      <c r="AN165" s="38"/>
      <c r="AO165" s="38"/>
      <c r="AP165" s="38"/>
      <c r="AQ165" s="38"/>
      <c r="AR165" s="38"/>
      <c r="AS165" s="38"/>
      <c r="AT165" s="38"/>
    </row>
    <row r="166">
      <c r="A166" s="87"/>
      <c r="B166" s="87"/>
      <c r="C166" s="87"/>
      <c r="D166" s="87"/>
      <c r="E166" s="266"/>
      <c r="F166" s="267"/>
      <c r="G166" s="268"/>
      <c r="H166" s="195" t="s">
        <v>242</v>
      </c>
      <c r="I166" s="289" t="s">
        <v>239</v>
      </c>
      <c r="J166" s="290"/>
      <c r="K166" s="289">
        <f t="shared" ref="K166:M166" si="30">PARAMS(K165)</f>
        <v>128</v>
      </c>
      <c r="L166" s="289">
        <f t="shared" si="30"/>
        <v>128</v>
      </c>
      <c r="M166" s="289">
        <f t="shared" si="30"/>
        <v>512</v>
      </c>
      <c r="N166" s="289" t="s">
        <v>240</v>
      </c>
      <c r="O166" s="266"/>
      <c r="P166" s="292">
        <f>SIZEOF_IN_MIB(J166:M166, $O165)</f>
        <v>16</v>
      </c>
      <c r="Q166" s="266"/>
      <c r="R166" s="38"/>
      <c r="S166" s="38"/>
      <c r="AG166" s="38"/>
      <c r="AH166" s="38"/>
      <c r="AI166" s="38"/>
      <c r="AJ166" s="38"/>
      <c r="AK166" s="38"/>
      <c r="AL166" s="38"/>
      <c r="AM166" s="38"/>
      <c r="AN166" s="38"/>
      <c r="AO166" s="38"/>
      <c r="AP166" s="38"/>
      <c r="AQ166" s="38"/>
      <c r="AR166" s="38"/>
      <c r="AS166" s="38"/>
      <c r="AT166" s="38"/>
    </row>
    <row r="167">
      <c r="A167" s="87"/>
      <c r="B167" s="87"/>
      <c r="C167" s="87"/>
      <c r="D167" s="87"/>
      <c r="E167" s="266"/>
      <c r="F167" s="267"/>
      <c r="G167" s="268"/>
      <c r="H167" s="289" t="s">
        <v>244</v>
      </c>
      <c r="I167" s="289" t="s">
        <v>239</v>
      </c>
      <c r="J167" s="290"/>
      <c r="K167" s="290"/>
      <c r="L167" s="289"/>
      <c r="M167" s="289"/>
      <c r="N167" s="289" t="s">
        <v>240</v>
      </c>
      <c r="O167" s="266"/>
      <c r="P167" s="292"/>
      <c r="Q167" s="266"/>
      <c r="R167" s="38"/>
      <c r="S167" s="38"/>
      <c r="AG167" s="38"/>
      <c r="AH167" s="38"/>
      <c r="AI167" s="38"/>
      <c r="AJ167" s="38"/>
      <c r="AK167" s="38"/>
      <c r="AL167" s="38"/>
      <c r="AM167" s="38"/>
      <c r="AN167" s="38"/>
      <c r="AO167" s="38"/>
      <c r="AP167" s="38"/>
      <c r="AQ167" s="38"/>
      <c r="AR167" s="38"/>
      <c r="AS167" s="38"/>
      <c r="AT167" s="38"/>
    </row>
    <row r="168">
      <c r="A168" s="87"/>
      <c r="B168" s="87"/>
      <c r="C168" s="87"/>
      <c r="D168" s="87"/>
      <c r="E168" s="266"/>
      <c r="F168" s="278"/>
      <c r="G168" s="279"/>
      <c r="H168" s="274" t="s">
        <v>246</v>
      </c>
      <c r="I168" s="274" t="s">
        <v>239</v>
      </c>
      <c r="J168" s="261"/>
      <c r="K168" s="274">
        <f t="shared" ref="K168:M168" si="31">K166/SHARDING(K167)</f>
        <v>128</v>
      </c>
      <c r="L168" s="274">
        <f t="shared" si="31"/>
        <v>128</v>
      </c>
      <c r="M168" s="274">
        <f t="shared" si="31"/>
        <v>512</v>
      </c>
      <c r="N168" s="274" t="s">
        <v>240</v>
      </c>
      <c r="O168" s="241"/>
      <c r="P168" s="276">
        <f>SIZEOF_IN_MIB(J168:M168, $O165)</f>
        <v>16</v>
      </c>
      <c r="Q168" s="241"/>
      <c r="R168" s="38"/>
      <c r="S168" s="38"/>
      <c r="T168" s="207"/>
      <c r="U168" s="207"/>
      <c r="V168" s="207"/>
      <c r="W168" s="207"/>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c r="AT168" s="38"/>
    </row>
    <row r="169">
      <c r="A169" s="87"/>
      <c r="B169" s="87"/>
      <c r="C169" s="87"/>
      <c r="D169" s="87"/>
      <c r="E169" s="266"/>
      <c r="F169" s="259" t="s">
        <v>257</v>
      </c>
      <c r="G169" s="260"/>
      <c r="H169" s="271" t="s">
        <v>238</v>
      </c>
      <c r="I169" s="271" t="s">
        <v>239</v>
      </c>
      <c r="J169" s="269" t="s">
        <v>40</v>
      </c>
      <c r="K169" s="269" t="s">
        <v>38</v>
      </c>
      <c r="L169" s="269" t="s">
        <v>154</v>
      </c>
      <c r="M169" s="269" t="s">
        <v>145</v>
      </c>
      <c r="N169" s="271" t="s">
        <v>240</v>
      </c>
      <c r="O169" s="399" t="s">
        <v>82</v>
      </c>
      <c r="P169" s="273"/>
      <c r="Q169" s="399" t="b">
        <v>0</v>
      </c>
      <c r="R169" s="38"/>
      <c r="S169" s="38"/>
      <c r="T169" s="207"/>
      <c r="U169" s="207"/>
      <c r="V169" s="207"/>
      <c r="W169" s="207"/>
      <c r="X169" s="38"/>
      <c r="Y169" s="38"/>
      <c r="Z169" s="38"/>
      <c r="AA169" s="38"/>
      <c r="AB169" s="38"/>
      <c r="AC169" s="38"/>
      <c r="AD169" s="38"/>
      <c r="AE169" s="38"/>
      <c r="AF169" s="38"/>
      <c r="AG169" s="38"/>
      <c r="AH169" s="38"/>
      <c r="AI169" s="38"/>
      <c r="AJ169" s="38"/>
      <c r="AK169" s="38"/>
      <c r="AL169" s="38"/>
      <c r="AM169" s="38"/>
      <c r="AN169" s="38"/>
      <c r="AO169" s="38"/>
      <c r="AP169" s="38"/>
      <c r="AQ169" s="38"/>
      <c r="AR169" s="38"/>
      <c r="AS169" s="38"/>
      <c r="AT169" s="38"/>
    </row>
    <row r="170">
      <c r="A170" s="87"/>
      <c r="B170" s="87"/>
      <c r="C170" s="87"/>
      <c r="D170" s="87"/>
      <c r="E170" s="266"/>
      <c r="F170" s="267"/>
      <c r="G170" s="268"/>
      <c r="H170" s="262" t="s">
        <v>242</v>
      </c>
      <c r="I170" s="274" t="s">
        <v>239</v>
      </c>
      <c r="J170" s="274">
        <f t="shared" ref="J170:M170" si="32">PARAMS(J169)</f>
        <v>2048</v>
      </c>
      <c r="K170" s="274">
        <f t="shared" si="32"/>
        <v>1</v>
      </c>
      <c r="L170" s="274">
        <f t="shared" si="32"/>
        <v>128</v>
      </c>
      <c r="M170" s="274">
        <f t="shared" si="32"/>
        <v>512</v>
      </c>
      <c r="N170" s="274" t="s">
        <v>240</v>
      </c>
      <c r="O170" s="275"/>
      <c r="P170" s="276">
        <f>SIZEOF_IN_MIB(J170:M170, $O169)</f>
        <v>256</v>
      </c>
      <c r="Q170" s="275"/>
      <c r="R170" s="38"/>
      <c r="S170" s="38"/>
      <c r="T170" s="207"/>
      <c r="U170" s="207"/>
      <c r="V170" s="207"/>
      <c r="W170" s="207"/>
      <c r="X170" s="38"/>
      <c r="Y170" s="38"/>
      <c r="Z170" s="38"/>
      <c r="AA170" s="38"/>
      <c r="AB170" s="38"/>
      <c r="AC170" s="38"/>
      <c r="AD170" s="38"/>
      <c r="AE170" s="38"/>
      <c r="AF170" s="38"/>
      <c r="AG170" s="38"/>
      <c r="AH170" s="38"/>
      <c r="AI170" s="38"/>
      <c r="AJ170" s="38"/>
      <c r="AK170" s="38"/>
      <c r="AL170" s="38"/>
      <c r="AM170" s="38"/>
      <c r="AN170" s="38"/>
      <c r="AO170" s="38"/>
      <c r="AP170" s="38"/>
      <c r="AQ170" s="38"/>
      <c r="AR170" s="38"/>
      <c r="AS170" s="38"/>
      <c r="AT170" s="38"/>
    </row>
    <row r="171">
      <c r="A171" s="87"/>
      <c r="B171" s="87"/>
      <c r="C171" s="87"/>
      <c r="D171" s="87"/>
      <c r="E171" s="266"/>
      <c r="F171" s="267"/>
      <c r="G171" s="268"/>
      <c r="H171" s="271" t="s">
        <v>244</v>
      </c>
      <c r="I171" s="271" t="s">
        <v>239</v>
      </c>
      <c r="J171" s="269" t="s">
        <v>143</v>
      </c>
      <c r="K171" s="269"/>
      <c r="L171" s="269"/>
      <c r="M171" s="271"/>
      <c r="N171" s="271" t="s">
        <v>240</v>
      </c>
      <c r="O171" s="272"/>
      <c r="P171" s="273"/>
      <c r="Q171" s="272"/>
      <c r="R171" s="38"/>
      <c r="S171" s="38"/>
      <c r="T171" s="207"/>
      <c r="U171" s="207"/>
      <c r="V171" s="207"/>
      <c r="W171" s="207"/>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8"/>
    </row>
    <row r="172">
      <c r="A172" s="87"/>
      <c r="B172" s="87"/>
      <c r="C172" s="87"/>
      <c r="D172" s="87"/>
      <c r="E172" s="266"/>
      <c r="F172" s="278"/>
      <c r="G172" s="279"/>
      <c r="H172" s="274" t="s">
        <v>246</v>
      </c>
      <c r="I172" s="274" t="s">
        <v>239</v>
      </c>
      <c r="J172" s="274">
        <f t="shared" ref="J172:M172" si="33">J170/SHARDING(J171)</f>
        <v>128</v>
      </c>
      <c r="K172" s="274">
        <f t="shared" si="33"/>
        <v>1</v>
      </c>
      <c r="L172" s="274">
        <f t="shared" si="33"/>
        <v>128</v>
      </c>
      <c r="M172" s="274">
        <f t="shared" si="33"/>
        <v>512</v>
      </c>
      <c r="N172" s="274" t="s">
        <v>240</v>
      </c>
      <c r="O172" s="241"/>
      <c r="P172" s="276">
        <f>SIZEOF_IN_MIB(J172:M172, $O169)</f>
        <v>16</v>
      </c>
      <c r="Q172" s="241"/>
      <c r="R172" s="38"/>
      <c r="S172" s="38"/>
      <c r="T172" s="207"/>
      <c r="U172" s="207"/>
      <c r="V172" s="207"/>
      <c r="W172" s="207"/>
      <c r="X172" s="38"/>
      <c r="Y172" s="38"/>
      <c r="Z172" s="38"/>
      <c r="AA172" s="38"/>
      <c r="AB172" s="38"/>
      <c r="AC172" s="38"/>
      <c r="AD172" s="38"/>
      <c r="AE172" s="38"/>
      <c r="AF172" s="38"/>
      <c r="AG172" s="38"/>
      <c r="AH172" s="38"/>
      <c r="AI172" s="38"/>
      <c r="AJ172" s="38"/>
      <c r="AK172" s="38"/>
      <c r="AL172" s="38"/>
      <c r="AM172" s="38"/>
      <c r="AN172" s="38"/>
      <c r="AO172" s="38"/>
      <c r="AP172" s="38"/>
      <c r="AQ172" s="38"/>
      <c r="AR172" s="38"/>
      <c r="AS172" s="38"/>
      <c r="AT172" s="38"/>
    </row>
    <row r="173">
      <c r="A173" s="87"/>
      <c r="B173" s="87"/>
      <c r="C173" s="87"/>
      <c r="D173" s="87"/>
      <c r="E173" s="266"/>
      <c r="F173" s="400" t="s">
        <v>293</v>
      </c>
      <c r="G173" s="385" t="s">
        <v>45</v>
      </c>
      <c r="H173" s="423"/>
      <c r="I173" s="424"/>
      <c r="J173" s="270"/>
      <c r="K173" s="270"/>
      <c r="L173" s="271"/>
      <c r="M173" s="271"/>
      <c r="N173" s="271"/>
      <c r="O173" s="270"/>
      <c r="P173" s="273"/>
      <c r="Q173" s="305"/>
      <c r="T173" s="3"/>
      <c r="U173" s="3"/>
      <c r="V173" s="3"/>
      <c r="W173" s="3"/>
    </row>
    <row r="174">
      <c r="A174" s="87"/>
      <c r="B174" s="38"/>
      <c r="C174" s="38"/>
      <c r="D174" s="38"/>
      <c r="E174" s="266"/>
      <c r="F174" s="277"/>
      <c r="G174" s="385"/>
      <c r="H174" s="274"/>
      <c r="I174" s="418"/>
      <c r="J174" s="261"/>
      <c r="K174" s="261"/>
      <c r="L174" s="274"/>
      <c r="M174" s="274"/>
      <c r="N174" s="274"/>
      <c r="O174" s="261"/>
      <c r="P174" s="276"/>
      <c r="Q174" s="222"/>
      <c r="T174" s="3"/>
      <c r="U174" s="3"/>
      <c r="V174" s="3"/>
      <c r="W174" s="3"/>
    </row>
    <row r="175">
      <c r="A175" s="38"/>
      <c r="B175" s="38"/>
      <c r="C175" s="38"/>
      <c r="D175" s="38"/>
      <c r="E175" s="266"/>
      <c r="F175" s="384" t="s">
        <v>285</v>
      </c>
      <c r="G175" s="385" t="s">
        <v>286</v>
      </c>
      <c r="H175" s="271" t="str">
        <f>VLOOKUP(O161&amp;","&amp;O165,$T$3:$W$12,4, FALSE)</f>
        <v>bf16</v>
      </c>
      <c r="I175" s="419"/>
      <c r="J175" s="270"/>
      <c r="K175" s="270"/>
      <c r="L175" s="271"/>
      <c r="M175" s="271"/>
      <c r="N175" s="271"/>
      <c r="O175" s="270"/>
      <c r="P175" s="273"/>
      <c r="Q175" s="305"/>
      <c r="T175" s="3"/>
      <c r="U175" s="3"/>
      <c r="V175" s="3"/>
      <c r="W175" s="3"/>
    </row>
    <row r="176">
      <c r="A176" s="87"/>
      <c r="B176" s="87"/>
      <c r="C176" s="87"/>
      <c r="D176" s="87"/>
      <c r="E176" s="266"/>
      <c r="F176" s="266"/>
      <c r="G176" s="381" t="s">
        <v>299</v>
      </c>
      <c r="H176" s="420" t="str">
        <f>CALCULATE_FLOPS(J164:M164,J168:M168,L168,K168,H175)</f>
        <v>#N/A</v>
      </c>
      <c r="I176" s="418"/>
      <c r="J176" s="261"/>
      <c r="K176" s="261"/>
      <c r="L176" s="274"/>
      <c r="M176" s="274"/>
      <c r="N176" s="274"/>
      <c r="O176" s="261"/>
      <c r="P176" s="276"/>
      <c r="Q176" s="222"/>
      <c r="T176" s="3"/>
      <c r="U176" s="3"/>
      <c r="V176" s="3"/>
      <c r="W176" s="3"/>
    </row>
    <row r="177">
      <c r="A177" s="87"/>
      <c r="B177" s="87"/>
      <c r="C177" s="87"/>
      <c r="D177" s="87"/>
      <c r="E177" s="266"/>
      <c r="F177" s="277"/>
      <c r="G177" s="388" t="s">
        <v>288</v>
      </c>
      <c r="H177" s="389" t="str">
        <f>COMPUTE_TIME_MS(H176, H175)</f>
        <v>#N/A</v>
      </c>
      <c r="I177" s="390"/>
      <c r="J177" s="391"/>
      <c r="K177" s="391"/>
      <c r="L177" s="392"/>
      <c r="M177" s="392"/>
      <c r="N177" s="392"/>
      <c r="O177" s="391"/>
      <c r="P177" s="393"/>
      <c r="Q177" s="305"/>
      <c r="T177" s="3"/>
      <c r="U177" s="3"/>
      <c r="V177" s="3"/>
      <c r="W177" s="3"/>
    </row>
    <row r="178">
      <c r="A178" s="87"/>
      <c r="B178" s="87"/>
      <c r="C178" s="87"/>
      <c r="D178" s="87"/>
      <c r="E178" s="266"/>
      <c r="F178" s="384" t="s">
        <v>289</v>
      </c>
      <c r="G178" s="381" t="s">
        <v>290</v>
      </c>
      <c r="H178" s="303">
        <f>IF(Q161,0,P164)+IF(Q165,0,P168)+IF(Q169,0,P172)</f>
        <v>36</v>
      </c>
      <c r="I178" s="261"/>
      <c r="J178" s="261"/>
      <c r="K178" s="261"/>
      <c r="L178" s="274"/>
      <c r="M178" s="274"/>
      <c r="N178" s="274"/>
      <c r="O178" s="261"/>
      <c r="P178" s="276"/>
      <c r="Q178" s="222"/>
      <c r="R178" s="38"/>
      <c r="S178" s="38"/>
      <c r="T178" s="207"/>
      <c r="U178" s="207"/>
      <c r="V178" s="207"/>
      <c r="W178" s="207"/>
      <c r="X178" s="38"/>
      <c r="Y178" s="38"/>
      <c r="Z178" s="38"/>
      <c r="AA178" s="38"/>
      <c r="AB178" s="38"/>
      <c r="AC178" s="38"/>
      <c r="AD178" s="38"/>
      <c r="AE178" s="38"/>
      <c r="AF178" s="38"/>
      <c r="AG178" s="38"/>
      <c r="AH178" s="38"/>
      <c r="AI178" s="38"/>
      <c r="AJ178" s="38"/>
      <c r="AK178" s="38"/>
      <c r="AL178" s="38"/>
      <c r="AM178" s="38"/>
      <c r="AN178" s="38"/>
      <c r="AO178" s="38"/>
      <c r="AP178" s="38"/>
      <c r="AQ178" s="38"/>
      <c r="AR178" s="38"/>
      <c r="AS178" s="38"/>
      <c r="AT178" s="38"/>
    </row>
    <row r="179">
      <c r="A179" s="87"/>
      <c r="B179" s="87"/>
      <c r="C179" s="87"/>
      <c r="D179" s="87"/>
      <c r="E179" s="277"/>
      <c r="F179" s="277"/>
      <c r="G179" s="395" t="s">
        <v>291</v>
      </c>
      <c r="H179" s="422" t="str">
        <f>HBM_TIME_MS(H178)</f>
        <v>#N/A</v>
      </c>
      <c r="I179" s="391"/>
      <c r="J179" s="391"/>
      <c r="K179" s="391"/>
      <c r="L179" s="392"/>
      <c r="M179" s="392"/>
      <c r="N179" s="392"/>
      <c r="O179" s="391"/>
      <c r="P179" s="393"/>
      <c r="Q179" s="305"/>
      <c r="R179" s="38"/>
      <c r="S179" s="38"/>
      <c r="T179" s="207"/>
      <c r="U179" s="207"/>
      <c r="V179" s="207"/>
      <c r="W179" s="207"/>
      <c r="X179" s="38"/>
      <c r="Y179" s="38"/>
      <c r="Z179" s="38"/>
      <c r="AA179" s="38"/>
      <c r="AB179" s="38"/>
      <c r="AC179" s="38"/>
      <c r="AD179" s="38"/>
      <c r="AE179" s="38"/>
      <c r="AF179" s="38"/>
      <c r="AG179" s="38"/>
      <c r="AH179" s="38"/>
      <c r="AI179" s="38"/>
      <c r="AJ179" s="38"/>
      <c r="AK179" s="38"/>
      <c r="AL179" s="38"/>
      <c r="AM179" s="38"/>
      <c r="AN179" s="38"/>
      <c r="AO179" s="38"/>
      <c r="AP179" s="38"/>
      <c r="AQ179" s="38"/>
      <c r="AR179" s="38"/>
      <c r="AS179" s="38"/>
      <c r="AT179" s="38"/>
    </row>
    <row r="180">
      <c r="A180" s="87"/>
      <c r="B180" s="87"/>
      <c r="C180" s="87"/>
      <c r="D180" s="87"/>
      <c r="E180" s="258" t="s">
        <v>301</v>
      </c>
      <c r="F180" s="282" t="s">
        <v>249</v>
      </c>
      <c r="G180" s="260"/>
      <c r="H180" s="261" t="s">
        <v>238</v>
      </c>
      <c r="I180" s="261" t="s">
        <v>239</v>
      </c>
      <c r="J180" s="262"/>
      <c r="K180" s="262" t="s">
        <v>40</v>
      </c>
      <c r="L180" s="262" t="s">
        <v>38</v>
      </c>
      <c r="M180" s="425" t="s">
        <v>125</v>
      </c>
      <c r="N180" s="261" t="s">
        <v>240</v>
      </c>
      <c r="O180" s="263" t="str">
        <f>EXTRACT_ACTIVATION_DTYPE(PARAMS("attn_proj_dtype"))</f>
        <v>bf16</v>
      </c>
      <c r="P180" s="276"/>
      <c r="Q180" s="263" t="b">
        <v>0</v>
      </c>
      <c r="R180" s="38"/>
      <c r="S180" s="38"/>
      <c r="T180" s="38"/>
      <c r="U180" s="38"/>
      <c r="V180" s="38"/>
      <c r="W180" s="38"/>
      <c r="X180" s="38"/>
      <c r="Y180" s="38"/>
      <c r="Z180" s="38"/>
      <c r="AA180" s="38"/>
      <c r="AB180" s="38"/>
      <c r="AC180" s="38"/>
      <c r="AD180" s="38"/>
      <c r="AE180" s="38"/>
      <c r="AF180" s="38"/>
      <c r="AG180" s="38"/>
      <c r="AH180" s="38"/>
      <c r="AI180" s="38"/>
      <c r="AJ180" s="38"/>
      <c r="AK180" s="38"/>
      <c r="AL180" s="38"/>
      <c r="AM180" s="38"/>
      <c r="AN180" s="38"/>
      <c r="AO180" s="38"/>
      <c r="AP180" s="38"/>
      <c r="AQ180" s="38"/>
      <c r="AR180" s="38"/>
      <c r="AS180" s="38"/>
      <c r="AT180" s="38"/>
    </row>
    <row r="181">
      <c r="A181" s="87"/>
      <c r="B181" s="87"/>
      <c r="C181" s="87"/>
      <c r="D181" s="87"/>
      <c r="E181" s="266"/>
      <c r="F181" s="267"/>
      <c r="G181" s="268"/>
      <c r="H181" s="195" t="s">
        <v>242</v>
      </c>
      <c r="I181" s="290" t="s">
        <v>239</v>
      </c>
      <c r="J181" s="289"/>
      <c r="K181" s="289">
        <f t="shared" ref="K181:M181" si="34">PARAMS(K180)</f>
        <v>2048</v>
      </c>
      <c r="L181" s="290">
        <f t="shared" si="34"/>
        <v>1</v>
      </c>
      <c r="M181" s="290">
        <f t="shared" si="34"/>
        <v>7168</v>
      </c>
      <c r="N181" s="290" t="s">
        <v>240</v>
      </c>
      <c r="O181" s="266"/>
      <c r="P181" s="292">
        <f>SIZEOF_IN_MIB(J181:M181, $O180)</f>
        <v>28</v>
      </c>
      <c r="Q181" s="266"/>
      <c r="R181" s="38"/>
      <c r="S181" s="38"/>
      <c r="T181" s="38"/>
      <c r="U181" s="38"/>
      <c r="V181" s="38"/>
      <c r="W181" s="38"/>
      <c r="X181" s="38"/>
      <c r="Y181" s="38"/>
      <c r="Z181" s="38"/>
      <c r="AA181" s="38"/>
      <c r="AB181" s="38"/>
      <c r="AC181" s="38"/>
      <c r="AD181" s="38"/>
      <c r="AE181" s="38"/>
      <c r="AF181" s="38"/>
      <c r="AG181" s="38"/>
      <c r="AH181" s="38"/>
      <c r="AI181" s="38"/>
      <c r="AJ181" s="38"/>
      <c r="AK181" s="38"/>
      <c r="AL181" s="38"/>
      <c r="AM181" s="38"/>
      <c r="AN181" s="38"/>
      <c r="AO181" s="38"/>
      <c r="AP181" s="38"/>
      <c r="AQ181" s="38"/>
      <c r="AR181" s="38"/>
      <c r="AS181" s="38"/>
      <c r="AT181" s="38"/>
    </row>
    <row r="182">
      <c r="A182" s="87"/>
      <c r="B182" s="87"/>
      <c r="C182" s="87"/>
      <c r="D182" s="87"/>
      <c r="E182" s="266"/>
      <c r="F182" s="267"/>
      <c r="G182" s="268"/>
      <c r="H182" s="289" t="s">
        <v>244</v>
      </c>
      <c r="I182" s="289" t="s">
        <v>239</v>
      </c>
      <c r="J182" s="290"/>
      <c r="K182" s="195" t="s">
        <v>143</v>
      </c>
      <c r="L182" s="195"/>
      <c r="M182" s="289"/>
      <c r="N182" s="289" t="s">
        <v>240</v>
      </c>
      <c r="O182" s="266"/>
      <c r="P182" s="292"/>
      <c r="Q182" s="266"/>
      <c r="R182" s="38"/>
      <c r="S182" s="38"/>
      <c r="T182" s="38"/>
      <c r="U182" s="38"/>
      <c r="V182" s="38"/>
      <c r="W182" s="38"/>
      <c r="X182" s="38"/>
      <c r="Y182" s="38"/>
      <c r="Z182" s="38"/>
      <c r="AA182" s="38"/>
      <c r="AB182" s="38"/>
      <c r="AC182" s="38"/>
      <c r="AD182" s="38"/>
      <c r="AE182" s="38"/>
      <c r="AF182" s="38"/>
      <c r="AG182" s="38"/>
      <c r="AH182" s="38"/>
      <c r="AI182" s="38"/>
      <c r="AJ182" s="38"/>
      <c r="AK182" s="38"/>
      <c r="AL182" s="38"/>
      <c r="AM182" s="38"/>
      <c r="AN182" s="38"/>
      <c r="AO182" s="38"/>
      <c r="AP182" s="38"/>
      <c r="AQ182" s="38"/>
      <c r="AR182" s="38"/>
      <c r="AS182" s="38"/>
      <c r="AT182" s="38"/>
    </row>
    <row r="183">
      <c r="A183" s="87"/>
      <c r="B183" s="87"/>
      <c r="C183" s="87"/>
      <c r="D183" s="87"/>
      <c r="E183" s="266"/>
      <c r="F183" s="278"/>
      <c r="G183" s="279"/>
      <c r="H183" s="195" t="s">
        <v>246</v>
      </c>
      <c r="I183" s="289" t="s">
        <v>239</v>
      </c>
      <c r="J183" s="290"/>
      <c r="K183" s="289">
        <f t="shared" ref="K183:M183" si="35">K181/SHARDING(K182)</f>
        <v>128</v>
      </c>
      <c r="L183" s="289">
        <f t="shared" si="35"/>
        <v>1</v>
      </c>
      <c r="M183" s="289">
        <f t="shared" si="35"/>
        <v>7168</v>
      </c>
      <c r="N183" s="289" t="s">
        <v>240</v>
      </c>
      <c r="O183" s="277"/>
      <c r="P183" s="292">
        <f>SIZEOF_IN_MIB(J183:M183, $O180)</f>
        <v>1.75</v>
      </c>
      <c r="Q183" s="277"/>
      <c r="R183" s="38"/>
      <c r="S183" s="38"/>
      <c r="T183" s="38"/>
      <c r="U183" s="38"/>
      <c r="V183" s="38"/>
      <c r="W183" s="38"/>
      <c r="X183" s="38"/>
      <c r="Y183" s="38"/>
      <c r="Z183" s="38"/>
      <c r="AA183" s="38"/>
      <c r="AB183" s="38"/>
      <c r="AC183" s="38"/>
      <c r="AD183" s="38"/>
      <c r="AE183" s="38"/>
      <c r="AF183" s="38"/>
      <c r="AG183" s="38"/>
      <c r="AH183" s="38"/>
      <c r="AI183" s="38"/>
      <c r="AJ183" s="38"/>
      <c r="AK183" s="38"/>
      <c r="AL183" s="38"/>
      <c r="AM183" s="38"/>
      <c r="AN183" s="38"/>
      <c r="AO183" s="38"/>
      <c r="AP183" s="38"/>
      <c r="AQ183" s="38"/>
      <c r="AR183" s="38"/>
      <c r="AS183" s="38"/>
      <c r="AT183" s="38"/>
    </row>
    <row r="184">
      <c r="A184" s="87"/>
      <c r="B184" s="87"/>
      <c r="C184" s="87"/>
      <c r="D184" s="87"/>
      <c r="E184" s="266"/>
      <c r="F184" s="259" t="s">
        <v>253</v>
      </c>
      <c r="G184" s="260"/>
      <c r="H184" s="289" t="s">
        <v>238</v>
      </c>
      <c r="I184" s="289" t="s">
        <v>239</v>
      </c>
      <c r="J184" s="290"/>
      <c r="K184" s="195"/>
      <c r="L184" s="398" t="s">
        <v>125</v>
      </c>
      <c r="M184" s="195" t="s">
        <v>157</v>
      </c>
      <c r="N184" s="289" t="s">
        <v>240</v>
      </c>
      <c r="O184" s="291" t="str">
        <f>EXTRACT_WEIGHT_DTYPE(PARAMS("attn_proj_dtype"))</f>
        <v>bf16</v>
      </c>
      <c r="P184" s="292"/>
      <c r="Q184" s="291" t="b">
        <v>0</v>
      </c>
      <c r="R184" s="38"/>
      <c r="S184" s="38"/>
      <c r="T184" s="38"/>
      <c r="U184" s="38"/>
      <c r="V184" s="38"/>
      <c r="W184" s="38"/>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c r="AT184" s="38"/>
    </row>
    <row r="185">
      <c r="A185" s="87"/>
      <c r="B185" s="87"/>
      <c r="C185" s="87"/>
      <c r="D185" s="87"/>
      <c r="E185" s="266"/>
      <c r="F185" s="267"/>
      <c r="G185" s="268"/>
      <c r="H185" s="195" t="s">
        <v>242</v>
      </c>
      <c r="I185" s="289" t="s">
        <v>239</v>
      </c>
      <c r="J185" s="290"/>
      <c r="K185" s="289"/>
      <c r="L185" s="289">
        <f t="shared" ref="L185:M185" si="36">PARAMS(L184)</f>
        <v>7168</v>
      </c>
      <c r="M185" s="289">
        <f t="shared" si="36"/>
        <v>576</v>
      </c>
      <c r="N185" s="289" t="s">
        <v>240</v>
      </c>
      <c r="O185" s="266"/>
      <c r="P185" s="292">
        <f>SIZEOF_IN_MIB(J185:M185, $O184)</f>
        <v>7.875</v>
      </c>
      <c r="Q185" s="266"/>
      <c r="R185" s="38"/>
      <c r="S185" s="38"/>
      <c r="T185" s="38"/>
      <c r="U185" s="38"/>
      <c r="V185" s="38"/>
      <c r="W185" s="38"/>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c r="AT185" s="38"/>
    </row>
    <row r="186">
      <c r="A186" s="87"/>
      <c r="B186" s="87"/>
      <c r="C186" s="87"/>
      <c r="D186" s="87"/>
      <c r="E186" s="266"/>
      <c r="F186" s="267"/>
      <c r="G186" s="268"/>
      <c r="H186" s="289" t="s">
        <v>244</v>
      </c>
      <c r="I186" s="289" t="s">
        <v>239</v>
      </c>
      <c r="J186" s="290"/>
      <c r="K186" s="290"/>
      <c r="L186" s="289"/>
      <c r="M186" s="289"/>
      <c r="N186" s="289" t="s">
        <v>240</v>
      </c>
      <c r="O186" s="266"/>
      <c r="P186" s="292"/>
      <c r="Q186" s="266"/>
    </row>
    <row r="187">
      <c r="A187" s="87"/>
      <c r="B187" s="87"/>
      <c r="C187" s="87"/>
      <c r="D187" s="87"/>
      <c r="E187" s="266"/>
      <c r="F187" s="278"/>
      <c r="G187" s="279"/>
      <c r="H187" s="274" t="s">
        <v>246</v>
      </c>
      <c r="I187" s="274" t="s">
        <v>239</v>
      </c>
      <c r="J187" s="261"/>
      <c r="K187" s="274"/>
      <c r="L187" s="274">
        <f t="shared" ref="L187:M187" si="37">L185/SHARDING(L186)</f>
        <v>7168</v>
      </c>
      <c r="M187" s="274">
        <f t="shared" si="37"/>
        <v>576</v>
      </c>
      <c r="N187" s="274" t="s">
        <v>240</v>
      </c>
      <c r="O187" s="241"/>
      <c r="P187" s="276">
        <f>SIZEOF_IN_MIB(J187:M187, $O184)</f>
        <v>7.875</v>
      </c>
      <c r="Q187" s="241"/>
    </row>
    <row r="188">
      <c r="A188" s="87"/>
      <c r="B188" s="87"/>
      <c r="C188" s="87"/>
      <c r="D188" s="87"/>
      <c r="E188" s="266"/>
      <c r="F188" s="259" t="s">
        <v>257</v>
      </c>
      <c r="G188" s="260"/>
      <c r="H188" s="271" t="s">
        <v>238</v>
      </c>
      <c r="I188" s="271" t="s">
        <v>239</v>
      </c>
      <c r="J188" s="270"/>
      <c r="K188" s="269" t="s">
        <v>40</v>
      </c>
      <c r="L188" s="269" t="s">
        <v>38</v>
      </c>
      <c r="M188" s="269" t="s">
        <v>157</v>
      </c>
      <c r="N188" s="271" t="s">
        <v>240</v>
      </c>
      <c r="O188" s="399" t="s">
        <v>82</v>
      </c>
      <c r="P188" s="273"/>
      <c r="Q188" s="399" t="b">
        <v>0</v>
      </c>
    </row>
    <row r="189">
      <c r="A189" s="87"/>
      <c r="B189" s="38"/>
      <c r="C189" s="38"/>
      <c r="D189" s="38"/>
      <c r="E189" s="266"/>
      <c r="F189" s="267"/>
      <c r="G189" s="268"/>
      <c r="H189" s="262" t="s">
        <v>242</v>
      </c>
      <c r="I189" s="274" t="s">
        <v>239</v>
      </c>
      <c r="J189" s="261"/>
      <c r="K189" s="274">
        <f t="shared" ref="K189:M189" si="38">PARAMS(K188)</f>
        <v>2048</v>
      </c>
      <c r="L189" s="274">
        <f t="shared" si="38"/>
        <v>1</v>
      </c>
      <c r="M189" s="274">
        <f t="shared" si="38"/>
        <v>576</v>
      </c>
      <c r="N189" s="274" t="s">
        <v>240</v>
      </c>
      <c r="O189" s="275"/>
      <c r="P189" s="276">
        <f>SIZEOF_IN_MIB(K189:M189, $O188)</f>
        <v>2.25</v>
      </c>
      <c r="Q189" s="275"/>
    </row>
    <row r="190">
      <c r="A190" s="38"/>
      <c r="B190" s="38"/>
      <c r="C190" s="38"/>
      <c r="D190" s="38"/>
      <c r="E190" s="266"/>
      <c r="F190" s="267"/>
      <c r="G190" s="268"/>
      <c r="H190" s="271" t="s">
        <v>244</v>
      </c>
      <c r="I190" s="271" t="s">
        <v>239</v>
      </c>
      <c r="J190" s="270"/>
      <c r="K190" s="269" t="s">
        <v>143</v>
      </c>
      <c r="L190" s="269"/>
      <c r="M190" s="271"/>
      <c r="N190" s="271" t="s">
        <v>240</v>
      </c>
      <c r="O190" s="272"/>
      <c r="P190" s="273"/>
      <c r="Q190" s="272"/>
    </row>
    <row r="191">
      <c r="A191" s="87"/>
      <c r="B191" s="87"/>
      <c r="C191" s="87"/>
      <c r="D191" s="87"/>
      <c r="E191" s="266"/>
      <c r="F191" s="278"/>
      <c r="G191" s="279"/>
      <c r="H191" s="274" t="s">
        <v>246</v>
      </c>
      <c r="I191" s="274" t="s">
        <v>239</v>
      </c>
      <c r="J191" s="274"/>
      <c r="K191" s="274">
        <f t="shared" ref="K191:M191" si="39">K189/SHARDING(K190)</f>
        <v>128</v>
      </c>
      <c r="L191" s="274">
        <f t="shared" si="39"/>
        <v>1</v>
      </c>
      <c r="M191" s="274">
        <f t="shared" si="39"/>
        <v>576</v>
      </c>
      <c r="N191" s="274" t="s">
        <v>240</v>
      </c>
      <c r="O191" s="241"/>
      <c r="P191" s="276">
        <f>SIZEOF_IN_MIB(K191:M191, $O188)</f>
        <v>0.140625</v>
      </c>
      <c r="Q191" s="241"/>
    </row>
    <row r="192">
      <c r="A192" s="87"/>
      <c r="B192" s="87"/>
      <c r="C192" s="87"/>
      <c r="D192" s="87"/>
      <c r="E192" s="266"/>
      <c r="F192" s="400" t="s">
        <v>293</v>
      </c>
      <c r="G192" s="385" t="s">
        <v>45</v>
      </c>
      <c r="H192" s="423"/>
      <c r="I192" s="424"/>
      <c r="J192" s="270"/>
      <c r="K192" s="270"/>
      <c r="L192" s="271"/>
      <c r="M192" s="271"/>
      <c r="N192" s="271"/>
      <c r="O192" s="270"/>
      <c r="P192" s="273"/>
      <c r="Q192" s="305"/>
    </row>
    <row r="193">
      <c r="A193" s="87"/>
      <c r="B193" s="87"/>
      <c r="C193" s="87"/>
      <c r="D193" s="87"/>
      <c r="E193" s="266"/>
      <c r="F193" s="277"/>
      <c r="G193" s="385"/>
      <c r="H193" s="274"/>
      <c r="I193" s="418"/>
      <c r="J193" s="261"/>
      <c r="K193" s="261"/>
      <c r="L193" s="274"/>
      <c r="M193" s="274"/>
      <c r="N193" s="274"/>
      <c r="O193" s="261"/>
      <c r="P193" s="276"/>
      <c r="Q193" s="222"/>
    </row>
    <row r="194">
      <c r="A194" s="87"/>
      <c r="B194" s="87"/>
      <c r="C194" s="87"/>
      <c r="D194" s="87"/>
      <c r="E194" s="266"/>
      <c r="F194" s="384" t="s">
        <v>285</v>
      </c>
      <c r="G194" s="385" t="s">
        <v>286</v>
      </c>
      <c r="H194" s="271" t="str">
        <f>VLOOKUP(O180&amp;","&amp;O184,$T$3:$W$12,4, FALSE)</f>
        <v>bf16</v>
      </c>
      <c r="I194" s="419"/>
      <c r="J194" s="270"/>
      <c r="K194" s="270"/>
      <c r="L194" s="271"/>
      <c r="M194" s="271"/>
      <c r="N194" s="271"/>
      <c r="O194" s="270"/>
      <c r="P194" s="273"/>
      <c r="Q194" s="305"/>
    </row>
    <row r="195">
      <c r="A195" s="87"/>
      <c r="B195" s="87"/>
      <c r="C195" s="87"/>
      <c r="D195" s="87"/>
      <c r="E195" s="266"/>
      <c r="F195" s="266"/>
      <c r="G195" s="381" t="s">
        <v>299</v>
      </c>
      <c r="H195" s="420" t="str">
        <f>CALCULATE_FLOPS(J164:M164,J168:M168,L168,K168,H175)</f>
        <v>#N/A</v>
      </c>
      <c r="I195" s="418"/>
      <c r="J195" s="261"/>
      <c r="K195" s="261"/>
      <c r="L195" s="274"/>
      <c r="M195" s="274"/>
      <c r="N195" s="274"/>
      <c r="O195" s="261"/>
      <c r="P195" s="276"/>
      <c r="Q195" s="222"/>
    </row>
    <row r="196">
      <c r="A196" s="87"/>
      <c r="B196" s="87"/>
      <c r="C196" s="87"/>
      <c r="D196" s="87"/>
      <c r="E196" s="266"/>
      <c r="F196" s="277"/>
      <c r="G196" s="388" t="s">
        <v>288</v>
      </c>
      <c r="H196" s="421" t="str">
        <f>COMPUTE_TIME_MS(H195, H194)</f>
        <v>#N/A</v>
      </c>
      <c r="I196" s="390"/>
      <c r="J196" s="391"/>
      <c r="K196" s="391"/>
      <c r="L196" s="392"/>
      <c r="M196" s="392"/>
      <c r="N196" s="392"/>
      <c r="O196" s="391"/>
      <c r="P196" s="393"/>
      <c r="Q196" s="305"/>
    </row>
    <row r="197">
      <c r="A197" s="87"/>
      <c r="B197" s="87"/>
      <c r="C197" s="87"/>
      <c r="D197" s="87"/>
      <c r="E197" s="266"/>
      <c r="F197" s="384" t="s">
        <v>289</v>
      </c>
      <c r="G197" s="381" t="s">
        <v>290</v>
      </c>
      <c r="H197" s="303">
        <f>IF(Q180,0,P183)+IF(Q184,0,P187)+IF(Q188,0,P191)</f>
        <v>9.765625</v>
      </c>
      <c r="I197" s="261"/>
      <c r="J197" s="261"/>
      <c r="K197" s="261"/>
      <c r="L197" s="274"/>
      <c r="M197" s="274"/>
      <c r="N197" s="274"/>
      <c r="O197" s="261"/>
      <c r="P197" s="276"/>
      <c r="Q197" s="222"/>
    </row>
    <row r="198">
      <c r="A198" s="87"/>
      <c r="B198" s="87"/>
      <c r="C198" s="87"/>
      <c r="D198" s="87"/>
      <c r="E198" s="277"/>
      <c r="F198" s="277"/>
      <c r="G198" s="395" t="s">
        <v>291</v>
      </c>
      <c r="H198" s="430" t="str">
        <f>HBM_TIME_MS(H197)</f>
        <v>#N/A</v>
      </c>
      <c r="I198" s="391"/>
      <c r="J198" s="391"/>
      <c r="K198" s="391"/>
      <c r="L198" s="392"/>
      <c r="M198" s="392"/>
      <c r="N198" s="392"/>
      <c r="O198" s="391"/>
      <c r="P198" s="393"/>
      <c r="Q198" s="305"/>
    </row>
    <row r="199">
      <c r="A199" s="87"/>
      <c r="B199" s="87"/>
      <c r="C199" s="87"/>
      <c r="D199" s="87"/>
      <c r="E199" s="431" t="s">
        <v>302</v>
      </c>
      <c r="F199" s="400" t="s">
        <v>303</v>
      </c>
      <c r="G199" s="432" t="s">
        <v>259</v>
      </c>
      <c r="H199" s="433" t="s">
        <v>238</v>
      </c>
      <c r="I199" s="261" t="s">
        <v>239</v>
      </c>
      <c r="J199" s="434" t="str">
        <f t="array" ref="J199:M202">J188:M191</f>
        <v/>
      </c>
      <c r="K199" s="262" t="s">
        <v>40</v>
      </c>
      <c r="L199" s="262" t="s">
        <v>38</v>
      </c>
      <c r="M199" s="262" t="s">
        <v>157</v>
      </c>
      <c r="N199" s="274" t="s">
        <v>240</v>
      </c>
      <c r="O199" s="263" t="s">
        <v>63</v>
      </c>
      <c r="P199" s="435"/>
      <c r="Q199" s="436"/>
    </row>
    <row r="200">
      <c r="A200" s="87"/>
      <c r="B200" s="87"/>
      <c r="C200" s="87"/>
      <c r="D200" s="87"/>
      <c r="E200" s="266"/>
      <c r="F200" s="266"/>
      <c r="G200" s="266"/>
      <c r="H200" s="438" t="s">
        <v>242</v>
      </c>
      <c r="I200" s="270" t="s">
        <v>239</v>
      </c>
      <c r="J200" s="439"/>
      <c r="K200" s="270">
        <v>2048.0</v>
      </c>
      <c r="L200" s="271">
        <v>1.0</v>
      </c>
      <c r="M200" s="271">
        <v>576.0</v>
      </c>
      <c r="N200" s="271" t="s">
        <v>240</v>
      </c>
      <c r="O200" s="272"/>
      <c r="P200" s="440">
        <f>SIZEOF_IN_MIB(J200:M200, O199)</f>
        <v>1.125</v>
      </c>
      <c r="Q200" s="272"/>
    </row>
    <row r="201">
      <c r="A201" s="87"/>
      <c r="B201" s="87"/>
      <c r="C201" s="87"/>
      <c r="D201" s="87"/>
      <c r="E201" s="266"/>
      <c r="F201" s="266"/>
      <c r="G201" s="266"/>
      <c r="H201" s="433" t="s">
        <v>260</v>
      </c>
      <c r="I201" s="261" t="s">
        <v>239</v>
      </c>
      <c r="J201" s="434"/>
      <c r="K201" s="434" t="s">
        <v>143</v>
      </c>
      <c r="L201" s="274"/>
      <c r="M201" s="442"/>
      <c r="N201" s="274" t="s">
        <v>240</v>
      </c>
      <c r="O201" s="275"/>
      <c r="P201" s="443"/>
      <c r="Q201" s="275"/>
    </row>
    <row r="202">
      <c r="A202" s="87"/>
      <c r="B202" s="87"/>
      <c r="C202" s="87"/>
      <c r="D202" s="87"/>
      <c r="E202" s="266"/>
      <c r="F202" s="266"/>
      <c r="G202" s="266"/>
      <c r="H202" s="438" t="s">
        <v>261</v>
      </c>
      <c r="I202" s="270" t="s">
        <v>239</v>
      </c>
      <c r="J202" s="439"/>
      <c r="K202" s="271">
        <v>128.0</v>
      </c>
      <c r="L202" s="271">
        <v>1.0</v>
      </c>
      <c r="M202" s="271">
        <v>576.0</v>
      </c>
      <c r="N202" s="271" t="s">
        <v>240</v>
      </c>
      <c r="O202" s="272"/>
      <c r="P202" s="440">
        <f>SIZEOF_IN_MIB(J202:M202, O199)</f>
        <v>0.0703125</v>
      </c>
      <c r="Q202" s="272"/>
    </row>
    <row r="203">
      <c r="A203" s="87"/>
      <c r="B203" s="87"/>
      <c r="C203" s="87"/>
      <c r="D203" s="87"/>
      <c r="E203" s="266"/>
      <c r="F203" s="266"/>
      <c r="G203" s="266"/>
      <c r="H203" s="433" t="s">
        <v>262</v>
      </c>
      <c r="I203" s="261" t="s">
        <v>239</v>
      </c>
      <c r="J203" s="434"/>
      <c r="K203" s="434"/>
      <c r="L203" s="442"/>
      <c r="M203" s="442"/>
      <c r="N203" s="274" t="s">
        <v>240</v>
      </c>
      <c r="O203" s="275"/>
      <c r="P203" s="435"/>
      <c r="Q203" s="275"/>
    </row>
    <row r="204">
      <c r="A204" s="87"/>
      <c r="B204" s="87"/>
      <c r="C204" s="87"/>
      <c r="D204" s="87"/>
      <c r="E204" s="266"/>
      <c r="F204" s="266"/>
      <c r="G204" s="277"/>
      <c r="H204" s="438" t="s">
        <v>261</v>
      </c>
      <c r="I204" s="270" t="s">
        <v>239</v>
      </c>
      <c r="J204" s="439"/>
      <c r="K204" s="271">
        <f t="shared" ref="K204:M204" si="40">K200/SHARDING(K203)</f>
        <v>2048</v>
      </c>
      <c r="L204" s="271">
        <f t="shared" si="40"/>
        <v>1</v>
      </c>
      <c r="M204" s="271">
        <f t="shared" si="40"/>
        <v>576</v>
      </c>
      <c r="N204" s="271" t="s">
        <v>240</v>
      </c>
      <c r="O204" s="280"/>
      <c r="P204" s="440">
        <f>SIZEOF_IN_MIB(J204:M204, O199)</f>
        <v>1.125</v>
      </c>
      <c r="Q204" s="280"/>
    </row>
    <row r="205">
      <c r="A205" s="87"/>
      <c r="B205" s="87"/>
      <c r="C205" s="87"/>
      <c r="D205" s="87"/>
      <c r="E205" s="266"/>
      <c r="F205" s="266"/>
      <c r="G205" s="444" t="s">
        <v>263</v>
      </c>
      <c r="H205" s="445"/>
      <c r="I205" s="371"/>
      <c r="J205" s="371"/>
      <c r="K205" s="371"/>
      <c r="L205" s="446"/>
      <c r="M205" s="446"/>
      <c r="N205" s="446"/>
      <c r="O205" s="371"/>
      <c r="P205" s="447"/>
      <c r="Q205" s="371"/>
    </row>
    <row r="206">
      <c r="A206" s="87"/>
      <c r="B206" s="87"/>
      <c r="C206" s="87"/>
      <c r="D206" s="87"/>
      <c r="E206" s="266"/>
      <c r="F206" s="266"/>
      <c r="G206" s="448" t="s">
        <v>264</v>
      </c>
      <c r="H206" s="449">
        <f>SHARDING(K201)*SHARDING(L201)*SHARDING(M201)</f>
        <v>16</v>
      </c>
      <c r="I206" s="439"/>
      <c r="J206" s="439"/>
      <c r="K206" s="439"/>
      <c r="L206" s="450"/>
      <c r="M206" s="450"/>
      <c r="N206" s="450"/>
      <c r="O206" s="439"/>
      <c r="P206" s="451"/>
      <c r="Q206" s="439"/>
    </row>
    <row r="207">
      <c r="A207" s="87"/>
      <c r="B207" s="87"/>
      <c r="C207" s="87"/>
      <c r="D207" s="87"/>
      <c r="E207" s="266"/>
      <c r="F207" s="266"/>
      <c r="G207" s="448" t="s">
        <v>265</v>
      </c>
      <c r="H207" s="452">
        <f>P202 * (H206-1)</f>
        <v>1.0546875</v>
      </c>
      <c r="I207" s="434"/>
      <c r="J207" s="434"/>
      <c r="K207" s="434"/>
      <c r="L207" s="442"/>
      <c r="M207" s="442"/>
      <c r="N207" s="442"/>
      <c r="O207" s="434"/>
      <c r="P207" s="443"/>
      <c r="Q207" s="434"/>
    </row>
    <row r="208">
      <c r="A208" s="87"/>
      <c r="B208" s="87"/>
      <c r="C208" s="87"/>
      <c r="D208" s="87"/>
      <c r="E208" s="266"/>
      <c r="F208" s="266"/>
      <c r="G208" s="448" t="s">
        <v>266</v>
      </c>
      <c r="H208" s="453">
        <f>H207*H206</f>
        <v>16.875</v>
      </c>
      <c r="I208" s="439"/>
      <c r="J208" s="439"/>
      <c r="K208" s="439"/>
      <c r="L208" s="450"/>
      <c r="M208" s="450"/>
      <c r="N208" s="450"/>
      <c r="O208" s="439"/>
      <c r="P208" s="451"/>
      <c r="Q208" s="439"/>
    </row>
    <row r="209">
      <c r="A209" s="87"/>
      <c r="B209" s="87"/>
      <c r="C209" s="87"/>
      <c r="D209" s="87"/>
      <c r="E209" s="266"/>
      <c r="F209" s="266"/>
      <c r="G209" s="448" t="s">
        <v>267</v>
      </c>
      <c r="H209" s="433" t="str">
        <f>IFS(H206=8,12,
H206=4,4,
H206=2,1,
H206=1,0,
TRUE,NA())</f>
        <v>#N/A</v>
      </c>
      <c r="I209" s="434"/>
      <c r="J209" s="434"/>
      <c r="K209" s="434"/>
      <c r="L209" s="442"/>
      <c r="M209" s="442"/>
      <c r="N209" s="442"/>
      <c r="O209" s="434"/>
      <c r="P209" s="443"/>
      <c r="Q209" s="434"/>
    </row>
    <row r="210">
      <c r="A210" s="87"/>
      <c r="B210" s="87"/>
      <c r="C210" s="87"/>
      <c r="D210" s="87"/>
      <c r="E210" s="266"/>
      <c r="F210" s="266"/>
      <c r="G210" s="454" t="s">
        <v>268</v>
      </c>
      <c r="H210" s="455">
        <v>1.0</v>
      </c>
      <c r="I210" s="439"/>
      <c r="J210" s="439"/>
      <c r="K210" s="439"/>
      <c r="L210" s="450"/>
      <c r="M210" s="450"/>
      <c r="N210" s="450"/>
      <c r="O210" s="439"/>
      <c r="P210" s="451"/>
      <c r="Q210" s="439"/>
    </row>
    <row r="211">
      <c r="A211" s="87"/>
      <c r="B211" s="87"/>
      <c r="C211" s="87"/>
      <c r="D211" s="87"/>
      <c r="E211" s="266"/>
      <c r="F211" s="266"/>
      <c r="G211" s="456" t="s">
        <v>269</v>
      </c>
      <c r="H211" s="457" t="str">
        <f>ALL_GATHER_CHIP2CHIP_TIME_MS2(H208 * H210, H209)</f>
        <v>#N/A</v>
      </c>
      <c r="I211" s="434"/>
      <c r="J211" s="434"/>
      <c r="K211" s="434"/>
      <c r="L211" s="442"/>
      <c r="M211" s="442"/>
      <c r="N211" s="442"/>
      <c r="O211" s="434"/>
      <c r="P211" s="443"/>
      <c r="Q211" s="434"/>
    </row>
    <row r="212">
      <c r="A212" s="87"/>
      <c r="B212" s="87"/>
      <c r="C212" s="87"/>
      <c r="D212" s="87"/>
      <c r="E212" s="266"/>
      <c r="F212" s="266"/>
      <c r="G212" s="454"/>
      <c r="H212" s="458"/>
      <c r="I212" s="439"/>
      <c r="J212" s="439"/>
      <c r="K212" s="439"/>
      <c r="L212" s="450"/>
      <c r="M212" s="450"/>
      <c r="N212" s="450"/>
      <c r="O212" s="439"/>
      <c r="P212" s="451"/>
      <c r="Q212" s="439"/>
    </row>
    <row r="213">
      <c r="A213" s="87"/>
      <c r="B213" s="87"/>
      <c r="C213" s="87"/>
      <c r="D213" s="87"/>
      <c r="E213" s="266"/>
      <c r="F213" s="266"/>
      <c r="G213" s="444" t="s">
        <v>270</v>
      </c>
      <c r="H213" s="445"/>
      <c r="I213" s="371"/>
      <c r="J213" s="371"/>
      <c r="K213" s="371"/>
      <c r="L213" s="446"/>
      <c r="M213" s="446"/>
      <c r="N213" s="446"/>
      <c r="O213" s="371"/>
      <c r="P213" s="447"/>
      <c r="Q213" s="371"/>
    </row>
    <row r="214">
      <c r="A214" s="87"/>
      <c r="B214" s="87"/>
      <c r="C214" s="87"/>
      <c r="D214" s="87"/>
      <c r="E214" s="266"/>
      <c r="F214" s="266"/>
      <c r="G214" s="459" t="s">
        <v>271</v>
      </c>
      <c r="H214" s="460" t="s">
        <v>264</v>
      </c>
      <c r="I214" s="439"/>
      <c r="J214" s="461" t="str">
        <f>SHARDING(K201)*SHARDING(L201)*SHARDING(M201)/HW_SPEC("# of TensorCore per Chip")</f>
        <v>#N/A</v>
      </c>
      <c r="K214" s="439"/>
      <c r="L214" s="450"/>
      <c r="M214" s="450"/>
      <c r="N214" s="450"/>
      <c r="O214" s="439"/>
      <c r="P214" s="451"/>
      <c r="Q214" s="439"/>
    </row>
    <row r="215">
      <c r="A215" s="87"/>
      <c r="B215" s="87"/>
      <c r="C215" s="87"/>
      <c r="D215" s="87"/>
      <c r="E215" s="266"/>
      <c r="F215" s="266"/>
      <c r="G215" s="266"/>
      <c r="H215" s="462" t="s">
        <v>265</v>
      </c>
      <c r="I215" s="434"/>
      <c r="J215" s="452" t="str">
        <f>P202 * HW_SPEC("# of TensorCore per Chip") * (J214-1)</f>
        <v>#N/A</v>
      </c>
      <c r="K215" s="434"/>
      <c r="L215" s="442"/>
      <c r="M215" s="442"/>
      <c r="N215" s="442"/>
      <c r="O215" s="434"/>
      <c r="P215" s="443"/>
      <c r="Q215" s="434"/>
    </row>
    <row r="216">
      <c r="A216" s="87"/>
      <c r="B216" s="87"/>
      <c r="C216" s="87"/>
      <c r="D216" s="87"/>
      <c r="E216" s="266"/>
      <c r="F216" s="266"/>
      <c r="G216" s="266"/>
      <c r="H216" s="460" t="s">
        <v>266</v>
      </c>
      <c r="I216" s="439"/>
      <c r="J216" s="453" t="str">
        <f>J215*J214</f>
        <v>#N/A</v>
      </c>
      <c r="K216" s="439"/>
      <c r="L216" s="450"/>
      <c r="M216" s="450"/>
      <c r="N216" s="450"/>
      <c r="O216" s="439"/>
      <c r="P216" s="451"/>
      <c r="Q216" s="439"/>
    </row>
    <row r="217">
      <c r="A217" s="87"/>
      <c r="B217" s="87"/>
      <c r="C217" s="87"/>
      <c r="D217" s="87"/>
      <c r="E217" s="266"/>
      <c r="F217" s="266"/>
      <c r="G217" s="266"/>
      <c r="H217" s="462" t="s">
        <v>267</v>
      </c>
      <c r="I217" s="434"/>
      <c r="J217" s="463" t="str">
        <f>IFS(J214=8,12,
J214=4,4,
J214=2,1,
J214=1,0,
TRUE,NA())</f>
        <v>#N/A</v>
      </c>
      <c r="K217" s="434"/>
      <c r="L217" s="442"/>
      <c r="M217" s="442"/>
      <c r="N217" s="442"/>
      <c r="O217" s="434"/>
      <c r="P217" s="443"/>
      <c r="Q217" s="434"/>
    </row>
    <row r="218">
      <c r="A218" s="87"/>
      <c r="B218" s="87"/>
      <c r="C218" s="87"/>
      <c r="D218" s="87"/>
      <c r="E218" s="266"/>
      <c r="F218" s="266"/>
      <c r="G218" s="266"/>
      <c r="H218" s="458" t="s">
        <v>268</v>
      </c>
      <c r="I218" s="439"/>
      <c r="J218" s="270">
        <v>2.0</v>
      </c>
      <c r="K218" s="439"/>
      <c r="L218" s="450"/>
      <c r="M218" s="450"/>
      <c r="N218" s="450"/>
      <c r="O218" s="439"/>
      <c r="P218" s="451"/>
      <c r="Q218" s="439"/>
    </row>
    <row r="219">
      <c r="A219" s="87"/>
      <c r="B219" s="87"/>
      <c r="C219" s="87"/>
      <c r="D219" s="87"/>
      <c r="E219" s="266"/>
      <c r="F219" s="266"/>
      <c r="G219" s="277"/>
      <c r="H219" s="462" t="s">
        <v>269</v>
      </c>
      <c r="I219" s="434"/>
      <c r="J219" s="464" t="str">
        <f>ALL_GATHER_CHIP2CHIP_TIME_MS2(J216 * J218, J217)</f>
        <v>#N/A</v>
      </c>
      <c r="K219" s="434"/>
      <c r="L219" s="442"/>
      <c r="M219" s="442"/>
      <c r="N219" s="442"/>
      <c r="O219" s="434"/>
      <c r="P219" s="443"/>
      <c r="Q219" s="434"/>
    </row>
    <row r="220">
      <c r="A220" s="87"/>
      <c r="B220" s="87"/>
      <c r="C220" s="87"/>
      <c r="D220" s="87"/>
      <c r="E220" s="266"/>
      <c r="F220" s="266"/>
      <c r="G220" s="459" t="s">
        <v>272</v>
      </c>
      <c r="H220" s="460" t="s">
        <v>264</v>
      </c>
      <c r="I220" s="439"/>
      <c r="J220" s="465" t="str">
        <f>HW_SPEC("# of TensorCore per Chip")</f>
        <v>#N/A</v>
      </c>
      <c r="K220" s="439"/>
      <c r="L220" s="450"/>
      <c r="M220" s="450"/>
      <c r="N220" s="450"/>
      <c r="O220" s="439"/>
      <c r="P220" s="451"/>
      <c r="Q220" s="439"/>
    </row>
    <row r="221">
      <c r="A221" s="87"/>
      <c r="B221" s="87"/>
      <c r="C221" s="87"/>
      <c r="D221" s="87"/>
      <c r="E221" s="266"/>
      <c r="F221" s="266"/>
      <c r="G221" s="266"/>
      <c r="H221" s="462" t="s">
        <v>265</v>
      </c>
      <c r="I221" s="434"/>
      <c r="J221" s="452" t="str">
        <f>P202*J214 * (J220-1)</f>
        <v>#N/A</v>
      </c>
      <c r="K221" s="434"/>
      <c r="L221" s="442"/>
      <c r="M221" s="442"/>
      <c r="N221" s="442"/>
      <c r="O221" s="434"/>
      <c r="P221" s="443"/>
      <c r="Q221" s="434"/>
    </row>
    <row r="222">
      <c r="A222" s="87"/>
      <c r="B222" s="87"/>
      <c r="C222" s="87"/>
      <c r="D222" s="87"/>
      <c r="E222" s="266"/>
      <c r="F222" s="266"/>
      <c r="G222" s="266"/>
      <c r="H222" s="460" t="s">
        <v>266</v>
      </c>
      <c r="I222" s="439"/>
      <c r="J222" s="453" t="str">
        <f>J221*J220</f>
        <v>#N/A</v>
      </c>
      <c r="K222" s="439"/>
      <c r="L222" s="450"/>
      <c r="M222" s="450"/>
      <c r="N222" s="450"/>
      <c r="O222" s="439"/>
      <c r="P222" s="451"/>
      <c r="Q222" s="439"/>
    </row>
    <row r="223">
      <c r="A223" s="87"/>
      <c r="B223" s="87"/>
      <c r="C223" s="87"/>
      <c r="D223" s="87"/>
      <c r="E223" s="266"/>
      <c r="F223" s="266"/>
      <c r="G223" s="266"/>
      <c r="H223" s="462" t="s">
        <v>269</v>
      </c>
      <c r="I223" s="434"/>
      <c r="J223" s="466" t="str">
        <f>ALL_GATHER_CORE2CORE_TIME_MS(J222)</f>
        <v>#N/A</v>
      </c>
      <c r="K223" s="434"/>
      <c r="L223" s="442"/>
      <c r="M223" s="442"/>
      <c r="N223" s="442"/>
      <c r="O223" s="434"/>
      <c r="P223" s="443"/>
      <c r="Q223" s="434"/>
    </row>
    <row r="224">
      <c r="A224" s="87"/>
      <c r="B224" s="87"/>
      <c r="C224" s="87"/>
      <c r="D224" s="87"/>
      <c r="E224" s="266"/>
      <c r="F224" s="266"/>
      <c r="G224" s="277"/>
      <c r="H224" s="467" t="s">
        <v>304</v>
      </c>
      <c r="I224" s="439"/>
      <c r="J224" s="468" t="str">
        <f>J223/J214</f>
        <v>#N/A</v>
      </c>
      <c r="K224" s="439"/>
      <c r="L224" s="450"/>
      <c r="M224" s="450"/>
      <c r="N224" s="450"/>
      <c r="O224" s="439"/>
      <c r="P224" s="451"/>
      <c r="Q224" s="439"/>
    </row>
    <row r="225">
      <c r="A225" s="87"/>
      <c r="B225" s="87"/>
      <c r="C225" s="87"/>
      <c r="D225" s="87"/>
      <c r="E225" s="266"/>
      <c r="F225" s="266"/>
      <c r="G225" s="456" t="s">
        <v>274</v>
      </c>
      <c r="H225" s="469" t="str">
        <f>J219+J224</f>
        <v>#N/A</v>
      </c>
      <c r="I225" s="434"/>
      <c r="J225" s="470"/>
      <c r="K225" s="434"/>
      <c r="L225" s="442"/>
      <c r="M225" s="442"/>
      <c r="N225" s="442"/>
      <c r="O225" s="434"/>
      <c r="P225" s="443"/>
      <c r="Q225" s="434"/>
    </row>
    <row r="226">
      <c r="A226" s="87"/>
      <c r="B226" s="87"/>
      <c r="C226" s="87"/>
      <c r="D226" s="87"/>
      <c r="E226" s="266"/>
      <c r="F226" s="266"/>
      <c r="G226" s="454"/>
      <c r="H226" s="471"/>
      <c r="I226" s="439"/>
      <c r="J226" s="472"/>
      <c r="K226" s="439"/>
      <c r="L226" s="450"/>
      <c r="M226" s="450"/>
      <c r="N226" s="450"/>
      <c r="O226" s="439"/>
      <c r="P226" s="451"/>
      <c r="Q226" s="439"/>
    </row>
    <row r="227">
      <c r="A227" s="87"/>
      <c r="B227" s="87"/>
      <c r="C227" s="87"/>
      <c r="D227" s="87"/>
      <c r="E227" s="266"/>
      <c r="F227" s="266"/>
      <c r="G227" s="473" t="s">
        <v>280</v>
      </c>
      <c r="H227" s="370" t="s">
        <v>281</v>
      </c>
      <c r="I227" s="371"/>
      <c r="J227" s="371"/>
      <c r="K227" s="371"/>
      <c r="L227" s="446"/>
      <c r="M227" s="446"/>
      <c r="N227" s="446"/>
      <c r="O227" s="371"/>
      <c r="P227" s="447"/>
      <c r="Q227" s="371"/>
    </row>
    <row r="228">
      <c r="A228" s="87"/>
      <c r="B228" s="87"/>
      <c r="C228" s="87"/>
      <c r="D228" s="87"/>
      <c r="E228" s="266"/>
      <c r="F228" s="266"/>
      <c r="G228" s="473" t="s">
        <v>298</v>
      </c>
      <c r="H228" s="474">
        <f>IFS(H227=G205,H211,
H227=G213,H225 ,
TRUE,0)</f>
        <v>0</v>
      </c>
      <c r="I228" s="371"/>
      <c r="J228" s="371"/>
      <c r="K228" s="371"/>
      <c r="L228" s="446"/>
      <c r="M228" s="446"/>
      <c r="N228" s="446"/>
      <c r="O228" s="371"/>
      <c r="P228" s="475"/>
      <c r="Q228" s="371"/>
    </row>
    <row r="229">
      <c r="A229" s="87"/>
      <c r="B229" s="87"/>
      <c r="C229" s="87"/>
      <c r="D229" s="87"/>
      <c r="E229" s="258" t="s">
        <v>305</v>
      </c>
      <c r="F229" s="282" t="s">
        <v>249</v>
      </c>
      <c r="G229" s="260"/>
      <c r="H229" s="290" t="s">
        <v>238</v>
      </c>
      <c r="I229" s="290" t="s">
        <v>239</v>
      </c>
      <c r="J229" s="195" t="s">
        <v>40</v>
      </c>
      <c r="K229" s="195" t="s">
        <v>38</v>
      </c>
      <c r="L229" s="195" t="s">
        <v>154</v>
      </c>
      <c r="M229" s="398" t="s">
        <v>145</v>
      </c>
      <c r="N229" s="290" t="s">
        <v>240</v>
      </c>
      <c r="O229" s="291" t="str">
        <f>PARAMS("attn_kv_k_dtype")</f>
        <v>bf16</v>
      </c>
      <c r="P229" s="292"/>
      <c r="Q229" s="291" t="b">
        <v>0</v>
      </c>
    </row>
    <row r="230">
      <c r="A230" s="87"/>
      <c r="B230" s="87"/>
      <c r="C230" s="87"/>
      <c r="D230" s="87"/>
      <c r="E230" s="266"/>
      <c r="F230" s="267"/>
      <c r="G230" s="268"/>
      <c r="H230" s="195" t="s">
        <v>242</v>
      </c>
      <c r="I230" s="290" t="s">
        <v>239</v>
      </c>
      <c r="J230" s="289">
        <f t="shared" ref="J230:M230" si="41">PARAMS(J229)</f>
        <v>2048</v>
      </c>
      <c r="K230" s="290">
        <f t="shared" si="41"/>
        <v>1</v>
      </c>
      <c r="L230" s="290">
        <f t="shared" si="41"/>
        <v>128</v>
      </c>
      <c r="M230" s="290">
        <f t="shared" si="41"/>
        <v>512</v>
      </c>
      <c r="N230" s="290" t="s">
        <v>240</v>
      </c>
      <c r="O230" s="266"/>
      <c r="P230" s="292">
        <f>SIZEOF_IN_MIB(J230:M230, $O229)</f>
        <v>256</v>
      </c>
      <c r="Q230" s="266"/>
    </row>
    <row r="231">
      <c r="A231" s="87"/>
      <c r="B231" s="87"/>
      <c r="C231" s="87"/>
      <c r="D231" s="87"/>
      <c r="E231" s="266"/>
      <c r="F231" s="267"/>
      <c r="G231" s="268"/>
      <c r="H231" s="289" t="s">
        <v>244</v>
      </c>
      <c r="I231" s="289" t="s">
        <v>239</v>
      </c>
      <c r="J231" s="195" t="s">
        <v>143</v>
      </c>
      <c r="K231" s="195"/>
      <c r="L231" s="195"/>
      <c r="M231" s="289"/>
      <c r="N231" s="289" t="s">
        <v>240</v>
      </c>
      <c r="O231" s="266"/>
      <c r="P231" s="292"/>
      <c r="Q231" s="266"/>
    </row>
    <row r="232">
      <c r="A232" s="87"/>
      <c r="B232" s="87"/>
      <c r="C232" s="87"/>
      <c r="D232" s="87"/>
      <c r="E232" s="266"/>
      <c r="F232" s="278"/>
      <c r="G232" s="279"/>
      <c r="H232" s="195" t="s">
        <v>246</v>
      </c>
      <c r="I232" s="289" t="s">
        <v>239</v>
      </c>
      <c r="J232" s="289">
        <f t="shared" ref="J232:M232" si="42">J230/SHARDING(J231)</f>
        <v>128</v>
      </c>
      <c r="K232" s="289">
        <f t="shared" si="42"/>
        <v>1</v>
      </c>
      <c r="L232" s="289">
        <f t="shared" si="42"/>
        <v>128</v>
      </c>
      <c r="M232" s="289">
        <f t="shared" si="42"/>
        <v>512</v>
      </c>
      <c r="N232" s="289" t="s">
        <v>240</v>
      </c>
      <c r="O232" s="277"/>
      <c r="P232" s="292">
        <f>SIZEOF_IN_MIB(J232:M232, $O229)</f>
        <v>16</v>
      </c>
      <c r="Q232" s="277"/>
    </row>
    <row r="233">
      <c r="A233" s="87"/>
      <c r="B233" s="87"/>
      <c r="C233" s="87"/>
      <c r="D233" s="87"/>
      <c r="E233" s="266"/>
      <c r="F233" s="259" t="s">
        <v>253</v>
      </c>
      <c r="G233" s="260"/>
      <c r="H233" s="289" t="s">
        <v>238</v>
      </c>
      <c r="I233" s="289" t="s">
        <v>239</v>
      </c>
      <c r="J233" s="290"/>
      <c r="K233" s="195" t="s">
        <v>40</v>
      </c>
      <c r="L233" s="195" t="s">
        <v>42</v>
      </c>
      <c r="M233" s="398" t="s">
        <v>145</v>
      </c>
      <c r="N233" s="289" t="s">
        <v>240</v>
      </c>
      <c r="O233" s="291" t="str">
        <f>PARAMS("kv_dtype")</f>
        <v>fp8</v>
      </c>
      <c r="P233" s="292"/>
      <c r="Q233" s="291" t="b">
        <v>0</v>
      </c>
    </row>
    <row r="234">
      <c r="E234" s="266"/>
      <c r="F234" s="267"/>
      <c r="G234" s="268"/>
      <c r="H234" s="195" t="s">
        <v>242</v>
      </c>
      <c r="I234" s="289" t="s">
        <v>239</v>
      </c>
      <c r="J234" s="290"/>
      <c r="K234" s="289">
        <f t="shared" ref="K234:M234" si="43">PARAMS(K233)</f>
        <v>2048</v>
      </c>
      <c r="L234" s="289">
        <f t="shared" si="43"/>
        <v>5120</v>
      </c>
      <c r="M234" s="289">
        <f t="shared" si="43"/>
        <v>512</v>
      </c>
      <c r="N234" s="289" t="s">
        <v>240</v>
      </c>
      <c r="O234" s="266"/>
      <c r="P234" s="292">
        <f>SIZEOF_IN_MIB(J234:M234, $O233)</f>
        <v>5120</v>
      </c>
      <c r="Q234" s="266"/>
    </row>
    <row r="235">
      <c r="E235" s="266"/>
      <c r="F235" s="267"/>
      <c r="G235" s="268"/>
      <c r="H235" s="289" t="s">
        <v>244</v>
      </c>
      <c r="I235" s="289" t="s">
        <v>239</v>
      </c>
      <c r="J235" s="290"/>
      <c r="K235" s="195" t="s">
        <v>143</v>
      </c>
      <c r="L235" s="289"/>
      <c r="M235" s="289"/>
      <c r="N235" s="289" t="s">
        <v>240</v>
      </c>
      <c r="O235" s="266"/>
      <c r="P235" s="292"/>
      <c r="Q235" s="266"/>
    </row>
    <row r="236">
      <c r="E236" s="266"/>
      <c r="F236" s="278"/>
      <c r="G236" s="279"/>
      <c r="H236" s="274" t="s">
        <v>246</v>
      </c>
      <c r="I236" s="274" t="s">
        <v>239</v>
      </c>
      <c r="J236" s="261"/>
      <c r="K236" s="274">
        <f t="shared" ref="K236:M236" si="44">K234/SHARDING(K235)</f>
        <v>128</v>
      </c>
      <c r="L236" s="274">
        <f t="shared" si="44"/>
        <v>5120</v>
      </c>
      <c r="M236" s="274">
        <f t="shared" si="44"/>
        <v>512</v>
      </c>
      <c r="N236" s="274" t="s">
        <v>240</v>
      </c>
      <c r="O236" s="241"/>
      <c r="P236" s="276">
        <f>SIZEOF_IN_MIB(J236:M236, $O233)</f>
        <v>320</v>
      </c>
      <c r="Q236" s="241"/>
    </row>
    <row r="237">
      <c r="E237" s="266"/>
      <c r="F237" s="259" t="s">
        <v>257</v>
      </c>
      <c r="G237" s="260"/>
      <c r="H237" s="271" t="s">
        <v>238</v>
      </c>
      <c r="I237" s="271" t="s">
        <v>239</v>
      </c>
      <c r="J237" s="269" t="s">
        <v>40</v>
      </c>
      <c r="K237" s="269" t="s">
        <v>38</v>
      </c>
      <c r="L237" s="269" t="s">
        <v>42</v>
      </c>
      <c r="M237" s="269" t="s">
        <v>154</v>
      </c>
      <c r="N237" s="271" t="s">
        <v>240</v>
      </c>
      <c r="O237" s="399" t="s">
        <v>82</v>
      </c>
      <c r="P237" s="273"/>
      <c r="Q237" s="399" t="b">
        <v>1</v>
      </c>
    </row>
    <row r="238">
      <c r="E238" s="266"/>
      <c r="F238" s="267"/>
      <c r="G238" s="268"/>
      <c r="H238" s="262" t="s">
        <v>242</v>
      </c>
      <c r="I238" s="274" t="s">
        <v>239</v>
      </c>
      <c r="J238" s="274">
        <f t="shared" ref="J238:M238" si="45">PARAMS(J237)</f>
        <v>2048</v>
      </c>
      <c r="K238" s="274">
        <f t="shared" si="45"/>
        <v>1</v>
      </c>
      <c r="L238" s="274">
        <f t="shared" si="45"/>
        <v>5120</v>
      </c>
      <c r="M238" s="274">
        <f t="shared" si="45"/>
        <v>128</v>
      </c>
      <c r="N238" s="274" t="s">
        <v>240</v>
      </c>
      <c r="O238" s="275"/>
      <c r="P238" s="276">
        <f>SIZEOF_IN_MIB(J238:M238, $O237)</f>
        <v>2560</v>
      </c>
      <c r="Q238" s="275"/>
    </row>
    <row r="239">
      <c r="E239" s="266"/>
      <c r="F239" s="267"/>
      <c r="G239" s="268"/>
      <c r="H239" s="271" t="s">
        <v>244</v>
      </c>
      <c r="I239" s="271" t="s">
        <v>239</v>
      </c>
      <c r="J239" s="269" t="s">
        <v>143</v>
      </c>
      <c r="K239" s="269"/>
      <c r="L239" s="269"/>
      <c r="M239" s="271"/>
      <c r="N239" s="271" t="s">
        <v>240</v>
      </c>
      <c r="O239" s="272"/>
      <c r="P239" s="273"/>
      <c r="Q239" s="272"/>
    </row>
    <row r="240">
      <c r="E240" s="266"/>
      <c r="F240" s="278"/>
      <c r="G240" s="279"/>
      <c r="H240" s="274" t="s">
        <v>246</v>
      </c>
      <c r="I240" s="274" t="s">
        <v>239</v>
      </c>
      <c r="J240" s="274">
        <f t="shared" ref="J240:M240" si="46">J238/SHARDING(J239)</f>
        <v>128</v>
      </c>
      <c r="K240" s="274">
        <f t="shared" si="46"/>
        <v>1</v>
      </c>
      <c r="L240" s="274">
        <f t="shared" si="46"/>
        <v>5120</v>
      </c>
      <c r="M240" s="274">
        <f t="shared" si="46"/>
        <v>128</v>
      </c>
      <c r="N240" s="274" t="s">
        <v>240</v>
      </c>
      <c r="O240" s="241"/>
      <c r="P240" s="276">
        <f>SIZEOF_IN_MIB(J240:M240, $O237)</f>
        <v>160</v>
      </c>
      <c r="Q240" s="241"/>
    </row>
    <row r="241">
      <c r="E241" s="266"/>
      <c r="F241" s="400" t="s">
        <v>293</v>
      </c>
      <c r="G241" s="385" t="s">
        <v>45</v>
      </c>
      <c r="H241" s="476" t="s">
        <v>306</v>
      </c>
      <c r="I241" s="270"/>
      <c r="J241" s="270"/>
      <c r="K241" s="270"/>
      <c r="L241" s="271"/>
      <c r="M241" s="271"/>
      <c r="N241" s="271"/>
      <c r="O241" s="477"/>
      <c r="P241" s="273"/>
      <c r="Q241" s="477"/>
    </row>
    <row r="242">
      <c r="E242" s="266"/>
      <c r="F242" s="277"/>
      <c r="G242" s="385"/>
      <c r="H242" s="274"/>
      <c r="I242" s="418"/>
      <c r="J242" s="261"/>
      <c r="K242" s="261"/>
      <c r="L242" s="274"/>
      <c r="M242" s="274"/>
      <c r="N242" s="274"/>
      <c r="O242" s="261"/>
      <c r="P242" s="276"/>
      <c r="Q242" s="222"/>
    </row>
    <row r="243">
      <c r="E243" s="266"/>
      <c r="F243" s="384" t="s">
        <v>285</v>
      </c>
      <c r="G243" s="385" t="s">
        <v>286</v>
      </c>
      <c r="H243" s="271" t="str">
        <f>VLOOKUP(O229&amp;","&amp;O233,$T$3:$W$12,4, FALSE)</f>
        <v>bf16</v>
      </c>
      <c r="I243" s="419"/>
      <c r="J243" s="270"/>
      <c r="K243" s="270"/>
      <c r="L243" s="271"/>
      <c r="M243" s="271"/>
      <c r="N243" s="271"/>
      <c r="O243" s="270"/>
      <c r="P243" s="273"/>
      <c r="Q243" s="305"/>
    </row>
    <row r="244">
      <c r="E244" s="266"/>
      <c r="F244" s="266"/>
      <c r="G244" s="381" t="s">
        <v>299</v>
      </c>
      <c r="H244" s="420" t="str">
        <f>CALCULATE_FLOPS(J232:M232,J236:M236,M236,K236,H243)</f>
        <v>#N/A</v>
      </c>
      <c r="I244" s="418"/>
      <c r="J244" s="261"/>
      <c r="K244" s="261"/>
      <c r="L244" s="274"/>
      <c r="M244" s="274"/>
      <c r="N244" s="274"/>
      <c r="O244" s="261"/>
      <c r="P244" s="276"/>
      <c r="Q244" s="222"/>
    </row>
    <row r="245">
      <c r="E245" s="266"/>
      <c r="F245" s="277"/>
      <c r="G245" s="388" t="s">
        <v>288</v>
      </c>
      <c r="H245" s="389" t="str">
        <f>COMPUTE_TIME_MS(H244, H243)</f>
        <v>#N/A</v>
      </c>
      <c r="I245" s="390"/>
      <c r="J245" s="391"/>
      <c r="K245" s="391"/>
      <c r="L245" s="392"/>
      <c r="M245" s="392"/>
      <c r="N245" s="392"/>
      <c r="O245" s="391"/>
      <c r="P245" s="393"/>
      <c r="Q245" s="305"/>
    </row>
    <row r="246">
      <c r="E246" s="266"/>
      <c r="F246" s="384" t="s">
        <v>289</v>
      </c>
      <c r="G246" s="381" t="s">
        <v>290</v>
      </c>
      <c r="H246" s="303">
        <f>IF(Q229,0,P232)+IF(Q233,0,P236)+IF(Q237,0,P240)</f>
        <v>336</v>
      </c>
      <c r="I246" s="261"/>
      <c r="J246" s="261"/>
      <c r="K246" s="261"/>
      <c r="L246" s="274"/>
      <c r="M246" s="274"/>
      <c r="N246" s="274"/>
      <c r="O246" s="261"/>
      <c r="P246" s="276"/>
      <c r="Q246" s="222"/>
    </row>
    <row r="247">
      <c r="E247" s="277"/>
      <c r="F247" s="277"/>
      <c r="G247" s="395" t="s">
        <v>291</v>
      </c>
      <c r="H247" s="430" t="str">
        <f>HBM_TIME_MS(H246)</f>
        <v>#N/A</v>
      </c>
      <c r="I247" s="391"/>
      <c r="J247" s="391"/>
      <c r="K247" s="391"/>
      <c r="L247" s="392"/>
      <c r="M247" s="392"/>
      <c r="N247" s="392"/>
      <c r="O247" s="391"/>
      <c r="P247" s="393"/>
      <c r="Q247" s="305"/>
    </row>
    <row r="248">
      <c r="E248" s="258" t="s">
        <v>307</v>
      </c>
      <c r="F248" s="282" t="s">
        <v>249</v>
      </c>
      <c r="G248" s="260"/>
      <c r="H248" s="290" t="s">
        <v>238</v>
      </c>
      <c r="I248" s="290" t="s">
        <v>239</v>
      </c>
      <c r="J248" s="195" t="s">
        <v>40</v>
      </c>
      <c r="K248" s="195" t="s">
        <v>38</v>
      </c>
      <c r="L248" s="195" t="s">
        <v>154</v>
      </c>
      <c r="M248" s="398" t="s">
        <v>151</v>
      </c>
      <c r="N248" s="290" t="s">
        <v>240</v>
      </c>
      <c r="O248" s="291" t="str">
        <f>PARAMS("attn_kv_k_dtype")</f>
        <v>bf16</v>
      </c>
      <c r="P248" s="292"/>
      <c r="Q248" s="291" t="b">
        <v>0</v>
      </c>
    </row>
    <row r="249">
      <c r="E249" s="266"/>
      <c r="F249" s="267"/>
      <c r="G249" s="268"/>
      <c r="H249" s="195" t="s">
        <v>242</v>
      </c>
      <c r="I249" s="290" t="s">
        <v>239</v>
      </c>
      <c r="J249" s="289">
        <f t="shared" ref="J249:M249" si="47">PARAMS(J248)</f>
        <v>2048</v>
      </c>
      <c r="K249" s="290">
        <f t="shared" si="47"/>
        <v>1</v>
      </c>
      <c r="L249" s="290">
        <f t="shared" si="47"/>
        <v>128</v>
      </c>
      <c r="M249" s="290">
        <f t="shared" si="47"/>
        <v>64</v>
      </c>
      <c r="N249" s="290" t="s">
        <v>240</v>
      </c>
      <c r="O249" s="266"/>
      <c r="P249" s="292">
        <f>SIZEOF_IN_MIB(J249:M249, $O248)</f>
        <v>32</v>
      </c>
      <c r="Q249" s="266"/>
    </row>
    <row r="250">
      <c r="E250" s="266"/>
      <c r="F250" s="267"/>
      <c r="G250" s="268"/>
      <c r="H250" s="289" t="s">
        <v>244</v>
      </c>
      <c r="I250" s="289" t="s">
        <v>239</v>
      </c>
      <c r="J250" s="195" t="s">
        <v>143</v>
      </c>
      <c r="K250" s="195"/>
      <c r="L250" s="195"/>
      <c r="M250" s="289"/>
      <c r="N250" s="289" t="s">
        <v>240</v>
      </c>
      <c r="O250" s="266"/>
      <c r="P250" s="292"/>
      <c r="Q250" s="266"/>
    </row>
    <row r="251">
      <c r="E251" s="266"/>
      <c r="F251" s="278"/>
      <c r="G251" s="279"/>
      <c r="H251" s="195" t="s">
        <v>246</v>
      </c>
      <c r="I251" s="289" t="s">
        <v>239</v>
      </c>
      <c r="J251" s="289">
        <f t="shared" ref="J251:M251" si="48">J249/SHARDING(J250)</f>
        <v>128</v>
      </c>
      <c r="K251" s="289">
        <f t="shared" si="48"/>
        <v>1</v>
      </c>
      <c r="L251" s="289">
        <f t="shared" si="48"/>
        <v>128</v>
      </c>
      <c r="M251" s="289">
        <f t="shared" si="48"/>
        <v>64</v>
      </c>
      <c r="N251" s="289" t="s">
        <v>240</v>
      </c>
      <c r="O251" s="277"/>
      <c r="P251" s="292">
        <f>SIZEOF_IN_MIB(J251:M251, $O248)</f>
        <v>2</v>
      </c>
      <c r="Q251" s="277"/>
    </row>
    <row r="252">
      <c r="E252" s="266"/>
      <c r="F252" s="259" t="s">
        <v>253</v>
      </c>
      <c r="G252" s="260"/>
      <c r="H252" s="289" t="s">
        <v>238</v>
      </c>
      <c r="I252" s="289" t="s">
        <v>239</v>
      </c>
      <c r="J252" s="290"/>
      <c r="K252" s="195" t="s">
        <v>40</v>
      </c>
      <c r="L252" s="195" t="s">
        <v>42</v>
      </c>
      <c r="M252" s="398" t="s">
        <v>151</v>
      </c>
      <c r="N252" s="289" t="s">
        <v>240</v>
      </c>
      <c r="O252" s="291" t="str">
        <f>PARAMS("kv_dtype")</f>
        <v>fp8</v>
      </c>
      <c r="P252" s="292"/>
      <c r="Q252" s="291" t="b">
        <v>0</v>
      </c>
    </row>
    <row r="253">
      <c r="E253" s="266"/>
      <c r="F253" s="267"/>
      <c r="G253" s="268"/>
      <c r="H253" s="195" t="s">
        <v>242</v>
      </c>
      <c r="I253" s="289" t="s">
        <v>239</v>
      </c>
      <c r="J253" s="290"/>
      <c r="K253" s="289">
        <f t="shared" ref="K253:M253" si="49">PARAMS(K252)</f>
        <v>2048</v>
      </c>
      <c r="L253" s="289">
        <f t="shared" si="49"/>
        <v>5120</v>
      </c>
      <c r="M253" s="289">
        <f t="shared" si="49"/>
        <v>64</v>
      </c>
      <c r="N253" s="289" t="s">
        <v>240</v>
      </c>
      <c r="O253" s="266"/>
      <c r="P253" s="292">
        <f>SIZEOF_IN_MIB(J253:M253, $O252)</f>
        <v>640</v>
      </c>
      <c r="Q253" s="266"/>
    </row>
    <row r="254">
      <c r="E254" s="266"/>
      <c r="F254" s="267"/>
      <c r="G254" s="268"/>
      <c r="H254" s="289" t="s">
        <v>244</v>
      </c>
      <c r="I254" s="289" t="s">
        <v>239</v>
      </c>
      <c r="J254" s="290"/>
      <c r="K254" s="195" t="s">
        <v>143</v>
      </c>
      <c r="L254" s="289"/>
      <c r="M254" s="289"/>
      <c r="N254" s="289" t="s">
        <v>240</v>
      </c>
      <c r="O254" s="266"/>
      <c r="P254" s="292"/>
      <c r="Q254" s="266"/>
    </row>
    <row r="255">
      <c r="E255" s="266"/>
      <c r="F255" s="278"/>
      <c r="G255" s="279"/>
      <c r="H255" s="274" t="s">
        <v>246</v>
      </c>
      <c r="I255" s="274" t="s">
        <v>239</v>
      </c>
      <c r="J255" s="261"/>
      <c r="K255" s="274">
        <f t="shared" ref="K255:M255" si="50">K253/SHARDING(K254)</f>
        <v>128</v>
      </c>
      <c r="L255" s="274">
        <f t="shared" si="50"/>
        <v>5120</v>
      </c>
      <c r="M255" s="274">
        <f t="shared" si="50"/>
        <v>64</v>
      </c>
      <c r="N255" s="274" t="s">
        <v>240</v>
      </c>
      <c r="O255" s="241"/>
      <c r="P255" s="276">
        <f>SIZEOF_IN_MIB(J255:M255, $O252)</f>
        <v>40</v>
      </c>
      <c r="Q255" s="241"/>
    </row>
    <row r="256">
      <c r="E256" s="266"/>
      <c r="F256" s="259" t="s">
        <v>257</v>
      </c>
      <c r="G256" s="260"/>
      <c r="H256" s="271" t="s">
        <v>238</v>
      </c>
      <c r="I256" s="271" t="s">
        <v>239</v>
      </c>
      <c r="J256" s="269" t="s">
        <v>40</v>
      </c>
      <c r="K256" s="269" t="s">
        <v>38</v>
      </c>
      <c r="L256" s="269" t="s">
        <v>42</v>
      </c>
      <c r="M256" s="269" t="s">
        <v>154</v>
      </c>
      <c r="N256" s="271" t="s">
        <v>240</v>
      </c>
      <c r="O256" s="478" t="s">
        <v>82</v>
      </c>
      <c r="P256" s="273"/>
      <c r="Q256" s="399" t="b">
        <v>1</v>
      </c>
    </row>
    <row r="257">
      <c r="E257" s="266"/>
      <c r="F257" s="267"/>
      <c r="G257" s="268"/>
      <c r="H257" s="262" t="s">
        <v>242</v>
      </c>
      <c r="I257" s="274" t="s">
        <v>239</v>
      </c>
      <c r="J257" s="274">
        <f t="shared" ref="J257:M257" si="51">PARAMS(J256)</f>
        <v>2048</v>
      </c>
      <c r="K257" s="274">
        <f t="shared" si="51"/>
        <v>1</v>
      </c>
      <c r="L257" s="274">
        <f t="shared" si="51"/>
        <v>5120</v>
      </c>
      <c r="M257" s="274">
        <f t="shared" si="51"/>
        <v>128</v>
      </c>
      <c r="N257" s="274" t="s">
        <v>240</v>
      </c>
      <c r="O257" s="275"/>
      <c r="P257" s="276">
        <f>SIZEOF_IN_MIB(J257:M257, $O256)</f>
        <v>2560</v>
      </c>
      <c r="Q257" s="275"/>
    </row>
    <row r="258">
      <c r="E258" s="266"/>
      <c r="F258" s="267"/>
      <c r="G258" s="268"/>
      <c r="H258" s="271" t="s">
        <v>244</v>
      </c>
      <c r="I258" s="271" t="s">
        <v>239</v>
      </c>
      <c r="J258" s="269" t="s">
        <v>143</v>
      </c>
      <c r="K258" s="269"/>
      <c r="L258" s="269"/>
      <c r="M258" s="271"/>
      <c r="N258" s="271" t="s">
        <v>240</v>
      </c>
      <c r="O258" s="272"/>
      <c r="P258" s="273"/>
      <c r="Q258" s="272"/>
    </row>
    <row r="259">
      <c r="E259" s="266"/>
      <c r="F259" s="278"/>
      <c r="G259" s="279"/>
      <c r="H259" s="274" t="s">
        <v>246</v>
      </c>
      <c r="I259" s="274" t="s">
        <v>239</v>
      </c>
      <c r="J259" s="274">
        <f t="shared" ref="J259:M259" si="52">J257/SHARDING(J258)</f>
        <v>128</v>
      </c>
      <c r="K259" s="274">
        <f t="shared" si="52"/>
        <v>1</v>
      </c>
      <c r="L259" s="274">
        <f t="shared" si="52"/>
        <v>5120</v>
      </c>
      <c r="M259" s="274">
        <f t="shared" si="52"/>
        <v>128</v>
      </c>
      <c r="N259" s="274" t="s">
        <v>240</v>
      </c>
      <c r="O259" s="241"/>
      <c r="P259" s="276">
        <f>SIZEOF_IN_MIB(J259:M259, $O256)</f>
        <v>160</v>
      </c>
      <c r="Q259" s="241"/>
    </row>
    <row r="260">
      <c r="E260" s="266"/>
      <c r="F260" s="400" t="s">
        <v>293</v>
      </c>
      <c r="G260" s="385" t="s">
        <v>45</v>
      </c>
      <c r="H260" s="423"/>
      <c r="I260" s="424"/>
      <c r="J260" s="270"/>
      <c r="K260" s="270"/>
      <c r="L260" s="271"/>
      <c r="M260" s="271"/>
      <c r="N260" s="271"/>
      <c r="O260" s="270"/>
      <c r="P260" s="273"/>
      <c r="Q260" s="305"/>
    </row>
    <row r="261">
      <c r="E261" s="266"/>
      <c r="F261" s="277"/>
      <c r="G261" s="385"/>
      <c r="H261" s="274"/>
      <c r="I261" s="418"/>
      <c r="J261" s="261"/>
      <c r="K261" s="261"/>
      <c r="L261" s="274"/>
      <c r="M261" s="274"/>
      <c r="N261" s="274"/>
      <c r="O261" s="261"/>
      <c r="P261" s="276"/>
      <c r="Q261" s="222"/>
    </row>
    <row r="262">
      <c r="E262" s="266"/>
      <c r="F262" s="384" t="s">
        <v>285</v>
      </c>
      <c r="G262" s="385" t="s">
        <v>286</v>
      </c>
      <c r="H262" s="271" t="str">
        <f>VLOOKUP(O248&amp;","&amp;O252,$T$3:$W$12,4, FALSE)</f>
        <v>bf16</v>
      </c>
      <c r="I262" s="419"/>
      <c r="J262" s="270"/>
      <c r="K262" s="270"/>
      <c r="L262" s="271"/>
      <c r="M262" s="271"/>
      <c r="N262" s="271"/>
      <c r="O262" s="270"/>
      <c r="P262" s="273"/>
      <c r="Q262" s="305"/>
    </row>
    <row r="263">
      <c r="E263" s="266"/>
      <c r="F263" s="266"/>
      <c r="G263" s="381" t="s">
        <v>299</v>
      </c>
      <c r="H263" s="420" t="str">
        <f>CALCULATE_FLOPS(J251:M251,J255:M255,M255,K255,H262)</f>
        <v>#N/A</v>
      </c>
      <c r="I263" s="418"/>
      <c r="J263" s="261"/>
      <c r="K263" s="261"/>
      <c r="L263" s="274"/>
      <c r="M263" s="274"/>
      <c r="N263" s="274"/>
      <c r="O263" s="261"/>
      <c r="P263" s="276"/>
      <c r="Q263" s="222"/>
    </row>
    <row r="264">
      <c r="E264" s="266"/>
      <c r="F264" s="277"/>
      <c r="G264" s="388" t="s">
        <v>288</v>
      </c>
      <c r="H264" s="421" t="str">
        <f>COMPUTE_TIME_MS(H263, H262)</f>
        <v>#N/A</v>
      </c>
      <c r="I264" s="390"/>
      <c r="J264" s="391"/>
      <c r="K264" s="391"/>
      <c r="L264" s="392"/>
      <c r="M264" s="392"/>
      <c r="N264" s="392"/>
      <c r="O264" s="391"/>
      <c r="P264" s="393"/>
      <c r="Q264" s="305"/>
    </row>
    <row r="265">
      <c r="E265" s="266"/>
      <c r="F265" s="384" t="s">
        <v>289</v>
      </c>
      <c r="G265" s="381" t="s">
        <v>290</v>
      </c>
      <c r="H265" s="303">
        <f>IF(Q248,0,P251)+IF(Q252,0,P255)+IF(Q256,0,P259)</f>
        <v>42</v>
      </c>
      <c r="I265" s="261"/>
      <c r="J265" s="261"/>
      <c r="K265" s="261"/>
      <c r="L265" s="274"/>
      <c r="M265" s="274"/>
      <c r="N265" s="274"/>
      <c r="O265" s="261"/>
      <c r="P265" s="276"/>
      <c r="Q265" s="222"/>
    </row>
    <row r="266">
      <c r="E266" s="277"/>
      <c r="F266" s="277"/>
      <c r="G266" s="395" t="s">
        <v>291</v>
      </c>
      <c r="H266" s="430" t="str">
        <f>HBM_TIME_MS(H265)</f>
        <v>#N/A</v>
      </c>
      <c r="I266" s="391"/>
      <c r="J266" s="391"/>
      <c r="K266" s="391"/>
      <c r="L266" s="392"/>
      <c r="M266" s="392"/>
      <c r="N266" s="392"/>
      <c r="O266" s="391"/>
      <c r="P266" s="393"/>
      <c r="Q266" s="305"/>
    </row>
    <row r="267">
      <c r="E267" s="258" t="s">
        <v>308</v>
      </c>
      <c r="F267" s="282" t="s">
        <v>249</v>
      </c>
      <c r="G267" s="260"/>
      <c r="H267" s="290" t="s">
        <v>238</v>
      </c>
      <c r="I267" s="290" t="s">
        <v>239</v>
      </c>
      <c r="J267" s="195" t="s">
        <v>40</v>
      </c>
      <c r="K267" s="195" t="s">
        <v>38</v>
      </c>
      <c r="L267" s="398" t="s">
        <v>42</v>
      </c>
      <c r="M267" s="195" t="s">
        <v>154</v>
      </c>
      <c r="N267" s="290" t="s">
        <v>240</v>
      </c>
      <c r="O267" s="291" t="str">
        <f>PARAMS("attn_av_a_dtype")</f>
        <v>bf16</v>
      </c>
      <c r="P267" s="292"/>
      <c r="Q267" s="291" t="b">
        <v>1</v>
      </c>
    </row>
    <row r="268">
      <c r="E268" s="266"/>
      <c r="F268" s="267"/>
      <c r="G268" s="268"/>
      <c r="H268" s="195" t="s">
        <v>242</v>
      </c>
      <c r="I268" s="290" t="s">
        <v>239</v>
      </c>
      <c r="J268" s="289">
        <f t="shared" ref="J268:M268" si="53">PARAMS(J267)</f>
        <v>2048</v>
      </c>
      <c r="K268" s="290">
        <f t="shared" si="53"/>
        <v>1</v>
      </c>
      <c r="L268" s="290">
        <f t="shared" si="53"/>
        <v>5120</v>
      </c>
      <c r="M268" s="290">
        <f t="shared" si="53"/>
        <v>128</v>
      </c>
      <c r="N268" s="290" t="s">
        <v>240</v>
      </c>
      <c r="O268" s="266"/>
      <c r="P268" s="292">
        <f>SIZEOF_IN_MIB(J268:M268, $O267)</f>
        <v>2560</v>
      </c>
      <c r="Q268" s="266"/>
    </row>
    <row r="269">
      <c r="E269" s="266"/>
      <c r="F269" s="267"/>
      <c r="G269" s="268"/>
      <c r="H269" s="289" t="s">
        <v>244</v>
      </c>
      <c r="I269" s="289" t="s">
        <v>239</v>
      </c>
      <c r="J269" s="195" t="s">
        <v>143</v>
      </c>
      <c r="K269" s="195"/>
      <c r="L269" s="195"/>
      <c r="M269" s="289"/>
      <c r="N269" s="289" t="s">
        <v>240</v>
      </c>
      <c r="O269" s="266"/>
      <c r="P269" s="292"/>
      <c r="Q269" s="266"/>
    </row>
    <row r="270">
      <c r="E270" s="266"/>
      <c r="F270" s="278"/>
      <c r="G270" s="279"/>
      <c r="H270" s="195" t="s">
        <v>246</v>
      </c>
      <c r="I270" s="289" t="s">
        <v>239</v>
      </c>
      <c r="J270" s="289">
        <f t="shared" ref="J270:M270" si="54">J268/SHARDING(J269)</f>
        <v>128</v>
      </c>
      <c r="K270" s="289">
        <f t="shared" si="54"/>
        <v>1</v>
      </c>
      <c r="L270" s="289">
        <f t="shared" si="54"/>
        <v>5120</v>
      </c>
      <c r="M270" s="289">
        <f t="shared" si="54"/>
        <v>128</v>
      </c>
      <c r="N270" s="289" t="s">
        <v>240</v>
      </c>
      <c r="O270" s="277"/>
      <c r="P270" s="292">
        <f>SIZEOF_IN_MIB(J270:M270, $O267)</f>
        <v>160</v>
      </c>
      <c r="Q270" s="277"/>
    </row>
    <row r="271">
      <c r="E271" s="266"/>
      <c r="F271" s="259" t="s">
        <v>253</v>
      </c>
      <c r="G271" s="260"/>
      <c r="H271" s="289" t="s">
        <v>238</v>
      </c>
      <c r="I271" s="289" t="s">
        <v>239</v>
      </c>
      <c r="J271" s="195" t="s">
        <v>40</v>
      </c>
      <c r="K271" s="195"/>
      <c r="L271" s="398" t="s">
        <v>42</v>
      </c>
      <c r="M271" s="195" t="s">
        <v>145</v>
      </c>
      <c r="N271" s="289" t="s">
        <v>240</v>
      </c>
      <c r="O271" s="291" t="str">
        <f>PARAMS("kv_dtype")</f>
        <v>fp8</v>
      </c>
      <c r="P271" s="292"/>
      <c r="Q271" s="291" t="b">
        <v>1</v>
      </c>
    </row>
    <row r="272">
      <c r="E272" s="266"/>
      <c r="F272" s="267"/>
      <c r="G272" s="268"/>
      <c r="H272" s="195" t="s">
        <v>242</v>
      </c>
      <c r="I272" s="289" t="s">
        <v>239</v>
      </c>
      <c r="J272" s="289">
        <f>PARAMS(J271)</f>
        <v>2048</v>
      </c>
      <c r="K272" s="289"/>
      <c r="L272" s="289">
        <f t="shared" ref="L272:M272" si="55">PARAMS(L271)</f>
        <v>5120</v>
      </c>
      <c r="M272" s="289">
        <f t="shared" si="55"/>
        <v>512</v>
      </c>
      <c r="N272" s="289" t="s">
        <v>240</v>
      </c>
      <c r="O272" s="266"/>
      <c r="P272" s="292">
        <f>SIZEOF_IN_MIB(J272:M272, $O271)</f>
        <v>5120</v>
      </c>
      <c r="Q272" s="266"/>
    </row>
    <row r="273">
      <c r="E273" s="266"/>
      <c r="F273" s="267"/>
      <c r="G273" s="268"/>
      <c r="H273" s="289" t="s">
        <v>244</v>
      </c>
      <c r="I273" s="289" t="s">
        <v>239</v>
      </c>
      <c r="J273" s="195" t="s">
        <v>143</v>
      </c>
      <c r="K273" s="290"/>
      <c r="L273" s="289"/>
      <c r="M273" s="195"/>
      <c r="N273" s="289" t="s">
        <v>240</v>
      </c>
      <c r="O273" s="266"/>
      <c r="P273" s="292"/>
      <c r="Q273" s="266"/>
    </row>
    <row r="274">
      <c r="E274" s="266"/>
      <c r="F274" s="278"/>
      <c r="G274" s="279"/>
      <c r="H274" s="274" t="s">
        <v>246</v>
      </c>
      <c r="I274" s="274" t="s">
        <v>239</v>
      </c>
      <c r="J274" s="274">
        <f>J272/SHARDING(J273)</f>
        <v>128</v>
      </c>
      <c r="K274" s="274"/>
      <c r="L274" s="274">
        <f t="shared" ref="L274:M274" si="56">L272/SHARDING(L273)</f>
        <v>5120</v>
      </c>
      <c r="M274" s="274">
        <f t="shared" si="56"/>
        <v>512</v>
      </c>
      <c r="N274" s="274" t="s">
        <v>240</v>
      </c>
      <c r="O274" s="241"/>
      <c r="P274" s="276">
        <f>SIZEOF_IN_MIB(J274:M274, $O271)</f>
        <v>320</v>
      </c>
      <c r="Q274" s="241"/>
    </row>
    <row r="275">
      <c r="E275" s="266"/>
      <c r="F275" s="259" t="s">
        <v>257</v>
      </c>
      <c r="G275" s="260"/>
      <c r="H275" s="271" t="s">
        <v>238</v>
      </c>
      <c r="I275" s="271" t="s">
        <v>239</v>
      </c>
      <c r="J275" s="269" t="s">
        <v>40</v>
      </c>
      <c r="K275" s="269" t="s">
        <v>38</v>
      </c>
      <c r="L275" s="269" t="s">
        <v>154</v>
      </c>
      <c r="M275" s="269" t="s">
        <v>145</v>
      </c>
      <c r="N275" s="271" t="s">
        <v>240</v>
      </c>
      <c r="O275" s="478" t="s">
        <v>82</v>
      </c>
      <c r="P275" s="273"/>
      <c r="Q275" s="399" t="b">
        <v>0</v>
      </c>
    </row>
    <row r="276">
      <c r="E276" s="266"/>
      <c r="F276" s="267"/>
      <c r="G276" s="268"/>
      <c r="H276" s="262" t="s">
        <v>242</v>
      </c>
      <c r="I276" s="274" t="s">
        <v>239</v>
      </c>
      <c r="J276" s="274">
        <f t="shared" ref="J276:M276" si="57">PARAMS(J275)</f>
        <v>2048</v>
      </c>
      <c r="K276" s="274">
        <f t="shared" si="57"/>
        <v>1</v>
      </c>
      <c r="L276" s="274">
        <f t="shared" si="57"/>
        <v>128</v>
      </c>
      <c r="M276" s="274">
        <f t="shared" si="57"/>
        <v>512</v>
      </c>
      <c r="N276" s="274" t="s">
        <v>240</v>
      </c>
      <c r="O276" s="275"/>
      <c r="P276" s="276">
        <f>SIZEOF_IN_MIB(J276:M276, $O275)</f>
        <v>256</v>
      </c>
      <c r="Q276" s="275"/>
    </row>
    <row r="277">
      <c r="E277" s="266"/>
      <c r="F277" s="267"/>
      <c r="G277" s="268"/>
      <c r="H277" s="271" t="s">
        <v>244</v>
      </c>
      <c r="I277" s="271" t="s">
        <v>239</v>
      </c>
      <c r="J277" s="269" t="s">
        <v>143</v>
      </c>
      <c r="K277" s="269"/>
      <c r="L277" s="269"/>
      <c r="M277" s="269"/>
      <c r="N277" s="271" t="s">
        <v>240</v>
      </c>
      <c r="O277" s="272"/>
      <c r="P277" s="273"/>
      <c r="Q277" s="272"/>
    </row>
    <row r="278">
      <c r="E278" s="266"/>
      <c r="F278" s="278"/>
      <c r="G278" s="279"/>
      <c r="H278" s="274" t="s">
        <v>246</v>
      </c>
      <c r="I278" s="274" t="s">
        <v>239</v>
      </c>
      <c r="J278" s="274">
        <f t="shared" ref="J278:M278" si="58">J276/SHARDING(J277)</f>
        <v>128</v>
      </c>
      <c r="K278" s="274">
        <f t="shared" si="58"/>
        <v>1</v>
      </c>
      <c r="L278" s="274">
        <f t="shared" si="58"/>
        <v>128</v>
      </c>
      <c r="M278" s="274">
        <f t="shared" si="58"/>
        <v>512</v>
      </c>
      <c r="N278" s="274" t="s">
        <v>240</v>
      </c>
      <c r="O278" s="241"/>
      <c r="P278" s="276">
        <f>SIZEOF_IN_MIB(J278:M278, $O275)</f>
        <v>16</v>
      </c>
      <c r="Q278" s="241"/>
    </row>
    <row r="279">
      <c r="E279" s="266"/>
      <c r="F279" s="400" t="s">
        <v>293</v>
      </c>
      <c r="G279" s="385" t="s">
        <v>45</v>
      </c>
      <c r="H279" s="423"/>
      <c r="I279" s="424"/>
      <c r="J279" s="270"/>
      <c r="K279" s="270"/>
      <c r="L279" s="271"/>
      <c r="M279" s="271"/>
      <c r="N279" s="271"/>
      <c r="O279" s="270"/>
      <c r="P279" s="273"/>
      <c r="Q279" s="305"/>
    </row>
    <row r="280">
      <c r="E280" s="266"/>
      <c r="F280" s="277"/>
      <c r="G280" s="385"/>
      <c r="H280" s="274"/>
      <c r="I280" s="418"/>
      <c r="J280" s="261"/>
      <c r="K280" s="261"/>
      <c r="L280" s="274"/>
      <c r="M280" s="274"/>
      <c r="N280" s="274"/>
      <c r="O280" s="261"/>
      <c r="P280" s="276"/>
      <c r="Q280" s="222"/>
    </row>
    <row r="281">
      <c r="E281" s="266"/>
      <c r="F281" s="384" t="s">
        <v>285</v>
      </c>
      <c r="G281" s="385" t="s">
        <v>286</v>
      </c>
      <c r="H281" s="271" t="str">
        <f>VLOOKUP(O267&amp;","&amp;O271,$T$3:$W$12,4, FALSE)</f>
        <v>bf16</v>
      </c>
      <c r="I281" s="419"/>
      <c r="J281" s="270"/>
      <c r="K281" s="270"/>
      <c r="L281" s="271"/>
      <c r="M281" s="271"/>
      <c r="N281" s="271"/>
      <c r="O281" s="270"/>
      <c r="P281" s="273"/>
      <c r="Q281" s="305"/>
    </row>
    <row r="282">
      <c r="E282" s="266"/>
      <c r="F282" s="266"/>
      <c r="G282" s="381" t="s">
        <v>299</v>
      </c>
      <c r="H282" s="420" t="str">
        <f>CALCULATE_FLOPS(J270:M270,J274:M274,L274,J274,H281)</f>
        <v>#N/A</v>
      </c>
      <c r="I282" s="418"/>
      <c r="J282" s="261"/>
      <c r="K282" s="261"/>
      <c r="L282" s="274"/>
      <c r="M282" s="274"/>
      <c r="N282" s="274"/>
      <c r="O282" s="261"/>
      <c r="P282" s="276"/>
      <c r="Q282" s="222"/>
    </row>
    <row r="283">
      <c r="E283" s="266"/>
      <c r="F283" s="277"/>
      <c r="G283" s="388" t="s">
        <v>288</v>
      </c>
      <c r="H283" s="421" t="str">
        <f>COMPUTE_TIME_MS(H282, H281)</f>
        <v>#N/A</v>
      </c>
      <c r="I283" s="390"/>
      <c r="J283" s="391"/>
      <c r="K283" s="391"/>
      <c r="L283" s="392"/>
      <c r="M283" s="392"/>
      <c r="N283" s="392"/>
      <c r="O283" s="391"/>
      <c r="P283" s="393"/>
      <c r="Q283" s="305"/>
    </row>
    <row r="284">
      <c r="E284" s="266"/>
      <c r="F284" s="384" t="s">
        <v>289</v>
      </c>
      <c r="G284" s="381" t="s">
        <v>290</v>
      </c>
      <c r="H284" s="303">
        <f>IF(Q267,0,P270)+IF(Q271,0,P274)+IF(Q275,0,P278)</f>
        <v>16</v>
      </c>
      <c r="I284" s="261"/>
      <c r="J284" s="261"/>
      <c r="K284" s="261"/>
      <c r="L284" s="274"/>
      <c r="M284" s="274"/>
      <c r="N284" s="274"/>
      <c r="O284" s="261"/>
      <c r="P284" s="276"/>
      <c r="Q284" s="222"/>
    </row>
    <row r="285">
      <c r="E285" s="277"/>
      <c r="F285" s="277"/>
      <c r="G285" s="395" t="s">
        <v>291</v>
      </c>
      <c r="H285" s="479" t="str">
        <f>HBM_TIME_MS(H284)</f>
        <v>#N/A</v>
      </c>
      <c r="I285" s="391"/>
      <c r="J285" s="391"/>
      <c r="K285" s="391"/>
      <c r="L285" s="392"/>
      <c r="M285" s="392"/>
      <c r="N285" s="392"/>
      <c r="O285" s="391"/>
      <c r="P285" s="393"/>
      <c r="Q285" s="305"/>
    </row>
    <row r="286">
      <c r="E286" s="258" t="s">
        <v>309</v>
      </c>
      <c r="F286" s="282" t="s">
        <v>249</v>
      </c>
      <c r="G286" s="260"/>
      <c r="H286" s="261" t="s">
        <v>238</v>
      </c>
      <c r="I286" s="261" t="s">
        <v>239</v>
      </c>
      <c r="J286" s="262" t="s">
        <v>40</v>
      </c>
      <c r="K286" s="262" t="s">
        <v>38</v>
      </c>
      <c r="L286" s="262" t="s">
        <v>154</v>
      </c>
      <c r="M286" s="425" t="s">
        <v>145</v>
      </c>
      <c r="N286" s="261" t="s">
        <v>240</v>
      </c>
      <c r="O286" s="263" t="str">
        <f>EXTRACT_ACTIVATION_DTYPE(PARAMS("attn_proj_dtype"))</f>
        <v>bf16</v>
      </c>
      <c r="P286" s="276"/>
      <c r="Q286" s="263" t="b">
        <v>0</v>
      </c>
    </row>
    <row r="287">
      <c r="E287" s="266"/>
      <c r="F287" s="267"/>
      <c r="G287" s="268"/>
      <c r="H287" s="269" t="s">
        <v>242</v>
      </c>
      <c r="I287" s="270" t="s">
        <v>239</v>
      </c>
      <c r="J287" s="271">
        <f t="shared" ref="J287:M287" si="59">PARAMS(J286)</f>
        <v>2048</v>
      </c>
      <c r="K287" s="270">
        <f t="shared" si="59"/>
        <v>1</v>
      </c>
      <c r="L287" s="270">
        <f t="shared" si="59"/>
        <v>128</v>
      </c>
      <c r="M287" s="270">
        <f t="shared" si="59"/>
        <v>512</v>
      </c>
      <c r="N287" s="270" t="s">
        <v>240</v>
      </c>
      <c r="O287" s="272"/>
      <c r="P287" s="273">
        <f>SIZEOF_IN_MIB(J287:M287, $O286)</f>
        <v>256</v>
      </c>
      <c r="Q287" s="272"/>
    </row>
    <row r="288">
      <c r="E288" s="266"/>
      <c r="F288" s="267"/>
      <c r="G288" s="268"/>
      <c r="H288" s="274" t="s">
        <v>244</v>
      </c>
      <c r="I288" s="274" t="s">
        <v>239</v>
      </c>
      <c r="J288" s="262" t="s">
        <v>143</v>
      </c>
      <c r="K288" s="262"/>
      <c r="L288" s="262"/>
      <c r="M288" s="262"/>
      <c r="N288" s="274" t="s">
        <v>240</v>
      </c>
      <c r="O288" s="275"/>
      <c r="P288" s="276"/>
      <c r="Q288" s="275"/>
    </row>
    <row r="289">
      <c r="E289" s="266"/>
      <c r="F289" s="278"/>
      <c r="G289" s="279"/>
      <c r="H289" s="269" t="s">
        <v>246</v>
      </c>
      <c r="I289" s="271" t="s">
        <v>239</v>
      </c>
      <c r="J289" s="271">
        <f t="shared" ref="J289:M289" si="60">J287/SHARDING(J288)</f>
        <v>128</v>
      </c>
      <c r="K289" s="271">
        <f t="shared" si="60"/>
        <v>1</v>
      </c>
      <c r="L289" s="271">
        <f t="shared" si="60"/>
        <v>128</v>
      </c>
      <c r="M289" s="271">
        <f t="shared" si="60"/>
        <v>512</v>
      </c>
      <c r="N289" s="271" t="s">
        <v>240</v>
      </c>
      <c r="O289" s="280"/>
      <c r="P289" s="273">
        <f>SIZEOF_IN_MIB(J289:M289, $O286)</f>
        <v>16</v>
      </c>
      <c r="Q289" s="280"/>
    </row>
    <row r="290">
      <c r="E290" s="266"/>
      <c r="F290" s="259" t="s">
        <v>253</v>
      </c>
      <c r="G290" s="260"/>
      <c r="H290" s="274" t="s">
        <v>238</v>
      </c>
      <c r="I290" s="274" t="s">
        <v>239</v>
      </c>
      <c r="J290" s="261"/>
      <c r="K290" s="262" t="s">
        <v>154</v>
      </c>
      <c r="L290" s="262" t="s">
        <v>148</v>
      </c>
      <c r="M290" s="425" t="s">
        <v>145</v>
      </c>
      <c r="N290" s="274" t="s">
        <v>240</v>
      </c>
      <c r="O290" s="263" t="str">
        <f>EXTRACT_WEIGHT_DTYPE(PARAMS("attn_proj_dtype"))</f>
        <v>bf16</v>
      </c>
      <c r="P290" s="276"/>
      <c r="Q290" s="263" t="b">
        <v>0</v>
      </c>
    </row>
    <row r="291">
      <c r="E291" s="266"/>
      <c r="F291" s="267"/>
      <c r="G291" s="268"/>
      <c r="H291" s="269" t="s">
        <v>242</v>
      </c>
      <c r="I291" s="271" t="s">
        <v>239</v>
      </c>
      <c r="J291" s="270"/>
      <c r="K291" s="271">
        <f t="shared" ref="K291:M291" si="61">PARAMS(K290)</f>
        <v>128</v>
      </c>
      <c r="L291" s="271">
        <f t="shared" si="61"/>
        <v>128</v>
      </c>
      <c r="M291" s="271">
        <f t="shared" si="61"/>
        <v>512</v>
      </c>
      <c r="N291" s="271" t="s">
        <v>240</v>
      </c>
      <c r="O291" s="272"/>
      <c r="P291" s="273">
        <f>SIZEOF_IN_MIB(J291:M291, $O290)</f>
        <v>16</v>
      </c>
      <c r="Q291" s="272"/>
    </row>
    <row r="292">
      <c r="E292" s="266"/>
      <c r="F292" s="267"/>
      <c r="G292" s="268"/>
      <c r="H292" s="274" t="s">
        <v>244</v>
      </c>
      <c r="I292" s="274" t="s">
        <v>239</v>
      </c>
      <c r="J292" s="261"/>
      <c r="K292" s="261"/>
      <c r="L292" s="262"/>
      <c r="M292" s="262"/>
      <c r="N292" s="274" t="s">
        <v>240</v>
      </c>
      <c r="O292" s="275"/>
      <c r="P292" s="276"/>
      <c r="Q292" s="275"/>
    </row>
    <row r="293">
      <c r="E293" s="266"/>
      <c r="F293" s="278"/>
      <c r="G293" s="279"/>
      <c r="H293" s="271" t="s">
        <v>246</v>
      </c>
      <c r="I293" s="271" t="s">
        <v>239</v>
      </c>
      <c r="J293" s="270"/>
      <c r="K293" s="271">
        <f t="shared" ref="K293:M293" si="62">K291/SHARDING(K292)</f>
        <v>128</v>
      </c>
      <c r="L293" s="271">
        <f t="shared" si="62"/>
        <v>128</v>
      </c>
      <c r="M293" s="271">
        <f t="shared" si="62"/>
        <v>512</v>
      </c>
      <c r="N293" s="271" t="s">
        <v>240</v>
      </c>
      <c r="O293" s="280"/>
      <c r="P293" s="273">
        <f>SIZEOF_IN_MIB(J293:M293, $O290)</f>
        <v>16</v>
      </c>
      <c r="Q293" s="280"/>
    </row>
    <row r="294">
      <c r="E294" s="266"/>
      <c r="F294" s="259" t="s">
        <v>257</v>
      </c>
      <c r="G294" s="260"/>
      <c r="H294" s="274" t="s">
        <v>238</v>
      </c>
      <c r="I294" s="274" t="s">
        <v>239</v>
      </c>
      <c r="J294" s="262" t="s">
        <v>40</v>
      </c>
      <c r="K294" s="262" t="s">
        <v>38</v>
      </c>
      <c r="L294" s="262" t="s">
        <v>154</v>
      </c>
      <c r="M294" s="262" t="s">
        <v>148</v>
      </c>
      <c r="N294" s="274" t="s">
        <v>240</v>
      </c>
      <c r="O294" s="263" t="s">
        <v>82</v>
      </c>
      <c r="P294" s="276"/>
      <c r="Q294" s="263" t="b">
        <v>0</v>
      </c>
    </row>
    <row r="295">
      <c r="E295" s="266"/>
      <c r="F295" s="267"/>
      <c r="G295" s="268"/>
      <c r="H295" s="269" t="s">
        <v>242</v>
      </c>
      <c r="I295" s="271" t="s">
        <v>239</v>
      </c>
      <c r="J295" s="271">
        <f t="shared" ref="J295:M295" si="63">PARAMS(J294)</f>
        <v>2048</v>
      </c>
      <c r="K295" s="271">
        <f t="shared" si="63"/>
        <v>1</v>
      </c>
      <c r="L295" s="271">
        <f t="shared" si="63"/>
        <v>128</v>
      </c>
      <c r="M295" s="271">
        <f t="shared" si="63"/>
        <v>128</v>
      </c>
      <c r="N295" s="271" t="s">
        <v>240</v>
      </c>
      <c r="O295" s="272"/>
      <c r="P295" s="273">
        <f>SIZEOF_IN_MIB(J295:M295, $O294)</f>
        <v>64</v>
      </c>
      <c r="Q295" s="272"/>
    </row>
    <row r="296">
      <c r="E296" s="266"/>
      <c r="F296" s="267"/>
      <c r="G296" s="268"/>
      <c r="H296" s="274" t="s">
        <v>244</v>
      </c>
      <c r="I296" s="274" t="s">
        <v>239</v>
      </c>
      <c r="J296" s="262" t="s">
        <v>32</v>
      </c>
      <c r="K296" s="262"/>
      <c r="L296" s="262"/>
      <c r="M296" s="262" t="s">
        <v>33</v>
      </c>
      <c r="N296" s="274" t="s">
        <v>240</v>
      </c>
      <c r="O296" s="275"/>
      <c r="P296" s="276"/>
      <c r="Q296" s="275"/>
    </row>
    <row r="297">
      <c r="E297" s="266"/>
      <c r="F297" s="278"/>
      <c r="G297" s="279"/>
      <c r="H297" s="271" t="s">
        <v>246</v>
      </c>
      <c r="I297" s="271" t="s">
        <v>239</v>
      </c>
      <c r="J297" s="271">
        <f t="shared" ref="J297:M297" si="64">J295/SHARDING(J296)</f>
        <v>256</v>
      </c>
      <c r="K297" s="271">
        <f t="shared" si="64"/>
        <v>1</v>
      </c>
      <c r="L297" s="271">
        <f t="shared" si="64"/>
        <v>128</v>
      </c>
      <c r="M297" s="271">
        <f t="shared" si="64"/>
        <v>64</v>
      </c>
      <c r="N297" s="271" t="s">
        <v>240</v>
      </c>
      <c r="O297" s="280"/>
      <c r="P297" s="273">
        <f>SIZEOF_IN_MIB(J297:M297, $O294)</f>
        <v>4</v>
      </c>
      <c r="Q297" s="280"/>
    </row>
    <row r="298">
      <c r="E298" s="266"/>
      <c r="F298" s="400" t="s">
        <v>293</v>
      </c>
      <c r="G298" s="483"/>
      <c r="H298" s="898"/>
      <c r="I298" s="504"/>
      <c r="J298" s="307"/>
      <c r="K298" s="899"/>
      <c r="L298" s="900"/>
      <c r="M298" s="900"/>
      <c r="N298" s="900"/>
      <c r="O298" s="899"/>
      <c r="P298" s="901"/>
      <c r="Q298" s="899"/>
    </row>
    <row r="299">
      <c r="E299" s="266"/>
      <c r="F299" s="266"/>
      <c r="G299" s="194"/>
      <c r="H299" s="906"/>
      <c r="I299" s="305"/>
      <c r="J299" s="907"/>
      <c r="K299" s="325"/>
      <c r="L299" s="326"/>
      <c r="M299" s="326"/>
      <c r="N299" s="326"/>
      <c r="O299" s="325"/>
      <c r="P299" s="327"/>
      <c r="Q299" s="325"/>
    </row>
    <row r="300">
      <c r="E300" s="266"/>
      <c r="F300" s="266"/>
      <c r="G300" s="384"/>
      <c r="H300" s="411"/>
      <c r="I300" s="317"/>
      <c r="J300" s="490"/>
      <c r="K300" s="330"/>
      <c r="L300" s="331"/>
      <c r="M300" s="331"/>
      <c r="N300" s="331"/>
      <c r="O300" s="330"/>
      <c r="P300" s="332"/>
      <c r="Q300" s="330"/>
      <c r="S300" s="2" t="s">
        <v>782</v>
      </c>
    </row>
    <row r="301">
      <c r="E301" s="266"/>
      <c r="F301" s="266"/>
      <c r="G301" s="266"/>
      <c r="H301" s="407"/>
      <c r="I301" s="313"/>
      <c r="J301" s="321"/>
      <c r="K301" s="325"/>
      <c r="L301" s="326"/>
      <c r="M301" s="326"/>
      <c r="N301" s="326"/>
      <c r="O301" s="325"/>
      <c r="P301" s="327"/>
      <c r="Q301" s="325"/>
    </row>
    <row r="302">
      <c r="E302" s="266"/>
      <c r="F302" s="266"/>
      <c r="G302" s="266"/>
      <c r="H302" s="411"/>
      <c r="I302" s="317"/>
      <c r="J302" s="316"/>
      <c r="K302" s="330"/>
      <c r="L302" s="331"/>
      <c r="M302" s="331"/>
      <c r="N302" s="331"/>
      <c r="O302" s="330"/>
      <c r="P302" s="332"/>
      <c r="Q302" s="330"/>
    </row>
    <row r="303">
      <c r="E303" s="266"/>
      <c r="F303" s="266"/>
      <c r="G303" s="277"/>
      <c r="H303" s="407"/>
      <c r="I303" s="313"/>
      <c r="J303" s="492" t="str">
        <f>ALL_GATHER_CORE2CORE_TIME_MS(J302)</f>
        <v>#N/A</v>
      </c>
      <c r="K303" s="325"/>
      <c r="L303" s="326"/>
      <c r="M303" s="326"/>
      <c r="N303" s="326"/>
      <c r="O303" s="325"/>
      <c r="P303" s="327"/>
      <c r="Q303" s="325"/>
    </row>
    <row r="304">
      <c r="E304" s="266"/>
      <c r="F304" s="277"/>
      <c r="G304" s="388" t="s">
        <v>298</v>
      </c>
      <c r="H304" s="421" t="str">
        <f>J303</f>
        <v>#N/A</v>
      </c>
      <c r="I304" s="418"/>
      <c r="J304" s="261"/>
      <c r="K304" s="261"/>
      <c r="L304" s="274"/>
      <c r="M304" s="274"/>
      <c r="N304" s="274"/>
      <c r="O304" s="261"/>
      <c r="P304" s="276"/>
      <c r="Q304" s="222"/>
    </row>
    <row r="305">
      <c r="E305" s="266"/>
      <c r="F305" s="384" t="s">
        <v>285</v>
      </c>
      <c r="G305" s="385" t="s">
        <v>286</v>
      </c>
      <c r="H305" s="271" t="str">
        <f>VLOOKUP(O286&amp;","&amp;O290,$T$3:$W$12,4, FALSE)</f>
        <v>bf16</v>
      </c>
      <c r="I305" s="419"/>
      <c r="J305" s="270"/>
      <c r="K305" s="270"/>
      <c r="L305" s="271"/>
      <c r="M305" s="271"/>
      <c r="N305" s="271"/>
      <c r="O305" s="270"/>
      <c r="P305" s="273"/>
      <c r="Q305" s="305"/>
    </row>
    <row r="306">
      <c r="E306" s="266"/>
      <c r="F306" s="266"/>
      <c r="G306" s="381" t="s">
        <v>299</v>
      </c>
      <c r="H306" s="420" t="str">
        <f>CALCULATE_FLOPS(J289:M289,J293:M293,M293,K293,H305)</f>
        <v>#N/A</v>
      </c>
      <c r="I306" s="418"/>
      <c r="J306" s="261"/>
      <c r="K306" s="261"/>
      <c r="L306" s="274"/>
      <c r="M306" s="274"/>
      <c r="N306" s="274"/>
      <c r="O306" s="261"/>
      <c r="P306" s="276"/>
      <c r="Q306" s="222"/>
    </row>
    <row r="307">
      <c r="E307" s="266"/>
      <c r="F307" s="277"/>
      <c r="G307" s="388" t="s">
        <v>288</v>
      </c>
      <c r="H307" s="421" t="str">
        <f>COMPUTE_TIME_MS(H306, H305)</f>
        <v>#N/A</v>
      </c>
      <c r="I307" s="390"/>
      <c r="J307" s="391"/>
      <c r="K307" s="391"/>
      <c r="L307" s="392"/>
      <c r="M307" s="392"/>
      <c r="N307" s="392"/>
      <c r="O307" s="391"/>
      <c r="P307" s="393"/>
      <c r="Q307" s="305"/>
    </row>
    <row r="308">
      <c r="E308" s="266"/>
      <c r="F308" s="384" t="s">
        <v>289</v>
      </c>
      <c r="G308" s="381" t="s">
        <v>290</v>
      </c>
      <c r="H308" s="303">
        <f>IF(Q286,0,P289)+IF(Q290,0,P293)+IF(Q294,0,P297)</f>
        <v>36</v>
      </c>
      <c r="I308" s="261"/>
      <c r="J308" s="261"/>
      <c r="K308" s="261"/>
      <c r="L308" s="274"/>
      <c r="M308" s="274"/>
      <c r="N308" s="274"/>
      <c r="O308" s="261"/>
      <c r="P308" s="276"/>
      <c r="Q308" s="222"/>
    </row>
    <row r="309">
      <c r="E309" s="277"/>
      <c r="F309" s="277"/>
      <c r="G309" s="395" t="s">
        <v>291</v>
      </c>
      <c r="H309" s="430" t="str">
        <f>HBM_TIME_MS(H308)</f>
        <v>#N/A</v>
      </c>
      <c r="I309" s="391"/>
      <c r="J309" s="391"/>
      <c r="K309" s="391"/>
      <c r="L309" s="392"/>
      <c r="M309" s="392"/>
      <c r="N309" s="392"/>
      <c r="O309" s="391"/>
      <c r="P309" s="393"/>
      <c r="Q309" s="305"/>
    </row>
    <row r="310">
      <c r="E310" s="258" t="s">
        <v>313</v>
      </c>
      <c r="F310" s="282" t="s">
        <v>249</v>
      </c>
      <c r="G310" s="260"/>
      <c r="H310" s="261" t="s">
        <v>238</v>
      </c>
      <c r="I310" s="261" t="s">
        <v>239</v>
      </c>
      <c r="J310" s="262" t="s">
        <v>40</v>
      </c>
      <c r="K310" s="262" t="s">
        <v>38</v>
      </c>
      <c r="L310" s="425" t="s">
        <v>154</v>
      </c>
      <c r="M310" s="425" t="s">
        <v>148</v>
      </c>
      <c r="N310" s="261" t="s">
        <v>240</v>
      </c>
      <c r="O310" s="263" t="str">
        <f>EXTRACT_ACTIVATION_DTYPE(PARAMS("attn_proj_dtype"))</f>
        <v>bf16</v>
      </c>
      <c r="P310" s="276"/>
      <c r="Q310" s="263" t="b">
        <v>0</v>
      </c>
    </row>
    <row r="311">
      <c r="E311" s="266"/>
      <c r="F311" s="267"/>
      <c r="G311" s="268"/>
      <c r="H311" s="269" t="s">
        <v>242</v>
      </c>
      <c r="I311" s="270" t="s">
        <v>239</v>
      </c>
      <c r="J311" s="271">
        <f t="shared" ref="J311:M311" si="65">PARAMS(J310)</f>
        <v>2048</v>
      </c>
      <c r="K311" s="270">
        <f t="shared" si="65"/>
        <v>1</v>
      </c>
      <c r="L311" s="270">
        <f t="shared" si="65"/>
        <v>128</v>
      </c>
      <c r="M311" s="270">
        <f t="shared" si="65"/>
        <v>128</v>
      </c>
      <c r="N311" s="270" t="s">
        <v>240</v>
      </c>
      <c r="O311" s="272"/>
      <c r="P311" s="273">
        <f>SIZEOF_IN_MIB(J311:M311, $O310)</f>
        <v>64</v>
      </c>
      <c r="Q311" s="272"/>
    </row>
    <row r="312">
      <c r="E312" s="266"/>
      <c r="F312" s="267"/>
      <c r="G312" s="268"/>
      <c r="H312" s="274" t="s">
        <v>244</v>
      </c>
      <c r="I312" s="274" t="s">
        <v>239</v>
      </c>
      <c r="J312" s="262" t="s">
        <v>32</v>
      </c>
      <c r="K312" s="262"/>
      <c r="L312" s="262"/>
      <c r="M312" s="262" t="s">
        <v>33</v>
      </c>
      <c r="N312" s="274" t="s">
        <v>240</v>
      </c>
      <c r="O312" s="275"/>
      <c r="P312" s="276"/>
      <c r="Q312" s="275"/>
    </row>
    <row r="313">
      <c r="E313" s="266"/>
      <c r="F313" s="278"/>
      <c r="G313" s="279"/>
      <c r="H313" s="269" t="s">
        <v>246</v>
      </c>
      <c r="I313" s="271" t="s">
        <v>239</v>
      </c>
      <c r="J313" s="271">
        <f t="shared" ref="J313:M313" si="66">J311/SHARDING(J312)</f>
        <v>256</v>
      </c>
      <c r="K313" s="271">
        <f t="shared" si="66"/>
        <v>1</v>
      </c>
      <c r="L313" s="271">
        <f t="shared" si="66"/>
        <v>128</v>
      </c>
      <c r="M313" s="271">
        <f t="shared" si="66"/>
        <v>64</v>
      </c>
      <c r="N313" s="271" t="s">
        <v>240</v>
      </c>
      <c r="O313" s="280"/>
      <c r="P313" s="273">
        <f>SIZEOF_IN_MIB(J313:M313, $O310)</f>
        <v>4</v>
      </c>
      <c r="Q313" s="280"/>
    </row>
    <row r="314">
      <c r="E314" s="266"/>
      <c r="F314" s="259" t="s">
        <v>253</v>
      </c>
      <c r="G314" s="260"/>
      <c r="H314" s="274" t="s">
        <v>238</v>
      </c>
      <c r="I314" s="274" t="s">
        <v>239</v>
      </c>
      <c r="J314" s="261"/>
      <c r="K314" s="425" t="s">
        <v>154</v>
      </c>
      <c r="L314" s="425" t="s">
        <v>148</v>
      </c>
      <c r="M314" s="262" t="s">
        <v>125</v>
      </c>
      <c r="N314" s="274" t="s">
        <v>240</v>
      </c>
      <c r="O314" s="263" t="str">
        <f>EXTRACT_WEIGHT_DTYPE(PARAMS("attn_proj_dtype"))</f>
        <v>bf16</v>
      </c>
      <c r="P314" s="276"/>
      <c r="Q314" s="263" t="b">
        <v>0</v>
      </c>
    </row>
    <row r="315">
      <c r="E315" s="266"/>
      <c r="F315" s="267"/>
      <c r="G315" s="268"/>
      <c r="H315" s="269" t="s">
        <v>242</v>
      </c>
      <c r="I315" s="271" t="s">
        <v>239</v>
      </c>
      <c r="J315" s="270"/>
      <c r="K315" s="271">
        <f t="shared" ref="K315:M315" si="67">PARAMS(K314)</f>
        <v>128</v>
      </c>
      <c r="L315" s="271">
        <f t="shared" si="67"/>
        <v>128</v>
      </c>
      <c r="M315" s="271">
        <f t="shared" si="67"/>
        <v>7168</v>
      </c>
      <c r="N315" s="271" t="s">
        <v>240</v>
      </c>
      <c r="O315" s="272"/>
      <c r="P315" s="273">
        <f>SIZEOF_IN_MIB(J315:M315, $O314)</f>
        <v>224</v>
      </c>
      <c r="Q315" s="272"/>
    </row>
    <row r="316">
      <c r="E316" s="266"/>
      <c r="F316" s="267"/>
      <c r="G316" s="268"/>
      <c r="H316" s="274" t="s">
        <v>244</v>
      </c>
      <c r="I316" s="274" t="s">
        <v>239</v>
      </c>
      <c r="J316" s="261"/>
      <c r="K316" s="261"/>
      <c r="L316" s="262"/>
      <c r="M316" s="262" t="s">
        <v>33</v>
      </c>
      <c r="N316" s="274" t="s">
        <v>240</v>
      </c>
      <c r="O316" s="275"/>
      <c r="P316" s="276"/>
      <c r="Q316" s="275"/>
    </row>
    <row r="317">
      <c r="E317" s="266"/>
      <c r="F317" s="278"/>
      <c r="G317" s="279"/>
      <c r="H317" s="271" t="s">
        <v>246</v>
      </c>
      <c r="I317" s="271" t="s">
        <v>239</v>
      </c>
      <c r="J317" s="270"/>
      <c r="K317" s="271">
        <f t="shared" ref="K317:M317" si="68">K315/SHARDING(K316)</f>
        <v>128</v>
      </c>
      <c r="L317" s="271">
        <f t="shared" si="68"/>
        <v>128</v>
      </c>
      <c r="M317" s="271">
        <f t="shared" si="68"/>
        <v>3584</v>
      </c>
      <c r="N317" s="271" t="s">
        <v>240</v>
      </c>
      <c r="O317" s="280"/>
      <c r="P317" s="273">
        <f>SIZEOF_IN_MIB(J317:M317, $O314)</f>
        <v>112</v>
      </c>
      <c r="Q317" s="280"/>
    </row>
    <row r="318">
      <c r="E318" s="266"/>
      <c r="F318" s="259" t="s">
        <v>257</v>
      </c>
      <c r="G318" s="260"/>
      <c r="H318" s="274" t="s">
        <v>238</v>
      </c>
      <c r="I318" s="274" t="s">
        <v>239</v>
      </c>
      <c r="J318" s="261"/>
      <c r="K318" s="262" t="s">
        <v>40</v>
      </c>
      <c r="L318" s="262" t="s">
        <v>38</v>
      </c>
      <c r="M318" s="262" t="s">
        <v>125</v>
      </c>
      <c r="N318" s="274" t="s">
        <v>240</v>
      </c>
      <c r="O318" s="263" t="s">
        <v>82</v>
      </c>
      <c r="P318" s="276"/>
      <c r="Q318" s="263" t="b">
        <v>0</v>
      </c>
    </row>
    <row r="319">
      <c r="E319" s="266"/>
      <c r="F319" s="267"/>
      <c r="G319" s="268"/>
      <c r="H319" s="269" t="s">
        <v>242</v>
      </c>
      <c r="I319" s="271" t="s">
        <v>239</v>
      </c>
      <c r="J319" s="270"/>
      <c r="K319" s="271">
        <f t="shared" ref="K319:M319" si="69">PARAMS(K318)</f>
        <v>2048</v>
      </c>
      <c r="L319" s="271">
        <f t="shared" si="69"/>
        <v>1</v>
      </c>
      <c r="M319" s="271">
        <f t="shared" si="69"/>
        <v>7168</v>
      </c>
      <c r="N319" s="271" t="s">
        <v>240</v>
      </c>
      <c r="O319" s="272"/>
      <c r="P319" s="273">
        <f>SIZEOF_IN_MIB(K319:M319, $O318)</f>
        <v>28</v>
      </c>
      <c r="Q319" s="272"/>
    </row>
    <row r="320">
      <c r="E320" s="266"/>
      <c r="F320" s="267"/>
      <c r="G320" s="268"/>
      <c r="H320" s="274" t="s">
        <v>244</v>
      </c>
      <c r="I320" s="274" t="s">
        <v>239</v>
      </c>
      <c r="J320" s="261"/>
      <c r="K320" s="262" t="s">
        <v>32</v>
      </c>
      <c r="L320" s="262"/>
      <c r="M320" s="262" t="s">
        <v>33</v>
      </c>
      <c r="N320" s="274" t="s">
        <v>240</v>
      </c>
      <c r="O320" s="275"/>
      <c r="P320" s="276"/>
      <c r="Q320" s="275"/>
    </row>
    <row r="321">
      <c r="E321" s="266"/>
      <c r="F321" s="278"/>
      <c r="G321" s="279"/>
      <c r="H321" s="271" t="s">
        <v>246</v>
      </c>
      <c r="I321" s="271" t="s">
        <v>239</v>
      </c>
      <c r="J321" s="271"/>
      <c r="K321" s="271">
        <f t="shared" ref="K321:M321" si="70">K319/SHARDING(K320)</f>
        <v>256</v>
      </c>
      <c r="L321" s="271">
        <f t="shared" si="70"/>
        <v>1</v>
      </c>
      <c r="M321" s="271">
        <f t="shared" si="70"/>
        <v>3584</v>
      </c>
      <c r="N321" s="271" t="s">
        <v>240</v>
      </c>
      <c r="O321" s="280"/>
      <c r="P321" s="273">
        <f>SIZEOF_IN_MIB(K321:M321, $O318)</f>
        <v>1.75</v>
      </c>
      <c r="Q321" s="280"/>
    </row>
    <row r="322">
      <c r="E322" s="266"/>
      <c r="F322" s="400" t="s">
        <v>293</v>
      </c>
      <c r="G322" s="483" t="s">
        <v>783</v>
      </c>
      <c r="H322" s="898" t="s">
        <v>784</v>
      </c>
      <c r="I322" s="504"/>
      <c r="J322" s="307"/>
      <c r="K322" s="899"/>
      <c r="L322" s="900"/>
      <c r="M322" s="900"/>
      <c r="N322" s="900"/>
      <c r="O322" s="899"/>
      <c r="P322" s="901"/>
      <c r="Q322" s="899"/>
    </row>
    <row r="323">
      <c r="E323" s="266"/>
      <c r="F323" s="266"/>
      <c r="G323" s="194" t="s">
        <v>277</v>
      </c>
      <c r="H323" s="906" t="str">
        <f>M312</f>
        <v>data</v>
      </c>
      <c r="I323" s="305"/>
      <c r="J323" s="907"/>
      <c r="K323" s="325"/>
      <c r="L323" s="326"/>
      <c r="M323" s="326"/>
      <c r="N323" s="326"/>
      <c r="O323" s="325"/>
      <c r="P323" s="327"/>
      <c r="Q323" s="325"/>
    </row>
    <row r="324">
      <c r="E324" s="266"/>
      <c r="F324" s="266"/>
      <c r="G324" s="384" t="s">
        <v>278</v>
      </c>
      <c r="H324" s="411" t="s">
        <v>264</v>
      </c>
      <c r="I324" s="317"/>
      <c r="J324" s="490" t="str">
        <f>HW_SPEC("# of TensorCore per Chip")</f>
        <v>#N/A</v>
      </c>
      <c r="K324" s="330"/>
      <c r="L324" s="331"/>
      <c r="M324" s="331"/>
      <c r="N324" s="331"/>
      <c r="O324" s="330"/>
      <c r="P324" s="332"/>
      <c r="Q324" s="330"/>
    </row>
    <row r="325">
      <c r="E325" s="266"/>
      <c r="F325" s="266"/>
      <c r="G325" s="266"/>
      <c r="H325" s="407" t="s">
        <v>265</v>
      </c>
      <c r="I325" s="313"/>
      <c r="J325" s="321" t="str">
        <f>P313 * (J324-1)</f>
        <v>#N/A</v>
      </c>
      <c r="K325" s="325"/>
      <c r="L325" s="326"/>
      <c r="M325" s="326"/>
      <c r="N325" s="326"/>
      <c r="O325" s="325"/>
      <c r="P325" s="327"/>
      <c r="Q325" s="325"/>
    </row>
    <row r="326">
      <c r="E326" s="266"/>
      <c r="F326" s="266"/>
      <c r="G326" s="266"/>
      <c r="H326" s="411" t="s">
        <v>266</v>
      </c>
      <c r="I326" s="317"/>
      <c r="J326" s="316" t="str">
        <f>J325*J324</f>
        <v>#N/A</v>
      </c>
      <c r="K326" s="330"/>
      <c r="L326" s="331"/>
      <c r="M326" s="331"/>
      <c r="N326" s="331"/>
      <c r="O326" s="330"/>
      <c r="P326" s="332"/>
      <c r="Q326" s="330"/>
    </row>
    <row r="327">
      <c r="E327" s="266"/>
      <c r="F327" s="266"/>
      <c r="G327" s="277"/>
      <c r="H327" s="407" t="s">
        <v>269</v>
      </c>
      <c r="I327" s="313"/>
      <c r="J327" s="492" t="str">
        <f>ALL_GATHER_CORE2CORE_TIME_MS(J326)</f>
        <v>#N/A</v>
      </c>
      <c r="K327" s="325"/>
      <c r="L327" s="326"/>
      <c r="M327" s="326"/>
      <c r="N327" s="326"/>
      <c r="O327" s="325"/>
      <c r="P327" s="327"/>
      <c r="Q327" s="325"/>
    </row>
    <row r="328">
      <c r="E328" s="266"/>
      <c r="F328" s="277"/>
      <c r="G328" s="388" t="s">
        <v>298</v>
      </c>
      <c r="H328" s="421" t="str">
        <f>J327</f>
        <v>#N/A</v>
      </c>
      <c r="I328" s="418"/>
      <c r="J328" s="261"/>
      <c r="K328" s="261"/>
      <c r="L328" s="274"/>
      <c r="M328" s="274"/>
      <c r="N328" s="274"/>
      <c r="O328" s="261"/>
      <c r="P328" s="276"/>
      <c r="Q328" s="222"/>
    </row>
    <row r="329">
      <c r="E329" s="266"/>
      <c r="F329" s="384" t="s">
        <v>285</v>
      </c>
      <c r="G329" s="385" t="s">
        <v>286</v>
      </c>
      <c r="H329" s="271" t="str">
        <f>VLOOKUP(O310&amp;","&amp;O314,$T$3:$W$12,4, FALSE)</f>
        <v>bf16</v>
      </c>
      <c r="I329" s="419"/>
      <c r="J329" s="270"/>
      <c r="K329" s="270"/>
      <c r="L329" s="271"/>
      <c r="M329" s="271"/>
      <c r="N329" s="271"/>
      <c r="O329" s="270"/>
      <c r="P329" s="510"/>
      <c r="Q329" s="305"/>
    </row>
    <row r="330">
      <c r="E330" s="266"/>
      <c r="F330" s="266"/>
      <c r="G330" s="381" t="s">
        <v>299</v>
      </c>
      <c r="H330" s="420" t="str">
        <f>CALCULATE_FLOPS(J313:M313,J317:M317,K317:L317,1,H329)</f>
        <v>#N/A</v>
      </c>
      <c r="I330" s="893" t="s">
        <v>317</v>
      </c>
      <c r="J330" s="261"/>
      <c r="K330" s="261"/>
      <c r="L330" s="274"/>
      <c r="M330" s="274"/>
      <c r="N330" s="274"/>
      <c r="O330" s="261"/>
      <c r="P330" s="264"/>
      <c r="Q330" s="222"/>
    </row>
    <row r="331">
      <c r="E331" s="266"/>
      <c r="F331" s="277"/>
      <c r="G331" s="388" t="s">
        <v>288</v>
      </c>
      <c r="H331" s="517" t="str">
        <f>COMPUTE_TIME_MS(H330, H329)</f>
        <v>#N/A</v>
      </c>
      <c r="I331" s="390"/>
      <c r="J331" s="391"/>
      <c r="K331" s="391"/>
      <c r="L331" s="392"/>
      <c r="M331" s="392"/>
      <c r="N331" s="392"/>
      <c r="O331" s="391"/>
      <c r="P331" s="518"/>
      <c r="Q331" s="305"/>
    </row>
    <row r="332">
      <c r="E332" s="266"/>
      <c r="F332" s="384" t="s">
        <v>289</v>
      </c>
      <c r="G332" s="381" t="s">
        <v>290</v>
      </c>
      <c r="H332" s="303">
        <f>IF(Q310,0,P313)+IF(Q314,0,P317)+IF(Q318,0,P321)</f>
        <v>117.75</v>
      </c>
      <c r="I332" s="261"/>
      <c r="J332" s="261"/>
      <c r="K332" s="261"/>
      <c r="L332" s="274"/>
      <c r="M332" s="274"/>
      <c r="N332" s="274"/>
      <c r="O332" s="261"/>
      <c r="P332" s="264"/>
      <c r="Q332" s="222"/>
    </row>
    <row r="333">
      <c r="E333" s="277"/>
      <c r="F333" s="277"/>
      <c r="G333" s="395" t="s">
        <v>291</v>
      </c>
      <c r="H333" s="479" t="str">
        <f>HBM_TIME_MS(H332)</f>
        <v>#N/A</v>
      </c>
      <c r="I333" s="391"/>
      <c r="J333" s="391"/>
      <c r="K333" s="391"/>
      <c r="L333" s="392"/>
      <c r="M333" s="392"/>
      <c r="N333" s="392"/>
      <c r="O333" s="391"/>
      <c r="P333" s="518"/>
      <c r="Q333" s="172"/>
    </row>
    <row r="337">
      <c r="E337" s="204" t="s">
        <v>318</v>
      </c>
    </row>
    <row r="338">
      <c r="E338" s="249" t="s">
        <v>229</v>
      </c>
      <c r="F338" s="519" t="s">
        <v>230</v>
      </c>
      <c r="G338" s="251"/>
      <c r="H338" s="520"/>
      <c r="I338" s="250" t="s">
        <v>231</v>
      </c>
      <c r="J338" s="521"/>
      <c r="K338" s="521"/>
      <c r="L338" s="521"/>
      <c r="M338" s="521"/>
      <c r="N338" s="520"/>
      <c r="O338" s="253" t="s">
        <v>232</v>
      </c>
      <c r="P338" s="253" t="s">
        <v>319</v>
      </c>
      <c r="Q338" s="255" t="s">
        <v>234</v>
      </c>
    </row>
    <row r="339">
      <c r="E339" s="258" t="s">
        <v>320</v>
      </c>
      <c r="F339" s="522" t="s">
        <v>293</v>
      </c>
      <c r="G339" s="523" t="s">
        <v>54</v>
      </c>
      <c r="H339" s="524" t="s">
        <v>321</v>
      </c>
      <c r="I339" s="374"/>
      <c r="J339" s="374"/>
      <c r="K339" s="485"/>
      <c r="L339" s="485"/>
      <c r="M339" s="525"/>
      <c r="N339" s="374"/>
      <c r="O339" s="485"/>
      <c r="P339" s="374"/>
      <c r="Q339" s="485"/>
    </row>
    <row r="340">
      <c r="E340" s="266"/>
      <c r="F340" s="266"/>
      <c r="G340" s="297" t="s">
        <v>259</v>
      </c>
      <c r="H340" s="463" t="s">
        <v>238</v>
      </c>
      <c r="I340" s="261" t="s">
        <v>239</v>
      </c>
      <c r="J340" s="261"/>
      <c r="K340" s="262" t="s">
        <v>40</v>
      </c>
      <c r="L340" s="262" t="s">
        <v>159</v>
      </c>
      <c r="M340" s="283" t="s">
        <v>125</v>
      </c>
      <c r="N340" s="261" t="s">
        <v>240</v>
      </c>
      <c r="O340" s="263" t="str">
        <f>PARAMS("expert_dispatch_dtype")</f>
        <v>fp8</v>
      </c>
      <c r="P340" s="261"/>
      <c r="Q340" s="263"/>
    </row>
    <row r="341">
      <c r="E341" s="266"/>
      <c r="F341" s="266"/>
      <c r="G341" s="266"/>
      <c r="H341" s="304" t="s">
        <v>242</v>
      </c>
      <c r="I341" s="270" t="s">
        <v>239</v>
      </c>
      <c r="J341" s="271"/>
      <c r="K341" s="270">
        <f t="shared" ref="K341:M341" si="71">PARAMS(K340)</f>
        <v>2048</v>
      </c>
      <c r="L341" s="270">
        <f t="shared" si="71"/>
        <v>8</v>
      </c>
      <c r="M341" s="270">
        <f t="shared" si="71"/>
        <v>7168</v>
      </c>
      <c r="N341" s="270" t="s">
        <v>240</v>
      </c>
      <c r="O341" s="272"/>
      <c r="P341" s="440">
        <f>SIZEOF_IN_MIB(J341:M341, O340)</f>
        <v>112</v>
      </c>
      <c r="Q341" s="272"/>
    </row>
    <row r="342">
      <c r="E342" s="266"/>
      <c r="F342" s="266"/>
      <c r="G342" s="266"/>
      <c r="H342" s="302" t="s">
        <v>260</v>
      </c>
      <c r="I342" s="274" t="s">
        <v>239</v>
      </c>
      <c r="J342" s="261"/>
      <c r="K342" s="262" t="s">
        <v>143</v>
      </c>
      <c r="L342" s="262"/>
      <c r="M342" s="262"/>
      <c r="N342" s="274" t="s">
        <v>240</v>
      </c>
      <c r="O342" s="275"/>
      <c r="P342" s="303"/>
      <c r="Q342" s="275"/>
    </row>
    <row r="343">
      <c r="E343" s="266"/>
      <c r="F343" s="266"/>
      <c r="G343" s="266"/>
      <c r="H343" s="304" t="s">
        <v>261</v>
      </c>
      <c r="I343" s="271" t="s">
        <v>239</v>
      </c>
      <c r="J343" s="270"/>
      <c r="K343" s="271">
        <f t="shared" ref="K343:M343" si="72">K341/SHARDING(K342)</f>
        <v>128</v>
      </c>
      <c r="L343" s="271">
        <f t="shared" si="72"/>
        <v>8</v>
      </c>
      <c r="M343" s="271">
        <f t="shared" si="72"/>
        <v>7168</v>
      </c>
      <c r="N343" s="269" t="s">
        <v>240</v>
      </c>
      <c r="O343" s="272"/>
      <c r="P343" s="440"/>
      <c r="Q343" s="272"/>
    </row>
    <row r="344">
      <c r="E344" s="266"/>
      <c r="F344" s="266"/>
      <c r="G344" s="277"/>
      <c r="H344" s="302" t="s">
        <v>262</v>
      </c>
      <c r="I344" s="274" t="s">
        <v>239</v>
      </c>
      <c r="J344" s="261"/>
      <c r="K344" s="262" t="s">
        <v>143</v>
      </c>
      <c r="L344" s="262"/>
      <c r="M344" s="262"/>
      <c r="N344" s="274" t="s">
        <v>240</v>
      </c>
      <c r="O344" s="241"/>
      <c r="P344" s="303">
        <f>SIZEOF_IN_MIB(J343:M343, O340)</f>
        <v>7</v>
      </c>
      <c r="Q344" s="241"/>
    </row>
    <row r="345">
      <c r="E345" s="266"/>
      <c r="F345" s="266"/>
      <c r="G345" s="526" t="s">
        <v>564</v>
      </c>
      <c r="H345" s="645">
        <f>P341</f>
        <v>112</v>
      </c>
      <c r="I345" s="305"/>
      <c r="J345" s="305"/>
      <c r="K345" s="305"/>
      <c r="L345" s="305"/>
      <c r="M345" s="305"/>
      <c r="N345" s="305"/>
      <c r="O345" s="305"/>
      <c r="P345" s="528"/>
      <c r="Q345" s="305"/>
    </row>
    <row r="346">
      <c r="E346" s="266"/>
      <c r="F346" s="266"/>
      <c r="G346" s="531" t="s">
        <v>565</v>
      </c>
      <c r="H346" s="799" t="str">
        <f>ALL2ALL_CHIP2CHIP_TIME_MS(H345)</f>
        <v>#N/A</v>
      </c>
      <c r="I346" s="222"/>
      <c r="J346" s="222"/>
      <c r="K346" s="222"/>
      <c r="L346" s="222"/>
      <c r="M346" s="222"/>
      <c r="N346" s="222"/>
      <c r="O346" s="222"/>
      <c r="P346" s="530"/>
      <c r="Q346" s="222"/>
    </row>
    <row r="347">
      <c r="E347" s="266"/>
      <c r="F347" s="266"/>
      <c r="G347" s="533"/>
      <c r="H347" s="449"/>
      <c r="I347" s="271"/>
      <c r="J347" s="270"/>
      <c r="K347" s="269"/>
      <c r="L347" s="488"/>
      <c r="M347" s="269"/>
      <c r="N347" s="271"/>
      <c r="O347" s="269"/>
      <c r="P347" s="440"/>
      <c r="Q347" s="269"/>
    </row>
    <row r="348">
      <c r="E348" s="266"/>
      <c r="F348" s="266"/>
      <c r="G348" s="523" t="s">
        <v>325</v>
      </c>
      <c r="H348" s="535" t="s">
        <v>785</v>
      </c>
      <c r="I348" s="375"/>
      <c r="J348" s="374"/>
      <c r="K348" s="485"/>
      <c r="L348" s="372"/>
      <c r="M348" s="485"/>
      <c r="N348" s="375"/>
      <c r="O348" s="485"/>
      <c r="P348" s="536"/>
      <c r="Q348" s="485"/>
    </row>
    <row r="349">
      <c r="E349" s="266"/>
      <c r="F349" s="266"/>
      <c r="G349" s="297" t="s">
        <v>259</v>
      </c>
      <c r="H349" s="449" t="s">
        <v>238</v>
      </c>
      <c r="I349" s="271" t="s">
        <v>239</v>
      </c>
      <c r="J349" s="270"/>
      <c r="K349" s="269" t="s">
        <v>40</v>
      </c>
      <c r="L349" s="488" t="s">
        <v>38</v>
      </c>
      <c r="M349" s="269" t="s">
        <v>125</v>
      </c>
      <c r="N349" s="271" t="s">
        <v>240</v>
      </c>
      <c r="O349" s="399" t="str">
        <f>PARAMS("expert_dispatch_dtype")</f>
        <v>fp8</v>
      </c>
      <c r="P349" s="440"/>
      <c r="Q349" s="399"/>
    </row>
    <row r="350">
      <c r="E350" s="266"/>
      <c r="F350" s="266"/>
      <c r="G350" s="266"/>
      <c r="H350" s="302" t="s">
        <v>242</v>
      </c>
      <c r="I350" s="274" t="s">
        <v>239</v>
      </c>
      <c r="J350" s="261"/>
      <c r="K350" s="274">
        <f t="shared" ref="K350:M350" si="73">PARAMS(K349)</f>
        <v>2048</v>
      </c>
      <c r="L350" s="274">
        <f t="shared" si="73"/>
        <v>1</v>
      </c>
      <c r="M350" s="274">
        <f t="shared" si="73"/>
        <v>7168</v>
      </c>
      <c r="N350" s="274" t="s">
        <v>240</v>
      </c>
      <c r="O350" s="275"/>
      <c r="P350" s="303">
        <f>SIZEOF_IN_MIB(J350:M350, O349)</f>
        <v>14</v>
      </c>
      <c r="Q350" s="275"/>
    </row>
    <row r="351">
      <c r="E351" s="266"/>
      <c r="F351" s="266"/>
      <c r="G351" s="266"/>
      <c r="H351" s="304" t="s">
        <v>260</v>
      </c>
      <c r="I351" s="271" t="s">
        <v>239</v>
      </c>
      <c r="J351" s="270"/>
      <c r="K351" s="269" t="s">
        <v>32</v>
      </c>
      <c r="L351" s="269"/>
      <c r="M351" s="269" t="s">
        <v>33</v>
      </c>
      <c r="N351" s="271" t="s">
        <v>240</v>
      </c>
      <c r="O351" s="272"/>
      <c r="P351" s="440"/>
      <c r="Q351" s="272"/>
    </row>
    <row r="352">
      <c r="E352" s="266"/>
      <c r="F352" s="266"/>
      <c r="G352" s="266"/>
      <c r="H352" s="534" t="s">
        <v>246</v>
      </c>
      <c r="I352" s="274" t="s">
        <v>239</v>
      </c>
      <c r="J352" s="261"/>
      <c r="K352" s="274">
        <f t="shared" ref="K352:M352" si="74">K350/SHARDING(K351)</f>
        <v>256</v>
      </c>
      <c r="L352" s="274">
        <f t="shared" si="74"/>
        <v>1</v>
      </c>
      <c r="M352" s="274">
        <f t="shared" si="74"/>
        <v>3584</v>
      </c>
      <c r="N352" s="274" t="s">
        <v>240</v>
      </c>
      <c r="O352" s="275"/>
      <c r="P352" s="303">
        <f>SIZEOF_IN_MIB(J352:M352, O349)</f>
        <v>0.875</v>
      </c>
      <c r="Q352" s="241"/>
    </row>
    <row r="353">
      <c r="E353" s="266"/>
      <c r="F353" s="266"/>
      <c r="G353" s="277"/>
      <c r="H353" s="542" t="s">
        <v>262</v>
      </c>
      <c r="I353" s="271" t="s">
        <v>239</v>
      </c>
      <c r="J353" s="305"/>
      <c r="K353" s="305"/>
      <c r="L353" s="305"/>
      <c r="M353" s="269" t="s">
        <v>33</v>
      </c>
      <c r="N353" s="271" t="s">
        <v>240</v>
      </c>
      <c r="O353" s="280"/>
      <c r="P353" s="528"/>
      <c r="Q353" s="305"/>
    </row>
    <row r="354">
      <c r="E354" s="266"/>
      <c r="F354" s="266"/>
      <c r="G354" s="311" t="s">
        <v>264</v>
      </c>
      <c r="H354" s="800">
        <f>SHARDING(K351)*SHARDING(L351)</f>
        <v>8</v>
      </c>
      <c r="I354" s="222"/>
      <c r="J354" s="222"/>
      <c r="K354" s="222"/>
      <c r="L354" s="222"/>
      <c r="M354" s="222"/>
      <c r="N354" s="222"/>
      <c r="O354" s="222"/>
      <c r="P354" s="530"/>
      <c r="Q354" s="222"/>
    </row>
    <row r="355">
      <c r="E355" s="266"/>
      <c r="F355" s="266"/>
      <c r="G355" s="311" t="s">
        <v>265</v>
      </c>
      <c r="H355" s="321">
        <f>P352 * (H354-1)</f>
        <v>6.125</v>
      </c>
      <c r="I355" s="305"/>
      <c r="J355" s="305"/>
      <c r="K355" s="305"/>
      <c r="L355" s="305"/>
      <c r="M355" s="305"/>
      <c r="N355" s="305"/>
      <c r="O355" s="305"/>
      <c r="P355" s="528"/>
      <c r="Q355" s="305"/>
    </row>
    <row r="356">
      <c r="E356" s="266"/>
      <c r="F356" s="266"/>
      <c r="G356" s="320" t="s">
        <v>266</v>
      </c>
      <c r="H356" s="316">
        <f>H355*H354</f>
        <v>49</v>
      </c>
      <c r="I356" s="274"/>
      <c r="J356" s="261"/>
      <c r="K356" s="261"/>
      <c r="L356" s="262"/>
      <c r="M356" s="274"/>
      <c r="N356" s="274"/>
      <c r="O356" s="262"/>
      <c r="P356" s="303"/>
      <c r="Q356" s="262"/>
    </row>
    <row r="357">
      <c r="E357" s="266"/>
      <c r="F357" s="266"/>
      <c r="G357" s="322" t="s">
        <v>267</v>
      </c>
      <c r="H357" s="859">
        <f>IFS(H354=8,12,
H354=4,4,
H354=2,1,
H354=1,0,
TRUE,NA())</f>
        <v>12</v>
      </c>
      <c r="I357" s="271"/>
      <c r="J357" s="270"/>
      <c r="K357" s="270"/>
      <c r="L357" s="269"/>
      <c r="M357" s="271"/>
      <c r="N357" s="271"/>
      <c r="O357" s="269"/>
      <c r="P357" s="440"/>
      <c r="Q357" s="269"/>
    </row>
    <row r="358">
      <c r="E358" s="266"/>
      <c r="F358" s="266"/>
      <c r="G358" s="198" t="s">
        <v>268</v>
      </c>
      <c r="H358" s="217">
        <v>2.0</v>
      </c>
      <c r="I358" s="274"/>
      <c r="J358" s="261"/>
      <c r="K358" s="261"/>
      <c r="L358" s="262"/>
      <c r="M358" s="274"/>
      <c r="N358" s="274"/>
      <c r="O358" s="262"/>
      <c r="P358" s="303"/>
      <c r="Q358" s="262"/>
    </row>
    <row r="359">
      <c r="E359" s="266"/>
      <c r="F359" s="266"/>
      <c r="G359" s="328" t="s">
        <v>269</v>
      </c>
      <c r="H359" s="540" t="str">
        <f>ALL_GATHER_CHIP2CHIP_TIME_MS2(H356 * H358, H357)</f>
        <v>#N/A</v>
      </c>
      <c r="I359" s="271"/>
      <c r="J359" s="270"/>
      <c r="K359" s="270"/>
      <c r="L359" s="269"/>
      <c r="M359" s="271"/>
      <c r="N359" s="271"/>
      <c r="O359" s="269"/>
      <c r="P359" s="440"/>
      <c r="Q359" s="269"/>
    </row>
    <row r="360">
      <c r="E360" s="266"/>
      <c r="F360" s="266"/>
      <c r="G360" s="533"/>
      <c r="H360" s="534"/>
      <c r="I360" s="274"/>
      <c r="J360" s="261"/>
      <c r="K360" s="262"/>
      <c r="L360" s="425"/>
      <c r="M360" s="262"/>
      <c r="N360" s="274"/>
      <c r="O360" s="262"/>
      <c r="P360" s="303"/>
      <c r="Q360" s="262"/>
    </row>
    <row r="361">
      <c r="E361" s="266"/>
      <c r="F361" s="266"/>
      <c r="G361" s="523" t="s">
        <v>53</v>
      </c>
      <c r="H361" s="524" t="s">
        <v>328</v>
      </c>
      <c r="I361" s="375"/>
      <c r="J361" s="374"/>
      <c r="K361" s="485"/>
      <c r="L361" s="372"/>
      <c r="M361" s="485"/>
      <c r="N361" s="375"/>
      <c r="O361" s="485"/>
      <c r="P361" s="536"/>
      <c r="Q361" s="485"/>
    </row>
    <row r="362">
      <c r="E362" s="266"/>
      <c r="F362" s="266"/>
      <c r="G362" s="541" t="s">
        <v>259</v>
      </c>
      <c r="H362" s="534" t="s">
        <v>238</v>
      </c>
      <c r="I362" s="274" t="s">
        <v>239</v>
      </c>
      <c r="J362" s="261"/>
      <c r="K362" s="262" t="s">
        <v>40</v>
      </c>
      <c r="L362" s="425" t="s">
        <v>38</v>
      </c>
      <c r="M362" s="262" t="s">
        <v>125</v>
      </c>
      <c r="N362" s="274" t="s">
        <v>240</v>
      </c>
      <c r="O362" s="263" t="str">
        <f>PARAMS("expert_dispatch_dtype")</f>
        <v>fp8</v>
      </c>
      <c r="P362" s="303"/>
      <c r="Q362" s="262"/>
    </row>
    <row r="363">
      <c r="E363" s="266"/>
      <c r="F363" s="266"/>
      <c r="G363" s="266"/>
      <c r="H363" s="304" t="s">
        <v>242</v>
      </c>
      <c r="I363" s="271" t="s">
        <v>239</v>
      </c>
      <c r="J363" s="270"/>
      <c r="K363" s="271">
        <f t="shared" ref="K363:M363" si="75">PARAMS(K362)</f>
        <v>2048</v>
      </c>
      <c r="L363" s="271">
        <f t="shared" si="75"/>
        <v>1</v>
      </c>
      <c r="M363" s="271">
        <f t="shared" si="75"/>
        <v>7168</v>
      </c>
      <c r="N363" s="271" t="s">
        <v>240</v>
      </c>
      <c r="O363" s="272"/>
      <c r="P363" s="440">
        <f>SIZEOF_IN_MIB(J363:M363, O362)</f>
        <v>14</v>
      </c>
      <c r="Q363" s="269"/>
    </row>
    <row r="364">
      <c r="E364" s="266"/>
      <c r="F364" s="266"/>
      <c r="G364" s="266"/>
      <c r="H364" s="302" t="s">
        <v>260</v>
      </c>
      <c r="I364" s="274" t="s">
        <v>239</v>
      </c>
      <c r="J364" s="261"/>
      <c r="K364" s="262" t="s">
        <v>32</v>
      </c>
      <c r="L364" s="262"/>
      <c r="M364" s="262" t="s">
        <v>33</v>
      </c>
      <c r="N364" s="274" t="s">
        <v>240</v>
      </c>
      <c r="O364" s="275"/>
      <c r="P364" s="303"/>
      <c r="Q364" s="262"/>
    </row>
    <row r="365">
      <c r="E365" s="266"/>
      <c r="F365" s="266"/>
      <c r="G365" s="266"/>
      <c r="H365" s="304" t="s">
        <v>261</v>
      </c>
      <c r="I365" s="271" t="s">
        <v>239</v>
      </c>
      <c r="J365" s="270"/>
      <c r="K365" s="271">
        <f t="shared" ref="K365:M365" si="76">K363/SHARDING(K364)</f>
        <v>256</v>
      </c>
      <c r="L365" s="271">
        <f t="shared" si="76"/>
        <v>1</v>
      </c>
      <c r="M365" s="271">
        <f t="shared" si="76"/>
        <v>3584</v>
      </c>
      <c r="N365" s="271" t="s">
        <v>240</v>
      </c>
      <c r="O365" s="272"/>
      <c r="P365" s="440">
        <f>SIZEOF_IN_MIB(J365:M365, O362)</f>
        <v>0.875</v>
      </c>
      <c r="Q365" s="269"/>
    </row>
    <row r="366">
      <c r="E366" s="266"/>
      <c r="F366" s="266"/>
      <c r="G366" s="277"/>
      <c r="H366" s="537" t="s">
        <v>262</v>
      </c>
      <c r="I366" s="274" t="s">
        <v>239</v>
      </c>
      <c r="J366" s="222"/>
      <c r="K366" s="222"/>
      <c r="L366" s="222"/>
      <c r="M366" s="262"/>
      <c r="N366" s="274" t="s">
        <v>240</v>
      </c>
      <c r="O366" s="241"/>
      <c r="P366" s="222"/>
      <c r="Q366" s="262"/>
    </row>
    <row r="367">
      <c r="E367" s="266"/>
      <c r="F367" s="266"/>
      <c r="G367" s="384" t="s">
        <v>329</v>
      </c>
      <c r="H367" s="542" t="s">
        <v>264</v>
      </c>
      <c r="I367" s="305"/>
      <c r="J367" s="336" t="str">
        <f>SHARDING(K364) * SHARDING(L364)*SHARDING(M364) / HW_SPEC("# of TensorCore per Chip")</f>
        <v>#N/A</v>
      </c>
      <c r="K367" s="270"/>
      <c r="L367" s="269"/>
      <c r="M367" s="271"/>
      <c r="N367" s="271"/>
      <c r="O367" s="269"/>
      <c r="P367" s="440"/>
      <c r="Q367" s="269"/>
    </row>
    <row r="368">
      <c r="E368" s="266"/>
      <c r="F368" s="266"/>
      <c r="G368" s="266"/>
      <c r="H368" s="537" t="s">
        <v>265</v>
      </c>
      <c r="I368" s="222"/>
      <c r="J368" s="316" t="str">
        <f>P365 * HW_SPEC("# of TensorCore per Chip") * (J367-1)</f>
        <v>#N/A</v>
      </c>
      <c r="K368" s="261"/>
      <c r="L368" s="262"/>
      <c r="M368" s="274"/>
      <c r="N368" s="274"/>
      <c r="O368" s="262"/>
      <c r="P368" s="303"/>
      <c r="Q368" s="262"/>
    </row>
    <row r="369">
      <c r="E369" s="266"/>
      <c r="F369" s="266"/>
      <c r="G369" s="266"/>
      <c r="H369" s="336" t="s">
        <v>266</v>
      </c>
      <c r="I369" s="305"/>
      <c r="J369" s="321" t="str">
        <f>J368*J367</f>
        <v>#N/A</v>
      </c>
      <c r="K369" s="270"/>
      <c r="L369" s="269"/>
      <c r="M369" s="271"/>
      <c r="N369" s="271"/>
      <c r="O369" s="269"/>
      <c r="P369" s="440"/>
      <c r="Q369" s="269"/>
    </row>
    <row r="370">
      <c r="E370" s="266"/>
      <c r="F370" s="266"/>
      <c r="G370" s="266"/>
      <c r="H370" s="404" t="s">
        <v>267</v>
      </c>
      <c r="I370" s="222"/>
      <c r="J370" s="323" t="str">
        <f>IFS(J367=8,12,
J367=4,4,
J367=2,1,
J367=1,0,
TRUE,NA())</f>
        <v>#N/A</v>
      </c>
      <c r="K370" s="261"/>
      <c r="L370" s="262"/>
      <c r="M370" s="274"/>
      <c r="N370" s="274"/>
      <c r="O370" s="262"/>
      <c r="P370" s="303"/>
      <c r="Q370" s="262"/>
    </row>
    <row r="371">
      <c r="E371" s="266"/>
      <c r="F371" s="266"/>
      <c r="G371" s="266"/>
      <c r="H371" s="538" t="s">
        <v>268</v>
      </c>
      <c r="I371" s="305"/>
      <c r="J371" s="543" t="s">
        <v>714</v>
      </c>
      <c r="K371" s="270"/>
      <c r="L371" s="269"/>
      <c r="M371" s="271"/>
      <c r="N371" s="271"/>
      <c r="O371" s="269"/>
      <c r="P371" s="440"/>
      <c r="Q371" s="269"/>
    </row>
    <row r="372">
      <c r="E372" s="266"/>
      <c r="F372" s="266"/>
      <c r="G372" s="277"/>
      <c r="H372" s="544" t="s">
        <v>269</v>
      </c>
      <c r="I372" s="545"/>
      <c r="J372" s="329" t="str">
        <f>ALL_GATHER_CHIP2CHIP_TIME_MS2(J369 * J371, J370)</f>
        <v>#N/A</v>
      </c>
      <c r="K372" s="261"/>
      <c r="L372" s="262"/>
      <c r="M372" s="274"/>
      <c r="N372" s="274"/>
      <c r="O372" s="262"/>
      <c r="P372" s="303"/>
      <c r="Q372" s="262"/>
    </row>
    <row r="373">
      <c r="E373" s="266"/>
      <c r="F373" s="266"/>
      <c r="G373" s="384" t="s">
        <v>330</v>
      </c>
      <c r="H373" s="336" t="s">
        <v>264</v>
      </c>
      <c r="I373" s="313"/>
      <c r="J373" s="409" t="str">
        <f>HW_SPEC("# of TensorCore per Chip")</f>
        <v>#N/A</v>
      </c>
      <c r="K373" s="270"/>
      <c r="L373" s="269"/>
      <c r="M373" s="271"/>
      <c r="N373" s="271"/>
      <c r="O373" s="269"/>
      <c r="P373" s="440"/>
      <c r="Q373" s="269"/>
    </row>
    <row r="374">
      <c r="E374" s="266"/>
      <c r="F374" s="266"/>
      <c r="G374" s="266"/>
      <c r="H374" s="404" t="s">
        <v>265</v>
      </c>
      <c r="I374" s="317"/>
      <c r="J374" s="316" t="str">
        <f> P363 / J373 * (J373-1)</f>
        <v>#N/A</v>
      </c>
      <c r="K374" s="261"/>
      <c r="L374" s="262"/>
      <c r="M374" s="274"/>
      <c r="N374" s="274"/>
      <c r="O374" s="262"/>
      <c r="P374" s="303"/>
      <c r="Q374" s="262"/>
    </row>
    <row r="375">
      <c r="E375" s="266"/>
      <c r="F375" s="266"/>
      <c r="G375" s="266"/>
      <c r="H375" s="336" t="s">
        <v>266</v>
      </c>
      <c r="I375" s="313"/>
      <c r="J375" s="321" t="str">
        <f>J374*J373</f>
        <v>#N/A</v>
      </c>
      <c r="K375" s="270"/>
      <c r="L375" s="269"/>
      <c r="M375" s="271"/>
      <c r="N375" s="271"/>
      <c r="O375" s="269"/>
      <c r="P375" s="440"/>
      <c r="Q375" s="269"/>
    </row>
    <row r="376">
      <c r="E376" s="266"/>
      <c r="F376" s="266"/>
      <c r="G376" s="266"/>
      <c r="H376" s="546" t="s">
        <v>269</v>
      </c>
      <c r="I376" s="547"/>
      <c r="J376" s="548" t="str">
        <f>ALL_GATHER_CORE2CORE_TIME_MS(J375)</f>
        <v>#N/A</v>
      </c>
      <c r="K376" s="261"/>
      <c r="L376" s="262"/>
      <c r="M376" s="274"/>
      <c r="N376" s="274"/>
      <c r="O376" s="262"/>
      <c r="P376" s="303"/>
      <c r="Q376" s="262"/>
    </row>
    <row r="377">
      <c r="E377" s="266"/>
      <c r="F377" s="266"/>
      <c r="G377" s="277"/>
      <c r="H377" s="549" t="s">
        <v>331</v>
      </c>
      <c r="I377" s="550"/>
      <c r="J377" s="551" t="str">
        <f>J376/J367</f>
        <v>#N/A</v>
      </c>
      <c r="K377" s="270"/>
      <c r="L377" s="269"/>
      <c r="M377" s="271"/>
      <c r="N377" s="271"/>
      <c r="O377" s="269"/>
      <c r="P377" s="440"/>
      <c r="Q377" s="269"/>
    </row>
    <row r="378">
      <c r="E378" s="266"/>
      <c r="F378" s="266"/>
      <c r="G378" s="328" t="s">
        <v>274</v>
      </c>
      <c r="H378" s="552" t="str">
        <f>J372+J377</f>
        <v>#N/A</v>
      </c>
      <c r="I378" s="222"/>
      <c r="J378" s="553"/>
      <c r="K378" s="261"/>
      <c r="L378" s="262"/>
      <c r="M378" s="274"/>
      <c r="N378" s="274"/>
      <c r="O378" s="262"/>
      <c r="P378" s="303"/>
      <c r="Q378" s="262"/>
    </row>
    <row r="379">
      <c r="E379" s="266"/>
      <c r="F379" s="266"/>
      <c r="G379" s="533"/>
      <c r="H379" s="554"/>
      <c r="I379" s="419"/>
      <c r="J379" s="270"/>
      <c r="K379" s="270"/>
      <c r="L379" s="271"/>
      <c r="M379" s="271"/>
      <c r="N379" s="271"/>
      <c r="O379" s="270"/>
      <c r="P379" s="440"/>
      <c r="Q379" s="305"/>
    </row>
    <row r="380">
      <c r="E380" s="266"/>
      <c r="F380" s="266"/>
      <c r="G380" s="555" t="s">
        <v>332</v>
      </c>
      <c r="H380" s="556" t="s">
        <v>325</v>
      </c>
      <c r="I380" s="513"/>
      <c r="J380" s="374"/>
      <c r="K380" s="374"/>
      <c r="L380" s="375"/>
      <c r="M380" s="375"/>
      <c r="N380" s="375"/>
      <c r="O380" s="374"/>
      <c r="P380" s="536"/>
      <c r="Q380" s="504"/>
    </row>
    <row r="381">
      <c r="E381" s="266"/>
      <c r="F381" s="266"/>
      <c r="G381" s="523" t="s">
        <v>298</v>
      </c>
      <c r="H381" s="557" t="str">
        <f>IFS(H380=G339,H346,H380=G348,H359,H380=G361,H378, TRUE,0)</f>
        <v>#N/A</v>
      </c>
      <c r="I381" s="513"/>
      <c r="J381" s="374"/>
      <c r="K381" s="374"/>
      <c r="L381" s="375"/>
      <c r="M381" s="375"/>
      <c r="N381" s="375"/>
      <c r="O381" s="374"/>
      <c r="P381" s="536"/>
      <c r="Q381" s="504"/>
    </row>
    <row r="382">
      <c r="E382" s="266"/>
      <c r="F382" s="266"/>
      <c r="G382" s="378" t="s">
        <v>283</v>
      </c>
      <c r="H382" s="558" t="str">
        <f>IFS(PARAMS("topo")="2x2x2", (2+2+2)/2,
PARAMS("topo")="2x2", (2+2)/2,
TRUE, NA())</f>
        <v>#N/A</v>
      </c>
      <c r="I382" s="386"/>
      <c r="J382" s="380"/>
      <c r="K382" s="380"/>
      <c r="L382" s="381"/>
      <c r="M382" s="381"/>
      <c r="N382" s="381"/>
      <c r="O382" s="380"/>
      <c r="P382" s="394"/>
      <c r="Q382" s="172"/>
    </row>
    <row r="383">
      <c r="E383" s="277"/>
      <c r="F383" s="277"/>
      <c r="G383" s="372" t="s">
        <v>284</v>
      </c>
      <c r="H383" s="373" t="str">
        <f>IF(H380="No Collectives", 0, H382 * HW_SPEC("Chip-to-Chip ICI Latency (ms)"))</f>
        <v>#N/A</v>
      </c>
      <c r="I383" s="513"/>
      <c r="J383" s="374"/>
      <c r="K383" s="374"/>
      <c r="L383" s="375"/>
      <c r="M383" s="375"/>
      <c r="N383" s="375"/>
      <c r="O383" s="374"/>
      <c r="P383" s="536"/>
      <c r="Q383" s="504"/>
    </row>
    <row r="384">
      <c r="E384" s="258" t="s">
        <v>334</v>
      </c>
      <c r="F384" s="559" t="s">
        <v>249</v>
      </c>
      <c r="G384" s="260"/>
      <c r="H384" s="298" t="s">
        <v>238</v>
      </c>
      <c r="I384" s="290" t="s">
        <v>239</v>
      </c>
      <c r="J384" s="290"/>
      <c r="K384" s="195" t="s">
        <v>40</v>
      </c>
      <c r="L384" s="195" t="s">
        <v>159</v>
      </c>
      <c r="M384" s="398" t="s">
        <v>125</v>
      </c>
      <c r="N384" s="290" t="s">
        <v>240</v>
      </c>
      <c r="O384" s="560" t="str">
        <f>EXTRACT_ACTIVATION_DTYPE(PARAMS("moe_dtype"))</f>
        <v>fp8</v>
      </c>
      <c r="P384" s="301"/>
      <c r="Q384" s="291" t="b">
        <v>0</v>
      </c>
    </row>
    <row r="385">
      <c r="E385" s="266"/>
      <c r="F385" s="267"/>
      <c r="G385" s="268"/>
      <c r="H385" s="300" t="s">
        <v>242</v>
      </c>
      <c r="I385" s="290" t="s">
        <v>239</v>
      </c>
      <c r="J385" s="289"/>
      <c r="K385" s="290">
        <f t="shared" ref="K385:M385" si="77">PARAMS(K384)</f>
        <v>2048</v>
      </c>
      <c r="L385" s="290">
        <f t="shared" si="77"/>
        <v>8</v>
      </c>
      <c r="M385" s="290">
        <f t="shared" si="77"/>
        <v>7168</v>
      </c>
      <c r="N385" s="290" t="s">
        <v>240</v>
      </c>
      <c r="O385" s="266"/>
      <c r="P385" s="301">
        <f>SIZEOF_IN_MIB(J385:M385, O384)</f>
        <v>112</v>
      </c>
      <c r="Q385" s="266"/>
    </row>
    <row r="386">
      <c r="E386" s="266"/>
      <c r="F386" s="267"/>
      <c r="G386" s="268"/>
      <c r="H386" s="561" t="s">
        <v>244</v>
      </c>
      <c r="I386" s="289" t="s">
        <v>239</v>
      </c>
      <c r="J386" s="290"/>
      <c r="K386" s="195" t="s">
        <v>32</v>
      </c>
      <c r="L386" s="195"/>
      <c r="M386" s="195" t="s">
        <v>33</v>
      </c>
      <c r="N386" s="289" t="s">
        <v>240</v>
      </c>
      <c r="O386" s="266"/>
      <c r="P386" s="301"/>
      <c r="Q386" s="266"/>
    </row>
    <row r="387">
      <c r="E387" s="266"/>
      <c r="F387" s="278"/>
      <c r="G387" s="279"/>
      <c r="H387" s="302" t="s">
        <v>246</v>
      </c>
      <c r="I387" s="274" t="s">
        <v>239</v>
      </c>
      <c r="J387" s="261"/>
      <c r="K387" s="274">
        <f t="shared" ref="K387:M387" si="78">K385/SHARDING(K386)</f>
        <v>256</v>
      </c>
      <c r="L387" s="274">
        <f t="shared" si="78"/>
        <v>8</v>
      </c>
      <c r="M387" s="274">
        <f t="shared" si="78"/>
        <v>3584</v>
      </c>
      <c r="N387" s="274" t="s">
        <v>240</v>
      </c>
      <c r="O387" s="241"/>
      <c r="P387" s="303">
        <f>SIZEOF_IN_MIB(J387:M387, O384)</f>
        <v>7</v>
      </c>
      <c r="Q387" s="241"/>
      <c r="R387" s="426"/>
      <c r="S387" s="426"/>
    </row>
    <row r="388">
      <c r="E388" s="266"/>
      <c r="F388" s="562" t="s">
        <v>253</v>
      </c>
      <c r="G388" s="260"/>
      <c r="H388" s="449" t="s">
        <v>238</v>
      </c>
      <c r="I388" s="271" t="s">
        <v>239</v>
      </c>
      <c r="J388" s="269">
        <v>2.0</v>
      </c>
      <c r="K388" s="269" t="s">
        <v>131</v>
      </c>
      <c r="L388" s="488" t="s">
        <v>125</v>
      </c>
      <c r="M388" s="269" t="s">
        <v>129</v>
      </c>
      <c r="N388" s="271" t="s">
        <v>240</v>
      </c>
      <c r="O388" s="563" t="str">
        <f>EXTRACT_WEIGHT_DTYPE(PARAMS("moe_dtype"))</f>
        <v>fp4</v>
      </c>
      <c r="P388" s="440"/>
      <c r="Q388" s="399" t="b">
        <v>0</v>
      </c>
      <c r="R388" s="427"/>
      <c r="S388" s="427"/>
    </row>
    <row r="389">
      <c r="E389" s="266"/>
      <c r="F389" s="267"/>
      <c r="G389" s="268"/>
      <c r="H389" s="302" t="s">
        <v>242</v>
      </c>
      <c r="I389" s="274" t="s">
        <v>239</v>
      </c>
      <c r="J389" s="274">
        <f t="shared" ref="J389:M389" si="79">PARAMS(J388)</f>
        <v>2</v>
      </c>
      <c r="K389" s="274">
        <f t="shared" si="79"/>
        <v>256</v>
      </c>
      <c r="L389" s="274">
        <f t="shared" si="79"/>
        <v>7168</v>
      </c>
      <c r="M389" s="274">
        <f t="shared" si="79"/>
        <v>2048</v>
      </c>
      <c r="N389" s="274" t="s">
        <v>240</v>
      </c>
      <c r="O389" s="275"/>
      <c r="P389" s="303">
        <f>SIZEOF_IN_MIB(J389:M389, O388)</f>
        <v>3584</v>
      </c>
      <c r="Q389" s="275"/>
      <c r="R389" s="426"/>
      <c r="S389" s="426"/>
    </row>
    <row r="390">
      <c r="E390" s="266"/>
      <c r="F390" s="267"/>
      <c r="G390" s="268"/>
      <c r="H390" s="449" t="s">
        <v>244</v>
      </c>
      <c r="I390" s="271"/>
      <c r="J390" s="270"/>
      <c r="K390" s="269"/>
      <c r="L390" s="269" t="s">
        <v>33</v>
      </c>
      <c r="M390" s="269"/>
      <c r="N390" s="271" t="s">
        <v>240</v>
      </c>
      <c r="O390" s="272"/>
      <c r="P390" s="440"/>
      <c r="Q390" s="272"/>
      <c r="S390" s="908" t="s">
        <v>786</v>
      </c>
    </row>
    <row r="391">
      <c r="E391" s="266"/>
      <c r="F391" s="278"/>
      <c r="G391" s="279"/>
      <c r="H391" s="534" t="s">
        <v>246</v>
      </c>
      <c r="I391" s="274" t="s">
        <v>239</v>
      </c>
      <c r="J391" s="274">
        <f t="shared" ref="J391:M391" si="80">J389/SHARDING(J390)</f>
        <v>2</v>
      </c>
      <c r="K391" s="274">
        <f t="shared" si="80"/>
        <v>256</v>
      </c>
      <c r="L391" s="274">
        <f t="shared" si="80"/>
        <v>3584</v>
      </c>
      <c r="M391" s="274">
        <f t="shared" si="80"/>
        <v>2048</v>
      </c>
      <c r="N391" s="274" t="s">
        <v>240</v>
      </c>
      <c r="O391" s="241"/>
      <c r="P391" s="303">
        <f>SIZEOF_IN_MIB(J391:M391, O388)</f>
        <v>1792</v>
      </c>
      <c r="Q391" s="241"/>
      <c r="R391" s="909" t="s">
        <v>787</v>
      </c>
      <c r="S391" s="909" t="s">
        <v>788</v>
      </c>
    </row>
    <row r="392">
      <c r="E392" s="266"/>
      <c r="F392" s="562" t="s">
        <v>257</v>
      </c>
      <c r="G392" s="260"/>
      <c r="H392" s="449" t="s">
        <v>238</v>
      </c>
      <c r="I392" s="271" t="s">
        <v>239</v>
      </c>
      <c r="J392" s="269">
        <v>2.0</v>
      </c>
      <c r="K392" s="269" t="s">
        <v>40</v>
      </c>
      <c r="L392" s="269" t="s">
        <v>159</v>
      </c>
      <c r="M392" s="269" t="s">
        <v>129</v>
      </c>
      <c r="N392" s="271" t="s">
        <v>240</v>
      </c>
      <c r="O392" s="478" t="s">
        <v>82</v>
      </c>
      <c r="P392" s="440"/>
      <c r="Q392" s="399" t="b">
        <v>0</v>
      </c>
      <c r="R392" s="427"/>
      <c r="S392" s="427"/>
    </row>
    <row r="393">
      <c r="E393" s="266"/>
      <c r="F393" s="267"/>
      <c r="G393" s="268"/>
      <c r="H393" s="302" t="s">
        <v>242</v>
      </c>
      <c r="I393" s="274" t="s">
        <v>239</v>
      </c>
      <c r="J393" s="274">
        <f t="shared" ref="J393:M393" si="81">PARAMS(J392)</f>
        <v>2</v>
      </c>
      <c r="K393" s="274">
        <f t="shared" si="81"/>
        <v>2048</v>
      </c>
      <c r="L393" s="274">
        <f t="shared" si="81"/>
        <v>8</v>
      </c>
      <c r="M393" s="274">
        <f t="shared" si="81"/>
        <v>2048</v>
      </c>
      <c r="N393" s="274" t="s">
        <v>240</v>
      </c>
      <c r="O393" s="275"/>
      <c r="P393" s="303">
        <f>SIZEOF_IN_MIB(J393:M393, O392)</f>
        <v>128</v>
      </c>
      <c r="Q393" s="275"/>
      <c r="R393" s="426"/>
      <c r="S393" s="426"/>
    </row>
    <row r="394">
      <c r="E394" s="266"/>
      <c r="F394" s="267"/>
      <c r="G394" s="268"/>
      <c r="H394" s="449" t="s">
        <v>244</v>
      </c>
      <c r="I394" s="271" t="s">
        <v>239</v>
      </c>
      <c r="J394" s="270"/>
      <c r="K394" s="269" t="s">
        <v>32</v>
      </c>
      <c r="L394" s="269"/>
      <c r="M394" s="269" t="s">
        <v>143</v>
      </c>
      <c r="N394" s="271" t="s">
        <v>240</v>
      </c>
      <c r="O394" s="272"/>
      <c r="P394" s="440"/>
      <c r="Q394" s="272"/>
      <c r="R394" s="427"/>
      <c r="S394" s="427"/>
    </row>
    <row r="395">
      <c r="E395" s="266"/>
      <c r="F395" s="278"/>
      <c r="G395" s="279"/>
      <c r="H395" s="534" t="s">
        <v>246</v>
      </c>
      <c r="I395" s="274" t="s">
        <v>239</v>
      </c>
      <c r="J395" s="274">
        <f t="shared" ref="J395:M395" si="82">J393/SHARDING(J394)</f>
        <v>2</v>
      </c>
      <c r="K395" s="274">
        <f t="shared" si="82"/>
        <v>256</v>
      </c>
      <c r="L395" s="274">
        <f t="shared" si="82"/>
        <v>8</v>
      </c>
      <c r="M395" s="274">
        <f t="shared" si="82"/>
        <v>128</v>
      </c>
      <c r="N395" s="274" t="s">
        <v>240</v>
      </c>
      <c r="O395" s="241"/>
      <c r="P395" s="303">
        <f>SIZEOF_IN_MIB(J395:M395, O392)</f>
        <v>1</v>
      </c>
      <c r="Q395" s="241"/>
      <c r="R395" s="426"/>
      <c r="S395" s="426"/>
    </row>
    <row r="396">
      <c r="E396" s="266"/>
      <c r="F396" s="593" t="s">
        <v>789</v>
      </c>
      <c r="G396" s="523" t="s">
        <v>783</v>
      </c>
      <c r="H396" s="565" t="s">
        <v>790</v>
      </c>
      <c r="I396" s="564"/>
      <c r="J396" s="270"/>
      <c r="K396" s="270"/>
      <c r="L396" s="271"/>
      <c r="M396" s="271"/>
      <c r="N396" s="271"/>
      <c r="O396" s="270"/>
      <c r="P396" s="440"/>
      <c r="Q396" s="305"/>
      <c r="R396" s="428"/>
      <c r="S396" s="428"/>
    </row>
    <row r="397">
      <c r="E397" s="266"/>
      <c r="F397" s="593"/>
      <c r="G397" s="533" t="s">
        <v>296</v>
      </c>
      <c r="H397" s="481" t="str">
        <f>K386</f>
        <v>model</v>
      </c>
      <c r="I397" s="910"/>
      <c r="J397" s="261"/>
      <c r="K397" s="261"/>
      <c r="L397" s="274"/>
      <c r="M397" s="274"/>
      <c r="N397" s="274"/>
      <c r="O397" s="261"/>
      <c r="P397" s="303"/>
      <c r="Q397" s="222"/>
      <c r="R397" s="429"/>
      <c r="S397" s="429"/>
    </row>
    <row r="398">
      <c r="E398" s="266"/>
      <c r="F398" s="296" t="s">
        <v>335</v>
      </c>
      <c r="G398" s="533" t="s">
        <v>791</v>
      </c>
      <c r="H398" s="424" t="str">
        <f>L390</f>
        <v>data</v>
      </c>
      <c r="I398" s="564" t="s">
        <v>792</v>
      </c>
      <c r="J398" s="270"/>
      <c r="K398" s="270"/>
      <c r="L398" s="271"/>
      <c r="M398" s="271"/>
      <c r="N398" s="271"/>
      <c r="O398" s="270"/>
      <c r="P398" s="440"/>
      <c r="Q398" s="305"/>
      <c r="R398" s="428"/>
      <c r="S398" s="428"/>
    </row>
    <row r="399">
      <c r="E399" s="266"/>
      <c r="F399" s="266"/>
      <c r="G399" s="523" t="s">
        <v>338</v>
      </c>
      <c r="H399" s="565" t="s">
        <v>339</v>
      </c>
      <c r="I399" s="565"/>
      <c r="J399" s="374"/>
      <c r="K399" s="374"/>
      <c r="L399" s="375"/>
      <c r="M399" s="375"/>
      <c r="N399" s="375"/>
      <c r="O399" s="374"/>
      <c r="P399" s="536"/>
      <c r="Q399" s="504"/>
      <c r="R399" s="429"/>
      <c r="S399" s="429"/>
    </row>
    <row r="400">
      <c r="E400" s="266"/>
      <c r="F400" s="266"/>
      <c r="G400" s="526" t="s">
        <v>264</v>
      </c>
      <c r="H400" s="566">
        <f>SHARDING(H398)</f>
        <v>2</v>
      </c>
      <c r="I400" s="424"/>
      <c r="J400" s="270"/>
      <c r="K400" s="270"/>
      <c r="L400" s="271"/>
      <c r="M400" s="271"/>
      <c r="N400" s="271"/>
      <c r="O400" s="270"/>
      <c r="P400" s="440"/>
      <c r="Q400" s="305"/>
      <c r="R400" s="428"/>
      <c r="S400" s="428"/>
    </row>
    <row r="401">
      <c r="E401" s="266"/>
      <c r="F401" s="266"/>
      <c r="G401" s="526" t="s">
        <v>340</v>
      </c>
      <c r="H401" s="567">
        <f>P395/H400*(H400-1)</f>
        <v>0.5</v>
      </c>
      <c r="I401" s="481"/>
      <c r="J401" s="261"/>
      <c r="K401" s="261"/>
      <c r="L401" s="274"/>
      <c r="M401" s="274"/>
      <c r="N401" s="274"/>
      <c r="O401" s="261"/>
      <c r="P401" s="303"/>
      <c r="Q401" s="222"/>
      <c r="R401" s="429"/>
      <c r="S401" s="429"/>
    </row>
    <row r="402">
      <c r="E402" s="266"/>
      <c r="F402" s="266"/>
      <c r="G402" s="526" t="s">
        <v>341</v>
      </c>
      <c r="H402" s="568">
        <f>H401*H400</f>
        <v>1</v>
      </c>
      <c r="I402" s="424"/>
      <c r="J402" s="270"/>
      <c r="K402" s="270"/>
      <c r="L402" s="271"/>
      <c r="M402" s="271"/>
      <c r="N402" s="271"/>
      <c r="O402" s="270"/>
      <c r="P402" s="440"/>
      <c r="Q402" s="305"/>
      <c r="R402" s="428"/>
      <c r="S402" s="428"/>
    </row>
    <row r="403">
      <c r="E403" s="266"/>
      <c r="F403" s="266"/>
      <c r="G403" s="569" t="s">
        <v>342</v>
      </c>
      <c r="H403" s="570" t="s">
        <v>267</v>
      </c>
      <c r="I403" s="481"/>
      <c r="J403" s="571">
        <f>IFS(H400=8,12,
H400=4,4,
H400=2,1,
H400=1,0,
TRUE,NA())</f>
        <v>1</v>
      </c>
      <c r="K403" s="261"/>
      <c r="L403" s="274"/>
      <c r="M403" s="274"/>
      <c r="N403" s="274"/>
      <c r="O403" s="261"/>
      <c r="P403" s="303"/>
      <c r="Q403" s="222"/>
      <c r="R403" s="429"/>
      <c r="S403" s="429"/>
    </row>
    <row r="404">
      <c r="E404" s="266"/>
      <c r="F404" s="266"/>
      <c r="G404" s="266"/>
      <c r="H404" s="572" t="s">
        <v>343</v>
      </c>
      <c r="I404" s="305"/>
      <c r="J404" s="573" t="str">
        <f>HW_SPEC("# of TensorCore per Chip")</f>
        <v>#N/A</v>
      </c>
      <c r="K404" s="270"/>
      <c r="L404" s="271"/>
      <c r="M404" s="271"/>
      <c r="N404" s="271"/>
      <c r="O404" s="270"/>
      <c r="P404" s="440"/>
      <c r="Q404" s="305"/>
      <c r="R404" s="428"/>
      <c r="S404" s="428"/>
    </row>
    <row r="405">
      <c r="E405" s="266"/>
      <c r="F405" s="266"/>
      <c r="G405" s="277"/>
      <c r="H405" s="574" t="s">
        <v>269</v>
      </c>
      <c r="I405" s="481"/>
      <c r="J405" s="575" t="str">
        <f>REDUCE_SCATTER_CHIP2CHIP_TIME_MS2(H402*J404,J403)</f>
        <v>#N/A</v>
      </c>
      <c r="K405" s="261"/>
      <c r="L405" s="274"/>
      <c r="M405" s="274"/>
      <c r="N405" s="274"/>
      <c r="O405" s="261"/>
      <c r="P405" s="303"/>
      <c r="Q405" s="222"/>
      <c r="R405" s="429"/>
      <c r="S405" s="429"/>
    </row>
    <row r="406">
      <c r="E406" s="266"/>
      <c r="F406" s="266"/>
      <c r="G406" s="576" t="s">
        <v>344</v>
      </c>
      <c r="H406" s="577" t="s">
        <v>269</v>
      </c>
      <c r="I406" s="305"/>
      <c r="J406" s="578" t="str">
        <f>REDUCE_SCATTER_CORE2CORE_TIME_MS(H402)</f>
        <v>#N/A</v>
      </c>
      <c r="K406" s="270"/>
      <c r="L406" s="271"/>
      <c r="M406" s="271"/>
      <c r="N406" s="271"/>
      <c r="O406" s="270"/>
      <c r="P406" s="440"/>
      <c r="Q406" s="305"/>
      <c r="R406" s="428"/>
      <c r="S406" s="428"/>
    </row>
    <row r="407">
      <c r="E407" s="266"/>
      <c r="F407" s="266"/>
      <c r="G407" s="172"/>
      <c r="H407" s="222"/>
      <c r="I407" s="481"/>
      <c r="J407" s="261"/>
      <c r="K407" s="261"/>
      <c r="L407" s="274"/>
      <c r="M407" s="274"/>
      <c r="N407" s="274"/>
      <c r="O407" s="261"/>
      <c r="P407" s="303"/>
      <c r="Q407" s="222"/>
      <c r="R407" s="429"/>
      <c r="S407" s="429"/>
    </row>
    <row r="408">
      <c r="E408" s="266"/>
      <c r="F408" s="266"/>
      <c r="G408" s="523" t="s">
        <v>345</v>
      </c>
      <c r="H408" s="579" t="s">
        <v>346</v>
      </c>
      <c r="I408" s="580"/>
      <c r="J408" s="374"/>
      <c r="K408" s="374"/>
      <c r="L408" s="375"/>
      <c r="M408" s="375"/>
      <c r="N408" s="375"/>
      <c r="O408" s="374"/>
      <c r="P408" s="536"/>
      <c r="Q408" s="504"/>
      <c r="R408" s="428"/>
      <c r="S408" s="428"/>
    </row>
    <row r="409">
      <c r="E409" s="266"/>
      <c r="F409" s="266"/>
      <c r="G409" s="533" t="s">
        <v>347</v>
      </c>
      <c r="H409" s="581">
        <f>P395/2</f>
        <v>0.5</v>
      </c>
      <c r="I409" s="582"/>
      <c r="J409" s="380"/>
      <c r="K409" s="380"/>
      <c r="L409" s="381"/>
      <c r="M409" s="381"/>
      <c r="N409" s="381"/>
      <c r="O409" s="380"/>
      <c r="P409" s="394"/>
      <c r="Q409" s="172"/>
    </row>
    <row r="410">
      <c r="E410" s="266"/>
      <c r="F410" s="266"/>
      <c r="G410" s="172"/>
      <c r="H410" s="172"/>
      <c r="I410" s="582"/>
      <c r="J410" s="380"/>
      <c r="K410" s="380"/>
      <c r="L410" s="381"/>
      <c r="M410" s="381"/>
      <c r="N410" s="381"/>
      <c r="O410" s="380"/>
      <c r="P410" s="394"/>
      <c r="Q410" s="172"/>
    </row>
    <row r="411">
      <c r="E411" s="266"/>
      <c r="F411" s="266"/>
      <c r="G411" s="523" t="s">
        <v>215</v>
      </c>
      <c r="H411" s="579" t="s">
        <v>348</v>
      </c>
      <c r="I411" s="580"/>
      <c r="J411" s="374"/>
      <c r="K411" s="374"/>
      <c r="L411" s="375"/>
      <c r="M411" s="375"/>
      <c r="N411" s="375"/>
      <c r="O411" s="374"/>
      <c r="P411" s="536"/>
      <c r="Q411" s="504"/>
    </row>
    <row r="412">
      <c r="E412" s="266"/>
      <c r="F412" s="266"/>
      <c r="G412" s="526" t="s">
        <v>264</v>
      </c>
      <c r="H412" s="583">
        <f>H400</f>
        <v>2</v>
      </c>
      <c r="I412" s="582"/>
      <c r="J412" s="380"/>
      <c r="K412" s="380"/>
      <c r="L412" s="381"/>
      <c r="M412" s="381"/>
      <c r="N412" s="381"/>
      <c r="O412" s="380"/>
      <c r="P412" s="394"/>
      <c r="Q412" s="172"/>
    </row>
    <row r="413">
      <c r="E413" s="266"/>
      <c r="F413" s="266"/>
      <c r="G413" s="526" t="s">
        <v>349</v>
      </c>
      <c r="H413" s="584">
        <f>H409/H412 * (H412-1)</f>
        <v>0.25</v>
      </c>
      <c r="I413" s="582"/>
      <c r="J413" s="380"/>
      <c r="K413" s="380"/>
      <c r="L413" s="381"/>
      <c r="M413" s="381"/>
      <c r="N413" s="381"/>
      <c r="O413" s="380"/>
      <c r="P413" s="394"/>
      <c r="Q413" s="172"/>
    </row>
    <row r="414">
      <c r="E414" s="266"/>
      <c r="F414" s="266"/>
      <c r="G414" s="526" t="s">
        <v>266</v>
      </c>
      <c r="H414" s="584">
        <f>H413*H412</f>
        <v>0.5</v>
      </c>
      <c r="I414" s="582"/>
      <c r="J414" s="380"/>
      <c r="K414" s="380"/>
      <c r="L414" s="381"/>
      <c r="M414" s="381"/>
      <c r="N414" s="381"/>
      <c r="O414" s="380"/>
      <c r="P414" s="394"/>
      <c r="Q414" s="172"/>
    </row>
    <row r="415">
      <c r="E415" s="266"/>
      <c r="F415" s="266"/>
      <c r="G415" s="585" t="s">
        <v>342</v>
      </c>
      <c r="H415" s="311" t="s">
        <v>267</v>
      </c>
      <c r="I415" s="172"/>
      <c r="J415" s="586">
        <f>IFS(H412=8,12,
H412=4,4,
H412=2,1,
TRUE,NA())</f>
        <v>1</v>
      </c>
      <c r="K415" s="380"/>
      <c r="L415" s="381"/>
      <c r="M415" s="381"/>
      <c r="N415" s="381"/>
      <c r="O415" s="380"/>
      <c r="P415" s="394"/>
      <c r="Q415" s="172"/>
      <c r="S415" s="587"/>
    </row>
    <row r="416">
      <c r="E416" s="266"/>
      <c r="F416" s="266"/>
      <c r="G416" s="266"/>
      <c r="H416" s="311" t="s">
        <v>343</v>
      </c>
      <c r="I416" s="172"/>
      <c r="J416" s="588" t="str">
        <f>HW_SPEC("# of TensorCore per Chip")</f>
        <v>#N/A</v>
      </c>
      <c r="K416" s="380"/>
      <c r="L416" s="381"/>
      <c r="M416" s="381"/>
      <c r="N416" s="381"/>
      <c r="O416" s="380"/>
      <c r="P416" s="394"/>
      <c r="Q416" s="172"/>
    </row>
    <row r="417">
      <c r="E417" s="266"/>
      <c r="F417" s="266"/>
      <c r="G417" s="277"/>
      <c r="H417" s="328" t="s">
        <v>269</v>
      </c>
      <c r="I417" s="582"/>
      <c r="J417" s="589" t="str">
        <f>REDUCE_SCATTER_CHIP2CHIP_TIME_MS2(H414*J416,J415)</f>
        <v>#N/A</v>
      </c>
      <c r="K417" s="380"/>
      <c r="L417" s="381"/>
      <c r="M417" s="381"/>
      <c r="N417" s="381"/>
      <c r="O417" s="380"/>
      <c r="P417" s="394"/>
      <c r="Q417" s="172"/>
    </row>
    <row r="418">
      <c r="E418" s="266"/>
      <c r="F418" s="266"/>
      <c r="G418" s="590" t="s">
        <v>344</v>
      </c>
      <c r="H418" s="328" t="s">
        <v>269</v>
      </c>
      <c r="I418" s="582"/>
      <c r="J418" s="589" t="str">
        <f>REDUCE_SCATTER_CORE2CORE_TIME_MS(H414)</f>
        <v>#N/A</v>
      </c>
      <c r="K418" s="380"/>
      <c r="L418" s="381"/>
      <c r="M418" s="381"/>
      <c r="N418" s="381"/>
      <c r="O418" s="380"/>
      <c r="P418" s="394"/>
      <c r="Q418" s="172"/>
    </row>
    <row r="419">
      <c r="E419" s="266"/>
      <c r="F419" s="266"/>
      <c r="G419" s="526"/>
      <c r="H419" s="591"/>
      <c r="I419" s="582"/>
      <c r="J419" s="380"/>
      <c r="K419" s="380"/>
      <c r="L419" s="381"/>
      <c r="M419" s="381"/>
      <c r="N419" s="381"/>
      <c r="O419" s="380"/>
      <c r="P419" s="394"/>
      <c r="Q419" s="172"/>
    </row>
    <row r="420">
      <c r="E420" s="266"/>
      <c r="F420" s="266"/>
      <c r="G420" s="523" t="s">
        <v>350</v>
      </c>
      <c r="H420" s="592" t="s">
        <v>344</v>
      </c>
      <c r="I420" s="580"/>
      <c r="J420" s="374"/>
      <c r="K420" s="374"/>
      <c r="L420" s="375"/>
      <c r="M420" s="375"/>
      <c r="N420" s="375"/>
      <c r="O420" s="374"/>
      <c r="P420" s="536"/>
      <c r="Q420" s="504"/>
    </row>
    <row r="421">
      <c r="E421" s="266"/>
      <c r="F421" s="266"/>
      <c r="G421" s="593" t="s">
        <v>352</v>
      </c>
      <c r="H421" s="594" t="str">
        <f>IFS(H420=G403,J405,
H420=G406,J406 ,
TRUE,0)</f>
        <v>#N/A</v>
      </c>
      <c r="I421" s="582"/>
      <c r="J421" s="380"/>
      <c r="K421" s="380"/>
      <c r="L421" s="381"/>
      <c r="M421" s="381"/>
      <c r="N421" s="381"/>
      <c r="O421" s="380"/>
      <c r="P421" s="394"/>
      <c r="Q421" s="172"/>
    </row>
    <row r="422">
      <c r="E422" s="266"/>
      <c r="F422" s="266"/>
      <c r="G422" s="593" t="s">
        <v>353</v>
      </c>
      <c r="H422" s="594" t="str">
        <f>IFS(H420=G415,J417,
H420=G418,J418 ,
TRUE,0)</f>
        <v>#N/A</v>
      </c>
      <c r="I422" s="582"/>
      <c r="J422" s="380"/>
      <c r="K422" s="380"/>
      <c r="L422" s="381"/>
      <c r="M422" s="381"/>
      <c r="N422" s="381"/>
      <c r="O422" s="380"/>
      <c r="P422" s="394"/>
      <c r="Q422" s="172"/>
    </row>
    <row r="423">
      <c r="E423" s="266"/>
      <c r="F423" s="277"/>
      <c r="G423" s="523" t="s">
        <v>298</v>
      </c>
      <c r="H423" s="557" t="str">
        <f>SUM(H421:H422)</f>
        <v>#N/A</v>
      </c>
      <c r="I423" s="513"/>
      <c r="J423" s="374"/>
      <c r="K423" s="374"/>
      <c r="L423" s="375"/>
      <c r="M423" s="375"/>
      <c r="N423" s="375"/>
      <c r="O423" s="374"/>
      <c r="P423" s="536"/>
      <c r="Q423" s="504"/>
    </row>
    <row r="424">
      <c r="E424" s="266"/>
      <c r="F424" s="541" t="s">
        <v>285</v>
      </c>
      <c r="G424" s="533" t="s">
        <v>286</v>
      </c>
      <c r="H424" s="595" t="str">
        <f>VLOOKUP(O384&amp;","&amp;O388,$T$3:$W$12,4, FALSE)</f>
        <v>fp8</v>
      </c>
      <c r="I424" s="386"/>
      <c r="J424" s="380"/>
      <c r="K424" s="380"/>
      <c r="L424" s="381"/>
      <c r="M424" s="381"/>
      <c r="N424" s="381"/>
      <c r="O424" s="380"/>
      <c r="P424" s="394"/>
      <c r="Q424" s="172"/>
    </row>
    <row r="425">
      <c r="E425" s="266"/>
      <c r="F425" s="266"/>
      <c r="G425" s="533" t="s">
        <v>360</v>
      </c>
      <c r="H425" s="599" t="str">
        <f>CALCULATE_FLOPS(J387:M387,J391:M391,L391,K391,H424)</f>
        <v>#N/A</v>
      </c>
      <c r="I425" s="386"/>
      <c r="J425" s="380"/>
      <c r="K425" s="380"/>
      <c r="L425" s="381"/>
      <c r="M425" s="381"/>
      <c r="N425" s="381"/>
      <c r="O425" s="380"/>
      <c r="P425" s="394"/>
      <c r="Q425" s="172"/>
    </row>
    <row r="426">
      <c r="E426" s="266"/>
      <c r="F426" s="277"/>
      <c r="G426" s="600" t="s">
        <v>288</v>
      </c>
      <c r="H426" s="601" t="str">
        <f>COMPUTE_TIME_MS(H425, H424)</f>
        <v>#N/A</v>
      </c>
      <c r="I426" s="390"/>
      <c r="J426" s="391"/>
      <c r="K426" s="391"/>
      <c r="L426" s="392"/>
      <c r="M426" s="392"/>
      <c r="N426" s="392"/>
      <c r="O426" s="391"/>
      <c r="P426" s="602"/>
      <c r="Q426" s="172"/>
    </row>
    <row r="427">
      <c r="E427" s="266"/>
      <c r="F427" s="541" t="s">
        <v>289</v>
      </c>
      <c r="G427" s="595" t="s">
        <v>290</v>
      </c>
      <c r="H427" s="603">
        <f>IF(Q384,0,P387)+IF(Q388,0,P391)+IF(Q392,0,P395 / 2)</f>
        <v>1799.5</v>
      </c>
      <c r="I427" s="380"/>
      <c r="J427" s="380"/>
      <c r="K427" s="380"/>
      <c r="L427" s="381"/>
      <c r="M427" s="381"/>
      <c r="N427" s="381"/>
      <c r="O427" s="380"/>
      <c r="P427" s="394"/>
      <c r="Q427" s="172"/>
    </row>
    <row r="428">
      <c r="E428" s="277"/>
      <c r="F428" s="277"/>
      <c r="G428" s="604" t="s">
        <v>291</v>
      </c>
      <c r="H428" s="601" t="str">
        <f>HBM_TIME_MS(H427)</f>
        <v>#N/A</v>
      </c>
      <c r="I428" s="391"/>
      <c r="J428" s="391"/>
      <c r="K428" s="391"/>
      <c r="L428" s="392"/>
      <c r="M428" s="392"/>
      <c r="N428" s="392"/>
      <c r="O428" s="391"/>
      <c r="P428" s="602"/>
      <c r="Q428" s="172"/>
    </row>
    <row r="429">
      <c r="E429" s="258" t="s">
        <v>361</v>
      </c>
      <c r="F429" s="559" t="s">
        <v>249</v>
      </c>
      <c r="G429" s="260"/>
      <c r="H429" s="298" t="s">
        <v>238</v>
      </c>
      <c r="I429" s="290" t="s">
        <v>239</v>
      </c>
      <c r="J429" s="195"/>
      <c r="K429" s="195" t="s">
        <v>40</v>
      </c>
      <c r="L429" s="195" t="s">
        <v>159</v>
      </c>
      <c r="M429" s="398" t="s">
        <v>129</v>
      </c>
      <c r="N429" s="290" t="s">
        <v>240</v>
      </c>
      <c r="O429" s="560" t="str">
        <f>EXTRACT_ACTIVATION_DTYPE(PARAMS("moe_dtype"))</f>
        <v>fp8</v>
      </c>
      <c r="P429" s="301"/>
      <c r="Q429" s="291" t="b">
        <v>0</v>
      </c>
    </row>
    <row r="430">
      <c r="E430" s="266"/>
      <c r="F430" s="267"/>
      <c r="G430" s="268"/>
      <c r="H430" s="300" t="s">
        <v>242</v>
      </c>
      <c r="I430" s="290" t="s">
        <v>239</v>
      </c>
      <c r="J430" s="289"/>
      <c r="K430" s="290">
        <f t="shared" ref="K430:M430" si="83">PARAMS(K429)</f>
        <v>2048</v>
      </c>
      <c r="L430" s="290">
        <f t="shared" si="83"/>
        <v>8</v>
      </c>
      <c r="M430" s="290">
        <f t="shared" si="83"/>
        <v>2048</v>
      </c>
      <c r="N430" s="290" t="s">
        <v>240</v>
      </c>
      <c r="O430" s="266"/>
      <c r="P430" s="301">
        <f>SIZEOF_IN_MIB(J430:M430, O429)</f>
        <v>32</v>
      </c>
      <c r="Q430" s="266"/>
    </row>
    <row r="431">
      <c r="E431" s="266"/>
      <c r="F431" s="267"/>
      <c r="G431" s="268"/>
      <c r="H431" s="561" t="s">
        <v>244</v>
      </c>
      <c r="I431" s="289" t="s">
        <v>239</v>
      </c>
      <c r="J431" s="290"/>
      <c r="K431" s="195"/>
      <c r="L431" s="195"/>
      <c r="M431" s="195" t="s">
        <v>32</v>
      </c>
      <c r="N431" s="289" t="s">
        <v>240</v>
      </c>
      <c r="O431" s="266"/>
      <c r="P431" s="301"/>
      <c r="Q431" s="266"/>
    </row>
    <row r="432">
      <c r="E432" s="266"/>
      <c r="F432" s="278"/>
      <c r="G432" s="279"/>
      <c r="H432" s="300" t="s">
        <v>246</v>
      </c>
      <c r="I432" s="289" t="s">
        <v>239</v>
      </c>
      <c r="J432" s="290"/>
      <c r="K432" s="289">
        <f t="shared" ref="K432:M432" si="84">K430/SHARDING(K431)</f>
        <v>2048</v>
      </c>
      <c r="L432" s="289">
        <f t="shared" si="84"/>
        <v>8</v>
      </c>
      <c r="M432" s="289">
        <f t="shared" si="84"/>
        <v>256</v>
      </c>
      <c r="N432" s="289" t="s">
        <v>240</v>
      </c>
      <c r="O432" s="241"/>
      <c r="P432" s="301">
        <f>SIZEOF_IN_MIB(J432:M432, O429)</f>
        <v>4</v>
      </c>
      <c r="Q432" s="277"/>
    </row>
    <row r="433">
      <c r="E433" s="266"/>
      <c r="F433" s="562" t="s">
        <v>253</v>
      </c>
      <c r="G433" s="260"/>
      <c r="H433" s="561" t="s">
        <v>238</v>
      </c>
      <c r="I433" s="289" t="s">
        <v>239</v>
      </c>
      <c r="J433" s="290"/>
      <c r="K433" s="195" t="s">
        <v>131</v>
      </c>
      <c r="L433" s="398" t="s">
        <v>129</v>
      </c>
      <c r="M433" s="195" t="s">
        <v>125</v>
      </c>
      <c r="N433" s="289" t="s">
        <v>240</v>
      </c>
      <c r="O433" s="563" t="str">
        <f>EXTRACT_WEIGHT_DTYPE(PARAMS("moe_dtype"))</f>
        <v>fp4</v>
      </c>
      <c r="P433" s="301"/>
      <c r="Q433" s="291" t="b">
        <v>0</v>
      </c>
    </row>
    <row r="434">
      <c r="E434" s="266"/>
      <c r="F434" s="267"/>
      <c r="G434" s="268"/>
      <c r="H434" s="300" t="s">
        <v>242</v>
      </c>
      <c r="I434" s="289" t="s">
        <v>239</v>
      </c>
      <c r="J434" s="290"/>
      <c r="K434" s="289">
        <f t="shared" ref="K434:M434" si="85">PARAMS(K433)</f>
        <v>256</v>
      </c>
      <c r="L434" s="289">
        <f t="shared" si="85"/>
        <v>2048</v>
      </c>
      <c r="M434" s="289">
        <f t="shared" si="85"/>
        <v>7168</v>
      </c>
      <c r="N434" s="289" t="s">
        <v>240</v>
      </c>
      <c r="O434" s="275"/>
      <c r="P434" s="301">
        <f>SIZEOF_IN_MIB(J434:M434, O433)</f>
        <v>1792</v>
      </c>
      <c r="Q434" s="266"/>
    </row>
    <row r="435">
      <c r="E435" s="266"/>
      <c r="F435" s="267"/>
      <c r="G435" s="268"/>
      <c r="H435" s="561" t="s">
        <v>244</v>
      </c>
      <c r="I435" s="289" t="s">
        <v>239</v>
      </c>
      <c r="J435" s="290"/>
      <c r="K435" s="195"/>
      <c r="L435" s="195" t="s">
        <v>32</v>
      </c>
      <c r="M435" s="195" t="s">
        <v>33</v>
      </c>
      <c r="N435" s="289" t="s">
        <v>240</v>
      </c>
      <c r="O435" s="272"/>
      <c r="P435" s="301"/>
      <c r="Q435" s="266"/>
    </row>
    <row r="436">
      <c r="E436" s="266"/>
      <c r="F436" s="278"/>
      <c r="G436" s="279"/>
      <c r="H436" s="561" t="s">
        <v>246</v>
      </c>
      <c r="I436" s="289" t="s">
        <v>239</v>
      </c>
      <c r="J436" s="290"/>
      <c r="K436" s="289">
        <f t="shared" ref="K436:M436" si="86">K434/SHARDING(K435)</f>
        <v>256</v>
      </c>
      <c r="L436" s="289">
        <f t="shared" si="86"/>
        <v>256</v>
      </c>
      <c r="M436" s="289">
        <f t="shared" si="86"/>
        <v>3584</v>
      </c>
      <c r="N436" s="289" t="s">
        <v>240</v>
      </c>
      <c r="O436" s="241"/>
      <c r="P436" s="301">
        <f>SIZEOF_IN_MIB(J436:M436, O433)</f>
        <v>112</v>
      </c>
      <c r="Q436" s="277"/>
    </row>
    <row r="437">
      <c r="E437" s="266"/>
      <c r="F437" s="562" t="s">
        <v>257</v>
      </c>
      <c r="G437" s="260"/>
      <c r="H437" s="561" t="s">
        <v>238</v>
      </c>
      <c r="I437" s="289" t="s">
        <v>239</v>
      </c>
      <c r="J437" s="290"/>
      <c r="K437" s="195" t="s">
        <v>40</v>
      </c>
      <c r="L437" s="195" t="s">
        <v>159</v>
      </c>
      <c r="M437" s="195" t="s">
        <v>125</v>
      </c>
      <c r="N437" s="289" t="s">
        <v>240</v>
      </c>
      <c r="O437" s="605" t="s">
        <v>82</v>
      </c>
      <c r="P437" s="301"/>
      <c r="Q437" s="291" t="b">
        <v>0</v>
      </c>
    </row>
    <row r="438">
      <c r="E438" s="266"/>
      <c r="F438" s="267"/>
      <c r="G438" s="268"/>
      <c r="H438" s="300" t="s">
        <v>242</v>
      </c>
      <c r="I438" s="289" t="s">
        <v>239</v>
      </c>
      <c r="J438" s="290"/>
      <c r="K438" s="289">
        <f t="shared" ref="K438:M438" si="87">PARAMS(K437)</f>
        <v>2048</v>
      </c>
      <c r="L438" s="289">
        <f t="shared" si="87"/>
        <v>8</v>
      </c>
      <c r="M438" s="289">
        <f t="shared" si="87"/>
        <v>7168</v>
      </c>
      <c r="N438" s="289" t="s">
        <v>240</v>
      </c>
      <c r="O438" s="266"/>
      <c r="P438" s="301">
        <f>SIZEOF_IN_MIB(J438:M438, O437)</f>
        <v>224</v>
      </c>
      <c r="Q438" s="266"/>
    </row>
    <row r="439">
      <c r="E439" s="266"/>
      <c r="F439" s="267"/>
      <c r="G439" s="268"/>
      <c r="H439" s="561" t="s">
        <v>244</v>
      </c>
      <c r="I439" s="289" t="s">
        <v>239</v>
      </c>
      <c r="J439" s="290"/>
      <c r="K439" s="195"/>
      <c r="L439" s="195"/>
      <c r="M439" s="195" t="s">
        <v>33</v>
      </c>
      <c r="N439" s="289" t="s">
        <v>240</v>
      </c>
      <c r="O439" s="266"/>
      <c r="P439" s="301"/>
      <c r="Q439" s="266"/>
      <c r="R439" s="2" t="s">
        <v>793</v>
      </c>
    </row>
    <row r="440">
      <c r="E440" s="266"/>
      <c r="F440" s="278"/>
      <c r="G440" s="279"/>
      <c r="H440" s="561" t="s">
        <v>246</v>
      </c>
      <c r="I440" s="289" t="s">
        <v>239</v>
      </c>
      <c r="J440" s="289"/>
      <c r="K440" s="289">
        <f t="shared" ref="K440:M440" si="88">K438/SHARDING(K439)</f>
        <v>2048</v>
      </c>
      <c r="L440" s="289">
        <f t="shared" si="88"/>
        <v>8</v>
      </c>
      <c r="M440" s="289">
        <f t="shared" si="88"/>
        <v>3584</v>
      </c>
      <c r="N440" s="289" t="s">
        <v>240</v>
      </c>
      <c r="O440" s="277"/>
      <c r="P440" s="301">
        <f>SIZEOF_IN_MIB(J440:M440, O437)</f>
        <v>112</v>
      </c>
      <c r="Q440" s="277"/>
    </row>
    <row r="441">
      <c r="E441" s="266"/>
      <c r="F441" s="296" t="s">
        <v>335</v>
      </c>
      <c r="G441" s="606" t="s">
        <v>794</v>
      </c>
      <c r="H441" s="607" t="str">
        <f>L435</f>
        <v>model</v>
      </c>
      <c r="I441" s="290"/>
      <c r="J441" s="172"/>
      <c r="K441" s="290"/>
      <c r="L441" s="289"/>
      <c r="M441" s="289"/>
      <c r="N441" s="289"/>
      <c r="O441" s="290"/>
      <c r="P441" s="301"/>
      <c r="Q441" s="608"/>
    </row>
    <row r="442">
      <c r="E442" s="266"/>
      <c r="F442" s="266"/>
      <c r="G442" s="609" t="s">
        <v>363</v>
      </c>
      <c r="H442" s="610" t="s">
        <v>795</v>
      </c>
      <c r="I442" s="374"/>
      <c r="J442" s="374"/>
      <c r="K442" s="374"/>
      <c r="L442" s="375"/>
      <c r="M442" s="375"/>
      <c r="N442" s="375"/>
      <c r="O442" s="374"/>
      <c r="P442" s="536"/>
      <c r="Q442" s="376"/>
    </row>
    <row r="443">
      <c r="E443" s="266"/>
      <c r="F443" s="266"/>
      <c r="G443" s="611" t="s">
        <v>264</v>
      </c>
      <c r="H443" s="300">
        <f>SHARDING(H441)</f>
        <v>8</v>
      </c>
      <c r="I443" s="290"/>
      <c r="J443" s="290"/>
      <c r="K443" s="290"/>
      <c r="L443" s="289"/>
      <c r="M443" s="289"/>
      <c r="N443" s="289"/>
      <c r="O443" s="290"/>
      <c r="P443" s="301"/>
      <c r="Q443" s="608"/>
    </row>
    <row r="444">
      <c r="E444" s="266"/>
      <c r="F444" s="266"/>
      <c r="G444" s="611" t="s">
        <v>349</v>
      </c>
      <c r="H444" s="612">
        <f>P440 / H443 * (H443-1)</f>
        <v>98</v>
      </c>
      <c r="I444" s="290"/>
      <c r="J444" s="290"/>
      <c r="K444" s="290"/>
      <c r="L444" s="289"/>
      <c r="M444" s="289"/>
      <c r="N444" s="289"/>
      <c r="O444" s="290"/>
      <c r="P444" s="301"/>
      <c r="Q444" s="608"/>
    </row>
    <row r="445">
      <c r="E445" s="266"/>
      <c r="F445" s="266"/>
      <c r="G445" s="611" t="s">
        <v>266</v>
      </c>
      <c r="H445" s="612">
        <f>H444*H443</f>
        <v>784</v>
      </c>
      <c r="I445" s="290"/>
      <c r="J445" s="290"/>
      <c r="K445" s="290"/>
      <c r="L445" s="289"/>
      <c r="M445" s="289"/>
      <c r="N445" s="289"/>
      <c r="O445" s="290"/>
      <c r="P445" s="301"/>
      <c r="Q445" s="608"/>
    </row>
    <row r="446">
      <c r="E446" s="266"/>
      <c r="F446" s="266"/>
      <c r="G446" s="311" t="s">
        <v>267</v>
      </c>
      <c r="H446" s="586">
        <f>IFS(H443=8,12,
H443=4,4,
H443=2,1,
TRUE,NA())</f>
        <v>12</v>
      </c>
      <c r="I446" s="172"/>
      <c r="J446" s="290"/>
      <c r="K446" s="290"/>
      <c r="L446" s="289"/>
      <c r="M446" s="289"/>
      <c r="N446" s="289"/>
      <c r="O446" s="290"/>
      <c r="P446" s="301"/>
      <c r="Q446" s="608"/>
    </row>
    <row r="447">
      <c r="E447" s="266"/>
      <c r="F447" s="266"/>
      <c r="G447" s="613" t="s">
        <v>298</v>
      </c>
      <c r="H447" s="614" t="str">
        <f>REDUCE_SCATTER_CHIP2CHIP_TIME_MS2(H445,H446)</f>
        <v>#N/A</v>
      </c>
      <c r="I447" s="290"/>
      <c r="J447" s="290"/>
      <c r="K447" s="290"/>
      <c r="L447" s="289"/>
      <c r="M447" s="289"/>
      <c r="N447" s="289"/>
      <c r="O447" s="290"/>
      <c r="P447" s="301"/>
      <c r="Q447" s="608"/>
    </row>
    <row r="448">
      <c r="E448" s="266"/>
      <c r="F448" s="266"/>
      <c r="G448" s="613"/>
      <c r="H448" s="614"/>
      <c r="I448" s="290"/>
      <c r="J448" s="290"/>
      <c r="K448" s="290"/>
      <c r="L448" s="289"/>
      <c r="M448" s="289"/>
      <c r="N448" s="289"/>
      <c r="O448" s="290"/>
      <c r="P448" s="301"/>
      <c r="Q448" s="608"/>
    </row>
    <row r="449">
      <c r="E449" s="266"/>
      <c r="F449" s="266"/>
      <c r="G449" s="609" t="s">
        <v>365</v>
      </c>
      <c r="H449" s="615" t="s">
        <v>366</v>
      </c>
      <c r="I449" s="374"/>
      <c r="J449" s="374"/>
      <c r="K449" s="374"/>
      <c r="L449" s="375"/>
      <c r="M449" s="375"/>
      <c r="N449" s="375"/>
      <c r="O449" s="374"/>
      <c r="P449" s="536"/>
      <c r="Q449" s="376"/>
    </row>
    <row r="450">
      <c r="E450" s="266"/>
      <c r="F450" s="266"/>
      <c r="G450" s="284" t="s">
        <v>298</v>
      </c>
      <c r="H450" s="601">
        <f>0</f>
        <v>0</v>
      </c>
      <c r="I450" s="290"/>
      <c r="J450" s="290"/>
      <c r="K450" s="290"/>
      <c r="L450" s="289"/>
      <c r="M450" s="289"/>
      <c r="N450" s="289"/>
      <c r="O450" s="290"/>
      <c r="P450" s="301"/>
      <c r="Q450" s="608"/>
    </row>
    <row r="451">
      <c r="E451" s="266"/>
      <c r="F451" s="266"/>
      <c r="G451" s="284"/>
      <c r="H451" s="601"/>
      <c r="I451" s="290"/>
      <c r="J451" s="290"/>
      <c r="K451" s="290"/>
      <c r="L451" s="289"/>
      <c r="M451" s="289"/>
      <c r="N451" s="289"/>
      <c r="O451" s="290"/>
      <c r="P451" s="301"/>
      <c r="Q451" s="608"/>
    </row>
    <row r="452">
      <c r="E452" s="266"/>
      <c r="F452" s="266"/>
      <c r="G452" s="523" t="s">
        <v>350</v>
      </c>
      <c r="H452" s="616" t="s">
        <v>365</v>
      </c>
      <c r="I452" s="374"/>
      <c r="J452" s="374"/>
      <c r="K452" s="374"/>
      <c r="L452" s="375"/>
      <c r="M452" s="375"/>
      <c r="N452" s="375"/>
      <c r="O452" s="374"/>
      <c r="P452" s="536"/>
      <c r="Q452" s="376"/>
    </row>
    <row r="453">
      <c r="E453" s="266"/>
      <c r="F453" s="277"/>
      <c r="G453" s="600" t="s">
        <v>298</v>
      </c>
      <c r="H453" s="601">
        <f>IFS(H452=G442,H447,H452=G449,H450,TRUE,0)</f>
        <v>0</v>
      </c>
      <c r="I453" s="617"/>
      <c r="J453" s="290"/>
      <c r="K453" s="290"/>
      <c r="L453" s="289"/>
      <c r="M453" s="289"/>
      <c r="N453" s="289"/>
      <c r="O453" s="290"/>
      <c r="P453" s="301"/>
      <c r="Q453" s="608"/>
    </row>
    <row r="454">
      <c r="E454" s="266"/>
      <c r="F454" s="541" t="s">
        <v>285</v>
      </c>
      <c r="G454" s="533" t="s">
        <v>286</v>
      </c>
      <c r="H454" s="595" t="str">
        <f>VLOOKUP(O429&amp;","&amp;O433,$T$3:$W$12,4, FALSE)</f>
        <v>fp8</v>
      </c>
      <c r="I454" s="386"/>
      <c r="J454" s="380"/>
      <c r="K454" s="380"/>
      <c r="L454" s="381"/>
      <c r="M454" s="381"/>
      <c r="N454" s="381"/>
      <c r="O454" s="380"/>
      <c r="P454" s="394"/>
      <c r="Q454" s="172"/>
    </row>
    <row r="455">
      <c r="E455" s="266"/>
      <c r="F455" s="266"/>
      <c r="G455" s="595" t="s">
        <v>299</v>
      </c>
      <c r="H455" s="618" t="str">
        <f>CALCULATE_FLOPS(J432:M432,J436:M436,L436,K436,H454)</f>
        <v>#N/A</v>
      </c>
      <c r="I455" s="418"/>
      <c r="J455" s="261"/>
      <c r="K455" s="261"/>
      <c r="L455" s="274"/>
      <c r="M455" s="274"/>
      <c r="N455" s="274"/>
      <c r="O455" s="261"/>
      <c r="P455" s="303"/>
      <c r="Q455" s="222"/>
    </row>
    <row r="456">
      <c r="E456" s="266"/>
      <c r="F456" s="277"/>
      <c r="G456" s="600" t="s">
        <v>288</v>
      </c>
      <c r="H456" s="619" t="str">
        <f>COMPUTE_TIME_MS(H455, H454)</f>
        <v>#N/A</v>
      </c>
      <c r="I456" s="390"/>
      <c r="J456" s="391"/>
      <c r="K456" s="391"/>
      <c r="L456" s="392"/>
      <c r="M456" s="392"/>
      <c r="N456" s="392"/>
      <c r="O456" s="391"/>
      <c r="P456" s="602"/>
      <c r="Q456" s="305"/>
    </row>
    <row r="457">
      <c r="E457" s="266"/>
      <c r="F457" s="541" t="s">
        <v>289</v>
      </c>
      <c r="G457" s="595" t="s">
        <v>290</v>
      </c>
      <c r="H457" s="620">
        <f>IF(Q429,0,P432)+IF(Q433,0,P436)+IF(Q437,0,P440)</f>
        <v>228</v>
      </c>
      <c r="I457" s="261"/>
      <c r="J457" s="261"/>
      <c r="K457" s="261"/>
      <c r="L457" s="274"/>
      <c r="M457" s="274"/>
      <c r="N457" s="274"/>
      <c r="O457" s="261"/>
      <c r="P457" s="303"/>
      <c r="Q457" s="222"/>
    </row>
    <row r="458">
      <c r="E458" s="277"/>
      <c r="F458" s="277"/>
      <c r="G458" s="604" t="s">
        <v>291</v>
      </c>
      <c r="H458" s="621" t="str">
        <f>HBM_TIME_MS(H457)</f>
        <v>#N/A</v>
      </c>
      <c r="I458" s="391"/>
      <c r="J458" s="391"/>
      <c r="K458" s="391"/>
      <c r="L458" s="392"/>
      <c r="M458" s="392"/>
      <c r="N458" s="392"/>
      <c r="O458" s="391"/>
      <c r="P458" s="602"/>
      <c r="Q458" s="305"/>
    </row>
    <row r="459">
      <c r="E459" s="258" t="s">
        <v>369</v>
      </c>
      <c r="F459" s="622" t="s">
        <v>57</v>
      </c>
      <c r="G459" s="297" t="s">
        <v>259</v>
      </c>
      <c r="H459" s="463" t="s">
        <v>238</v>
      </c>
      <c r="I459" s="261" t="s">
        <v>239</v>
      </c>
      <c r="J459" s="262"/>
      <c r="K459" s="262" t="s">
        <v>40</v>
      </c>
      <c r="L459" s="262" t="s">
        <v>159</v>
      </c>
      <c r="M459" s="425" t="s">
        <v>125</v>
      </c>
      <c r="N459" s="261" t="s">
        <v>240</v>
      </c>
      <c r="O459" s="263" t="str">
        <f>PARAMS("expert_collect_dtype")</f>
        <v>bf16</v>
      </c>
      <c r="P459" s="303"/>
      <c r="Q459" s="262"/>
    </row>
    <row r="460">
      <c r="E460" s="266"/>
      <c r="F460" s="266"/>
      <c r="G460" s="266"/>
      <c r="H460" s="304" t="s">
        <v>242</v>
      </c>
      <c r="I460" s="270" t="s">
        <v>239</v>
      </c>
      <c r="J460" s="271"/>
      <c r="K460" s="270">
        <f t="shared" ref="K460:M460" si="89">PARAMS(K459)</f>
        <v>2048</v>
      </c>
      <c r="L460" s="270">
        <f t="shared" si="89"/>
        <v>8</v>
      </c>
      <c r="M460" s="270">
        <f t="shared" si="89"/>
        <v>7168</v>
      </c>
      <c r="N460" s="270" t="s">
        <v>240</v>
      </c>
      <c r="O460" s="272"/>
      <c r="P460" s="440">
        <f>SIZEOF_IN_MIB(J460:M460, O459)</f>
        <v>224</v>
      </c>
      <c r="Q460" s="269"/>
    </row>
    <row r="461">
      <c r="E461" s="266"/>
      <c r="F461" s="266"/>
      <c r="G461" s="266"/>
      <c r="H461" s="302" t="s">
        <v>244</v>
      </c>
      <c r="I461" s="274" t="s">
        <v>239</v>
      </c>
      <c r="J461" s="261"/>
      <c r="K461" s="262" t="s">
        <v>143</v>
      </c>
      <c r="L461" s="262"/>
      <c r="M461" s="262"/>
      <c r="N461" s="274" t="s">
        <v>240</v>
      </c>
      <c r="O461" s="275"/>
      <c r="P461" s="303"/>
      <c r="Q461" s="262"/>
    </row>
    <row r="462">
      <c r="E462" s="266"/>
      <c r="F462" s="266"/>
      <c r="G462" s="266"/>
      <c r="H462" s="304" t="s">
        <v>246</v>
      </c>
      <c r="I462" s="271" t="s">
        <v>239</v>
      </c>
      <c r="J462" s="270"/>
      <c r="K462" s="271">
        <f t="shared" ref="K462:M462" si="90">K460/SHARDING(K461)</f>
        <v>128</v>
      </c>
      <c r="L462" s="271">
        <f t="shared" si="90"/>
        <v>8</v>
      </c>
      <c r="M462" s="271">
        <f t="shared" si="90"/>
        <v>7168</v>
      </c>
      <c r="N462" s="271" t="s">
        <v>240</v>
      </c>
      <c r="O462" s="280"/>
      <c r="P462" s="440">
        <f>SIZEOF_IN_MIB(J462:M462, O459)</f>
        <v>14</v>
      </c>
      <c r="Q462" s="269"/>
    </row>
    <row r="463">
      <c r="E463" s="266"/>
      <c r="F463" s="266"/>
      <c r="G463" s="277"/>
      <c r="H463" s="302" t="s">
        <v>262</v>
      </c>
      <c r="I463" s="274"/>
      <c r="J463" s="261"/>
      <c r="K463" s="262" t="s">
        <v>143</v>
      </c>
      <c r="L463" s="274"/>
      <c r="M463" s="274"/>
      <c r="N463" s="274"/>
      <c r="O463" s="262"/>
      <c r="P463" s="303"/>
      <c r="Q463" s="262"/>
    </row>
    <row r="464">
      <c r="E464" s="266"/>
      <c r="F464" s="266"/>
      <c r="G464" s="526" t="s">
        <v>264</v>
      </c>
      <c r="H464" s="802" t="str">
        <f>SHARDING(K461)*SHARDING(L461)/HW_SPEC("# of TensorCore per Chip")</f>
        <v>#N/A</v>
      </c>
      <c r="I464" s="271"/>
      <c r="J464" s="270"/>
      <c r="K464" s="271"/>
      <c r="L464" s="271"/>
      <c r="M464" s="271"/>
      <c r="N464" s="271"/>
      <c r="O464" s="269"/>
      <c r="P464" s="440"/>
      <c r="Q464" s="269"/>
    </row>
    <row r="465">
      <c r="E465" s="266"/>
      <c r="F465" s="266"/>
      <c r="G465" s="526" t="s">
        <v>340</v>
      </c>
      <c r="H465" s="801" t="str">
        <f>P460 / H464 / H464  * (H464-1)</f>
        <v>#N/A</v>
      </c>
      <c r="I465" s="274"/>
      <c r="J465" s="261"/>
      <c r="K465" s="274"/>
      <c r="L465" s="274"/>
      <c r="M465" s="274"/>
      <c r="N465" s="274"/>
      <c r="O465" s="262"/>
      <c r="P465" s="303"/>
      <c r="Q465" s="262"/>
    </row>
    <row r="466">
      <c r="E466" s="266"/>
      <c r="F466" s="266"/>
      <c r="G466" s="526" t="s">
        <v>759</v>
      </c>
      <c r="H466" s="802" t="str">
        <f>IFS(H464=1,0,
H464=2, 1,
H464=4, 2,
H464=8, 3)</f>
        <v>#N/A</v>
      </c>
      <c r="I466" s="271"/>
      <c r="J466" s="270"/>
      <c r="K466" s="271"/>
      <c r="L466" s="271"/>
      <c r="M466" s="271"/>
      <c r="N466" s="271"/>
      <c r="O466" s="269"/>
      <c r="P466" s="440"/>
      <c r="Q466" s="269"/>
    </row>
    <row r="467">
      <c r="E467" s="266"/>
      <c r="F467" s="266"/>
      <c r="G467" s="526" t="s">
        <v>760</v>
      </c>
      <c r="H467" s="626" t="str">
        <f>IFS(H464=1,0,
H464=2, 0,
H464=4, 1,
H464=8, 3)</f>
        <v>#N/A</v>
      </c>
      <c r="I467" s="274"/>
      <c r="J467" s="261"/>
      <c r="K467" s="274"/>
      <c r="L467" s="274"/>
      <c r="M467" s="274"/>
      <c r="N467" s="274"/>
      <c r="O467" s="262"/>
      <c r="P467" s="303"/>
      <c r="Q467" s="262"/>
    </row>
    <row r="468">
      <c r="E468" s="266"/>
      <c r="F468" s="266"/>
      <c r="G468" s="526" t="s">
        <v>761</v>
      </c>
      <c r="H468" s="802" t="str">
        <f>IFS(H464=1,0,
H464=2, 0,
H464=4, 0,
H464=8, 1)</f>
        <v>#N/A</v>
      </c>
      <c r="I468" s="271"/>
      <c r="J468" s="270"/>
      <c r="K468" s="271"/>
      <c r="L468" s="271"/>
      <c r="M468" s="271"/>
      <c r="N468" s="271"/>
      <c r="O468" s="269"/>
      <c r="P468" s="440"/>
      <c r="Q468" s="269"/>
    </row>
    <row r="469">
      <c r="E469" s="266"/>
      <c r="F469" s="266"/>
      <c r="G469" s="526" t="s">
        <v>575</v>
      </c>
      <c r="H469" s="626" t="str">
        <f>IFS(H464=1,0,
H464=2, 1,
H464=4, 4,
H464=8, 12)</f>
        <v>#N/A</v>
      </c>
      <c r="I469" s="274"/>
      <c r="J469" s="261"/>
      <c r="K469" s="274"/>
      <c r="L469" s="274"/>
      <c r="M469" s="274"/>
      <c r="N469" s="274"/>
      <c r="O469" s="262"/>
      <c r="P469" s="303"/>
      <c r="Q469" s="262"/>
    </row>
    <row r="470">
      <c r="E470" s="266"/>
      <c r="F470" s="266"/>
      <c r="G470" s="526" t="s">
        <v>577</v>
      </c>
      <c r="H470" s="803" t="str">
        <f>H465*H464*(1*H466+2*H467+3*H468)/H469</f>
        <v>#N/A</v>
      </c>
      <c r="I470" s="271"/>
      <c r="J470" s="270"/>
      <c r="K470" s="271"/>
      <c r="L470" s="271"/>
      <c r="M470" s="271"/>
      <c r="N470" s="271"/>
      <c r="O470" s="269"/>
      <c r="P470" s="440"/>
      <c r="Q470" s="269"/>
    </row>
    <row r="471">
      <c r="E471" s="266"/>
      <c r="F471" s="277"/>
      <c r="G471" s="526" t="s">
        <v>762</v>
      </c>
      <c r="H471" s="575" t="str">
        <f>ALL2ALL_CHIP2CHIP_TIME_MS(H470)</f>
        <v>#N/A</v>
      </c>
      <c r="I471" s="274"/>
      <c r="J471" s="261"/>
      <c r="K471" s="274"/>
      <c r="L471" s="274"/>
      <c r="M471" s="274"/>
      <c r="N471" s="274"/>
      <c r="O471" s="262"/>
      <c r="P471" s="303"/>
      <c r="Q471" s="262"/>
    </row>
    <row r="472">
      <c r="E472" s="266"/>
      <c r="F472" s="632" t="s">
        <v>374</v>
      </c>
      <c r="G472" s="593" t="s">
        <v>116</v>
      </c>
      <c r="H472" s="641" t="s">
        <v>796</v>
      </c>
      <c r="I472" s="270"/>
      <c r="J472" s="269"/>
      <c r="K472" s="269"/>
      <c r="L472" s="269"/>
      <c r="M472" s="269"/>
      <c r="N472" s="271"/>
      <c r="O472" s="269"/>
      <c r="P472" s="440"/>
      <c r="Q472" s="269"/>
    </row>
    <row r="473">
      <c r="E473" s="266"/>
      <c r="F473" s="266"/>
      <c r="G473" s="297" t="s">
        <v>259</v>
      </c>
      <c r="H473" s="463" t="s">
        <v>238</v>
      </c>
      <c r="I473" s="261" t="s">
        <v>239</v>
      </c>
      <c r="J473" s="262"/>
      <c r="K473" s="262" t="s">
        <v>40</v>
      </c>
      <c r="L473" s="262" t="s">
        <v>38</v>
      </c>
      <c r="M473" s="262" t="s">
        <v>125</v>
      </c>
      <c r="N473" s="274"/>
      <c r="O473" s="263" t="str">
        <f>PARAMS("expert_collect_dtype")</f>
        <v>bf16</v>
      </c>
      <c r="P473" s="303"/>
      <c r="Q473" s="262"/>
    </row>
    <row r="474">
      <c r="E474" s="266"/>
      <c r="F474" s="266"/>
      <c r="G474" s="266"/>
      <c r="H474" s="304" t="s">
        <v>242</v>
      </c>
      <c r="I474" s="270" t="s">
        <v>239</v>
      </c>
      <c r="J474" s="271"/>
      <c r="K474" s="270">
        <f t="shared" ref="K474:M474" si="91">PARAMS(K473)</f>
        <v>2048</v>
      </c>
      <c r="L474" s="270">
        <f t="shared" si="91"/>
        <v>1</v>
      </c>
      <c r="M474" s="270">
        <f t="shared" si="91"/>
        <v>7168</v>
      </c>
      <c r="N474" s="271"/>
      <c r="O474" s="272"/>
      <c r="P474" s="440">
        <f>SIZEOF_IN_MIB(J474:M474, O473)</f>
        <v>28</v>
      </c>
      <c r="Q474" s="269"/>
    </row>
    <row r="475">
      <c r="E475" s="266"/>
      <c r="F475" s="266"/>
      <c r="G475" s="266"/>
      <c r="H475" s="534" t="s">
        <v>244</v>
      </c>
      <c r="I475" s="274" t="s">
        <v>239</v>
      </c>
      <c r="J475" s="261"/>
      <c r="K475" s="262"/>
      <c r="L475" s="262"/>
      <c r="M475" s="262" t="s">
        <v>33</v>
      </c>
      <c r="N475" s="274"/>
      <c r="O475" s="275"/>
      <c r="P475" s="303"/>
      <c r="Q475" s="262"/>
    </row>
    <row r="476">
      <c r="E476" s="266"/>
      <c r="F476" s="266"/>
      <c r="G476" s="266"/>
      <c r="H476" s="300" t="s">
        <v>246</v>
      </c>
      <c r="I476" s="289" t="s">
        <v>239</v>
      </c>
      <c r="J476" s="290"/>
      <c r="K476" s="289">
        <f t="shared" ref="K476:M476" si="92">K474/SHARDING(K475)</f>
        <v>2048</v>
      </c>
      <c r="L476" s="289">
        <f t="shared" si="92"/>
        <v>1</v>
      </c>
      <c r="M476" s="289">
        <f t="shared" si="92"/>
        <v>3584</v>
      </c>
      <c r="N476" s="289"/>
      <c r="O476" s="277"/>
      <c r="P476" s="301">
        <f>SIZEOF_IN_MIB(J476:M476, O473)</f>
        <v>14</v>
      </c>
      <c r="Q476" s="195"/>
    </row>
    <row r="477">
      <c r="E477" s="266"/>
      <c r="F477" s="266"/>
      <c r="G477" s="277"/>
      <c r="H477" s="634" t="s">
        <v>376</v>
      </c>
      <c r="I477" s="635"/>
      <c r="J477" s="195"/>
      <c r="K477" s="289"/>
      <c r="L477" s="289"/>
      <c r="M477" s="289"/>
      <c r="N477" s="289"/>
      <c r="O477" s="195"/>
      <c r="P477" s="636"/>
      <c r="Q477" s="195"/>
    </row>
    <row r="478">
      <c r="E478" s="266"/>
      <c r="F478" s="266"/>
      <c r="G478" s="311" t="s">
        <v>264</v>
      </c>
      <c r="H478" s="637">
        <f>SHARDING(J477) * SHARDING(H441)</f>
        <v>8</v>
      </c>
      <c r="I478" s="289"/>
      <c r="J478" s="290"/>
      <c r="K478" s="289"/>
      <c r="L478" s="289"/>
      <c r="M478" s="289"/>
      <c r="N478" s="289"/>
      <c r="O478" s="195"/>
      <c r="P478" s="636"/>
      <c r="Q478" s="195"/>
    </row>
    <row r="479">
      <c r="E479" s="266"/>
      <c r="F479" s="266"/>
      <c r="G479" s="526" t="s">
        <v>340</v>
      </c>
      <c r="H479" s="584">
        <f>P476 / H478 * (H478-1)</f>
        <v>12.25</v>
      </c>
      <c r="I479" s="289"/>
      <c r="J479" s="290"/>
      <c r="K479" s="289"/>
      <c r="L479" s="289"/>
      <c r="M479" s="289"/>
      <c r="N479" s="289"/>
      <c r="O479" s="195"/>
      <c r="P479" s="636"/>
      <c r="Q479" s="195"/>
    </row>
    <row r="480">
      <c r="E480" s="266"/>
      <c r="F480" s="266"/>
      <c r="G480" s="526" t="s">
        <v>341</v>
      </c>
      <c r="H480" s="638">
        <f>H479*H478</f>
        <v>98</v>
      </c>
      <c r="I480" s="533"/>
      <c r="J480" s="290"/>
      <c r="K480" s="289"/>
      <c r="L480" s="289"/>
      <c r="M480" s="289"/>
      <c r="N480" s="289"/>
      <c r="O480" s="195"/>
      <c r="P480" s="636"/>
      <c r="Q480" s="195"/>
    </row>
    <row r="481">
      <c r="E481" s="266"/>
      <c r="F481" s="266"/>
      <c r="G481" s="526" t="s">
        <v>377</v>
      </c>
      <c r="H481" s="639" t="str">
        <f>HW_SPEC("# of TensorCore per Chip")</f>
        <v>#N/A</v>
      </c>
      <c r="I481" s="633" t="s">
        <v>378</v>
      </c>
      <c r="J481" s="261"/>
      <c r="K481" s="274"/>
      <c r="L481" s="274"/>
      <c r="M481" s="274"/>
      <c r="N481" s="274"/>
      <c r="O481" s="262"/>
      <c r="P481" s="640"/>
      <c r="Q481" s="262"/>
    </row>
    <row r="482">
      <c r="E482" s="266"/>
      <c r="F482" s="266"/>
      <c r="G482" s="311" t="s">
        <v>267</v>
      </c>
      <c r="H482" s="336">
        <f>IFS(H478=8,12,
H478=4,4,
H478=2,1,
TRUE,NA())</f>
        <v>12</v>
      </c>
      <c r="I482" s="641"/>
      <c r="J482" s="270"/>
      <c r="K482" s="271"/>
      <c r="L482" s="271"/>
      <c r="M482" s="271"/>
      <c r="N482" s="271"/>
      <c r="O482" s="269"/>
      <c r="P482" s="642"/>
      <c r="Q482" s="269"/>
    </row>
    <row r="483">
      <c r="E483" s="266"/>
      <c r="F483" s="277"/>
      <c r="G483" s="526" t="s">
        <v>380</v>
      </c>
      <c r="H483" s="575" t="str">
        <f>REDUCE_SCATTER_CHIP2CHIP_TIME_MS2(H480*H481,H482)</f>
        <v>#N/A</v>
      </c>
      <c r="I483" s="534"/>
      <c r="J483" s="261"/>
      <c r="K483" s="274"/>
      <c r="L483" s="274"/>
      <c r="M483" s="274"/>
      <c r="N483" s="274"/>
      <c r="O483" s="262"/>
      <c r="P483" s="640"/>
      <c r="Q483" s="262"/>
    </row>
    <row r="484">
      <c r="E484" s="266"/>
      <c r="F484" s="632" t="s">
        <v>56</v>
      </c>
      <c r="G484" s="643" t="s">
        <v>116</v>
      </c>
      <c r="H484" s="324" t="s">
        <v>797</v>
      </c>
      <c r="I484" s="269"/>
      <c r="J484" s="270"/>
      <c r="K484" s="269"/>
      <c r="L484" s="488"/>
      <c r="M484" s="269"/>
      <c r="N484" s="271"/>
      <c r="O484" s="269"/>
      <c r="P484" s="440"/>
      <c r="Q484" s="269"/>
    </row>
    <row r="485">
      <c r="E485" s="266"/>
      <c r="F485" s="266"/>
      <c r="G485" s="541" t="s">
        <v>259</v>
      </c>
      <c r="H485" s="534" t="s">
        <v>238</v>
      </c>
      <c r="I485" s="534"/>
      <c r="J485" s="261"/>
      <c r="K485" s="262" t="s">
        <v>40</v>
      </c>
      <c r="L485" s="425" t="s">
        <v>38</v>
      </c>
      <c r="M485" s="262" t="s">
        <v>125</v>
      </c>
      <c r="N485" s="274"/>
      <c r="O485" s="263" t="str">
        <f>PARAMS("expert_collect_dtype")</f>
        <v>bf16</v>
      </c>
      <c r="P485" s="303"/>
      <c r="Q485" s="262"/>
    </row>
    <row r="486">
      <c r="E486" s="266"/>
      <c r="F486" s="266"/>
      <c r="G486" s="266"/>
      <c r="H486" s="304" t="s">
        <v>242</v>
      </c>
      <c r="I486" s="304"/>
      <c r="J486" s="270"/>
      <c r="K486" s="271">
        <f t="shared" ref="K486:M486" si="93">PARAMS(K485)</f>
        <v>2048</v>
      </c>
      <c r="L486" s="271">
        <f t="shared" si="93"/>
        <v>1</v>
      </c>
      <c r="M486" s="271">
        <f t="shared" si="93"/>
        <v>7168</v>
      </c>
      <c r="N486" s="271"/>
      <c r="O486" s="272"/>
      <c r="P486" s="440">
        <f>SIZEOF_IN_MIB(J486:M486, O485)</f>
        <v>28</v>
      </c>
      <c r="Q486" s="269"/>
    </row>
    <row r="487">
      <c r="E487" s="266"/>
      <c r="F487" s="266"/>
      <c r="G487" s="266"/>
      <c r="H487" s="534" t="s">
        <v>244</v>
      </c>
      <c r="I487" s="534"/>
      <c r="J487" s="261"/>
      <c r="K487" s="262"/>
      <c r="L487" s="262"/>
      <c r="M487" s="262" t="s">
        <v>33</v>
      </c>
      <c r="N487" s="274"/>
      <c r="O487" s="275"/>
      <c r="P487" s="303"/>
      <c r="Q487" s="262"/>
    </row>
    <row r="488">
      <c r="E488" s="266"/>
      <c r="F488" s="266"/>
      <c r="G488" s="266"/>
      <c r="H488" s="449" t="s">
        <v>246</v>
      </c>
      <c r="I488" s="449"/>
      <c r="J488" s="270"/>
      <c r="K488" s="271">
        <f t="shared" ref="K488:M488" si="94">K486/SHARDING(K487)</f>
        <v>2048</v>
      </c>
      <c r="L488" s="271">
        <f t="shared" si="94"/>
        <v>1</v>
      </c>
      <c r="M488" s="271">
        <f t="shared" si="94"/>
        <v>3584</v>
      </c>
      <c r="N488" s="271"/>
      <c r="O488" s="280"/>
      <c r="P488" s="440">
        <f>SIZEOF_IN_MIB(J488:M488, O485)</f>
        <v>14</v>
      </c>
      <c r="Q488" s="269"/>
    </row>
    <row r="489">
      <c r="E489" s="266"/>
      <c r="F489" s="266"/>
      <c r="G489" s="277"/>
      <c r="H489" s="571" t="s">
        <v>376</v>
      </c>
      <c r="I489" s="302"/>
      <c r="J489" s="571"/>
      <c r="K489" s="261"/>
      <c r="L489" s="262"/>
      <c r="M489" s="274"/>
      <c r="N489" s="274"/>
      <c r="O489" s="262"/>
      <c r="P489" s="303"/>
      <c r="Q489" s="262"/>
    </row>
    <row r="490">
      <c r="E490" s="266"/>
      <c r="F490" s="266"/>
      <c r="G490" s="384" t="s">
        <v>382</v>
      </c>
      <c r="H490" s="538" t="s">
        <v>264</v>
      </c>
      <c r="I490" s="305"/>
      <c r="J490" s="527" t="str">
        <f>SHARDING(J489)*SHARDING(H441)/HW_SPEC("# of TensorCore per Chip")</f>
        <v>#N/A</v>
      </c>
      <c r="K490" s="270"/>
      <c r="L490" s="269"/>
      <c r="M490" s="271"/>
      <c r="N490" s="271"/>
      <c r="O490" s="269"/>
      <c r="P490" s="440"/>
      <c r="Q490" s="269"/>
    </row>
    <row r="491">
      <c r="E491" s="266"/>
      <c r="F491" s="266"/>
      <c r="G491" s="266"/>
      <c r="H491" s="571" t="s">
        <v>383</v>
      </c>
      <c r="I491" s="222"/>
      <c r="J491" s="646" t="str">
        <f>P488 / J490 * (J490-1)</f>
        <v>#N/A</v>
      </c>
      <c r="K491" s="261"/>
      <c r="L491" s="262"/>
      <c r="M491" s="274"/>
      <c r="N491" s="274"/>
      <c r="O491" s="262"/>
      <c r="P491" s="303"/>
      <c r="Q491" s="262"/>
    </row>
    <row r="492">
      <c r="E492" s="266"/>
      <c r="F492" s="266"/>
      <c r="G492" s="266"/>
      <c r="H492" s="566" t="s">
        <v>341</v>
      </c>
      <c r="I492" s="305"/>
      <c r="J492" s="645" t="str">
        <f>J491*J490</f>
        <v>#N/A</v>
      </c>
      <c r="K492" s="270"/>
      <c r="L492" s="269"/>
      <c r="M492" s="271"/>
      <c r="N492" s="271"/>
      <c r="O492" s="269"/>
      <c r="P492" s="440"/>
      <c r="Q492" s="269"/>
    </row>
    <row r="493">
      <c r="E493" s="266"/>
      <c r="F493" s="266"/>
      <c r="G493" s="266"/>
      <c r="H493" s="571" t="s">
        <v>267</v>
      </c>
      <c r="I493" s="222"/>
      <c r="J493" s="644" t="str">
        <f>IFS(J490=8,12,
J490=4,4,
J490=2,1,
TRUE,NA())</f>
        <v>#N/A</v>
      </c>
      <c r="K493" s="261"/>
      <c r="L493" s="262"/>
      <c r="M493" s="274"/>
      <c r="N493" s="274"/>
      <c r="O493" s="262"/>
      <c r="P493" s="303"/>
      <c r="Q493" s="262"/>
    </row>
    <row r="494">
      <c r="E494" s="266"/>
      <c r="F494" s="266"/>
      <c r="G494" s="277"/>
      <c r="H494" s="566" t="s">
        <v>269</v>
      </c>
      <c r="I494" s="305"/>
      <c r="J494" s="808" t="str">
        <f>IF(J492=0,0, REDUCE_SCATTER_CHIP2CHIP_TIME_MS2(J492,J493))</f>
        <v>#N/A</v>
      </c>
      <c r="K494" s="270"/>
      <c r="L494" s="269"/>
      <c r="M494" s="271"/>
      <c r="N494" s="271"/>
      <c r="O494" s="269"/>
      <c r="P494" s="440"/>
      <c r="Q494" s="269"/>
    </row>
    <row r="495">
      <c r="E495" s="266"/>
      <c r="F495" s="266"/>
      <c r="G495" s="541" t="s">
        <v>384</v>
      </c>
      <c r="H495" s="342" t="s">
        <v>264</v>
      </c>
      <c r="I495" s="533"/>
      <c r="J495" s="647" t="str">
        <f>HW_SPEC("# of TensorCore per Chip")</f>
        <v>#N/A</v>
      </c>
      <c r="K495" s="290"/>
      <c r="L495" s="195"/>
      <c r="M495" s="289"/>
      <c r="N495" s="289"/>
      <c r="O495" s="195"/>
      <c r="P495" s="301"/>
      <c r="Q495" s="195"/>
    </row>
    <row r="496">
      <c r="E496" s="266"/>
      <c r="F496" s="266"/>
      <c r="G496" s="266"/>
      <c r="H496" s="634" t="s">
        <v>373</v>
      </c>
      <c r="I496" s="172"/>
      <c r="J496" s="648" t="str">
        <f>P488 * (J495-1)/J495</f>
        <v>#N/A</v>
      </c>
      <c r="K496" s="290"/>
      <c r="L496" s="195"/>
      <c r="M496" s="289"/>
      <c r="N496" s="289"/>
      <c r="O496" s="195"/>
      <c r="P496" s="301"/>
      <c r="Q496" s="195"/>
    </row>
    <row r="497">
      <c r="E497" s="266"/>
      <c r="F497" s="266"/>
      <c r="G497" s="266"/>
      <c r="H497" s="634" t="s">
        <v>341</v>
      </c>
      <c r="I497" s="172"/>
      <c r="J497" s="648" t="str">
        <f>J496*J495</f>
        <v>#N/A</v>
      </c>
      <c r="K497" s="290"/>
      <c r="L497" s="195"/>
      <c r="M497" s="289"/>
      <c r="N497" s="289"/>
      <c r="O497" s="195"/>
      <c r="P497" s="301"/>
      <c r="Q497" s="195"/>
    </row>
    <row r="498">
      <c r="E498" s="266"/>
      <c r="F498" s="266"/>
      <c r="G498" s="266"/>
      <c r="H498" s="634" t="s">
        <v>269</v>
      </c>
      <c r="I498" s="172"/>
      <c r="J498" s="649" t="str">
        <f>REDUCE_SCATTER_CORE2CORE_TIME_MS(J497)</f>
        <v>#N/A</v>
      </c>
      <c r="K498" s="290"/>
      <c r="L498" s="195"/>
      <c r="M498" s="289"/>
      <c r="N498" s="289"/>
      <c r="O498" s="195"/>
      <c r="P498" s="301"/>
      <c r="Q498" s="195"/>
    </row>
    <row r="499">
      <c r="E499" s="266"/>
      <c r="F499" s="266"/>
      <c r="G499" s="277"/>
      <c r="H499" s="634" t="s">
        <v>385</v>
      </c>
      <c r="I499" s="172"/>
      <c r="J499" s="649" t="str">
        <f>J498/J490</f>
        <v>#N/A</v>
      </c>
      <c r="K499" s="290"/>
      <c r="L499" s="195"/>
      <c r="M499" s="289"/>
      <c r="N499" s="289"/>
      <c r="O499" s="195"/>
      <c r="P499" s="301"/>
      <c r="Q499" s="195"/>
    </row>
    <row r="500">
      <c r="E500" s="266"/>
      <c r="F500" s="277"/>
      <c r="G500" s="531" t="s">
        <v>386</v>
      </c>
      <c r="H500" s="172" t="str">
        <f>SUM(J494+J499)</f>
        <v>#N/A</v>
      </c>
      <c r="I500" s="649"/>
      <c r="J500" s="290"/>
      <c r="K500" s="290"/>
      <c r="L500" s="195"/>
      <c r="M500" s="289"/>
      <c r="N500" s="289"/>
      <c r="O500" s="195"/>
      <c r="P500" s="301"/>
      <c r="Q500" s="195"/>
    </row>
    <row r="501">
      <c r="E501" s="266"/>
      <c r="F501" s="296" t="s">
        <v>293</v>
      </c>
      <c r="G501" s="651" t="s">
        <v>280</v>
      </c>
      <c r="H501" s="652" t="s">
        <v>374</v>
      </c>
      <c r="I501" s="582"/>
      <c r="J501" s="380"/>
      <c r="K501" s="380"/>
      <c r="L501" s="381"/>
      <c r="M501" s="381"/>
      <c r="N501" s="381"/>
      <c r="O501" s="380"/>
      <c r="P501" s="653"/>
      <c r="Q501" s="172"/>
    </row>
    <row r="502">
      <c r="E502" s="266"/>
      <c r="F502" s="277"/>
      <c r="G502" s="523" t="s">
        <v>298</v>
      </c>
      <c r="H502" s="654" t="str">
        <f>IFS(H501=F459,H471,H501=F472,H483,F484=H501,H500, TRUE,0)</f>
        <v>#N/A</v>
      </c>
      <c r="I502" s="513"/>
      <c r="J502" s="374"/>
      <c r="K502" s="374"/>
      <c r="L502" s="375"/>
      <c r="M502" s="375"/>
      <c r="N502" s="375"/>
      <c r="O502" s="374"/>
      <c r="P502" s="655"/>
      <c r="Q502" s="376"/>
    </row>
    <row r="503">
      <c r="E503" s="266"/>
      <c r="F503" s="643"/>
      <c r="G503" s="378" t="s">
        <v>283</v>
      </c>
      <c r="H503" s="558" t="str">
        <f>IFS(PARAMS("topo")="2x2x2", (2+2+2)/2,
PARAMS("topo")="2x2", (2+2)/2,
TRUE, NA())</f>
        <v>#N/A</v>
      </c>
      <c r="I503" s="582"/>
      <c r="J503" s="380"/>
      <c r="K503" s="380"/>
      <c r="L503" s="381"/>
      <c r="M503" s="381"/>
      <c r="N503" s="381"/>
      <c r="O503" s="380"/>
      <c r="P503" s="653"/>
      <c r="Q503" s="172"/>
    </row>
    <row r="504">
      <c r="E504" s="266"/>
      <c r="F504" s="643"/>
      <c r="G504" s="372" t="s">
        <v>284</v>
      </c>
      <c r="H504" s="373" t="str">
        <f>IF(H501="No Collectives", 0, H503 * HW_SPEC("Chip-to-Chip ICI Latency (ms)"))</f>
        <v>#N/A</v>
      </c>
      <c r="I504" s="580"/>
      <c r="J504" s="374"/>
      <c r="K504" s="374"/>
      <c r="L504" s="375"/>
      <c r="M504" s="375"/>
      <c r="N504" s="375"/>
      <c r="O504" s="374"/>
      <c r="P504" s="655"/>
      <c r="Q504" s="504"/>
    </row>
    <row r="505">
      <c r="E505" s="266"/>
      <c r="F505" s="541" t="s">
        <v>285</v>
      </c>
      <c r="G505" s="533" t="s">
        <v>45</v>
      </c>
      <c r="H505" s="810"/>
      <c r="I505" s="582"/>
      <c r="J505" s="380"/>
      <c r="K505" s="380"/>
      <c r="L505" s="381"/>
      <c r="M505" s="381"/>
      <c r="N505" s="381"/>
      <c r="O505" s="380"/>
      <c r="P505" s="653"/>
      <c r="Q505" s="172"/>
    </row>
    <row r="506">
      <c r="E506" s="266"/>
      <c r="F506" s="266"/>
      <c r="G506" s="533"/>
      <c r="H506" s="595"/>
      <c r="I506" s="386"/>
      <c r="J506" s="380"/>
      <c r="K506" s="380"/>
      <c r="L506" s="381"/>
      <c r="M506" s="381"/>
      <c r="N506" s="381"/>
      <c r="O506" s="380"/>
      <c r="P506" s="653"/>
      <c r="Q506" s="172"/>
    </row>
    <row r="507">
      <c r="E507" s="266"/>
      <c r="F507" s="277"/>
      <c r="G507" s="533"/>
      <c r="H507" s="595"/>
      <c r="I507" s="386"/>
      <c r="J507" s="380"/>
      <c r="K507" s="380"/>
      <c r="L507" s="381"/>
      <c r="M507" s="381"/>
      <c r="N507" s="381"/>
      <c r="O507" s="380"/>
      <c r="P507" s="653"/>
      <c r="Q507" s="172"/>
    </row>
    <row r="508">
      <c r="E508" s="266"/>
      <c r="F508" s="541" t="s">
        <v>289</v>
      </c>
      <c r="G508" s="533" t="s">
        <v>45</v>
      </c>
      <c r="H508" s="595"/>
      <c r="I508" s="386"/>
      <c r="J508" s="380"/>
      <c r="K508" s="380"/>
      <c r="L508" s="381"/>
      <c r="M508" s="381"/>
      <c r="N508" s="381"/>
      <c r="O508" s="380"/>
      <c r="P508" s="653"/>
      <c r="Q508" s="172"/>
    </row>
    <row r="509">
      <c r="E509" s="277"/>
      <c r="F509" s="277"/>
      <c r="G509" s="533"/>
      <c r="H509" s="595"/>
      <c r="I509" s="386"/>
      <c r="J509" s="380"/>
      <c r="K509" s="380"/>
      <c r="L509" s="381"/>
      <c r="M509" s="381"/>
      <c r="N509" s="381"/>
      <c r="O509" s="380"/>
      <c r="P509" s="653"/>
      <c r="Q509" s="172"/>
    </row>
    <row r="510">
      <c r="E510" s="258" t="s">
        <v>387</v>
      </c>
      <c r="F510" s="656" t="s">
        <v>249</v>
      </c>
      <c r="G510" s="260"/>
      <c r="H510" s="463" t="s">
        <v>238</v>
      </c>
      <c r="I510" s="261" t="s">
        <v>239</v>
      </c>
      <c r="J510" s="262"/>
      <c r="K510" s="262" t="s">
        <v>40</v>
      </c>
      <c r="L510" s="262" t="s">
        <v>38</v>
      </c>
      <c r="M510" s="425" t="s">
        <v>125</v>
      </c>
      <c r="N510" s="261" t="s">
        <v>240</v>
      </c>
      <c r="O510" s="263" t="s">
        <v>63</v>
      </c>
      <c r="P510" s="303"/>
      <c r="Q510" s="263" t="b">
        <v>0</v>
      </c>
    </row>
    <row r="511">
      <c r="E511" s="266"/>
      <c r="F511" s="267"/>
      <c r="G511" s="268"/>
      <c r="H511" s="304" t="s">
        <v>242</v>
      </c>
      <c r="I511" s="270" t="s">
        <v>239</v>
      </c>
      <c r="J511" s="271"/>
      <c r="K511" s="270">
        <f t="shared" ref="K511:M511" si="95">PARAMS(K510)</f>
        <v>2048</v>
      </c>
      <c r="L511" s="270">
        <f t="shared" si="95"/>
        <v>1</v>
      </c>
      <c r="M511" s="270">
        <f t="shared" si="95"/>
        <v>7168</v>
      </c>
      <c r="N511" s="270" t="s">
        <v>240</v>
      </c>
      <c r="O511" s="272"/>
      <c r="P511" s="440">
        <f>SIZEOF_IN_MIB(J511:M511, O510)</f>
        <v>14</v>
      </c>
      <c r="Q511" s="272"/>
    </row>
    <row r="512">
      <c r="E512" s="266"/>
      <c r="F512" s="267"/>
      <c r="G512" s="268"/>
      <c r="H512" s="534" t="s">
        <v>244</v>
      </c>
      <c r="I512" s="274" t="s">
        <v>239</v>
      </c>
      <c r="J512" s="261"/>
      <c r="K512" s="262" t="s">
        <v>33</v>
      </c>
      <c r="L512" s="262"/>
      <c r="M512" s="262"/>
      <c r="N512" s="274" t="s">
        <v>240</v>
      </c>
      <c r="O512" s="275"/>
      <c r="P512" s="303"/>
      <c r="Q512" s="275"/>
    </row>
    <row r="513">
      <c r="E513" s="266"/>
      <c r="F513" s="278"/>
      <c r="G513" s="279"/>
      <c r="H513" s="304" t="s">
        <v>246</v>
      </c>
      <c r="I513" s="271" t="s">
        <v>239</v>
      </c>
      <c r="J513" s="270"/>
      <c r="K513" s="271">
        <f t="shared" ref="K513:M513" si="96">K511/SHARDING(K512)</f>
        <v>1024</v>
      </c>
      <c r="L513" s="271">
        <f t="shared" si="96"/>
        <v>1</v>
      </c>
      <c r="M513" s="271">
        <f t="shared" si="96"/>
        <v>7168</v>
      </c>
      <c r="N513" s="271" t="s">
        <v>240</v>
      </c>
      <c r="O513" s="280"/>
      <c r="P513" s="440">
        <f>SIZEOF_IN_MIB(J513:M513, O510)</f>
        <v>7</v>
      </c>
      <c r="Q513" s="280"/>
    </row>
    <row r="514">
      <c r="E514" s="266"/>
      <c r="F514" s="657" t="s">
        <v>253</v>
      </c>
      <c r="G514" s="260"/>
      <c r="H514" s="534" t="s">
        <v>238</v>
      </c>
      <c r="I514" s="274" t="s">
        <v>239</v>
      </c>
      <c r="J514" s="261"/>
      <c r="K514" s="222"/>
      <c r="L514" s="262" t="s">
        <v>125</v>
      </c>
      <c r="M514" s="425" t="s">
        <v>129</v>
      </c>
      <c r="N514" s="274" t="s">
        <v>240</v>
      </c>
      <c r="O514" s="263" t="s">
        <v>127</v>
      </c>
      <c r="P514" s="303"/>
      <c r="Q514" s="263" t="b">
        <v>0</v>
      </c>
    </row>
    <row r="515">
      <c r="E515" s="266"/>
      <c r="F515" s="267"/>
      <c r="G515" s="268"/>
      <c r="H515" s="304" t="s">
        <v>242</v>
      </c>
      <c r="I515" s="271" t="s">
        <v>239</v>
      </c>
      <c r="J515" s="270"/>
      <c r="K515" s="324">
        <v>2.0</v>
      </c>
      <c r="L515" s="271">
        <f t="shared" ref="L515:M515" si="97">PARAMS(L514)</f>
        <v>7168</v>
      </c>
      <c r="M515" s="271">
        <f t="shared" si="97"/>
        <v>2048</v>
      </c>
      <c r="N515" s="271" t="s">
        <v>240</v>
      </c>
      <c r="O515" s="272"/>
      <c r="P515" s="440">
        <f>SIZEOF_IN_MIB(J515:M515, O514)</f>
        <v>14</v>
      </c>
      <c r="Q515" s="272"/>
    </row>
    <row r="516">
      <c r="E516" s="266"/>
      <c r="F516" s="267"/>
      <c r="G516" s="268"/>
      <c r="H516" s="534" t="s">
        <v>244</v>
      </c>
      <c r="I516" s="274" t="s">
        <v>239</v>
      </c>
      <c r="J516" s="261"/>
      <c r="K516" s="222"/>
      <c r="L516" s="262"/>
      <c r="M516" s="262"/>
      <c r="N516" s="274" t="s">
        <v>240</v>
      </c>
      <c r="O516" s="275"/>
      <c r="P516" s="303"/>
      <c r="Q516" s="275"/>
    </row>
    <row r="517">
      <c r="E517" s="266"/>
      <c r="F517" s="278"/>
      <c r="G517" s="279"/>
      <c r="H517" s="449" t="s">
        <v>246</v>
      </c>
      <c r="I517" s="271" t="s">
        <v>239</v>
      </c>
      <c r="J517" s="270"/>
      <c r="K517" s="324">
        <v>2.0</v>
      </c>
      <c r="L517" s="271">
        <f t="shared" ref="L517:M517" si="98">L515/SHARDING(L516)</f>
        <v>7168</v>
      </c>
      <c r="M517" s="271">
        <f t="shared" si="98"/>
        <v>2048</v>
      </c>
      <c r="N517" s="271" t="s">
        <v>240</v>
      </c>
      <c r="O517" s="280"/>
      <c r="P517" s="440">
        <f>SIZEOF_IN_MIB(J517:M517, O514)</f>
        <v>14</v>
      </c>
      <c r="Q517" s="280"/>
    </row>
    <row r="518">
      <c r="E518" s="266"/>
      <c r="F518" s="657" t="s">
        <v>257</v>
      </c>
      <c r="G518" s="260"/>
      <c r="H518" s="534" t="s">
        <v>238</v>
      </c>
      <c r="I518" s="274" t="s">
        <v>239</v>
      </c>
      <c r="J518" s="261"/>
      <c r="K518" s="262" t="s">
        <v>40</v>
      </c>
      <c r="L518" s="262" t="s">
        <v>38</v>
      </c>
      <c r="M518" s="262" t="s">
        <v>129</v>
      </c>
      <c r="N518" s="274" t="s">
        <v>240</v>
      </c>
      <c r="O518" s="658" t="s">
        <v>82</v>
      </c>
      <c r="P518" s="303"/>
      <c r="Q518" s="263" t="b">
        <v>0</v>
      </c>
    </row>
    <row r="519">
      <c r="E519" s="266"/>
      <c r="F519" s="267"/>
      <c r="G519" s="268"/>
      <c r="H519" s="304" t="s">
        <v>242</v>
      </c>
      <c r="I519" s="271" t="s">
        <v>239</v>
      </c>
      <c r="J519" s="269">
        <v>2.0</v>
      </c>
      <c r="K519" s="271">
        <f t="shared" ref="K519:M519" si="99">PARAMS(K518)</f>
        <v>2048</v>
      </c>
      <c r="L519" s="271">
        <f t="shared" si="99"/>
        <v>1</v>
      </c>
      <c r="M519" s="271">
        <f t="shared" si="99"/>
        <v>2048</v>
      </c>
      <c r="N519" s="271" t="s">
        <v>240</v>
      </c>
      <c r="O519" s="272"/>
      <c r="P519" s="440">
        <f>SIZEOF_IN_MIB(J519:M519, O518)</f>
        <v>16</v>
      </c>
      <c r="Q519" s="272"/>
    </row>
    <row r="520">
      <c r="E520" s="266"/>
      <c r="F520" s="267"/>
      <c r="G520" s="268"/>
      <c r="H520" s="534" t="s">
        <v>244</v>
      </c>
      <c r="I520" s="274" t="s">
        <v>239</v>
      </c>
      <c r="J520" s="261"/>
      <c r="K520" s="262" t="s">
        <v>33</v>
      </c>
      <c r="L520" s="262"/>
      <c r="M520" s="274"/>
      <c r="N520" s="274" t="s">
        <v>240</v>
      </c>
      <c r="O520" s="275"/>
      <c r="P520" s="303"/>
      <c r="Q520" s="275"/>
    </row>
    <row r="521">
      <c r="E521" s="266"/>
      <c r="F521" s="278"/>
      <c r="G521" s="279"/>
      <c r="H521" s="449" t="s">
        <v>246</v>
      </c>
      <c r="I521" s="271" t="s">
        <v>239</v>
      </c>
      <c r="J521" s="269">
        <v>2.0</v>
      </c>
      <c r="K521" s="271">
        <f t="shared" ref="K521:M521" si="100">K519/SHARDING(K520)</f>
        <v>1024</v>
      </c>
      <c r="L521" s="271">
        <f t="shared" si="100"/>
        <v>1</v>
      </c>
      <c r="M521" s="271">
        <f t="shared" si="100"/>
        <v>2048</v>
      </c>
      <c r="N521" s="271" t="s">
        <v>240</v>
      </c>
      <c r="O521" s="280"/>
      <c r="P521" s="440">
        <f>SIZEOF_IN_MIB(J521:M521, O518)</f>
        <v>8</v>
      </c>
      <c r="Q521" s="280"/>
    </row>
    <row r="522">
      <c r="E522" s="266"/>
      <c r="F522" s="297" t="s">
        <v>293</v>
      </c>
      <c r="G522" s="533"/>
      <c r="H522" s="659"/>
      <c r="I522" s="261"/>
      <c r="J522" s="261"/>
      <c r="K522" s="261"/>
      <c r="L522" s="274"/>
      <c r="M522" s="274"/>
      <c r="N522" s="274"/>
      <c r="O522" s="261"/>
      <c r="P522" s="303"/>
      <c r="Q522" s="660"/>
    </row>
    <row r="523">
      <c r="E523" s="266"/>
      <c r="F523" s="277"/>
      <c r="G523" s="600" t="s">
        <v>298</v>
      </c>
      <c r="H523" s="661"/>
      <c r="I523" s="419"/>
      <c r="J523" s="270"/>
      <c r="K523" s="270"/>
      <c r="L523" s="271"/>
      <c r="M523" s="271"/>
      <c r="N523" s="271"/>
      <c r="O523" s="270"/>
      <c r="P523" s="440"/>
      <c r="Q523" s="477"/>
    </row>
    <row r="524">
      <c r="E524" s="266"/>
      <c r="F524" s="662" t="s">
        <v>285</v>
      </c>
      <c r="G524" s="533" t="s">
        <v>286</v>
      </c>
      <c r="H524" s="595" t="str">
        <f>VLOOKUP(O510&amp;","&amp;O514,$T$3:$W$12,4, FALSE)</f>
        <v>fp8</v>
      </c>
      <c r="I524" s="386"/>
      <c r="J524" s="380"/>
      <c r="K524" s="380"/>
      <c r="L524" s="381"/>
      <c r="M524" s="381"/>
      <c r="N524" s="381"/>
      <c r="O524" s="380"/>
      <c r="P524" s="394"/>
      <c r="Q524" s="172"/>
    </row>
    <row r="525">
      <c r="E525" s="266"/>
      <c r="F525" s="266"/>
      <c r="G525" s="595" t="s">
        <v>299</v>
      </c>
      <c r="H525" s="599" t="str">
        <f>CALCULATE_FLOPS(J513:M513,J517:M517,M517,L517,H524)</f>
        <v>#N/A</v>
      </c>
      <c r="I525" s="386"/>
      <c r="J525" s="380"/>
      <c r="K525" s="380"/>
      <c r="L525" s="381"/>
      <c r="M525" s="381"/>
      <c r="N525" s="381"/>
      <c r="O525" s="380"/>
      <c r="P525" s="394"/>
      <c r="Q525" s="172"/>
    </row>
    <row r="526">
      <c r="E526" s="266"/>
      <c r="F526" s="277"/>
      <c r="G526" s="600" t="s">
        <v>288</v>
      </c>
      <c r="H526" s="663" t="str">
        <f>COMPUTE_TIME_MS(H525, H524)</f>
        <v>#N/A</v>
      </c>
      <c r="I526" s="390"/>
      <c r="J526" s="391"/>
      <c r="K526" s="391"/>
      <c r="L526" s="392"/>
      <c r="M526" s="392"/>
      <c r="N526" s="392"/>
      <c r="O526" s="391"/>
      <c r="P526" s="602"/>
      <c r="Q526" s="172"/>
    </row>
    <row r="527">
      <c r="E527" s="266"/>
      <c r="F527" s="662" t="s">
        <v>289</v>
      </c>
      <c r="G527" s="595" t="s">
        <v>290</v>
      </c>
      <c r="H527" s="603">
        <f>IF(Q510,0,P513)+IF(Q514,0,P517)+IF(Q518,0,P521)</f>
        <v>29</v>
      </c>
      <c r="I527" s="380"/>
      <c r="J527" s="380"/>
      <c r="K527" s="380"/>
      <c r="L527" s="381"/>
      <c r="M527" s="381"/>
      <c r="N527" s="381"/>
      <c r="O527" s="380"/>
      <c r="P527" s="394"/>
      <c r="Q527" s="172"/>
    </row>
    <row r="528">
      <c r="E528" s="277"/>
      <c r="F528" s="277"/>
      <c r="G528" s="604" t="s">
        <v>291</v>
      </c>
      <c r="H528" s="664" t="str">
        <f>HBM_TIME_MS(H527)</f>
        <v>#N/A</v>
      </c>
      <c r="I528" s="391"/>
      <c r="J528" s="391"/>
      <c r="K528" s="391"/>
      <c r="L528" s="392"/>
      <c r="M528" s="392"/>
      <c r="N528" s="392"/>
      <c r="O528" s="391"/>
      <c r="P528" s="602"/>
      <c r="Q528" s="172"/>
    </row>
    <row r="529">
      <c r="E529" s="258" t="s">
        <v>388</v>
      </c>
      <c r="F529" s="656" t="s">
        <v>249</v>
      </c>
      <c r="G529" s="260"/>
      <c r="H529" s="463" t="s">
        <v>238</v>
      </c>
      <c r="I529" s="261" t="s">
        <v>239</v>
      </c>
      <c r="J529" s="331"/>
      <c r="K529" s="665" t="s">
        <v>40</v>
      </c>
      <c r="L529" s="665" t="s">
        <v>38</v>
      </c>
      <c r="M529" s="666" t="s">
        <v>129</v>
      </c>
      <c r="N529" s="261" t="s">
        <v>240</v>
      </c>
      <c r="O529" s="263" t="s">
        <v>63</v>
      </c>
      <c r="P529" s="303"/>
      <c r="Q529" s="263" t="b">
        <v>0</v>
      </c>
    </row>
    <row r="530">
      <c r="E530" s="266"/>
      <c r="F530" s="267"/>
      <c r="G530" s="268"/>
      <c r="H530" s="304" t="s">
        <v>242</v>
      </c>
      <c r="I530" s="270" t="s">
        <v>239</v>
      </c>
      <c r="J530" s="326"/>
      <c r="K530" s="667">
        <f t="shared" ref="K530:M530" si="101">PARAMS(K529)</f>
        <v>2048</v>
      </c>
      <c r="L530" s="668">
        <f t="shared" si="101"/>
        <v>1</v>
      </c>
      <c r="M530" s="668">
        <f t="shared" si="101"/>
        <v>2048</v>
      </c>
      <c r="N530" s="270" t="s">
        <v>240</v>
      </c>
      <c r="O530" s="272"/>
      <c r="P530" s="440">
        <f>SIZEOF_IN_MIB(J530:M530, O529)</f>
        <v>4</v>
      </c>
      <c r="Q530" s="272"/>
    </row>
    <row r="531">
      <c r="E531" s="266"/>
      <c r="F531" s="267"/>
      <c r="G531" s="268"/>
      <c r="H531" s="534" t="s">
        <v>244</v>
      </c>
      <c r="I531" s="274" t="s">
        <v>239</v>
      </c>
      <c r="J531" s="330"/>
      <c r="K531" s="665" t="s">
        <v>33</v>
      </c>
      <c r="L531" s="331"/>
      <c r="M531" s="331"/>
      <c r="N531" s="274" t="s">
        <v>240</v>
      </c>
      <c r="O531" s="275"/>
      <c r="P531" s="303"/>
      <c r="Q531" s="275"/>
    </row>
    <row r="532">
      <c r="E532" s="266"/>
      <c r="F532" s="278"/>
      <c r="G532" s="279"/>
      <c r="H532" s="304" t="s">
        <v>246</v>
      </c>
      <c r="I532" s="271" t="s">
        <v>239</v>
      </c>
      <c r="J532" s="325"/>
      <c r="K532" s="670">
        <f t="shared" ref="K532:M532" si="102">K530/SHARDING(K531)</f>
        <v>1024</v>
      </c>
      <c r="L532" s="670">
        <f t="shared" si="102"/>
        <v>1</v>
      </c>
      <c r="M532" s="670">
        <f t="shared" si="102"/>
        <v>2048</v>
      </c>
      <c r="N532" s="271" t="s">
        <v>240</v>
      </c>
      <c r="O532" s="280"/>
      <c r="P532" s="440">
        <f>SIZEOF_IN_MIB(J532:M532, O529)</f>
        <v>2</v>
      </c>
      <c r="Q532" s="280"/>
    </row>
    <row r="533">
      <c r="E533" s="266"/>
      <c r="F533" s="657" t="s">
        <v>253</v>
      </c>
      <c r="G533" s="260"/>
      <c r="H533" s="534" t="s">
        <v>238</v>
      </c>
      <c r="I533" s="274" t="s">
        <v>239</v>
      </c>
      <c r="J533" s="330"/>
      <c r="K533" s="317"/>
      <c r="L533" s="665" t="s">
        <v>129</v>
      </c>
      <c r="M533" s="666" t="s">
        <v>125</v>
      </c>
      <c r="N533" s="274" t="s">
        <v>240</v>
      </c>
      <c r="O533" s="263" t="s">
        <v>127</v>
      </c>
      <c r="P533" s="303"/>
      <c r="Q533" s="263" t="b">
        <v>0</v>
      </c>
    </row>
    <row r="534">
      <c r="E534" s="266"/>
      <c r="F534" s="267"/>
      <c r="G534" s="268"/>
      <c r="H534" s="304" t="s">
        <v>242</v>
      </c>
      <c r="I534" s="271" t="s">
        <v>239</v>
      </c>
      <c r="J534" s="325"/>
      <c r="K534" s="314"/>
      <c r="L534" s="670">
        <f t="shared" ref="L534:M534" si="103">PARAMS(L533)</f>
        <v>2048</v>
      </c>
      <c r="M534" s="670">
        <f t="shared" si="103"/>
        <v>7168</v>
      </c>
      <c r="N534" s="271" t="s">
        <v>240</v>
      </c>
      <c r="O534" s="272"/>
      <c r="P534" s="440">
        <f>SIZEOF_IN_MIB(J534:M534, O533)</f>
        <v>7</v>
      </c>
      <c r="Q534" s="272"/>
    </row>
    <row r="535">
      <c r="E535" s="266"/>
      <c r="F535" s="267"/>
      <c r="G535" s="268"/>
      <c r="H535" s="534" t="s">
        <v>244</v>
      </c>
      <c r="I535" s="274" t="s">
        <v>239</v>
      </c>
      <c r="J535" s="330"/>
      <c r="K535" s="317"/>
      <c r="L535" s="331"/>
      <c r="M535" s="331"/>
      <c r="N535" s="274" t="s">
        <v>240</v>
      </c>
      <c r="O535" s="275"/>
      <c r="P535" s="303"/>
      <c r="Q535" s="275"/>
    </row>
    <row r="536">
      <c r="E536" s="266"/>
      <c r="F536" s="278"/>
      <c r="G536" s="279"/>
      <c r="H536" s="449" t="s">
        <v>246</v>
      </c>
      <c r="I536" s="271" t="s">
        <v>239</v>
      </c>
      <c r="J536" s="325"/>
      <c r="K536" s="314"/>
      <c r="L536" s="670">
        <f t="shared" ref="L536:M536" si="104">L534/SHARDING(L535)</f>
        <v>2048</v>
      </c>
      <c r="M536" s="670">
        <f t="shared" si="104"/>
        <v>7168</v>
      </c>
      <c r="N536" s="271" t="s">
        <v>240</v>
      </c>
      <c r="O536" s="280"/>
      <c r="P536" s="440">
        <f>SIZEOF_IN_MIB(J536:M536, O533)</f>
        <v>7</v>
      </c>
      <c r="Q536" s="280"/>
    </row>
    <row r="537">
      <c r="E537" s="266"/>
      <c r="F537" s="657" t="s">
        <v>257</v>
      </c>
      <c r="G537" s="260"/>
      <c r="H537" s="534" t="s">
        <v>238</v>
      </c>
      <c r="I537" s="274" t="s">
        <v>239</v>
      </c>
      <c r="J537" s="330"/>
      <c r="K537" s="665" t="s">
        <v>40</v>
      </c>
      <c r="L537" s="665" t="s">
        <v>38</v>
      </c>
      <c r="M537" s="665" t="s">
        <v>125</v>
      </c>
      <c r="N537" s="274" t="s">
        <v>240</v>
      </c>
      <c r="O537" s="658" t="s">
        <v>82</v>
      </c>
      <c r="P537" s="303"/>
      <c r="Q537" s="263" t="b">
        <v>0</v>
      </c>
    </row>
    <row r="538">
      <c r="E538" s="266"/>
      <c r="F538" s="267"/>
      <c r="G538" s="268"/>
      <c r="H538" s="304" t="s">
        <v>242</v>
      </c>
      <c r="I538" s="271" t="s">
        <v>239</v>
      </c>
      <c r="J538" s="326"/>
      <c r="K538" s="667">
        <f t="shared" ref="K538:M538" si="105">PARAMS(K537)</f>
        <v>2048</v>
      </c>
      <c r="L538" s="670">
        <f t="shared" si="105"/>
        <v>1</v>
      </c>
      <c r="M538" s="670">
        <f t="shared" si="105"/>
        <v>7168</v>
      </c>
      <c r="N538" s="271" t="s">
        <v>240</v>
      </c>
      <c r="O538" s="272"/>
      <c r="P538" s="440">
        <f>SIZEOF_IN_MIB(J538:M538, O537)</f>
        <v>28</v>
      </c>
      <c r="Q538" s="272"/>
    </row>
    <row r="539">
      <c r="E539" s="266"/>
      <c r="F539" s="267"/>
      <c r="G539" s="268"/>
      <c r="H539" s="534" t="s">
        <v>244</v>
      </c>
      <c r="I539" s="274" t="s">
        <v>239</v>
      </c>
      <c r="J539" s="330"/>
      <c r="K539" s="665" t="s">
        <v>33</v>
      </c>
      <c r="L539" s="331"/>
      <c r="M539" s="331"/>
      <c r="N539" s="274" t="s">
        <v>240</v>
      </c>
      <c r="O539" s="275"/>
      <c r="P539" s="303"/>
      <c r="Q539" s="275"/>
    </row>
    <row r="540">
      <c r="E540" s="266"/>
      <c r="F540" s="278"/>
      <c r="G540" s="279"/>
      <c r="H540" s="449" t="s">
        <v>246</v>
      </c>
      <c r="I540" s="271" t="s">
        <v>239</v>
      </c>
      <c r="J540" s="326"/>
      <c r="K540" s="670">
        <f t="shared" ref="K540:M540" si="106">K538/SHARDING(K539)</f>
        <v>1024</v>
      </c>
      <c r="L540" s="670">
        <f t="shared" si="106"/>
        <v>1</v>
      </c>
      <c r="M540" s="670">
        <f t="shared" si="106"/>
        <v>7168</v>
      </c>
      <c r="N540" s="271" t="s">
        <v>240</v>
      </c>
      <c r="O540" s="280"/>
      <c r="P540" s="440">
        <f>SIZEOF_IN_MIB(J540:M540, O537)</f>
        <v>14</v>
      </c>
      <c r="Q540" s="280"/>
    </row>
    <row r="541">
      <c r="E541" s="266"/>
      <c r="F541" s="297" t="s">
        <v>293</v>
      </c>
      <c r="G541" s="533"/>
      <c r="H541" s="659"/>
      <c r="I541" s="261"/>
      <c r="J541" s="261"/>
      <c r="K541" s="261"/>
      <c r="L541" s="274"/>
      <c r="M541" s="274"/>
      <c r="N541" s="274"/>
      <c r="O541" s="261"/>
      <c r="P541" s="303"/>
      <c r="Q541" s="660"/>
    </row>
    <row r="542">
      <c r="E542" s="266"/>
      <c r="F542" s="277"/>
      <c r="G542" s="600" t="s">
        <v>298</v>
      </c>
      <c r="H542" s="661"/>
      <c r="I542" s="419"/>
      <c r="J542" s="270"/>
      <c r="K542" s="270"/>
      <c r="L542" s="271"/>
      <c r="M542" s="271"/>
      <c r="N542" s="271"/>
      <c r="O542" s="270"/>
      <c r="P542" s="440"/>
      <c r="Q542" s="477"/>
    </row>
    <row r="543">
      <c r="E543" s="266"/>
      <c r="F543" s="662" t="s">
        <v>285</v>
      </c>
      <c r="G543" s="533" t="s">
        <v>286</v>
      </c>
      <c r="H543" s="595" t="str">
        <f>VLOOKUP(O529&amp;","&amp;O533,$T$3:$W$12,4, FALSE)</f>
        <v>fp8</v>
      </c>
      <c r="I543" s="386"/>
      <c r="J543" s="380"/>
      <c r="K543" s="380"/>
      <c r="L543" s="381"/>
      <c r="M543" s="381"/>
      <c r="N543" s="381"/>
      <c r="O543" s="380"/>
      <c r="P543" s="394"/>
      <c r="Q543" s="172"/>
    </row>
    <row r="544">
      <c r="E544" s="266"/>
      <c r="F544" s="266"/>
      <c r="G544" s="595" t="s">
        <v>299</v>
      </c>
      <c r="H544" s="599" t="str">
        <f>CALCULATE_FLOPS(J532:M532,J536:M536,M536,L536,H543)</f>
        <v>#N/A</v>
      </c>
      <c r="I544" s="386"/>
      <c r="J544" s="380"/>
      <c r="K544" s="380"/>
      <c r="L544" s="381"/>
      <c r="M544" s="381"/>
      <c r="N544" s="381"/>
      <c r="O544" s="380"/>
      <c r="P544" s="394"/>
      <c r="Q544" s="172"/>
    </row>
    <row r="545">
      <c r="E545" s="266"/>
      <c r="F545" s="277"/>
      <c r="G545" s="600" t="s">
        <v>288</v>
      </c>
      <c r="H545" s="663" t="str">
        <f>COMPUTE_TIME_MS(H544, H543)</f>
        <v>#N/A</v>
      </c>
      <c r="I545" s="390"/>
      <c r="J545" s="391"/>
      <c r="K545" s="391"/>
      <c r="L545" s="392"/>
      <c r="M545" s="392"/>
      <c r="N545" s="392"/>
      <c r="O545" s="391"/>
      <c r="P545" s="602"/>
      <c r="Q545" s="172"/>
    </row>
    <row r="546">
      <c r="E546" s="266"/>
      <c r="F546" s="662" t="s">
        <v>289</v>
      </c>
      <c r="G546" s="595" t="s">
        <v>290</v>
      </c>
      <c r="H546" s="603">
        <f>IF(Q529,0,P532)+IF(Q533,0,P536)+IF(Q537,0,P540)</f>
        <v>23</v>
      </c>
      <c r="I546" s="380"/>
      <c r="J546" s="380"/>
      <c r="K546" s="380"/>
      <c r="L546" s="381"/>
      <c r="M546" s="381"/>
      <c r="N546" s="381"/>
      <c r="O546" s="380"/>
      <c r="P546" s="394"/>
      <c r="Q546" s="172"/>
    </row>
    <row r="547">
      <c r="E547" s="277"/>
      <c r="F547" s="277"/>
      <c r="G547" s="604" t="s">
        <v>291</v>
      </c>
      <c r="H547" s="664" t="str">
        <f>HBM_TIME_MS(H546)</f>
        <v>#N/A</v>
      </c>
      <c r="I547" s="391"/>
      <c r="J547" s="391"/>
      <c r="K547" s="391"/>
      <c r="L547" s="392"/>
      <c r="M547" s="392"/>
      <c r="N547" s="392"/>
      <c r="O547" s="391"/>
      <c r="P547" s="602"/>
      <c r="Q547" s="172"/>
    </row>
    <row r="548">
      <c r="P548" s="147"/>
    </row>
    <row r="549">
      <c r="P549" s="147"/>
    </row>
    <row r="550">
      <c r="P550" s="147"/>
    </row>
    <row r="551">
      <c r="P551" s="147"/>
    </row>
    <row r="552">
      <c r="P552" s="147"/>
    </row>
    <row r="553">
      <c r="P553" s="147"/>
    </row>
    <row r="554">
      <c r="P554" s="147"/>
    </row>
    <row r="555">
      <c r="P555" s="147"/>
    </row>
    <row r="556">
      <c r="P556" s="147"/>
    </row>
    <row r="557">
      <c r="P557" s="147"/>
    </row>
    <row r="558">
      <c r="P558" s="147"/>
    </row>
    <row r="559">
      <c r="P559" s="147"/>
    </row>
    <row r="560">
      <c r="P560" s="147"/>
    </row>
    <row r="561">
      <c r="P561" s="147"/>
    </row>
    <row r="562">
      <c r="P562" s="147"/>
    </row>
    <row r="563">
      <c r="P563" s="147"/>
    </row>
    <row r="564">
      <c r="P564" s="147"/>
    </row>
    <row r="565">
      <c r="P565" s="147"/>
    </row>
    <row r="566">
      <c r="P566" s="147"/>
    </row>
    <row r="567">
      <c r="P567" s="147"/>
    </row>
    <row r="568">
      <c r="P568" s="147"/>
    </row>
    <row r="569">
      <c r="P569" s="147"/>
    </row>
    <row r="570">
      <c r="P570" s="147"/>
    </row>
    <row r="571">
      <c r="P571" s="147"/>
    </row>
    <row r="572">
      <c r="P572" s="147"/>
    </row>
    <row r="573">
      <c r="P573" s="147"/>
    </row>
    <row r="574">
      <c r="P574" s="147"/>
    </row>
    <row r="575">
      <c r="P575" s="147"/>
    </row>
    <row r="576">
      <c r="P576" s="147"/>
    </row>
    <row r="577">
      <c r="P577" s="147"/>
    </row>
    <row r="578">
      <c r="P578" s="147"/>
    </row>
    <row r="579">
      <c r="P579" s="147"/>
    </row>
    <row r="580">
      <c r="P580" s="147"/>
    </row>
    <row r="581">
      <c r="P581" s="147"/>
    </row>
    <row r="582">
      <c r="P582" s="147"/>
    </row>
    <row r="583">
      <c r="P583" s="147"/>
    </row>
    <row r="584">
      <c r="P584" s="147"/>
    </row>
    <row r="585">
      <c r="P585" s="147"/>
    </row>
    <row r="586">
      <c r="P586" s="147"/>
    </row>
    <row r="587">
      <c r="P587" s="147"/>
    </row>
    <row r="588">
      <c r="P588" s="147"/>
    </row>
    <row r="589">
      <c r="P589" s="147"/>
    </row>
    <row r="590">
      <c r="P590" s="147"/>
    </row>
    <row r="591">
      <c r="P591" s="147"/>
    </row>
    <row r="592">
      <c r="P592" s="147"/>
    </row>
    <row r="593">
      <c r="P593" s="147"/>
    </row>
    <row r="594">
      <c r="P594" s="147"/>
    </row>
    <row r="595">
      <c r="P595" s="147"/>
    </row>
    <row r="596">
      <c r="P596" s="147"/>
    </row>
    <row r="597">
      <c r="P597" s="147"/>
    </row>
    <row r="598">
      <c r="P598" s="147"/>
    </row>
    <row r="599">
      <c r="P599" s="147"/>
    </row>
    <row r="600">
      <c r="P600" s="147"/>
    </row>
    <row r="601">
      <c r="P601" s="147"/>
    </row>
    <row r="602">
      <c r="P602" s="147"/>
    </row>
    <row r="603">
      <c r="P603" s="147"/>
    </row>
    <row r="604">
      <c r="P604" s="147"/>
    </row>
    <row r="605">
      <c r="P605" s="147"/>
    </row>
    <row r="606">
      <c r="P606" s="147"/>
    </row>
    <row r="607">
      <c r="P607" s="147"/>
    </row>
    <row r="608">
      <c r="P608" s="147"/>
    </row>
    <row r="609">
      <c r="P609" s="147"/>
    </row>
    <row r="610">
      <c r="P610" s="147"/>
    </row>
    <row r="611">
      <c r="P611" s="147"/>
    </row>
    <row r="612">
      <c r="P612" s="147"/>
    </row>
    <row r="613">
      <c r="P613" s="147"/>
    </row>
    <row r="614">
      <c r="P614" s="147"/>
    </row>
    <row r="615">
      <c r="P615" s="147"/>
    </row>
    <row r="616">
      <c r="P616" s="147"/>
    </row>
    <row r="617">
      <c r="P617" s="147"/>
    </row>
    <row r="618">
      <c r="P618" s="147"/>
    </row>
    <row r="619">
      <c r="P619" s="147"/>
    </row>
    <row r="620">
      <c r="P620" s="147"/>
    </row>
    <row r="621">
      <c r="P621" s="147"/>
    </row>
    <row r="622">
      <c r="P622" s="147"/>
    </row>
    <row r="623">
      <c r="P623" s="147"/>
    </row>
    <row r="624">
      <c r="P624" s="147"/>
    </row>
    <row r="625">
      <c r="P625" s="147"/>
    </row>
    <row r="626">
      <c r="P626" s="147"/>
    </row>
    <row r="627">
      <c r="P627" s="147"/>
    </row>
    <row r="628">
      <c r="P628" s="147"/>
    </row>
    <row r="629">
      <c r="P629" s="147"/>
    </row>
    <row r="630">
      <c r="P630" s="147"/>
    </row>
    <row r="631">
      <c r="P631" s="147"/>
    </row>
    <row r="632">
      <c r="P632" s="147"/>
    </row>
    <row r="633">
      <c r="P633" s="147"/>
    </row>
    <row r="634">
      <c r="P634" s="147"/>
    </row>
    <row r="635">
      <c r="P635" s="147"/>
    </row>
    <row r="636">
      <c r="P636" s="147"/>
    </row>
    <row r="637">
      <c r="P637" s="147"/>
    </row>
    <row r="638">
      <c r="P638" s="147"/>
    </row>
    <row r="639">
      <c r="P639" s="147"/>
    </row>
    <row r="640">
      <c r="P640" s="147"/>
    </row>
    <row r="641">
      <c r="P641" s="147"/>
    </row>
    <row r="642">
      <c r="P642" s="147"/>
    </row>
    <row r="643">
      <c r="P643" s="147"/>
    </row>
    <row r="644">
      <c r="P644" s="147"/>
    </row>
    <row r="645">
      <c r="P645" s="147"/>
    </row>
    <row r="646">
      <c r="P646" s="147"/>
    </row>
    <row r="647">
      <c r="P647" s="147"/>
    </row>
    <row r="648">
      <c r="P648" s="147"/>
    </row>
    <row r="649">
      <c r="P649" s="147"/>
    </row>
    <row r="650">
      <c r="P650" s="147"/>
    </row>
    <row r="651">
      <c r="P651" s="147"/>
    </row>
    <row r="652">
      <c r="P652" s="147"/>
    </row>
    <row r="653">
      <c r="P653" s="147"/>
    </row>
    <row r="654">
      <c r="P654" s="147"/>
    </row>
    <row r="655">
      <c r="P655" s="147"/>
    </row>
    <row r="656">
      <c r="P656" s="147"/>
    </row>
    <row r="657">
      <c r="P657" s="147"/>
    </row>
    <row r="658">
      <c r="P658" s="147"/>
    </row>
    <row r="659">
      <c r="P659" s="147"/>
    </row>
    <row r="660">
      <c r="P660" s="147"/>
    </row>
    <row r="661">
      <c r="P661" s="147"/>
    </row>
    <row r="662">
      <c r="P662" s="147"/>
    </row>
    <row r="663">
      <c r="P663" s="147"/>
    </row>
    <row r="664">
      <c r="P664" s="147"/>
    </row>
    <row r="665">
      <c r="P665" s="147"/>
    </row>
    <row r="666">
      <c r="P666" s="147"/>
    </row>
    <row r="667">
      <c r="P667" s="147"/>
    </row>
    <row r="668">
      <c r="P668" s="147"/>
    </row>
    <row r="669">
      <c r="P669" s="147"/>
    </row>
    <row r="670">
      <c r="P670" s="147"/>
    </row>
    <row r="671">
      <c r="P671" s="147"/>
    </row>
    <row r="672">
      <c r="P672" s="147"/>
    </row>
    <row r="673">
      <c r="P673" s="147"/>
    </row>
    <row r="674">
      <c r="P674" s="147"/>
    </row>
    <row r="675">
      <c r="P675" s="147"/>
    </row>
    <row r="676">
      <c r="P676" s="147"/>
    </row>
    <row r="677">
      <c r="P677" s="147"/>
    </row>
    <row r="678">
      <c r="P678" s="147"/>
    </row>
    <row r="679">
      <c r="P679" s="147"/>
    </row>
    <row r="680">
      <c r="P680" s="147"/>
    </row>
    <row r="681">
      <c r="P681" s="147"/>
    </row>
    <row r="682">
      <c r="P682" s="147"/>
    </row>
    <row r="683">
      <c r="P683" s="147"/>
    </row>
    <row r="684">
      <c r="P684" s="147"/>
    </row>
    <row r="685">
      <c r="P685" s="147"/>
    </row>
    <row r="686">
      <c r="P686" s="147"/>
    </row>
    <row r="687">
      <c r="P687" s="147"/>
    </row>
    <row r="688">
      <c r="P688" s="147"/>
    </row>
    <row r="689">
      <c r="P689" s="147"/>
    </row>
    <row r="690">
      <c r="P690" s="147"/>
    </row>
    <row r="691">
      <c r="P691" s="147"/>
    </row>
    <row r="692">
      <c r="P692" s="147"/>
    </row>
    <row r="693">
      <c r="P693" s="147"/>
    </row>
    <row r="694">
      <c r="P694" s="147"/>
    </row>
    <row r="695">
      <c r="P695" s="147"/>
    </row>
    <row r="696">
      <c r="P696" s="147"/>
    </row>
    <row r="697">
      <c r="P697" s="147"/>
    </row>
    <row r="698">
      <c r="P698" s="147"/>
    </row>
    <row r="699">
      <c r="P699" s="147"/>
    </row>
    <row r="700">
      <c r="P700" s="147"/>
    </row>
    <row r="701">
      <c r="P701" s="147"/>
    </row>
    <row r="702">
      <c r="P702" s="147"/>
    </row>
    <row r="703">
      <c r="P703" s="147"/>
    </row>
    <row r="704">
      <c r="P704" s="147"/>
    </row>
    <row r="705">
      <c r="P705" s="147"/>
    </row>
    <row r="706">
      <c r="P706" s="147"/>
    </row>
    <row r="707">
      <c r="P707" s="147"/>
    </row>
    <row r="708">
      <c r="P708" s="147"/>
    </row>
    <row r="709">
      <c r="P709" s="147"/>
    </row>
    <row r="710">
      <c r="P710" s="147"/>
    </row>
    <row r="711">
      <c r="P711" s="147"/>
    </row>
    <row r="712">
      <c r="P712" s="147"/>
    </row>
    <row r="713">
      <c r="P713" s="147"/>
    </row>
    <row r="714">
      <c r="P714" s="147"/>
    </row>
    <row r="715">
      <c r="P715" s="147"/>
    </row>
    <row r="716">
      <c r="P716" s="147"/>
    </row>
    <row r="717">
      <c r="P717" s="147"/>
    </row>
    <row r="718">
      <c r="P718" s="147"/>
    </row>
    <row r="719">
      <c r="P719" s="147"/>
    </row>
    <row r="720">
      <c r="P720" s="147"/>
    </row>
    <row r="721">
      <c r="P721" s="147"/>
    </row>
    <row r="722">
      <c r="P722" s="147"/>
    </row>
    <row r="723">
      <c r="P723" s="147"/>
    </row>
    <row r="724">
      <c r="P724" s="147"/>
    </row>
    <row r="725">
      <c r="P725" s="147"/>
    </row>
    <row r="726">
      <c r="P726" s="147"/>
    </row>
    <row r="727">
      <c r="P727" s="147"/>
    </row>
    <row r="728">
      <c r="P728" s="147"/>
    </row>
    <row r="729">
      <c r="P729" s="147"/>
    </row>
    <row r="730">
      <c r="P730" s="147"/>
    </row>
    <row r="731">
      <c r="P731" s="147"/>
    </row>
    <row r="732">
      <c r="P732" s="147"/>
    </row>
    <row r="733">
      <c r="P733" s="147"/>
    </row>
    <row r="734">
      <c r="P734" s="147"/>
    </row>
    <row r="735">
      <c r="P735" s="147"/>
    </row>
    <row r="736">
      <c r="P736" s="147"/>
    </row>
    <row r="737">
      <c r="P737" s="147"/>
    </row>
    <row r="738">
      <c r="P738" s="147"/>
    </row>
    <row r="739">
      <c r="P739" s="147"/>
    </row>
    <row r="740">
      <c r="P740" s="147"/>
    </row>
    <row r="741">
      <c r="P741" s="147"/>
    </row>
    <row r="742">
      <c r="P742" s="147"/>
    </row>
    <row r="743">
      <c r="P743" s="147"/>
    </row>
    <row r="744">
      <c r="P744" s="147"/>
    </row>
    <row r="745">
      <c r="P745" s="147"/>
    </row>
    <row r="746">
      <c r="P746" s="147"/>
    </row>
    <row r="747">
      <c r="P747" s="147"/>
    </row>
    <row r="748">
      <c r="P748" s="147"/>
    </row>
    <row r="749">
      <c r="P749" s="147"/>
    </row>
    <row r="750">
      <c r="P750" s="147"/>
    </row>
    <row r="751">
      <c r="P751" s="147"/>
    </row>
    <row r="752">
      <c r="P752" s="147"/>
    </row>
    <row r="753">
      <c r="P753" s="147"/>
    </row>
    <row r="754">
      <c r="P754" s="147"/>
    </row>
    <row r="755">
      <c r="P755" s="147"/>
    </row>
    <row r="756">
      <c r="P756" s="147"/>
    </row>
    <row r="757">
      <c r="P757" s="147"/>
    </row>
    <row r="758">
      <c r="P758" s="147"/>
    </row>
    <row r="759">
      <c r="P759" s="147"/>
    </row>
    <row r="760">
      <c r="P760" s="147"/>
    </row>
    <row r="761">
      <c r="P761" s="147"/>
    </row>
    <row r="762">
      <c r="P762" s="147"/>
    </row>
    <row r="763">
      <c r="P763" s="147"/>
    </row>
    <row r="764">
      <c r="P764" s="147"/>
    </row>
    <row r="765">
      <c r="P765" s="147"/>
    </row>
    <row r="766">
      <c r="P766" s="147"/>
    </row>
    <row r="767">
      <c r="P767" s="147"/>
    </row>
    <row r="768">
      <c r="P768" s="147"/>
    </row>
    <row r="769">
      <c r="P769" s="147"/>
    </row>
    <row r="770">
      <c r="P770" s="147"/>
    </row>
    <row r="771">
      <c r="P771" s="147"/>
    </row>
    <row r="772">
      <c r="P772" s="147"/>
    </row>
    <row r="773">
      <c r="P773" s="147"/>
    </row>
    <row r="774">
      <c r="P774" s="147"/>
    </row>
    <row r="775">
      <c r="P775" s="147"/>
    </row>
    <row r="776">
      <c r="P776" s="147"/>
    </row>
    <row r="777">
      <c r="P777" s="147"/>
    </row>
    <row r="778">
      <c r="P778" s="147"/>
    </row>
    <row r="779">
      <c r="P779" s="147"/>
    </row>
    <row r="780">
      <c r="P780" s="147"/>
    </row>
    <row r="781">
      <c r="P781" s="147"/>
    </row>
    <row r="782">
      <c r="P782" s="147"/>
    </row>
    <row r="783">
      <c r="P783" s="147"/>
    </row>
    <row r="784">
      <c r="P784" s="147"/>
    </row>
    <row r="785">
      <c r="P785" s="147"/>
    </row>
    <row r="786">
      <c r="P786" s="147"/>
    </row>
    <row r="787">
      <c r="P787" s="147"/>
    </row>
    <row r="788">
      <c r="P788" s="147"/>
    </row>
    <row r="789">
      <c r="P789" s="147"/>
    </row>
    <row r="790">
      <c r="P790" s="147"/>
    </row>
    <row r="791">
      <c r="P791" s="147"/>
    </row>
    <row r="792">
      <c r="P792" s="147"/>
    </row>
    <row r="793">
      <c r="P793" s="147"/>
    </row>
    <row r="794">
      <c r="P794" s="147"/>
    </row>
    <row r="795">
      <c r="P795" s="147"/>
    </row>
    <row r="796">
      <c r="P796" s="147"/>
    </row>
    <row r="797">
      <c r="P797" s="147"/>
    </row>
    <row r="798">
      <c r="P798" s="147"/>
    </row>
    <row r="799">
      <c r="P799" s="147"/>
    </row>
    <row r="800">
      <c r="P800" s="147"/>
    </row>
    <row r="801">
      <c r="P801" s="147"/>
    </row>
    <row r="802">
      <c r="P802" s="147"/>
    </row>
    <row r="803">
      <c r="P803" s="147"/>
    </row>
    <row r="804">
      <c r="P804" s="147"/>
    </row>
    <row r="805">
      <c r="P805" s="147"/>
    </row>
    <row r="806">
      <c r="P806" s="147"/>
    </row>
    <row r="807">
      <c r="P807" s="147"/>
    </row>
    <row r="808">
      <c r="P808" s="147"/>
    </row>
    <row r="809">
      <c r="P809" s="147"/>
    </row>
    <row r="810">
      <c r="P810" s="147"/>
    </row>
    <row r="811">
      <c r="P811" s="147"/>
    </row>
    <row r="812">
      <c r="P812" s="147"/>
    </row>
    <row r="813">
      <c r="P813" s="147"/>
    </row>
    <row r="814">
      <c r="P814" s="147"/>
    </row>
    <row r="815">
      <c r="P815" s="147"/>
    </row>
    <row r="816">
      <c r="P816" s="147"/>
    </row>
    <row r="817">
      <c r="P817" s="147"/>
    </row>
    <row r="818">
      <c r="P818" s="147"/>
    </row>
    <row r="819">
      <c r="P819" s="147"/>
    </row>
    <row r="820">
      <c r="P820" s="147"/>
    </row>
    <row r="821">
      <c r="P821" s="147"/>
    </row>
    <row r="822">
      <c r="P822" s="147"/>
    </row>
    <row r="823">
      <c r="P823" s="147"/>
    </row>
    <row r="824">
      <c r="P824" s="147"/>
    </row>
    <row r="825">
      <c r="P825" s="147"/>
    </row>
    <row r="826">
      <c r="P826" s="147"/>
    </row>
    <row r="827">
      <c r="P827" s="147"/>
    </row>
    <row r="828">
      <c r="P828" s="147"/>
    </row>
    <row r="829">
      <c r="P829" s="147"/>
    </row>
    <row r="830">
      <c r="P830" s="147"/>
    </row>
    <row r="831">
      <c r="P831" s="147"/>
    </row>
    <row r="832">
      <c r="P832" s="147"/>
    </row>
    <row r="833">
      <c r="P833" s="147"/>
    </row>
    <row r="834">
      <c r="P834" s="147"/>
    </row>
    <row r="835">
      <c r="P835" s="147"/>
    </row>
    <row r="836">
      <c r="P836" s="147"/>
    </row>
    <row r="837">
      <c r="P837" s="147"/>
    </row>
    <row r="838">
      <c r="P838" s="147"/>
    </row>
    <row r="839">
      <c r="P839" s="147"/>
    </row>
    <row r="840">
      <c r="P840" s="147"/>
    </row>
    <row r="841">
      <c r="P841" s="147"/>
    </row>
    <row r="842">
      <c r="P842" s="147"/>
    </row>
    <row r="843">
      <c r="P843" s="147"/>
    </row>
    <row r="844">
      <c r="P844" s="147"/>
    </row>
    <row r="845">
      <c r="P845" s="147"/>
    </row>
    <row r="846">
      <c r="P846" s="147"/>
    </row>
    <row r="847">
      <c r="P847" s="147"/>
    </row>
    <row r="848">
      <c r="P848" s="147"/>
    </row>
    <row r="849">
      <c r="P849" s="147"/>
    </row>
    <row r="850">
      <c r="P850" s="147"/>
    </row>
    <row r="851">
      <c r="P851" s="147"/>
    </row>
    <row r="852">
      <c r="P852" s="147"/>
    </row>
    <row r="853">
      <c r="P853" s="147"/>
    </row>
    <row r="854">
      <c r="P854" s="147"/>
    </row>
    <row r="855">
      <c r="P855" s="147"/>
    </row>
    <row r="856">
      <c r="P856" s="147"/>
    </row>
    <row r="857">
      <c r="P857" s="147"/>
    </row>
    <row r="858">
      <c r="P858" s="147"/>
    </row>
    <row r="859">
      <c r="P859" s="147"/>
    </row>
    <row r="860">
      <c r="P860" s="147"/>
    </row>
    <row r="861">
      <c r="P861" s="147"/>
    </row>
    <row r="862">
      <c r="P862" s="147"/>
    </row>
    <row r="863">
      <c r="P863" s="147"/>
    </row>
    <row r="864">
      <c r="P864" s="147"/>
    </row>
    <row r="865">
      <c r="P865" s="147"/>
    </row>
    <row r="866">
      <c r="P866" s="147"/>
    </row>
    <row r="867">
      <c r="P867" s="147"/>
    </row>
    <row r="868">
      <c r="P868" s="147"/>
    </row>
    <row r="869">
      <c r="P869" s="147"/>
    </row>
    <row r="870">
      <c r="P870" s="147"/>
    </row>
    <row r="871">
      <c r="P871" s="147"/>
    </row>
    <row r="872">
      <c r="P872" s="147"/>
    </row>
    <row r="873">
      <c r="P873" s="147"/>
    </row>
    <row r="874">
      <c r="P874" s="147"/>
    </row>
    <row r="875">
      <c r="P875" s="147"/>
    </row>
    <row r="876">
      <c r="P876" s="147"/>
    </row>
    <row r="877">
      <c r="P877" s="147"/>
    </row>
    <row r="878">
      <c r="P878" s="147"/>
    </row>
    <row r="879">
      <c r="P879" s="147"/>
    </row>
    <row r="880">
      <c r="P880" s="147"/>
    </row>
    <row r="881">
      <c r="P881" s="147"/>
    </row>
    <row r="882">
      <c r="P882" s="147"/>
    </row>
    <row r="883">
      <c r="P883" s="147"/>
    </row>
    <row r="884">
      <c r="P884" s="147"/>
    </row>
    <row r="885">
      <c r="P885" s="147"/>
    </row>
    <row r="886">
      <c r="P886" s="147"/>
    </row>
    <row r="887">
      <c r="P887" s="147"/>
    </row>
    <row r="888">
      <c r="P888" s="147"/>
    </row>
    <row r="889">
      <c r="P889" s="147"/>
    </row>
    <row r="890">
      <c r="P890" s="147"/>
    </row>
    <row r="891">
      <c r="P891" s="147"/>
    </row>
    <row r="892">
      <c r="P892" s="147"/>
    </row>
    <row r="893">
      <c r="P893" s="147"/>
    </row>
    <row r="894">
      <c r="P894" s="147"/>
    </row>
    <row r="895">
      <c r="P895" s="147"/>
    </row>
    <row r="896">
      <c r="P896" s="147"/>
    </row>
    <row r="897">
      <c r="P897" s="147"/>
    </row>
    <row r="898">
      <c r="P898" s="147"/>
    </row>
    <row r="899">
      <c r="P899" s="147"/>
    </row>
    <row r="900">
      <c r="P900" s="147"/>
    </row>
    <row r="901">
      <c r="P901" s="147"/>
    </row>
    <row r="902">
      <c r="P902" s="147"/>
    </row>
    <row r="903">
      <c r="P903" s="147"/>
    </row>
    <row r="904">
      <c r="P904" s="147"/>
    </row>
    <row r="905">
      <c r="P905" s="147"/>
    </row>
    <row r="906">
      <c r="P906" s="147"/>
    </row>
    <row r="907">
      <c r="P907" s="147"/>
    </row>
    <row r="908">
      <c r="P908" s="147"/>
    </row>
    <row r="909">
      <c r="P909" s="147"/>
    </row>
    <row r="910">
      <c r="P910" s="147"/>
    </row>
    <row r="911">
      <c r="P911" s="147"/>
    </row>
    <row r="912">
      <c r="P912" s="147"/>
    </row>
    <row r="913">
      <c r="P913" s="147"/>
    </row>
    <row r="914">
      <c r="P914" s="147"/>
    </row>
    <row r="915">
      <c r="P915" s="147"/>
    </row>
    <row r="916">
      <c r="P916" s="147"/>
    </row>
    <row r="917">
      <c r="P917" s="147"/>
    </row>
    <row r="918">
      <c r="P918" s="147"/>
    </row>
    <row r="919">
      <c r="P919" s="147"/>
    </row>
    <row r="920">
      <c r="P920" s="147"/>
    </row>
    <row r="921">
      <c r="P921" s="147"/>
    </row>
    <row r="922">
      <c r="P922" s="147"/>
    </row>
    <row r="923">
      <c r="P923" s="147"/>
    </row>
    <row r="924">
      <c r="P924" s="147"/>
    </row>
    <row r="925">
      <c r="P925" s="147"/>
    </row>
    <row r="926">
      <c r="P926" s="147"/>
    </row>
    <row r="927">
      <c r="P927" s="147"/>
    </row>
    <row r="928">
      <c r="P928" s="147"/>
    </row>
    <row r="929">
      <c r="P929" s="147"/>
    </row>
    <row r="930">
      <c r="P930" s="147"/>
    </row>
    <row r="931">
      <c r="P931" s="147"/>
    </row>
    <row r="932">
      <c r="P932" s="147"/>
    </row>
    <row r="933">
      <c r="P933" s="147"/>
    </row>
    <row r="934">
      <c r="P934" s="147"/>
    </row>
    <row r="935">
      <c r="P935" s="147"/>
    </row>
    <row r="936">
      <c r="P936" s="147"/>
    </row>
    <row r="937">
      <c r="P937" s="147"/>
    </row>
    <row r="938">
      <c r="P938" s="147"/>
    </row>
    <row r="939">
      <c r="P939" s="147"/>
    </row>
    <row r="940">
      <c r="P940" s="147"/>
    </row>
    <row r="941">
      <c r="P941" s="147"/>
    </row>
    <row r="942">
      <c r="P942" s="147"/>
    </row>
    <row r="943">
      <c r="P943" s="147"/>
    </row>
    <row r="944">
      <c r="P944" s="147"/>
    </row>
    <row r="945">
      <c r="P945" s="147"/>
    </row>
    <row r="946">
      <c r="P946" s="147"/>
    </row>
    <row r="947">
      <c r="P947" s="147"/>
    </row>
    <row r="948">
      <c r="P948" s="147"/>
    </row>
    <row r="949">
      <c r="P949" s="147"/>
    </row>
    <row r="950">
      <c r="P950" s="147"/>
    </row>
    <row r="951">
      <c r="P951" s="147"/>
    </row>
    <row r="952">
      <c r="P952" s="147"/>
    </row>
    <row r="953">
      <c r="P953" s="147"/>
    </row>
    <row r="954">
      <c r="P954" s="147"/>
    </row>
    <row r="955">
      <c r="P955" s="147"/>
    </row>
    <row r="956">
      <c r="P956" s="147"/>
    </row>
    <row r="957">
      <c r="P957" s="147"/>
    </row>
    <row r="958">
      <c r="P958" s="147"/>
    </row>
    <row r="959">
      <c r="P959" s="147"/>
    </row>
    <row r="960">
      <c r="P960" s="147"/>
    </row>
    <row r="961">
      <c r="P961" s="147"/>
    </row>
    <row r="962">
      <c r="P962" s="147"/>
    </row>
    <row r="963">
      <c r="P963" s="147"/>
    </row>
    <row r="964">
      <c r="P964" s="147"/>
    </row>
    <row r="965">
      <c r="P965" s="147"/>
    </row>
    <row r="966">
      <c r="P966" s="147"/>
    </row>
    <row r="967">
      <c r="P967" s="147"/>
    </row>
    <row r="968">
      <c r="P968" s="147"/>
    </row>
    <row r="969">
      <c r="P969" s="147"/>
    </row>
    <row r="970">
      <c r="P970" s="147"/>
    </row>
    <row r="971">
      <c r="P971" s="147"/>
    </row>
    <row r="972">
      <c r="P972" s="147"/>
    </row>
    <row r="973">
      <c r="P973" s="147"/>
    </row>
    <row r="974">
      <c r="P974" s="147"/>
    </row>
    <row r="975">
      <c r="P975" s="147"/>
    </row>
    <row r="976">
      <c r="P976" s="147"/>
    </row>
    <row r="977">
      <c r="P977" s="147"/>
    </row>
    <row r="978">
      <c r="P978" s="147"/>
    </row>
    <row r="979">
      <c r="P979" s="147"/>
    </row>
    <row r="980">
      <c r="P980" s="147"/>
    </row>
    <row r="981">
      <c r="P981" s="147"/>
    </row>
    <row r="982">
      <c r="P982" s="147"/>
    </row>
    <row r="983">
      <c r="P983" s="147"/>
    </row>
    <row r="984">
      <c r="P984" s="147"/>
    </row>
    <row r="985">
      <c r="P985" s="147"/>
    </row>
    <row r="986">
      <c r="P986" s="147"/>
    </row>
    <row r="987">
      <c r="P987" s="147"/>
    </row>
    <row r="988">
      <c r="P988" s="147"/>
    </row>
    <row r="989">
      <c r="P989" s="147"/>
    </row>
    <row r="990">
      <c r="P990" s="147"/>
    </row>
    <row r="991">
      <c r="P991" s="147"/>
    </row>
    <row r="992">
      <c r="P992" s="147"/>
    </row>
    <row r="993">
      <c r="P993" s="147"/>
    </row>
    <row r="994">
      <c r="P994" s="147"/>
    </row>
    <row r="995">
      <c r="P995" s="147"/>
    </row>
    <row r="996">
      <c r="P996" s="147"/>
    </row>
    <row r="997">
      <c r="P997" s="147"/>
    </row>
    <row r="998">
      <c r="P998" s="147"/>
    </row>
    <row r="999">
      <c r="P999" s="147"/>
    </row>
    <row r="1000">
      <c r="P1000" s="147"/>
    </row>
    <row r="1001">
      <c r="P1001" s="147"/>
    </row>
    <row r="1002">
      <c r="P1002" s="147"/>
    </row>
    <row r="1003">
      <c r="P1003" s="147"/>
    </row>
    <row r="1004">
      <c r="P1004" s="147"/>
    </row>
    <row r="1005">
      <c r="P1005" s="147"/>
    </row>
    <row r="1006">
      <c r="P1006" s="147"/>
    </row>
    <row r="1007">
      <c r="P1007" s="147"/>
    </row>
    <row r="1008">
      <c r="P1008" s="147"/>
    </row>
    <row r="1009">
      <c r="P1009" s="147"/>
    </row>
    <row r="1010">
      <c r="P1010" s="147"/>
    </row>
    <row r="1011">
      <c r="P1011" s="147"/>
    </row>
    <row r="1012">
      <c r="P1012" s="147"/>
    </row>
    <row r="1013">
      <c r="P1013" s="147"/>
    </row>
    <row r="1014">
      <c r="P1014" s="147"/>
    </row>
    <row r="1015">
      <c r="P1015" s="147"/>
    </row>
    <row r="1016">
      <c r="P1016" s="147"/>
    </row>
    <row r="1017">
      <c r="P1017" s="147"/>
    </row>
    <row r="1018">
      <c r="P1018" s="147"/>
    </row>
    <row r="1019">
      <c r="P1019" s="147"/>
    </row>
    <row r="1020">
      <c r="P1020" s="147"/>
    </row>
    <row r="1021">
      <c r="P1021" s="147"/>
    </row>
    <row r="1022">
      <c r="P1022" s="147"/>
    </row>
    <row r="1023">
      <c r="P1023" s="147"/>
    </row>
    <row r="1024">
      <c r="P1024" s="147"/>
    </row>
    <row r="1025">
      <c r="P1025" s="147"/>
    </row>
    <row r="1026">
      <c r="P1026" s="147"/>
    </row>
    <row r="1027">
      <c r="P1027" s="147"/>
    </row>
    <row r="1028">
      <c r="P1028" s="147"/>
    </row>
    <row r="1029">
      <c r="P1029" s="147"/>
    </row>
    <row r="1030">
      <c r="P1030" s="147"/>
    </row>
    <row r="1031">
      <c r="P1031" s="147"/>
    </row>
    <row r="1032">
      <c r="P1032" s="147"/>
    </row>
    <row r="1033">
      <c r="P1033" s="147"/>
    </row>
    <row r="1034">
      <c r="P1034" s="147"/>
    </row>
    <row r="1035">
      <c r="P1035" s="147"/>
    </row>
    <row r="1036">
      <c r="P1036" s="147"/>
    </row>
    <row r="1037">
      <c r="P1037" s="147"/>
    </row>
    <row r="1038">
      <c r="P1038" s="147"/>
    </row>
    <row r="1039">
      <c r="P1039" s="147"/>
    </row>
    <row r="1040">
      <c r="P1040" s="147"/>
    </row>
    <row r="1041">
      <c r="P1041" s="147"/>
    </row>
    <row r="1042">
      <c r="P1042" s="147"/>
    </row>
    <row r="1043">
      <c r="P1043" s="147"/>
    </row>
    <row r="1044">
      <c r="P1044" s="147"/>
    </row>
    <row r="1045">
      <c r="P1045" s="147"/>
    </row>
    <row r="1046">
      <c r="P1046" s="147"/>
    </row>
    <row r="1047">
      <c r="P1047" s="147"/>
    </row>
    <row r="1048">
      <c r="P1048" s="147"/>
    </row>
    <row r="1049">
      <c r="P1049" s="147"/>
    </row>
    <row r="1050">
      <c r="P1050" s="147"/>
    </row>
    <row r="1051">
      <c r="P1051" s="147"/>
    </row>
    <row r="1052">
      <c r="P1052" s="147"/>
    </row>
    <row r="1053">
      <c r="P1053" s="147"/>
    </row>
    <row r="1054">
      <c r="P1054" s="147"/>
    </row>
    <row r="1055">
      <c r="P1055" s="147"/>
    </row>
    <row r="1056">
      <c r="P1056" s="147"/>
    </row>
    <row r="1057">
      <c r="P1057" s="147"/>
    </row>
    <row r="1058">
      <c r="P1058" s="147"/>
    </row>
    <row r="1059">
      <c r="P1059" s="147"/>
    </row>
    <row r="1060">
      <c r="P1060" s="147"/>
    </row>
    <row r="1061">
      <c r="P1061" s="147"/>
    </row>
    <row r="1062">
      <c r="P1062" s="147"/>
    </row>
    <row r="1063">
      <c r="P1063" s="147"/>
    </row>
    <row r="1064">
      <c r="P1064" s="147"/>
    </row>
    <row r="1065">
      <c r="P1065" s="147"/>
    </row>
    <row r="1066">
      <c r="P1066" s="147"/>
    </row>
    <row r="1067">
      <c r="P1067" s="147"/>
    </row>
    <row r="1068">
      <c r="P1068" s="147"/>
    </row>
    <row r="1069">
      <c r="P1069" s="147"/>
    </row>
    <row r="1070">
      <c r="P1070" s="147"/>
    </row>
    <row r="1071">
      <c r="P1071" s="147"/>
    </row>
    <row r="1072">
      <c r="P1072" s="147"/>
    </row>
    <row r="1073">
      <c r="P1073" s="147"/>
    </row>
    <row r="1074">
      <c r="P1074" s="147"/>
    </row>
    <row r="1075">
      <c r="P1075" s="147"/>
    </row>
    <row r="1076">
      <c r="P1076" s="147"/>
    </row>
    <row r="1077">
      <c r="P1077" s="147"/>
    </row>
    <row r="1078">
      <c r="P1078" s="147"/>
    </row>
    <row r="1079">
      <c r="P1079" s="147"/>
    </row>
    <row r="1080">
      <c r="P1080" s="147"/>
    </row>
    <row r="1081">
      <c r="P1081" s="147"/>
    </row>
    <row r="1082">
      <c r="P1082" s="147"/>
    </row>
    <row r="1083">
      <c r="P1083" s="147"/>
    </row>
    <row r="1084">
      <c r="P1084" s="147"/>
    </row>
    <row r="1085">
      <c r="P1085" s="147"/>
    </row>
    <row r="1086">
      <c r="P1086" s="147"/>
    </row>
    <row r="1087">
      <c r="P1087" s="147"/>
    </row>
    <row r="1088">
      <c r="P1088" s="147"/>
    </row>
    <row r="1089">
      <c r="P1089" s="147"/>
    </row>
    <row r="1090">
      <c r="P1090" s="147"/>
    </row>
    <row r="1091">
      <c r="P1091" s="147"/>
    </row>
    <row r="1092">
      <c r="P1092" s="147"/>
    </row>
    <row r="1093">
      <c r="P1093" s="147"/>
    </row>
    <row r="1094">
      <c r="P1094" s="147"/>
    </row>
    <row r="1095">
      <c r="P1095" s="147"/>
    </row>
    <row r="1096">
      <c r="P1096" s="147"/>
    </row>
    <row r="1097">
      <c r="P1097" s="147"/>
    </row>
    <row r="1098">
      <c r="P1098" s="147"/>
    </row>
    <row r="1099">
      <c r="P1099" s="147"/>
    </row>
    <row r="1100">
      <c r="P1100" s="147"/>
    </row>
    <row r="1101">
      <c r="P1101" s="147"/>
    </row>
    <row r="1102">
      <c r="P1102" s="147"/>
    </row>
    <row r="1103">
      <c r="P1103" s="147"/>
    </row>
    <row r="1104">
      <c r="P1104" s="147"/>
    </row>
    <row r="1105">
      <c r="P1105" s="147"/>
    </row>
    <row r="1106">
      <c r="P1106" s="147"/>
    </row>
    <row r="1107">
      <c r="P1107" s="147"/>
    </row>
    <row r="1108">
      <c r="P1108" s="147"/>
    </row>
    <row r="1109">
      <c r="P1109" s="147"/>
    </row>
    <row r="1110">
      <c r="P1110" s="147"/>
    </row>
    <row r="1111">
      <c r="P1111" s="147"/>
    </row>
    <row r="1112">
      <c r="P1112" s="147"/>
    </row>
    <row r="1113">
      <c r="P1113" s="147"/>
    </row>
    <row r="1114">
      <c r="P1114" s="147"/>
    </row>
    <row r="1115">
      <c r="P1115" s="147"/>
    </row>
    <row r="1116">
      <c r="P1116" s="147"/>
    </row>
    <row r="1117">
      <c r="P1117" s="147"/>
    </row>
    <row r="1118">
      <c r="P1118" s="147"/>
    </row>
    <row r="1119">
      <c r="P1119" s="147"/>
    </row>
    <row r="1120">
      <c r="P1120" s="147"/>
    </row>
    <row r="1121">
      <c r="P1121" s="147"/>
    </row>
    <row r="1122">
      <c r="P1122" s="147"/>
    </row>
    <row r="1123">
      <c r="P1123" s="147"/>
    </row>
    <row r="1124">
      <c r="P1124" s="147"/>
    </row>
    <row r="1125">
      <c r="P1125" s="147"/>
    </row>
    <row r="1126">
      <c r="P1126" s="147"/>
    </row>
    <row r="1127">
      <c r="P1127" s="147"/>
    </row>
    <row r="1128">
      <c r="P1128" s="147"/>
    </row>
    <row r="1129">
      <c r="P1129" s="147"/>
    </row>
    <row r="1130">
      <c r="P1130" s="147"/>
    </row>
    <row r="1131">
      <c r="P1131" s="147"/>
    </row>
    <row r="1132">
      <c r="P1132" s="147"/>
    </row>
    <row r="1133">
      <c r="P1133" s="147"/>
    </row>
    <row r="1134">
      <c r="P1134" s="147"/>
    </row>
    <row r="1135">
      <c r="P1135" s="147"/>
    </row>
    <row r="1136">
      <c r="P1136" s="147"/>
    </row>
    <row r="1137">
      <c r="P1137" s="147"/>
    </row>
    <row r="1138">
      <c r="P1138" s="147"/>
    </row>
    <row r="1139">
      <c r="P1139" s="147"/>
    </row>
    <row r="1140">
      <c r="P1140" s="147"/>
    </row>
    <row r="1141">
      <c r="P1141" s="147"/>
    </row>
    <row r="1142">
      <c r="P1142" s="147"/>
    </row>
    <row r="1143">
      <c r="P1143" s="147"/>
    </row>
    <row r="1144">
      <c r="P1144" s="147"/>
    </row>
    <row r="1145">
      <c r="P1145" s="147"/>
    </row>
    <row r="1146">
      <c r="P1146" s="147"/>
    </row>
    <row r="1147">
      <c r="P1147" s="147"/>
    </row>
    <row r="1148">
      <c r="P1148" s="147"/>
    </row>
    <row r="1149">
      <c r="P1149" s="147"/>
    </row>
    <row r="1150">
      <c r="P1150" s="147"/>
    </row>
    <row r="1151">
      <c r="P1151" s="147"/>
    </row>
    <row r="1152">
      <c r="P1152" s="147"/>
    </row>
    <row r="1153">
      <c r="P1153" s="147"/>
    </row>
    <row r="1154">
      <c r="P1154" s="147"/>
    </row>
    <row r="1155">
      <c r="P1155" s="147"/>
    </row>
    <row r="1156">
      <c r="P1156" s="147"/>
    </row>
    <row r="1157">
      <c r="P1157" s="147"/>
    </row>
    <row r="1158">
      <c r="P1158" s="147"/>
    </row>
    <row r="1159">
      <c r="P1159" s="147"/>
    </row>
    <row r="1160">
      <c r="P1160" s="147"/>
    </row>
    <row r="1161">
      <c r="P1161" s="147"/>
    </row>
    <row r="1162">
      <c r="P1162" s="147"/>
    </row>
    <row r="1163">
      <c r="P1163" s="147"/>
    </row>
    <row r="1164">
      <c r="P1164" s="147"/>
    </row>
    <row r="1165">
      <c r="P1165" s="147"/>
    </row>
    <row r="1166">
      <c r="P1166" s="147"/>
    </row>
    <row r="1167">
      <c r="P1167" s="147"/>
    </row>
    <row r="1168">
      <c r="P1168" s="147"/>
    </row>
    <row r="1169">
      <c r="P1169" s="147"/>
    </row>
    <row r="1170">
      <c r="P1170" s="147"/>
    </row>
    <row r="1171">
      <c r="P1171" s="147"/>
    </row>
    <row r="1172">
      <c r="P1172" s="147"/>
    </row>
    <row r="1173">
      <c r="P1173" s="147"/>
    </row>
    <row r="1174">
      <c r="P1174" s="147"/>
    </row>
    <row r="1175">
      <c r="P1175" s="147"/>
    </row>
    <row r="1176">
      <c r="P1176" s="147"/>
    </row>
    <row r="1177">
      <c r="P1177" s="147"/>
    </row>
    <row r="1178">
      <c r="P1178" s="147"/>
    </row>
    <row r="1179">
      <c r="P1179" s="147"/>
    </row>
    <row r="1180">
      <c r="P1180" s="147"/>
    </row>
    <row r="1181">
      <c r="P1181" s="147"/>
    </row>
    <row r="1182">
      <c r="P1182" s="147"/>
    </row>
    <row r="1183">
      <c r="P1183" s="147"/>
    </row>
    <row r="1184">
      <c r="P1184" s="147"/>
    </row>
    <row r="1185">
      <c r="P1185" s="147"/>
    </row>
    <row r="1186">
      <c r="P1186" s="147"/>
    </row>
    <row r="1187">
      <c r="P1187" s="147"/>
    </row>
    <row r="1188">
      <c r="P1188" s="147"/>
    </row>
    <row r="1189">
      <c r="P1189" s="147"/>
    </row>
    <row r="1190">
      <c r="P1190" s="147"/>
    </row>
    <row r="1191">
      <c r="P1191" s="147"/>
    </row>
    <row r="1192">
      <c r="P1192" s="147"/>
    </row>
    <row r="1193">
      <c r="P1193" s="147"/>
    </row>
    <row r="1194">
      <c r="P1194" s="147"/>
    </row>
    <row r="1195">
      <c r="P1195" s="147"/>
    </row>
    <row r="1196">
      <c r="P1196" s="147"/>
    </row>
    <row r="1197">
      <c r="P1197" s="147"/>
    </row>
    <row r="1198">
      <c r="P1198" s="147"/>
    </row>
    <row r="1199">
      <c r="P1199" s="147"/>
    </row>
    <row r="1200">
      <c r="P1200" s="147"/>
    </row>
    <row r="1201">
      <c r="P1201" s="147"/>
    </row>
    <row r="1202">
      <c r="P1202" s="147"/>
    </row>
    <row r="1203">
      <c r="P1203" s="147"/>
    </row>
    <row r="1204">
      <c r="P1204" s="147"/>
    </row>
    <row r="1205">
      <c r="P1205" s="147"/>
    </row>
    <row r="1206">
      <c r="P1206" s="147"/>
    </row>
    <row r="1207">
      <c r="P1207" s="147"/>
    </row>
    <row r="1208">
      <c r="P1208" s="147"/>
    </row>
    <row r="1209">
      <c r="P1209" s="147"/>
    </row>
    <row r="1210">
      <c r="P1210" s="147"/>
    </row>
    <row r="1211">
      <c r="P1211" s="147"/>
    </row>
    <row r="1212">
      <c r="P1212" s="147"/>
    </row>
    <row r="1213">
      <c r="P1213" s="147"/>
    </row>
    <row r="1214">
      <c r="P1214" s="147"/>
    </row>
    <row r="1215">
      <c r="P1215" s="147"/>
    </row>
    <row r="1216">
      <c r="P1216" s="147"/>
    </row>
    <row r="1217">
      <c r="P1217" s="147"/>
    </row>
    <row r="1218">
      <c r="P1218" s="147"/>
    </row>
    <row r="1219">
      <c r="P1219" s="147"/>
    </row>
    <row r="1220">
      <c r="P1220" s="147"/>
    </row>
    <row r="1221">
      <c r="P1221" s="147"/>
    </row>
    <row r="1222">
      <c r="P1222" s="147"/>
    </row>
    <row r="1223">
      <c r="P1223" s="147"/>
    </row>
    <row r="1224">
      <c r="P1224" s="147"/>
    </row>
    <row r="1225">
      <c r="P1225" s="147"/>
    </row>
    <row r="1226">
      <c r="P1226" s="147"/>
    </row>
    <row r="1227">
      <c r="P1227" s="147"/>
    </row>
    <row r="1228">
      <c r="P1228" s="147"/>
    </row>
    <row r="1229">
      <c r="P1229" s="147"/>
    </row>
    <row r="1230">
      <c r="P1230" s="147"/>
    </row>
    <row r="1231">
      <c r="P1231" s="147"/>
    </row>
    <row r="1232">
      <c r="P1232" s="147"/>
    </row>
    <row r="1233">
      <c r="P1233" s="147"/>
    </row>
    <row r="1234">
      <c r="P1234" s="147"/>
    </row>
    <row r="1235">
      <c r="P1235" s="147"/>
    </row>
    <row r="1236">
      <c r="P1236" s="147"/>
    </row>
    <row r="1237">
      <c r="P1237" s="147"/>
    </row>
    <row r="1238">
      <c r="P1238" s="147"/>
    </row>
    <row r="1239">
      <c r="P1239" s="147"/>
    </row>
    <row r="1240">
      <c r="P1240" s="147"/>
    </row>
    <row r="1241">
      <c r="P1241" s="147"/>
    </row>
    <row r="1242">
      <c r="P1242" s="147"/>
    </row>
    <row r="1243">
      <c r="P1243" s="147"/>
    </row>
    <row r="1244">
      <c r="P1244" s="147"/>
    </row>
    <row r="1245">
      <c r="P1245" s="147"/>
    </row>
    <row r="1246">
      <c r="P1246" s="147"/>
    </row>
    <row r="1247">
      <c r="P1247" s="147"/>
    </row>
    <row r="1248">
      <c r="P1248" s="147"/>
    </row>
    <row r="1249">
      <c r="P1249" s="147"/>
    </row>
    <row r="1250">
      <c r="P1250" s="147"/>
    </row>
    <row r="1251">
      <c r="P1251" s="147"/>
    </row>
    <row r="1252">
      <c r="P1252" s="147"/>
    </row>
    <row r="1253">
      <c r="P1253" s="147"/>
    </row>
    <row r="1254">
      <c r="P1254" s="147"/>
    </row>
    <row r="1255">
      <c r="P1255" s="147"/>
    </row>
    <row r="1256">
      <c r="P1256" s="147"/>
    </row>
    <row r="1257">
      <c r="P1257" s="147"/>
    </row>
    <row r="1258">
      <c r="P1258" s="147"/>
    </row>
    <row r="1259">
      <c r="P1259" s="147"/>
    </row>
    <row r="1260">
      <c r="P1260" s="147"/>
    </row>
    <row r="1261">
      <c r="P1261" s="147"/>
    </row>
    <row r="1262">
      <c r="P1262" s="147"/>
    </row>
    <row r="1263">
      <c r="P1263" s="147"/>
    </row>
    <row r="1264">
      <c r="P1264" s="147"/>
    </row>
    <row r="1265">
      <c r="P1265" s="147"/>
    </row>
    <row r="1266">
      <c r="P1266" s="147"/>
    </row>
    <row r="1267">
      <c r="P1267" s="147"/>
    </row>
    <row r="1268">
      <c r="P1268" s="147"/>
    </row>
    <row r="1269">
      <c r="P1269" s="147"/>
    </row>
    <row r="1270">
      <c r="P1270" s="147"/>
    </row>
    <row r="1271">
      <c r="P1271" s="147"/>
    </row>
    <row r="1272">
      <c r="P1272" s="147"/>
    </row>
    <row r="1273">
      <c r="P1273" s="147"/>
    </row>
    <row r="1274">
      <c r="P1274" s="147"/>
    </row>
    <row r="1275">
      <c r="P1275" s="147"/>
    </row>
    <row r="1276">
      <c r="P1276" s="147"/>
    </row>
    <row r="1277">
      <c r="P1277" s="147"/>
    </row>
    <row r="1278">
      <c r="P1278" s="147"/>
    </row>
    <row r="1279">
      <c r="P1279" s="147"/>
    </row>
    <row r="1280">
      <c r="P1280" s="147"/>
    </row>
    <row r="1281">
      <c r="P1281" s="147"/>
    </row>
    <row r="1282">
      <c r="P1282" s="147"/>
    </row>
    <row r="1283">
      <c r="P1283" s="147"/>
    </row>
    <row r="1284">
      <c r="P1284" s="147"/>
    </row>
    <row r="1285">
      <c r="P1285" s="147"/>
    </row>
    <row r="1286">
      <c r="P1286" s="147"/>
    </row>
    <row r="1287">
      <c r="P1287" s="147"/>
    </row>
    <row r="1288">
      <c r="P1288" s="147"/>
    </row>
    <row r="1289">
      <c r="P1289" s="147"/>
    </row>
    <row r="1290">
      <c r="P1290" s="147"/>
    </row>
    <row r="1291">
      <c r="P1291" s="147"/>
    </row>
    <row r="1292">
      <c r="P1292" s="147"/>
    </row>
    <row r="1293">
      <c r="P1293" s="147"/>
    </row>
    <row r="1294">
      <c r="P1294" s="147"/>
    </row>
    <row r="1295">
      <c r="P1295" s="147"/>
    </row>
    <row r="1296">
      <c r="P1296" s="147"/>
    </row>
    <row r="1297">
      <c r="P1297" s="147"/>
    </row>
    <row r="1298">
      <c r="P1298" s="147"/>
    </row>
    <row r="1299">
      <c r="P1299" s="147"/>
    </row>
    <row r="1300">
      <c r="P1300" s="147"/>
    </row>
    <row r="1301">
      <c r="P1301" s="147"/>
    </row>
    <row r="1302">
      <c r="P1302" s="147"/>
    </row>
    <row r="1303">
      <c r="P1303" s="147"/>
    </row>
  </sheetData>
  <mergeCells count="223">
    <mergeCell ref="E510:E528"/>
    <mergeCell ref="E529:E547"/>
    <mergeCell ref="E267:E285"/>
    <mergeCell ref="E286:E309"/>
    <mergeCell ref="E310:E333"/>
    <mergeCell ref="E339:E383"/>
    <mergeCell ref="E384:E428"/>
    <mergeCell ref="E429:E458"/>
    <mergeCell ref="E459:E509"/>
    <mergeCell ref="G220:G224"/>
    <mergeCell ref="F229:G232"/>
    <mergeCell ref="F233:G236"/>
    <mergeCell ref="F237:G240"/>
    <mergeCell ref="F246:F247"/>
    <mergeCell ref="F248:G251"/>
    <mergeCell ref="F252:G255"/>
    <mergeCell ref="F256:G259"/>
    <mergeCell ref="F267:G270"/>
    <mergeCell ref="F271:G274"/>
    <mergeCell ref="F275:G278"/>
    <mergeCell ref="E137:E160"/>
    <mergeCell ref="E161:E179"/>
    <mergeCell ref="E180:E198"/>
    <mergeCell ref="E199:E228"/>
    <mergeCell ref="F199:F228"/>
    <mergeCell ref="G214:G219"/>
    <mergeCell ref="E229:E247"/>
    <mergeCell ref="F241:F242"/>
    <mergeCell ref="F243:F245"/>
    <mergeCell ref="E248:E266"/>
    <mergeCell ref="F260:F261"/>
    <mergeCell ref="F262:F264"/>
    <mergeCell ref="F265:F266"/>
    <mergeCell ref="F284:F285"/>
    <mergeCell ref="F484:F500"/>
    <mergeCell ref="F501:F502"/>
    <mergeCell ref="F505:F507"/>
    <mergeCell ref="F508:F509"/>
    <mergeCell ref="F510:G513"/>
    <mergeCell ref="F514:G517"/>
    <mergeCell ref="F518:G521"/>
    <mergeCell ref="F543:F545"/>
    <mergeCell ref="F546:F547"/>
    <mergeCell ref="F522:F523"/>
    <mergeCell ref="F524:F526"/>
    <mergeCell ref="F527:F528"/>
    <mergeCell ref="F529:G532"/>
    <mergeCell ref="F533:G536"/>
    <mergeCell ref="F537:G540"/>
    <mergeCell ref="F541:F542"/>
    <mergeCell ref="F141:G144"/>
    <mergeCell ref="F145:G148"/>
    <mergeCell ref="G151:G154"/>
    <mergeCell ref="F161:G164"/>
    <mergeCell ref="F165:G168"/>
    <mergeCell ref="O169:O172"/>
    <mergeCell ref="Q169:Q172"/>
    <mergeCell ref="F169:G172"/>
    <mergeCell ref="F173:F174"/>
    <mergeCell ref="F175:F177"/>
    <mergeCell ref="F178:F179"/>
    <mergeCell ref="F180:G183"/>
    <mergeCell ref="Q180:Q183"/>
    <mergeCell ref="F184:G187"/>
    <mergeCell ref="Q184:Q187"/>
    <mergeCell ref="F78:G81"/>
    <mergeCell ref="F82:G85"/>
    <mergeCell ref="Q82:Q85"/>
    <mergeCell ref="Q86:Q89"/>
    <mergeCell ref="Q90:Q93"/>
    <mergeCell ref="O94:O98"/>
    <mergeCell ref="Q94:Q98"/>
    <mergeCell ref="E78:E81"/>
    <mergeCell ref="F86:G89"/>
    <mergeCell ref="A71:A72"/>
    <mergeCell ref="E71:E72"/>
    <mergeCell ref="I77:N77"/>
    <mergeCell ref="O78:O81"/>
    <mergeCell ref="O82:O85"/>
    <mergeCell ref="O86:O89"/>
    <mergeCell ref="O90:O93"/>
    <mergeCell ref="F77:H77"/>
    <mergeCell ref="F90:G93"/>
    <mergeCell ref="G94:G98"/>
    <mergeCell ref="G108:G113"/>
    <mergeCell ref="G114:G118"/>
    <mergeCell ref="G124:G127"/>
    <mergeCell ref="F137:G140"/>
    <mergeCell ref="E82:E136"/>
    <mergeCell ref="F94:F131"/>
    <mergeCell ref="F132:F134"/>
    <mergeCell ref="F135:F136"/>
    <mergeCell ref="F149:F155"/>
    <mergeCell ref="F156:F158"/>
    <mergeCell ref="F159:F160"/>
    <mergeCell ref="F197:F198"/>
    <mergeCell ref="G199:G204"/>
    <mergeCell ref="O199:O204"/>
    <mergeCell ref="Q199:Q204"/>
    <mergeCell ref="O180:O183"/>
    <mergeCell ref="O184:O187"/>
    <mergeCell ref="F188:G191"/>
    <mergeCell ref="O188:O191"/>
    <mergeCell ref="Q188:Q191"/>
    <mergeCell ref="F192:F193"/>
    <mergeCell ref="F194:F196"/>
    <mergeCell ref="F279:F280"/>
    <mergeCell ref="F281:F283"/>
    <mergeCell ref="F286:G289"/>
    <mergeCell ref="F290:G293"/>
    <mergeCell ref="F294:G297"/>
    <mergeCell ref="F298:F304"/>
    <mergeCell ref="G300:G303"/>
    <mergeCell ref="F338:H338"/>
    <mergeCell ref="I338:N338"/>
    <mergeCell ref="F305:F307"/>
    <mergeCell ref="F308:F309"/>
    <mergeCell ref="F310:G313"/>
    <mergeCell ref="F314:G317"/>
    <mergeCell ref="F318:G321"/>
    <mergeCell ref="F322:F328"/>
    <mergeCell ref="G324:G327"/>
    <mergeCell ref="F329:F331"/>
    <mergeCell ref="F332:F333"/>
    <mergeCell ref="F339:F383"/>
    <mergeCell ref="G340:G344"/>
    <mergeCell ref="G349:G353"/>
    <mergeCell ref="G362:G366"/>
    <mergeCell ref="G367:G372"/>
    <mergeCell ref="G373:G377"/>
    <mergeCell ref="F384:G387"/>
    <mergeCell ref="F388:G391"/>
    <mergeCell ref="F392:G395"/>
    <mergeCell ref="F398:F423"/>
    <mergeCell ref="G403:G405"/>
    <mergeCell ref="G415:G417"/>
    <mergeCell ref="O349:O353"/>
    <mergeCell ref="O362:O366"/>
    <mergeCell ref="O384:O387"/>
    <mergeCell ref="O388:O391"/>
    <mergeCell ref="O392:O395"/>
    <mergeCell ref="O429:O432"/>
    <mergeCell ref="O433:O436"/>
    <mergeCell ref="O529:O532"/>
    <mergeCell ref="O533:O536"/>
    <mergeCell ref="O537:O540"/>
    <mergeCell ref="O437:O440"/>
    <mergeCell ref="O459:O462"/>
    <mergeCell ref="O473:O476"/>
    <mergeCell ref="O485:O488"/>
    <mergeCell ref="O510:O513"/>
    <mergeCell ref="O514:O517"/>
    <mergeCell ref="O518:O521"/>
    <mergeCell ref="O137:O140"/>
    <mergeCell ref="Q137:Q140"/>
    <mergeCell ref="O141:O144"/>
    <mergeCell ref="Q141:Q144"/>
    <mergeCell ref="O145:O148"/>
    <mergeCell ref="Q145:Q148"/>
    <mergeCell ref="Q161:Q164"/>
    <mergeCell ref="Q165:Q168"/>
    <mergeCell ref="O161:O164"/>
    <mergeCell ref="O165:O168"/>
    <mergeCell ref="O229:O232"/>
    <mergeCell ref="Q229:Q232"/>
    <mergeCell ref="O233:O236"/>
    <mergeCell ref="Q233:Q236"/>
    <mergeCell ref="Q237:Q240"/>
    <mergeCell ref="O237:O240"/>
    <mergeCell ref="O248:O251"/>
    <mergeCell ref="Q248:Q251"/>
    <mergeCell ref="O252:O255"/>
    <mergeCell ref="Q252:Q255"/>
    <mergeCell ref="O256:O259"/>
    <mergeCell ref="Q256:Q259"/>
    <mergeCell ref="O267:O270"/>
    <mergeCell ref="Q267:Q270"/>
    <mergeCell ref="O271:O274"/>
    <mergeCell ref="Q271:Q274"/>
    <mergeCell ref="O275:O278"/>
    <mergeCell ref="Q275:Q278"/>
    <mergeCell ref="Q286:Q289"/>
    <mergeCell ref="O286:O289"/>
    <mergeCell ref="O290:O293"/>
    <mergeCell ref="O294:O297"/>
    <mergeCell ref="O310:O313"/>
    <mergeCell ref="O314:O317"/>
    <mergeCell ref="O318:O321"/>
    <mergeCell ref="O340:O344"/>
    <mergeCell ref="Q290:Q293"/>
    <mergeCell ref="Q294:Q297"/>
    <mergeCell ref="Q310:Q313"/>
    <mergeCell ref="Q314:Q317"/>
    <mergeCell ref="Q318:Q321"/>
    <mergeCell ref="Q340:Q344"/>
    <mergeCell ref="Q349:Q352"/>
    <mergeCell ref="Q514:Q517"/>
    <mergeCell ref="Q518:Q521"/>
    <mergeCell ref="Q529:Q532"/>
    <mergeCell ref="Q533:Q536"/>
    <mergeCell ref="Q537:Q540"/>
    <mergeCell ref="Q384:Q387"/>
    <mergeCell ref="Q388:Q391"/>
    <mergeCell ref="Q392:Q395"/>
    <mergeCell ref="Q429:Q432"/>
    <mergeCell ref="Q433:Q436"/>
    <mergeCell ref="Q437:Q440"/>
    <mergeCell ref="Q510:Q513"/>
    <mergeCell ref="F424:F426"/>
    <mergeCell ref="F427:F428"/>
    <mergeCell ref="F429:G432"/>
    <mergeCell ref="F433:G436"/>
    <mergeCell ref="F437:G440"/>
    <mergeCell ref="F441:F453"/>
    <mergeCell ref="F454:F456"/>
    <mergeCell ref="G459:G463"/>
    <mergeCell ref="F457:F458"/>
    <mergeCell ref="F459:F471"/>
    <mergeCell ref="F472:F483"/>
    <mergeCell ref="G473:G477"/>
    <mergeCell ref="G485:G489"/>
    <mergeCell ref="G490:G494"/>
    <mergeCell ref="G495:G499"/>
  </mergeCells>
  <conditionalFormatting sqref="G205:Q211">
    <cfRule type="expression" dxfId="19" priority="1">
      <formula>NE($H$227,$G$205)</formula>
    </cfRule>
  </conditionalFormatting>
  <conditionalFormatting sqref="G213:Q225">
    <cfRule type="expression" dxfId="19" priority="2">
      <formula>NE($H$227,$G$213)</formula>
    </cfRule>
  </conditionalFormatting>
  <conditionalFormatting sqref="G403:Q405">
    <cfRule type="expression" dxfId="20" priority="3">
      <formula>NE($H$420,$G$403)</formula>
    </cfRule>
  </conditionalFormatting>
  <conditionalFormatting sqref="G406:Q406">
    <cfRule type="expression" dxfId="20" priority="4">
      <formula>NE($H$420,$G$406)</formula>
    </cfRule>
  </conditionalFormatting>
  <conditionalFormatting sqref="G415:Q417 G482:H482">
    <cfRule type="expression" dxfId="20" priority="5">
      <formula>NE($H$420,$G$415)</formula>
    </cfRule>
  </conditionalFormatting>
  <conditionalFormatting sqref="G418:Q418">
    <cfRule type="expression" dxfId="20" priority="6">
      <formula>NE($H$420,$G$418)</formula>
    </cfRule>
  </conditionalFormatting>
  <conditionalFormatting sqref="F484:Q500">
    <cfRule type="expression" dxfId="19" priority="7">
      <formula>NE($F$484,$H$501)</formula>
    </cfRule>
  </conditionalFormatting>
  <conditionalFormatting sqref="F459:Q471">
    <cfRule type="expression" dxfId="19" priority="8">
      <formula>NE($F$459,$H$501)</formula>
    </cfRule>
  </conditionalFormatting>
  <conditionalFormatting sqref="F472:Q483">
    <cfRule type="expression" dxfId="19" priority="9">
      <formula>NE($F$472,$H$501)</formula>
    </cfRule>
  </conditionalFormatting>
  <conditionalFormatting sqref="G442:Q447">
    <cfRule type="expression" dxfId="19" priority="10">
      <formula>NE($G$442,$H$452)</formula>
    </cfRule>
  </conditionalFormatting>
  <conditionalFormatting sqref="G449:Q450">
    <cfRule type="expression" dxfId="19" priority="11">
      <formula>NE($G$449,$H$452)</formula>
    </cfRule>
  </conditionalFormatting>
  <conditionalFormatting sqref="G99:Q105">
    <cfRule type="expression" dxfId="19" priority="12">
      <formula>NE($H$128,$G$99)</formula>
    </cfRule>
  </conditionalFormatting>
  <conditionalFormatting sqref="G107:Q119">
    <cfRule type="expression" dxfId="19" priority="13">
      <formula>NE($H$128,$G$107)</formula>
    </cfRule>
  </conditionalFormatting>
  <conditionalFormatting sqref="G339:Q346">
    <cfRule type="expression" dxfId="19" priority="14">
      <formula>NE($H$380,$G$339)</formula>
    </cfRule>
  </conditionalFormatting>
  <conditionalFormatting sqref="G348:Q359">
    <cfRule type="expression" dxfId="19" priority="15">
      <formula>NE($H$380,$G$348)</formula>
    </cfRule>
  </conditionalFormatting>
  <conditionalFormatting sqref="G361:Q378">
    <cfRule type="expression" dxfId="19" priority="16">
      <formula>NE($H$380,$G$361)</formula>
    </cfRule>
  </conditionalFormatting>
  <conditionalFormatting sqref="A77:A90 B77:B78 B81:B85 B87:B90">
    <cfRule type="notContainsBlanks" dxfId="21" priority="17">
      <formula>LEN(TRIM(A77))&gt;0</formula>
    </cfRule>
  </conditionalFormatting>
  <conditionalFormatting sqref="C55:F55">
    <cfRule type="colorScale" priority="18">
      <colorScale>
        <cfvo type="formula" val="0"/>
        <cfvo type="max"/>
        <color rgb="FFFFFFFF"/>
        <color rgb="FFE67C73"/>
      </colorScale>
    </cfRule>
  </conditionalFormatting>
  <conditionalFormatting sqref="C56:F56">
    <cfRule type="colorScale" priority="19">
      <colorScale>
        <cfvo type="formula" val="0"/>
        <cfvo type="max"/>
        <color rgb="FFFFFFFF"/>
        <color rgb="FFE67C73"/>
      </colorScale>
    </cfRule>
  </conditionalFormatting>
  <conditionalFormatting sqref="C57:F57">
    <cfRule type="colorScale" priority="20">
      <colorScale>
        <cfvo type="formula" val="0"/>
        <cfvo type="max"/>
        <color rgb="FFFFFFFF"/>
        <color rgb="FFE67C73"/>
      </colorScale>
    </cfRule>
  </conditionalFormatting>
  <conditionalFormatting sqref="C63:F63">
    <cfRule type="colorScale" priority="21">
      <colorScale>
        <cfvo type="formula" val="0"/>
        <cfvo type="max"/>
        <color rgb="FFFFFFFF"/>
        <color rgb="FFE67C73"/>
      </colorScale>
    </cfRule>
  </conditionalFormatting>
  <conditionalFormatting sqref="C64:F64">
    <cfRule type="colorScale" priority="22">
      <colorScale>
        <cfvo type="formula" val="0"/>
        <cfvo type="max"/>
        <color rgb="FFFFFFFF"/>
        <color rgb="FFE67C73"/>
      </colorScale>
    </cfRule>
  </conditionalFormatting>
  <conditionalFormatting sqref="C66:F66">
    <cfRule type="colorScale" priority="23">
      <colorScale>
        <cfvo type="formula" val="0"/>
        <cfvo type="max"/>
        <color rgb="FFFFFFFF"/>
        <color rgb="FFE67C73"/>
      </colorScale>
    </cfRule>
  </conditionalFormatting>
  <conditionalFormatting sqref="C67:F67">
    <cfRule type="colorScale" priority="24">
      <colorScale>
        <cfvo type="formula" val="0"/>
        <cfvo type="max"/>
        <color rgb="FFFFFFFF"/>
        <color rgb="FFE67C73"/>
      </colorScale>
    </cfRule>
  </conditionalFormatting>
  <conditionalFormatting sqref="C68:F68">
    <cfRule type="colorScale" priority="25">
      <colorScale>
        <cfvo type="formula" val="0"/>
        <cfvo type="max"/>
        <color rgb="FFFFFFFF"/>
        <color rgb="FFE67C73"/>
      </colorScale>
    </cfRule>
  </conditionalFormatting>
  <conditionalFormatting sqref="C69:F69">
    <cfRule type="colorScale" priority="26">
      <colorScale>
        <cfvo type="formula" val="0"/>
        <cfvo type="max"/>
        <color rgb="FFFFFFFF"/>
        <color rgb="FFE67C73"/>
      </colorScale>
    </cfRule>
  </conditionalFormatting>
  <conditionalFormatting sqref="C70:F70">
    <cfRule type="colorScale" priority="27">
      <colorScale>
        <cfvo type="formula" val="0"/>
        <cfvo type="max"/>
        <color rgb="FFFFFFFF"/>
        <color rgb="FFE67C73"/>
      </colorScale>
    </cfRule>
  </conditionalFormatting>
  <conditionalFormatting sqref="C65:F65">
    <cfRule type="colorScale" priority="28">
      <colorScale>
        <cfvo type="formula" val="0"/>
        <cfvo type="max"/>
        <color rgb="FFFFFFFF"/>
        <color rgb="FFE67C73"/>
      </colorScale>
    </cfRule>
  </conditionalFormatting>
  <conditionalFormatting sqref="C58:F58">
    <cfRule type="colorScale" priority="29">
      <colorScale>
        <cfvo type="formula" val="0"/>
        <cfvo type="max"/>
        <color rgb="FFFFFFFF"/>
        <color rgb="FFE67C73"/>
      </colorScale>
    </cfRule>
  </conditionalFormatting>
  <conditionalFormatting sqref="D52:D53 E53">
    <cfRule type="notContainsBlanks" dxfId="22" priority="30">
      <formula>LEN(TRIM(D52))&gt;0</formula>
    </cfRule>
  </conditionalFormatting>
  <conditionalFormatting sqref="C62:F62">
    <cfRule type="colorScale" priority="31">
      <colorScale>
        <cfvo type="formula" val="0"/>
        <cfvo type="max"/>
        <color rgb="FFFFFFFF"/>
        <color rgb="FFE67C73"/>
      </colorScale>
    </cfRule>
  </conditionalFormatting>
  <conditionalFormatting sqref="C60:F60">
    <cfRule type="colorScale" priority="32">
      <colorScale>
        <cfvo type="formula" val="0"/>
        <cfvo type="max"/>
        <color rgb="FFFFFFFF"/>
        <color rgb="FFE67C73"/>
      </colorScale>
    </cfRule>
  </conditionalFormatting>
  <conditionalFormatting sqref="O1:O336 O338:O1303">
    <cfRule type="cellIs" dxfId="23" priority="33" operator="equal">
      <formula>"fp8"</formula>
    </cfRule>
  </conditionalFormatting>
  <conditionalFormatting sqref="O1:O336 O338:O1303">
    <cfRule type="cellIs" dxfId="24" priority="34" operator="equal">
      <formula>"bf16"</formula>
    </cfRule>
  </conditionalFormatting>
  <conditionalFormatting sqref="O1:O336 O338:O1303">
    <cfRule type="cellIs" dxfId="25" priority="35" operator="equal">
      <formula>"fp4"</formula>
    </cfRule>
  </conditionalFormatting>
  <conditionalFormatting sqref="C59:F59">
    <cfRule type="colorScale" priority="36">
      <colorScale>
        <cfvo type="formula" val="0"/>
        <cfvo type="max"/>
        <color rgb="FFFFFFFF"/>
        <color rgb="FFE67C73"/>
      </colorScale>
    </cfRule>
  </conditionalFormatting>
  <dataValidations>
    <dataValidation type="list" allowBlank="1" showErrorMessage="1" sqref="H420">
      <formula1>"Option 1 (Chip2Chip),Option 2 (Core2Core),No Collective needed"</formula1>
    </dataValidation>
    <dataValidation type="list" allowBlank="1" showErrorMessage="1" sqref="G38">
      <formula1>"Strategy A: All-Gather Tokens,Strategy B: Keep Batch Sharding"</formula1>
    </dataValidation>
    <dataValidation type="list" allowBlank="1" showErrorMessage="1" sqref="C24">
      <formula1>"Decode,Prefill"</formula1>
    </dataValidation>
    <dataValidation type="list" allowBlank="1" showErrorMessage="1" sqref="C33 C37">
      <formula1>"w4a4,w4a8,w8a8,w4a16,w8a16,w16a16"</formula1>
    </dataValidation>
    <dataValidation type="list" allowBlank="1" showErrorMessage="1" sqref="AS29:AS30 C34:C36 G36 C38:C39 AS54 AS58 O78 O90 O145 O169 O188 O199 O237 O256 O275 O294 O318 O392 O437 O510 O514 O518 O529 O533 O537">
      <formula1>"fp4,fp8,bf16"</formula1>
    </dataValidation>
    <dataValidation type="list" allowBlank="1" showErrorMessage="1" sqref="H380">
      <formula1>"Strategy A: All-To-All,Strategy B: All-Gather Tokens with no chiplet involved,Strategy C: Hirarachical All-Gather,No Collectives"</formula1>
    </dataValidation>
    <dataValidation type="list" allowBlank="1" showErrorMessage="1" sqref="F71:F73">
      <formula1>"OptionA. No Overlapping,OptionB. Overlapping Expert Collectives"</formula1>
    </dataValidation>
    <dataValidation type="list" allowBlank="1" showErrorMessage="1" sqref="H452">
      <formula1>"Option A: AllReduce,Option B: Do not resolve partial sum yet,Option C: No Collectives"</formula1>
    </dataValidation>
    <dataValidation type="list" allowBlank="1" showErrorMessage="1" sqref="F459 F484 H501">
      <formula1>"Option A: Transposed All-To-All,Option B: Reduce-Scatter,Option C: Hierachical RS"</formula1>
    </dataValidation>
    <dataValidation type="list" allowBlank="1" showErrorMessage="1" sqref="F472">
      <formula1>"Option A: All-To-All,Option B: Reduce-Scatter"</formula1>
    </dataValidation>
    <dataValidation type="list" allowBlank="1" showErrorMessage="1" sqref="H17">
      <formula1>"GhostFish,GB200"</formula1>
    </dataValidation>
    <dataValidation type="list" allowBlank="1" showErrorMessage="1" sqref="H128 H227">
      <formula1>"Strategy A: All-Gather Tokens with no chiplet involved,Strategy B: Hierarchical All-Gather,No Collectives"</formula1>
    </dataValidation>
  </dataValidations>
  <hyperlinks>
    <hyperlink display="TODO LIST" location="'Shortcuts to SnapshotsTODO'!A1" ref="L12"/>
    <hyperlink r:id="rId1" location="gid=0&amp;range=D45:D63" ref="B55"/>
    <hyperlink r:id="rId2" location="gid=0&amp;range=D64:D82" ref="B56"/>
    <hyperlink r:id="rId3" location="gid=0&amp;range=D83:D101" ref="B57"/>
    <hyperlink r:id="rId4" location="gid=0&amp;range=D102:D120" ref="B58"/>
    <hyperlink r:id="rId5" location="gid=0&amp;range=E182:E211" ref="B59"/>
    <hyperlink r:id="rId6" location="gid=0&amp;range=D121:D139" ref="B62"/>
    <hyperlink r:id="rId7" location="gid=0&amp;range=D140:D158" ref="B63"/>
    <hyperlink r:id="rId8" location="gid=0&amp;range=D159:D177" ref="B64"/>
    <hyperlink r:id="rId9" location="gid=0&amp;range=D178:D196" ref="B65"/>
    <hyperlink r:id="rId10" location="gid=0&amp;range=D197:D215" ref="B66"/>
    <hyperlink r:id="rId11" location="gid=0&amp;range=S44:S58" ref="B67"/>
    <hyperlink r:id="rId12" location="gid=0&amp;range=S59:S77" ref="B68"/>
    <hyperlink r:id="rId13" location="gid=0&amp;range=S78:S96" ref="B69"/>
    <hyperlink r:id="rId14" location="gid=0&amp;range=S97:S115" ref="B70"/>
  </hyperlinks>
  <drawing r:id="rId15"/>
  <tableParts count="13">
    <tablePart r:id="rId29"/>
    <tablePart r:id="rId30"/>
    <tablePart r:id="rId31"/>
    <tablePart r:id="rId32"/>
    <tablePart r:id="rId33"/>
    <tablePart r:id="rId34"/>
    <tablePart r:id="rId35"/>
    <tablePart r:id="rId36"/>
    <tablePart r:id="rId37"/>
    <tablePart r:id="rId38"/>
    <tablePart r:id="rId39"/>
    <tablePart r:id="rId40"/>
    <tablePart r:id="rId41"/>
  </tableParts>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75"/>
    <col customWidth="1" min="2" max="2" width="17.88"/>
    <col customWidth="1" min="4" max="4" width="17.63"/>
    <col customWidth="1" min="5" max="5" width="18.25"/>
    <col customWidth="1" min="6" max="6" width="31.63"/>
    <col customWidth="1" min="7" max="7" width="19.5"/>
    <col customWidth="1" min="8" max="8" width="26.5"/>
    <col customWidth="1" min="9" max="9" width="2.5"/>
    <col customWidth="1" min="10" max="10" width="8.75"/>
    <col customWidth="1" min="11" max="12" width="9.25"/>
    <col customWidth="1" min="13" max="13" width="12.38"/>
    <col customWidth="1" min="14" max="14" width="2.38"/>
    <col customWidth="1" min="15" max="15" width="9.13"/>
    <col customWidth="1" min="16" max="16" width="10.88"/>
    <col customWidth="1" min="20" max="20" width="16.25"/>
    <col customWidth="1" min="21" max="21" width="23.13"/>
    <col customWidth="1" min="22" max="22" width="28.0"/>
    <col customWidth="1" min="23" max="23" width="21.0"/>
    <col customWidth="1" min="24" max="24" width="2.0"/>
    <col customWidth="1" min="25" max="28" width="5.63"/>
    <col customWidth="1" min="29" max="29" width="1.38"/>
  </cols>
  <sheetData>
    <row r="1">
      <c r="A1" s="769" t="s">
        <v>115</v>
      </c>
      <c r="B1" s="129"/>
      <c r="C1" s="129"/>
      <c r="D1" s="130"/>
      <c r="E1" s="131"/>
      <c r="F1" s="132"/>
      <c r="G1" s="132"/>
      <c r="H1" s="133"/>
      <c r="I1" s="131"/>
      <c r="J1" s="131"/>
      <c r="K1" s="131"/>
      <c r="L1" s="131"/>
      <c r="M1" s="131"/>
      <c r="N1" s="131"/>
      <c r="O1" s="131"/>
      <c r="P1" s="134"/>
      <c r="Q1" s="135"/>
      <c r="R1" s="131"/>
      <c r="S1" s="131"/>
      <c r="T1" s="135"/>
      <c r="U1" s="131"/>
      <c r="V1" s="131"/>
      <c r="W1" s="131"/>
      <c r="X1" s="131"/>
      <c r="Y1" s="131"/>
      <c r="Z1" s="131"/>
      <c r="AA1" s="131"/>
      <c r="AB1" s="131"/>
      <c r="AC1" s="131"/>
      <c r="AD1" s="131"/>
      <c r="AE1" s="131"/>
      <c r="AF1" s="131"/>
      <c r="AG1" s="131"/>
      <c r="AH1" s="131"/>
      <c r="AI1" s="131"/>
      <c r="AJ1" s="131"/>
      <c r="AK1" s="131"/>
      <c r="AL1" s="131"/>
      <c r="AM1" s="131"/>
      <c r="AN1" s="131"/>
      <c r="AO1" s="131"/>
      <c r="AP1" s="131"/>
      <c r="AQ1" s="131"/>
      <c r="AR1" s="131"/>
      <c r="AS1" s="131"/>
      <c r="AT1" s="131"/>
    </row>
    <row r="2">
      <c r="A2" s="136" t="s">
        <v>116</v>
      </c>
      <c r="B2" s="136" t="s">
        <v>117</v>
      </c>
      <c r="C2" s="136" t="s">
        <v>118</v>
      </c>
      <c r="D2" s="770"/>
      <c r="E2" s="138"/>
      <c r="F2" s="139" t="s">
        <v>119</v>
      </c>
      <c r="G2" s="139" t="s">
        <v>120</v>
      </c>
      <c r="H2" s="140" t="s">
        <v>121</v>
      </c>
      <c r="I2" s="138"/>
      <c r="J2" s="138"/>
      <c r="K2" s="138"/>
      <c r="L2" s="138"/>
      <c r="M2" s="138"/>
      <c r="N2" s="138"/>
      <c r="O2" s="138"/>
      <c r="P2" s="141"/>
      <c r="Q2" s="142" t="s">
        <v>122</v>
      </c>
      <c r="R2" s="138"/>
      <c r="S2" s="138"/>
      <c r="T2" s="142" t="s">
        <v>123</v>
      </c>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row>
    <row r="3">
      <c r="A3" s="143" t="s">
        <v>124</v>
      </c>
      <c r="B3" s="143" t="s">
        <v>125</v>
      </c>
      <c r="C3" s="143">
        <v>7168.0</v>
      </c>
      <c r="D3" s="771"/>
      <c r="F3" s="139" t="s">
        <v>126</v>
      </c>
      <c r="G3" s="145"/>
      <c r="H3" s="146"/>
      <c r="P3" s="147"/>
      <c r="Q3" s="2" t="s">
        <v>127</v>
      </c>
      <c r="R3" s="2">
        <v>0.5</v>
      </c>
      <c r="T3" s="148" t="str">
        <f t="shared" ref="T3:T7" si="1">U3&amp;","&amp;V3</f>
        <v>fp4,fp4</v>
      </c>
      <c r="U3" s="2" t="s">
        <v>127</v>
      </c>
      <c r="V3" s="2" t="s">
        <v>127</v>
      </c>
      <c r="W3" s="2" t="s">
        <v>127</v>
      </c>
      <c r="AR3" s="149"/>
      <c r="AS3" s="149"/>
      <c r="AT3" s="149"/>
    </row>
    <row r="4">
      <c r="A4" s="143" t="s">
        <v>128</v>
      </c>
      <c r="B4" s="143" t="s">
        <v>129</v>
      </c>
      <c r="C4" s="143">
        <v>2048.0</v>
      </c>
      <c r="D4" s="771"/>
      <c r="F4" s="150" t="s">
        <v>32</v>
      </c>
      <c r="G4" s="145">
        <v>8.0</v>
      </c>
      <c r="H4" s="146"/>
      <c r="P4" s="147"/>
      <c r="Q4" s="2" t="s">
        <v>63</v>
      </c>
      <c r="R4" s="2">
        <v>1.0</v>
      </c>
      <c r="T4" s="148" t="str">
        <f t="shared" si="1"/>
        <v>fp4,fp8</v>
      </c>
      <c r="U4" s="2" t="s">
        <v>127</v>
      </c>
      <c r="V4" s="2" t="s">
        <v>63</v>
      </c>
      <c r="W4" s="2" t="s">
        <v>63</v>
      </c>
    </row>
    <row r="5">
      <c r="A5" s="143" t="s">
        <v>130</v>
      </c>
      <c r="B5" s="143" t="s">
        <v>131</v>
      </c>
      <c r="C5" s="143">
        <v>256.0</v>
      </c>
      <c r="D5" s="771"/>
      <c r="F5" s="150" t="s">
        <v>33</v>
      </c>
      <c r="G5" s="145">
        <v>2.0</v>
      </c>
      <c r="H5" s="146" t="s">
        <v>132</v>
      </c>
      <c r="P5" s="147"/>
      <c r="Q5" s="2" t="s">
        <v>82</v>
      </c>
      <c r="R5" s="2">
        <v>2.0</v>
      </c>
      <c r="T5" s="148" t="str">
        <f t="shared" si="1"/>
        <v>fp4,bf16</v>
      </c>
      <c r="U5" s="2" t="s">
        <v>127</v>
      </c>
      <c r="V5" s="2" t="s">
        <v>82</v>
      </c>
      <c r="W5" s="2" t="s">
        <v>82</v>
      </c>
      <c r="AR5" s="149"/>
      <c r="AS5" s="149"/>
      <c r="AT5" s="149"/>
    </row>
    <row r="6">
      <c r="A6" s="143" t="s">
        <v>133</v>
      </c>
      <c r="B6" s="143" t="s">
        <v>134</v>
      </c>
      <c r="C6" s="143">
        <v>61.0</v>
      </c>
      <c r="D6" s="771"/>
      <c r="F6" s="150" t="s">
        <v>34</v>
      </c>
      <c r="G6" s="145">
        <v>1.0</v>
      </c>
      <c r="H6" s="146"/>
      <c r="P6" s="147"/>
      <c r="T6" s="148" t="str">
        <f t="shared" si="1"/>
        <v>fp8,fp4</v>
      </c>
      <c r="U6" s="2" t="s">
        <v>63</v>
      </c>
      <c r="V6" s="2" t="s">
        <v>127</v>
      </c>
      <c r="W6" s="2" t="s">
        <v>63</v>
      </c>
    </row>
    <row r="7">
      <c r="A7" s="151" t="s">
        <v>135</v>
      </c>
      <c r="B7" s="151" t="s">
        <v>136</v>
      </c>
      <c r="C7" s="151">
        <v>3.0</v>
      </c>
      <c r="D7" s="771"/>
      <c r="F7" s="150" t="s">
        <v>35</v>
      </c>
      <c r="G7" s="145">
        <v>1.0</v>
      </c>
      <c r="H7" s="146" t="s">
        <v>137</v>
      </c>
      <c r="P7" s="147"/>
      <c r="T7" s="148" t="str">
        <f t="shared" si="1"/>
        <v>fp8,fp8</v>
      </c>
      <c r="U7" s="2" t="s">
        <v>63</v>
      </c>
      <c r="V7" s="2" t="s">
        <v>63</v>
      </c>
      <c r="W7" s="2" t="s">
        <v>63</v>
      </c>
      <c r="AR7" s="87"/>
      <c r="AS7" s="87"/>
      <c r="AT7" s="87"/>
    </row>
    <row r="8">
      <c r="A8" s="143" t="s">
        <v>138</v>
      </c>
      <c r="B8" s="143" t="s">
        <v>139</v>
      </c>
      <c r="C8" s="143">
        <v>8.0</v>
      </c>
      <c r="D8" s="771"/>
      <c r="F8" s="139" t="s">
        <v>140</v>
      </c>
      <c r="P8" s="147"/>
      <c r="U8" s="2"/>
      <c r="V8" s="2"/>
      <c r="W8" s="2"/>
      <c r="AB8" s="2"/>
      <c r="AC8" s="2"/>
      <c r="AD8" s="2"/>
      <c r="AE8" s="2"/>
    </row>
    <row r="9">
      <c r="A9" s="152" t="s">
        <v>141</v>
      </c>
      <c r="B9" s="153" t="s">
        <v>142</v>
      </c>
      <c r="C9" s="143">
        <v>1536.0</v>
      </c>
      <c r="D9" s="771"/>
      <c r="F9" s="154" t="s">
        <v>143</v>
      </c>
      <c r="G9" s="155">
        <f>G5*G4</f>
        <v>16</v>
      </c>
      <c r="H9" s="156"/>
      <c r="P9" s="147"/>
      <c r="T9" s="148" t="str">
        <f t="shared" ref="T9:T11" si="2">U9&amp;","&amp;V9</f>
        <v>fp8,bf16</v>
      </c>
      <c r="U9" s="2" t="s">
        <v>63</v>
      </c>
      <c r="V9" s="2" t="s">
        <v>82</v>
      </c>
      <c r="W9" s="2" t="s">
        <v>82</v>
      </c>
      <c r="AB9" s="2"/>
      <c r="AC9" s="2"/>
      <c r="AD9" s="2"/>
      <c r="AE9" s="2"/>
    </row>
    <row r="10">
      <c r="A10" s="152" t="s">
        <v>144</v>
      </c>
      <c r="B10" s="153" t="s">
        <v>145</v>
      </c>
      <c r="C10" s="143">
        <v>512.0</v>
      </c>
      <c r="D10" s="771"/>
      <c r="F10" s="157" t="s">
        <v>146</v>
      </c>
      <c r="G10" s="158">
        <f>PRODUCT(G3:G6)</f>
        <v>16</v>
      </c>
      <c r="H10" s="159"/>
      <c r="P10" s="147"/>
      <c r="T10" s="148" t="str">
        <f t="shared" si="2"/>
        <v>bf16,fp4</v>
      </c>
      <c r="U10" s="2" t="s">
        <v>82</v>
      </c>
      <c r="V10" s="2" t="s">
        <v>127</v>
      </c>
      <c r="W10" s="2" t="s">
        <v>82</v>
      </c>
      <c r="AP10" s="138"/>
      <c r="AQ10" s="138"/>
      <c r="AT10" s="149"/>
    </row>
    <row r="11">
      <c r="A11" s="152" t="s">
        <v>147</v>
      </c>
      <c r="B11" s="153" t="s">
        <v>148</v>
      </c>
      <c r="C11" s="143">
        <v>128.0</v>
      </c>
      <c r="D11" s="771"/>
      <c r="F11" s="157" t="s">
        <v>149</v>
      </c>
      <c r="G11" s="158" t="str">
        <f>$G$10/$H$18</f>
        <v>#N/A</v>
      </c>
      <c r="H11" s="159"/>
      <c r="P11" s="147"/>
      <c r="T11" s="148" t="str">
        <f t="shared" si="2"/>
        <v>bf16,fp8</v>
      </c>
      <c r="U11" s="2" t="s">
        <v>82</v>
      </c>
      <c r="V11" s="2" t="s">
        <v>63</v>
      </c>
      <c r="W11" s="2" t="s">
        <v>82</v>
      </c>
      <c r="AP11" s="142"/>
    </row>
    <row r="12">
      <c r="A12" s="152" t="s">
        <v>150</v>
      </c>
      <c r="B12" s="153" t="s">
        <v>151</v>
      </c>
      <c r="C12" s="143">
        <v>64.0</v>
      </c>
      <c r="D12" s="771"/>
      <c r="L12" s="772" t="s">
        <v>539</v>
      </c>
      <c r="P12" s="147"/>
      <c r="T12" s="148" t="s">
        <v>152</v>
      </c>
      <c r="U12" s="2" t="s">
        <v>82</v>
      </c>
      <c r="V12" s="2" t="s">
        <v>82</v>
      </c>
      <c r="W12" s="2" t="s">
        <v>82</v>
      </c>
      <c r="AP12" s="138"/>
      <c r="AQ12" s="138"/>
      <c r="AT12" s="149"/>
    </row>
    <row r="13">
      <c r="A13" s="143" t="s">
        <v>153</v>
      </c>
      <c r="B13" s="153" t="s">
        <v>154</v>
      </c>
      <c r="C13" s="143">
        <v>128.0</v>
      </c>
      <c r="D13" s="771"/>
    </row>
    <row r="14">
      <c r="A14" s="161" t="s">
        <v>155</v>
      </c>
      <c r="B14" s="162"/>
      <c r="C14" s="162"/>
      <c r="AG14" s="164"/>
      <c r="AH14" s="164"/>
      <c r="AI14" s="87"/>
      <c r="AJ14" s="38"/>
      <c r="AK14" s="38"/>
      <c r="AL14" s="38"/>
      <c r="AM14" s="38"/>
      <c r="AN14" s="87"/>
      <c r="AO14" s="38"/>
      <c r="AP14" s="164"/>
      <c r="AQ14" s="38"/>
      <c r="AR14" s="38"/>
      <c r="AS14" s="87"/>
      <c r="AT14" s="87"/>
    </row>
    <row r="15">
      <c r="A15" s="165" t="s">
        <v>156</v>
      </c>
      <c r="B15" s="165" t="s">
        <v>156</v>
      </c>
      <c r="C15" s="166">
        <f>$C$11+$C$12</f>
        <v>192</v>
      </c>
      <c r="AG15" s="38"/>
      <c r="AH15" s="38"/>
      <c r="AI15" s="87"/>
      <c r="AJ15" s="38"/>
      <c r="AK15" s="38"/>
      <c r="AL15" s="38"/>
      <c r="AM15" s="38"/>
      <c r="AN15" s="87"/>
      <c r="AO15" s="38"/>
      <c r="AP15" s="168"/>
      <c r="AQ15" s="168"/>
      <c r="AR15" s="38"/>
      <c r="AS15" s="87"/>
      <c r="AT15" s="169"/>
    </row>
    <row r="16">
      <c r="A16" s="165" t="s">
        <v>157</v>
      </c>
      <c r="B16" s="165" t="s">
        <v>157</v>
      </c>
      <c r="C16" s="170">
        <f>$C$10+$C$12</f>
        <v>576</v>
      </c>
      <c r="D16" s="771"/>
      <c r="AG16" s="38"/>
      <c r="AH16" s="38"/>
      <c r="AI16" s="87"/>
      <c r="AJ16" s="38"/>
      <c r="AK16" s="38"/>
      <c r="AL16" s="38"/>
      <c r="AM16" s="38"/>
      <c r="AN16" s="87"/>
      <c r="AO16" s="38"/>
      <c r="AP16" s="168"/>
      <c r="AQ16" s="168"/>
      <c r="AR16" s="38"/>
      <c r="AS16" s="87"/>
      <c r="AT16" s="169"/>
    </row>
    <row r="17">
      <c r="A17" s="170" t="s">
        <v>158</v>
      </c>
      <c r="B17" s="170" t="s">
        <v>159</v>
      </c>
      <c r="C17" s="166">
        <f>C8*$C$25</f>
        <v>8</v>
      </c>
      <c r="F17" s="171" t="s">
        <v>160</v>
      </c>
      <c r="G17" s="173" t="s">
        <v>540</v>
      </c>
      <c r="H17" s="173" t="s">
        <v>708</v>
      </c>
      <c r="AG17" s="38"/>
      <c r="AH17" s="38"/>
      <c r="AI17" s="87"/>
      <c r="AJ17" s="38"/>
      <c r="AK17" s="38"/>
      <c r="AL17" s="38"/>
      <c r="AM17" s="38"/>
      <c r="AN17" s="87"/>
      <c r="AO17" s="38"/>
      <c r="AP17" s="168"/>
      <c r="AQ17" s="168"/>
      <c r="AR17" s="38"/>
      <c r="AS17" s="87"/>
      <c r="AT17" s="169"/>
    </row>
    <row r="18">
      <c r="A18" s="174" t="s">
        <v>120</v>
      </c>
      <c r="B18" s="174" t="s">
        <v>161</v>
      </c>
      <c r="C18" s="175">
        <f>$G$10</f>
        <v>16</v>
      </c>
      <c r="F18" s="108" t="str">
        <f t="array" ref="F18:F31">DB!A2:A15</f>
        <v># of TensorCore per Chip</v>
      </c>
      <c r="G18" s="773">
        <v>1.0</v>
      </c>
      <c r="H18" s="176" t="str">
        <f t="array" ref="H18:H31">xlookup($H$17,DB!1:1,DB!2:15) * G18:G31</f>
        <v>#N/A</v>
      </c>
      <c r="AG18" s="38"/>
      <c r="AH18" s="38"/>
      <c r="AI18" s="87"/>
      <c r="AJ18" s="38"/>
      <c r="AK18" s="38"/>
      <c r="AL18" s="38"/>
      <c r="AM18" s="38"/>
      <c r="AN18" s="87"/>
      <c r="AO18" s="38"/>
      <c r="AP18" s="168"/>
      <c r="AQ18" s="38"/>
      <c r="AR18" s="38"/>
      <c r="AS18" s="87"/>
      <c r="AT18" s="87"/>
    </row>
    <row r="19">
      <c r="A19" s="174" t="s">
        <v>162</v>
      </c>
      <c r="B19" s="174" t="s">
        <v>163</v>
      </c>
      <c r="C19" s="175" t="str">
        <f>$G$11</f>
        <v>#N/A</v>
      </c>
      <c r="F19" s="108" t="s">
        <v>164</v>
      </c>
      <c r="G19" s="773">
        <v>1.0</v>
      </c>
      <c r="H19" s="176" t="e">
        <v>#N/A</v>
      </c>
      <c r="AG19" s="38"/>
      <c r="AH19" s="38"/>
      <c r="AI19" s="87"/>
      <c r="AJ19" s="38"/>
      <c r="AK19" s="38"/>
      <c r="AL19" s="38"/>
      <c r="AM19" s="38"/>
      <c r="AN19" s="87"/>
      <c r="AO19" s="38"/>
      <c r="AP19" s="168"/>
      <c r="AQ19" s="38"/>
      <c r="AR19" s="38"/>
      <c r="AS19" s="87"/>
      <c r="AT19" s="87"/>
    </row>
    <row r="20">
      <c r="A20" s="178" t="s">
        <v>541</v>
      </c>
      <c r="B20" s="178" t="s">
        <v>166</v>
      </c>
      <c r="C20" s="179" t="str">
        <f>IFS(C19=8,"2x2x2",C19=4,"2x2",TRUE,NA)</f>
        <v>#N/A</v>
      </c>
      <c r="D20" s="168"/>
      <c r="F20" s="108" t="s">
        <v>167</v>
      </c>
      <c r="G20" s="773">
        <v>1.0</v>
      </c>
      <c r="H20" s="176" t="e">
        <v>#N/A</v>
      </c>
      <c r="AG20" s="38"/>
      <c r="AH20" s="38"/>
      <c r="AI20" s="87"/>
      <c r="AJ20" s="38"/>
      <c r="AK20" s="38"/>
      <c r="AL20" s="38"/>
      <c r="AM20" s="38"/>
      <c r="AN20" s="87"/>
      <c r="AO20" s="38"/>
      <c r="AP20" s="168"/>
      <c r="AQ20" s="38"/>
      <c r="AR20" s="38"/>
      <c r="AS20" s="87"/>
      <c r="AT20" s="87"/>
    </row>
    <row r="21">
      <c r="A21" s="182" t="s">
        <v>542</v>
      </c>
      <c r="B21" s="182" t="s">
        <v>169</v>
      </c>
      <c r="C21" s="774" t="str">
        <f>IFS(C20="2x2x2",12,C20="2x2",4,TRUE,NA())</f>
        <v>#N/A</v>
      </c>
      <c r="D21" s="775"/>
      <c r="F21" s="108" t="s">
        <v>170</v>
      </c>
      <c r="G21" s="773">
        <v>1.0</v>
      </c>
      <c r="H21" s="176" t="e">
        <v>#N/A</v>
      </c>
      <c r="AG21" s="38"/>
      <c r="AH21" s="38"/>
      <c r="AI21" s="87"/>
      <c r="AJ21" s="38"/>
      <c r="AK21" s="38"/>
      <c r="AL21" s="38"/>
      <c r="AM21" s="38"/>
      <c r="AN21" s="87"/>
      <c r="AO21" s="38"/>
      <c r="AP21" s="168"/>
      <c r="AQ21" s="38"/>
      <c r="AR21" s="38"/>
      <c r="AS21" s="87"/>
      <c r="AT21" s="87"/>
    </row>
    <row r="22">
      <c r="A22" s="175"/>
      <c r="B22" s="175"/>
      <c r="C22" s="175"/>
      <c r="F22" s="108" t="s">
        <v>171</v>
      </c>
      <c r="G22" s="773">
        <v>1.0</v>
      </c>
      <c r="H22" s="176" t="e">
        <v>#N/A</v>
      </c>
      <c r="AG22" s="38"/>
      <c r="AH22" s="38"/>
      <c r="AI22" s="87"/>
      <c r="AJ22" s="38"/>
      <c r="AK22" s="38"/>
      <c r="AL22" s="38"/>
      <c r="AM22" s="38"/>
      <c r="AN22" s="87"/>
      <c r="AO22" s="38"/>
      <c r="AP22" s="168"/>
      <c r="AQ22" s="168"/>
      <c r="AR22" s="38"/>
      <c r="AS22" s="87"/>
      <c r="AT22" s="169"/>
    </row>
    <row r="23">
      <c r="A23" s="184" t="s">
        <v>172</v>
      </c>
      <c r="B23" s="185"/>
      <c r="C23" s="186"/>
      <c r="D23" s="771"/>
      <c r="F23" s="108" t="s">
        <v>173</v>
      </c>
      <c r="G23" s="773">
        <v>0.987</v>
      </c>
      <c r="H23" s="188" t="e">
        <v>#N/A</v>
      </c>
      <c r="AG23" s="38"/>
      <c r="AH23" s="38"/>
      <c r="AI23" s="87"/>
      <c r="AJ23" s="38"/>
      <c r="AK23" s="38"/>
      <c r="AL23" s="38"/>
      <c r="AM23" s="38"/>
      <c r="AN23" s="87"/>
      <c r="AO23" s="38"/>
      <c r="AP23" s="168"/>
      <c r="AQ23" s="168"/>
      <c r="AR23" s="38"/>
      <c r="AS23" s="87"/>
      <c r="AT23" s="169"/>
    </row>
    <row r="24">
      <c r="A24" s="170" t="s">
        <v>174</v>
      </c>
      <c r="B24" s="170" t="s">
        <v>175</v>
      </c>
      <c r="C24" s="170" t="s">
        <v>24</v>
      </c>
      <c r="D24" s="771"/>
      <c r="F24" s="108" t="s">
        <v>176</v>
      </c>
      <c r="G24" s="773">
        <v>0.8</v>
      </c>
      <c r="H24" s="188" t="e">
        <v>#N/A</v>
      </c>
      <c r="AG24" s="38"/>
      <c r="AH24" s="38"/>
      <c r="AI24" s="87"/>
      <c r="AJ24" s="38"/>
      <c r="AK24" s="38"/>
      <c r="AL24" s="38"/>
      <c r="AM24" s="38"/>
      <c r="AN24" s="87"/>
      <c r="AO24" s="38"/>
      <c r="AP24" s="168"/>
      <c r="AQ24" s="168"/>
      <c r="AR24" s="38"/>
      <c r="AS24" s="87"/>
      <c r="AT24" s="169"/>
    </row>
    <row r="25">
      <c r="A25" s="189" t="s">
        <v>37</v>
      </c>
      <c r="B25" s="189" t="s">
        <v>38</v>
      </c>
      <c r="C25" s="189">
        <f>IF(C24="Decode", 1, 2048)</f>
        <v>1</v>
      </c>
      <c r="D25" s="771"/>
      <c r="F25" s="108" t="s">
        <v>177</v>
      </c>
      <c r="G25" s="773">
        <v>1.0</v>
      </c>
      <c r="H25" s="176" t="e">
        <v>#N/A</v>
      </c>
      <c r="AG25" s="38"/>
      <c r="AH25" s="38"/>
      <c r="AI25" s="87"/>
      <c r="AJ25" s="169"/>
      <c r="AK25" s="38"/>
      <c r="AL25" s="38"/>
      <c r="AM25" s="38"/>
    </row>
    <row r="26">
      <c r="A26" s="170" t="s">
        <v>39</v>
      </c>
      <c r="B26" s="170" t="s">
        <v>40</v>
      </c>
      <c r="C26" s="170">
        <v>4096.0</v>
      </c>
      <c r="D26" s="2"/>
      <c r="F26" s="108" t="s">
        <v>178</v>
      </c>
      <c r="G26" s="773">
        <v>1.0</v>
      </c>
      <c r="H26" s="176" t="e">
        <v>#N/A</v>
      </c>
      <c r="AG26" s="164"/>
      <c r="AH26" s="164"/>
      <c r="AI26" s="164"/>
      <c r="AK26" s="38"/>
      <c r="AL26" s="38"/>
      <c r="AM26" s="38"/>
      <c r="AN26" s="87"/>
      <c r="AO26" s="38"/>
      <c r="AP26" s="38"/>
      <c r="AQ26" s="38"/>
      <c r="AR26" s="38"/>
      <c r="AS26" s="87"/>
      <c r="AT26" s="87"/>
    </row>
    <row r="27">
      <c r="A27" s="170" t="s">
        <v>41</v>
      </c>
      <c r="B27" s="174" t="s">
        <v>42</v>
      </c>
      <c r="C27" s="174">
        <f>1024+4096</f>
        <v>5120</v>
      </c>
      <c r="D27" s="771"/>
      <c r="F27" s="108" t="s">
        <v>180</v>
      </c>
      <c r="G27" s="773">
        <v>1.0</v>
      </c>
      <c r="H27" s="176" t="e">
        <v>#N/A</v>
      </c>
      <c r="AG27" s="164"/>
      <c r="AH27" s="164"/>
      <c r="AI27" s="164"/>
      <c r="AK27" s="38"/>
      <c r="AL27" s="38"/>
      <c r="AM27" s="38"/>
      <c r="AN27" s="87"/>
      <c r="AO27" s="38"/>
      <c r="AP27" s="38"/>
      <c r="AQ27" s="38"/>
      <c r="AR27" s="38"/>
      <c r="AS27" s="87"/>
      <c r="AT27" s="87"/>
    </row>
    <row r="28">
      <c r="A28" s="170" t="s">
        <v>46</v>
      </c>
      <c r="B28" s="175"/>
      <c r="C28" s="174">
        <v>0.15</v>
      </c>
      <c r="D28" s="771"/>
      <c r="F28" s="108" t="s">
        <v>181</v>
      </c>
      <c r="G28" s="773">
        <v>0.987</v>
      </c>
      <c r="H28" s="193" t="e">
        <v>#N/A</v>
      </c>
      <c r="AG28" s="164"/>
      <c r="AH28" s="164"/>
      <c r="AI28" s="164"/>
      <c r="AL28" s="38"/>
      <c r="AM28" s="38"/>
      <c r="AN28" s="87"/>
      <c r="AO28" s="38"/>
      <c r="AP28" s="38"/>
      <c r="AQ28" s="38"/>
      <c r="AR28" s="38"/>
      <c r="AS28" s="87"/>
      <c r="AT28" s="87"/>
    </row>
    <row r="29">
      <c r="A29" s="170" t="s">
        <v>47</v>
      </c>
      <c r="B29" s="175"/>
      <c r="C29" s="174">
        <v>1.0</v>
      </c>
      <c r="D29" s="771"/>
      <c r="F29" s="108" t="s">
        <v>182</v>
      </c>
      <c r="G29" s="773">
        <v>0.375</v>
      </c>
      <c r="H29" s="176" t="e">
        <v>#N/A</v>
      </c>
      <c r="AB29" s="2"/>
      <c r="AC29" s="2"/>
      <c r="AD29" s="2"/>
      <c r="AE29" s="2"/>
      <c r="AM29" s="142"/>
      <c r="AN29" s="138"/>
      <c r="AO29" s="142"/>
      <c r="AP29" s="142"/>
      <c r="AQ29" s="194"/>
      <c r="AR29" s="142"/>
      <c r="AS29" s="148"/>
    </row>
    <row r="30">
      <c r="A30" s="170" t="s">
        <v>48</v>
      </c>
      <c r="B30" s="174" t="s">
        <v>49</v>
      </c>
      <c r="C30" s="195" t="b">
        <v>1</v>
      </c>
      <c r="D30" s="777"/>
      <c r="F30" s="172" t="s">
        <v>183</v>
      </c>
      <c r="G30" s="778">
        <v>0.8</v>
      </c>
      <c r="H30" s="197" t="e">
        <v>#N/A</v>
      </c>
      <c r="AB30" s="2"/>
      <c r="AC30" s="2"/>
      <c r="AD30" s="2"/>
      <c r="AE30" s="2"/>
      <c r="AM30" s="142"/>
      <c r="AN30" s="138"/>
      <c r="AO30" s="142"/>
      <c r="AP30" s="142"/>
      <c r="AQ30" s="194"/>
      <c r="AR30" s="142"/>
      <c r="AS30" s="148"/>
    </row>
    <row r="31">
      <c r="A31" s="172"/>
      <c r="B31" s="172"/>
      <c r="C31" s="172"/>
      <c r="F31" s="105" t="s">
        <v>184</v>
      </c>
      <c r="G31" s="108">
        <v>1.0</v>
      </c>
      <c r="H31" s="105" t="e">
        <v>#N/A</v>
      </c>
      <c r="AM31" s="142"/>
      <c r="AN31" s="138"/>
      <c r="AO31" s="138"/>
      <c r="AP31" s="138"/>
      <c r="AQ31" s="138"/>
      <c r="AR31" s="142"/>
      <c r="AT31" s="149"/>
    </row>
    <row r="32">
      <c r="A32" s="184" t="s">
        <v>185</v>
      </c>
      <c r="B32" s="185"/>
      <c r="C32" s="186"/>
      <c r="AM32" s="142"/>
      <c r="AN32" s="138"/>
      <c r="AO32" s="138"/>
      <c r="AP32" s="138"/>
      <c r="AQ32" s="138"/>
      <c r="AR32" s="142"/>
      <c r="AT32" s="149"/>
    </row>
    <row r="33">
      <c r="A33" s="170" t="s">
        <v>64</v>
      </c>
      <c r="B33" s="165" t="s">
        <v>65</v>
      </c>
      <c r="C33" s="200" t="s">
        <v>67</v>
      </c>
      <c r="D33" s="201"/>
      <c r="AM33" s="142"/>
      <c r="AN33" s="138"/>
      <c r="AO33" s="138"/>
      <c r="AP33" s="142"/>
      <c r="AQ33" s="142"/>
      <c r="AR33" s="142"/>
    </row>
    <row r="34">
      <c r="A34" s="170" t="s">
        <v>61</v>
      </c>
      <c r="B34" s="174" t="s">
        <v>62</v>
      </c>
      <c r="C34" s="195" t="s">
        <v>63</v>
      </c>
      <c r="D34" s="201"/>
      <c r="AM34" s="142"/>
      <c r="AN34" s="138"/>
      <c r="AO34" s="138"/>
      <c r="AP34" s="142"/>
      <c r="AQ34" s="142"/>
      <c r="AR34" s="142"/>
    </row>
    <row r="35">
      <c r="A35" s="170" t="s">
        <v>71</v>
      </c>
      <c r="B35" s="165" t="s">
        <v>72</v>
      </c>
      <c r="C35" s="195" t="s">
        <v>82</v>
      </c>
      <c r="D35" s="201"/>
      <c r="F35" s="779" t="s">
        <v>545</v>
      </c>
      <c r="G35" s="780"/>
      <c r="AM35" s="142"/>
      <c r="AN35" s="138"/>
      <c r="AO35" s="138"/>
      <c r="AP35" s="142"/>
      <c r="AQ35" s="142"/>
      <c r="AR35" s="142"/>
    </row>
    <row r="36">
      <c r="A36" s="170" t="s">
        <v>73</v>
      </c>
      <c r="B36" s="165" t="s">
        <v>74</v>
      </c>
      <c r="C36" s="195" t="s">
        <v>82</v>
      </c>
      <c r="D36" s="201"/>
      <c r="F36" s="362" t="s">
        <v>547</v>
      </c>
      <c r="G36" s="781" t="s">
        <v>63</v>
      </c>
      <c r="AM36" s="142"/>
      <c r="AN36" s="138"/>
      <c r="AO36" s="138"/>
      <c r="AP36" s="142"/>
      <c r="AQ36" s="142"/>
      <c r="AR36" s="142"/>
    </row>
    <row r="37">
      <c r="A37" s="198" t="s">
        <v>77</v>
      </c>
      <c r="B37" s="165" t="s">
        <v>78</v>
      </c>
      <c r="C37" s="200" t="s">
        <v>79</v>
      </c>
      <c r="D37" s="201"/>
      <c r="F37" s="782" t="s">
        <v>548</v>
      </c>
      <c r="G37" s="781" t="str">
        <f>C34</f>
        <v>fp8</v>
      </c>
      <c r="AM37" s="142"/>
      <c r="AN37" s="138"/>
      <c r="AO37" s="138"/>
      <c r="AP37" s="142"/>
      <c r="AQ37" s="142"/>
      <c r="AR37" s="142"/>
    </row>
    <row r="38">
      <c r="A38" s="170" t="s">
        <v>75</v>
      </c>
      <c r="B38" s="165" t="s">
        <v>76</v>
      </c>
      <c r="C38" s="195" t="s">
        <v>63</v>
      </c>
      <c r="D38" s="201"/>
      <c r="F38" s="783" t="s">
        <v>549</v>
      </c>
      <c r="G38" s="784" t="s">
        <v>550</v>
      </c>
      <c r="AM38" s="142"/>
      <c r="AN38" s="138"/>
      <c r="AO38" s="138"/>
      <c r="AP38" s="142"/>
      <c r="AQ38" s="142"/>
      <c r="AR38" s="142"/>
    </row>
    <row r="39">
      <c r="A39" s="170" t="s">
        <v>80</v>
      </c>
      <c r="B39" s="165" t="s">
        <v>81</v>
      </c>
      <c r="C39" s="195" t="s">
        <v>82</v>
      </c>
      <c r="D39" s="201"/>
      <c r="F39" s="785"/>
      <c r="G39" s="786"/>
      <c r="AM39" s="142"/>
      <c r="AN39" s="138"/>
      <c r="AO39" s="138"/>
      <c r="AP39" s="142"/>
      <c r="AQ39" s="142"/>
      <c r="AR39" s="142"/>
    </row>
    <row r="40">
      <c r="D40" s="201"/>
      <c r="F40" s="787" t="s">
        <v>551</v>
      </c>
      <c r="G40" s="857">
        <f>671*1000000000</f>
        <v>671000000000</v>
      </c>
      <c r="AM40" s="142"/>
      <c r="AN40" s="138"/>
      <c r="AO40" s="138"/>
      <c r="AP40" s="142"/>
      <c r="AQ40" s="142"/>
      <c r="AR40" s="142"/>
    </row>
    <row r="41">
      <c r="A41" s="2"/>
      <c r="B41" s="201"/>
      <c r="C41" s="201"/>
      <c r="D41" s="201"/>
      <c r="F41" s="362" t="s">
        <v>552</v>
      </c>
      <c r="G41" s="789">
        <f>SUM(PRODUCT(L87:M87), PRODUCT(K142:M142), PRODUCT(K166:M166), PRODUCT(L185:M185), PRODUCT(K291:M291), PRODUCT(K315:M315)) * PARAMS("L")</f>
        <v>11413422080</v>
      </c>
      <c r="AM41" s="142"/>
      <c r="AN41" s="138"/>
      <c r="AO41" s="138"/>
      <c r="AP41" s="142"/>
      <c r="AQ41" s="142"/>
      <c r="AR41" s="142"/>
    </row>
    <row r="42" ht="27.0" customHeight="1">
      <c r="A42" s="204" t="s">
        <v>188</v>
      </c>
      <c r="F42" s="787"/>
      <c r="G42" s="790"/>
      <c r="AG42" s="38"/>
      <c r="AH42" s="38"/>
      <c r="AI42" s="38"/>
      <c r="AJ42" s="38"/>
      <c r="AK42" s="38"/>
      <c r="AL42" s="38"/>
      <c r="AM42" s="168"/>
      <c r="AN42" s="168"/>
      <c r="AO42" s="202"/>
      <c r="AP42" s="142"/>
      <c r="AQ42" s="168"/>
      <c r="AR42" s="168"/>
      <c r="AT42" s="203"/>
    </row>
    <row r="43" ht="30.0" customHeight="1">
      <c r="A43" s="171" t="s">
        <v>189</v>
      </c>
      <c r="B43" s="171" t="str">
        <f> "Value (" &amp; H17 &amp; ")"</f>
        <v>Value (GhostFish)</v>
      </c>
      <c r="C43" s="205" t="s">
        <v>553</v>
      </c>
      <c r="F43" s="787" t="s">
        <v>554</v>
      </c>
      <c r="G43" s="790">
        <f>G40-G41</f>
        <v>659586577920</v>
      </c>
      <c r="P43" s="147"/>
      <c r="AG43" s="38"/>
      <c r="AH43" s="38"/>
      <c r="AI43" s="38"/>
      <c r="AJ43" s="38"/>
      <c r="AK43" s="38"/>
      <c r="AL43" s="38"/>
      <c r="AM43" s="168"/>
      <c r="AN43" s="168"/>
      <c r="AO43" s="202"/>
      <c r="AP43" s="142"/>
      <c r="AQ43" s="168"/>
      <c r="AR43" s="168"/>
      <c r="AT43" s="203"/>
    </row>
    <row r="44" ht="15.0" customHeight="1">
      <c r="A44" s="108" t="s">
        <v>190</v>
      </c>
      <c r="B44" s="193">
        <f>$C26*$C25</f>
        <v>4096</v>
      </c>
      <c r="C44" s="105">
        <f>492*8</f>
        <v>3936</v>
      </c>
      <c r="F44" s="362" t="s">
        <v>555</v>
      </c>
      <c r="G44" s="789">
        <f>SUM(P87, P142, P166, P185, P291, P315) * PARAMS(B6) / 1024</f>
        <v>21.25915527</v>
      </c>
      <c r="P44" s="147"/>
      <c r="AG44" s="38"/>
      <c r="AH44" s="38"/>
      <c r="AI44" s="38"/>
      <c r="AJ44" s="38"/>
      <c r="AK44" s="38"/>
      <c r="AL44" s="38"/>
      <c r="AM44" s="168"/>
      <c r="AN44" s="168"/>
      <c r="AO44" s="202"/>
      <c r="AP44" s="142"/>
      <c r="AQ44" s="168"/>
      <c r="AR44" s="168"/>
      <c r="AT44" s="203"/>
    </row>
    <row r="45" ht="15.0" customHeight="1">
      <c r="A45" s="108" t="s">
        <v>191</v>
      </c>
      <c r="B45" s="211">
        <f>G10</f>
        <v>16</v>
      </c>
      <c r="C45" s="198">
        <v>8.0</v>
      </c>
      <c r="F45" s="787" t="s">
        <v>556</v>
      </c>
      <c r="G45" s="790">
        <f>(G43*  SWITCH(G36, "fp32", 4, "bf16", 2, "fp8", 1, "fp4", 0.5)/1024^3 + G44*G10) + (G10-1) * SUM(P513, P532) * (C6-3)/1024</f>
        <v>972.2761512</v>
      </c>
      <c r="P45" s="147"/>
      <c r="AG45" s="38"/>
      <c r="AH45" s="38"/>
      <c r="AI45" s="38"/>
      <c r="AJ45" s="38"/>
      <c r="AK45" s="38"/>
      <c r="AL45" s="38"/>
      <c r="AM45" s="168"/>
      <c r="AN45" s="168"/>
      <c r="AO45" s="202"/>
      <c r="AP45" s="142"/>
      <c r="AQ45" s="168"/>
      <c r="AR45" s="168"/>
      <c r="AT45" s="203"/>
    </row>
    <row r="46" ht="15.0" customHeight="1">
      <c r="A46" s="108" t="s">
        <v>87</v>
      </c>
      <c r="B46" s="212" t="str">
        <f>$G$73/1000 * $C$6</f>
        <v>#N/A</v>
      </c>
      <c r="C46" s="172">
        <f>0.0734</f>
        <v>0.0734</v>
      </c>
      <c r="F46" s="362" t="s">
        <v>557</v>
      </c>
      <c r="G46" s="789">
        <f>G45/G10</f>
        <v>60.76725945</v>
      </c>
      <c r="P46" s="147"/>
      <c r="AG46" s="38"/>
      <c r="AH46" s="38"/>
      <c r="AI46" s="38"/>
      <c r="AJ46" s="38"/>
      <c r="AK46" s="38"/>
      <c r="AL46" s="38"/>
      <c r="AM46" s="168"/>
      <c r="AN46" s="168"/>
      <c r="AO46" s="202"/>
      <c r="AP46" s="142"/>
      <c r="AQ46" s="168"/>
      <c r="AR46" s="168"/>
      <c r="AT46" s="203"/>
    </row>
    <row r="47" ht="15.0" customHeight="1">
      <c r="A47" s="108" t="s">
        <v>88</v>
      </c>
      <c r="B47" s="193" t="str">
        <f>$B$44/$B$46</f>
        <v>#N/A</v>
      </c>
      <c r="C47" s="116">
        <f>492/0.0733 * C45</f>
        <v>53697.13506</v>
      </c>
      <c r="F47" s="787" t="s">
        <v>558</v>
      </c>
      <c r="G47" s="792">
        <v>0.9</v>
      </c>
      <c r="P47" s="147"/>
      <c r="AG47" s="38"/>
      <c r="AH47" s="38"/>
      <c r="AI47" s="38"/>
      <c r="AJ47" s="38"/>
      <c r="AK47" s="38"/>
      <c r="AL47" s="38"/>
      <c r="AM47" s="168"/>
      <c r="AN47" s="168"/>
      <c r="AO47" s="202"/>
      <c r="AP47" s="142"/>
      <c r="AQ47" s="168"/>
      <c r="AR47" s="168"/>
      <c r="AT47" s="203"/>
    </row>
    <row r="48" ht="15.0" customHeight="1">
      <c r="A48" s="108" t="s">
        <v>89</v>
      </c>
      <c r="B48" s="116" t="str">
        <f>B44/(B46*(1+C28))*C29</f>
        <v>#N/A</v>
      </c>
      <c r="C48" s="116"/>
      <c r="F48" s="362" t="s">
        <v>559</v>
      </c>
      <c r="G48" s="789" t="str">
        <f>(((H28 * G47 - G46)*1024^3) * G9) / (PARAMS(B27) * PAD_128(C10+C12) * SWITCH(PARAMS("kv_dtype"), "fp32", 4, "bf16", 2, "fp8", 1, "fp4", 0.5)*PARAMS(B6))</f>
        <v>#N/A</v>
      </c>
      <c r="P48" s="147"/>
      <c r="AG48" s="38"/>
      <c r="AH48" s="38"/>
      <c r="AI48" s="38"/>
      <c r="AJ48" s="38"/>
      <c r="AK48" s="38"/>
      <c r="AL48" s="38"/>
      <c r="AM48" s="168"/>
      <c r="AN48" s="168"/>
      <c r="AO48" s="202"/>
      <c r="AP48" s="142"/>
      <c r="AQ48" s="168"/>
      <c r="AR48" s="168"/>
      <c r="AT48" s="203"/>
    </row>
    <row r="49" ht="15.0" customHeight="1">
      <c r="A49" s="108" t="s">
        <v>90</v>
      </c>
      <c r="B49" s="116" t="str">
        <f>B48/$G$11</f>
        <v>#N/A</v>
      </c>
      <c r="C49" s="116">
        <f>C47/C45</f>
        <v>6712.141883</v>
      </c>
      <c r="P49" s="147"/>
      <c r="AG49" s="38"/>
      <c r="AH49" s="38"/>
      <c r="AI49" s="38"/>
      <c r="AJ49" s="38"/>
      <c r="AK49" s="38"/>
      <c r="AL49" s="38"/>
      <c r="AM49" s="168"/>
      <c r="AN49" s="168"/>
      <c r="AO49" s="202"/>
      <c r="AP49" s="142"/>
      <c r="AQ49" s="168"/>
      <c r="AR49" s="168"/>
      <c r="AT49" s="203"/>
    </row>
    <row r="50" ht="15.0" customHeight="1">
      <c r="A50" s="793" t="s">
        <v>560</v>
      </c>
      <c r="B50" s="794" t="str">
        <f t="shared" ref="B50:C50" si="3">B49/$C$49</f>
        <v>#N/A</v>
      </c>
      <c r="C50" s="794">
        <f t="shared" si="3"/>
        <v>1</v>
      </c>
      <c r="P50" s="147"/>
      <c r="AG50" s="38"/>
      <c r="AH50" s="38"/>
      <c r="AI50" s="38"/>
      <c r="AJ50" s="38"/>
      <c r="AK50" s="38"/>
      <c r="AL50" s="38"/>
      <c r="AM50" s="168"/>
      <c r="AN50" s="168"/>
      <c r="AO50" s="202"/>
      <c r="AP50" s="142"/>
      <c r="AQ50" s="168"/>
      <c r="AR50" s="168"/>
      <c r="AT50" s="203"/>
    </row>
    <row r="51" ht="15.0" customHeight="1">
      <c r="P51" s="147"/>
      <c r="AG51" s="38"/>
      <c r="AH51" s="38"/>
      <c r="AI51" s="38"/>
      <c r="AJ51" s="38"/>
      <c r="AK51" s="38"/>
      <c r="AL51" s="38"/>
      <c r="AM51" s="168"/>
      <c r="AN51" s="168"/>
      <c r="AO51" s="202"/>
      <c r="AP51" s="142"/>
      <c r="AQ51" s="168"/>
      <c r="AR51" s="168"/>
      <c r="AT51" s="203"/>
    </row>
    <row r="52">
      <c r="A52" s="204"/>
      <c r="B52" s="204"/>
      <c r="D52" s="2"/>
      <c r="E52" s="2"/>
      <c r="F52" s="2"/>
      <c r="G52" s="2"/>
      <c r="AM52" s="142"/>
      <c r="AN52" s="138"/>
      <c r="AO52" s="138"/>
      <c r="AP52" s="138"/>
      <c r="AQ52" s="138"/>
      <c r="AR52" s="142"/>
      <c r="AT52" s="203"/>
    </row>
    <row r="53">
      <c r="A53" s="204" t="s">
        <v>192</v>
      </c>
      <c r="B53" s="204"/>
      <c r="D53" s="2"/>
      <c r="E53" s="2"/>
      <c r="F53" s="2"/>
      <c r="G53" s="2"/>
      <c r="AM53" s="142"/>
      <c r="AN53" s="138"/>
      <c r="AO53" s="138"/>
      <c r="AP53" s="138"/>
      <c r="AQ53" s="138"/>
      <c r="AR53" s="142"/>
      <c r="AT53" s="203"/>
    </row>
    <row r="54">
      <c r="A54" s="214" t="s">
        <v>193</v>
      </c>
      <c r="B54" s="214" t="s">
        <v>194</v>
      </c>
      <c r="C54" s="214" t="s">
        <v>195</v>
      </c>
      <c r="D54" s="214" t="s">
        <v>196</v>
      </c>
      <c r="E54" s="214" t="s">
        <v>197</v>
      </c>
      <c r="F54" s="214" t="s">
        <v>198</v>
      </c>
      <c r="G54" s="214" t="s">
        <v>199</v>
      </c>
      <c r="H54" s="214" t="s">
        <v>200</v>
      </c>
      <c r="I54" s="885"/>
      <c r="J54" s="214" t="s">
        <v>421</v>
      </c>
      <c r="K54" s="896" t="s">
        <v>775</v>
      </c>
      <c r="AG54" s="164"/>
      <c r="AH54" s="164"/>
      <c r="AI54" s="38"/>
      <c r="AJ54" s="38"/>
      <c r="AK54" s="38"/>
      <c r="AL54" s="38"/>
      <c r="AM54" s="168"/>
      <c r="AN54" s="202"/>
      <c r="AO54" s="202"/>
      <c r="AP54" s="216"/>
      <c r="AQ54" s="202"/>
      <c r="AR54" s="168"/>
      <c r="AS54" s="148"/>
      <c r="AT54" s="203"/>
    </row>
    <row r="55">
      <c r="A55" s="217" t="s">
        <v>203</v>
      </c>
      <c r="B55" s="218" t="s">
        <v>204</v>
      </c>
      <c r="C55" s="219" t="str">
        <f>$H$136</f>
        <v>#N/A</v>
      </c>
      <c r="D55" s="219" t="str">
        <f>$H$134</f>
        <v>#N/A</v>
      </c>
      <c r="E55" s="220" t="str">
        <f>$H$131</f>
        <v>#N/A</v>
      </c>
      <c r="F55" s="219" t="str">
        <f>$H$129</f>
        <v>#N/A</v>
      </c>
      <c r="G55" s="219" t="str">
        <f t="shared" ref="G55:G70" si="4">IF(K55,max(C55:F55),
max(C55:D55)+max(E55:F55))</f>
        <v>#N/A</v>
      </c>
      <c r="H55" s="221" t="str">
        <f t="shared" ref="H55:H60" si="5">LET(maxtime, MAX(C55:F55),
 IFS(C55=maxtime, "HBM", D55=maxtime, "Compute", E55=maxtime, "ICI Lt", F55=maxtime, "ICI BW"))</f>
        <v>#N/A</v>
      </c>
      <c r="I55" s="429"/>
      <c r="J55" s="886" t="str">
        <f t="shared" ref="J55:J61" si="6">G55/$G$71</f>
        <v>#N/A</v>
      </c>
      <c r="K55" s="804" t="b">
        <v>1</v>
      </c>
      <c r="P55" s="225"/>
      <c r="AG55" s="38"/>
      <c r="AH55" s="38"/>
      <c r="AI55" s="164"/>
      <c r="AJ55" s="38"/>
      <c r="AK55" s="38"/>
      <c r="AL55" s="38"/>
      <c r="AM55" s="168"/>
      <c r="AN55" s="138"/>
      <c r="AO55" s="138"/>
      <c r="AP55" s="138"/>
      <c r="AQ55" s="138"/>
      <c r="AR55" s="168"/>
      <c r="AT55" s="203"/>
    </row>
    <row r="56">
      <c r="A56" s="217" t="s">
        <v>203</v>
      </c>
      <c r="B56" s="218" t="s">
        <v>205</v>
      </c>
      <c r="C56" s="219" t="str">
        <f>$H$160</f>
        <v>#N/A</v>
      </c>
      <c r="D56" s="219" t="str">
        <f>$H$158</f>
        <v>#N/A</v>
      </c>
      <c r="E56" s="221"/>
      <c r="F56" s="219" t="str">
        <f>H155</f>
        <v>#N/A</v>
      </c>
      <c r="G56" s="219" t="str">
        <f t="shared" si="4"/>
        <v>#N/A</v>
      </c>
      <c r="H56" s="221" t="str">
        <f t="shared" si="5"/>
        <v>#N/A</v>
      </c>
      <c r="I56" s="429"/>
      <c r="J56" s="886" t="str">
        <f t="shared" si="6"/>
        <v>#N/A</v>
      </c>
      <c r="K56" s="804" t="b">
        <v>1</v>
      </c>
      <c r="P56" s="147"/>
      <c r="AG56" s="38"/>
      <c r="AH56" s="38"/>
      <c r="AI56" s="38"/>
      <c r="AJ56" s="38"/>
      <c r="AK56" s="38"/>
      <c r="AL56" s="38"/>
      <c r="AM56" s="168"/>
      <c r="AN56" s="168"/>
      <c r="AO56" s="202"/>
      <c r="AP56" s="142"/>
      <c r="AQ56" s="168"/>
      <c r="AR56" s="168"/>
      <c r="AT56" s="203"/>
    </row>
    <row r="57">
      <c r="A57" s="217" t="s">
        <v>203</v>
      </c>
      <c r="B57" s="218" t="s">
        <v>206</v>
      </c>
      <c r="C57" s="219" t="str">
        <f>$H$179</f>
        <v>#N/A</v>
      </c>
      <c r="D57" s="219" t="str">
        <f>$H$177</f>
        <v>#N/A</v>
      </c>
      <c r="E57" s="221"/>
      <c r="F57" s="219"/>
      <c r="G57" s="219" t="str">
        <f t="shared" si="4"/>
        <v>#N/A</v>
      </c>
      <c r="H57" s="221" t="str">
        <f t="shared" si="5"/>
        <v>#N/A</v>
      </c>
      <c r="I57" s="429"/>
      <c r="J57" s="886" t="str">
        <f t="shared" si="6"/>
        <v>#N/A</v>
      </c>
      <c r="K57" s="804" t="b">
        <v>0</v>
      </c>
      <c r="P57" s="147"/>
      <c r="AG57" s="38"/>
      <c r="AH57" s="38"/>
      <c r="AI57" s="38"/>
      <c r="AJ57" s="38"/>
      <c r="AK57" s="38"/>
      <c r="AL57" s="38"/>
      <c r="AM57" s="168"/>
      <c r="AN57" s="138"/>
      <c r="AO57" s="138"/>
      <c r="AP57" s="138"/>
      <c r="AQ57" s="138"/>
      <c r="AR57" s="168"/>
      <c r="AT57" s="203"/>
    </row>
    <row r="58">
      <c r="A58" s="217" t="s">
        <v>203</v>
      </c>
      <c r="B58" s="218" t="s">
        <v>207</v>
      </c>
      <c r="C58" s="219" t="str">
        <f>$H$198</f>
        <v>#N/A</v>
      </c>
      <c r="D58" s="219" t="str">
        <f>$H$196</f>
        <v>#N/A</v>
      </c>
      <c r="E58" s="221"/>
      <c r="F58" s="219"/>
      <c r="G58" s="219" t="str">
        <f t="shared" si="4"/>
        <v>#N/A</v>
      </c>
      <c r="H58" s="221" t="str">
        <f t="shared" si="5"/>
        <v>#N/A</v>
      </c>
      <c r="I58" s="429"/>
      <c r="J58" s="886" t="str">
        <f t="shared" si="6"/>
        <v>#N/A</v>
      </c>
      <c r="K58" s="429" t="b">
        <v>0</v>
      </c>
      <c r="P58" s="147"/>
      <c r="AM58" s="142"/>
      <c r="AO58" s="142"/>
      <c r="AP58" s="142"/>
      <c r="AQ58" s="142"/>
      <c r="AR58" s="168"/>
      <c r="AS58" s="148"/>
      <c r="AT58" s="203"/>
    </row>
    <row r="59">
      <c r="A59" s="217" t="s">
        <v>203</v>
      </c>
      <c r="B59" s="218" t="s">
        <v>208</v>
      </c>
      <c r="C59" s="219"/>
      <c r="D59" s="219"/>
      <c r="E59" s="221"/>
      <c r="F59" s="219">
        <f>$H$228</f>
        <v>0</v>
      </c>
      <c r="G59" s="219">
        <f t="shared" si="4"/>
        <v>0</v>
      </c>
      <c r="H59" s="221" t="str">
        <f t="shared" si="5"/>
        <v>HBM</v>
      </c>
      <c r="I59" s="429"/>
      <c r="J59" s="886" t="str">
        <f t="shared" si="6"/>
        <v>#N/A</v>
      </c>
      <c r="K59" s="429" t="b">
        <v>0</v>
      </c>
      <c r="P59" s="147"/>
      <c r="R59" s="226"/>
      <c r="S59" s="226"/>
      <c r="T59" s="226"/>
      <c r="U59" s="226"/>
      <c r="V59" s="226"/>
      <c r="W59" s="38"/>
      <c r="AM59" s="142"/>
      <c r="AO59" s="138"/>
      <c r="AP59" s="138"/>
      <c r="AQ59" s="138"/>
      <c r="AR59" s="168"/>
      <c r="AT59" s="203"/>
    </row>
    <row r="60">
      <c r="A60" s="217" t="s">
        <v>203</v>
      </c>
      <c r="B60" s="227" t="s">
        <v>209</v>
      </c>
      <c r="C60" s="219" t="str">
        <f t="shared" ref="C60:D60" si="7">SUM(C62:C64)</f>
        <v>#N/A</v>
      </c>
      <c r="D60" s="219" t="str">
        <f t="shared" si="7"/>
        <v>#N/A</v>
      </c>
      <c r="E60" s="221"/>
      <c r="F60" s="219"/>
      <c r="G60" s="219" t="str">
        <f t="shared" si="4"/>
        <v>#N/A</v>
      </c>
      <c r="H60" s="221" t="str">
        <f t="shared" si="5"/>
        <v>#N/A</v>
      </c>
      <c r="I60" s="429"/>
      <c r="J60" s="886" t="str">
        <f t="shared" si="6"/>
        <v>#N/A</v>
      </c>
      <c r="K60" s="429" t="b">
        <v>0</v>
      </c>
      <c r="P60" s="147"/>
      <c r="R60" s="226"/>
      <c r="S60" s="226"/>
      <c r="T60" s="226"/>
      <c r="U60" s="226"/>
      <c r="V60" s="226"/>
      <c r="W60" s="38"/>
      <c r="AM60" s="142"/>
      <c r="AO60" s="138"/>
      <c r="AP60" s="138"/>
      <c r="AQ60" s="138"/>
      <c r="AR60" s="168"/>
      <c r="AT60" s="203"/>
    </row>
    <row r="61">
      <c r="A61" s="217" t="s">
        <v>203</v>
      </c>
      <c r="B61" s="227" t="s">
        <v>210</v>
      </c>
      <c r="C61" s="219"/>
      <c r="D61" s="219"/>
      <c r="E61" s="221"/>
      <c r="F61" s="219"/>
      <c r="G61" s="219">
        <f t="shared" si="4"/>
        <v>0</v>
      </c>
      <c r="H61" s="221"/>
      <c r="I61" s="429"/>
      <c r="J61" s="886" t="str">
        <f t="shared" si="6"/>
        <v>#N/A</v>
      </c>
      <c r="K61" s="429" t="b">
        <v>0</v>
      </c>
      <c r="P61" s="147"/>
      <c r="R61" s="226"/>
      <c r="S61" s="226"/>
      <c r="T61" s="226"/>
      <c r="U61" s="226"/>
      <c r="V61" s="226"/>
      <c r="W61" s="38"/>
      <c r="AM61" s="142"/>
      <c r="AO61" s="138"/>
      <c r="AP61" s="138"/>
      <c r="AQ61" s="138"/>
      <c r="AR61" s="168"/>
      <c r="AT61" s="203"/>
    </row>
    <row r="62">
      <c r="A62" s="217" t="s">
        <v>203</v>
      </c>
      <c r="B62" s="218" t="s">
        <v>798</v>
      </c>
      <c r="C62" s="219" t="str">
        <f>$H$247</f>
        <v>#N/A</v>
      </c>
      <c r="D62" s="219" t="str">
        <f>$H$245</f>
        <v>#N/A</v>
      </c>
      <c r="E62" s="221"/>
      <c r="F62" s="219"/>
      <c r="G62" s="219" t="str">
        <f t="shared" si="4"/>
        <v>#N/A</v>
      </c>
      <c r="H62" s="221" t="str">
        <f t="shared" ref="H62:H70" si="8">LET(maxtime, MAX(C62:F62),
 IFS(C62=maxtime, "HBM", D62=maxtime, "Compute", E62=maxtime, "ICI Lt", F62=maxtime, "ICI BW"))</f>
        <v>#N/A</v>
      </c>
      <c r="I62" s="429"/>
      <c r="J62" s="886"/>
      <c r="K62" s="429" t="b">
        <v>0</v>
      </c>
      <c r="P62" s="147"/>
      <c r="R62" s="226"/>
      <c r="S62" s="226"/>
      <c r="T62" s="226"/>
      <c r="U62" s="226"/>
      <c r="V62" s="226"/>
      <c r="W62" s="38"/>
      <c r="AM62" s="142"/>
      <c r="AO62" s="138"/>
      <c r="AP62" s="138"/>
      <c r="AQ62" s="138"/>
      <c r="AR62" s="168"/>
      <c r="AT62" s="203"/>
    </row>
    <row r="63">
      <c r="A63" s="217" t="s">
        <v>203</v>
      </c>
      <c r="B63" s="218" t="s">
        <v>799</v>
      </c>
      <c r="C63" s="219" t="str">
        <f>$H$266</f>
        <v>#N/A</v>
      </c>
      <c r="D63" s="219" t="str">
        <f>$H$264</f>
        <v>#N/A</v>
      </c>
      <c r="E63" s="221"/>
      <c r="F63" s="219"/>
      <c r="G63" s="219" t="str">
        <f t="shared" si="4"/>
        <v>#N/A</v>
      </c>
      <c r="H63" s="221" t="str">
        <f t="shared" si="8"/>
        <v>#N/A</v>
      </c>
      <c r="I63" s="429"/>
      <c r="J63" s="886"/>
      <c r="K63" s="429" t="b">
        <v>0</v>
      </c>
      <c r="P63" s="147"/>
      <c r="R63" s="228"/>
      <c r="S63" s="228"/>
      <c r="T63" s="228"/>
      <c r="U63" s="228"/>
      <c r="V63" s="228"/>
      <c r="W63" s="38"/>
      <c r="AM63" s="142"/>
      <c r="AN63" s="138"/>
      <c r="AO63" s="142"/>
      <c r="AP63" s="142"/>
      <c r="AQ63" s="138"/>
      <c r="AR63" s="168"/>
      <c r="AT63" s="203"/>
    </row>
    <row r="64">
      <c r="A64" s="217" t="s">
        <v>203</v>
      </c>
      <c r="B64" s="218" t="s">
        <v>800</v>
      </c>
      <c r="C64" s="219" t="str">
        <f>$H$285</f>
        <v>#N/A</v>
      </c>
      <c r="D64" s="219" t="str">
        <f>$H$283</f>
        <v>#N/A</v>
      </c>
      <c r="E64" s="221"/>
      <c r="F64" s="219"/>
      <c r="G64" s="219" t="str">
        <f t="shared" si="4"/>
        <v>#N/A</v>
      </c>
      <c r="H64" s="221" t="str">
        <f t="shared" si="8"/>
        <v>#N/A</v>
      </c>
      <c r="I64" s="429"/>
      <c r="J64" s="886"/>
      <c r="K64" s="429" t="b">
        <v>0</v>
      </c>
      <c r="P64" s="147"/>
      <c r="R64" s="228"/>
      <c r="S64" s="228"/>
      <c r="T64" s="228"/>
      <c r="U64" s="228"/>
      <c r="V64" s="228"/>
      <c r="W64" s="38"/>
      <c r="AM64" s="142"/>
      <c r="AN64" s="138"/>
      <c r="AO64" s="138"/>
      <c r="AP64" s="138"/>
      <c r="AQ64" s="138"/>
      <c r="AR64" s="168"/>
      <c r="AT64" s="203"/>
    </row>
    <row r="65">
      <c r="A65" s="217" t="s">
        <v>203</v>
      </c>
      <c r="B65" s="218" t="s">
        <v>214</v>
      </c>
      <c r="C65" s="219" t="str">
        <f>H309</f>
        <v>#N/A</v>
      </c>
      <c r="D65" s="219" t="str">
        <f>H307</f>
        <v>#N/A</v>
      </c>
      <c r="E65" s="221"/>
      <c r="F65" s="219" t="str">
        <f>H304</f>
        <v>#N/A</v>
      </c>
      <c r="G65" s="219" t="str">
        <f t="shared" si="4"/>
        <v>#N/A</v>
      </c>
      <c r="H65" s="221" t="str">
        <f t="shared" si="8"/>
        <v>#N/A</v>
      </c>
      <c r="I65" s="429"/>
      <c r="J65" s="886" t="str">
        <f t="shared" ref="J65:J71" si="9">G65/$G$71</f>
        <v>#N/A</v>
      </c>
      <c r="K65" s="804" t="b">
        <v>1</v>
      </c>
      <c r="P65" s="147"/>
      <c r="R65" s="228"/>
      <c r="S65" s="228"/>
      <c r="T65" s="228"/>
      <c r="U65" s="228"/>
      <c r="V65" s="228"/>
      <c r="W65" s="229"/>
      <c r="AK65" s="203"/>
      <c r="AM65" s="142"/>
      <c r="AN65" s="138"/>
      <c r="AO65" s="138"/>
      <c r="AP65" s="138"/>
      <c r="AQ65" s="138"/>
      <c r="AR65" s="168"/>
      <c r="AT65" s="203"/>
    </row>
    <row r="66">
      <c r="A66" s="217" t="s">
        <v>203</v>
      </c>
      <c r="B66" s="218" t="s">
        <v>216</v>
      </c>
      <c r="C66" s="219" t="str">
        <f>H333</f>
        <v>#N/A</v>
      </c>
      <c r="D66" s="219" t="str">
        <f>H331</f>
        <v>#N/A</v>
      </c>
      <c r="E66" s="221"/>
      <c r="F66" s="219" t="str">
        <f>$H$328</f>
        <v>#N/A</v>
      </c>
      <c r="G66" s="219" t="str">
        <f t="shared" si="4"/>
        <v>#N/A</v>
      </c>
      <c r="H66" s="221" t="str">
        <f t="shared" si="8"/>
        <v>#N/A</v>
      </c>
      <c r="I66" s="429"/>
      <c r="J66" s="886" t="str">
        <f t="shared" si="9"/>
        <v>#N/A</v>
      </c>
      <c r="K66" s="804" t="b">
        <v>1</v>
      </c>
      <c r="P66" s="147"/>
      <c r="R66" s="228"/>
      <c r="S66" s="228"/>
      <c r="T66" s="228"/>
      <c r="U66" s="230"/>
      <c r="V66" s="230"/>
      <c r="W66" s="38"/>
      <c r="AK66" s="231"/>
      <c r="AL66" s="232"/>
      <c r="AM66" s="168"/>
      <c r="AN66" s="138"/>
      <c r="AO66" s="138"/>
      <c r="AP66" s="138"/>
      <c r="AQ66" s="138"/>
      <c r="AR66" s="168"/>
      <c r="AT66" s="203"/>
    </row>
    <row r="67">
      <c r="A67" s="217" t="s">
        <v>217</v>
      </c>
      <c r="B67" s="233" t="s">
        <v>218</v>
      </c>
      <c r="C67" s="219"/>
      <c r="D67" s="219"/>
      <c r="E67" s="220" t="str">
        <f>$H$383</f>
        <v>#N/A</v>
      </c>
      <c r="F67" s="219" t="str">
        <f>$H$381</f>
        <v>#N/A</v>
      </c>
      <c r="G67" s="219" t="str">
        <f t="shared" si="4"/>
        <v>#N/A</v>
      </c>
      <c r="H67" s="221" t="str">
        <f t="shared" si="8"/>
        <v>#N/A</v>
      </c>
      <c r="I67" s="429"/>
      <c r="J67" s="886" t="str">
        <f t="shared" si="9"/>
        <v>#N/A</v>
      </c>
      <c r="K67" s="429" t="b">
        <v>0</v>
      </c>
      <c r="P67" s="147"/>
      <c r="R67" s="38"/>
      <c r="S67" s="38"/>
      <c r="T67" s="38"/>
      <c r="U67" s="38"/>
      <c r="V67" s="38"/>
      <c r="W67" s="38"/>
      <c r="AM67" s="142"/>
      <c r="AN67" s="138"/>
      <c r="AO67" s="142"/>
      <c r="AP67" s="142"/>
      <c r="AQ67" s="194"/>
      <c r="AR67" s="142"/>
    </row>
    <row r="68">
      <c r="A68" s="217" t="s">
        <v>217</v>
      </c>
      <c r="B68" s="233" t="s">
        <v>219</v>
      </c>
      <c r="C68" s="219" t="str">
        <f>$H$426</f>
        <v>#N/A</v>
      </c>
      <c r="D68" s="219" t="str">
        <f>$H$424</f>
        <v>#N/A</v>
      </c>
      <c r="E68" s="221"/>
      <c r="F68" s="219" t="str">
        <f>$H$421</f>
        <v>#N/A</v>
      </c>
      <c r="G68" s="219" t="str">
        <f t="shared" si="4"/>
        <v>#N/A</v>
      </c>
      <c r="H68" s="221" t="str">
        <f t="shared" si="8"/>
        <v>#N/A</v>
      </c>
      <c r="I68" s="429"/>
      <c r="J68" s="886" t="str">
        <f t="shared" si="9"/>
        <v>#N/A</v>
      </c>
      <c r="K68" s="804" t="b">
        <v>1</v>
      </c>
      <c r="P68" s="147"/>
      <c r="R68" s="38"/>
      <c r="S68" s="38"/>
      <c r="T68" s="38"/>
      <c r="U68" s="38"/>
      <c r="V68" s="38"/>
      <c r="W68" s="234"/>
      <c r="AM68" s="142"/>
      <c r="AN68" s="138"/>
      <c r="AO68" s="138"/>
      <c r="AP68" s="138"/>
      <c r="AQ68" s="138"/>
      <c r="AR68" s="142"/>
      <c r="AT68" s="149"/>
    </row>
    <row r="69">
      <c r="A69" s="217" t="s">
        <v>217</v>
      </c>
      <c r="B69" s="233" t="s">
        <v>220</v>
      </c>
      <c r="C69" s="219" t="str">
        <f>$H$456</f>
        <v>#N/A</v>
      </c>
      <c r="D69" s="219" t="str">
        <f>$H$454</f>
        <v>#N/A</v>
      </c>
      <c r="E69" s="221"/>
      <c r="F69" s="219">
        <f>$H$451</f>
        <v>0</v>
      </c>
      <c r="G69" s="219" t="str">
        <f t="shared" si="4"/>
        <v>#N/A</v>
      </c>
      <c r="H69" s="221" t="str">
        <f t="shared" si="8"/>
        <v>#N/A</v>
      </c>
      <c r="I69" s="429"/>
      <c r="J69" s="886" t="str">
        <f t="shared" si="9"/>
        <v>#N/A</v>
      </c>
      <c r="K69" s="804" t="b">
        <v>1</v>
      </c>
      <c r="P69" s="147"/>
      <c r="R69" s="38"/>
      <c r="S69" s="38"/>
      <c r="T69" s="38"/>
      <c r="U69" s="38"/>
      <c r="V69" s="38"/>
      <c r="W69" s="234"/>
      <c r="AM69" s="142"/>
      <c r="AN69" s="138"/>
      <c r="AO69" s="138"/>
      <c r="AP69" s="142"/>
      <c r="AQ69" s="142"/>
      <c r="AR69" s="142"/>
    </row>
    <row r="70">
      <c r="A70" s="217" t="s">
        <v>217</v>
      </c>
      <c r="B70" s="233" t="s">
        <v>221</v>
      </c>
      <c r="C70" s="219"/>
      <c r="D70" s="219"/>
      <c r="E70" s="220" t="str">
        <f>$H$502</f>
        <v>#N/A</v>
      </c>
      <c r="F70" s="219" t="str">
        <f>$H$500</f>
        <v>#N/A</v>
      </c>
      <c r="G70" s="219" t="str">
        <f t="shared" si="4"/>
        <v>#N/A</v>
      </c>
      <c r="H70" s="221" t="str">
        <f t="shared" si="8"/>
        <v>#N/A</v>
      </c>
      <c r="I70" s="429"/>
      <c r="J70" s="886" t="str">
        <f t="shared" si="9"/>
        <v>#N/A</v>
      </c>
      <c r="K70" s="429" t="b">
        <v>0</v>
      </c>
      <c r="P70" s="147"/>
      <c r="AM70" s="142"/>
      <c r="AN70" s="138"/>
      <c r="AO70" s="138"/>
      <c r="AP70" s="138"/>
      <c r="AQ70" s="138"/>
      <c r="AR70" s="142"/>
      <c r="AT70" s="203"/>
    </row>
    <row r="71">
      <c r="A71" s="235"/>
      <c r="B71" s="236"/>
      <c r="C71" s="236"/>
      <c r="D71" s="236"/>
      <c r="E71" s="235" t="s">
        <v>222</v>
      </c>
      <c r="F71" s="237" t="s">
        <v>59</v>
      </c>
      <c r="G71" s="236" t="str">
        <f>SUM(G55:G61,G65:G70)</f>
        <v>#N/A</v>
      </c>
      <c r="H71" s="236"/>
      <c r="I71" s="239"/>
      <c r="J71" s="240" t="str">
        <f t="shared" si="9"/>
        <v>#N/A</v>
      </c>
      <c r="K71" s="804"/>
      <c r="P71" s="147"/>
      <c r="AG71" s="164"/>
      <c r="AH71" s="164"/>
      <c r="AI71" s="38"/>
      <c r="AJ71" s="38"/>
      <c r="AK71" s="38"/>
      <c r="AL71" s="38"/>
      <c r="AM71" s="168"/>
      <c r="AN71" s="202"/>
      <c r="AO71" s="202"/>
      <c r="AP71" s="216"/>
      <c r="AQ71" s="202"/>
      <c r="AR71" s="168"/>
      <c r="AT71" s="203"/>
    </row>
    <row r="72">
      <c r="A72" s="241"/>
      <c r="B72" s="236"/>
      <c r="C72" s="236"/>
      <c r="D72" s="236"/>
      <c r="E72" s="241"/>
      <c r="F72" s="237" t="s">
        <v>223</v>
      </c>
      <c r="G72" s="889" t="str">
        <f>SUM(G55:G61,G65:G66)+MAX(G67:G68)+MAX(G69:G70)</f>
        <v>#N/A</v>
      </c>
      <c r="H72" s="236"/>
      <c r="I72" s="239"/>
      <c r="J72" s="240"/>
      <c r="K72" s="429"/>
      <c r="P72" s="147"/>
      <c r="AG72" s="164"/>
      <c r="AH72" s="164"/>
      <c r="AI72" s="38"/>
      <c r="AJ72" s="38"/>
      <c r="AK72" s="38"/>
      <c r="AL72" s="38"/>
      <c r="AM72" s="168"/>
      <c r="AN72" s="202"/>
      <c r="AO72" s="202"/>
      <c r="AP72" s="216"/>
      <c r="AQ72" s="202"/>
      <c r="AR72" s="168"/>
      <c r="AT72" s="203"/>
    </row>
    <row r="73">
      <c r="A73" s="243" t="s">
        <v>224</v>
      </c>
      <c r="B73" s="244"/>
      <c r="C73" s="244"/>
      <c r="D73" s="244"/>
      <c r="E73" s="243" t="s">
        <v>225</v>
      </c>
      <c r="F73" s="245" t="s">
        <v>59</v>
      </c>
      <c r="G73" s="890" t="str">
        <f>IF(F73=F71,G71,G72)</f>
        <v>#N/A</v>
      </c>
      <c r="H73" s="244"/>
      <c r="I73" s="247"/>
      <c r="J73" s="247"/>
      <c r="K73" s="897"/>
      <c r="P73" s="147"/>
      <c r="AG73" s="38"/>
      <c r="AH73" s="38"/>
      <c r="AI73" s="38"/>
      <c r="AJ73" s="38"/>
      <c r="AK73" s="38"/>
      <c r="AL73" s="38"/>
      <c r="AM73" s="168"/>
      <c r="AN73" s="168"/>
      <c r="AO73" s="202"/>
      <c r="AP73" s="142"/>
      <c r="AQ73" s="168"/>
      <c r="AR73" s="168"/>
      <c r="AT73" s="203"/>
    </row>
    <row r="74" ht="15.0" customHeight="1">
      <c r="P74" s="147"/>
      <c r="AG74" s="38"/>
      <c r="AH74" s="38"/>
      <c r="AI74" s="38"/>
      <c r="AJ74" s="38"/>
      <c r="AK74" s="38"/>
      <c r="AL74" s="38"/>
      <c r="AM74" s="168"/>
      <c r="AN74" s="168"/>
      <c r="AO74" s="202"/>
      <c r="AP74" s="142"/>
      <c r="AQ74" s="168"/>
      <c r="AR74" s="168"/>
      <c r="AT74" s="203"/>
    </row>
    <row r="75">
      <c r="P75" s="147"/>
      <c r="AG75" s="38"/>
      <c r="AH75" s="38"/>
      <c r="AI75" s="38"/>
      <c r="AJ75" s="38"/>
      <c r="AK75" s="38"/>
      <c r="AL75" s="38"/>
      <c r="AM75" s="168"/>
      <c r="AN75" s="168"/>
      <c r="AO75" s="202"/>
      <c r="AP75" s="142"/>
      <c r="AQ75" s="168"/>
      <c r="AR75" s="168"/>
      <c r="AT75" s="203"/>
    </row>
    <row r="76">
      <c r="A76" s="248" t="s">
        <v>226</v>
      </c>
      <c r="E76" s="204" t="s">
        <v>227</v>
      </c>
      <c r="P76" s="147"/>
      <c r="AG76" s="38"/>
      <c r="AH76" s="38"/>
      <c r="AI76" s="38"/>
      <c r="AJ76" s="38"/>
      <c r="AK76" s="38"/>
      <c r="AL76" s="38"/>
      <c r="AM76" s="168"/>
      <c r="AN76" s="138"/>
      <c r="AO76" s="138"/>
      <c r="AP76" s="138"/>
      <c r="AQ76" s="138"/>
      <c r="AR76" s="168"/>
      <c r="AT76" s="203"/>
    </row>
    <row r="77">
      <c r="A77" s="106" t="s">
        <v>228</v>
      </c>
      <c r="B77" s="106" t="s">
        <v>118</v>
      </c>
      <c r="C77" s="106" t="s">
        <v>121</v>
      </c>
      <c r="E77" s="249" t="s">
        <v>229</v>
      </c>
      <c r="F77" s="250" t="s">
        <v>230</v>
      </c>
      <c r="G77" s="251"/>
      <c r="H77" s="252"/>
      <c r="I77" s="250" t="s">
        <v>231</v>
      </c>
      <c r="J77" s="251"/>
      <c r="K77" s="251"/>
      <c r="L77" s="251"/>
      <c r="M77" s="251"/>
      <c r="N77" s="252"/>
      <c r="O77" s="253" t="s">
        <v>232</v>
      </c>
      <c r="P77" s="254" t="s">
        <v>233</v>
      </c>
      <c r="Q77" s="255" t="s">
        <v>234</v>
      </c>
      <c r="AM77" s="142"/>
      <c r="AO77" s="142"/>
      <c r="AP77" s="142"/>
      <c r="AQ77" s="142"/>
      <c r="AR77" s="168"/>
      <c r="AT77" s="203"/>
    </row>
    <row r="78">
      <c r="A78" s="108" t="s">
        <v>235</v>
      </c>
      <c r="B78" s="256">
        <f>SUM(P87,P142,P166,P185,P291,P315) * PARAMS("L") / 1024</f>
        <v>21.25915527</v>
      </c>
      <c r="C78" s="257"/>
      <c r="D78" s="38"/>
      <c r="E78" s="258" t="s">
        <v>236</v>
      </c>
      <c r="F78" s="259" t="s">
        <v>237</v>
      </c>
      <c r="G78" s="260"/>
      <c r="H78" s="261" t="s">
        <v>238</v>
      </c>
      <c r="I78" s="261" t="s">
        <v>239</v>
      </c>
      <c r="J78" s="261"/>
      <c r="K78" s="262" t="s">
        <v>40</v>
      </c>
      <c r="L78" s="262" t="s">
        <v>38</v>
      </c>
      <c r="M78" s="261" t="s">
        <v>125</v>
      </c>
      <c r="N78" s="261" t="s">
        <v>240</v>
      </c>
      <c r="O78" s="263" t="s">
        <v>63</v>
      </c>
      <c r="P78" s="264"/>
      <c r="Q78" s="262"/>
      <c r="AM78" s="142"/>
      <c r="AO78" s="138"/>
      <c r="AP78" s="138"/>
      <c r="AQ78" s="138"/>
      <c r="AR78" s="168"/>
      <c r="AT78" s="203"/>
    </row>
    <row r="79">
      <c r="A79" s="108" t="s">
        <v>241</v>
      </c>
      <c r="B79" s="265">
        <f>SUM($P$341,$P$432) * PARAMS("L") / 1024</f>
        <v>120.09375</v>
      </c>
      <c r="C79" s="172"/>
      <c r="D79" s="38"/>
      <c r="E79" s="266"/>
      <c r="F79" s="267"/>
      <c r="G79" s="268"/>
      <c r="H79" s="269" t="s">
        <v>242</v>
      </c>
      <c r="I79" s="270" t="s">
        <v>239</v>
      </c>
      <c r="J79" s="271"/>
      <c r="K79" s="270">
        <f t="shared" ref="K79:M79" si="10">PARAMS(K78)</f>
        <v>4096</v>
      </c>
      <c r="L79" s="270">
        <f t="shared" si="10"/>
        <v>1</v>
      </c>
      <c r="M79" s="270">
        <f t="shared" si="10"/>
        <v>7168</v>
      </c>
      <c r="N79" s="270" t="s">
        <v>240</v>
      </c>
      <c r="O79" s="272"/>
      <c r="P79" s="273">
        <f>SIZEOF_IN_MIB(J79:M79, $O78)</f>
        <v>28</v>
      </c>
      <c r="Q79" s="269"/>
      <c r="AM79" s="142"/>
      <c r="AN79" s="138"/>
      <c r="AO79" s="142"/>
      <c r="AP79" s="142"/>
      <c r="AQ79" s="138"/>
      <c r="AR79" s="168"/>
      <c r="AT79" s="203"/>
    </row>
    <row r="80">
      <c r="A80" s="198" t="s">
        <v>243</v>
      </c>
      <c r="B80" s="172"/>
      <c r="C80" s="172"/>
      <c r="D80" s="38"/>
      <c r="E80" s="266"/>
      <c r="F80" s="267"/>
      <c r="G80" s="268"/>
      <c r="H80" s="274" t="s">
        <v>244</v>
      </c>
      <c r="I80" s="274" t="s">
        <v>239</v>
      </c>
      <c r="J80" s="261"/>
      <c r="K80" s="262" t="s">
        <v>32</v>
      </c>
      <c r="L80" s="262"/>
      <c r="M80" s="262" t="s">
        <v>33</v>
      </c>
      <c r="N80" s="274" t="s">
        <v>240</v>
      </c>
      <c r="O80" s="275"/>
      <c r="P80" s="276"/>
      <c r="Q80" s="262"/>
      <c r="AM80" s="142"/>
      <c r="AN80" s="138"/>
      <c r="AO80" s="138"/>
      <c r="AP80" s="138"/>
      <c r="AQ80" s="138"/>
      <c r="AR80" s="168"/>
      <c r="AT80" s="203"/>
    </row>
    <row r="81">
      <c r="A81" s="108" t="s">
        <v>245</v>
      </c>
      <c r="B81" s="265">
        <f>SIZEOF_IN_MIB(PARAMS("B")*PARAMS("S")*PARAMS("L")*(PARAMS("c_kv")+PARAMS("h_rope")), PARAMS("kv_dtype"))/1024</f>
        <v>686.25</v>
      </c>
      <c r="C81" s="172"/>
      <c r="D81" s="38"/>
      <c r="E81" s="277"/>
      <c r="F81" s="278"/>
      <c r="G81" s="279"/>
      <c r="H81" s="269" t="s">
        <v>246</v>
      </c>
      <c r="I81" s="271" t="s">
        <v>239</v>
      </c>
      <c r="J81" s="270"/>
      <c r="K81" s="271">
        <f t="shared" ref="K81:M81" si="11">K79/SHARDING(K80)</f>
        <v>512</v>
      </c>
      <c r="L81" s="271">
        <f t="shared" si="11"/>
        <v>1</v>
      </c>
      <c r="M81" s="271">
        <f t="shared" si="11"/>
        <v>3584</v>
      </c>
      <c r="N81" s="271" t="s">
        <v>240</v>
      </c>
      <c r="O81" s="280"/>
      <c r="P81" s="273">
        <f>SIZEOF_IN_MIB(J81:M81, $O78)</f>
        <v>1.75</v>
      </c>
      <c r="Q81" s="269"/>
      <c r="AG81" s="2"/>
      <c r="AK81" s="203"/>
      <c r="AM81" s="142"/>
      <c r="AN81" s="138"/>
      <c r="AO81" s="138"/>
      <c r="AP81" s="138"/>
      <c r="AQ81" s="138"/>
      <c r="AR81" s="168"/>
      <c r="AT81" s="203"/>
    </row>
    <row r="82">
      <c r="A82" s="198" t="s">
        <v>247</v>
      </c>
      <c r="B82" s="281">
        <f>MAX(P87,P106,P134,P158,P177,P196,P245,P264,P283,P304,P347,P396,P469,P488)/1024</f>
        <v>0.0205078125</v>
      </c>
      <c r="C82" s="198"/>
      <c r="D82" s="38"/>
      <c r="E82" s="258" t="s">
        <v>248</v>
      </c>
      <c r="F82" s="282" t="s">
        <v>249</v>
      </c>
      <c r="G82" s="260"/>
      <c r="H82" s="261" t="s">
        <v>238</v>
      </c>
      <c r="I82" s="261" t="s">
        <v>239</v>
      </c>
      <c r="J82" s="261"/>
      <c r="K82" s="262" t="s">
        <v>40</v>
      </c>
      <c r="L82" s="262" t="s">
        <v>38</v>
      </c>
      <c r="M82" s="283" t="s">
        <v>125</v>
      </c>
      <c r="N82" s="261" t="s">
        <v>240</v>
      </c>
      <c r="O82" s="263" t="str">
        <f>EXTRACT_ACTIVATION_DTYPE(PARAMS("attn_proj_dtype"))</f>
        <v>bf16</v>
      </c>
      <c r="P82" s="264"/>
      <c r="Q82" s="263" t="b">
        <v>0</v>
      </c>
      <c r="AG82" s="2"/>
      <c r="AK82" s="231"/>
      <c r="AL82" s="232"/>
      <c r="AM82" s="168"/>
      <c r="AN82" s="138"/>
      <c r="AO82" s="138"/>
      <c r="AP82" s="138"/>
      <c r="AQ82" s="138"/>
      <c r="AR82" s="168"/>
      <c r="AT82" s="203"/>
    </row>
    <row r="83">
      <c r="A83" s="284" t="s">
        <v>250</v>
      </c>
      <c r="B83" s="285">
        <f>SUM(B78:B81)</f>
        <v>827.6029053</v>
      </c>
      <c r="C83" s="284" t="str">
        <f>"&lt;=" &amp; ($H$28 * PARAMS("num_devices")) &amp; " (Capacity)?"</f>
        <v>#N/A</v>
      </c>
      <c r="D83" s="38"/>
      <c r="E83" s="266"/>
      <c r="F83" s="267"/>
      <c r="G83" s="268"/>
      <c r="H83" s="269" t="s">
        <v>242</v>
      </c>
      <c r="I83" s="270" t="s">
        <v>239</v>
      </c>
      <c r="J83" s="271"/>
      <c r="K83" s="270">
        <f t="shared" ref="K83:M83" si="12">PARAMS(K82)</f>
        <v>4096</v>
      </c>
      <c r="L83" s="270">
        <f t="shared" si="12"/>
        <v>1</v>
      </c>
      <c r="M83" s="270">
        <f t="shared" si="12"/>
        <v>7168</v>
      </c>
      <c r="N83" s="270" t="s">
        <v>240</v>
      </c>
      <c r="O83" s="272"/>
      <c r="P83" s="273">
        <f>SIZEOF_IN_MIB(J83:M83, $O82)</f>
        <v>56</v>
      </c>
      <c r="Q83" s="272"/>
      <c r="AG83" s="2"/>
      <c r="AM83" s="38"/>
      <c r="AR83" s="38"/>
    </row>
    <row r="84">
      <c r="A84" s="172"/>
      <c r="B84" s="172"/>
      <c r="C84" s="172"/>
      <c r="D84" s="87"/>
      <c r="E84" s="266"/>
      <c r="F84" s="267"/>
      <c r="G84" s="268"/>
      <c r="H84" s="274" t="s">
        <v>244</v>
      </c>
      <c r="I84" s="274" t="s">
        <v>239</v>
      </c>
      <c r="J84" s="261"/>
      <c r="K84" s="262" t="s">
        <v>32</v>
      </c>
      <c r="L84" s="262"/>
      <c r="M84" s="262" t="s">
        <v>33</v>
      </c>
      <c r="N84" s="274" t="s">
        <v>240</v>
      </c>
      <c r="O84" s="275"/>
      <c r="P84" s="276"/>
      <c r="Q84" s="275"/>
    </row>
    <row r="85">
      <c r="A85" s="108" t="s">
        <v>251</v>
      </c>
      <c r="B85" s="256">
        <f>SUM(P89,P144,P168,P187,P293,P317) * PARAMS("L") / 1024</f>
        <v>11.81726074</v>
      </c>
      <c r="C85" s="257"/>
      <c r="D85" s="87"/>
      <c r="E85" s="266"/>
      <c r="F85" s="278"/>
      <c r="G85" s="279"/>
      <c r="H85" s="269" t="s">
        <v>246</v>
      </c>
      <c r="I85" s="271" t="s">
        <v>239</v>
      </c>
      <c r="J85" s="270"/>
      <c r="K85" s="271">
        <f t="shared" ref="K85:M85" si="13">K83/SHARDING(K84)</f>
        <v>512</v>
      </c>
      <c r="L85" s="271">
        <f t="shared" si="13"/>
        <v>1</v>
      </c>
      <c r="M85" s="271">
        <f t="shared" si="13"/>
        <v>3584</v>
      </c>
      <c r="N85" s="271" t="s">
        <v>240</v>
      </c>
      <c r="O85" s="280"/>
      <c r="P85" s="273">
        <f>SIZEOF_IN_MIB(J85:M85, $O82)</f>
        <v>3.5</v>
      </c>
      <c r="Q85" s="280"/>
      <c r="AG85" s="2"/>
    </row>
    <row r="86">
      <c r="A86" s="108" t="s">
        <v>252</v>
      </c>
      <c r="B86" s="265">
        <f>SUM(P391,P434) * PARAMS("L") / 1024</f>
        <v>20.015625</v>
      </c>
      <c r="C86" s="257"/>
      <c r="D86" s="87"/>
      <c r="E86" s="266"/>
      <c r="F86" s="259" t="s">
        <v>253</v>
      </c>
      <c r="G86" s="260"/>
      <c r="H86" s="274" t="s">
        <v>238</v>
      </c>
      <c r="I86" s="274" t="s">
        <v>239</v>
      </c>
      <c r="J86" s="261"/>
      <c r="K86" s="261"/>
      <c r="L86" s="286" t="s">
        <v>125</v>
      </c>
      <c r="M86" s="262" t="s">
        <v>142</v>
      </c>
      <c r="N86" s="274" t="s">
        <v>240</v>
      </c>
      <c r="O86" s="263" t="str">
        <f>EXTRACT_WEIGHT_DTYPE(PARAMS("attn_proj_dtype"))</f>
        <v>bf16</v>
      </c>
      <c r="P86" s="276"/>
      <c r="Q86" s="263" t="b">
        <v>0</v>
      </c>
      <c r="AP86" s="138"/>
      <c r="AQ86" s="138"/>
      <c r="AT86" s="149"/>
    </row>
    <row r="87">
      <c r="A87" s="198" t="s">
        <v>243</v>
      </c>
      <c r="B87" s="172"/>
      <c r="C87" s="257"/>
      <c r="D87" s="87"/>
      <c r="E87" s="266"/>
      <c r="F87" s="267"/>
      <c r="G87" s="268"/>
      <c r="H87" s="269" t="s">
        <v>242</v>
      </c>
      <c r="I87" s="271" t="s">
        <v>239</v>
      </c>
      <c r="J87" s="270"/>
      <c r="K87" s="270"/>
      <c r="L87" s="271">
        <f t="shared" ref="L87:M87" si="14">PARAMS(L86)</f>
        <v>7168</v>
      </c>
      <c r="M87" s="271">
        <f t="shared" si="14"/>
        <v>1536</v>
      </c>
      <c r="N87" s="271" t="s">
        <v>240</v>
      </c>
      <c r="O87" s="272"/>
      <c r="P87" s="273">
        <f>SIZEOF_IN_MIB(J87:M87, $O86)</f>
        <v>21</v>
      </c>
      <c r="Q87" s="272"/>
      <c r="AP87" s="142"/>
    </row>
    <row r="88">
      <c r="A88" s="108" t="s">
        <v>254</v>
      </c>
      <c r="B88" s="265">
        <f>B81/PARAMS("num_devices")</f>
        <v>42.890625</v>
      </c>
      <c r="C88" s="257"/>
      <c r="D88" s="87"/>
      <c r="E88" s="266"/>
      <c r="F88" s="267"/>
      <c r="G88" s="268"/>
      <c r="H88" s="274" t="s">
        <v>244</v>
      </c>
      <c r="I88" s="274" t="s">
        <v>239</v>
      </c>
      <c r="J88" s="261"/>
      <c r="K88" s="261"/>
      <c r="L88" s="262"/>
      <c r="M88" s="262" t="s">
        <v>33</v>
      </c>
      <c r="N88" s="274" t="s">
        <v>240</v>
      </c>
      <c r="O88" s="275"/>
      <c r="P88" s="276"/>
      <c r="Q88" s="275"/>
      <c r="AP88" s="138"/>
      <c r="AQ88" s="138"/>
      <c r="AT88" s="149"/>
    </row>
    <row r="89">
      <c r="A89" s="108" t="s">
        <v>255</v>
      </c>
      <c r="B89" s="265">
        <f>MAX(P89,P108,P136,P160,P179,P198,P247,P266,P285,P306,P349,P398,P471,P490)/1024</f>
        <v>0.01025390625</v>
      </c>
      <c r="C89" s="257"/>
      <c r="D89" s="87"/>
      <c r="E89" s="266"/>
      <c r="F89" s="278"/>
      <c r="G89" s="279"/>
      <c r="H89" s="271" t="s">
        <v>246</v>
      </c>
      <c r="I89" s="271" t="s">
        <v>239</v>
      </c>
      <c r="J89" s="270"/>
      <c r="K89" s="270"/>
      <c r="L89" s="271">
        <f t="shared" ref="L89:M89" si="15">L87/SHARDING(L88)</f>
        <v>7168</v>
      </c>
      <c r="M89" s="271">
        <f t="shared" si="15"/>
        <v>768</v>
      </c>
      <c r="N89" s="271" t="s">
        <v>240</v>
      </c>
      <c r="O89" s="280"/>
      <c r="P89" s="273">
        <f>SIZEOF_IN_MIB(J89:M89, $O86)</f>
        <v>10.5</v>
      </c>
      <c r="Q89" s="280"/>
    </row>
    <row r="90">
      <c r="A90" s="122" t="s">
        <v>256</v>
      </c>
      <c r="B90" s="287">
        <f>SUM(B85:B88)</f>
        <v>74.72351074</v>
      </c>
      <c r="C90" s="288" t="str">
        <f>"&lt;=" &amp; ($H$28) &amp; " (Capacity)?"</f>
        <v>#N/A</v>
      </c>
      <c r="D90" s="87"/>
      <c r="E90" s="266"/>
      <c r="F90" s="259" t="s">
        <v>257</v>
      </c>
      <c r="G90" s="260"/>
      <c r="H90" s="289" t="s">
        <v>238</v>
      </c>
      <c r="I90" s="289" t="s">
        <v>239</v>
      </c>
      <c r="J90" s="290"/>
      <c r="K90" s="195" t="s">
        <v>40</v>
      </c>
      <c r="L90" s="195" t="s">
        <v>38</v>
      </c>
      <c r="M90" s="195" t="s">
        <v>142</v>
      </c>
      <c r="N90" s="289" t="s">
        <v>240</v>
      </c>
      <c r="O90" s="291" t="s">
        <v>82</v>
      </c>
      <c r="P90" s="292"/>
      <c r="Q90" s="291" t="b">
        <v>0</v>
      </c>
    </row>
    <row r="91">
      <c r="A91" s="87"/>
      <c r="B91" s="87"/>
      <c r="C91" s="87"/>
      <c r="D91" s="87"/>
      <c r="E91" s="266"/>
      <c r="F91" s="267"/>
      <c r="G91" s="268"/>
      <c r="H91" s="195" t="s">
        <v>242</v>
      </c>
      <c r="I91" s="289" t="s">
        <v>239</v>
      </c>
      <c r="J91" s="290"/>
      <c r="K91" s="289">
        <f t="shared" ref="K91:M91" si="16">PARAMS(K90)</f>
        <v>4096</v>
      </c>
      <c r="L91" s="290">
        <f t="shared" si="16"/>
        <v>1</v>
      </c>
      <c r="M91" s="289">
        <f t="shared" si="16"/>
        <v>1536</v>
      </c>
      <c r="N91" s="289" t="s">
        <v>240</v>
      </c>
      <c r="O91" s="266"/>
      <c r="P91" s="292">
        <f>SIZEOF_IN_MIB(K91:M91, $O90)</f>
        <v>12</v>
      </c>
      <c r="Q91" s="266"/>
    </row>
    <row r="92">
      <c r="A92" s="87"/>
      <c r="B92" s="87"/>
      <c r="C92" s="87"/>
      <c r="D92" s="87"/>
      <c r="E92" s="266"/>
      <c r="F92" s="267"/>
      <c r="G92" s="268"/>
      <c r="H92" s="289" t="s">
        <v>244</v>
      </c>
      <c r="I92" s="289" t="s">
        <v>239</v>
      </c>
      <c r="J92" s="290"/>
      <c r="K92" s="195" t="s">
        <v>32</v>
      </c>
      <c r="L92" s="195"/>
      <c r="M92" s="195" t="s">
        <v>33</v>
      </c>
      <c r="N92" s="289" t="s">
        <v>240</v>
      </c>
      <c r="O92" s="266"/>
      <c r="P92" s="292"/>
      <c r="Q92" s="266"/>
    </row>
    <row r="93">
      <c r="A93" s="87"/>
      <c r="B93" s="87"/>
      <c r="C93" s="87"/>
      <c r="D93" s="87"/>
      <c r="E93" s="266"/>
      <c r="F93" s="278"/>
      <c r="G93" s="279"/>
      <c r="H93" s="289" t="s">
        <v>246</v>
      </c>
      <c r="I93" s="289" t="s">
        <v>239</v>
      </c>
      <c r="J93" s="290"/>
      <c r="K93" s="289">
        <f t="shared" ref="K93:M93" si="17">K91/SHARDING(K92)</f>
        <v>512</v>
      </c>
      <c r="L93" s="289">
        <f t="shared" si="17"/>
        <v>1</v>
      </c>
      <c r="M93" s="289">
        <f t="shared" si="17"/>
        <v>768</v>
      </c>
      <c r="N93" s="289" t="s">
        <v>240</v>
      </c>
      <c r="O93" s="277"/>
      <c r="P93" s="292">
        <f>SIZEOF_IN_MIB(K93:M93, $O90)</f>
        <v>0.75</v>
      </c>
      <c r="Q93" s="277"/>
    </row>
    <row r="94">
      <c r="A94" s="87"/>
      <c r="B94" s="87"/>
      <c r="C94" s="87"/>
      <c r="E94" s="266"/>
      <c r="F94" s="296" t="s">
        <v>258</v>
      </c>
      <c r="G94" s="297" t="s">
        <v>259</v>
      </c>
      <c r="H94" s="298" t="s">
        <v>238</v>
      </c>
      <c r="I94" s="290" t="s">
        <v>239</v>
      </c>
      <c r="J94" s="290" t="str">
        <f t="array" ref="J94:M97">J78:M81</f>
        <v/>
      </c>
      <c r="K94" s="195" t="s">
        <v>40</v>
      </c>
      <c r="L94" s="195" t="s">
        <v>38</v>
      </c>
      <c r="M94" s="299" t="s">
        <v>125</v>
      </c>
      <c r="N94" s="290" t="s">
        <v>240</v>
      </c>
      <c r="O94" s="291" t="str">
        <f>O82</f>
        <v>bf16</v>
      </c>
      <c r="P94" s="290"/>
      <c r="Q94" s="291"/>
    </row>
    <row r="95">
      <c r="A95" s="87"/>
      <c r="B95" s="87"/>
      <c r="C95" s="87"/>
      <c r="E95" s="266"/>
      <c r="F95" s="266"/>
      <c r="G95" s="266"/>
      <c r="H95" s="300" t="s">
        <v>242</v>
      </c>
      <c r="I95" s="290" t="s">
        <v>239</v>
      </c>
      <c r="J95" s="289"/>
      <c r="K95" s="290">
        <v>4096.0</v>
      </c>
      <c r="L95" s="290">
        <v>1.0</v>
      </c>
      <c r="M95" s="290">
        <v>7168.0</v>
      </c>
      <c r="N95" s="290" t="s">
        <v>240</v>
      </c>
      <c r="O95" s="266"/>
      <c r="P95" s="301">
        <f>SIZEOF_IN_MIB(J95:M95, O94)</f>
        <v>56</v>
      </c>
      <c r="Q95" s="266"/>
    </row>
    <row r="96">
      <c r="A96" s="87"/>
      <c r="B96" s="87"/>
      <c r="C96" s="87"/>
      <c r="E96" s="266"/>
      <c r="F96" s="266"/>
      <c r="G96" s="266"/>
      <c r="H96" s="300" t="s">
        <v>260</v>
      </c>
      <c r="I96" s="289" t="s">
        <v>239</v>
      </c>
      <c r="J96" s="290"/>
      <c r="K96" s="195" t="s">
        <v>32</v>
      </c>
      <c r="L96" s="195"/>
      <c r="M96" s="195" t="s">
        <v>33</v>
      </c>
      <c r="N96" s="289" t="s">
        <v>240</v>
      </c>
      <c r="O96" s="266"/>
      <c r="P96" s="301"/>
      <c r="Q96" s="266"/>
    </row>
    <row r="97">
      <c r="A97" s="87"/>
      <c r="B97" s="87"/>
      <c r="C97" s="87"/>
      <c r="E97" s="266"/>
      <c r="F97" s="266"/>
      <c r="G97" s="266"/>
      <c r="H97" s="302" t="s">
        <v>261</v>
      </c>
      <c r="I97" s="274" t="s">
        <v>239</v>
      </c>
      <c r="J97" s="261"/>
      <c r="K97" s="274">
        <v>512.0</v>
      </c>
      <c r="L97" s="274">
        <v>1.0</v>
      </c>
      <c r="M97" s="274">
        <v>3584.0</v>
      </c>
      <c r="N97" s="262" t="s">
        <v>240</v>
      </c>
      <c r="O97" s="275"/>
      <c r="P97" s="303">
        <f>SIZEOF_IN_MIB(J97:M97, O94)</f>
        <v>3.5</v>
      </c>
      <c r="Q97" s="275"/>
    </row>
    <row r="98">
      <c r="A98" s="87"/>
      <c r="B98" s="87"/>
      <c r="C98" s="87"/>
      <c r="E98" s="266"/>
      <c r="F98" s="266"/>
      <c r="G98" s="277"/>
      <c r="H98" s="304" t="s">
        <v>262</v>
      </c>
      <c r="I98" s="271" t="s">
        <v>239</v>
      </c>
      <c r="J98" s="270"/>
      <c r="K98" s="269" t="s">
        <v>32</v>
      </c>
      <c r="L98" s="269"/>
      <c r="M98" s="269"/>
      <c r="N98" s="271" t="s">
        <v>240</v>
      </c>
      <c r="O98" s="280"/>
      <c r="P98" s="305"/>
      <c r="Q98" s="280"/>
      <c r="R98" s="38"/>
      <c r="S98" s="38"/>
      <c r="AG98" s="38"/>
      <c r="AH98" s="38"/>
      <c r="AI98" s="38"/>
      <c r="AJ98" s="38"/>
      <c r="AK98" s="38"/>
      <c r="AL98" s="38"/>
      <c r="AM98" s="38"/>
      <c r="AN98" s="38"/>
      <c r="AO98" s="38"/>
      <c r="AP98" s="38"/>
      <c r="AQ98" s="38"/>
      <c r="AR98" s="38"/>
      <c r="AS98" s="38"/>
      <c r="AT98" s="38"/>
    </row>
    <row r="99">
      <c r="A99" s="87"/>
      <c r="B99" s="87"/>
      <c r="C99" s="87"/>
      <c r="E99" s="266"/>
      <c r="F99" s="266"/>
      <c r="G99" s="306" t="s">
        <v>263</v>
      </c>
      <c r="H99" s="307"/>
      <c r="I99" s="308"/>
      <c r="J99" s="308"/>
      <c r="K99" s="308"/>
      <c r="L99" s="309"/>
      <c r="M99" s="309"/>
      <c r="N99" s="309"/>
      <c r="O99" s="308"/>
      <c r="P99" s="310"/>
      <c r="Q99" s="308"/>
      <c r="R99" s="38"/>
      <c r="S99" s="38"/>
      <c r="AG99" s="38"/>
      <c r="AH99" s="38"/>
      <c r="AI99" s="38"/>
      <c r="AJ99" s="38"/>
      <c r="AK99" s="38"/>
      <c r="AL99" s="38"/>
      <c r="AM99" s="38"/>
      <c r="AN99" s="38"/>
      <c r="AO99" s="38"/>
      <c r="AP99" s="38"/>
      <c r="AQ99" s="38"/>
      <c r="AR99" s="38"/>
      <c r="AS99" s="38"/>
      <c r="AT99" s="38"/>
    </row>
    <row r="100">
      <c r="A100" s="87"/>
      <c r="B100" s="87"/>
      <c r="C100" s="87"/>
      <c r="E100" s="266"/>
      <c r="F100" s="266"/>
      <c r="G100" s="311" t="s">
        <v>264</v>
      </c>
      <c r="H100" s="312">
        <f>SHARDING(K96)*SHARDING(L96)*SHARDING(M96)</f>
        <v>16</v>
      </c>
      <c r="I100" s="313"/>
      <c r="J100" s="313"/>
      <c r="K100" s="313"/>
      <c r="L100" s="314"/>
      <c r="M100" s="314"/>
      <c r="N100" s="314"/>
      <c r="O100" s="313"/>
      <c r="P100" s="315"/>
      <c r="Q100" s="313"/>
      <c r="R100" s="38"/>
      <c r="S100" s="38"/>
      <c r="AG100" s="38"/>
      <c r="AH100" s="38"/>
      <c r="AI100" s="38"/>
      <c r="AJ100" s="38"/>
      <c r="AK100" s="38"/>
      <c r="AL100" s="38"/>
      <c r="AM100" s="38"/>
      <c r="AN100" s="38"/>
      <c r="AO100" s="38"/>
      <c r="AP100" s="38"/>
      <c r="AQ100" s="38"/>
      <c r="AR100" s="38"/>
      <c r="AS100" s="38"/>
      <c r="AT100" s="38"/>
    </row>
    <row r="101">
      <c r="A101" s="87"/>
      <c r="B101" s="87"/>
      <c r="C101" s="87"/>
      <c r="E101" s="266"/>
      <c r="F101" s="266"/>
      <c r="G101" s="311" t="s">
        <v>265</v>
      </c>
      <c r="H101" s="316">
        <f>P97 * (H100-1)</f>
        <v>52.5</v>
      </c>
      <c r="I101" s="222"/>
      <c r="J101" s="317"/>
      <c r="K101" s="317"/>
      <c r="L101" s="318"/>
      <c r="M101" s="318"/>
      <c r="N101" s="318"/>
      <c r="O101" s="317"/>
      <c r="P101" s="319"/>
      <c r="Q101" s="317"/>
      <c r="R101" s="38"/>
      <c r="S101" s="38"/>
      <c r="AG101" s="38"/>
      <c r="AH101" s="38"/>
      <c r="AI101" s="38"/>
      <c r="AJ101" s="38"/>
      <c r="AK101" s="38"/>
      <c r="AL101" s="38"/>
      <c r="AM101" s="38"/>
      <c r="AN101" s="38"/>
      <c r="AO101" s="38"/>
      <c r="AP101" s="38"/>
      <c r="AQ101" s="38"/>
      <c r="AR101" s="38"/>
      <c r="AS101" s="38"/>
      <c r="AT101" s="38"/>
    </row>
    <row r="102">
      <c r="A102" s="87"/>
      <c r="B102" s="87"/>
      <c r="C102" s="87"/>
      <c r="E102" s="266"/>
      <c r="F102" s="266"/>
      <c r="G102" s="320" t="s">
        <v>266</v>
      </c>
      <c r="H102" s="321">
        <f>H101*H100</f>
        <v>840</v>
      </c>
      <c r="I102" s="313"/>
      <c r="J102" s="305"/>
      <c r="K102" s="305"/>
      <c r="L102" s="314"/>
      <c r="M102" s="314"/>
      <c r="N102" s="314"/>
      <c r="O102" s="313"/>
      <c r="P102" s="315"/>
      <c r="Q102" s="313"/>
      <c r="R102" s="38"/>
      <c r="S102" s="38"/>
      <c r="AG102" s="38"/>
      <c r="AH102" s="38"/>
      <c r="AI102" s="38"/>
      <c r="AJ102" s="38"/>
      <c r="AK102" s="38"/>
      <c r="AL102" s="38"/>
      <c r="AM102" s="38"/>
      <c r="AN102" s="38"/>
      <c r="AO102" s="38"/>
      <c r="AP102" s="38"/>
      <c r="AQ102" s="38"/>
      <c r="AR102" s="38"/>
      <c r="AS102" s="38"/>
      <c r="AT102" s="38"/>
    </row>
    <row r="103">
      <c r="A103" s="87"/>
      <c r="B103" s="87"/>
      <c r="C103" s="87"/>
      <c r="E103" s="266"/>
      <c r="F103" s="266"/>
      <c r="G103" s="322" t="s">
        <v>267</v>
      </c>
      <c r="H103" s="323" t="str">
        <f>IFS(H100=8,12,
H100=4,4,
H100=2,1,
H100=1,0,
TRUE,NA())</f>
        <v>#N/A</v>
      </c>
      <c r="I103" s="317"/>
      <c r="J103" s="317"/>
      <c r="K103" s="317"/>
      <c r="L103" s="318"/>
      <c r="M103" s="318"/>
      <c r="N103" s="318"/>
      <c r="O103" s="317"/>
      <c r="P103" s="319"/>
      <c r="Q103" s="317"/>
      <c r="R103" s="38"/>
      <c r="S103" s="38"/>
      <c r="AG103" s="38"/>
      <c r="AH103" s="38"/>
      <c r="AI103" s="38"/>
      <c r="AJ103" s="38"/>
      <c r="AK103" s="38"/>
      <c r="AL103" s="38"/>
      <c r="AM103" s="38"/>
      <c r="AN103" s="38"/>
      <c r="AO103" s="38"/>
      <c r="AP103" s="38"/>
      <c r="AQ103" s="38"/>
      <c r="AR103" s="38"/>
      <c r="AS103" s="38"/>
      <c r="AT103" s="38"/>
    </row>
    <row r="104">
      <c r="A104" s="87"/>
      <c r="B104" s="87"/>
      <c r="C104" s="87"/>
      <c r="E104" s="266"/>
      <c r="F104" s="266"/>
      <c r="G104" s="198" t="s">
        <v>268</v>
      </c>
      <c r="H104" s="324">
        <v>1.0</v>
      </c>
      <c r="I104" s="325"/>
      <c r="J104" s="325"/>
      <c r="K104" s="325"/>
      <c r="L104" s="326"/>
      <c r="M104" s="326"/>
      <c r="N104" s="326"/>
      <c r="O104" s="325"/>
      <c r="P104" s="327"/>
      <c r="Q104" s="325"/>
      <c r="R104" s="38"/>
      <c r="S104" s="38"/>
      <c r="AG104" s="38"/>
      <c r="AH104" s="38"/>
      <c r="AI104" s="38"/>
      <c r="AJ104" s="38"/>
      <c r="AK104" s="38"/>
      <c r="AL104" s="38"/>
      <c r="AM104" s="38"/>
      <c r="AN104" s="38"/>
      <c r="AO104" s="38"/>
      <c r="AP104" s="38"/>
      <c r="AQ104" s="38"/>
      <c r="AR104" s="38"/>
      <c r="AS104" s="38"/>
      <c r="AT104" s="38"/>
    </row>
    <row r="105">
      <c r="A105" s="87"/>
      <c r="B105" s="87"/>
      <c r="C105" s="87"/>
      <c r="E105" s="266"/>
      <c r="F105" s="266"/>
      <c r="G105" s="328" t="s">
        <v>269</v>
      </c>
      <c r="H105" s="329" t="str">
        <f>ALL_GATHER_CHIP2CHIP_TIME_MS2(H102 * H104, H103)</f>
        <v>#N/A</v>
      </c>
      <c r="I105" s="330"/>
      <c r="J105" s="330"/>
      <c r="K105" s="330"/>
      <c r="L105" s="331"/>
      <c r="M105" s="331"/>
      <c r="N105" s="331"/>
      <c r="O105" s="330"/>
      <c r="P105" s="332"/>
      <c r="Q105" s="330"/>
      <c r="R105" s="38"/>
      <c r="S105" s="38"/>
      <c r="AG105" s="38"/>
      <c r="AH105" s="38"/>
      <c r="AI105" s="38"/>
      <c r="AJ105" s="38"/>
      <c r="AK105" s="38"/>
      <c r="AL105" s="38"/>
      <c r="AM105" s="38"/>
      <c r="AN105" s="38"/>
      <c r="AO105" s="38"/>
      <c r="AP105" s="38"/>
      <c r="AQ105" s="38"/>
      <c r="AR105" s="38"/>
      <c r="AS105" s="38"/>
      <c r="AT105" s="38"/>
    </row>
    <row r="106">
      <c r="A106" s="87"/>
      <c r="B106" s="87"/>
      <c r="C106" s="87"/>
      <c r="E106" s="266"/>
      <c r="F106" s="266"/>
      <c r="G106" s="320"/>
      <c r="H106" s="333"/>
      <c r="I106" s="325"/>
      <c r="J106" s="325"/>
      <c r="K106" s="325"/>
      <c r="L106" s="326"/>
      <c r="M106" s="326"/>
      <c r="N106" s="326"/>
      <c r="O106" s="325"/>
      <c r="P106" s="327"/>
      <c r="Q106" s="325"/>
      <c r="R106" s="38"/>
      <c r="S106" s="38"/>
      <c r="AG106" s="38"/>
      <c r="AH106" s="38"/>
      <c r="AI106" s="38"/>
      <c r="AJ106" s="38"/>
      <c r="AK106" s="38"/>
      <c r="AL106" s="38"/>
      <c r="AM106" s="38"/>
      <c r="AN106" s="38"/>
      <c r="AO106" s="38"/>
      <c r="AP106" s="38"/>
      <c r="AQ106" s="38"/>
      <c r="AR106" s="38"/>
      <c r="AS106" s="38"/>
      <c r="AT106" s="38"/>
    </row>
    <row r="107">
      <c r="A107" s="87"/>
      <c r="B107" s="87"/>
      <c r="C107" s="87"/>
      <c r="E107" s="266"/>
      <c r="F107" s="266"/>
      <c r="G107" s="306" t="s">
        <v>270</v>
      </c>
      <c r="H107" s="307"/>
      <c r="I107" s="308"/>
      <c r="J107" s="308"/>
      <c r="K107" s="308"/>
      <c r="L107" s="309"/>
      <c r="M107" s="309"/>
      <c r="N107" s="309"/>
      <c r="O107" s="308"/>
      <c r="P107" s="310"/>
      <c r="Q107" s="308"/>
      <c r="R107" s="38"/>
      <c r="S107" s="38"/>
      <c r="AG107" s="38"/>
      <c r="AH107" s="38"/>
      <c r="AI107" s="38"/>
      <c r="AJ107" s="38"/>
      <c r="AK107" s="38"/>
      <c r="AL107" s="38"/>
      <c r="AM107" s="38"/>
      <c r="AN107" s="38"/>
      <c r="AO107" s="38"/>
      <c r="AP107" s="38"/>
      <c r="AQ107" s="38"/>
      <c r="AR107" s="38"/>
      <c r="AS107" s="38"/>
      <c r="AT107" s="38"/>
    </row>
    <row r="108">
      <c r="A108" s="87"/>
      <c r="B108" s="87"/>
      <c r="C108" s="87"/>
      <c r="E108" s="266"/>
      <c r="F108" s="266"/>
      <c r="G108" s="334" t="s">
        <v>271</v>
      </c>
      <c r="H108" s="335" t="s">
        <v>264</v>
      </c>
      <c r="I108" s="305"/>
      <c r="J108" s="336" t="str">
        <f>SHARDING(K96)*SHARDING(L96)*SHARDING(M96)/HW_SPEC("# of TensorCore per Chip")</f>
        <v>#N/A</v>
      </c>
      <c r="K108" s="325"/>
      <c r="L108" s="326"/>
      <c r="M108" s="326"/>
      <c r="N108" s="326"/>
      <c r="O108" s="325"/>
      <c r="P108" s="327"/>
      <c r="Q108" s="325"/>
      <c r="R108" s="38"/>
      <c r="S108" s="38"/>
      <c r="AG108" s="38"/>
      <c r="AH108" s="38"/>
      <c r="AI108" s="38"/>
      <c r="AJ108" s="38"/>
      <c r="AK108" s="38"/>
      <c r="AL108" s="38"/>
      <c r="AM108" s="38"/>
      <c r="AN108" s="38"/>
      <c r="AO108" s="38"/>
      <c r="AP108" s="38"/>
      <c r="AQ108" s="38"/>
      <c r="AR108" s="38"/>
      <c r="AS108" s="38"/>
      <c r="AT108" s="38"/>
    </row>
    <row r="109">
      <c r="A109" s="87"/>
      <c r="B109" s="87"/>
      <c r="C109" s="87"/>
      <c r="E109" s="266"/>
      <c r="F109" s="266"/>
      <c r="G109" s="266"/>
      <c r="H109" s="311" t="s">
        <v>265</v>
      </c>
      <c r="I109" s="172"/>
      <c r="J109" s="337" t="str">
        <f>P97 * HW_SPEC("# of TensorCore per Chip") * (J108-1)</f>
        <v>#N/A</v>
      </c>
      <c r="K109" s="338"/>
      <c r="L109" s="339"/>
      <c r="M109" s="339"/>
      <c r="N109" s="339"/>
      <c r="O109" s="338"/>
      <c r="P109" s="340"/>
      <c r="Q109" s="338"/>
      <c r="R109" s="38"/>
      <c r="S109" s="38"/>
      <c r="AG109" s="38"/>
      <c r="AH109" s="38"/>
      <c r="AI109" s="38"/>
      <c r="AJ109" s="38"/>
      <c r="AK109" s="38"/>
      <c r="AL109" s="38"/>
      <c r="AM109" s="38"/>
      <c r="AN109" s="38"/>
      <c r="AO109" s="38"/>
      <c r="AP109" s="38"/>
      <c r="AQ109" s="38"/>
      <c r="AR109" s="38"/>
      <c r="AS109" s="38"/>
      <c r="AT109" s="38"/>
    </row>
    <row r="110">
      <c r="A110" s="87"/>
      <c r="B110" s="87"/>
      <c r="C110" s="87"/>
      <c r="E110" s="266"/>
      <c r="F110" s="266"/>
      <c r="G110" s="266"/>
      <c r="H110" s="320" t="s">
        <v>266</v>
      </c>
      <c r="I110" s="172"/>
      <c r="J110" s="337" t="str">
        <f>J109*J108</f>
        <v>#N/A</v>
      </c>
      <c r="K110" s="338"/>
      <c r="L110" s="339"/>
      <c r="M110" s="339"/>
      <c r="N110" s="339"/>
      <c r="O110" s="338"/>
      <c r="P110" s="340"/>
      <c r="Q110" s="338"/>
      <c r="R110" s="38"/>
      <c r="S110" s="38"/>
      <c r="AG110" s="38"/>
      <c r="AH110" s="38"/>
      <c r="AI110" s="38"/>
      <c r="AJ110" s="38"/>
      <c r="AK110" s="38"/>
      <c r="AL110" s="38"/>
      <c r="AM110" s="38"/>
      <c r="AN110" s="38"/>
      <c r="AO110" s="38"/>
      <c r="AP110" s="38"/>
      <c r="AQ110" s="38"/>
      <c r="AR110" s="38"/>
      <c r="AS110" s="38"/>
      <c r="AT110" s="38"/>
    </row>
    <row r="111">
      <c r="A111" s="87"/>
      <c r="B111" s="87"/>
      <c r="C111" s="87"/>
      <c r="E111" s="266"/>
      <c r="F111" s="266"/>
      <c r="G111" s="266"/>
      <c r="H111" s="322" t="s">
        <v>267</v>
      </c>
      <c r="I111" s="172"/>
      <c r="J111" s="341" t="str">
        <f>IFS(J108=8,12,
J108=4,4,
J108=2,1,
J108=1,0,
TRUE,NA())</f>
        <v>#N/A</v>
      </c>
      <c r="K111" s="338"/>
      <c r="L111" s="339"/>
      <c r="M111" s="339"/>
      <c r="N111" s="339"/>
      <c r="O111" s="338"/>
      <c r="P111" s="340"/>
      <c r="Q111" s="338"/>
      <c r="R111" s="38"/>
      <c r="S111" s="38"/>
      <c r="AG111" s="38"/>
      <c r="AH111" s="38"/>
      <c r="AI111" s="38"/>
      <c r="AJ111" s="38"/>
      <c r="AK111" s="38"/>
      <c r="AL111" s="38"/>
      <c r="AM111" s="38"/>
      <c r="AN111" s="38"/>
      <c r="AO111" s="38"/>
      <c r="AP111" s="38"/>
      <c r="AQ111" s="38"/>
      <c r="AR111" s="38"/>
      <c r="AS111" s="38"/>
      <c r="AT111" s="38"/>
    </row>
    <row r="112">
      <c r="A112" s="87"/>
      <c r="B112" s="87"/>
      <c r="C112" s="87"/>
      <c r="E112" s="266"/>
      <c r="F112" s="266"/>
      <c r="G112" s="266"/>
      <c r="H112" s="198" t="s">
        <v>268</v>
      </c>
      <c r="I112" s="172"/>
      <c r="J112" s="342">
        <v>2.0</v>
      </c>
      <c r="K112" s="338"/>
      <c r="L112" s="339"/>
      <c r="M112" s="339"/>
      <c r="N112" s="339"/>
      <c r="O112" s="338"/>
      <c r="P112" s="340"/>
      <c r="Q112" s="338"/>
      <c r="R112" s="38"/>
      <c r="S112" s="38"/>
      <c r="AG112" s="38"/>
      <c r="AH112" s="38"/>
      <c r="AI112" s="38"/>
      <c r="AJ112" s="38"/>
      <c r="AK112" s="38"/>
      <c r="AL112" s="38"/>
      <c r="AM112" s="38"/>
      <c r="AN112" s="38"/>
      <c r="AO112" s="38"/>
      <c r="AP112" s="38"/>
      <c r="AQ112" s="38"/>
      <c r="AR112" s="38"/>
      <c r="AS112" s="38"/>
      <c r="AT112" s="38"/>
    </row>
    <row r="113">
      <c r="A113" s="87"/>
      <c r="B113" s="87"/>
      <c r="C113" s="87"/>
      <c r="E113" s="266"/>
      <c r="F113" s="266"/>
      <c r="G113" s="277"/>
      <c r="H113" s="311" t="s">
        <v>269</v>
      </c>
      <c r="I113" s="172"/>
      <c r="J113" s="343" t="str">
        <f>ALL_GATHER_CHIP2CHIP_TIME_MS2(J110 * J112, J111)</f>
        <v>#N/A</v>
      </c>
      <c r="K113" s="338"/>
      <c r="L113" s="339"/>
      <c r="M113" s="339"/>
      <c r="N113" s="339"/>
      <c r="O113" s="338"/>
      <c r="P113" s="340"/>
      <c r="Q113" s="338"/>
      <c r="R113" s="38"/>
      <c r="S113" s="38"/>
      <c r="AG113" s="38"/>
      <c r="AH113" s="38"/>
      <c r="AI113" s="38"/>
      <c r="AJ113" s="38"/>
      <c r="AK113" s="38"/>
      <c r="AL113" s="38"/>
      <c r="AM113" s="38"/>
      <c r="AN113" s="38"/>
      <c r="AO113" s="38"/>
      <c r="AP113" s="38"/>
      <c r="AQ113" s="38"/>
      <c r="AR113" s="38"/>
      <c r="AS113" s="38"/>
      <c r="AT113" s="38"/>
    </row>
    <row r="114">
      <c r="A114" s="87"/>
      <c r="B114" s="87"/>
      <c r="C114" s="87"/>
      <c r="E114" s="266"/>
      <c r="F114" s="266"/>
      <c r="G114" s="334" t="s">
        <v>272</v>
      </c>
      <c r="H114" s="322" t="s">
        <v>264</v>
      </c>
      <c r="I114" s="344"/>
      <c r="J114" s="345" t="str">
        <f>HW_SPEC("# of TensorCore per Chip")</f>
        <v>#N/A</v>
      </c>
      <c r="K114" s="338"/>
      <c r="L114" s="339"/>
      <c r="M114" s="339"/>
      <c r="N114" s="339"/>
      <c r="O114" s="338"/>
      <c r="P114" s="340"/>
      <c r="Q114" s="338"/>
      <c r="R114" s="38"/>
      <c r="S114" s="38"/>
      <c r="AG114" s="38"/>
      <c r="AH114" s="38"/>
      <c r="AI114" s="38"/>
      <c r="AJ114" s="38"/>
      <c r="AK114" s="38"/>
      <c r="AL114" s="38"/>
      <c r="AM114" s="38"/>
      <c r="AN114" s="38"/>
      <c r="AO114" s="38"/>
      <c r="AP114" s="38"/>
      <c r="AQ114" s="38"/>
      <c r="AR114" s="38"/>
      <c r="AS114" s="38"/>
      <c r="AT114" s="38"/>
    </row>
    <row r="115">
      <c r="A115" s="87"/>
      <c r="B115" s="87"/>
      <c r="C115" s="87"/>
      <c r="E115" s="266"/>
      <c r="F115" s="266"/>
      <c r="G115" s="266"/>
      <c r="H115" s="322" t="s">
        <v>265</v>
      </c>
      <c r="I115" s="344"/>
      <c r="J115" s="337" t="str">
        <f>P81 / J114 * (J114-1)</f>
        <v>#N/A</v>
      </c>
      <c r="K115" s="338"/>
      <c r="L115" s="339"/>
      <c r="M115" s="339"/>
      <c r="N115" s="339"/>
      <c r="O115" s="338"/>
      <c r="P115" s="340"/>
      <c r="Q115" s="338"/>
      <c r="R115" s="38"/>
      <c r="S115" s="38"/>
      <c r="AG115" s="38"/>
      <c r="AH115" s="38"/>
      <c r="AI115" s="38"/>
      <c r="AJ115" s="38"/>
      <c r="AK115" s="38"/>
      <c r="AL115" s="38"/>
      <c r="AM115" s="38"/>
      <c r="AN115" s="38"/>
      <c r="AO115" s="38"/>
      <c r="AP115" s="38"/>
      <c r="AQ115" s="38"/>
      <c r="AR115" s="38"/>
      <c r="AS115" s="38"/>
      <c r="AT115" s="38"/>
    </row>
    <row r="116">
      <c r="A116" s="87"/>
      <c r="B116" s="87"/>
      <c r="C116" s="87"/>
      <c r="E116" s="266"/>
      <c r="F116" s="266"/>
      <c r="G116" s="266"/>
      <c r="H116" s="322" t="s">
        <v>266</v>
      </c>
      <c r="I116" s="344"/>
      <c r="J116" s="337" t="str">
        <f>J115*J114</f>
        <v>#N/A</v>
      </c>
      <c r="K116" s="338"/>
      <c r="L116" s="339"/>
      <c r="M116" s="339"/>
      <c r="N116" s="339"/>
      <c r="O116" s="338"/>
      <c r="P116" s="340"/>
      <c r="Q116" s="338"/>
      <c r="R116" s="346"/>
      <c r="S116" s="346"/>
      <c r="AG116" s="38"/>
      <c r="AH116" s="38"/>
      <c r="AI116" s="38"/>
      <c r="AJ116" s="38"/>
      <c r="AK116" s="38"/>
      <c r="AL116" s="38"/>
      <c r="AM116" s="38"/>
      <c r="AN116" s="38"/>
      <c r="AO116" s="38"/>
      <c r="AP116" s="38"/>
      <c r="AQ116" s="38"/>
      <c r="AR116" s="38"/>
      <c r="AS116" s="38"/>
      <c r="AT116" s="38"/>
    </row>
    <row r="117">
      <c r="A117" s="87"/>
      <c r="B117" s="87"/>
      <c r="C117" s="87"/>
      <c r="E117" s="266"/>
      <c r="F117" s="266"/>
      <c r="G117" s="266"/>
      <c r="H117" s="322" t="s">
        <v>269</v>
      </c>
      <c r="I117" s="344"/>
      <c r="J117" s="347" t="str">
        <f>ALL_GATHER_CORE2CORE_TIME_MS(J116)</f>
        <v>#N/A</v>
      </c>
      <c r="K117" s="338"/>
      <c r="L117" s="339"/>
      <c r="M117" s="339"/>
      <c r="N117" s="339"/>
      <c r="O117" s="338"/>
      <c r="P117" s="340"/>
      <c r="Q117" s="338"/>
      <c r="R117" s="346"/>
      <c r="S117" s="346"/>
      <c r="AG117" s="38"/>
      <c r="AH117" s="38"/>
      <c r="AI117" s="38"/>
      <c r="AJ117" s="38"/>
      <c r="AK117" s="38"/>
      <c r="AL117" s="38"/>
      <c r="AM117" s="38"/>
      <c r="AN117" s="38"/>
      <c r="AO117" s="38"/>
      <c r="AP117" s="38"/>
      <c r="AQ117" s="38"/>
      <c r="AR117" s="38"/>
      <c r="AS117" s="38"/>
      <c r="AT117" s="38"/>
    </row>
    <row r="118">
      <c r="A118" s="87"/>
      <c r="B118" s="87"/>
      <c r="C118" s="87"/>
      <c r="E118" s="266"/>
      <c r="F118" s="266"/>
      <c r="G118" s="277"/>
      <c r="H118" s="320" t="s">
        <v>273</v>
      </c>
      <c r="I118" s="172"/>
      <c r="J118" s="347" t="str">
        <f>J117/J108</f>
        <v>#N/A</v>
      </c>
      <c r="K118" s="338"/>
      <c r="L118" s="339"/>
      <c r="M118" s="339"/>
      <c r="N118" s="339"/>
      <c r="O118" s="338"/>
      <c r="P118" s="340"/>
      <c r="Q118" s="338"/>
      <c r="R118" s="346"/>
      <c r="S118" s="346"/>
      <c r="AG118" s="38"/>
      <c r="AH118" s="38"/>
      <c r="AI118" s="38"/>
      <c r="AJ118" s="38"/>
      <c r="AK118" s="38"/>
      <c r="AL118" s="38"/>
      <c r="AM118" s="38"/>
      <c r="AN118" s="38"/>
      <c r="AO118" s="38"/>
      <c r="AP118" s="38"/>
      <c r="AQ118" s="38"/>
      <c r="AR118" s="38"/>
      <c r="AS118" s="38"/>
      <c r="AT118" s="38"/>
    </row>
    <row r="119">
      <c r="A119" s="87"/>
      <c r="B119" s="87"/>
      <c r="C119" s="87"/>
      <c r="E119" s="266"/>
      <c r="F119" s="266"/>
      <c r="G119" s="328" t="s">
        <v>274</v>
      </c>
      <c r="H119" s="348" t="str">
        <f>J113+J118</f>
        <v>#N/A</v>
      </c>
      <c r="I119" s="172"/>
      <c r="J119" s="343"/>
      <c r="K119" s="338"/>
      <c r="L119" s="339"/>
      <c r="M119" s="339"/>
      <c r="N119" s="339"/>
      <c r="O119" s="338"/>
      <c r="P119" s="340"/>
      <c r="Q119" s="338"/>
      <c r="R119" s="346"/>
      <c r="S119" s="346"/>
      <c r="AG119" s="38"/>
      <c r="AH119" s="38"/>
      <c r="AI119" s="38"/>
      <c r="AJ119" s="38"/>
      <c r="AK119" s="38"/>
      <c r="AL119" s="38"/>
      <c r="AM119" s="38"/>
      <c r="AN119" s="38"/>
      <c r="AO119" s="38"/>
      <c r="AP119" s="38"/>
      <c r="AQ119" s="38"/>
      <c r="AR119" s="38"/>
      <c r="AS119" s="38"/>
      <c r="AT119" s="38"/>
    </row>
    <row r="120">
      <c r="A120" s="87"/>
      <c r="B120" s="87"/>
      <c r="C120" s="87"/>
      <c r="E120" s="266"/>
      <c r="F120" s="266"/>
      <c r="G120" s="320"/>
      <c r="H120" s="348"/>
      <c r="I120" s="172"/>
      <c r="J120" s="343"/>
      <c r="K120" s="338"/>
      <c r="L120" s="339"/>
      <c r="M120" s="339"/>
      <c r="N120" s="339"/>
      <c r="O120" s="338"/>
      <c r="P120" s="340"/>
      <c r="Q120" s="338"/>
      <c r="R120" s="346"/>
      <c r="S120" s="346"/>
      <c r="AG120" s="38"/>
      <c r="AH120" s="38"/>
      <c r="AI120" s="38"/>
      <c r="AJ120" s="38"/>
      <c r="AK120" s="38"/>
      <c r="AL120" s="38"/>
      <c r="AM120" s="38"/>
      <c r="AN120" s="38"/>
      <c r="AO120" s="38"/>
      <c r="AP120" s="38"/>
      <c r="AQ120" s="38"/>
      <c r="AR120" s="38"/>
      <c r="AS120" s="38"/>
      <c r="AT120" s="38"/>
    </row>
    <row r="121">
      <c r="A121" s="87"/>
      <c r="B121" s="87"/>
      <c r="C121" s="87"/>
      <c r="E121" s="266"/>
      <c r="F121" s="266"/>
      <c r="G121" s="320"/>
      <c r="H121" s="348"/>
      <c r="I121" s="172"/>
      <c r="J121" s="343"/>
      <c r="K121" s="338"/>
      <c r="L121" s="339"/>
      <c r="M121" s="339"/>
      <c r="N121" s="339"/>
      <c r="O121" s="338"/>
      <c r="P121" s="340"/>
      <c r="Q121" s="338"/>
      <c r="R121" s="346"/>
      <c r="S121" s="346"/>
      <c r="AG121" s="38"/>
      <c r="AH121" s="38"/>
      <c r="AI121" s="38"/>
      <c r="AJ121" s="38"/>
      <c r="AK121" s="38"/>
      <c r="AL121" s="38"/>
      <c r="AM121" s="38"/>
      <c r="AN121" s="38"/>
      <c r="AO121" s="38"/>
      <c r="AP121" s="38"/>
      <c r="AQ121" s="38"/>
      <c r="AR121" s="38"/>
      <c r="AS121" s="38"/>
      <c r="AT121" s="38"/>
    </row>
    <row r="122">
      <c r="A122" s="87"/>
      <c r="B122" s="87"/>
      <c r="C122" s="87"/>
      <c r="E122" s="266"/>
      <c r="F122" s="266"/>
      <c r="G122" s="483" t="s">
        <v>779</v>
      </c>
      <c r="H122" s="898" t="s">
        <v>276</v>
      </c>
      <c r="I122" s="504"/>
      <c r="J122" s="307"/>
      <c r="K122" s="899"/>
      <c r="L122" s="900"/>
      <c r="M122" s="900"/>
      <c r="N122" s="900"/>
      <c r="O122" s="899"/>
      <c r="P122" s="901"/>
      <c r="Q122" s="899"/>
      <c r="R122" s="346"/>
      <c r="S122" s="346"/>
      <c r="AG122" s="38"/>
      <c r="AH122" s="38"/>
      <c r="AI122" s="38"/>
      <c r="AJ122" s="38"/>
      <c r="AK122" s="38"/>
      <c r="AL122" s="38"/>
      <c r="AM122" s="38"/>
      <c r="AN122" s="38"/>
      <c r="AO122" s="38"/>
      <c r="AP122" s="38"/>
      <c r="AQ122" s="38"/>
      <c r="AR122" s="38"/>
      <c r="AS122" s="38"/>
      <c r="AT122" s="38"/>
    </row>
    <row r="123">
      <c r="A123" s="87"/>
      <c r="B123" s="87"/>
      <c r="C123" s="87"/>
      <c r="E123" s="266"/>
      <c r="F123" s="266"/>
      <c r="G123" s="194" t="s">
        <v>277</v>
      </c>
      <c r="H123" s="902" t="str">
        <f>M80</f>
        <v>data</v>
      </c>
      <c r="I123" s="172"/>
      <c r="J123" s="343"/>
      <c r="K123" s="338"/>
      <c r="L123" s="339"/>
      <c r="M123" s="339"/>
      <c r="N123" s="339"/>
      <c r="O123" s="338"/>
      <c r="P123" s="340"/>
      <c r="Q123" s="338"/>
      <c r="R123" s="346"/>
      <c r="S123" s="346"/>
      <c r="AG123" s="38"/>
      <c r="AH123" s="38"/>
      <c r="AI123" s="38"/>
      <c r="AJ123" s="38"/>
      <c r="AK123" s="38"/>
      <c r="AL123" s="38"/>
      <c r="AM123" s="38"/>
      <c r="AN123" s="38"/>
      <c r="AO123" s="38"/>
      <c r="AP123" s="38"/>
      <c r="AQ123" s="38"/>
      <c r="AR123" s="38"/>
      <c r="AS123" s="38"/>
      <c r="AT123" s="38"/>
    </row>
    <row r="124">
      <c r="A124" s="87"/>
      <c r="B124" s="87"/>
      <c r="C124" s="87"/>
      <c r="E124" s="266"/>
      <c r="F124" s="266"/>
      <c r="G124" s="384" t="s">
        <v>278</v>
      </c>
      <c r="H124" s="322" t="s">
        <v>264</v>
      </c>
      <c r="I124" s="344"/>
      <c r="J124" s="345" t="str">
        <f>HW_SPEC("# of TensorCore per Chip")</f>
        <v>#N/A</v>
      </c>
      <c r="K124" s="338"/>
      <c r="L124" s="339"/>
      <c r="M124" s="339"/>
      <c r="N124" s="339"/>
      <c r="O124" s="338"/>
      <c r="P124" s="340"/>
      <c r="Q124" s="338"/>
      <c r="R124" s="346"/>
      <c r="S124" s="346"/>
      <c r="AG124" s="38"/>
      <c r="AH124" s="38"/>
      <c r="AI124" s="38"/>
      <c r="AJ124" s="38"/>
      <c r="AK124" s="38"/>
      <c r="AL124" s="38"/>
      <c r="AM124" s="38"/>
      <c r="AN124" s="38"/>
      <c r="AO124" s="38"/>
      <c r="AP124" s="38"/>
      <c r="AQ124" s="38"/>
      <c r="AR124" s="38"/>
      <c r="AS124" s="38"/>
      <c r="AT124" s="38"/>
    </row>
    <row r="125">
      <c r="A125" s="87"/>
      <c r="B125" s="87"/>
      <c r="C125" s="87"/>
      <c r="E125" s="266"/>
      <c r="F125" s="266"/>
      <c r="G125" s="266"/>
      <c r="H125" s="322" t="s">
        <v>265</v>
      </c>
      <c r="I125" s="344"/>
      <c r="J125" s="337" t="str">
        <f>P85 * (J124-1)</f>
        <v>#N/A</v>
      </c>
      <c r="K125" s="338"/>
      <c r="L125" s="339"/>
      <c r="M125" s="339"/>
      <c r="N125" s="339"/>
      <c r="O125" s="338"/>
      <c r="P125" s="340"/>
      <c r="Q125" s="338"/>
      <c r="R125" s="346"/>
      <c r="S125" s="346"/>
      <c r="AG125" s="38"/>
      <c r="AH125" s="38"/>
      <c r="AI125" s="38"/>
      <c r="AJ125" s="38"/>
      <c r="AK125" s="38"/>
      <c r="AL125" s="38"/>
      <c r="AM125" s="38"/>
      <c r="AN125" s="38"/>
      <c r="AO125" s="38"/>
      <c r="AP125" s="38"/>
      <c r="AQ125" s="38"/>
      <c r="AR125" s="38"/>
      <c r="AS125" s="38"/>
      <c r="AT125" s="38"/>
    </row>
    <row r="126">
      <c r="A126" s="87"/>
      <c r="B126" s="87"/>
      <c r="C126" s="87"/>
      <c r="E126" s="266"/>
      <c r="F126" s="266"/>
      <c r="G126" s="266"/>
      <c r="H126" s="322" t="s">
        <v>266</v>
      </c>
      <c r="I126" s="344"/>
      <c r="J126" s="337" t="str">
        <f>J125*J124</f>
        <v>#N/A</v>
      </c>
      <c r="K126" s="338"/>
      <c r="L126" s="339"/>
      <c r="M126" s="339"/>
      <c r="N126" s="339"/>
      <c r="O126" s="338"/>
      <c r="P126" s="340"/>
      <c r="Q126" s="338"/>
      <c r="R126" s="346"/>
      <c r="S126" s="346"/>
      <c r="AG126" s="38"/>
      <c r="AH126" s="38"/>
      <c r="AI126" s="38"/>
      <c r="AJ126" s="38"/>
      <c r="AK126" s="38"/>
      <c r="AL126" s="38"/>
      <c r="AM126" s="38"/>
      <c r="AN126" s="38"/>
      <c r="AO126" s="38"/>
      <c r="AP126" s="38"/>
      <c r="AQ126" s="38"/>
      <c r="AR126" s="38"/>
      <c r="AS126" s="38"/>
      <c r="AT126" s="38"/>
    </row>
    <row r="127">
      <c r="A127" s="87"/>
      <c r="B127" s="87"/>
      <c r="C127" s="87"/>
      <c r="E127" s="266"/>
      <c r="F127" s="266"/>
      <c r="G127" s="277"/>
      <c r="H127" s="322" t="s">
        <v>269</v>
      </c>
      <c r="I127" s="344"/>
      <c r="J127" s="347" t="str">
        <f>ALL_GATHER_CORE2CORE_TIME_MS(J126)</f>
        <v>#N/A</v>
      </c>
      <c r="K127" s="338"/>
      <c r="L127" s="339"/>
      <c r="M127" s="339"/>
      <c r="N127" s="339"/>
      <c r="O127" s="338"/>
      <c r="P127" s="340"/>
      <c r="Q127" s="338"/>
      <c r="R127" s="346"/>
      <c r="S127" s="346"/>
      <c r="AG127" s="38"/>
      <c r="AH127" s="38"/>
      <c r="AI127" s="38"/>
      <c r="AJ127" s="38"/>
      <c r="AK127" s="38"/>
      <c r="AL127" s="38"/>
      <c r="AM127" s="38"/>
      <c r="AN127" s="38"/>
      <c r="AO127" s="38"/>
      <c r="AP127" s="38"/>
      <c r="AQ127" s="38"/>
      <c r="AR127" s="38"/>
      <c r="AS127" s="38"/>
      <c r="AT127" s="38"/>
    </row>
    <row r="128">
      <c r="A128" s="87"/>
      <c r="B128" s="87"/>
      <c r="C128" s="87"/>
      <c r="E128" s="266"/>
      <c r="F128" s="266"/>
      <c r="G128" s="369" t="s">
        <v>280</v>
      </c>
      <c r="H128" s="555" t="s">
        <v>779</v>
      </c>
      <c r="I128" s="371"/>
      <c r="J128" s="371"/>
      <c r="K128" s="308"/>
      <c r="L128" s="309"/>
      <c r="M128" s="309"/>
      <c r="N128" s="309"/>
      <c r="O128" s="308"/>
      <c r="P128" s="310"/>
      <c r="Q128" s="308"/>
      <c r="R128" s="346"/>
      <c r="S128" s="346"/>
      <c r="AG128" s="38"/>
      <c r="AH128" s="38"/>
      <c r="AI128" s="38"/>
      <c r="AJ128" s="38"/>
      <c r="AK128" s="38"/>
      <c r="AL128" s="38"/>
      <c r="AM128" s="38"/>
      <c r="AN128" s="38"/>
      <c r="AO128" s="38"/>
      <c r="AP128" s="38"/>
      <c r="AQ128" s="38"/>
      <c r="AR128" s="38"/>
      <c r="AS128" s="38"/>
      <c r="AT128" s="38"/>
    </row>
    <row r="129">
      <c r="A129" s="87"/>
      <c r="B129" s="87"/>
      <c r="C129" s="87"/>
      <c r="E129" s="266"/>
      <c r="F129" s="266"/>
      <c r="G129" s="372" t="s">
        <v>282</v>
      </c>
      <c r="H129" s="373" t="str">
        <f>IFS(H128=G99,H105,
H128=G107, H119,
H128=G122,J127,
TRUE,0)</f>
        <v>#N/A</v>
      </c>
      <c r="I129" s="374"/>
      <c r="J129" s="374"/>
      <c r="K129" s="374"/>
      <c r="L129" s="375"/>
      <c r="M129" s="375"/>
      <c r="N129" s="375"/>
      <c r="O129" s="376"/>
      <c r="P129" s="377"/>
      <c r="Q129" s="376"/>
      <c r="AG129" s="38"/>
      <c r="AH129" s="38"/>
      <c r="AI129" s="38"/>
      <c r="AJ129" s="38"/>
      <c r="AK129" s="38"/>
      <c r="AL129" s="38"/>
      <c r="AM129" s="38"/>
      <c r="AN129" s="38"/>
      <c r="AO129" s="38"/>
      <c r="AP129" s="38"/>
      <c r="AQ129" s="38"/>
      <c r="AR129" s="38"/>
      <c r="AS129" s="38"/>
      <c r="AT129" s="38"/>
    </row>
    <row r="130">
      <c r="A130" s="87"/>
      <c r="B130" s="87"/>
      <c r="C130" s="87"/>
      <c r="E130" s="266"/>
      <c r="F130" s="266"/>
      <c r="G130" s="378" t="s">
        <v>283</v>
      </c>
      <c r="H130" s="378">
        <v>1.0</v>
      </c>
      <c r="I130" s="380"/>
      <c r="J130" s="380"/>
      <c r="K130" s="380"/>
      <c r="L130" s="381"/>
      <c r="M130" s="381"/>
      <c r="N130" s="381"/>
      <c r="O130" s="382"/>
      <c r="P130" s="383"/>
      <c r="Q130" s="382"/>
      <c r="AG130" s="38"/>
      <c r="AH130" s="38"/>
      <c r="AI130" s="38"/>
      <c r="AJ130" s="38"/>
      <c r="AK130" s="38"/>
      <c r="AL130" s="38"/>
      <c r="AM130" s="38"/>
      <c r="AN130" s="38"/>
      <c r="AO130" s="38"/>
      <c r="AP130" s="38"/>
      <c r="AQ130" s="38"/>
      <c r="AR130" s="38"/>
      <c r="AS130" s="38"/>
      <c r="AT130" s="38"/>
    </row>
    <row r="131">
      <c r="A131" s="87"/>
      <c r="B131" s="87"/>
      <c r="C131" s="87"/>
      <c r="E131" s="266"/>
      <c r="F131" s="277"/>
      <c r="G131" s="372" t="s">
        <v>284</v>
      </c>
      <c r="H131" s="373" t="str">
        <f>IF(H128="No Collectives", 0, H130 * HW_SPEC("Chip-to-Chip ICI Latency (ms)"))</f>
        <v>#N/A</v>
      </c>
      <c r="I131" s="374"/>
      <c r="J131" s="374"/>
      <c r="K131" s="374"/>
      <c r="L131" s="375"/>
      <c r="M131" s="375"/>
      <c r="N131" s="375"/>
      <c r="O131" s="376"/>
      <c r="P131" s="377"/>
      <c r="Q131" s="376"/>
      <c r="AG131" s="38"/>
      <c r="AH131" s="38"/>
      <c r="AI131" s="38"/>
      <c r="AJ131" s="38"/>
      <c r="AK131" s="38"/>
      <c r="AL131" s="38"/>
      <c r="AM131" s="38"/>
      <c r="AN131" s="38"/>
      <c r="AO131" s="38"/>
      <c r="AP131" s="38"/>
      <c r="AQ131" s="38"/>
      <c r="AR131" s="38"/>
      <c r="AS131" s="38"/>
      <c r="AT131" s="38"/>
    </row>
    <row r="132">
      <c r="A132" s="87"/>
      <c r="B132" s="87"/>
      <c r="C132" s="87"/>
      <c r="E132" s="266"/>
      <c r="F132" s="384" t="s">
        <v>285</v>
      </c>
      <c r="G132" s="385" t="s">
        <v>286</v>
      </c>
      <c r="H132" s="381" t="str">
        <f>VLOOKUP(O82&amp;","&amp;O86,$T$3:$W$12,4, FALSE)</f>
        <v>bf16</v>
      </c>
      <c r="I132" s="386"/>
      <c r="J132" s="380"/>
      <c r="K132" s="380"/>
      <c r="L132" s="381"/>
      <c r="M132" s="381"/>
      <c r="N132" s="381"/>
      <c r="O132" s="380"/>
      <c r="P132" s="383"/>
      <c r="Q132" s="172"/>
      <c r="AG132" s="38"/>
      <c r="AH132" s="38"/>
      <c r="AI132" s="38"/>
      <c r="AJ132" s="38"/>
      <c r="AK132" s="38"/>
      <c r="AL132" s="38"/>
      <c r="AM132" s="38"/>
      <c r="AN132" s="38"/>
      <c r="AO132" s="38"/>
      <c r="AP132" s="38"/>
      <c r="AQ132" s="38"/>
      <c r="AR132" s="38"/>
      <c r="AS132" s="38"/>
      <c r="AT132" s="38"/>
    </row>
    <row r="133">
      <c r="A133" s="87"/>
      <c r="B133" s="87"/>
      <c r="C133" s="87"/>
      <c r="E133" s="266"/>
      <c r="F133" s="266"/>
      <c r="G133" s="385" t="s">
        <v>287</v>
      </c>
      <c r="H133" s="387" t="str">
        <f>CALCULATE_FLOPS(J85:M85,J89:M89,L89,1,H132)</f>
        <v>#N/A</v>
      </c>
      <c r="I133" s="386"/>
      <c r="J133" s="380"/>
      <c r="K133" s="380"/>
      <c r="L133" s="381"/>
      <c r="M133" s="381"/>
      <c r="N133" s="381"/>
      <c r="O133" s="380"/>
      <c r="P133" s="383"/>
      <c r="Q133" s="172"/>
      <c r="AG133" s="38"/>
      <c r="AH133" s="38"/>
      <c r="AI133" s="38"/>
      <c r="AJ133" s="38"/>
      <c r="AK133" s="38"/>
      <c r="AL133" s="38"/>
      <c r="AM133" s="38"/>
      <c r="AN133" s="38"/>
      <c r="AO133" s="38"/>
      <c r="AP133" s="38"/>
      <c r="AQ133" s="38"/>
      <c r="AR133" s="38"/>
      <c r="AS133" s="38"/>
      <c r="AT133" s="38"/>
    </row>
    <row r="134">
      <c r="A134" s="87"/>
      <c r="B134" s="87"/>
      <c r="C134" s="87"/>
      <c r="E134" s="266"/>
      <c r="F134" s="277"/>
      <c r="G134" s="388" t="s">
        <v>288</v>
      </c>
      <c r="H134" s="389" t="str">
        <f>COMPUTE_TIME_MS(H133, H132)</f>
        <v>#N/A</v>
      </c>
      <c r="I134" s="390"/>
      <c r="J134" s="391"/>
      <c r="K134" s="391"/>
      <c r="L134" s="392"/>
      <c r="M134" s="392"/>
      <c r="N134" s="392"/>
      <c r="O134" s="391"/>
      <c r="P134" s="393"/>
      <c r="Q134" s="172"/>
      <c r="AG134" s="38"/>
      <c r="AH134" s="38"/>
      <c r="AI134" s="38"/>
      <c r="AJ134" s="38"/>
      <c r="AK134" s="38"/>
      <c r="AL134" s="38"/>
      <c r="AM134" s="38"/>
      <c r="AN134" s="38"/>
      <c r="AO134" s="38"/>
      <c r="AP134" s="38"/>
      <c r="AQ134" s="38"/>
      <c r="AR134" s="38"/>
      <c r="AS134" s="38"/>
      <c r="AT134" s="38"/>
    </row>
    <row r="135">
      <c r="A135" s="87"/>
      <c r="B135" s="87"/>
      <c r="C135" s="87"/>
      <c r="E135" s="266"/>
      <c r="F135" s="384" t="s">
        <v>289</v>
      </c>
      <c r="G135" s="381" t="s">
        <v>290</v>
      </c>
      <c r="H135" s="394">
        <f>IF(Q82,0,P85)+IF(Q86,0,P89)+IF(Q90,0,P93)</f>
        <v>14.75</v>
      </c>
      <c r="I135" s="380"/>
      <c r="J135" s="380"/>
      <c r="K135" s="380"/>
      <c r="L135" s="381"/>
      <c r="M135" s="381"/>
      <c r="N135" s="381"/>
      <c r="O135" s="380"/>
      <c r="P135" s="383"/>
      <c r="Q135" s="172"/>
      <c r="AG135" s="38"/>
      <c r="AH135" s="38"/>
      <c r="AI135" s="38"/>
      <c r="AJ135" s="38"/>
      <c r="AK135" s="38"/>
      <c r="AL135" s="38"/>
      <c r="AM135" s="38"/>
      <c r="AN135" s="38"/>
      <c r="AO135" s="38"/>
      <c r="AP135" s="38"/>
      <c r="AQ135" s="38"/>
      <c r="AR135" s="38"/>
      <c r="AS135" s="38"/>
      <c r="AT135" s="38"/>
    </row>
    <row r="136">
      <c r="A136" s="87"/>
      <c r="B136" s="87"/>
      <c r="C136" s="87"/>
      <c r="E136" s="277"/>
      <c r="F136" s="277"/>
      <c r="G136" s="395" t="s">
        <v>291</v>
      </c>
      <c r="H136" s="396" t="str">
        <f>HBM_TIME_MS(H135)</f>
        <v>#N/A</v>
      </c>
      <c r="I136" s="391"/>
      <c r="J136" s="391"/>
      <c r="K136" s="391"/>
      <c r="L136" s="392"/>
      <c r="M136" s="392"/>
      <c r="N136" s="392"/>
      <c r="O136" s="391"/>
      <c r="P136" s="393"/>
      <c r="Q136" s="172"/>
      <c r="AH136" s="397"/>
      <c r="AI136" s="397"/>
      <c r="AJ136" s="397"/>
      <c r="AK136" s="38"/>
      <c r="AL136" s="38"/>
      <c r="AM136" s="38"/>
      <c r="AN136" s="38"/>
      <c r="AO136" s="38"/>
      <c r="AP136" s="38"/>
      <c r="AQ136" s="38"/>
      <c r="AR136" s="38"/>
      <c r="AS136" s="38"/>
      <c r="AT136" s="38"/>
    </row>
    <row r="137">
      <c r="E137" s="258" t="s">
        <v>292</v>
      </c>
      <c r="F137" s="282" t="s">
        <v>249</v>
      </c>
      <c r="G137" s="260"/>
      <c r="H137" s="290" t="s">
        <v>238</v>
      </c>
      <c r="I137" s="290" t="s">
        <v>239</v>
      </c>
      <c r="J137" s="290"/>
      <c r="K137" s="195" t="s">
        <v>40</v>
      </c>
      <c r="L137" s="195" t="s">
        <v>38</v>
      </c>
      <c r="M137" s="398" t="s">
        <v>142</v>
      </c>
      <c r="N137" s="290" t="s">
        <v>240</v>
      </c>
      <c r="O137" s="291" t="str">
        <f>EXTRACT_ACTIVATION_DTYPE(PARAMS("attn_proj_dtype"))</f>
        <v>bf16</v>
      </c>
      <c r="P137" s="292"/>
      <c r="Q137" s="291" t="b">
        <v>0</v>
      </c>
      <c r="R137" s="38"/>
      <c r="S137" s="38"/>
      <c r="AH137" s="397"/>
      <c r="AI137" s="397"/>
      <c r="AJ137" s="397"/>
      <c r="AK137" s="38"/>
      <c r="AL137" s="38"/>
      <c r="AM137" s="38"/>
      <c r="AN137" s="38"/>
      <c r="AO137" s="38"/>
      <c r="AP137" s="38"/>
      <c r="AQ137" s="38"/>
      <c r="AR137" s="38"/>
      <c r="AS137" s="38"/>
      <c r="AT137" s="38"/>
    </row>
    <row r="138">
      <c r="E138" s="266"/>
      <c r="F138" s="267"/>
      <c r="G138" s="268"/>
      <c r="H138" s="195" t="s">
        <v>242</v>
      </c>
      <c r="I138" s="290" t="s">
        <v>239</v>
      </c>
      <c r="J138" s="289"/>
      <c r="K138" s="289">
        <f t="shared" ref="K138:M138" si="18">PARAMS(K137)</f>
        <v>4096</v>
      </c>
      <c r="L138" s="290">
        <f t="shared" si="18"/>
        <v>1</v>
      </c>
      <c r="M138" s="290">
        <f t="shared" si="18"/>
        <v>1536</v>
      </c>
      <c r="N138" s="290" t="s">
        <v>240</v>
      </c>
      <c r="O138" s="266"/>
      <c r="P138" s="292">
        <f>SIZEOF_IN_MIB(J138:M138, $O137)</f>
        <v>12</v>
      </c>
      <c r="Q138" s="266"/>
      <c r="R138" s="38"/>
      <c r="S138" s="38"/>
      <c r="AH138" s="397"/>
      <c r="AI138" s="397"/>
      <c r="AJ138" s="397"/>
      <c r="AK138" s="38"/>
      <c r="AL138" s="38"/>
      <c r="AM138" s="38"/>
      <c r="AN138" s="38"/>
      <c r="AO138" s="38"/>
      <c r="AP138" s="38"/>
      <c r="AQ138" s="38"/>
      <c r="AR138" s="38"/>
      <c r="AS138" s="38"/>
      <c r="AT138" s="38"/>
    </row>
    <row r="139">
      <c r="E139" s="266"/>
      <c r="F139" s="267"/>
      <c r="G139" s="268"/>
      <c r="H139" s="289" t="s">
        <v>244</v>
      </c>
      <c r="I139" s="289" t="s">
        <v>239</v>
      </c>
      <c r="J139" s="290"/>
      <c r="K139" s="195" t="s">
        <v>32</v>
      </c>
      <c r="L139" s="195"/>
      <c r="M139" s="195" t="s">
        <v>33</v>
      </c>
      <c r="N139" s="289" t="s">
        <v>240</v>
      </c>
      <c r="O139" s="266"/>
      <c r="P139" s="292"/>
      <c r="Q139" s="266"/>
      <c r="R139" s="38"/>
      <c r="S139" s="38"/>
      <c r="AH139" s="397"/>
      <c r="AI139" s="397"/>
      <c r="AJ139" s="397"/>
      <c r="AK139" s="38"/>
      <c r="AL139" s="38"/>
      <c r="AM139" s="38"/>
      <c r="AN139" s="38"/>
      <c r="AO139" s="38"/>
      <c r="AP139" s="38"/>
      <c r="AQ139" s="38"/>
      <c r="AR139" s="38"/>
      <c r="AS139" s="38"/>
      <c r="AT139" s="38"/>
    </row>
    <row r="140">
      <c r="E140" s="266"/>
      <c r="F140" s="278"/>
      <c r="G140" s="279"/>
      <c r="H140" s="195" t="s">
        <v>246</v>
      </c>
      <c r="I140" s="289" t="s">
        <v>239</v>
      </c>
      <c r="J140" s="290"/>
      <c r="K140" s="289">
        <f t="shared" ref="K140:M140" si="19">K138/SHARDING(K139)</f>
        <v>512</v>
      </c>
      <c r="L140" s="289">
        <f t="shared" si="19"/>
        <v>1</v>
      </c>
      <c r="M140" s="289">
        <f t="shared" si="19"/>
        <v>768</v>
      </c>
      <c r="N140" s="289" t="s">
        <v>240</v>
      </c>
      <c r="O140" s="277"/>
      <c r="P140" s="292">
        <f>SIZEOF_IN_MIB(J140:M140, $O137)</f>
        <v>0.75</v>
      </c>
      <c r="Q140" s="277"/>
      <c r="R140" s="38"/>
      <c r="S140" s="38"/>
      <c r="AK140" s="38"/>
      <c r="AL140" s="38"/>
      <c r="AM140" s="38"/>
      <c r="AN140" s="38"/>
      <c r="AO140" s="38"/>
      <c r="AP140" s="38"/>
      <c r="AQ140" s="38"/>
      <c r="AR140" s="38"/>
      <c r="AS140" s="38"/>
      <c r="AT140" s="38"/>
    </row>
    <row r="141">
      <c r="E141" s="266"/>
      <c r="F141" s="259" t="s">
        <v>253</v>
      </c>
      <c r="G141" s="260"/>
      <c r="H141" s="289" t="s">
        <v>238</v>
      </c>
      <c r="I141" s="289" t="s">
        <v>239</v>
      </c>
      <c r="J141" s="290"/>
      <c r="K141" s="398" t="s">
        <v>142</v>
      </c>
      <c r="L141" s="195" t="s">
        <v>154</v>
      </c>
      <c r="M141" s="195" t="s">
        <v>156</v>
      </c>
      <c r="N141" s="289" t="s">
        <v>240</v>
      </c>
      <c r="O141" s="291" t="str">
        <f>EXTRACT_WEIGHT_DTYPE(PARAMS("attn_proj_dtype"))</f>
        <v>bf16</v>
      </c>
      <c r="P141" s="292"/>
      <c r="Q141" s="291" t="b">
        <v>0</v>
      </c>
      <c r="R141" s="38"/>
      <c r="S141" s="38"/>
      <c r="AK141" s="38"/>
      <c r="AL141" s="38"/>
      <c r="AM141" s="38"/>
      <c r="AN141" s="38"/>
      <c r="AO141" s="38"/>
      <c r="AP141" s="38"/>
      <c r="AQ141" s="38"/>
      <c r="AR141" s="38"/>
      <c r="AS141" s="38"/>
      <c r="AT141" s="38"/>
    </row>
    <row r="142">
      <c r="E142" s="266"/>
      <c r="F142" s="267"/>
      <c r="G142" s="268"/>
      <c r="H142" s="195" t="s">
        <v>242</v>
      </c>
      <c r="I142" s="289" t="s">
        <v>239</v>
      </c>
      <c r="J142" s="290"/>
      <c r="K142" s="289">
        <f t="shared" ref="K142:M142" si="20">PARAMS(K141)</f>
        <v>1536</v>
      </c>
      <c r="L142" s="289">
        <f t="shared" si="20"/>
        <v>128</v>
      </c>
      <c r="M142" s="289">
        <f t="shared" si="20"/>
        <v>192</v>
      </c>
      <c r="N142" s="289" t="s">
        <v>240</v>
      </c>
      <c r="O142" s="266"/>
      <c r="P142" s="292">
        <f>SIZEOF_IN_MIB(J142:M142, $O141)</f>
        <v>72</v>
      </c>
      <c r="Q142" s="266"/>
      <c r="R142" s="38"/>
      <c r="S142" s="38"/>
      <c r="AK142" s="38"/>
      <c r="AL142" s="38"/>
      <c r="AM142" s="38"/>
      <c r="AN142" s="38"/>
      <c r="AO142" s="38"/>
      <c r="AP142" s="38"/>
      <c r="AQ142" s="38"/>
      <c r="AR142" s="38"/>
      <c r="AS142" s="38"/>
      <c r="AT142" s="38"/>
    </row>
    <row r="143">
      <c r="E143" s="266"/>
      <c r="F143" s="267"/>
      <c r="G143" s="268"/>
      <c r="H143" s="289" t="s">
        <v>244</v>
      </c>
      <c r="I143" s="289" t="s">
        <v>239</v>
      </c>
      <c r="J143" s="290"/>
      <c r="K143" s="195" t="s">
        <v>33</v>
      </c>
      <c r="L143" s="289"/>
      <c r="M143" s="289"/>
      <c r="N143" s="289" t="s">
        <v>240</v>
      </c>
      <c r="O143" s="266"/>
      <c r="P143" s="292"/>
      <c r="Q143" s="266"/>
      <c r="R143" s="38"/>
      <c r="S143" s="38"/>
      <c r="AK143" s="38"/>
      <c r="AL143" s="38"/>
      <c r="AM143" s="38"/>
      <c r="AN143" s="38"/>
      <c r="AO143" s="38"/>
      <c r="AP143" s="38"/>
      <c r="AQ143" s="38"/>
      <c r="AR143" s="38"/>
      <c r="AS143" s="38"/>
      <c r="AT143" s="38"/>
    </row>
    <row r="144">
      <c r="E144" s="266"/>
      <c r="F144" s="278"/>
      <c r="G144" s="279"/>
      <c r="H144" s="274" t="s">
        <v>246</v>
      </c>
      <c r="I144" s="274" t="s">
        <v>239</v>
      </c>
      <c r="J144" s="261"/>
      <c r="K144" s="274">
        <f t="shared" ref="K144:M144" si="21">K142/SHARDING(K143)</f>
        <v>768</v>
      </c>
      <c r="L144" s="274">
        <f t="shared" si="21"/>
        <v>128</v>
      </c>
      <c r="M144" s="274">
        <f t="shared" si="21"/>
        <v>192</v>
      </c>
      <c r="N144" s="274" t="s">
        <v>240</v>
      </c>
      <c r="O144" s="241"/>
      <c r="P144" s="276">
        <f>SIZEOF_IN_MIB(J144:M144, $O141)</f>
        <v>36</v>
      </c>
      <c r="Q144" s="241"/>
      <c r="R144" s="38"/>
      <c r="S144" s="38"/>
      <c r="AK144" s="38"/>
      <c r="AL144" s="38"/>
      <c r="AM144" s="38"/>
      <c r="AN144" s="38"/>
      <c r="AO144" s="38"/>
      <c r="AP144" s="38"/>
      <c r="AQ144" s="38"/>
      <c r="AR144" s="38"/>
      <c r="AS144" s="38"/>
      <c r="AT144" s="38"/>
    </row>
    <row r="145">
      <c r="E145" s="266"/>
      <c r="F145" s="259" t="s">
        <v>257</v>
      </c>
      <c r="G145" s="260"/>
      <c r="H145" s="271" t="s">
        <v>238</v>
      </c>
      <c r="I145" s="271" t="s">
        <v>239</v>
      </c>
      <c r="J145" s="269" t="s">
        <v>40</v>
      </c>
      <c r="K145" s="269" t="s">
        <v>38</v>
      </c>
      <c r="L145" s="269" t="s">
        <v>154</v>
      </c>
      <c r="M145" s="269" t="s">
        <v>156</v>
      </c>
      <c r="N145" s="271" t="s">
        <v>240</v>
      </c>
      <c r="O145" s="399" t="s">
        <v>82</v>
      </c>
      <c r="P145" s="273"/>
      <c r="Q145" s="399" t="b">
        <v>0</v>
      </c>
      <c r="R145" s="38"/>
      <c r="S145" s="38"/>
      <c r="AK145" s="38"/>
      <c r="AL145" s="38"/>
      <c r="AM145" s="38"/>
      <c r="AN145" s="38"/>
      <c r="AO145" s="38"/>
      <c r="AP145" s="38"/>
      <c r="AQ145" s="38"/>
      <c r="AR145" s="38"/>
      <c r="AS145" s="38"/>
      <c r="AT145" s="38"/>
    </row>
    <row r="146">
      <c r="E146" s="266"/>
      <c r="F146" s="267"/>
      <c r="G146" s="268"/>
      <c r="H146" s="262" t="s">
        <v>242</v>
      </c>
      <c r="I146" s="274" t="s">
        <v>239</v>
      </c>
      <c r="J146" s="274">
        <f t="shared" ref="J146:M146" si="22">PARAMS(J145)</f>
        <v>4096</v>
      </c>
      <c r="K146" s="274">
        <f t="shared" si="22"/>
        <v>1</v>
      </c>
      <c r="L146" s="274">
        <f t="shared" si="22"/>
        <v>128</v>
      </c>
      <c r="M146" s="274">
        <f t="shared" si="22"/>
        <v>192</v>
      </c>
      <c r="N146" s="274" t="s">
        <v>240</v>
      </c>
      <c r="O146" s="275"/>
      <c r="P146" s="276">
        <f>SIZEOF_IN_MIB(J146:M146, $O145)</f>
        <v>192</v>
      </c>
      <c r="Q146" s="275"/>
      <c r="R146" s="38"/>
      <c r="S146" s="38"/>
      <c r="AK146" s="38"/>
      <c r="AL146" s="38"/>
      <c r="AM146" s="38"/>
      <c r="AN146" s="38"/>
      <c r="AO146" s="38"/>
      <c r="AP146" s="38"/>
      <c r="AQ146" s="38"/>
      <c r="AR146" s="38"/>
      <c r="AS146" s="38"/>
      <c r="AT146" s="38"/>
    </row>
    <row r="147">
      <c r="E147" s="266"/>
      <c r="F147" s="267"/>
      <c r="G147" s="268"/>
      <c r="H147" s="271" t="s">
        <v>244</v>
      </c>
      <c r="I147" s="271" t="s">
        <v>239</v>
      </c>
      <c r="J147" s="269" t="s">
        <v>143</v>
      </c>
      <c r="K147" s="269"/>
      <c r="L147" s="269"/>
      <c r="M147" s="271"/>
      <c r="N147" s="271" t="s">
        <v>240</v>
      </c>
      <c r="O147" s="272"/>
      <c r="P147" s="273"/>
      <c r="Q147" s="272"/>
      <c r="R147" s="38"/>
      <c r="S147" s="38"/>
      <c r="AK147" s="38"/>
      <c r="AL147" s="38"/>
      <c r="AM147" s="38"/>
      <c r="AN147" s="38"/>
      <c r="AO147" s="38"/>
      <c r="AP147" s="38"/>
      <c r="AQ147" s="38"/>
      <c r="AR147" s="38"/>
      <c r="AS147" s="38"/>
      <c r="AT147" s="38"/>
    </row>
    <row r="148">
      <c r="E148" s="266"/>
      <c r="F148" s="278"/>
      <c r="G148" s="279"/>
      <c r="H148" s="274" t="s">
        <v>246</v>
      </c>
      <c r="I148" s="274" t="s">
        <v>239</v>
      </c>
      <c r="J148" s="274">
        <f t="shared" ref="J148:M148" si="23">J146/SHARDING(J147)</f>
        <v>256</v>
      </c>
      <c r="K148" s="274">
        <f t="shared" si="23"/>
        <v>1</v>
      </c>
      <c r="L148" s="274">
        <f t="shared" si="23"/>
        <v>128</v>
      </c>
      <c r="M148" s="274">
        <f t="shared" si="23"/>
        <v>192</v>
      </c>
      <c r="N148" s="274" t="s">
        <v>240</v>
      </c>
      <c r="O148" s="241"/>
      <c r="P148" s="276">
        <f>SIZEOF_IN_MIB(J148:M148, $O145)</f>
        <v>12</v>
      </c>
      <c r="Q148" s="241"/>
      <c r="R148" s="38"/>
      <c r="S148" s="38"/>
      <c r="AK148" s="38"/>
      <c r="AL148" s="38"/>
      <c r="AM148" s="38"/>
      <c r="AN148" s="38"/>
      <c r="AO148" s="38"/>
      <c r="AP148" s="38"/>
      <c r="AQ148" s="38"/>
      <c r="AR148" s="38"/>
      <c r="AS148" s="38"/>
      <c r="AT148" s="38"/>
    </row>
    <row r="149">
      <c r="E149" s="266"/>
      <c r="F149" s="400" t="s">
        <v>293</v>
      </c>
      <c r="G149" s="483" t="s">
        <v>780</v>
      </c>
      <c r="H149" s="903"/>
      <c r="I149" s="904" t="s">
        <v>781</v>
      </c>
      <c r="J149" s="307"/>
      <c r="K149" s="899"/>
      <c r="L149" s="900"/>
      <c r="M149" s="900"/>
      <c r="N149" s="900"/>
      <c r="O149" s="899"/>
      <c r="P149" s="901"/>
      <c r="Q149" s="899"/>
      <c r="R149" s="38"/>
      <c r="S149" s="38"/>
      <c r="AK149" s="38"/>
      <c r="AL149" s="38"/>
      <c r="AM149" s="38"/>
      <c r="AN149" s="38"/>
      <c r="AO149" s="38"/>
      <c r="AP149" s="38"/>
      <c r="AQ149" s="38"/>
      <c r="AR149" s="38"/>
      <c r="AS149" s="38"/>
      <c r="AT149" s="38"/>
    </row>
    <row r="150">
      <c r="E150" s="266"/>
      <c r="F150" s="266"/>
      <c r="G150" s="384" t="s">
        <v>296</v>
      </c>
      <c r="H150" s="537" t="str">
        <f>K143</f>
        <v>data</v>
      </c>
      <c r="I150" s="222"/>
      <c r="J150" s="404"/>
      <c r="K150" s="261"/>
      <c r="L150" s="274"/>
      <c r="M150" s="274"/>
      <c r="N150" s="274"/>
      <c r="O150" s="261"/>
      <c r="P150" s="276"/>
      <c r="Q150" s="222"/>
      <c r="R150" s="38"/>
      <c r="S150" s="38"/>
      <c r="AK150" s="38"/>
      <c r="AL150" s="38"/>
      <c r="AM150" s="38"/>
      <c r="AN150" s="38"/>
      <c r="AO150" s="38"/>
      <c r="AP150" s="38"/>
      <c r="AQ150" s="38"/>
      <c r="AR150" s="38"/>
      <c r="AS150" s="38"/>
      <c r="AT150" s="38"/>
    </row>
    <row r="151">
      <c r="E151" s="266"/>
      <c r="F151" s="266"/>
      <c r="G151" s="384" t="s">
        <v>297</v>
      </c>
      <c r="H151" s="407" t="s">
        <v>264</v>
      </c>
      <c r="I151" s="313"/>
      <c r="J151" s="905">
        <v>2.0</v>
      </c>
      <c r="K151" s="270"/>
      <c r="L151" s="271"/>
      <c r="M151" s="271"/>
      <c r="N151" s="271"/>
      <c r="O151" s="270"/>
      <c r="P151" s="273"/>
      <c r="Q151" s="305"/>
      <c r="R151" s="38"/>
      <c r="S151" s="38"/>
      <c r="AK151" s="38"/>
      <c r="AL151" s="38"/>
      <c r="AM151" s="38"/>
      <c r="AN151" s="38"/>
      <c r="AO151" s="38"/>
      <c r="AP151" s="38"/>
      <c r="AQ151" s="38"/>
      <c r="AR151" s="38"/>
      <c r="AS151" s="38"/>
      <c r="AT151" s="38"/>
    </row>
    <row r="152">
      <c r="E152" s="266"/>
      <c r="F152" s="266"/>
      <c r="G152" s="266"/>
      <c r="H152" s="411" t="s">
        <v>265</v>
      </c>
      <c r="I152" s="317"/>
      <c r="J152" s="316">
        <f>P148/J151 * (J151-1)</f>
        <v>6</v>
      </c>
      <c r="K152" s="261"/>
      <c r="L152" s="274"/>
      <c r="M152" s="274"/>
      <c r="N152" s="274"/>
      <c r="O152" s="261"/>
      <c r="P152" s="276"/>
      <c r="Q152" s="222"/>
      <c r="R152" s="38"/>
      <c r="S152" s="38"/>
      <c r="AK152" s="38"/>
      <c r="AL152" s="38"/>
      <c r="AM152" s="38"/>
      <c r="AN152" s="38"/>
      <c r="AO152" s="38"/>
      <c r="AP152" s="38"/>
      <c r="AQ152" s="38"/>
      <c r="AR152" s="38"/>
      <c r="AS152" s="38"/>
      <c r="AT152" s="38"/>
    </row>
    <row r="153">
      <c r="E153" s="266"/>
      <c r="F153" s="266"/>
      <c r="G153" s="266"/>
      <c r="H153" s="407" t="s">
        <v>266</v>
      </c>
      <c r="I153" s="313"/>
      <c r="J153" s="321">
        <f>J152*J151</f>
        <v>12</v>
      </c>
      <c r="K153" s="270"/>
      <c r="L153" s="271"/>
      <c r="M153" s="271"/>
      <c r="N153" s="271"/>
      <c r="O153" s="270"/>
      <c r="P153" s="273"/>
      <c r="Q153" s="305"/>
      <c r="R153" s="38"/>
      <c r="S153" s="38"/>
      <c r="AK153" s="38"/>
      <c r="AL153" s="38"/>
      <c r="AM153" s="38"/>
      <c r="AN153" s="38"/>
      <c r="AO153" s="38"/>
      <c r="AP153" s="38"/>
      <c r="AQ153" s="38"/>
      <c r="AR153" s="38"/>
      <c r="AS153" s="38"/>
      <c r="AT153" s="38"/>
    </row>
    <row r="154">
      <c r="E154" s="266"/>
      <c r="F154" s="266"/>
      <c r="G154" s="277"/>
      <c r="H154" s="411" t="s">
        <v>269</v>
      </c>
      <c r="I154" s="317"/>
      <c r="J154" s="412" t="str">
        <f>ALL_GATHER_CORE2CORE_TIME_MS(J153)</f>
        <v>#N/A</v>
      </c>
      <c r="K154" s="261"/>
      <c r="L154" s="274"/>
      <c r="M154" s="274"/>
      <c r="N154" s="274"/>
      <c r="O154" s="261"/>
      <c r="P154" s="276"/>
      <c r="Q154" s="222"/>
      <c r="R154" s="38"/>
      <c r="S154" s="38"/>
      <c r="AK154" s="38"/>
      <c r="AL154" s="38"/>
      <c r="AM154" s="38"/>
      <c r="AN154" s="38"/>
      <c r="AO154" s="38"/>
      <c r="AP154" s="38"/>
      <c r="AQ154" s="38"/>
      <c r="AR154" s="38"/>
      <c r="AS154" s="38"/>
      <c r="AT154" s="38"/>
    </row>
    <row r="155">
      <c r="E155" s="266"/>
      <c r="F155" s="277"/>
      <c r="G155" s="388" t="s">
        <v>298</v>
      </c>
      <c r="H155" s="421" t="str">
        <f>J154</f>
        <v>#N/A</v>
      </c>
      <c r="I155" s="419"/>
      <c r="J155" s="270"/>
      <c r="K155" s="270"/>
      <c r="L155" s="271"/>
      <c r="M155" s="271"/>
      <c r="N155" s="271"/>
      <c r="O155" s="270"/>
      <c r="P155" s="273"/>
      <c r="Q155" s="305"/>
      <c r="R155" s="38"/>
      <c r="S155" s="38"/>
      <c r="AK155" s="38"/>
      <c r="AL155" s="38"/>
      <c r="AM155" s="38"/>
      <c r="AN155" s="38"/>
      <c r="AO155" s="38"/>
      <c r="AP155" s="38"/>
      <c r="AQ155" s="38"/>
      <c r="AR155" s="38"/>
      <c r="AS155" s="38"/>
      <c r="AT155" s="38"/>
    </row>
    <row r="156">
      <c r="E156" s="266"/>
      <c r="F156" s="384" t="s">
        <v>285</v>
      </c>
      <c r="G156" s="385" t="s">
        <v>286</v>
      </c>
      <c r="H156" s="274" t="str">
        <f>VLOOKUP(O137&amp;","&amp;O141,$T$3:$W$12,4, FALSE)</f>
        <v>bf16</v>
      </c>
      <c r="I156" s="418"/>
      <c r="J156" s="261"/>
      <c r="K156" s="261"/>
      <c r="L156" s="274"/>
      <c r="M156" s="274"/>
      <c r="N156" s="274"/>
      <c r="O156" s="261"/>
      <c r="P156" s="276"/>
      <c r="Q156" s="222"/>
      <c r="R156" s="38"/>
      <c r="S156" s="38"/>
      <c r="AK156" s="38"/>
      <c r="AL156" s="38"/>
      <c r="AM156" s="38"/>
      <c r="AN156" s="38"/>
      <c r="AO156" s="38"/>
      <c r="AP156" s="38"/>
      <c r="AQ156" s="38"/>
      <c r="AR156" s="38"/>
      <c r="AS156" s="38"/>
      <c r="AT156" s="38"/>
    </row>
    <row r="157">
      <c r="E157" s="266"/>
      <c r="F157" s="266"/>
      <c r="G157" s="381" t="s">
        <v>299</v>
      </c>
      <c r="H157" s="482" t="str">
        <f>CALCULATE_FLOPS(K140:M140,K144:M144,K144,1,H156)</f>
        <v>#N/A</v>
      </c>
      <c r="I157" s="419"/>
      <c r="J157" s="270"/>
      <c r="K157" s="270"/>
      <c r="L157" s="271"/>
      <c r="M157" s="271"/>
      <c r="N157" s="271"/>
      <c r="O157" s="270"/>
      <c r="P157" s="273"/>
      <c r="Q157" s="305"/>
      <c r="R157" s="38"/>
      <c r="S157" s="38"/>
      <c r="AK157" s="38"/>
      <c r="AL157" s="38"/>
      <c r="AM157" s="38"/>
      <c r="AN157" s="38"/>
      <c r="AO157" s="38"/>
      <c r="AP157" s="38"/>
      <c r="AQ157" s="38"/>
      <c r="AR157" s="38"/>
      <c r="AS157" s="38"/>
      <c r="AT157" s="38"/>
    </row>
    <row r="158">
      <c r="A158" s="164"/>
      <c r="B158" s="38"/>
      <c r="C158" s="38"/>
      <c r="D158" s="38"/>
      <c r="E158" s="266"/>
      <c r="F158" s="277"/>
      <c r="G158" s="388" t="s">
        <v>288</v>
      </c>
      <c r="H158" s="421" t="str">
        <f>COMPUTE_TIME_MS(H157, H156)</f>
        <v>#N/A</v>
      </c>
      <c r="I158" s="390"/>
      <c r="J158" s="391"/>
      <c r="K158" s="391"/>
      <c r="L158" s="392"/>
      <c r="M158" s="392"/>
      <c r="N158" s="392"/>
      <c r="O158" s="391"/>
      <c r="P158" s="393"/>
      <c r="Q158" s="222"/>
      <c r="R158" s="38"/>
      <c r="S158" s="38"/>
      <c r="AK158" s="38"/>
      <c r="AL158" s="38"/>
      <c r="AM158" s="38"/>
      <c r="AN158" s="38"/>
      <c r="AO158" s="38"/>
      <c r="AP158" s="38"/>
      <c r="AQ158" s="38"/>
      <c r="AR158" s="38"/>
      <c r="AS158" s="38"/>
      <c r="AT158" s="38"/>
    </row>
    <row r="159">
      <c r="A159" s="164"/>
      <c r="B159" s="38"/>
      <c r="C159" s="38"/>
      <c r="D159" s="38"/>
      <c r="E159" s="266"/>
      <c r="F159" s="384" t="s">
        <v>289</v>
      </c>
      <c r="G159" s="381" t="s">
        <v>290</v>
      </c>
      <c r="H159" s="440">
        <f>IF(Q137,0,P140)+IF(Q141,0,P144)+IF(Q145,0,P148)</f>
        <v>48.75</v>
      </c>
      <c r="I159" s="270"/>
      <c r="J159" s="270"/>
      <c r="K159" s="270"/>
      <c r="L159" s="271"/>
      <c r="M159" s="271"/>
      <c r="N159" s="271"/>
      <c r="O159" s="270"/>
      <c r="P159" s="273"/>
      <c r="Q159" s="305"/>
      <c r="R159" s="38"/>
      <c r="S159" s="38"/>
      <c r="AK159" s="38"/>
      <c r="AL159" s="38"/>
      <c r="AM159" s="38"/>
      <c r="AN159" s="38"/>
      <c r="AO159" s="38"/>
      <c r="AP159" s="38"/>
      <c r="AQ159" s="38"/>
      <c r="AR159" s="38"/>
      <c r="AS159" s="38"/>
      <c r="AT159" s="38"/>
    </row>
    <row r="160">
      <c r="A160" s="38"/>
      <c r="B160" s="38"/>
      <c r="C160" s="38"/>
      <c r="D160" s="38"/>
      <c r="E160" s="277"/>
      <c r="F160" s="277"/>
      <c r="G160" s="395" t="s">
        <v>291</v>
      </c>
      <c r="H160" s="422" t="str">
        <f>HBM_TIME_MS(H159)</f>
        <v>#N/A</v>
      </c>
      <c r="I160" s="391"/>
      <c r="J160" s="391"/>
      <c r="K160" s="391"/>
      <c r="L160" s="392"/>
      <c r="M160" s="392"/>
      <c r="N160" s="392"/>
      <c r="O160" s="391"/>
      <c r="P160" s="393"/>
      <c r="Q160" s="222"/>
      <c r="R160" s="38"/>
      <c r="S160" s="38"/>
      <c r="AK160" s="38"/>
      <c r="AL160" s="38"/>
      <c r="AM160" s="38"/>
      <c r="AN160" s="38"/>
      <c r="AO160" s="38"/>
      <c r="AP160" s="38"/>
      <c r="AQ160" s="38"/>
      <c r="AR160" s="38"/>
      <c r="AS160" s="38"/>
      <c r="AT160" s="38"/>
    </row>
    <row r="161">
      <c r="A161" s="87"/>
      <c r="B161" s="87"/>
      <c r="C161" s="87"/>
      <c r="D161" s="87"/>
      <c r="E161" s="258" t="s">
        <v>300</v>
      </c>
      <c r="F161" s="282" t="s">
        <v>249</v>
      </c>
      <c r="G161" s="260"/>
      <c r="H161" s="290" t="s">
        <v>238</v>
      </c>
      <c r="I161" s="290" t="s">
        <v>239</v>
      </c>
      <c r="J161" s="195" t="s">
        <v>40</v>
      </c>
      <c r="K161" s="195" t="s">
        <v>38</v>
      </c>
      <c r="L161" s="195" t="s">
        <v>154</v>
      </c>
      <c r="M161" s="398" t="s">
        <v>148</v>
      </c>
      <c r="N161" s="290" t="s">
        <v>240</v>
      </c>
      <c r="O161" s="291" t="str">
        <f>EXTRACT_ACTIVATION_DTYPE(PARAMS("attn_proj_dtype"))</f>
        <v>bf16</v>
      </c>
      <c r="P161" s="292"/>
      <c r="Q161" s="291" t="b">
        <v>0</v>
      </c>
      <c r="R161" s="38"/>
      <c r="S161" s="38"/>
      <c r="AK161" s="38"/>
      <c r="AL161" s="38"/>
      <c r="AM161" s="38"/>
      <c r="AN161" s="38"/>
      <c r="AO161" s="38"/>
      <c r="AP161" s="38"/>
      <c r="AQ161" s="38"/>
      <c r="AR161" s="38"/>
      <c r="AS161" s="38"/>
      <c r="AT161" s="38"/>
    </row>
    <row r="162">
      <c r="A162" s="87"/>
      <c r="B162" s="87"/>
      <c r="C162" s="87"/>
      <c r="D162" s="87"/>
      <c r="E162" s="266"/>
      <c r="F162" s="267"/>
      <c r="G162" s="268"/>
      <c r="H162" s="195" t="s">
        <v>242</v>
      </c>
      <c r="I162" s="290" t="s">
        <v>239</v>
      </c>
      <c r="J162" s="289">
        <f t="shared" ref="J162:M162" si="24">PARAMS(J161)</f>
        <v>4096</v>
      </c>
      <c r="K162" s="290">
        <f t="shared" si="24"/>
        <v>1</v>
      </c>
      <c r="L162" s="290">
        <f t="shared" si="24"/>
        <v>128</v>
      </c>
      <c r="M162" s="290">
        <f t="shared" si="24"/>
        <v>128</v>
      </c>
      <c r="N162" s="290" t="s">
        <v>240</v>
      </c>
      <c r="O162" s="266"/>
      <c r="P162" s="292">
        <f>SIZEOF_IN_MIB(J162:M162, $O161)</f>
        <v>128</v>
      </c>
      <c r="Q162" s="266"/>
      <c r="R162" s="38"/>
      <c r="S162" s="38"/>
      <c r="AK162" s="38"/>
      <c r="AL162" s="38"/>
      <c r="AM162" s="38"/>
      <c r="AN162" s="38"/>
      <c r="AO162" s="38"/>
      <c r="AP162" s="38"/>
      <c r="AQ162" s="38"/>
      <c r="AR162" s="38"/>
      <c r="AS162" s="38"/>
      <c r="AT162" s="38"/>
    </row>
    <row r="163">
      <c r="A163" s="87"/>
      <c r="B163" s="87"/>
      <c r="C163" s="87"/>
      <c r="D163" s="87"/>
      <c r="E163" s="266"/>
      <c r="F163" s="267"/>
      <c r="G163" s="268"/>
      <c r="H163" s="289" t="s">
        <v>244</v>
      </c>
      <c r="I163" s="289" t="s">
        <v>239</v>
      </c>
      <c r="J163" s="195" t="s">
        <v>143</v>
      </c>
      <c r="K163" s="195"/>
      <c r="L163" s="195"/>
      <c r="M163" s="289"/>
      <c r="N163" s="289" t="s">
        <v>240</v>
      </c>
      <c r="O163" s="266"/>
      <c r="P163" s="292"/>
      <c r="Q163" s="266"/>
      <c r="R163" s="38"/>
      <c r="S163" s="38"/>
      <c r="AG163" s="38"/>
      <c r="AH163" s="38"/>
      <c r="AI163" s="38"/>
      <c r="AJ163" s="38"/>
      <c r="AK163" s="38"/>
      <c r="AL163" s="38"/>
      <c r="AM163" s="38"/>
      <c r="AN163" s="38"/>
      <c r="AO163" s="38"/>
      <c r="AP163" s="38"/>
      <c r="AQ163" s="38"/>
      <c r="AR163" s="38"/>
      <c r="AS163" s="38"/>
      <c r="AT163" s="38"/>
    </row>
    <row r="164">
      <c r="A164" s="87"/>
      <c r="B164" s="87"/>
      <c r="C164" s="87"/>
      <c r="D164" s="87"/>
      <c r="E164" s="266"/>
      <c r="F164" s="278"/>
      <c r="G164" s="279"/>
      <c r="H164" s="195" t="s">
        <v>246</v>
      </c>
      <c r="I164" s="289" t="s">
        <v>239</v>
      </c>
      <c r="J164" s="289">
        <f t="shared" ref="J164:M164" si="25">J162/SHARDING(J163)</f>
        <v>256</v>
      </c>
      <c r="K164" s="289">
        <f t="shared" si="25"/>
        <v>1</v>
      </c>
      <c r="L164" s="289">
        <f t="shared" si="25"/>
        <v>128</v>
      </c>
      <c r="M164" s="289">
        <f t="shared" si="25"/>
        <v>128</v>
      </c>
      <c r="N164" s="289" t="s">
        <v>240</v>
      </c>
      <c r="O164" s="277"/>
      <c r="P164" s="292">
        <f>SIZEOF_IN_MIB(J164:M164, $O161)</f>
        <v>8</v>
      </c>
      <c r="Q164" s="277"/>
      <c r="R164" s="38"/>
      <c r="S164" s="38"/>
      <c r="AG164" s="38"/>
      <c r="AH164" s="38"/>
      <c r="AI164" s="38"/>
      <c r="AJ164" s="38"/>
      <c r="AK164" s="38"/>
      <c r="AL164" s="38"/>
      <c r="AM164" s="38"/>
      <c r="AN164" s="38"/>
      <c r="AO164" s="38"/>
      <c r="AP164" s="38"/>
      <c r="AQ164" s="38"/>
      <c r="AR164" s="38"/>
      <c r="AS164" s="38"/>
      <c r="AT164" s="38"/>
    </row>
    <row r="165">
      <c r="A165" s="87"/>
      <c r="B165" s="87"/>
      <c r="C165" s="87"/>
      <c r="D165" s="87"/>
      <c r="E165" s="266"/>
      <c r="F165" s="259" t="s">
        <v>253</v>
      </c>
      <c r="G165" s="260"/>
      <c r="H165" s="289" t="s">
        <v>238</v>
      </c>
      <c r="I165" s="289" t="s">
        <v>239</v>
      </c>
      <c r="J165" s="290"/>
      <c r="K165" s="195" t="s">
        <v>154</v>
      </c>
      <c r="L165" s="398" t="s">
        <v>148</v>
      </c>
      <c r="M165" s="195" t="s">
        <v>145</v>
      </c>
      <c r="N165" s="289" t="s">
        <v>240</v>
      </c>
      <c r="O165" s="291" t="str">
        <f>EXTRACT_WEIGHT_DTYPE(PARAMS("attn_proj_dtype"))</f>
        <v>bf16</v>
      </c>
      <c r="P165" s="292"/>
      <c r="Q165" s="291" t="b">
        <v>0</v>
      </c>
      <c r="R165" s="38"/>
      <c r="S165" s="38"/>
      <c r="AG165" s="38"/>
      <c r="AH165" s="38"/>
      <c r="AI165" s="38"/>
      <c r="AJ165" s="38"/>
      <c r="AK165" s="38"/>
      <c r="AL165" s="38"/>
      <c r="AM165" s="38"/>
      <c r="AN165" s="38"/>
      <c r="AO165" s="38"/>
      <c r="AP165" s="38"/>
      <c r="AQ165" s="38"/>
      <c r="AR165" s="38"/>
      <c r="AS165" s="38"/>
      <c r="AT165" s="38"/>
    </row>
    <row r="166">
      <c r="A166" s="87"/>
      <c r="B166" s="87"/>
      <c r="C166" s="87"/>
      <c r="D166" s="87"/>
      <c r="E166" s="266"/>
      <c r="F166" s="267"/>
      <c r="G166" s="268"/>
      <c r="H166" s="195" t="s">
        <v>242</v>
      </c>
      <c r="I166" s="289" t="s">
        <v>239</v>
      </c>
      <c r="J166" s="290"/>
      <c r="K166" s="289">
        <f t="shared" ref="K166:M166" si="26">PARAMS(K165)</f>
        <v>128</v>
      </c>
      <c r="L166" s="289">
        <f t="shared" si="26"/>
        <v>128</v>
      </c>
      <c r="M166" s="289">
        <f t="shared" si="26"/>
        <v>512</v>
      </c>
      <c r="N166" s="289" t="s">
        <v>240</v>
      </c>
      <c r="O166" s="266"/>
      <c r="P166" s="292">
        <f>SIZEOF_IN_MIB(J166:M166, $O165)</f>
        <v>16</v>
      </c>
      <c r="Q166" s="266"/>
      <c r="R166" s="38"/>
      <c r="S166" s="38"/>
      <c r="AG166" s="38"/>
      <c r="AH166" s="38"/>
      <c r="AI166" s="38"/>
      <c r="AJ166" s="38"/>
      <c r="AK166" s="38"/>
      <c r="AL166" s="38"/>
      <c r="AM166" s="38"/>
      <c r="AN166" s="38"/>
      <c r="AO166" s="38"/>
      <c r="AP166" s="38"/>
      <c r="AQ166" s="38"/>
      <c r="AR166" s="38"/>
      <c r="AS166" s="38"/>
      <c r="AT166" s="38"/>
    </row>
    <row r="167">
      <c r="A167" s="87"/>
      <c r="B167" s="87"/>
      <c r="C167" s="87"/>
      <c r="D167" s="87"/>
      <c r="E167" s="266"/>
      <c r="F167" s="267"/>
      <c r="G167" s="268"/>
      <c r="H167" s="289" t="s">
        <v>244</v>
      </c>
      <c r="I167" s="289" t="s">
        <v>239</v>
      </c>
      <c r="J167" s="290"/>
      <c r="K167" s="290"/>
      <c r="L167" s="289"/>
      <c r="M167" s="289"/>
      <c r="N167" s="289" t="s">
        <v>240</v>
      </c>
      <c r="O167" s="266"/>
      <c r="P167" s="292"/>
      <c r="Q167" s="266"/>
      <c r="R167" s="38"/>
      <c r="S167" s="38"/>
      <c r="AG167" s="38"/>
      <c r="AH167" s="38"/>
      <c r="AI167" s="38"/>
      <c r="AJ167" s="38"/>
      <c r="AK167" s="38"/>
      <c r="AL167" s="38"/>
      <c r="AM167" s="38"/>
      <c r="AN167" s="38"/>
      <c r="AO167" s="38"/>
      <c r="AP167" s="38"/>
      <c r="AQ167" s="38"/>
      <c r="AR167" s="38"/>
      <c r="AS167" s="38"/>
      <c r="AT167" s="38"/>
    </row>
    <row r="168">
      <c r="A168" s="87"/>
      <c r="B168" s="87"/>
      <c r="C168" s="87"/>
      <c r="D168" s="87"/>
      <c r="E168" s="266"/>
      <c r="F168" s="278"/>
      <c r="G168" s="279"/>
      <c r="H168" s="274" t="s">
        <v>246</v>
      </c>
      <c r="I168" s="274" t="s">
        <v>239</v>
      </c>
      <c r="J168" s="261"/>
      <c r="K168" s="274">
        <f t="shared" ref="K168:M168" si="27">K166/SHARDING(K167)</f>
        <v>128</v>
      </c>
      <c r="L168" s="274">
        <f t="shared" si="27"/>
        <v>128</v>
      </c>
      <c r="M168" s="274">
        <f t="shared" si="27"/>
        <v>512</v>
      </c>
      <c r="N168" s="274" t="s">
        <v>240</v>
      </c>
      <c r="O168" s="241"/>
      <c r="P168" s="276">
        <f>SIZEOF_IN_MIB(J168:M168, $O165)</f>
        <v>16</v>
      </c>
      <c r="Q168" s="241"/>
      <c r="R168" s="38"/>
      <c r="S168" s="38"/>
      <c r="T168" s="207"/>
      <c r="U168" s="207"/>
      <c r="V168" s="207"/>
      <c r="W168" s="207"/>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c r="AT168" s="38"/>
    </row>
    <row r="169">
      <c r="A169" s="87"/>
      <c r="B169" s="87"/>
      <c r="C169" s="87"/>
      <c r="D169" s="87"/>
      <c r="E169" s="266"/>
      <c r="F169" s="259" t="s">
        <v>257</v>
      </c>
      <c r="G169" s="260"/>
      <c r="H169" s="271" t="s">
        <v>238</v>
      </c>
      <c r="I169" s="271" t="s">
        <v>239</v>
      </c>
      <c r="J169" s="269" t="s">
        <v>40</v>
      </c>
      <c r="K169" s="269" t="s">
        <v>38</v>
      </c>
      <c r="L169" s="269" t="s">
        <v>154</v>
      </c>
      <c r="M169" s="269" t="s">
        <v>145</v>
      </c>
      <c r="N169" s="271" t="s">
        <v>240</v>
      </c>
      <c r="O169" s="399" t="s">
        <v>82</v>
      </c>
      <c r="P169" s="273"/>
      <c r="Q169" s="399" t="b">
        <v>0</v>
      </c>
      <c r="R169" s="38"/>
      <c r="S169" s="38"/>
      <c r="T169" s="207"/>
      <c r="U169" s="207"/>
      <c r="V169" s="207"/>
      <c r="W169" s="207"/>
      <c r="X169" s="38"/>
      <c r="Y169" s="38"/>
      <c r="Z169" s="38"/>
      <c r="AA169" s="38"/>
      <c r="AB169" s="38"/>
      <c r="AC169" s="38"/>
      <c r="AD169" s="38"/>
      <c r="AE169" s="38"/>
      <c r="AF169" s="38"/>
      <c r="AG169" s="38"/>
      <c r="AH169" s="38"/>
      <c r="AI169" s="38"/>
      <c r="AJ169" s="38"/>
      <c r="AK169" s="38"/>
      <c r="AL169" s="38"/>
      <c r="AM169" s="38"/>
      <c r="AN169" s="38"/>
      <c r="AO169" s="38"/>
      <c r="AP169" s="38"/>
      <c r="AQ169" s="38"/>
      <c r="AR169" s="38"/>
      <c r="AS169" s="38"/>
      <c r="AT169" s="38"/>
    </row>
    <row r="170">
      <c r="A170" s="87"/>
      <c r="B170" s="87"/>
      <c r="C170" s="87"/>
      <c r="D170" s="87"/>
      <c r="E170" s="266"/>
      <c r="F170" s="267"/>
      <c r="G170" s="268"/>
      <c r="H170" s="262" t="s">
        <v>242</v>
      </c>
      <c r="I170" s="274" t="s">
        <v>239</v>
      </c>
      <c r="J170" s="274">
        <f t="shared" ref="J170:M170" si="28">PARAMS(J169)</f>
        <v>4096</v>
      </c>
      <c r="K170" s="274">
        <f t="shared" si="28"/>
        <v>1</v>
      </c>
      <c r="L170" s="274">
        <f t="shared" si="28"/>
        <v>128</v>
      </c>
      <c r="M170" s="274">
        <f t="shared" si="28"/>
        <v>512</v>
      </c>
      <c r="N170" s="274" t="s">
        <v>240</v>
      </c>
      <c r="O170" s="275"/>
      <c r="P170" s="276">
        <f>SIZEOF_IN_MIB(J170:M170, $O169)</f>
        <v>512</v>
      </c>
      <c r="Q170" s="275"/>
      <c r="R170" s="38"/>
      <c r="S170" s="38"/>
      <c r="T170" s="207"/>
      <c r="U170" s="207"/>
      <c r="V170" s="207"/>
      <c r="W170" s="207"/>
      <c r="X170" s="38"/>
      <c r="Y170" s="38"/>
      <c r="Z170" s="38"/>
      <c r="AA170" s="38"/>
      <c r="AB170" s="38"/>
      <c r="AC170" s="38"/>
      <c r="AD170" s="38"/>
      <c r="AE170" s="38"/>
      <c r="AF170" s="38"/>
      <c r="AG170" s="38"/>
      <c r="AH170" s="38"/>
      <c r="AI170" s="38"/>
      <c r="AJ170" s="38"/>
      <c r="AK170" s="38"/>
      <c r="AL170" s="38"/>
      <c r="AM170" s="38"/>
      <c r="AN170" s="38"/>
      <c r="AO170" s="38"/>
      <c r="AP170" s="38"/>
      <c r="AQ170" s="38"/>
      <c r="AR170" s="38"/>
      <c r="AS170" s="38"/>
      <c r="AT170" s="38"/>
    </row>
    <row r="171">
      <c r="A171" s="87"/>
      <c r="B171" s="87"/>
      <c r="C171" s="87"/>
      <c r="D171" s="87"/>
      <c r="E171" s="266"/>
      <c r="F171" s="267"/>
      <c r="G171" s="268"/>
      <c r="H171" s="271" t="s">
        <v>244</v>
      </c>
      <c r="I171" s="271" t="s">
        <v>239</v>
      </c>
      <c r="J171" s="269" t="s">
        <v>143</v>
      </c>
      <c r="K171" s="269"/>
      <c r="L171" s="269"/>
      <c r="M171" s="271"/>
      <c r="N171" s="271" t="s">
        <v>240</v>
      </c>
      <c r="O171" s="272"/>
      <c r="P171" s="273"/>
      <c r="Q171" s="272"/>
      <c r="R171" s="38"/>
      <c r="S171" s="38"/>
      <c r="T171" s="207"/>
      <c r="U171" s="207"/>
      <c r="V171" s="207"/>
      <c r="W171" s="207"/>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8"/>
    </row>
    <row r="172">
      <c r="A172" s="87"/>
      <c r="B172" s="87"/>
      <c r="C172" s="87"/>
      <c r="D172" s="87"/>
      <c r="E172" s="266"/>
      <c r="F172" s="278"/>
      <c r="G172" s="279"/>
      <c r="H172" s="274" t="s">
        <v>246</v>
      </c>
      <c r="I172" s="274" t="s">
        <v>239</v>
      </c>
      <c r="J172" s="274">
        <f t="shared" ref="J172:M172" si="29">J170/SHARDING(J171)</f>
        <v>256</v>
      </c>
      <c r="K172" s="274">
        <f t="shared" si="29"/>
        <v>1</v>
      </c>
      <c r="L172" s="274">
        <f t="shared" si="29"/>
        <v>128</v>
      </c>
      <c r="M172" s="274">
        <f t="shared" si="29"/>
        <v>512</v>
      </c>
      <c r="N172" s="274" t="s">
        <v>240</v>
      </c>
      <c r="O172" s="241"/>
      <c r="P172" s="276">
        <f>SIZEOF_IN_MIB(J172:M172, $O169)</f>
        <v>32</v>
      </c>
      <c r="Q172" s="241"/>
      <c r="R172" s="38"/>
      <c r="S172" s="38"/>
      <c r="T172" s="207"/>
      <c r="U172" s="207"/>
      <c r="V172" s="207"/>
      <c r="W172" s="207"/>
      <c r="X172" s="38"/>
      <c r="Y172" s="38"/>
      <c r="Z172" s="38"/>
      <c r="AA172" s="38"/>
      <c r="AB172" s="38"/>
      <c r="AC172" s="38"/>
      <c r="AD172" s="38"/>
      <c r="AE172" s="38"/>
      <c r="AF172" s="38"/>
      <c r="AG172" s="38"/>
      <c r="AH172" s="38"/>
      <c r="AI172" s="38"/>
      <c r="AJ172" s="38"/>
      <c r="AK172" s="38"/>
      <c r="AL172" s="38"/>
      <c r="AM172" s="38"/>
      <c r="AN172" s="38"/>
      <c r="AO172" s="38"/>
      <c r="AP172" s="38"/>
      <c r="AQ172" s="38"/>
      <c r="AR172" s="38"/>
      <c r="AS172" s="38"/>
      <c r="AT172" s="38"/>
    </row>
    <row r="173">
      <c r="A173" s="87"/>
      <c r="B173" s="87"/>
      <c r="C173" s="87"/>
      <c r="D173" s="87"/>
      <c r="E173" s="266"/>
      <c r="F173" s="400" t="s">
        <v>293</v>
      </c>
      <c r="G173" s="385" t="s">
        <v>45</v>
      </c>
      <c r="H173" s="423"/>
      <c r="I173" s="424"/>
      <c r="J173" s="270"/>
      <c r="K173" s="270"/>
      <c r="L173" s="271"/>
      <c r="M173" s="271"/>
      <c r="N173" s="271"/>
      <c r="O173" s="270"/>
      <c r="P173" s="273"/>
      <c r="Q173" s="305"/>
      <c r="T173" s="3"/>
      <c r="U173" s="3"/>
      <c r="V173" s="3"/>
      <c r="W173" s="3"/>
    </row>
    <row r="174">
      <c r="A174" s="87"/>
      <c r="B174" s="38"/>
      <c r="C174" s="38"/>
      <c r="D174" s="38"/>
      <c r="E174" s="266"/>
      <c r="F174" s="277"/>
      <c r="G174" s="385"/>
      <c r="H174" s="274"/>
      <c r="I174" s="418"/>
      <c r="J174" s="261"/>
      <c r="K174" s="261"/>
      <c r="L174" s="274"/>
      <c r="M174" s="274"/>
      <c r="N174" s="274"/>
      <c r="O174" s="261"/>
      <c r="P174" s="276"/>
      <c r="Q174" s="222"/>
      <c r="T174" s="3"/>
      <c r="U174" s="3"/>
      <c r="V174" s="3"/>
      <c r="W174" s="3"/>
    </row>
    <row r="175">
      <c r="A175" s="38"/>
      <c r="B175" s="38"/>
      <c r="C175" s="38"/>
      <c r="D175" s="38"/>
      <c r="E175" s="266"/>
      <c r="F175" s="384" t="s">
        <v>285</v>
      </c>
      <c r="G175" s="385" t="s">
        <v>286</v>
      </c>
      <c r="H175" s="271" t="str">
        <f>VLOOKUP(O161&amp;","&amp;O165,$T$3:$W$12,4, FALSE)</f>
        <v>bf16</v>
      </c>
      <c r="I175" s="419"/>
      <c r="J175" s="270"/>
      <c r="K175" s="270"/>
      <c r="L175" s="271"/>
      <c r="M175" s="271"/>
      <c r="N175" s="271"/>
      <c r="O175" s="270"/>
      <c r="P175" s="273"/>
      <c r="Q175" s="305"/>
      <c r="T175" s="3"/>
      <c r="U175" s="3"/>
      <c r="V175" s="3"/>
      <c r="W175" s="3"/>
    </row>
    <row r="176">
      <c r="A176" s="87"/>
      <c r="B176" s="87"/>
      <c r="C176" s="87"/>
      <c r="D176" s="87"/>
      <c r="E176" s="266"/>
      <c r="F176" s="266"/>
      <c r="G176" s="381" t="s">
        <v>299</v>
      </c>
      <c r="H176" s="420" t="str">
        <f>CALCULATE_FLOPS(J164:M164,J168:M168,L168,K168,H175)</f>
        <v>#N/A</v>
      </c>
      <c r="I176" s="418"/>
      <c r="J176" s="261"/>
      <c r="K176" s="261"/>
      <c r="L176" s="274"/>
      <c r="M176" s="274"/>
      <c r="N176" s="274"/>
      <c r="O176" s="261"/>
      <c r="P176" s="276"/>
      <c r="Q176" s="222"/>
      <c r="T176" s="3"/>
      <c r="U176" s="3"/>
      <c r="V176" s="3"/>
      <c r="W176" s="3"/>
    </row>
    <row r="177">
      <c r="A177" s="87"/>
      <c r="B177" s="87"/>
      <c r="C177" s="87"/>
      <c r="D177" s="87"/>
      <c r="E177" s="266"/>
      <c r="F177" s="277"/>
      <c r="G177" s="388" t="s">
        <v>288</v>
      </c>
      <c r="H177" s="389" t="str">
        <f>COMPUTE_TIME_MS(H176, H175)</f>
        <v>#N/A</v>
      </c>
      <c r="I177" s="390"/>
      <c r="J177" s="391"/>
      <c r="K177" s="391"/>
      <c r="L177" s="392"/>
      <c r="M177" s="392"/>
      <c r="N177" s="392"/>
      <c r="O177" s="391"/>
      <c r="P177" s="393"/>
      <c r="Q177" s="305"/>
      <c r="T177" s="3"/>
      <c r="U177" s="3"/>
      <c r="V177" s="3"/>
      <c r="W177" s="3"/>
    </row>
    <row r="178">
      <c r="A178" s="87"/>
      <c r="B178" s="87"/>
      <c r="C178" s="87"/>
      <c r="D178" s="87"/>
      <c r="E178" s="266"/>
      <c r="F178" s="384" t="s">
        <v>289</v>
      </c>
      <c r="G178" s="381" t="s">
        <v>290</v>
      </c>
      <c r="H178" s="303">
        <f>IF(Q161,0,P164)+IF(Q165,0,P168)+IF(Q169,0,P172)</f>
        <v>56</v>
      </c>
      <c r="I178" s="261"/>
      <c r="J178" s="261"/>
      <c r="K178" s="261"/>
      <c r="L178" s="274"/>
      <c r="M178" s="274"/>
      <c r="N178" s="274"/>
      <c r="O178" s="261"/>
      <c r="P178" s="276"/>
      <c r="Q178" s="222"/>
      <c r="R178" s="38"/>
      <c r="S178" s="38"/>
      <c r="T178" s="207"/>
      <c r="U178" s="207"/>
      <c r="V178" s="207"/>
      <c r="W178" s="207"/>
      <c r="X178" s="38"/>
      <c r="Y178" s="38"/>
      <c r="Z178" s="38"/>
      <c r="AA178" s="38"/>
      <c r="AB178" s="38"/>
      <c r="AC178" s="38"/>
      <c r="AD178" s="38"/>
      <c r="AE178" s="38"/>
      <c r="AF178" s="38"/>
      <c r="AG178" s="38"/>
      <c r="AH178" s="38"/>
      <c r="AI178" s="38"/>
      <c r="AJ178" s="38"/>
      <c r="AK178" s="38"/>
      <c r="AL178" s="38"/>
      <c r="AM178" s="38"/>
      <c r="AN178" s="38"/>
      <c r="AO178" s="38"/>
      <c r="AP178" s="38"/>
      <c r="AQ178" s="38"/>
      <c r="AR178" s="38"/>
      <c r="AS178" s="38"/>
      <c r="AT178" s="38"/>
    </row>
    <row r="179">
      <c r="A179" s="87"/>
      <c r="B179" s="87"/>
      <c r="C179" s="87"/>
      <c r="D179" s="87"/>
      <c r="E179" s="277"/>
      <c r="F179" s="277"/>
      <c r="G179" s="395" t="s">
        <v>291</v>
      </c>
      <c r="H179" s="422" t="str">
        <f>HBM_TIME_MS(H178)</f>
        <v>#N/A</v>
      </c>
      <c r="I179" s="391"/>
      <c r="J179" s="391"/>
      <c r="K179" s="391"/>
      <c r="L179" s="392"/>
      <c r="M179" s="392"/>
      <c r="N179" s="392"/>
      <c r="O179" s="391"/>
      <c r="P179" s="393"/>
      <c r="Q179" s="305"/>
      <c r="R179" s="38"/>
      <c r="S179" s="38"/>
      <c r="T179" s="207"/>
      <c r="U179" s="207"/>
      <c r="V179" s="207"/>
      <c r="W179" s="207"/>
      <c r="X179" s="38"/>
      <c r="Y179" s="38"/>
      <c r="Z179" s="38"/>
      <c r="AA179" s="38"/>
      <c r="AB179" s="38"/>
      <c r="AC179" s="38"/>
      <c r="AD179" s="38"/>
      <c r="AE179" s="38"/>
      <c r="AF179" s="38"/>
      <c r="AG179" s="38"/>
      <c r="AH179" s="38"/>
      <c r="AI179" s="38"/>
      <c r="AJ179" s="38"/>
      <c r="AK179" s="38"/>
      <c r="AL179" s="38"/>
      <c r="AM179" s="38"/>
      <c r="AN179" s="38"/>
      <c r="AO179" s="38"/>
      <c r="AP179" s="38"/>
      <c r="AQ179" s="38"/>
      <c r="AR179" s="38"/>
      <c r="AS179" s="38"/>
      <c r="AT179" s="38"/>
    </row>
    <row r="180">
      <c r="A180" s="87"/>
      <c r="B180" s="87"/>
      <c r="C180" s="87"/>
      <c r="D180" s="87"/>
      <c r="E180" s="258" t="s">
        <v>301</v>
      </c>
      <c r="F180" s="282" t="s">
        <v>249</v>
      </c>
      <c r="G180" s="260"/>
      <c r="H180" s="261" t="s">
        <v>238</v>
      </c>
      <c r="I180" s="261" t="s">
        <v>239</v>
      </c>
      <c r="J180" s="262"/>
      <c r="K180" s="262" t="s">
        <v>40</v>
      </c>
      <c r="L180" s="262" t="s">
        <v>38</v>
      </c>
      <c r="M180" s="425" t="s">
        <v>125</v>
      </c>
      <c r="N180" s="261" t="s">
        <v>240</v>
      </c>
      <c r="O180" s="263" t="str">
        <f>EXTRACT_ACTIVATION_DTYPE(PARAMS("attn_proj_dtype"))</f>
        <v>bf16</v>
      </c>
      <c r="P180" s="276"/>
      <c r="Q180" s="263" t="b">
        <v>0</v>
      </c>
      <c r="R180" s="38"/>
      <c r="S180" s="38"/>
      <c r="T180" s="38"/>
      <c r="U180" s="38"/>
      <c r="V180" s="38"/>
      <c r="W180" s="38"/>
      <c r="X180" s="38"/>
      <c r="Y180" s="38"/>
      <c r="Z180" s="38"/>
      <c r="AA180" s="38"/>
      <c r="AB180" s="38"/>
      <c r="AC180" s="38"/>
      <c r="AD180" s="38"/>
      <c r="AE180" s="38"/>
      <c r="AF180" s="38"/>
      <c r="AG180" s="38"/>
      <c r="AH180" s="38"/>
      <c r="AI180" s="38"/>
      <c r="AJ180" s="38"/>
      <c r="AK180" s="38"/>
      <c r="AL180" s="38"/>
      <c r="AM180" s="38"/>
      <c r="AN180" s="38"/>
      <c r="AO180" s="38"/>
      <c r="AP180" s="38"/>
      <c r="AQ180" s="38"/>
      <c r="AR180" s="38"/>
      <c r="AS180" s="38"/>
      <c r="AT180" s="38"/>
    </row>
    <row r="181">
      <c r="A181" s="87"/>
      <c r="B181" s="87"/>
      <c r="C181" s="87"/>
      <c r="D181" s="87"/>
      <c r="E181" s="266"/>
      <c r="F181" s="267"/>
      <c r="G181" s="268"/>
      <c r="H181" s="195" t="s">
        <v>242</v>
      </c>
      <c r="I181" s="290" t="s">
        <v>239</v>
      </c>
      <c r="J181" s="289"/>
      <c r="K181" s="289">
        <f t="shared" ref="K181:M181" si="30">PARAMS(K180)</f>
        <v>4096</v>
      </c>
      <c r="L181" s="290">
        <f t="shared" si="30"/>
        <v>1</v>
      </c>
      <c r="M181" s="290">
        <f t="shared" si="30"/>
        <v>7168</v>
      </c>
      <c r="N181" s="290" t="s">
        <v>240</v>
      </c>
      <c r="O181" s="266"/>
      <c r="P181" s="292">
        <f>SIZEOF_IN_MIB(J181:M181, $O180)</f>
        <v>56</v>
      </c>
      <c r="Q181" s="266"/>
      <c r="R181" s="38"/>
      <c r="S181" s="38"/>
      <c r="T181" s="38"/>
      <c r="U181" s="38"/>
      <c r="V181" s="38"/>
      <c r="W181" s="38"/>
      <c r="X181" s="38"/>
      <c r="Y181" s="38"/>
      <c r="Z181" s="38"/>
      <c r="AA181" s="38"/>
      <c r="AB181" s="38"/>
      <c r="AC181" s="38"/>
      <c r="AD181" s="38"/>
      <c r="AE181" s="38"/>
      <c r="AF181" s="38"/>
      <c r="AG181" s="38"/>
      <c r="AH181" s="38"/>
      <c r="AI181" s="38"/>
      <c r="AJ181" s="38"/>
      <c r="AK181" s="38"/>
      <c r="AL181" s="38"/>
      <c r="AM181" s="38"/>
      <c r="AN181" s="38"/>
      <c r="AO181" s="38"/>
      <c r="AP181" s="38"/>
      <c r="AQ181" s="38"/>
      <c r="AR181" s="38"/>
      <c r="AS181" s="38"/>
      <c r="AT181" s="38"/>
    </row>
    <row r="182">
      <c r="A182" s="87"/>
      <c r="B182" s="87"/>
      <c r="C182" s="87"/>
      <c r="D182" s="87"/>
      <c r="E182" s="266"/>
      <c r="F182" s="267"/>
      <c r="G182" s="268"/>
      <c r="H182" s="289" t="s">
        <v>244</v>
      </c>
      <c r="I182" s="289" t="s">
        <v>239</v>
      </c>
      <c r="J182" s="290"/>
      <c r="K182" s="195" t="s">
        <v>143</v>
      </c>
      <c r="L182" s="195"/>
      <c r="M182" s="289"/>
      <c r="N182" s="289" t="s">
        <v>240</v>
      </c>
      <c r="O182" s="266"/>
      <c r="P182" s="292"/>
      <c r="Q182" s="266"/>
      <c r="R182" s="38"/>
      <c r="S182" s="38"/>
      <c r="T182" s="38"/>
      <c r="U182" s="38"/>
      <c r="V182" s="38"/>
      <c r="W182" s="38"/>
      <c r="X182" s="38"/>
      <c r="Y182" s="38"/>
      <c r="Z182" s="38"/>
      <c r="AA182" s="38"/>
      <c r="AB182" s="38"/>
      <c r="AC182" s="38"/>
      <c r="AD182" s="38"/>
      <c r="AE182" s="38"/>
      <c r="AF182" s="38"/>
      <c r="AG182" s="38"/>
      <c r="AH182" s="38"/>
      <c r="AI182" s="38"/>
      <c r="AJ182" s="38"/>
      <c r="AK182" s="38"/>
      <c r="AL182" s="38"/>
      <c r="AM182" s="38"/>
      <c r="AN182" s="38"/>
      <c r="AO182" s="38"/>
      <c r="AP182" s="38"/>
      <c r="AQ182" s="38"/>
      <c r="AR182" s="38"/>
      <c r="AS182" s="38"/>
      <c r="AT182" s="38"/>
    </row>
    <row r="183">
      <c r="A183" s="87"/>
      <c r="B183" s="87"/>
      <c r="C183" s="87"/>
      <c r="D183" s="87"/>
      <c r="E183" s="266"/>
      <c r="F183" s="278"/>
      <c r="G183" s="279"/>
      <c r="H183" s="195" t="s">
        <v>246</v>
      </c>
      <c r="I183" s="289" t="s">
        <v>239</v>
      </c>
      <c r="J183" s="290"/>
      <c r="K183" s="289">
        <f t="shared" ref="K183:M183" si="31">K181/SHARDING(K182)</f>
        <v>256</v>
      </c>
      <c r="L183" s="289">
        <f t="shared" si="31"/>
        <v>1</v>
      </c>
      <c r="M183" s="289">
        <f t="shared" si="31"/>
        <v>7168</v>
      </c>
      <c r="N183" s="289" t="s">
        <v>240</v>
      </c>
      <c r="O183" s="277"/>
      <c r="P183" s="292">
        <f>SIZEOF_IN_MIB(J183:M183, $O180)</f>
        <v>3.5</v>
      </c>
      <c r="Q183" s="277"/>
      <c r="R183" s="38"/>
      <c r="S183" s="38"/>
      <c r="T183" s="38"/>
      <c r="U183" s="38"/>
      <c r="V183" s="38"/>
      <c r="W183" s="38"/>
      <c r="X183" s="38"/>
      <c r="Y183" s="38"/>
      <c r="Z183" s="38"/>
      <c r="AA183" s="38"/>
      <c r="AB183" s="38"/>
      <c r="AC183" s="38"/>
      <c r="AD183" s="38"/>
      <c r="AE183" s="38"/>
      <c r="AF183" s="38"/>
      <c r="AG183" s="38"/>
      <c r="AH183" s="38"/>
      <c r="AI183" s="38"/>
      <c r="AJ183" s="38"/>
      <c r="AK183" s="38"/>
      <c r="AL183" s="38"/>
      <c r="AM183" s="38"/>
      <c r="AN183" s="38"/>
      <c r="AO183" s="38"/>
      <c r="AP183" s="38"/>
      <c r="AQ183" s="38"/>
      <c r="AR183" s="38"/>
      <c r="AS183" s="38"/>
      <c r="AT183" s="38"/>
    </row>
    <row r="184">
      <c r="A184" s="87"/>
      <c r="B184" s="87"/>
      <c r="C184" s="87"/>
      <c r="D184" s="87"/>
      <c r="E184" s="266"/>
      <c r="F184" s="259" t="s">
        <v>253</v>
      </c>
      <c r="G184" s="260"/>
      <c r="H184" s="289" t="s">
        <v>238</v>
      </c>
      <c r="I184" s="289" t="s">
        <v>239</v>
      </c>
      <c r="J184" s="290"/>
      <c r="K184" s="195"/>
      <c r="L184" s="398" t="s">
        <v>125</v>
      </c>
      <c r="M184" s="195" t="s">
        <v>157</v>
      </c>
      <c r="N184" s="289" t="s">
        <v>240</v>
      </c>
      <c r="O184" s="291" t="str">
        <f>EXTRACT_WEIGHT_DTYPE(PARAMS("attn_proj_dtype"))</f>
        <v>bf16</v>
      </c>
      <c r="P184" s="292"/>
      <c r="Q184" s="291" t="b">
        <v>0</v>
      </c>
      <c r="R184" s="38"/>
      <c r="S184" s="38"/>
      <c r="T184" s="38"/>
      <c r="U184" s="38"/>
      <c r="V184" s="38"/>
      <c r="W184" s="38"/>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c r="AT184" s="38"/>
    </row>
    <row r="185">
      <c r="A185" s="87"/>
      <c r="B185" s="87"/>
      <c r="C185" s="87"/>
      <c r="D185" s="87"/>
      <c r="E185" s="266"/>
      <c r="F185" s="267"/>
      <c r="G185" s="268"/>
      <c r="H185" s="195" t="s">
        <v>242</v>
      </c>
      <c r="I185" s="289" t="s">
        <v>239</v>
      </c>
      <c r="J185" s="290"/>
      <c r="K185" s="289"/>
      <c r="L185" s="289">
        <f t="shared" ref="L185:M185" si="32">PARAMS(L184)</f>
        <v>7168</v>
      </c>
      <c r="M185" s="289">
        <f t="shared" si="32"/>
        <v>576</v>
      </c>
      <c r="N185" s="289" t="s">
        <v>240</v>
      </c>
      <c r="O185" s="266"/>
      <c r="P185" s="292">
        <f>SIZEOF_IN_MIB(J185:M185, $O184)</f>
        <v>7.875</v>
      </c>
      <c r="Q185" s="266"/>
      <c r="R185" s="38"/>
      <c r="S185" s="38"/>
      <c r="T185" s="38"/>
      <c r="U185" s="38"/>
      <c r="V185" s="38"/>
      <c r="W185" s="38"/>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c r="AT185" s="38"/>
    </row>
    <row r="186">
      <c r="A186" s="87"/>
      <c r="B186" s="87"/>
      <c r="C186" s="87"/>
      <c r="D186" s="87"/>
      <c r="E186" s="266"/>
      <c r="F186" s="267"/>
      <c r="G186" s="268"/>
      <c r="H186" s="289" t="s">
        <v>244</v>
      </c>
      <c r="I186" s="289" t="s">
        <v>239</v>
      </c>
      <c r="J186" s="290"/>
      <c r="K186" s="290"/>
      <c r="L186" s="289"/>
      <c r="M186" s="289"/>
      <c r="N186" s="289" t="s">
        <v>240</v>
      </c>
      <c r="O186" s="266"/>
      <c r="P186" s="292"/>
      <c r="Q186" s="266"/>
    </row>
    <row r="187">
      <c r="A187" s="87"/>
      <c r="B187" s="87"/>
      <c r="C187" s="87"/>
      <c r="D187" s="87"/>
      <c r="E187" s="266"/>
      <c r="F187" s="278"/>
      <c r="G187" s="279"/>
      <c r="H187" s="274" t="s">
        <v>246</v>
      </c>
      <c r="I187" s="274" t="s">
        <v>239</v>
      </c>
      <c r="J187" s="261"/>
      <c r="K187" s="274"/>
      <c r="L187" s="274">
        <f t="shared" ref="L187:M187" si="33">L185/SHARDING(L186)</f>
        <v>7168</v>
      </c>
      <c r="M187" s="274">
        <f t="shared" si="33"/>
        <v>576</v>
      </c>
      <c r="N187" s="274" t="s">
        <v>240</v>
      </c>
      <c r="O187" s="241"/>
      <c r="P187" s="276">
        <f>SIZEOF_IN_MIB(J187:M187, $O184)</f>
        <v>7.875</v>
      </c>
      <c r="Q187" s="241"/>
    </row>
    <row r="188">
      <c r="A188" s="87"/>
      <c r="B188" s="87"/>
      <c r="C188" s="87"/>
      <c r="D188" s="87"/>
      <c r="E188" s="266"/>
      <c r="F188" s="259" t="s">
        <v>257</v>
      </c>
      <c r="G188" s="260"/>
      <c r="H188" s="271" t="s">
        <v>238</v>
      </c>
      <c r="I188" s="271" t="s">
        <v>239</v>
      </c>
      <c r="J188" s="270"/>
      <c r="K188" s="269" t="s">
        <v>40</v>
      </c>
      <c r="L188" s="269" t="s">
        <v>38</v>
      </c>
      <c r="M188" s="269" t="s">
        <v>157</v>
      </c>
      <c r="N188" s="271" t="s">
        <v>240</v>
      </c>
      <c r="O188" s="399" t="s">
        <v>82</v>
      </c>
      <c r="P188" s="273"/>
      <c r="Q188" s="399" t="b">
        <v>0</v>
      </c>
    </row>
    <row r="189">
      <c r="A189" s="87"/>
      <c r="B189" s="38"/>
      <c r="C189" s="38"/>
      <c r="D189" s="38"/>
      <c r="E189" s="266"/>
      <c r="F189" s="267"/>
      <c r="G189" s="268"/>
      <c r="H189" s="262" t="s">
        <v>242</v>
      </c>
      <c r="I189" s="274" t="s">
        <v>239</v>
      </c>
      <c r="J189" s="261"/>
      <c r="K189" s="274">
        <f t="shared" ref="K189:M189" si="34">PARAMS(K188)</f>
        <v>4096</v>
      </c>
      <c r="L189" s="274">
        <f t="shared" si="34"/>
        <v>1</v>
      </c>
      <c r="M189" s="274">
        <f t="shared" si="34"/>
        <v>576</v>
      </c>
      <c r="N189" s="274" t="s">
        <v>240</v>
      </c>
      <c r="O189" s="275"/>
      <c r="P189" s="276">
        <f>SIZEOF_IN_MIB(K189:M189, $O188)</f>
        <v>4.5</v>
      </c>
      <c r="Q189" s="275"/>
    </row>
    <row r="190">
      <c r="A190" s="38"/>
      <c r="B190" s="38"/>
      <c r="C190" s="38"/>
      <c r="D190" s="38"/>
      <c r="E190" s="266"/>
      <c r="F190" s="267"/>
      <c r="G190" s="268"/>
      <c r="H190" s="271" t="s">
        <v>244</v>
      </c>
      <c r="I190" s="271" t="s">
        <v>239</v>
      </c>
      <c r="J190" s="270"/>
      <c r="K190" s="269" t="s">
        <v>143</v>
      </c>
      <c r="L190" s="269"/>
      <c r="M190" s="271"/>
      <c r="N190" s="271" t="s">
        <v>240</v>
      </c>
      <c r="O190" s="272"/>
      <c r="P190" s="273"/>
      <c r="Q190" s="272"/>
    </row>
    <row r="191">
      <c r="A191" s="87"/>
      <c r="B191" s="87"/>
      <c r="C191" s="87"/>
      <c r="D191" s="87"/>
      <c r="E191" s="266"/>
      <c r="F191" s="278"/>
      <c r="G191" s="279"/>
      <c r="H191" s="274" t="s">
        <v>246</v>
      </c>
      <c r="I191" s="274" t="s">
        <v>239</v>
      </c>
      <c r="J191" s="274"/>
      <c r="K191" s="274">
        <f t="shared" ref="K191:M191" si="35">K189/SHARDING(K190)</f>
        <v>256</v>
      </c>
      <c r="L191" s="274">
        <f t="shared" si="35"/>
        <v>1</v>
      </c>
      <c r="M191" s="274">
        <f t="shared" si="35"/>
        <v>576</v>
      </c>
      <c r="N191" s="274" t="s">
        <v>240</v>
      </c>
      <c r="O191" s="241"/>
      <c r="P191" s="276">
        <f>SIZEOF_IN_MIB(K191:M191, $O188)</f>
        <v>0.28125</v>
      </c>
      <c r="Q191" s="241"/>
    </row>
    <row r="192">
      <c r="A192" s="87"/>
      <c r="B192" s="87"/>
      <c r="C192" s="87"/>
      <c r="D192" s="87"/>
      <c r="E192" s="266"/>
      <c r="F192" s="400" t="s">
        <v>293</v>
      </c>
      <c r="G192" s="385" t="s">
        <v>45</v>
      </c>
      <c r="H192" s="423"/>
      <c r="I192" s="424"/>
      <c r="J192" s="270"/>
      <c r="K192" s="270"/>
      <c r="L192" s="271"/>
      <c r="M192" s="271"/>
      <c r="N192" s="271"/>
      <c r="O192" s="270"/>
      <c r="P192" s="273"/>
      <c r="Q192" s="305"/>
    </row>
    <row r="193">
      <c r="A193" s="87"/>
      <c r="B193" s="87"/>
      <c r="C193" s="87"/>
      <c r="D193" s="87"/>
      <c r="E193" s="266"/>
      <c r="F193" s="277"/>
      <c r="G193" s="385"/>
      <c r="H193" s="274"/>
      <c r="I193" s="418"/>
      <c r="J193" s="261"/>
      <c r="K193" s="261"/>
      <c r="L193" s="274"/>
      <c r="M193" s="274"/>
      <c r="N193" s="274"/>
      <c r="O193" s="261"/>
      <c r="P193" s="276"/>
      <c r="Q193" s="222"/>
    </row>
    <row r="194">
      <c r="A194" s="87"/>
      <c r="B194" s="87"/>
      <c r="C194" s="87"/>
      <c r="D194" s="87"/>
      <c r="E194" s="266"/>
      <c r="F194" s="384" t="s">
        <v>285</v>
      </c>
      <c r="G194" s="385" t="s">
        <v>286</v>
      </c>
      <c r="H194" s="271" t="str">
        <f>VLOOKUP(O180&amp;","&amp;O184,$T$3:$W$12,4, FALSE)</f>
        <v>bf16</v>
      </c>
      <c r="I194" s="419"/>
      <c r="J194" s="270"/>
      <c r="K194" s="270"/>
      <c r="L194" s="271"/>
      <c r="M194" s="271"/>
      <c r="N194" s="271"/>
      <c r="O194" s="270"/>
      <c r="P194" s="273"/>
      <c r="Q194" s="305"/>
    </row>
    <row r="195">
      <c r="A195" s="87"/>
      <c r="B195" s="87"/>
      <c r="C195" s="87"/>
      <c r="D195" s="87"/>
      <c r="E195" s="266"/>
      <c r="F195" s="266"/>
      <c r="G195" s="381" t="s">
        <v>299</v>
      </c>
      <c r="H195" s="420" t="str">
        <f>CALCULATE_FLOPS(J164:M164,J168:M168,L168,K168,H175)</f>
        <v>#N/A</v>
      </c>
      <c r="I195" s="418"/>
      <c r="J195" s="261"/>
      <c r="K195" s="261"/>
      <c r="L195" s="274"/>
      <c r="M195" s="274"/>
      <c r="N195" s="274"/>
      <c r="O195" s="261"/>
      <c r="P195" s="276"/>
      <c r="Q195" s="222"/>
    </row>
    <row r="196">
      <c r="A196" s="87"/>
      <c r="B196" s="87"/>
      <c r="C196" s="87"/>
      <c r="D196" s="87"/>
      <c r="E196" s="266"/>
      <c r="F196" s="277"/>
      <c r="G196" s="388" t="s">
        <v>288</v>
      </c>
      <c r="H196" s="421" t="str">
        <f>COMPUTE_TIME_MS(H195, H194)</f>
        <v>#N/A</v>
      </c>
      <c r="I196" s="390"/>
      <c r="J196" s="391"/>
      <c r="K196" s="391"/>
      <c r="L196" s="392"/>
      <c r="M196" s="392"/>
      <c r="N196" s="392"/>
      <c r="O196" s="391"/>
      <c r="P196" s="393"/>
      <c r="Q196" s="305"/>
    </row>
    <row r="197">
      <c r="A197" s="87"/>
      <c r="B197" s="87"/>
      <c r="C197" s="87"/>
      <c r="D197" s="87"/>
      <c r="E197" s="266"/>
      <c r="F197" s="384" t="s">
        <v>289</v>
      </c>
      <c r="G197" s="381" t="s">
        <v>290</v>
      </c>
      <c r="H197" s="303">
        <f>IF(Q180,0,P183)+IF(Q184,0,P187)+IF(Q188,0,P191)</f>
        <v>11.65625</v>
      </c>
      <c r="I197" s="261"/>
      <c r="J197" s="261"/>
      <c r="K197" s="261"/>
      <c r="L197" s="274"/>
      <c r="M197" s="274"/>
      <c r="N197" s="274"/>
      <c r="O197" s="261"/>
      <c r="P197" s="276"/>
      <c r="Q197" s="222"/>
    </row>
    <row r="198">
      <c r="A198" s="87"/>
      <c r="B198" s="87"/>
      <c r="C198" s="87"/>
      <c r="D198" s="87"/>
      <c r="E198" s="277"/>
      <c r="F198" s="277"/>
      <c r="G198" s="395" t="s">
        <v>291</v>
      </c>
      <c r="H198" s="430" t="str">
        <f>HBM_TIME_MS(H197)</f>
        <v>#N/A</v>
      </c>
      <c r="I198" s="391"/>
      <c r="J198" s="391"/>
      <c r="K198" s="391"/>
      <c r="L198" s="392"/>
      <c r="M198" s="392"/>
      <c r="N198" s="392"/>
      <c r="O198" s="391"/>
      <c r="P198" s="393"/>
      <c r="Q198" s="305"/>
    </row>
    <row r="199">
      <c r="A199" s="87"/>
      <c r="B199" s="87"/>
      <c r="C199" s="87"/>
      <c r="D199" s="87"/>
      <c r="E199" s="431" t="s">
        <v>302</v>
      </c>
      <c r="F199" s="400" t="s">
        <v>303</v>
      </c>
      <c r="G199" s="432" t="s">
        <v>259</v>
      </c>
      <c r="H199" s="433" t="s">
        <v>238</v>
      </c>
      <c r="I199" s="261" t="s">
        <v>239</v>
      </c>
      <c r="J199" s="434" t="str">
        <f t="array" ref="J199:M202">J188:M191</f>
        <v/>
      </c>
      <c r="K199" s="262" t="s">
        <v>40</v>
      </c>
      <c r="L199" s="262" t="s">
        <v>38</v>
      </c>
      <c r="M199" s="262" t="s">
        <v>157</v>
      </c>
      <c r="N199" s="274" t="s">
        <v>240</v>
      </c>
      <c r="O199" s="263" t="s">
        <v>63</v>
      </c>
      <c r="P199" s="435"/>
      <c r="Q199" s="436"/>
    </row>
    <row r="200">
      <c r="A200" s="87"/>
      <c r="B200" s="87"/>
      <c r="C200" s="87"/>
      <c r="D200" s="87"/>
      <c r="E200" s="266"/>
      <c r="F200" s="266"/>
      <c r="G200" s="266"/>
      <c r="H200" s="438" t="s">
        <v>242</v>
      </c>
      <c r="I200" s="270" t="s">
        <v>239</v>
      </c>
      <c r="J200" s="439"/>
      <c r="K200" s="270">
        <v>4096.0</v>
      </c>
      <c r="L200" s="271">
        <v>1.0</v>
      </c>
      <c r="M200" s="271">
        <v>576.0</v>
      </c>
      <c r="N200" s="271" t="s">
        <v>240</v>
      </c>
      <c r="O200" s="272"/>
      <c r="P200" s="440">
        <f>SIZEOF_IN_MIB(J200:M200, O199)</f>
        <v>2.25</v>
      </c>
      <c r="Q200" s="272"/>
    </row>
    <row r="201">
      <c r="A201" s="87"/>
      <c r="B201" s="87"/>
      <c r="C201" s="87"/>
      <c r="D201" s="87"/>
      <c r="E201" s="266"/>
      <c r="F201" s="266"/>
      <c r="G201" s="266"/>
      <c r="H201" s="433" t="s">
        <v>260</v>
      </c>
      <c r="I201" s="261" t="s">
        <v>239</v>
      </c>
      <c r="J201" s="434"/>
      <c r="K201" s="434" t="s">
        <v>143</v>
      </c>
      <c r="L201" s="274"/>
      <c r="M201" s="442"/>
      <c r="N201" s="274" t="s">
        <v>240</v>
      </c>
      <c r="O201" s="275"/>
      <c r="P201" s="443"/>
      <c r="Q201" s="275"/>
    </row>
    <row r="202">
      <c r="A202" s="87"/>
      <c r="B202" s="87"/>
      <c r="C202" s="87"/>
      <c r="D202" s="87"/>
      <c r="E202" s="266"/>
      <c r="F202" s="266"/>
      <c r="G202" s="266"/>
      <c r="H202" s="438" t="s">
        <v>261</v>
      </c>
      <c r="I202" s="270" t="s">
        <v>239</v>
      </c>
      <c r="J202" s="439"/>
      <c r="K202" s="271">
        <v>256.0</v>
      </c>
      <c r="L202" s="271">
        <v>1.0</v>
      </c>
      <c r="M202" s="271">
        <v>576.0</v>
      </c>
      <c r="N202" s="271" t="s">
        <v>240</v>
      </c>
      <c r="O202" s="272"/>
      <c r="P202" s="440">
        <f>SIZEOF_IN_MIB(J202:M202, O199)</f>
        <v>0.140625</v>
      </c>
      <c r="Q202" s="272"/>
    </row>
    <row r="203">
      <c r="A203" s="87"/>
      <c r="B203" s="87"/>
      <c r="C203" s="87"/>
      <c r="D203" s="87"/>
      <c r="E203" s="266"/>
      <c r="F203" s="266"/>
      <c r="G203" s="266"/>
      <c r="H203" s="433" t="s">
        <v>262</v>
      </c>
      <c r="I203" s="261" t="s">
        <v>239</v>
      </c>
      <c r="J203" s="434"/>
      <c r="K203" s="434"/>
      <c r="L203" s="442"/>
      <c r="M203" s="442"/>
      <c r="N203" s="274" t="s">
        <v>240</v>
      </c>
      <c r="O203" s="275"/>
      <c r="P203" s="435"/>
      <c r="Q203" s="275"/>
    </row>
    <row r="204">
      <c r="A204" s="87"/>
      <c r="B204" s="87"/>
      <c r="C204" s="87"/>
      <c r="D204" s="87"/>
      <c r="E204" s="266"/>
      <c r="F204" s="266"/>
      <c r="G204" s="277"/>
      <c r="H204" s="438" t="s">
        <v>261</v>
      </c>
      <c r="I204" s="270" t="s">
        <v>239</v>
      </c>
      <c r="J204" s="439"/>
      <c r="K204" s="271">
        <f t="shared" ref="K204:M204" si="36">K200/SHARDING(K203)</f>
        <v>4096</v>
      </c>
      <c r="L204" s="271">
        <f t="shared" si="36"/>
        <v>1</v>
      </c>
      <c r="M204" s="271">
        <f t="shared" si="36"/>
        <v>576</v>
      </c>
      <c r="N204" s="271" t="s">
        <v>240</v>
      </c>
      <c r="O204" s="280"/>
      <c r="P204" s="440">
        <f>SIZEOF_IN_MIB(J204:M204, O199)</f>
        <v>2.25</v>
      </c>
      <c r="Q204" s="280"/>
    </row>
    <row r="205">
      <c r="A205" s="87"/>
      <c r="B205" s="87"/>
      <c r="C205" s="87"/>
      <c r="D205" s="87"/>
      <c r="E205" s="266"/>
      <c r="F205" s="266"/>
      <c r="G205" s="444" t="s">
        <v>263</v>
      </c>
      <c r="H205" s="445"/>
      <c r="I205" s="371"/>
      <c r="J205" s="371"/>
      <c r="K205" s="371"/>
      <c r="L205" s="446"/>
      <c r="M205" s="446"/>
      <c r="N205" s="446"/>
      <c r="O205" s="371"/>
      <c r="P205" s="447"/>
      <c r="Q205" s="371"/>
    </row>
    <row r="206">
      <c r="A206" s="87"/>
      <c r="B206" s="87"/>
      <c r="C206" s="87"/>
      <c r="D206" s="87"/>
      <c r="E206" s="266"/>
      <c r="F206" s="266"/>
      <c r="G206" s="448" t="s">
        <v>264</v>
      </c>
      <c r="H206" s="449">
        <f>SHARDING(K201)*SHARDING(L201)*SHARDING(M201)</f>
        <v>16</v>
      </c>
      <c r="I206" s="439"/>
      <c r="J206" s="439"/>
      <c r="K206" s="439"/>
      <c r="L206" s="450"/>
      <c r="M206" s="450"/>
      <c r="N206" s="450"/>
      <c r="O206" s="439"/>
      <c r="P206" s="451"/>
      <c r="Q206" s="439"/>
    </row>
    <row r="207">
      <c r="A207" s="87"/>
      <c r="B207" s="87"/>
      <c r="C207" s="87"/>
      <c r="D207" s="87"/>
      <c r="E207" s="266"/>
      <c r="F207" s="266"/>
      <c r="G207" s="448" t="s">
        <v>265</v>
      </c>
      <c r="H207" s="452">
        <f>P202 * (H206-1)</f>
        <v>2.109375</v>
      </c>
      <c r="I207" s="434"/>
      <c r="J207" s="434"/>
      <c r="K207" s="434"/>
      <c r="L207" s="442"/>
      <c r="M207" s="442"/>
      <c r="N207" s="442"/>
      <c r="O207" s="434"/>
      <c r="P207" s="443"/>
      <c r="Q207" s="434"/>
    </row>
    <row r="208">
      <c r="A208" s="87"/>
      <c r="B208" s="87"/>
      <c r="C208" s="87"/>
      <c r="D208" s="87"/>
      <c r="E208" s="266"/>
      <c r="F208" s="266"/>
      <c r="G208" s="448" t="s">
        <v>266</v>
      </c>
      <c r="H208" s="453">
        <f>H207*H206</f>
        <v>33.75</v>
      </c>
      <c r="I208" s="439"/>
      <c r="J208" s="439"/>
      <c r="K208" s="439"/>
      <c r="L208" s="450"/>
      <c r="M208" s="450"/>
      <c r="N208" s="450"/>
      <c r="O208" s="439"/>
      <c r="P208" s="451"/>
      <c r="Q208" s="439"/>
    </row>
    <row r="209">
      <c r="A209" s="87"/>
      <c r="B209" s="87"/>
      <c r="C209" s="87"/>
      <c r="D209" s="87"/>
      <c r="E209" s="266"/>
      <c r="F209" s="266"/>
      <c r="G209" s="448" t="s">
        <v>267</v>
      </c>
      <c r="H209" s="433" t="str">
        <f>IFS(H206=8,12,
H206=4,4,
H206=2,1,
H206=1,0,
TRUE,NA())</f>
        <v>#N/A</v>
      </c>
      <c r="I209" s="434"/>
      <c r="J209" s="434"/>
      <c r="K209" s="434"/>
      <c r="L209" s="442"/>
      <c r="M209" s="442"/>
      <c r="N209" s="442"/>
      <c r="O209" s="434"/>
      <c r="P209" s="443"/>
      <c r="Q209" s="434"/>
    </row>
    <row r="210">
      <c r="A210" s="87"/>
      <c r="B210" s="87"/>
      <c r="C210" s="87"/>
      <c r="D210" s="87"/>
      <c r="E210" s="266"/>
      <c r="F210" s="266"/>
      <c r="G210" s="454" t="s">
        <v>268</v>
      </c>
      <c r="H210" s="455">
        <v>1.0</v>
      </c>
      <c r="I210" s="439"/>
      <c r="J210" s="439"/>
      <c r="K210" s="439"/>
      <c r="L210" s="450"/>
      <c r="M210" s="450"/>
      <c r="N210" s="450"/>
      <c r="O210" s="439"/>
      <c r="P210" s="451"/>
      <c r="Q210" s="439"/>
    </row>
    <row r="211">
      <c r="A211" s="87"/>
      <c r="B211" s="87"/>
      <c r="C211" s="87"/>
      <c r="D211" s="87"/>
      <c r="E211" s="266"/>
      <c r="F211" s="266"/>
      <c r="G211" s="456" t="s">
        <v>269</v>
      </c>
      <c r="H211" s="457" t="str">
        <f>ALL_GATHER_CHIP2CHIP_TIME_MS2(H208 * H210, H209)</f>
        <v>#N/A</v>
      </c>
      <c r="I211" s="434"/>
      <c r="J211" s="434"/>
      <c r="K211" s="434"/>
      <c r="L211" s="442"/>
      <c r="M211" s="442"/>
      <c r="N211" s="442"/>
      <c r="O211" s="434"/>
      <c r="P211" s="443"/>
      <c r="Q211" s="434"/>
    </row>
    <row r="212">
      <c r="A212" s="87"/>
      <c r="B212" s="87"/>
      <c r="C212" s="87"/>
      <c r="D212" s="87"/>
      <c r="E212" s="266"/>
      <c r="F212" s="266"/>
      <c r="G212" s="454"/>
      <c r="H212" s="458"/>
      <c r="I212" s="439"/>
      <c r="J212" s="439"/>
      <c r="K212" s="439"/>
      <c r="L212" s="450"/>
      <c r="M212" s="450"/>
      <c r="N212" s="450"/>
      <c r="O212" s="439"/>
      <c r="P212" s="451"/>
      <c r="Q212" s="439"/>
    </row>
    <row r="213">
      <c r="A213" s="87"/>
      <c r="B213" s="87"/>
      <c r="C213" s="87"/>
      <c r="D213" s="87"/>
      <c r="E213" s="266"/>
      <c r="F213" s="266"/>
      <c r="G213" s="444" t="s">
        <v>270</v>
      </c>
      <c r="H213" s="445"/>
      <c r="I213" s="371"/>
      <c r="J213" s="371"/>
      <c r="K213" s="371"/>
      <c r="L213" s="446"/>
      <c r="M213" s="446"/>
      <c r="N213" s="446"/>
      <c r="O213" s="371"/>
      <c r="P213" s="447"/>
      <c r="Q213" s="371"/>
    </row>
    <row r="214">
      <c r="A214" s="87"/>
      <c r="B214" s="87"/>
      <c r="C214" s="87"/>
      <c r="D214" s="87"/>
      <c r="E214" s="266"/>
      <c r="F214" s="266"/>
      <c r="G214" s="459" t="s">
        <v>271</v>
      </c>
      <c r="H214" s="460" t="s">
        <v>264</v>
      </c>
      <c r="I214" s="439"/>
      <c r="J214" s="461" t="str">
        <f>SHARDING(K201)*SHARDING(L201)*SHARDING(M201)/HW_SPEC("# of TensorCore per Chip")</f>
        <v>#N/A</v>
      </c>
      <c r="K214" s="439"/>
      <c r="L214" s="450"/>
      <c r="M214" s="450"/>
      <c r="N214" s="450"/>
      <c r="O214" s="439"/>
      <c r="P214" s="451"/>
      <c r="Q214" s="439"/>
    </row>
    <row r="215">
      <c r="A215" s="87"/>
      <c r="B215" s="87"/>
      <c r="C215" s="87"/>
      <c r="D215" s="87"/>
      <c r="E215" s="266"/>
      <c r="F215" s="266"/>
      <c r="G215" s="266"/>
      <c r="H215" s="462" t="s">
        <v>265</v>
      </c>
      <c r="I215" s="434"/>
      <c r="J215" s="452" t="str">
        <f>P202 * HW_SPEC("# of TensorCore per Chip") * (J214-1)</f>
        <v>#N/A</v>
      </c>
      <c r="K215" s="434"/>
      <c r="L215" s="442"/>
      <c r="M215" s="442"/>
      <c r="N215" s="442"/>
      <c r="O215" s="434"/>
      <c r="P215" s="443"/>
      <c r="Q215" s="434"/>
    </row>
    <row r="216">
      <c r="A216" s="87"/>
      <c r="B216" s="87"/>
      <c r="C216" s="87"/>
      <c r="D216" s="87"/>
      <c r="E216" s="266"/>
      <c r="F216" s="266"/>
      <c r="G216" s="266"/>
      <c r="H216" s="460" t="s">
        <v>266</v>
      </c>
      <c r="I216" s="439"/>
      <c r="J216" s="453" t="str">
        <f>J215*J214</f>
        <v>#N/A</v>
      </c>
      <c r="K216" s="439"/>
      <c r="L216" s="450"/>
      <c r="M216" s="450"/>
      <c r="N216" s="450"/>
      <c r="O216" s="439"/>
      <c r="P216" s="451"/>
      <c r="Q216" s="439"/>
    </row>
    <row r="217">
      <c r="A217" s="87"/>
      <c r="B217" s="87"/>
      <c r="C217" s="87"/>
      <c r="D217" s="87"/>
      <c r="E217" s="266"/>
      <c r="F217" s="266"/>
      <c r="G217" s="266"/>
      <c r="H217" s="462" t="s">
        <v>267</v>
      </c>
      <c r="I217" s="434"/>
      <c r="J217" s="463" t="str">
        <f>IFS(J214=8,12,
J214=4,4,
J214=2,1,
J214=1,0,
TRUE,NA())</f>
        <v>#N/A</v>
      </c>
      <c r="K217" s="434"/>
      <c r="L217" s="442"/>
      <c r="M217" s="442"/>
      <c r="N217" s="442"/>
      <c r="O217" s="434"/>
      <c r="P217" s="443"/>
      <c r="Q217" s="434"/>
    </row>
    <row r="218">
      <c r="A218" s="87"/>
      <c r="B218" s="87"/>
      <c r="C218" s="87"/>
      <c r="D218" s="87"/>
      <c r="E218" s="266"/>
      <c r="F218" s="266"/>
      <c r="G218" s="266"/>
      <c r="H218" s="458" t="s">
        <v>268</v>
      </c>
      <c r="I218" s="439"/>
      <c r="J218" s="270">
        <v>2.0</v>
      </c>
      <c r="K218" s="439"/>
      <c r="L218" s="450"/>
      <c r="M218" s="450"/>
      <c r="N218" s="450"/>
      <c r="O218" s="439"/>
      <c r="P218" s="451"/>
      <c r="Q218" s="439"/>
    </row>
    <row r="219">
      <c r="A219" s="87"/>
      <c r="B219" s="87"/>
      <c r="C219" s="87"/>
      <c r="D219" s="87"/>
      <c r="E219" s="266"/>
      <c r="F219" s="266"/>
      <c r="G219" s="277"/>
      <c r="H219" s="462" t="s">
        <v>269</v>
      </c>
      <c r="I219" s="434"/>
      <c r="J219" s="464" t="str">
        <f>ALL_GATHER_CHIP2CHIP_TIME_MS2(J216 * J218, J217)</f>
        <v>#N/A</v>
      </c>
      <c r="K219" s="434"/>
      <c r="L219" s="442"/>
      <c r="M219" s="442"/>
      <c r="N219" s="442"/>
      <c r="O219" s="434"/>
      <c r="P219" s="443"/>
      <c r="Q219" s="434"/>
    </row>
    <row r="220">
      <c r="A220" s="87"/>
      <c r="B220" s="87"/>
      <c r="C220" s="87"/>
      <c r="D220" s="87"/>
      <c r="E220" s="266"/>
      <c r="F220" s="266"/>
      <c r="G220" s="459" t="s">
        <v>272</v>
      </c>
      <c r="H220" s="460" t="s">
        <v>264</v>
      </c>
      <c r="I220" s="439"/>
      <c r="J220" s="465" t="str">
        <f>HW_SPEC("# of TensorCore per Chip")</f>
        <v>#N/A</v>
      </c>
      <c r="K220" s="439"/>
      <c r="L220" s="450"/>
      <c r="M220" s="450"/>
      <c r="N220" s="450"/>
      <c r="O220" s="439"/>
      <c r="P220" s="451"/>
      <c r="Q220" s="439"/>
    </row>
    <row r="221">
      <c r="A221" s="87"/>
      <c r="B221" s="87"/>
      <c r="C221" s="87"/>
      <c r="D221" s="87"/>
      <c r="E221" s="266"/>
      <c r="F221" s="266"/>
      <c r="G221" s="266"/>
      <c r="H221" s="462" t="s">
        <v>265</v>
      </c>
      <c r="I221" s="434"/>
      <c r="J221" s="452" t="str">
        <f>P202*J214 * (J220-1)</f>
        <v>#N/A</v>
      </c>
      <c r="K221" s="434"/>
      <c r="L221" s="442"/>
      <c r="M221" s="442"/>
      <c r="N221" s="442"/>
      <c r="O221" s="434"/>
      <c r="P221" s="443"/>
      <c r="Q221" s="434"/>
    </row>
    <row r="222">
      <c r="A222" s="87"/>
      <c r="B222" s="87"/>
      <c r="C222" s="87"/>
      <c r="D222" s="87"/>
      <c r="E222" s="266"/>
      <c r="F222" s="266"/>
      <c r="G222" s="266"/>
      <c r="H222" s="460" t="s">
        <v>266</v>
      </c>
      <c r="I222" s="439"/>
      <c r="J222" s="453" t="str">
        <f>J221*J220</f>
        <v>#N/A</v>
      </c>
      <c r="K222" s="439"/>
      <c r="L222" s="450"/>
      <c r="M222" s="450"/>
      <c r="N222" s="450"/>
      <c r="O222" s="439"/>
      <c r="P222" s="451"/>
      <c r="Q222" s="439"/>
    </row>
    <row r="223">
      <c r="A223" s="87"/>
      <c r="B223" s="87"/>
      <c r="C223" s="87"/>
      <c r="D223" s="87"/>
      <c r="E223" s="266"/>
      <c r="F223" s="266"/>
      <c r="G223" s="266"/>
      <c r="H223" s="462" t="s">
        <v>269</v>
      </c>
      <c r="I223" s="434"/>
      <c r="J223" s="466" t="str">
        <f>ALL_GATHER_CORE2CORE_TIME_MS(J222)</f>
        <v>#N/A</v>
      </c>
      <c r="K223" s="434"/>
      <c r="L223" s="442"/>
      <c r="M223" s="442"/>
      <c r="N223" s="442"/>
      <c r="O223" s="434"/>
      <c r="P223" s="443"/>
      <c r="Q223" s="434"/>
    </row>
    <row r="224">
      <c r="A224" s="87"/>
      <c r="B224" s="87"/>
      <c r="C224" s="87"/>
      <c r="D224" s="87"/>
      <c r="E224" s="266"/>
      <c r="F224" s="266"/>
      <c r="G224" s="277"/>
      <c r="H224" s="467" t="s">
        <v>304</v>
      </c>
      <c r="I224" s="439"/>
      <c r="J224" s="468" t="str">
        <f>J223/J214</f>
        <v>#N/A</v>
      </c>
      <c r="K224" s="439"/>
      <c r="L224" s="450"/>
      <c r="M224" s="450"/>
      <c r="N224" s="450"/>
      <c r="O224" s="439"/>
      <c r="P224" s="451"/>
      <c r="Q224" s="439"/>
    </row>
    <row r="225">
      <c r="A225" s="87"/>
      <c r="B225" s="87"/>
      <c r="C225" s="87"/>
      <c r="D225" s="87"/>
      <c r="E225" s="266"/>
      <c r="F225" s="266"/>
      <c r="G225" s="456" t="s">
        <v>274</v>
      </c>
      <c r="H225" s="469" t="str">
        <f>J219+J224</f>
        <v>#N/A</v>
      </c>
      <c r="I225" s="434"/>
      <c r="J225" s="470"/>
      <c r="K225" s="434"/>
      <c r="L225" s="442"/>
      <c r="M225" s="442"/>
      <c r="N225" s="442"/>
      <c r="O225" s="434"/>
      <c r="P225" s="443"/>
      <c r="Q225" s="434"/>
    </row>
    <row r="226">
      <c r="A226" s="87"/>
      <c r="B226" s="87"/>
      <c r="C226" s="87"/>
      <c r="D226" s="87"/>
      <c r="E226" s="266"/>
      <c r="F226" s="266"/>
      <c r="G226" s="454"/>
      <c r="H226" s="471"/>
      <c r="I226" s="439"/>
      <c r="J226" s="472"/>
      <c r="K226" s="439"/>
      <c r="L226" s="450"/>
      <c r="M226" s="450"/>
      <c r="N226" s="450"/>
      <c r="O226" s="439"/>
      <c r="P226" s="451"/>
      <c r="Q226" s="439"/>
    </row>
    <row r="227">
      <c r="A227" s="87"/>
      <c r="B227" s="87"/>
      <c r="C227" s="87"/>
      <c r="D227" s="87"/>
      <c r="E227" s="266"/>
      <c r="F227" s="266"/>
      <c r="G227" s="473" t="s">
        <v>280</v>
      </c>
      <c r="H227" s="370" t="s">
        <v>281</v>
      </c>
      <c r="I227" s="371"/>
      <c r="J227" s="371"/>
      <c r="K227" s="371"/>
      <c r="L227" s="446"/>
      <c r="M227" s="446"/>
      <c r="N227" s="446"/>
      <c r="O227" s="371"/>
      <c r="P227" s="447"/>
      <c r="Q227" s="371"/>
    </row>
    <row r="228">
      <c r="A228" s="87"/>
      <c r="B228" s="87"/>
      <c r="C228" s="87"/>
      <c r="D228" s="87"/>
      <c r="E228" s="266"/>
      <c r="F228" s="266"/>
      <c r="G228" s="473" t="s">
        <v>298</v>
      </c>
      <c r="H228" s="474">
        <f>IFS(H227=G205,H211,
H227=G213,H225 ,
TRUE,0)</f>
        <v>0</v>
      </c>
      <c r="I228" s="371"/>
      <c r="J228" s="371"/>
      <c r="K228" s="371"/>
      <c r="L228" s="446"/>
      <c r="M228" s="446"/>
      <c r="N228" s="446"/>
      <c r="O228" s="371"/>
      <c r="P228" s="475"/>
      <c r="Q228" s="371"/>
    </row>
    <row r="229">
      <c r="A229" s="87"/>
      <c r="B229" s="87"/>
      <c r="C229" s="87"/>
      <c r="D229" s="87"/>
      <c r="E229" s="258" t="s">
        <v>305</v>
      </c>
      <c r="F229" s="282" t="s">
        <v>249</v>
      </c>
      <c r="G229" s="260"/>
      <c r="H229" s="290" t="s">
        <v>238</v>
      </c>
      <c r="I229" s="290" t="s">
        <v>239</v>
      </c>
      <c r="J229" s="195" t="s">
        <v>40</v>
      </c>
      <c r="K229" s="195" t="s">
        <v>38</v>
      </c>
      <c r="L229" s="195" t="s">
        <v>154</v>
      </c>
      <c r="M229" s="398" t="s">
        <v>145</v>
      </c>
      <c r="N229" s="290" t="s">
        <v>240</v>
      </c>
      <c r="O229" s="291" t="str">
        <f>PARAMS("attn_kv_k_dtype")</f>
        <v>bf16</v>
      </c>
      <c r="P229" s="292"/>
      <c r="Q229" s="291" t="b">
        <v>0</v>
      </c>
    </row>
    <row r="230">
      <c r="A230" s="87"/>
      <c r="B230" s="87"/>
      <c r="C230" s="87"/>
      <c r="D230" s="87"/>
      <c r="E230" s="266"/>
      <c r="F230" s="267"/>
      <c r="G230" s="268"/>
      <c r="H230" s="195" t="s">
        <v>242</v>
      </c>
      <c r="I230" s="290" t="s">
        <v>239</v>
      </c>
      <c r="J230" s="289">
        <f t="shared" ref="J230:M230" si="37">PARAMS(J229)</f>
        <v>4096</v>
      </c>
      <c r="K230" s="290">
        <f t="shared" si="37"/>
        <v>1</v>
      </c>
      <c r="L230" s="290">
        <f t="shared" si="37"/>
        <v>128</v>
      </c>
      <c r="M230" s="290">
        <f t="shared" si="37"/>
        <v>512</v>
      </c>
      <c r="N230" s="290" t="s">
        <v>240</v>
      </c>
      <c r="O230" s="266"/>
      <c r="P230" s="292">
        <f>SIZEOF_IN_MIB(J230:M230, $O229)</f>
        <v>512</v>
      </c>
      <c r="Q230" s="266"/>
    </row>
    <row r="231">
      <c r="A231" s="87"/>
      <c r="B231" s="87"/>
      <c r="C231" s="87"/>
      <c r="D231" s="87"/>
      <c r="E231" s="266"/>
      <c r="F231" s="267"/>
      <c r="G231" s="268"/>
      <c r="H231" s="289" t="s">
        <v>244</v>
      </c>
      <c r="I231" s="289" t="s">
        <v>239</v>
      </c>
      <c r="J231" s="195" t="s">
        <v>143</v>
      </c>
      <c r="K231" s="195"/>
      <c r="L231" s="195"/>
      <c r="M231" s="289"/>
      <c r="N231" s="289" t="s">
        <v>240</v>
      </c>
      <c r="O231" s="266"/>
      <c r="P231" s="292"/>
      <c r="Q231" s="266"/>
    </row>
    <row r="232">
      <c r="A232" s="87"/>
      <c r="B232" s="87"/>
      <c r="C232" s="87"/>
      <c r="D232" s="87"/>
      <c r="E232" s="266"/>
      <c r="F232" s="278"/>
      <c r="G232" s="279"/>
      <c r="H232" s="195" t="s">
        <v>246</v>
      </c>
      <c r="I232" s="289" t="s">
        <v>239</v>
      </c>
      <c r="J232" s="289">
        <f t="shared" ref="J232:M232" si="38">J230/SHARDING(J231)</f>
        <v>256</v>
      </c>
      <c r="K232" s="289">
        <f t="shared" si="38"/>
        <v>1</v>
      </c>
      <c r="L232" s="289">
        <f t="shared" si="38"/>
        <v>128</v>
      </c>
      <c r="M232" s="289">
        <f t="shared" si="38"/>
        <v>512</v>
      </c>
      <c r="N232" s="289" t="s">
        <v>240</v>
      </c>
      <c r="O232" s="277"/>
      <c r="P232" s="292">
        <f>SIZEOF_IN_MIB(J232:M232, $O229)</f>
        <v>32</v>
      </c>
      <c r="Q232" s="277"/>
    </row>
    <row r="233">
      <c r="A233" s="87"/>
      <c r="B233" s="87"/>
      <c r="C233" s="87"/>
      <c r="D233" s="87"/>
      <c r="E233" s="266"/>
      <c r="F233" s="259" t="s">
        <v>253</v>
      </c>
      <c r="G233" s="260"/>
      <c r="H233" s="289" t="s">
        <v>238</v>
      </c>
      <c r="I233" s="289" t="s">
        <v>239</v>
      </c>
      <c r="J233" s="290"/>
      <c r="K233" s="195" t="s">
        <v>40</v>
      </c>
      <c r="L233" s="195" t="s">
        <v>42</v>
      </c>
      <c r="M233" s="398" t="s">
        <v>145</v>
      </c>
      <c r="N233" s="289" t="s">
        <v>240</v>
      </c>
      <c r="O233" s="291" t="str">
        <f>PARAMS("kv_dtype")</f>
        <v>fp8</v>
      </c>
      <c r="P233" s="292"/>
      <c r="Q233" s="291" t="b">
        <v>0</v>
      </c>
    </row>
    <row r="234">
      <c r="E234" s="266"/>
      <c r="F234" s="267"/>
      <c r="G234" s="268"/>
      <c r="H234" s="195" t="s">
        <v>242</v>
      </c>
      <c r="I234" s="289" t="s">
        <v>239</v>
      </c>
      <c r="J234" s="290"/>
      <c r="K234" s="289">
        <f t="shared" ref="K234:M234" si="39">PARAMS(K233)</f>
        <v>4096</v>
      </c>
      <c r="L234" s="289">
        <f t="shared" si="39"/>
        <v>5120</v>
      </c>
      <c r="M234" s="289">
        <f t="shared" si="39"/>
        <v>512</v>
      </c>
      <c r="N234" s="289" t="s">
        <v>240</v>
      </c>
      <c r="O234" s="266"/>
      <c r="P234" s="292">
        <f>SIZEOF_IN_MIB(J234:M234, $O233)</f>
        <v>10240</v>
      </c>
      <c r="Q234" s="266"/>
    </row>
    <row r="235">
      <c r="E235" s="266"/>
      <c r="F235" s="267"/>
      <c r="G235" s="268"/>
      <c r="H235" s="289" t="s">
        <v>244</v>
      </c>
      <c r="I235" s="289" t="s">
        <v>239</v>
      </c>
      <c r="J235" s="290"/>
      <c r="K235" s="195" t="s">
        <v>143</v>
      </c>
      <c r="L235" s="289"/>
      <c r="M235" s="289"/>
      <c r="N235" s="289" t="s">
        <v>240</v>
      </c>
      <c r="O235" s="266"/>
      <c r="P235" s="292"/>
      <c r="Q235" s="266"/>
    </row>
    <row r="236">
      <c r="E236" s="266"/>
      <c r="F236" s="278"/>
      <c r="G236" s="279"/>
      <c r="H236" s="274" t="s">
        <v>246</v>
      </c>
      <c r="I236" s="274" t="s">
        <v>239</v>
      </c>
      <c r="J236" s="261"/>
      <c r="K236" s="274">
        <f t="shared" ref="K236:M236" si="40">K234/SHARDING(K235)</f>
        <v>256</v>
      </c>
      <c r="L236" s="274">
        <f t="shared" si="40"/>
        <v>5120</v>
      </c>
      <c r="M236" s="274">
        <f t="shared" si="40"/>
        <v>512</v>
      </c>
      <c r="N236" s="274" t="s">
        <v>240</v>
      </c>
      <c r="O236" s="241"/>
      <c r="P236" s="276">
        <f>SIZEOF_IN_MIB(J236:M236, $O233)</f>
        <v>640</v>
      </c>
      <c r="Q236" s="241"/>
    </row>
    <row r="237">
      <c r="E237" s="266"/>
      <c r="F237" s="259" t="s">
        <v>257</v>
      </c>
      <c r="G237" s="260"/>
      <c r="H237" s="271" t="s">
        <v>238</v>
      </c>
      <c r="I237" s="271" t="s">
        <v>239</v>
      </c>
      <c r="J237" s="269" t="s">
        <v>40</v>
      </c>
      <c r="K237" s="269" t="s">
        <v>38</v>
      </c>
      <c r="L237" s="269" t="s">
        <v>42</v>
      </c>
      <c r="M237" s="269" t="s">
        <v>154</v>
      </c>
      <c r="N237" s="271" t="s">
        <v>240</v>
      </c>
      <c r="O237" s="399" t="s">
        <v>82</v>
      </c>
      <c r="P237" s="273"/>
      <c r="Q237" s="399" t="b">
        <v>1</v>
      </c>
    </row>
    <row r="238">
      <c r="E238" s="266"/>
      <c r="F238" s="267"/>
      <c r="G238" s="268"/>
      <c r="H238" s="262" t="s">
        <v>242</v>
      </c>
      <c r="I238" s="274" t="s">
        <v>239</v>
      </c>
      <c r="J238" s="274">
        <f t="shared" ref="J238:M238" si="41">PARAMS(J237)</f>
        <v>4096</v>
      </c>
      <c r="K238" s="274">
        <f t="shared" si="41"/>
        <v>1</v>
      </c>
      <c r="L238" s="274">
        <f t="shared" si="41"/>
        <v>5120</v>
      </c>
      <c r="M238" s="274">
        <f t="shared" si="41"/>
        <v>128</v>
      </c>
      <c r="N238" s="274" t="s">
        <v>240</v>
      </c>
      <c r="O238" s="275"/>
      <c r="P238" s="276">
        <f>SIZEOF_IN_MIB(J238:M238, $O237)</f>
        <v>5120</v>
      </c>
      <c r="Q238" s="275"/>
    </row>
    <row r="239">
      <c r="E239" s="266"/>
      <c r="F239" s="267"/>
      <c r="G239" s="268"/>
      <c r="H239" s="271" t="s">
        <v>244</v>
      </c>
      <c r="I239" s="271" t="s">
        <v>239</v>
      </c>
      <c r="J239" s="269" t="s">
        <v>143</v>
      </c>
      <c r="K239" s="269"/>
      <c r="L239" s="269"/>
      <c r="M239" s="271"/>
      <c r="N239" s="271" t="s">
        <v>240</v>
      </c>
      <c r="O239" s="272"/>
      <c r="P239" s="273"/>
      <c r="Q239" s="272"/>
    </row>
    <row r="240">
      <c r="E240" s="266"/>
      <c r="F240" s="278"/>
      <c r="G240" s="279"/>
      <c r="H240" s="274" t="s">
        <v>246</v>
      </c>
      <c r="I240" s="274" t="s">
        <v>239</v>
      </c>
      <c r="J240" s="274">
        <f t="shared" ref="J240:M240" si="42">J238/SHARDING(J239)</f>
        <v>256</v>
      </c>
      <c r="K240" s="274">
        <f t="shared" si="42"/>
        <v>1</v>
      </c>
      <c r="L240" s="274">
        <f t="shared" si="42"/>
        <v>5120</v>
      </c>
      <c r="M240" s="274">
        <f t="shared" si="42"/>
        <v>128</v>
      </c>
      <c r="N240" s="274" t="s">
        <v>240</v>
      </c>
      <c r="O240" s="241"/>
      <c r="P240" s="276">
        <f>SIZEOF_IN_MIB(J240:M240, $O237)</f>
        <v>320</v>
      </c>
      <c r="Q240" s="241"/>
    </row>
    <row r="241">
      <c r="E241" s="266"/>
      <c r="F241" s="400" t="s">
        <v>293</v>
      </c>
      <c r="G241" s="385" t="s">
        <v>45</v>
      </c>
      <c r="H241" s="476" t="s">
        <v>306</v>
      </c>
      <c r="I241" s="270"/>
      <c r="J241" s="270"/>
      <c r="K241" s="270"/>
      <c r="L241" s="271"/>
      <c r="M241" s="271"/>
      <c r="N241" s="271"/>
      <c r="O241" s="477"/>
      <c r="P241" s="273"/>
      <c r="Q241" s="477"/>
    </row>
    <row r="242">
      <c r="E242" s="266"/>
      <c r="F242" s="277"/>
      <c r="G242" s="385"/>
      <c r="H242" s="274"/>
      <c r="I242" s="418"/>
      <c r="J242" s="261"/>
      <c r="K242" s="261"/>
      <c r="L242" s="274"/>
      <c r="M242" s="274"/>
      <c r="N242" s="274"/>
      <c r="O242" s="261"/>
      <c r="P242" s="276"/>
      <c r="Q242" s="222"/>
    </row>
    <row r="243">
      <c r="E243" s="266"/>
      <c r="F243" s="384" t="s">
        <v>285</v>
      </c>
      <c r="G243" s="385" t="s">
        <v>286</v>
      </c>
      <c r="H243" s="271" t="str">
        <f>VLOOKUP(O229&amp;","&amp;O233,$T$3:$W$12,4, FALSE)</f>
        <v>bf16</v>
      </c>
      <c r="I243" s="419"/>
      <c r="J243" s="270"/>
      <c r="K243" s="270"/>
      <c r="L243" s="271"/>
      <c r="M243" s="271"/>
      <c r="N243" s="271"/>
      <c r="O243" s="270"/>
      <c r="P243" s="273"/>
      <c r="Q243" s="305"/>
    </row>
    <row r="244">
      <c r="E244" s="266"/>
      <c r="F244" s="266"/>
      <c r="G244" s="381" t="s">
        <v>299</v>
      </c>
      <c r="H244" s="420" t="str">
        <f>CALCULATE_FLOPS(J232:M232,J236:M236,M236,K236,H243)</f>
        <v>#N/A</v>
      </c>
      <c r="I244" s="418"/>
      <c r="J244" s="261"/>
      <c r="K244" s="261"/>
      <c r="L244" s="274"/>
      <c r="M244" s="274"/>
      <c r="N244" s="274"/>
      <c r="O244" s="261"/>
      <c r="P244" s="276"/>
      <c r="Q244" s="222"/>
    </row>
    <row r="245">
      <c r="E245" s="266"/>
      <c r="F245" s="277"/>
      <c r="G245" s="388" t="s">
        <v>288</v>
      </c>
      <c r="H245" s="389" t="str">
        <f>COMPUTE_TIME_MS(H244, H243)</f>
        <v>#N/A</v>
      </c>
      <c r="I245" s="390"/>
      <c r="J245" s="391"/>
      <c r="K245" s="391"/>
      <c r="L245" s="392"/>
      <c r="M245" s="392"/>
      <c r="N245" s="392"/>
      <c r="O245" s="391"/>
      <c r="P245" s="393"/>
      <c r="Q245" s="305"/>
    </row>
    <row r="246">
      <c r="E246" s="266"/>
      <c r="F246" s="384" t="s">
        <v>289</v>
      </c>
      <c r="G246" s="381" t="s">
        <v>290</v>
      </c>
      <c r="H246" s="303">
        <f>IF(Q229,0,P232)+IF(Q233,0,P236)+IF(Q237,0,P240)</f>
        <v>672</v>
      </c>
      <c r="I246" s="261"/>
      <c r="J246" s="261"/>
      <c r="K246" s="261"/>
      <c r="L246" s="274"/>
      <c r="M246" s="274"/>
      <c r="N246" s="274"/>
      <c r="O246" s="261"/>
      <c r="P246" s="276"/>
      <c r="Q246" s="222"/>
    </row>
    <row r="247">
      <c r="E247" s="277"/>
      <c r="F247" s="277"/>
      <c r="G247" s="395" t="s">
        <v>291</v>
      </c>
      <c r="H247" s="430" t="str">
        <f>HBM_TIME_MS(H246)</f>
        <v>#N/A</v>
      </c>
      <c r="I247" s="391"/>
      <c r="J247" s="391"/>
      <c r="K247" s="391"/>
      <c r="L247" s="392"/>
      <c r="M247" s="392"/>
      <c r="N247" s="392"/>
      <c r="O247" s="391"/>
      <c r="P247" s="393"/>
      <c r="Q247" s="305"/>
    </row>
    <row r="248">
      <c r="E248" s="258" t="s">
        <v>307</v>
      </c>
      <c r="F248" s="282" t="s">
        <v>249</v>
      </c>
      <c r="G248" s="260"/>
      <c r="H248" s="290" t="s">
        <v>238</v>
      </c>
      <c r="I248" s="290" t="s">
        <v>239</v>
      </c>
      <c r="J248" s="195" t="s">
        <v>40</v>
      </c>
      <c r="K248" s="195" t="s">
        <v>38</v>
      </c>
      <c r="L248" s="195" t="s">
        <v>154</v>
      </c>
      <c r="M248" s="398" t="s">
        <v>151</v>
      </c>
      <c r="N248" s="290" t="s">
        <v>240</v>
      </c>
      <c r="O248" s="291" t="str">
        <f>PARAMS("attn_kv_k_dtype")</f>
        <v>bf16</v>
      </c>
      <c r="P248" s="292"/>
      <c r="Q248" s="291" t="b">
        <v>0</v>
      </c>
    </row>
    <row r="249">
      <c r="E249" s="266"/>
      <c r="F249" s="267"/>
      <c r="G249" s="268"/>
      <c r="H249" s="195" t="s">
        <v>242</v>
      </c>
      <c r="I249" s="290" t="s">
        <v>239</v>
      </c>
      <c r="J249" s="289">
        <f t="shared" ref="J249:M249" si="43">PARAMS(J248)</f>
        <v>4096</v>
      </c>
      <c r="K249" s="290">
        <f t="shared" si="43"/>
        <v>1</v>
      </c>
      <c r="L249" s="290">
        <f t="shared" si="43"/>
        <v>128</v>
      </c>
      <c r="M249" s="290">
        <f t="shared" si="43"/>
        <v>64</v>
      </c>
      <c r="N249" s="290" t="s">
        <v>240</v>
      </c>
      <c r="O249" s="266"/>
      <c r="P249" s="292">
        <f>SIZEOF_IN_MIB(J249:M249, $O248)</f>
        <v>64</v>
      </c>
      <c r="Q249" s="266"/>
    </row>
    <row r="250">
      <c r="E250" s="266"/>
      <c r="F250" s="267"/>
      <c r="G250" s="268"/>
      <c r="H250" s="289" t="s">
        <v>244</v>
      </c>
      <c r="I250" s="289" t="s">
        <v>239</v>
      </c>
      <c r="J250" s="195" t="s">
        <v>143</v>
      </c>
      <c r="K250" s="195"/>
      <c r="L250" s="195"/>
      <c r="M250" s="289"/>
      <c r="N250" s="289" t="s">
        <v>240</v>
      </c>
      <c r="O250" s="266"/>
      <c r="P250" s="292"/>
      <c r="Q250" s="266"/>
    </row>
    <row r="251">
      <c r="E251" s="266"/>
      <c r="F251" s="278"/>
      <c r="G251" s="279"/>
      <c r="H251" s="195" t="s">
        <v>246</v>
      </c>
      <c r="I251" s="289" t="s">
        <v>239</v>
      </c>
      <c r="J251" s="289">
        <f t="shared" ref="J251:M251" si="44">J249/SHARDING(J250)</f>
        <v>256</v>
      </c>
      <c r="K251" s="289">
        <f t="shared" si="44"/>
        <v>1</v>
      </c>
      <c r="L251" s="289">
        <f t="shared" si="44"/>
        <v>128</v>
      </c>
      <c r="M251" s="289">
        <f t="shared" si="44"/>
        <v>64</v>
      </c>
      <c r="N251" s="289" t="s">
        <v>240</v>
      </c>
      <c r="O251" s="277"/>
      <c r="P251" s="292">
        <f>SIZEOF_IN_MIB(J251:M251, $O248)</f>
        <v>4</v>
      </c>
      <c r="Q251" s="277"/>
    </row>
    <row r="252">
      <c r="E252" s="266"/>
      <c r="F252" s="259" t="s">
        <v>253</v>
      </c>
      <c r="G252" s="260"/>
      <c r="H252" s="289" t="s">
        <v>238</v>
      </c>
      <c r="I252" s="289" t="s">
        <v>239</v>
      </c>
      <c r="J252" s="290"/>
      <c r="K252" s="195" t="s">
        <v>40</v>
      </c>
      <c r="L252" s="195" t="s">
        <v>42</v>
      </c>
      <c r="M252" s="398" t="s">
        <v>151</v>
      </c>
      <c r="N252" s="289" t="s">
        <v>240</v>
      </c>
      <c r="O252" s="291" t="str">
        <f>PARAMS("kv_dtype")</f>
        <v>fp8</v>
      </c>
      <c r="P252" s="292"/>
      <c r="Q252" s="291" t="b">
        <v>0</v>
      </c>
    </row>
    <row r="253">
      <c r="E253" s="266"/>
      <c r="F253" s="267"/>
      <c r="G253" s="268"/>
      <c r="H253" s="195" t="s">
        <v>242</v>
      </c>
      <c r="I253" s="289" t="s">
        <v>239</v>
      </c>
      <c r="J253" s="290"/>
      <c r="K253" s="289">
        <f t="shared" ref="K253:M253" si="45">PARAMS(K252)</f>
        <v>4096</v>
      </c>
      <c r="L253" s="289">
        <f t="shared" si="45"/>
        <v>5120</v>
      </c>
      <c r="M253" s="289">
        <f t="shared" si="45"/>
        <v>64</v>
      </c>
      <c r="N253" s="289" t="s">
        <v>240</v>
      </c>
      <c r="O253" s="266"/>
      <c r="P253" s="292">
        <f>SIZEOF_IN_MIB(J253:M253, $O252)</f>
        <v>1280</v>
      </c>
      <c r="Q253" s="266"/>
    </row>
    <row r="254">
      <c r="E254" s="266"/>
      <c r="F254" s="267"/>
      <c r="G254" s="268"/>
      <c r="H254" s="289" t="s">
        <v>244</v>
      </c>
      <c r="I254" s="289" t="s">
        <v>239</v>
      </c>
      <c r="J254" s="290"/>
      <c r="K254" s="195" t="s">
        <v>143</v>
      </c>
      <c r="L254" s="289"/>
      <c r="M254" s="289"/>
      <c r="N254" s="289" t="s">
        <v>240</v>
      </c>
      <c r="O254" s="266"/>
      <c r="P254" s="292"/>
      <c r="Q254" s="266"/>
    </row>
    <row r="255">
      <c r="E255" s="266"/>
      <c r="F255" s="278"/>
      <c r="G255" s="279"/>
      <c r="H255" s="274" t="s">
        <v>246</v>
      </c>
      <c r="I255" s="274" t="s">
        <v>239</v>
      </c>
      <c r="J255" s="261"/>
      <c r="K255" s="274">
        <f t="shared" ref="K255:M255" si="46">K253/SHARDING(K254)</f>
        <v>256</v>
      </c>
      <c r="L255" s="274">
        <f t="shared" si="46"/>
        <v>5120</v>
      </c>
      <c r="M255" s="274">
        <f t="shared" si="46"/>
        <v>64</v>
      </c>
      <c r="N255" s="274" t="s">
        <v>240</v>
      </c>
      <c r="O255" s="241"/>
      <c r="P255" s="276">
        <f>SIZEOF_IN_MIB(J255:M255, $O252)</f>
        <v>80</v>
      </c>
      <c r="Q255" s="241"/>
    </row>
    <row r="256">
      <c r="E256" s="266"/>
      <c r="F256" s="259" t="s">
        <v>257</v>
      </c>
      <c r="G256" s="260"/>
      <c r="H256" s="271" t="s">
        <v>238</v>
      </c>
      <c r="I256" s="271" t="s">
        <v>239</v>
      </c>
      <c r="J256" s="269" t="s">
        <v>40</v>
      </c>
      <c r="K256" s="269" t="s">
        <v>38</v>
      </c>
      <c r="L256" s="269" t="s">
        <v>42</v>
      </c>
      <c r="M256" s="269" t="s">
        <v>154</v>
      </c>
      <c r="N256" s="271" t="s">
        <v>240</v>
      </c>
      <c r="O256" s="478" t="s">
        <v>82</v>
      </c>
      <c r="P256" s="273"/>
      <c r="Q256" s="399" t="b">
        <v>1</v>
      </c>
    </row>
    <row r="257">
      <c r="E257" s="266"/>
      <c r="F257" s="267"/>
      <c r="G257" s="268"/>
      <c r="H257" s="262" t="s">
        <v>242</v>
      </c>
      <c r="I257" s="274" t="s">
        <v>239</v>
      </c>
      <c r="J257" s="274">
        <f t="shared" ref="J257:M257" si="47">PARAMS(J256)</f>
        <v>4096</v>
      </c>
      <c r="K257" s="274">
        <f t="shared" si="47"/>
        <v>1</v>
      </c>
      <c r="L257" s="274">
        <f t="shared" si="47"/>
        <v>5120</v>
      </c>
      <c r="M257" s="274">
        <f t="shared" si="47"/>
        <v>128</v>
      </c>
      <c r="N257" s="274" t="s">
        <v>240</v>
      </c>
      <c r="O257" s="275"/>
      <c r="P257" s="276">
        <f>SIZEOF_IN_MIB(J257:M257, $O256)</f>
        <v>5120</v>
      </c>
      <c r="Q257" s="275"/>
    </row>
    <row r="258">
      <c r="E258" s="266"/>
      <c r="F258" s="267"/>
      <c r="G258" s="268"/>
      <c r="H258" s="271" t="s">
        <v>244</v>
      </c>
      <c r="I258" s="271" t="s">
        <v>239</v>
      </c>
      <c r="J258" s="269" t="s">
        <v>143</v>
      </c>
      <c r="K258" s="269"/>
      <c r="L258" s="269"/>
      <c r="M258" s="271"/>
      <c r="N258" s="271" t="s">
        <v>240</v>
      </c>
      <c r="O258" s="272"/>
      <c r="P258" s="273"/>
      <c r="Q258" s="272"/>
    </row>
    <row r="259">
      <c r="E259" s="266"/>
      <c r="F259" s="278"/>
      <c r="G259" s="279"/>
      <c r="H259" s="274" t="s">
        <v>246</v>
      </c>
      <c r="I259" s="274" t="s">
        <v>239</v>
      </c>
      <c r="J259" s="274">
        <f t="shared" ref="J259:M259" si="48">J257/SHARDING(J258)</f>
        <v>256</v>
      </c>
      <c r="K259" s="274">
        <f t="shared" si="48"/>
        <v>1</v>
      </c>
      <c r="L259" s="274">
        <f t="shared" si="48"/>
        <v>5120</v>
      </c>
      <c r="M259" s="274">
        <f t="shared" si="48"/>
        <v>128</v>
      </c>
      <c r="N259" s="274" t="s">
        <v>240</v>
      </c>
      <c r="O259" s="241"/>
      <c r="P259" s="276">
        <f>SIZEOF_IN_MIB(J259:M259, $O256)</f>
        <v>320</v>
      </c>
      <c r="Q259" s="241"/>
    </row>
    <row r="260">
      <c r="E260" s="266"/>
      <c r="F260" s="400" t="s">
        <v>293</v>
      </c>
      <c r="G260" s="385" t="s">
        <v>45</v>
      </c>
      <c r="H260" s="423"/>
      <c r="I260" s="424"/>
      <c r="J260" s="270"/>
      <c r="K260" s="270"/>
      <c r="L260" s="271"/>
      <c r="M260" s="271"/>
      <c r="N260" s="271"/>
      <c r="O260" s="270"/>
      <c r="P260" s="273"/>
      <c r="Q260" s="305"/>
    </row>
    <row r="261">
      <c r="E261" s="266"/>
      <c r="F261" s="277"/>
      <c r="G261" s="385"/>
      <c r="H261" s="274"/>
      <c r="I261" s="418"/>
      <c r="J261" s="261"/>
      <c r="K261" s="261"/>
      <c r="L261" s="274"/>
      <c r="M261" s="274"/>
      <c r="N261" s="274"/>
      <c r="O261" s="261"/>
      <c r="P261" s="276"/>
      <c r="Q261" s="222"/>
    </row>
    <row r="262">
      <c r="E262" s="266"/>
      <c r="F262" s="384" t="s">
        <v>285</v>
      </c>
      <c r="G262" s="385" t="s">
        <v>286</v>
      </c>
      <c r="H262" s="271" t="str">
        <f>VLOOKUP(O248&amp;","&amp;O252,$T$3:$W$12,4, FALSE)</f>
        <v>bf16</v>
      </c>
      <c r="I262" s="419"/>
      <c r="J262" s="270"/>
      <c r="K262" s="270"/>
      <c r="L262" s="271"/>
      <c r="M262" s="271"/>
      <c r="N262" s="271"/>
      <c r="O262" s="270"/>
      <c r="P262" s="273"/>
      <c r="Q262" s="305"/>
    </row>
    <row r="263">
      <c r="E263" s="266"/>
      <c r="F263" s="266"/>
      <c r="G263" s="381" t="s">
        <v>299</v>
      </c>
      <c r="H263" s="420" t="str">
        <f>CALCULATE_FLOPS(J251:M251,J255:M255,M255,K255,H262)</f>
        <v>#N/A</v>
      </c>
      <c r="I263" s="418"/>
      <c r="J263" s="261"/>
      <c r="K263" s="261"/>
      <c r="L263" s="274"/>
      <c r="M263" s="274"/>
      <c r="N263" s="274"/>
      <c r="O263" s="261"/>
      <c r="P263" s="276"/>
      <c r="Q263" s="222"/>
    </row>
    <row r="264">
      <c r="E264" s="266"/>
      <c r="F264" s="277"/>
      <c r="G264" s="388" t="s">
        <v>288</v>
      </c>
      <c r="H264" s="421" t="str">
        <f>COMPUTE_TIME_MS(H263, H262)</f>
        <v>#N/A</v>
      </c>
      <c r="I264" s="390"/>
      <c r="J264" s="391"/>
      <c r="K264" s="391"/>
      <c r="L264" s="392"/>
      <c r="M264" s="392"/>
      <c r="N264" s="392"/>
      <c r="O264" s="391"/>
      <c r="P264" s="393"/>
      <c r="Q264" s="305"/>
    </row>
    <row r="265">
      <c r="E265" s="266"/>
      <c r="F265" s="384" t="s">
        <v>289</v>
      </c>
      <c r="G265" s="381" t="s">
        <v>290</v>
      </c>
      <c r="H265" s="303">
        <f>IF(Q248,0,P251)+IF(Q252,0,P255)+IF(Q256,0,P259)</f>
        <v>84</v>
      </c>
      <c r="I265" s="261"/>
      <c r="J265" s="261"/>
      <c r="K265" s="261"/>
      <c r="L265" s="274"/>
      <c r="M265" s="274"/>
      <c r="N265" s="274"/>
      <c r="O265" s="261"/>
      <c r="P265" s="276"/>
      <c r="Q265" s="222"/>
    </row>
    <row r="266">
      <c r="E266" s="277"/>
      <c r="F266" s="277"/>
      <c r="G266" s="395" t="s">
        <v>291</v>
      </c>
      <c r="H266" s="430" t="str">
        <f>HBM_TIME_MS(H265)</f>
        <v>#N/A</v>
      </c>
      <c r="I266" s="391"/>
      <c r="J266" s="391"/>
      <c r="K266" s="391"/>
      <c r="L266" s="392"/>
      <c r="M266" s="392"/>
      <c r="N266" s="392"/>
      <c r="O266" s="391"/>
      <c r="P266" s="393"/>
      <c r="Q266" s="305"/>
    </row>
    <row r="267">
      <c r="E267" s="258" t="s">
        <v>308</v>
      </c>
      <c r="F267" s="282" t="s">
        <v>249</v>
      </c>
      <c r="G267" s="260"/>
      <c r="H267" s="290" t="s">
        <v>238</v>
      </c>
      <c r="I267" s="290" t="s">
        <v>239</v>
      </c>
      <c r="J267" s="195" t="s">
        <v>40</v>
      </c>
      <c r="K267" s="195" t="s">
        <v>38</v>
      </c>
      <c r="L267" s="398" t="s">
        <v>42</v>
      </c>
      <c r="M267" s="195" t="s">
        <v>154</v>
      </c>
      <c r="N267" s="290" t="s">
        <v>240</v>
      </c>
      <c r="O267" s="291" t="str">
        <f>PARAMS("attn_av_a_dtype")</f>
        <v>bf16</v>
      </c>
      <c r="P267" s="292"/>
      <c r="Q267" s="291" t="b">
        <v>1</v>
      </c>
    </row>
    <row r="268">
      <c r="E268" s="266"/>
      <c r="F268" s="267"/>
      <c r="G268" s="268"/>
      <c r="H268" s="195" t="s">
        <v>242</v>
      </c>
      <c r="I268" s="290" t="s">
        <v>239</v>
      </c>
      <c r="J268" s="289">
        <f t="shared" ref="J268:M268" si="49">PARAMS(J267)</f>
        <v>4096</v>
      </c>
      <c r="K268" s="290">
        <f t="shared" si="49"/>
        <v>1</v>
      </c>
      <c r="L268" s="290">
        <f t="shared" si="49"/>
        <v>5120</v>
      </c>
      <c r="M268" s="290">
        <f t="shared" si="49"/>
        <v>128</v>
      </c>
      <c r="N268" s="290" t="s">
        <v>240</v>
      </c>
      <c r="O268" s="266"/>
      <c r="P268" s="292">
        <f>SIZEOF_IN_MIB(J268:M268, $O267)</f>
        <v>5120</v>
      </c>
      <c r="Q268" s="266"/>
    </row>
    <row r="269">
      <c r="E269" s="266"/>
      <c r="F269" s="267"/>
      <c r="G269" s="268"/>
      <c r="H269" s="289" t="s">
        <v>244</v>
      </c>
      <c r="I269" s="289" t="s">
        <v>239</v>
      </c>
      <c r="J269" s="195" t="s">
        <v>143</v>
      </c>
      <c r="K269" s="195"/>
      <c r="L269" s="195"/>
      <c r="M269" s="289"/>
      <c r="N269" s="289" t="s">
        <v>240</v>
      </c>
      <c r="O269" s="266"/>
      <c r="P269" s="292"/>
      <c r="Q269" s="266"/>
    </row>
    <row r="270">
      <c r="E270" s="266"/>
      <c r="F270" s="278"/>
      <c r="G270" s="279"/>
      <c r="H270" s="195" t="s">
        <v>246</v>
      </c>
      <c r="I270" s="289" t="s">
        <v>239</v>
      </c>
      <c r="J270" s="289">
        <f t="shared" ref="J270:M270" si="50">J268/SHARDING(J269)</f>
        <v>256</v>
      </c>
      <c r="K270" s="289">
        <f t="shared" si="50"/>
        <v>1</v>
      </c>
      <c r="L270" s="289">
        <f t="shared" si="50"/>
        <v>5120</v>
      </c>
      <c r="M270" s="289">
        <f t="shared" si="50"/>
        <v>128</v>
      </c>
      <c r="N270" s="289" t="s">
        <v>240</v>
      </c>
      <c r="O270" s="277"/>
      <c r="P270" s="292">
        <f>SIZEOF_IN_MIB(J270:M270, $O267)</f>
        <v>320</v>
      </c>
      <c r="Q270" s="277"/>
    </row>
    <row r="271">
      <c r="E271" s="266"/>
      <c r="F271" s="259" t="s">
        <v>253</v>
      </c>
      <c r="G271" s="260"/>
      <c r="H271" s="289" t="s">
        <v>238</v>
      </c>
      <c r="I271" s="289" t="s">
        <v>239</v>
      </c>
      <c r="J271" s="195" t="s">
        <v>40</v>
      </c>
      <c r="K271" s="195"/>
      <c r="L271" s="398" t="s">
        <v>42</v>
      </c>
      <c r="M271" s="195" t="s">
        <v>145</v>
      </c>
      <c r="N271" s="289" t="s">
        <v>240</v>
      </c>
      <c r="O271" s="291" t="str">
        <f>PARAMS("kv_dtype")</f>
        <v>fp8</v>
      </c>
      <c r="P271" s="292"/>
      <c r="Q271" s="291" t="b">
        <v>1</v>
      </c>
    </row>
    <row r="272">
      <c r="E272" s="266"/>
      <c r="F272" s="267"/>
      <c r="G272" s="268"/>
      <c r="H272" s="195" t="s">
        <v>242</v>
      </c>
      <c r="I272" s="289" t="s">
        <v>239</v>
      </c>
      <c r="J272" s="289">
        <f>PARAMS(J271)</f>
        <v>4096</v>
      </c>
      <c r="K272" s="289"/>
      <c r="L272" s="289">
        <f t="shared" ref="L272:M272" si="51">PARAMS(L271)</f>
        <v>5120</v>
      </c>
      <c r="M272" s="289">
        <f t="shared" si="51"/>
        <v>512</v>
      </c>
      <c r="N272" s="289" t="s">
        <v>240</v>
      </c>
      <c r="O272" s="266"/>
      <c r="P272" s="292">
        <f>SIZEOF_IN_MIB(J272:M272, $O271)</f>
        <v>10240</v>
      </c>
      <c r="Q272" s="266"/>
    </row>
    <row r="273">
      <c r="E273" s="266"/>
      <c r="F273" s="267"/>
      <c r="G273" s="268"/>
      <c r="H273" s="289" t="s">
        <v>244</v>
      </c>
      <c r="I273" s="289" t="s">
        <v>239</v>
      </c>
      <c r="J273" s="195" t="s">
        <v>143</v>
      </c>
      <c r="K273" s="290"/>
      <c r="L273" s="289"/>
      <c r="M273" s="195"/>
      <c r="N273" s="289" t="s">
        <v>240</v>
      </c>
      <c r="O273" s="266"/>
      <c r="P273" s="292"/>
      <c r="Q273" s="266"/>
    </row>
    <row r="274">
      <c r="E274" s="266"/>
      <c r="F274" s="278"/>
      <c r="G274" s="279"/>
      <c r="H274" s="274" t="s">
        <v>246</v>
      </c>
      <c r="I274" s="274" t="s">
        <v>239</v>
      </c>
      <c r="J274" s="274">
        <f>J272/SHARDING(J273)</f>
        <v>256</v>
      </c>
      <c r="K274" s="274"/>
      <c r="L274" s="274">
        <f t="shared" ref="L274:M274" si="52">L272/SHARDING(L273)</f>
        <v>5120</v>
      </c>
      <c r="M274" s="274">
        <f t="shared" si="52"/>
        <v>512</v>
      </c>
      <c r="N274" s="274" t="s">
        <v>240</v>
      </c>
      <c r="O274" s="241"/>
      <c r="P274" s="276">
        <f>SIZEOF_IN_MIB(J274:M274, $O271)</f>
        <v>640</v>
      </c>
      <c r="Q274" s="241"/>
    </row>
    <row r="275">
      <c r="E275" s="266"/>
      <c r="F275" s="259" t="s">
        <v>257</v>
      </c>
      <c r="G275" s="260"/>
      <c r="H275" s="271" t="s">
        <v>238</v>
      </c>
      <c r="I275" s="271" t="s">
        <v>239</v>
      </c>
      <c r="J275" s="269" t="s">
        <v>40</v>
      </c>
      <c r="K275" s="269" t="s">
        <v>38</v>
      </c>
      <c r="L275" s="269" t="s">
        <v>154</v>
      </c>
      <c r="M275" s="269" t="s">
        <v>145</v>
      </c>
      <c r="N275" s="271" t="s">
        <v>240</v>
      </c>
      <c r="O275" s="478" t="s">
        <v>82</v>
      </c>
      <c r="P275" s="273"/>
      <c r="Q275" s="399" t="b">
        <v>0</v>
      </c>
    </row>
    <row r="276">
      <c r="E276" s="266"/>
      <c r="F276" s="267"/>
      <c r="G276" s="268"/>
      <c r="H276" s="262" t="s">
        <v>242</v>
      </c>
      <c r="I276" s="274" t="s">
        <v>239</v>
      </c>
      <c r="J276" s="274">
        <f t="shared" ref="J276:M276" si="53">PARAMS(J275)</f>
        <v>4096</v>
      </c>
      <c r="K276" s="274">
        <f t="shared" si="53"/>
        <v>1</v>
      </c>
      <c r="L276" s="274">
        <f t="shared" si="53"/>
        <v>128</v>
      </c>
      <c r="M276" s="274">
        <f t="shared" si="53"/>
        <v>512</v>
      </c>
      <c r="N276" s="274" t="s">
        <v>240</v>
      </c>
      <c r="O276" s="275"/>
      <c r="P276" s="276">
        <f>SIZEOF_IN_MIB(J276:M276, $O275)</f>
        <v>512</v>
      </c>
      <c r="Q276" s="275"/>
    </row>
    <row r="277">
      <c r="E277" s="266"/>
      <c r="F277" s="267"/>
      <c r="G277" s="268"/>
      <c r="H277" s="271" t="s">
        <v>244</v>
      </c>
      <c r="I277" s="271" t="s">
        <v>239</v>
      </c>
      <c r="J277" s="269" t="s">
        <v>143</v>
      </c>
      <c r="K277" s="269"/>
      <c r="L277" s="269"/>
      <c r="M277" s="269"/>
      <c r="N277" s="271" t="s">
        <v>240</v>
      </c>
      <c r="O277" s="272"/>
      <c r="P277" s="273"/>
      <c r="Q277" s="272"/>
    </row>
    <row r="278">
      <c r="E278" s="266"/>
      <c r="F278" s="278"/>
      <c r="G278" s="279"/>
      <c r="H278" s="274" t="s">
        <v>246</v>
      </c>
      <c r="I278" s="274" t="s">
        <v>239</v>
      </c>
      <c r="J278" s="274">
        <f t="shared" ref="J278:M278" si="54">J276/SHARDING(J277)</f>
        <v>256</v>
      </c>
      <c r="K278" s="274">
        <f t="shared" si="54"/>
        <v>1</v>
      </c>
      <c r="L278" s="274">
        <f t="shared" si="54"/>
        <v>128</v>
      </c>
      <c r="M278" s="274">
        <f t="shared" si="54"/>
        <v>512</v>
      </c>
      <c r="N278" s="274" t="s">
        <v>240</v>
      </c>
      <c r="O278" s="241"/>
      <c r="P278" s="276">
        <f>SIZEOF_IN_MIB(J278:M278, $O275)</f>
        <v>32</v>
      </c>
      <c r="Q278" s="241"/>
    </row>
    <row r="279">
      <c r="E279" s="266"/>
      <c r="F279" s="400" t="s">
        <v>293</v>
      </c>
      <c r="G279" s="385" t="s">
        <v>45</v>
      </c>
      <c r="H279" s="423"/>
      <c r="I279" s="424"/>
      <c r="J279" s="270"/>
      <c r="K279" s="270"/>
      <c r="L279" s="271"/>
      <c r="M279" s="271"/>
      <c r="N279" s="271"/>
      <c r="O279" s="270"/>
      <c r="P279" s="273"/>
      <c r="Q279" s="305"/>
    </row>
    <row r="280">
      <c r="E280" s="266"/>
      <c r="F280" s="277"/>
      <c r="G280" s="385"/>
      <c r="H280" s="274"/>
      <c r="I280" s="418"/>
      <c r="J280" s="261"/>
      <c r="K280" s="261"/>
      <c r="L280" s="274"/>
      <c r="M280" s="274"/>
      <c r="N280" s="274"/>
      <c r="O280" s="261"/>
      <c r="P280" s="276"/>
      <c r="Q280" s="222"/>
    </row>
    <row r="281">
      <c r="E281" s="266"/>
      <c r="F281" s="384" t="s">
        <v>285</v>
      </c>
      <c r="G281" s="385" t="s">
        <v>286</v>
      </c>
      <c r="H281" s="271" t="str">
        <f>VLOOKUP(O267&amp;","&amp;O271,$T$3:$W$12,4, FALSE)</f>
        <v>bf16</v>
      </c>
      <c r="I281" s="419"/>
      <c r="J281" s="270"/>
      <c r="K281" s="270"/>
      <c r="L281" s="271"/>
      <c r="M281" s="271"/>
      <c r="N281" s="271"/>
      <c r="O281" s="270"/>
      <c r="P281" s="273"/>
      <c r="Q281" s="305"/>
    </row>
    <row r="282">
      <c r="E282" s="266"/>
      <c r="F282" s="266"/>
      <c r="G282" s="381" t="s">
        <v>299</v>
      </c>
      <c r="H282" s="420" t="str">
        <f>CALCULATE_FLOPS(J270:M270,J274:M274,L274,J274,H281)</f>
        <v>#N/A</v>
      </c>
      <c r="I282" s="418"/>
      <c r="J282" s="261"/>
      <c r="K282" s="261"/>
      <c r="L282" s="274"/>
      <c r="M282" s="274"/>
      <c r="N282" s="274"/>
      <c r="O282" s="261"/>
      <c r="P282" s="276"/>
      <c r="Q282" s="222"/>
    </row>
    <row r="283">
      <c r="E283" s="266"/>
      <c r="F283" s="277"/>
      <c r="G283" s="388" t="s">
        <v>288</v>
      </c>
      <c r="H283" s="421" t="str">
        <f>COMPUTE_TIME_MS(H282, H281)</f>
        <v>#N/A</v>
      </c>
      <c r="I283" s="390"/>
      <c r="J283" s="391"/>
      <c r="K283" s="391"/>
      <c r="L283" s="392"/>
      <c r="M283" s="392"/>
      <c r="N283" s="392"/>
      <c r="O283" s="391"/>
      <c r="P283" s="393"/>
      <c r="Q283" s="305"/>
    </row>
    <row r="284">
      <c r="E284" s="266"/>
      <c r="F284" s="384" t="s">
        <v>289</v>
      </c>
      <c r="G284" s="381" t="s">
        <v>290</v>
      </c>
      <c r="H284" s="303">
        <f>IF(Q267,0,P270)+IF(Q271,0,P274)+IF(Q275,0,P278)</f>
        <v>32</v>
      </c>
      <c r="I284" s="261"/>
      <c r="J284" s="261"/>
      <c r="K284" s="261"/>
      <c r="L284" s="274"/>
      <c r="M284" s="274"/>
      <c r="N284" s="274"/>
      <c r="O284" s="261"/>
      <c r="P284" s="276"/>
      <c r="Q284" s="222"/>
    </row>
    <row r="285">
      <c r="E285" s="277"/>
      <c r="F285" s="277"/>
      <c r="G285" s="395" t="s">
        <v>291</v>
      </c>
      <c r="H285" s="479" t="str">
        <f>HBM_TIME_MS(H284)</f>
        <v>#N/A</v>
      </c>
      <c r="I285" s="391"/>
      <c r="J285" s="391"/>
      <c r="K285" s="391"/>
      <c r="L285" s="392"/>
      <c r="M285" s="392"/>
      <c r="N285" s="392"/>
      <c r="O285" s="391"/>
      <c r="P285" s="393"/>
      <c r="Q285" s="305"/>
    </row>
    <row r="286">
      <c r="E286" s="258" t="s">
        <v>309</v>
      </c>
      <c r="F286" s="282" t="s">
        <v>249</v>
      </c>
      <c r="G286" s="260"/>
      <c r="H286" s="261" t="s">
        <v>238</v>
      </c>
      <c r="I286" s="261" t="s">
        <v>239</v>
      </c>
      <c r="J286" s="262" t="s">
        <v>40</v>
      </c>
      <c r="K286" s="262" t="s">
        <v>38</v>
      </c>
      <c r="L286" s="262" t="s">
        <v>154</v>
      </c>
      <c r="M286" s="425" t="s">
        <v>145</v>
      </c>
      <c r="N286" s="261" t="s">
        <v>240</v>
      </c>
      <c r="O286" s="263" t="str">
        <f>EXTRACT_ACTIVATION_DTYPE(PARAMS("attn_proj_dtype"))</f>
        <v>bf16</v>
      </c>
      <c r="P286" s="276"/>
      <c r="Q286" s="263" t="b">
        <v>0</v>
      </c>
    </row>
    <row r="287">
      <c r="E287" s="266"/>
      <c r="F287" s="267"/>
      <c r="G287" s="268"/>
      <c r="H287" s="269" t="s">
        <v>242</v>
      </c>
      <c r="I287" s="270" t="s">
        <v>239</v>
      </c>
      <c r="J287" s="271">
        <f t="shared" ref="J287:M287" si="55">PARAMS(J286)</f>
        <v>4096</v>
      </c>
      <c r="K287" s="270">
        <f t="shared" si="55"/>
        <v>1</v>
      </c>
      <c r="L287" s="270">
        <f t="shared" si="55"/>
        <v>128</v>
      </c>
      <c r="M287" s="270">
        <f t="shared" si="55"/>
        <v>512</v>
      </c>
      <c r="N287" s="270" t="s">
        <v>240</v>
      </c>
      <c r="O287" s="272"/>
      <c r="P287" s="273">
        <f>SIZEOF_IN_MIB(J287:M287, $O286)</f>
        <v>512</v>
      </c>
      <c r="Q287" s="272"/>
    </row>
    <row r="288">
      <c r="E288" s="266"/>
      <c r="F288" s="267"/>
      <c r="G288" s="268"/>
      <c r="H288" s="274" t="s">
        <v>244</v>
      </c>
      <c r="I288" s="274" t="s">
        <v>239</v>
      </c>
      <c r="J288" s="262" t="s">
        <v>143</v>
      </c>
      <c r="K288" s="262"/>
      <c r="L288" s="262"/>
      <c r="M288" s="262"/>
      <c r="N288" s="274" t="s">
        <v>240</v>
      </c>
      <c r="O288" s="275"/>
      <c r="P288" s="276"/>
      <c r="Q288" s="275"/>
    </row>
    <row r="289">
      <c r="E289" s="266"/>
      <c r="F289" s="278"/>
      <c r="G289" s="279"/>
      <c r="H289" s="269" t="s">
        <v>246</v>
      </c>
      <c r="I289" s="271" t="s">
        <v>239</v>
      </c>
      <c r="J289" s="271">
        <f t="shared" ref="J289:M289" si="56">J287/SHARDING(J288)</f>
        <v>256</v>
      </c>
      <c r="K289" s="271">
        <f t="shared" si="56"/>
        <v>1</v>
      </c>
      <c r="L289" s="271">
        <f t="shared" si="56"/>
        <v>128</v>
      </c>
      <c r="M289" s="271">
        <f t="shared" si="56"/>
        <v>512</v>
      </c>
      <c r="N289" s="271" t="s">
        <v>240</v>
      </c>
      <c r="O289" s="280"/>
      <c r="P289" s="273">
        <f>SIZEOF_IN_MIB(J289:M289, $O286)</f>
        <v>32</v>
      </c>
      <c r="Q289" s="280"/>
    </row>
    <row r="290">
      <c r="E290" s="266"/>
      <c r="F290" s="259" t="s">
        <v>253</v>
      </c>
      <c r="G290" s="260"/>
      <c r="H290" s="274" t="s">
        <v>238</v>
      </c>
      <c r="I290" s="274" t="s">
        <v>239</v>
      </c>
      <c r="J290" s="261"/>
      <c r="K290" s="262" t="s">
        <v>154</v>
      </c>
      <c r="L290" s="262" t="s">
        <v>148</v>
      </c>
      <c r="M290" s="425" t="s">
        <v>145</v>
      </c>
      <c r="N290" s="274" t="s">
        <v>240</v>
      </c>
      <c r="O290" s="263" t="str">
        <f>EXTRACT_WEIGHT_DTYPE(PARAMS("attn_proj_dtype"))</f>
        <v>bf16</v>
      </c>
      <c r="P290" s="276"/>
      <c r="Q290" s="263" t="b">
        <v>0</v>
      </c>
    </row>
    <row r="291">
      <c r="E291" s="266"/>
      <c r="F291" s="267"/>
      <c r="G291" s="268"/>
      <c r="H291" s="269" t="s">
        <v>242</v>
      </c>
      <c r="I291" s="271" t="s">
        <v>239</v>
      </c>
      <c r="J291" s="270"/>
      <c r="K291" s="271">
        <f t="shared" ref="K291:M291" si="57">PARAMS(K290)</f>
        <v>128</v>
      </c>
      <c r="L291" s="271">
        <f t="shared" si="57"/>
        <v>128</v>
      </c>
      <c r="M291" s="271">
        <f t="shared" si="57"/>
        <v>512</v>
      </c>
      <c r="N291" s="271" t="s">
        <v>240</v>
      </c>
      <c r="O291" s="272"/>
      <c r="P291" s="273">
        <f>SIZEOF_IN_MIB(J291:M291, $O290)</f>
        <v>16</v>
      </c>
      <c r="Q291" s="272"/>
    </row>
    <row r="292">
      <c r="E292" s="266"/>
      <c r="F292" s="267"/>
      <c r="G292" s="268"/>
      <c r="H292" s="274" t="s">
        <v>244</v>
      </c>
      <c r="I292" s="274" t="s">
        <v>239</v>
      </c>
      <c r="J292" s="261"/>
      <c r="K292" s="261"/>
      <c r="L292" s="262"/>
      <c r="M292" s="262"/>
      <c r="N292" s="274" t="s">
        <v>240</v>
      </c>
      <c r="O292" s="275"/>
      <c r="P292" s="276"/>
      <c r="Q292" s="275"/>
    </row>
    <row r="293">
      <c r="E293" s="266"/>
      <c r="F293" s="278"/>
      <c r="G293" s="279"/>
      <c r="H293" s="271" t="s">
        <v>246</v>
      </c>
      <c r="I293" s="271" t="s">
        <v>239</v>
      </c>
      <c r="J293" s="270"/>
      <c r="K293" s="271">
        <f t="shared" ref="K293:M293" si="58">K291/SHARDING(K292)</f>
        <v>128</v>
      </c>
      <c r="L293" s="271">
        <f t="shared" si="58"/>
        <v>128</v>
      </c>
      <c r="M293" s="271">
        <f t="shared" si="58"/>
        <v>512</v>
      </c>
      <c r="N293" s="271" t="s">
        <v>240</v>
      </c>
      <c r="O293" s="280"/>
      <c r="P293" s="273">
        <f>SIZEOF_IN_MIB(J293:M293, $O290)</f>
        <v>16</v>
      </c>
      <c r="Q293" s="280"/>
    </row>
    <row r="294">
      <c r="E294" s="266"/>
      <c r="F294" s="259" t="s">
        <v>257</v>
      </c>
      <c r="G294" s="260"/>
      <c r="H294" s="274" t="s">
        <v>238</v>
      </c>
      <c r="I294" s="274" t="s">
        <v>239</v>
      </c>
      <c r="J294" s="262" t="s">
        <v>40</v>
      </c>
      <c r="K294" s="262" t="s">
        <v>38</v>
      </c>
      <c r="L294" s="262" t="s">
        <v>154</v>
      </c>
      <c r="M294" s="262" t="s">
        <v>148</v>
      </c>
      <c r="N294" s="274" t="s">
        <v>240</v>
      </c>
      <c r="O294" s="263" t="s">
        <v>82</v>
      </c>
      <c r="P294" s="276"/>
      <c r="Q294" s="263" t="b">
        <v>0</v>
      </c>
    </row>
    <row r="295">
      <c r="E295" s="266"/>
      <c r="F295" s="267"/>
      <c r="G295" s="268"/>
      <c r="H295" s="269" t="s">
        <v>242</v>
      </c>
      <c r="I295" s="271" t="s">
        <v>239</v>
      </c>
      <c r="J295" s="271">
        <f t="shared" ref="J295:M295" si="59">PARAMS(J294)</f>
        <v>4096</v>
      </c>
      <c r="K295" s="271">
        <f t="shared" si="59"/>
        <v>1</v>
      </c>
      <c r="L295" s="271">
        <f t="shared" si="59"/>
        <v>128</v>
      </c>
      <c r="M295" s="271">
        <f t="shared" si="59"/>
        <v>128</v>
      </c>
      <c r="N295" s="271" t="s">
        <v>240</v>
      </c>
      <c r="O295" s="272"/>
      <c r="P295" s="273">
        <f>SIZEOF_IN_MIB(J295:M295, $O294)</f>
        <v>128</v>
      </c>
      <c r="Q295" s="272"/>
    </row>
    <row r="296">
      <c r="E296" s="266"/>
      <c r="F296" s="267"/>
      <c r="G296" s="268"/>
      <c r="H296" s="274" t="s">
        <v>244</v>
      </c>
      <c r="I296" s="274" t="s">
        <v>239</v>
      </c>
      <c r="J296" s="262" t="s">
        <v>32</v>
      </c>
      <c r="K296" s="262"/>
      <c r="L296" s="262"/>
      <c r="M296" s="262" t="s">
        <v>33</v>
      </c>
      <c r="N296" s="274" t="s">
        <v>240</v>
      </c>
      <c r="O296" s="275"/>
      <c r="P296" s="276"/>
      <c r="Q296" s="275"/>
    </row>
    <row r="297">
      <c r="E297" s="266"/>
      <c r="F297" s="278"/>
      <c r="G297" s="279"/>
      <c r="H297" s="271" t="s">
        <v>246</v>
      </c>
      <c r="I297" s="271" t="s">
        <v>239</v>
      </c>
      <c r="J297" s="271">
        <f t="shared" ref="J297:M297" si="60">J295/SHARDING(J296)</f>
        <v>512</v>
      </c>
      <c r="K297" s="271">
        <f t="shared" si="60"/>
        <v>1</v>
      </c>
      <c r="L297" s="271">
        <f t="shared" si="60"/>
        <v>128</v>
      </c>
      <c r="M297" s="271">
        <f t="shared" si="60"/>
        <v>64</v>
      </c>
      <c r="N297" s="271" t="s">
        <v>240</v>
      </c>
      <c r="O297" s="280"/>
      <c r="P297" s="273">
        <f>SIZEOF_IN_MIB(J297:M297, $O294)</f>
        <v>8</v>
      </c>
      <c r="Q297" s="280"/>
    </row>
    <row r="298">
      <c r="E298" s="266"/>
      <c r="F298" s="400" t="s">
        <v>293</v>
      </c>
      <c r="G298" s="483"/>
      <c r="H298" s="898"/>
      <c r="I298" s="504"/>
      <c r="J298" s="307"/>
      <c r="K298" s="899"/>
      <c r="L298" s="900"/>
      <c r="M298" s="900"/>
      <c r="N298" s="900"/>
      <c r="O298" s="899"/>
      <c r="P298" s="901"/>
      <c r="Q298" s="899"/>
    </row>
    <row r="299">
      <c r="E299" s="266"/>
      <c r="F299" s="266"/>
      <c r="G299" s="194"/>
      <c r="H299" s="906"/>
      <c r="I299" s="305"/>
      <c r="J299" s="907"/>
      <c r="K299" s="325"/>
      <c r="L299" s="326"/>
      <c r="M299" s="326"/>
      <c r="N299" s="326"/>
      <c r="O299" s="325"/>
      <c r="P299" s="327"/>
      <c r="Q299" s="325"/>
    </row>
    <row r="300">
      <c r="E300" s="266"/>
      <c r="F300" s="266"/>
      <c r="G300" s="384"/>
      <c r="H300" s="411"/>
      <c r="I300" s="317"/>
      <c r="J300" s="490"/>
      <c r="K300" s="330"/>
      <c r="L300" s="331"/>
      <c r="M300" s="331"/>
      <c r="N300" s="331"/>
      <c r="O300" s="330"/>
      <c r="P300" s="332"/>
      <c r="Q300" s="330"/>
      <c r="S300" s="2" t="s">
        <v>782</v>
      </c>
    </row>
    <row r="301">
      <c r="E301" s="266"/>
      <c r="F301" s="266"/>
      <c r="G301" s="266"/>
      <c r="H301" s="407"/>
      <c r="I301" s="313"/>
      <c r="J301" s="321"/>
      <c r="K301" s="325"/>
      <c r="L301" s="326"/>
      <c r="M301" s="326"/>
      <c r="N301" s="326"/>
      <c r="O301" s="325"/>
      <c r="P301" s="327"/>
      <c r="Q301" s="325"/>
    </row>
    <row r="302">
      <c r="E302" s="266"/>
      <c r="F302" s="266"/>
      <c r="G302" s="266"/>
      <c r="H302" s="411"/>
      <c r="I302" s="317"/>
      <c r="J302" s="316"/>
      <c r="K302" s="330"/>
      <c r="L302" s="331"/>
      <c r="M302" s="331"/>
      <c r="N302" s="331"/>
      <c r="O302" s="330"/>
      <c r="P302" s="332"/>
      <c r="Q302" s="330"/>
    </row>
    <row r="303">
      <c r="E303" s="266"/>
      <c r="F303" s="266"/>
      <c r="G303" s="277"/>
      <c r="H303" s="407"/>
      <c r="I303" s="313"/>
      <c r="J303" s="492" t="str">
        <f>ALL_GATHER_CORE2CORE_TIME_MS(J302)</f>
        <v>#N/A</v>
      </c>
      <c r="K303" s="325"/>
      <c r="L303" s="326"/>
      <c r="M303" s="326"/>
      <c r="N303" s="326"/>
      <c r="O303" s="325"/>
      <c r="P303" s="327"/>
      <c r="Q303" s="325"/>
    </row>
    <row r="304">
      <c r="E304" s="266"/>
      <c r="F304" s="277"/>
      <c r="G304" s="388" t="s">
        <v>298</v>
      </c>
      <c r="H304" s="421" t="str">
        <f>J303</f>
        <v>#N/A</v>
      </c>
      <c r="I304" s="418"/>
      <c r="J304" s="261"/>
      <c r="K304" s="261"/>
      <c r="L304" s="274"/>
      <c r="M304" s="274"/>
      <c r="N304" s="274"/>
      <c r="O304" s="261"/>
      <c r="P304" s="276"/>
      <c r="Q304" s="222"/>
    </row>
    <row r="305">
      <c r="E305" s="266"/>
      <c r="F305" s="384" t="s">
        <v>285</v>
      </c>
      <c r="G305" s="385" t="s">
        <v>286</v>
      </c>
      <c r="H305" s="271" t="str">
        <f>VLOOKUP(O286&amp;","&amp;O290,$T$3:$W$12,4, FALSE)</f>
        <v>bf16</v>
      </c>
      <c r="I305" s="419"/>
      <c r="J305" s="270"/>
      <c r="K305" s="270"/>
      <c r="L305" s="271"/>
      <c r="M305" s="271"/>
      <c r="N305" s="271"/>
      <c r="O305" s="270"/>
      <c r="P305" s="273"/>
      <c r="Q305" s="305"/>
    </row>
    <row r="306">
      <c r="E306" s="266"/>
      <c r="F306" s="266"/>
      <c r="G306" s="381" t="s">
        <v>299</v>
      </c>
      <c r="H306" s="420" t="str">
        <f>CALCULATE_FLOPS(J289:M289,J293:M293,M293,K293,H305)</f>
        <v>#N/A</v>
      </c>
      <c r="I306" s="418"/>
      <c r="J306" s="261"/>
      <c r="K306" s="261"/>
      <c r="L306" s="274"/>
      <c r="M306" s="274"/>
      <c r="N306" s="274"/>
      <c r="O306" s="261"/>
      <c r="P306" s="276"/>
      <c r="Q306" s="222"/>
    </row>
    <row r="307">
      <c r="E307" s="266"/>
      <c r="F307" s="277"/>
      <c r="G307" s="388" t="s">
        <v>288</v>
      </c>
      <c r="H307" s="421" t="str">
        <f>COMPUTE_TIME_MS(H306, H305)</f>
        <v>#N/A</v>
      </c>
      <c r="I307" s="390"/>
      <c r="J307" s="391"/>
      <c r="K307" s="391"/>
      <c r="L307" s="392"/>
      <c r="M307" s="392"/>
      <c r="N307" s="392"/>
      <c r="O307" s="391"/>
      <c r="P307" s="393"/>
      <c r="Q307" s="305"/>
    </row>
    <row r="308">
      <c r="E308" s="266"/>
      <c r="F308" s="384" t="s">
        <v>289</v>
      </c>
      <c r="G308" s="381" t="s">
        <v>290</v>
      </c>
      <c r="H308" s="303">
        <f>IF(Q286,0,P289)+IF(Q290,0,P293)+IF(Q294,0,P297)</f>
        <v>56</v>
      </c>
      <c r="I308" s="261"/>
      <c r="J308" s="261"/>
      <c r="K308" s="261"/>
      <c r="L308" s="274"/>
      <c r="M308" s="274"/>
      <c r="N308" s="274"/>
      <c r="O308" s="261"/>
      <c r="P308" s="276"/>
      <c r="Q308" s="222"/>
    </row>
    <row r="309">
      <c r="E309" s="277"/>
      <c r="F309" s="277"/>
      <c r="G309" s="395" t="s">
        <v>291</v>
      </c>
      <c r="H309" s="430" t="str">
        <f>HBM_TIME_MS(H308)</f>
        <v>#N/A</v>
      </c>
      <c r="I309" s="391"/>
      <c r="J309" s="391"/>
      <c r="K309" s="391"/>
      <c r="L309" s="392"/>
      <c r="M309" s="392"/>
      <c r="N309" s="392"/>
      <c r="O309" s="391"/>
      <c r="P309" s="393"/>
      <c r="Q309" s="305"/>
    </row>
    <row r="310">
      <c r="E310" s="258" t="s">
        <v>313</v>
      </c>
      <c r="F310" s="282" t="s">
        <v>249</v>
      </c>
      <c r="G310" s="260"/>
      <c r="H310" s="261" t="s">
        <v>238</v>
      </c>
      <c r="I310" s="261" t="s">
        <v>239</v>
      </c>
      <c r="J310" s="262" t="s">
        <v>40</v>
      </c>
      <c r="K310" s="262" t="s">
        <v>38</v>
      </c>
      <c r="L310" s="425" t="s">
        <v>154</v>
      </c>
      <c r="M310" s="425" t="s">
        <v>148</v>
      </c>
      <c r="N310" s="261" t="s">
        <v>240</v>
      </c>
      <c r="O310" s="263" t="str">
        <f>EXTRACT_ACTIVATION_DTYPE(PARAMS("attn_proj_dtype"))</f>
        <v>bf16</v>
      </c>
      <c r="P310" s="276"/>
      <c r="Q310" s="263" t="b">
        <v>0</v>
      </c>
    </row>
    <row r="311">
      <c r="E311" s="266"/>
      <c r="F311" s="267"/>
      <c r="G311" s="268"/>
      <c r="H311" s="269" t="s">
        <v>242</v>
      </c>
      <c r="I311" s="270" t="s">
        <v>239</v>
      </c>
      <c r="J311" s="271">
        <f t="shared" ref="J311:M311" si="61">PARAMS(J310)</f>
        <v>4096</v>
      </c>
      <c r="K311" s="270">
        <f t="shared" si="61"/>
        <v>1</v>
      </c>
      <c r="L311" s="270">
        <f t="shared" si="61"/>
        <v>128</v>
      </c>
      <c r="M311" s="270">
        <f t="shared" si="61"/>
        <v>128</v>
      </c>
      <c r="N311" s="270" t="s">
        <v>240</v>
      </c>
      <c r="O311" s="272"/>
      <c r="P311" s="273">
        <f>SIZEOF_IN_MIB(J311:M311, $O310)</f>
        <v>128</v>
      </c>
      <c r="Q311" s="272"/>
    </row>
    <row r="312">
      <c r="E312" s="266"/>
      <c r="F312" s="267"/>
      <c r="G312" s="268"/>
      <c r="H312" s="274" t="s">
        <v>244</v>
      </c>
      <c r="I312" s="274" t="s">
        <v>239</v>
      </c>
      <c r="J312" s="262" t="s">
        <v>32</v>
      </c>
      <c r="K312" s="262"/>
      <c r="L312" s="262"/>
      <c r="M312" s="262" t="s">
        <v>33</v>
      </c>
      <c r="N312" s="274" t="s">
        <v>240</v>
      </c>
      <c r="O312" s="275"/>
      <c r="P312" s="276"/>
      <c r="Q312" s="275"/>
    </row>
    <row r="313">
      <c r="E313" s="266"/>
      <c r="F313" s="278"/>
      <c r="G313" s="279"/>
      <c r="H313" s="269" t="s">
        <v>246</v>
      </c>
      <c r="I313" s="271" t="s">
        <v>239</v>
      </c>
      <c r="J313" s="271">
        <f t="shared" ref="J313:M313" si="62">J311/SHARDING(J312)</f>
        <v>512</v>
      </c>
      <c r="K313" s="271">
        <f t="shared" si="62"/>
        <v>1</v>
      </c>
      <c r="L313" s="271">
        <f t="shared" si="62"/>
        <v>128</v>
      </c>
      <c r="M313" s="271">
        <f t="shared" si="62"/>
        <v>64</v>
      </c>
      <c r="N313" s="271" t="s">
        <v>240</v>
      </c>
      <c r="O313" s="280"/>
      <c r="P313" s="273">
        <f>SIZEOF_IN_MIB(J313:M313, $O310)</f>
        <v>8</v>
      </c>
      <c r="Q313" s="280"/>
    </row>
    <row r="314">
      <c r="E314" s="266"/>
      <c r="F314" s="259" t="s">
        <v>253</v>
      </c>
      <c r="G314" s="260"/>
      <c r="H314" s="274" t="s">
        <v>238</v>
      </c>
      <c r="I314" s="274" t="s">
        <v>239</v>
      </c>
      <c r="J314" s="261"/>
      <c r="K314" s="425" t="s">
        <v>154</v>
      </c>
      <c r="L314" s="425" t="s">
        <v>148</v>
      </c>
      <c r="M314" s="262" t="s">
        <v>125</v>
      </c>
      <c r="N314" s="274" t="s">
        <v>240</v>
      </c>
      <c r="O314" s="263" t="str">
        <f>EXTRACT_WEIGHT_DTYPE(PARAMS("attn_proj_dtype"))</f>
        <v>bf16</v>
      </c>
      <c r="P314" s="276"/>
      <c r="Q314" s="263" t="b">
        <v>0</v>
      </c>
    </row>
    <row r="315">
      <c r="E315" s="266"/>
      <c r="F315" s="267"/>
      <c r="G315" s="268"/>
      <c r="H315" s="269" t="s">
        <v>242</v>
      </c>
      <c r="I315" s="271" t="s">
        <v>239</v>
      </c>
      <c r="J315" s="270"/>
      <c r="K315" s="271">
        <f t="shared" ref="K315:M315" si="63">PARAMS(K314)</f>
        <v>128</v>
      </c>
      <c r="L315" s="271">
        <f t="shared" si="63"/>
        <v>128</v>
      </c>
      <c r="M315" s="271">
        <f t="shared" si="63"/>
        <v>7168</v>
      </c>
      <c r="N315" s="271" t="s">
        <v>240</v>
      </c>
      <c r="O315" s="272"/>
      <c r="P315" s="273">
        <f>SIZEOF_IN_MIB(J315:M315, $O314)</f>
        <v>224</v>
      </c>
      <c r="Q315" s="272"/>
    </row>
    <row r="316">
      <c r="E316" s="266"/>
      <c r="F316" s="267"/>
      <c r="G316" s="268"/>
      <c r="H316" s="274" t="s">
        <v>244</v>
      </c>
      <c r="I316" s="274" t="s">
        <v>239</v>
      </c>
      <c r="J316" s="261"/>
      <c r="K316" s="261"/>
      <c r="L316" s="262"/>
      <c r="M316" s="262" t="s">
        <v>33</v>
      </c>
      <c r="N316" s="274" t="s">
        <v>240</v>
      </c>
      <c r="O316" s="275"/>
      <c r="P316" s="276"/>
      <c r="Q316" s="275"/>
    </row>
    <row r="317">
      <c r="E317" s="266"/>
      <c r="F317" s="278"/>
      <c r="G317" s="279"/>
      <c r="H317" s="271" t="s">
        <v>246</v>
      </c>
      <c r="I317" s="271" t="s">
        <v>239</v>
      </c>
      <c r="J317" s="270"/>
      <c r="K317" s="271">
        <f t="shared" ref="K317:M317" si="64">K315/SHARDING(K316)</f>
        <v>128</v>
      </c>
      <c r="L317" s="271">
        <f t="shared" si="64"/>
        <v>128</v>
      </c>
      <c r="M317" s="271">
        <f t="shared" si="64"/>
        <v>3584</v>
      </c>
      <c r="N317" s="271" t="s">
        <v>240</v>
      </c>
      <c r="O317" s="280"/>
      <c r="P317" s="273">
        <f>SIZEOF_IN_MIB(J317:M317, $O314)</f>
        <v>112</v>
      </c>
      <c r="Q317" s="280"/>
    </row>
    <row r="318">
      <c r="E318" s="266"/>
      <c r="F318" s="259" t="s">
        <v>257</v>
      </c>
      <c r="G318" s="260"/>
      <c r="H318" s="274" t="s">
        <v>238</v>
      </c>
      <c r="I318" s="274" t="s">
        <v>239</v>
      </c>
      <c r="J318" s="261"/>
      <c r="K318" s="262" t="s">
        <v>40</v>
      </c>
      <c r="L318" s="262" t="s">
        <v>38</v>
      </c>
      <c r="M318" s="262" t="s">
        <v>125</v>
      </c>
      <c r="N318" s="274" t="s">
        <v>240</v>
      </c>
      <c r="O318" s="263" t="s">
        <v>82</v>
      </c>
      <c r="P318" s="276"/>
      <c r="Q318" s="263" t="b">
        <v>0</v>
      </c>
    </row>
    <row r="319">
      <c r="E319" s="266"/>
      <c r="F319" s="267"/>
      <c r="G319" s="268"/>
      <c r="H319" s="269" t="s">
        <v>242</v>
      </c>
      <c r="I319" s="271" t="s">
        <v>239</v>
      </c>
      <c r="J319" s="270"/>
      <c r="K319" s="271">
        <f t="shared" ref="K319:M319" si="65">PARAMS(K318)</f>
        <v>4096</v>
      </c>
      <c r="L319" s="271">
        <f t="shared" si="65"/>
        <v>1</v>
      </c>
      <c r="M319" s="271">
        <f t="shared" si="65"/>
        <v>7168</v>
      </c>
      <c r="N319" s="271" t="s">
        <v>240</v>
      </c>
      <c r="O319" s="272"/>
      <c r="P319" s="273">
        <f>SIZEOF_IN_MIB(K319:M319, $O318)</f>
        <v>56</v>
      </c>
      <c r="Q319" s="272"/>
    </row>
    <row r="320">
      <c r="E320" s="266"/>
      <c r="F320" s="267"/>
      <c r="G320" s="268"/>
      <c r="H320" s="274" t="s">
        <v>244</v>
      </c>
      <c r="I320" s="274" t="s">
        <v>239</v>
      </c>
      <c r="J320" s="261"/>
      <c r="K320" s="262" t="s">
        <v>32</v>
      </c>
      <c r="L320" s="262"/>
      <c r="M320" s="262" t="s">
        <v>33</v>
      </c>
      <c r="N320" s="274" t="s">
        <v>240</v>
      </c>
      <c r="O320" s="275"/>
      <c r="P320" s="276"/>
      <c r="Q320" s="275"/>
    </row>
    <row r="321">
      <c r="E321" s="266"/>
      <c r="F321" s="278"/>
      <c r="G321" s="279"/>
      <c r="H321" s="271" t="s">
        <v>246</v>
      </c>
      <c r="I321" s="271" t="s">
        <v>239</v>
      </c>
      <c r="J321" s="271"/>
      <c r="K321" s="271">
        <f t="shared" ref="K321:M321" si="66">K319/SHARDING(K320)</f>
        <v>512</v>
      </c>
      <c r="L321" s="271">
        <f t="shared" si="66"/>
        <v>1</v>
      </c>
      <c r="M321" s="271">
        <f t="shared" si="66"/>
        <v>3584</v>
      </c>
      <c r="N321" s="271" t="s">
        <v>240</v>
      </c>
      <c r="O321" s="280"/>
      <c r="P321" s="273">
        <f>SIZEOF_IN_MIB(K321:M321, $O318)</f>
        <v>3.5</v>
      </c>
      <c r="Q321" s="280"/>
    </row>
    <row r="322">
      <c r="E322" s="266"/>
      <c r="F322" s="400" t="s">
        <v>293</v>
      </c>
      <c r="G322" s="483" t="s">
        <v>783</v>
      </c>
      <c r="H322" s="898" t="s">
        <v>784</v>
      </c>
      <c r="I322" s="504"/>
      <c r="J322" s="307"/>
      <c r="K322" s="899"/>
      <c r="L322" s="900"/>
      <c r="M322" s="900"/>
      <c r="N322" s="900"/>
      <c r="O322" s="899"/>
      <c r="P322" s="901"/>
      <c r="Q322" s="899"/>
    </row>
    <row r="323">
      <c r="E323" s="266"/>
      <c r="F323" s="266"/>
      <c r="G323" s="194" t="s">
        <v>277</v>
      </c>
      <c r="H323" s="906" t="str">
        <f>M312</f>
        <v>data</v>
      </c>
      <c r="I323" s="305"/>
      <c r="J323" s="907"/>
      <c r="K323" s="325"/>
      <c r="L323" s="326"/>
      <c r="M323" s="326"/>
      <c r="N323" s="326"/>
      <c r="O323" s="325"/>
      <c r="P323" s="327"/>
      <c r="Q323" s="325"/>
    </row>
    <row r="324">
      <c r="E324" s="266"/>
      <c r="F324" s="266"/>
      <c r="G324" s="384" t="s">
        <v>278</v>
      </c>
      <c r="H324" s="411" t="s">
        <v>264</v>
      </c>
      <c r="I324" s="317"/>
      <c r="J324" s="490" t="str">
        <f>HW_SPEC("# of TensorCore per Chip")</f>
        <v>#N/A</v>
      </c>
      <c r="K324" s="330"/>
      <c r="L324" s="331"/>
      <c r="M324" s="331"/>
      <c r="N324" s="331"/>
      <c r="O324" s="330"/>
      <c r="P324" s="332"/>
      <c r="Q324" s="330"/>
    </row>
    <row r="325">
      <c r="E325" s="266"/>
      <c r="F325" s="266"/>
      <c r="G325" s="266"/>
      <c r="H325" s="407" t="s">
        <v>265</v>
      </c>
      <c r="I325" s="313"/>
      <c r="J325" s="321" t="str">
        <f>P313 * (J324-1)</f>
        <v>#N/A</v>
      </c>
      <c r="K325" s="325"/>
      <c r="L325" s="326"/>
      <c r="M325" s="326"/>
      <c r="N325" s="326"/>
      <c r="O325" s="325"/>
      <c r="P325" s="327"/>
      <c r="Q325" s="325"/>
    </row>
    <row r="326">
      <c r="E326" s="266"/>
      <c r="F326" s="266"/>
      <c r="G326" s="266"/>
      <c r="H326" s="411" t="s">
        <v>266</v>
      </c>
      <c r="I326" s="317"/>
      <c r="J326" s="316" t="str">
        <f>J325*J324</f>
        <v>#N/A</v>
      </c>
      <c r="K326" s="330"/>
      <c r="L326" s="331"/>
      <c r="M326" s="331"/>
      <c r="N326" s="331"/>
      <c r="O326" s="330"/>
      <c r="P326" s="332"/>
      <c r="Q326" s="330"/>
    </row>
    <row r="327">
      <c r="E327" s="266"/>
      <c r="F327" s="266"/>
      <c r="G327" s="277"/>
      <c r="H327" s="407" t="s">
        <v>269</v>
      </c>
      <c r="I327" s="313"/>
      <c r="J327" s="492" t="str">
        <f>ALL_GATHER_CORE2CORE_TIME_MS(J326)</f>
        <v>#N/A</v>
      </c>
      <c r="K327" s="325"/>
      <c r="L327" s="326"/>
      <c r="M327" s="326"/>
      <c r="N327" s="326"/>
      <c r="O327" s="325"/>
      <c r="P327" s="327"/>
      <c r="Q327" s="325"/>
    </row>
    <row r="328">
      <c r="E328" s="266"/>
      <c r="F328" s="277"/>
      <c r="G328" s="388" t="s">
        <v>298</v>
      </c>
      <c r="H328" s="421" t="str">
        <f>J327</f>
        <v>#N/A</v>
      </c>
      <c r="I328" s="418"/>
      <c r="J328" s="261"/>
      <c r="K328" s="261"/>
      <c r="L328" s="274"/>
      <c r="M328" s="274"/>
      <c r="N328" s="274"/>
      <c r="O328" s="261"/>
      <c r="P328" s="276"/>
      <c r="Q328" s="222"/>
    </row>
    <row r="329">
      <c r="E329" s="266"/>
      <c r="F329" s="384" t="s">
        <v>285</v>
      </c>
      <c r="G329" s="385" t="s">
        <v>286</v>
      </c>
      <c r="H329" s="271" t="str">
        <f>VLOOKUP(O310&amp;","&amp;O314,$T$3:$W$12,4, FALSE)</f>
        <v>bf16</v>
      </c>
      <c r="I329" s="419"/>
      <c r="J329" s="270"/>
      <c r="K329" s="270"/>
      <c r="L329" s="271"/>
      <c r="M329" s="271"/>
      <c r="N329" s="271"/>
      <c r="O329" s="270"/>
      <c r="P329" s="510"/>
      <c r="Q329" s="305"/>
    </row>
    <row r="330">
      <c r="E330" s="266"/>
      <c r="F330" s="266"/>
      <c r="G330" s="381" t="s">
        <v>299</v>
      </c>
      <c r="H330" s="420" t="str">
        <f>CALCULATE_FLOPS(J313:M313,J317:M317,K317:L317,1,H329)</f>
        <v>#N/A</v>
      </c>
      <c r="I330" s="893" t="s">
        <v>317</v>
      </c>
      <c r="J330" s="261"/>
      <c r="K330" s="261"/>
      <c r="L330" s="274"/>
      <c r="M330" s="274"/>
      <c r="N330" s="274"/>
      <c r="O330" s="261"/>
      <c r="P330" s="264"/>
      <c r="Q330" s="222"/>
    </row>
    <row r="331">
      <c r="E331" s="266"/>
      <c r="F331" s="277"/>
      <c r="G331" s="388" t="s">
        <v>288</v>
      </c>
      <c r="H331" s="517" t="str">
        <f>COMPUTE_TIME_MS(H330, H329)</f>
        <v>#N/A</v>
      </c>
      <c r="I331" s="390"/>
      <c r="J331" s="391"/>
      <c r="K331" s="391"/>
      <c r="L331" s="392"/>
      <c r="M331" s="392"/>
      <c r="N331" s="392"/>
      <c r="O331" s="391"/>
      <c r="P331" s="518"/>
      <c r="Q331" s="305"/>
    </row>
    <row r="332">
      <c r="E332" s="266"/>
      <c r="F332" s="384" t="s">
        <v>289</v>
      </c>
      <c r="G332" s="381" t="s">
        <v>290</v>
      </c>
      <c r="H332" s="303">
        <f>IF(Q310,0,P313)+IF(Q314,0,P317)+IF(Q318,0,P321)</f>
        <v>123.5</v>
      </c>
      <c r="I332" s="261"/>
      <c r="J332" s="261"/>
      <c r="K332" s="261"/>
      <c r="L332" s="274"/>
      <c r="M332" s="274"/>
      <c r="N332" s="274"/>
      <c r="O332" s="261"/>
      <c r="P332" s="264"/>
      <c r="Q332" s="222"/>
    </row>
    <row r="333">
      <c r="E333" s="277"/>
      <c r="F333" s="277"/>
      <c r="G333" s="395" t="s">
        <v>291</v>
      </c>
      <c r="H333" s="479" t="str">
        <f>HBM_TIME_MS(H332)</f>
        <v>#N/A</v>
      </c>
      <c r="I333" s="391"/>
      <c r="J333" s="391"/>
      <c r="K333" s="391"/>
      <c r="L333" s="392"/>
      <c r="M333" s="392"/>
      <c r="N333" s="392"/>
      <c r="O333" s="391"/>
      <c r="P333" s="518"/>
      <c r="Q333" s="172"/>
    </row>
    <row r="337">
      <c r="E337" s="204" t="s">
        <v>318</v>
      </c>
    </row>
    <row r="338">
      <c r="E338" s="249" t="s">
        <v>229</v>
      </c>
      <c r="F338" s="519" t="s">
        <v>230</v>
      </c>
      <c r="G338" s="251"/>
      <c r="H338" s="520"/>
      <c r="I338" s="250" t="s">
        <v>231</v>
      </c>
      <c r="J338" s="521"/>
      <c r="K338" s="521"/>
      <c r="L338" s="521"/>
      <c r="M338" s="521"/>
      <c r="N338" s="520"/>
      <c r="O338" s="253" t="s">
        <v>232</v>
      </c>
      <c r="P338" s="253" t="s">
        <v>319</v>
      </c>
      <c r="Q338" s="255" t="s">
        <v>234</v>
      </c>
    </row>
    <row r="339">
      <c r="E339" s="258" t="s">
        <v>320</v>
      </c>
      <c r="F339" s="522" t="s">
        <v>293</v>
      </c>
      <c r="G339" s="523" t="s">
        <v>54</v>
      </c>
      <c r="H339" s="524" t="s">
        <v>321</v>
      </c>
      <c r="I339" s="374"/>
      <c r="J339" s="374"/>
      <c r="K339" s="485"/>
      <c r="L339" s="485"/>
      <c r="M339" s="525"/>
      <c r="N339" s="374"/>
      <c r="O339" s="485"/>
      <c r="P339" s="374"/>
      <c r="Q339" s="485"/>
    </row>
    <row r="340">
      <c r="E340" s="266"/>
      <c r="F340" s="266"/>
      <c r="G340" s="297" t="s">
        <v>259</v>
      </c>
      <c r="H340" s="463" t="s">
        <v>238</v>
      </c>
      <c r="I340" s="261" t="s">
        <v>239</v>
      </c>
      <c r="J340" s="261"/>
      <c r="K340" s="262" t="s">
        <v>40</v>
      </c>
      <c r="L340" s="262" t="s">
        <v>159</v>
      </c>
      <c r="M340" s="283" t="s">
        <v>125</v>
      </c>
      <c r="N340" s="261" t="s">
        <v>240</v>
      </c>
      <c r="O340" s="263" t="str">
        <f>PARAMS("expert_dispatch_dtype")</f>
        <v>fp8</v>
      </c>
      <c r="P340" s="261"/>
      <c r="Q340" s="263"/>
    </row>
    <row r="341">
      <c r="E341" s="266"/>
      <c r="F341" s="266"/>
      <c r="G341" s="266"/>
      <c r="H341" s="304" t="s">
        <v>242</v>
      </c>
      <c r="I341" s="270" t="s">
        <v>239</v>
      </c>
      <c r="J341" s="271"/>
      <c r="K341" s="270">
        <f t="shared" ref="K341:M341" si="67">PARAMS(K340)</f>
        <v>4096</v>
      </c>
      <c r="L341" s="270">
        <f t="shared" si="67"/>
        <v>8</v>
      </c>
      <c r="M341" s="270">
        <f t="shared" si="67"/>
        <v>7168</v>
      </c>
      <c r="N341" s="270" t="s">
        <v>240</v>
      </c>
      <c r="O341" s="272"/>
      <c r="P341" s="440">
        <f>SIZEOF_IN_MIB(J341:M341, O340)</f>
        <v>224</v>
      </c>
      <c r="Q341" s="272"/>
    </row>
    <row r="342">
      <c r="E342" s="266"/>
      <c r="F342" s="266"/>
      <c r="G342" s="266"/>
      <c r="H342" s="302" t="s">
        <v>260</v>
      </c>
      <c r="I342" s="274" t="s">
        <v>239</v>
      </c>
      <c r="J342" s="261"/>
      <c r="K342" s="262" t="s">
        <v>143</v>
      </c>
      <c r="L342" s="262"/>
      <c r="M342" s="262"/>
      <c r="N342" s="274" t="s">
        <v>240</v>
      </c>
      <c r="O342" s="275"/>
      <c r="P342" s="303"/>
      <c r="Q342" s="275"/>
    </row>
    <row r="343">
      <c r="E343" s="266"/>
      <c r="F343" s="266"/>
      <c r="G343" s="266"/>
      <c r="H343" s="304" t="s">
        <v>261</v>
      </c>
      <c r="I343" s="271" t="s">
        <v>239</v>
      </c>
      <c r="J343" s="270"/>
      <c r="K343" s="271">
        <f t="shared" ref="K343:M343" si="68">K341/SHARDING(K342)</f>
        <v>256</v>
      </c>
      <c r="L343" s="271">
        <f t="shared" si="68"/>
        <v>8</v>
      </c>
      <c r="M343" s="271">
        <f t="shared" si="68"/>
        <v>7168</v>
      </c>
      <c r="N343" s="269" t="s">
        <v>240</v>
      </c>
      <c r="O343" s="272"/>
      <c r="P343" s="440"/>
      <c r="Q343" s="272"/>
    </row>
    <row r="344">
      <c r="E344" s="266"/>
      <c r="F344" s="266"/>
      <c r="G344" s="277"/>
      <c r="H344" s="302" t="s">
        <v>262</v>
      </c>
      <c r="I344" s="274" t="s">
        <v>239</v>
      </c>
      <c r="J344" s="261"/>
      <c r="K344" s="262" t="s">
        <v>143</v>
      </c>
      <c r="L344" s="262"/>
      <c r="M344" s="262"/>
      <c r="N344" s="274" t="s">
        <v>240</v>
      </c>
      <c r="O344" s="241"/>
      <c r="P344" s="303">
        <f>SIZEOF_IN_MIB(J343:M343, O340)</f>
        <v>14</v>
      </c>
      <c r="Q344" s="241"/>
    </row>
    <row r="345">
      <c r="E345" s="266"/>
      <c r="F345" s="266"/>
      <c r="G345" s="526" t="s">
        <v>564</v>
      </c>
      <c r="H345" s="645">
        <f>P341</f>
        <v>224</v>
      </c>
      <c r="I345" s="305"/>
      <c r="J345" s="305"/>
      <c r="K345" s="305"/>
      <c r="L345" s="305"/>
      <c r="M345" s="305"/>
      <c r="N345" s="305"/>
      <c r="O345" s="305"/>
      <c r="P345" s="528"/>
      <c r="Q345" s="305"/>
    </row>
    <row r="346">
      <c r="E346" s="266"/>
      <c r="F346" s="266"/>
      <c r="G346" s="531" t="s">
        <v>565</v>
      </c>
      <c r="H346" s="799" t="str">
        <f>ALL2ALL_CHIP2CHIP_TIME_MS(H345)</f>
        <v>#N/A</v>
      </c>
      <c r="I346" s="222"/>
      <c r="J346" s="222"/>
      <c r="K346" s="222"/>
      <c r="L346" s="222"/>
      <c r="M346" s="222"/>
      <c r="N346" s="222"/>
      <c r="O346" s="222"/>
      <c r="P346" s="530"/>
      <c r="Q346" s="222"/>
    </row>
    <row r="347">
      <c r="E347" s="266"/>
      <c r="F347" s="266"/>
      <c r="G347" s="533"/>
      <c r="H347" s="449"/>
      <c r="I347" s="271"/>
      <c r="J347" s="270"/>
      <c r="K347" s="269"/>
      <c r="L347" s="488"/>
      <c r="M347" s="269"/>
      <c r="N347" s="271"/>
      <c r="O347" s="269"/>
      <c r="P347" s="440"/>
      <c r="Q347" s="269"/>
    </row>
    <row r="348">
      <c r="E348" s="266"/>
      <c r="F348" s="266"/>
      <c r="G348" s="523" t="s">
        <v>325</v>
      </c>
      <c r="H348" s="535" t="s">
        <v>801</v>
      </c>
      <c r="I348" s="375"/>
      <c r="J348" s="374"/>
      <c r="K348" s="485"/>
      <c r="L348" s="372"/>
      <c r="M348" s="485"/>
      <c r="N348" s="375"/>
      <c r="O348" s="485"/>
      <c r="P348" s="536"/>
      <c r="Q348" s="485"/>
    </row>
    <row r="349">
      <c r="E349" s="266"/>
      <c r="F349" s="266"/>
      <c r="G349" s="297" t="s">
        <v>259</v>
      </c>
      <c r="H349" s="449" t="s">
        <v>238</v>
      </c>
      <c r="I349" s="271" t="s">
        <v>239</v>
      </c>
      <c r="J349" s="270"/>
      <c r="K349" s="269" t="s">
        <v>40</v>
      </c>
      <c r="L349" s="488" t="s">
        <v>38</v>
      </c>
      <c r="M349" s="269" t="s">
        <v>125</v>
      </c>
      <c r="N349" s="271" t="s">
        <v>240</v>
      </c>
      <c r="O349" s="399" t="str">
        <f>PARAMS("expert_dispatch_dtype")</f>
        <v>fp8</v>
      </c>
      <c r="P349" s="440"/>
      <c r="Q349" s="399"/>
    </row>
    <row r="350">
      <c r="E350" s="266"/>
      <c r="F350" s="266"/>
      <c r="G350" s="266"/>
      <c r="H350" s="302" t="s">
        <v>242</v>
      </c>
      <c r="I350" s="274" t="s">
        <v>239</v>
      </c>
      <c r="J350" s="261"/>
      <c r="K350" s="274">
        <f t="shared" ref="K350:M350" si="69">PARAMS(K349)</f>
        <v>4096</v>
      </c>
      <c r="L350" s="274">
        <f t="shared" si="69"/>
        <v>1</v>
      </c>
      <c r="M350" s="274">
        <f t="shared" si="69"/>
        <v>7168</v>
      </c>
      <c r="N350" s="274" t="s">
        <v>240</v>
      </c>
      <c r="O350" s="275"/>
      <c r="P350" s="303">
        <f>SIZEOF_IN_MIB(J350:M350, O349)</f>
        <v>28</v>
      </c>
      <c r="Q350" s="275"/>
    </row>
    <row r="351">
      <c r="E351" s="266"/>
      <c r="F351" s="266"/>
      <c r="G351" s="266"/>
      <c r="H351" s="304" t="s">
        <v>260</v>
      </c>
      <c r="I351" s="271" t="s">
        <v>239</v>
      </c>
      <c r="J351" s="270"/>
      <c r="K351" s="269" t="s">
        <v>32</v>
      </c>
      <c r="L351" s="269"/>
      <c r="M351" s="269" t="s">
        <v>33</v>
      </c>
      <c r="N351" s="271" t="s">
        <v>240</v>
      </c>
      <c r="O351" s="272"/>
      <c r="P351" s="440"/>
      <c r="Q351" s="272"/>
    </row>
    <row r="352">
      <c r="E352" s="266"/>
      <c r="F352" s="266"/>
      <c r="G352" s="266"/>
      <c r="H352" s="534" t="s">
        <v>246</v>
      </c>
      <c r="I352" s="274" t="s">
        <v>239</v>
      </c>
      <c r="J352" s="261"/>
      <c r="K352" s="274">
        <f t="shared" ref="K352:M352" si="70">K350/SHARDING(K351)</f>
        <v>512</v>
      </c>
      <c r="L352" s="274">
        <f t="shared" si="70"/>
        <v>1</v>
      </c>
      <c r="M352" s="274">
        <f t="shared" si="70"/>
        <v>3584</v>
      </c>
      <c r="N352" s="274" t="s">
        <v>240</v>
      </c>
      <c r="O352" s="275"/>
      <c r="P352" s="303">
        <f>SIZEOF_IN_MIB(J352:M352, O349)</f>
        <v>1.75</v>
      </c>
      <c r="Q352" s="241"/>
    </row>
    <row r="353">
      <c r="E353" s="266"/>
      <c r="F353" s="266"/>
      <c r="G353" s="277"/>
      <c r="H353" s="542" t="s">
        <v>262</v>
      </c>
      <c r="I353" s="271" t="s">
        <v>239</v>
      </c>
      <c r="J353" s="305"/>
      <c r="K353" s="305"/>
      <c r="L353" s="305"/>
      <c r="M353" s="269" t="s">
        <v>33</v>
      </c>
      <c r="N353" s="271" t="s">
        <v>240</v>
      </c>
      <c r="O353" s="280"/>
      <c r="P353" s="528"/>
      <c r="Q353" s="305"/>
    </row>
    <row r="354">
      <c r="E354" s="266"/>
      <c r="F354" s="266"/>
      <c r="G354" s="311" t="s">
        <v>264</v>
      </c>
      <c r="H354" s="800">
        <f>SHARDING(K351)*SHARDING(L351)</f>
        <v>8</v>
      </c>
      <c r="I354" s="222"/>
      <c r="J354" s="222"/>
      <c r="K354" s="222"/>
      <c r="L354" s="222"/>
      <c r="M354" s="222"/>
      <c r="N354" s="222"/>
      <c r="O354" s="222"/>
      <c r="P354" s="530"/>
      <c r="Q354" s="222"/>
    </row>
    <row r="355">
      <c r="E355" s="266"/>
      <c r="F355" s="266"/>
      <c r="G355" s="311" t="s">
        <v>265</v>
      </c>
      <c r="H355" s="321">
        <f>P352 * (H354-1)</f>
        <v>12.25</v>
      </c>
      <c r="I355" s="305"/>
      <c r="J355" s="305"/>
      <c r="K355" s="305"/>
      <c r="L355" s="305"/>
      <c r="M355" s="305"/>
      <c r="N355" s="305"/>
      <c r="O355" s="305"/>
      <c r="P355" s="528"/>
      <c r="Q355" s="305"/>
    </row>
    <row r="356">
      <c r="E356" s="266"/>
      <c r="F356" s="266"/>
      <c r="G356" s="320" t="s">
        <v>266</v>
      </c>
      <c r="H356" s="316">
        <f>H355*H354</f>
        <v>98</v>
      </c>
      <c r="I356" s="274"/>
      <c r="J356" s="261"/>
      <c r="K356" s="261"/>
      <c r="L356" s="262"/>
      <c r="M356" s="274"/>
      <c r="N356" s="274"/>
      <c r="O356" s="262"/>
      <c r="P356" s="303"/>
      <c r="Q356" s="262"/>
    </row>
    <row r="357">
      <c r="E357" s="266"/>
      <c r="F357" s="266"/>
      <c r="G357" s="322" t="s">
        <v>267</v>
      </c>
      <c r="H357" s="859">
        <f>IFS(H354=8,12,
H354=4,4,
H354=2,1,
H354=1,0,
TRUE,NA())</f>
        <v>12</v>
      </c>
      <c r="I357" s="271"/>
      <c r="J357" s="270"/>
      <c r="K357" s="270"/>
      <c r="L357" s="269"/>
      <c r="M357" s="271"/>
      <c r="N357" s="271"/>
      <c r="O357" s="269"/>
      <c r="P357" s="440"/>
      <c r="Q357" s="269"/>
    </row>
    <row r="358">
      <c r="E358" s="266"/>
      <c r="F358" s="266"/>
      <c r="G358" s="198" t="s">
        <v>268</v>
      </c>
      <c r="H358" s="217">
        <v>2.0</v>
      </c>
      <c r="I358" s="274"/>
      <c r="J358" s="261"/>
      <c r="K358" s="261"/>
      <c r="L358" s="262"/>
      <c r="M358" s="274"/>
      <c r="N358" s="274"/>
      <c r="O358" s="262"/>
      <c r="P358" s="303"/>
      <c r="Q358" s="262"/>
    </row>
    <row r="359">
      <c r="E359" s="266"/>
      <c r="F359" s="266"/>
      <c r="G359" s="328" t="s">
        <v>269</v>
      </c>
      <c r="H359" s="540" t="str">
        <f>ALL_GATHER_CHIP2CHIP_TIME_MS2(H356 * H358, H357)</f>
        <v>#N/A</v>
      </c>
      <c r="I359" s="271"/>
      <c r="J359" s="270"/>
      <c r="K359" s="270"/>
      <c r="L359" s="269"/>
      <c r="M359" s="271"/>
      <c r="N359" s="271"/>
      <c r="O359" s="269"/>
      <c r="P359" s="440"/>
      <c r="Q359" s="269"/>
    </row>
    <row r="360">
      <c r="E360" s="266"/>
      <c r="F360" s="266"/>
      <c r="G360" s="533"/>
      <c r="H360" s="534"/>
      <c r="I360" s="274"/>
      <c r="J360" s="261"/>
      <c r="K360" s="262"/>
      <c r="L360" s="425"/>
      <c r="M360" s="262"/>
      <c r="N360" s="274"/>
      <c r="O360" s="262"/>
      <c r="P360" s="303"/>
      <c r="Q360" s="262"/>
    </row>
    <row r="361">
      <c r="E361" s="266"/>
      <c r="F361" s="266"/>
      <c r="G361" s="523" t="s">
        <v>53</v>
      </c>
      <c r="H361" s="524" t="s">
        <v>328</v>
      </c>
      <c r="I361" s="375"/>
      <c r="J361" s="374"/>
      <c r="K361" s="485"/>
      <c r="L361" s="372"/>
      <c r="M361" s="485"/>
      <c r="N361" s="375"/>
      <c r="O361" s="485"/>
      <c r="P361" s="536"/>
      <c r="Q361" s="485"/>
    </row>
    <row r="362">
      <c r="E362" s="266"/>
      <c r="F362" s="266"/>
      <c r="G362" s="541" t="s">
        <v>259</v>
      </c>
      <c r="H362" s="534" t="s">
        <v>238</v>
      </c>
      <c r="I362" s="274" t="s">
        <v>239</v>
      </c>
      <c r="J362" s="261"/>
      <c r="K362" s="262" t="s">
        <v>40</v>
      </c>
      <c r="L362" s="425" t="s">
        <v>38</v>
      </c>
      <c r="M362" s="262" t="s">
        <v>125</v>
      </c>
      <c r="N362" s="274" t="s">
        <v>240</v>
      </c>
      <c r="O362" s="263" t="str">
        <f>PARAMS("expert_dispatch_dtype")</f>
        <v>fp8</v>
      </c>
      <c r="P362" s="303"/>
      <c r="Q362" s="262"/>
    </row>
    <row r="363">
      <c r="E363" s="266"/>
      <c r="F363" s="266"/>
      <c r="G363" s="266"/>
      <c r="H363" s="304" t="s">
        <v>242</v>
      </c>
      <c r="I363" s="271" t="s">
        <v>239</v>
      </c>
      <c r="J363" s="270"/>
      <c r="K363" s="271">
        <f t="shared" ref="K363:M363" si="71">PARAMS(K362)</f>
        <v>4096</v>
      </c>
      <c r="L363" s="271">
        <f t="shared" si="71"/>
        <v>1</v>
      </c>
      <c r="M363" s="271">
        <f t="shared" si="71"/>
        <v>7168</v>
      </c>
      <c r="N363" s="271" t="s">
        <v>240</v>
      </c>
      <c r="O363" s="272"/>
      <c r="P363" s="440">
        <f>SIZEOF_IN_MIB(J363:M363, O362)</f>
        <v>28</v>
      </c>
      <c r="Q363" s="269"/>
    </row>
    <row r="364">
      <c r="E364" s="266"/>
      <c r="F364" s="266"/>
      <c r="G364" s="266"/>
      <c r="H364" s="302" t="s">
        <v>260</v>
      </c>
      <c r="I364" s="274" t="s">
        <v>239</v>
      </c>
      <c r="J364" s="261"/>
      <c r="K364" s="262" t="s">
        <v>32</v>
      </c>
      <c r="L364" s="262"/>
      <c r="M364" s="262" t="s">
        <v>33</v>
      </c>
      <c r="N364" s="274" t="s">
        <v>240</v>
      </c>
      <c r="O364" s="275"/>
      <c r="P364" s="303"/>
      <c r="Q364" s="262"/>
    </row>
    <row r="365">
      <c r="E365" s="266"/>
      <c r="F365" s="266"/>
      <c r="G365" s="266"/>
      <c r="H365" s="304" t="s">
        <v>261</v>
      </c>
      <c r="I365" s="271" t="s">
        <v>239</v>
      </c>
      <c r="J365" s="270"/>
      <c r="K365" s="271">
        <f t="shared" ref="K365:M365" si="72">K363/SHARDING(K364)</f>
        <v>512</v>
      </c>
      <c r="L365" s="271">
        <f t="shared" si="72"/>
        <v>1</v>
      </c>
      <c r="M365" s="271">
        <f t="shared" si="72"/>
        <v>3584</v>
      </c>
      <c r="N365" s="271" t="s">
        <v>240</v>
      </c>
      <c r="O365" s="272"/>
      <c r="P365" s="440">
        <f>SIZEOF_IN_MIB(J365:M365, O362)</f>
        <v>1.75</v>
      </c>
      <c r="Q365" s="269"/>
    </row>
    <row r="366">
      <c r="E366" s="266"/>
      <c r="F366" s="266"/>
      <c r="G366" s="277"/>
      <c r="H366" s="537" t="s">
        <v>262</v>
      </c>
      <c r="I366" s="274" t="s">
        <v>239</v>
      </c>
      <c r="J366" s="222"/>
      <c r="K366" s="222"/>
      <c r="L366" s="222"/>
      <c r="M366" s="262"/>
      <c r="N366" s="274" t="s">
        <v>240</v>
      </c>
      <c r="O366" s="241"/>
      <c r="P366" s="222"/>
      <c r="Q366" s="262"/>
    </row>
    <row r="367">
      <c r="E367" s="266"/>
      <c r="F367" s="266"/>
      <c r="G367" s="384" t="s">
        <v>329</v>
      </c>
      <c r="H367" s="542" t="s">
        <v>264</v>
      </c>
      <c r="I367" s="305"/>
      <c r="J367" s="336" t="str">
        <f>SHARDING(K364) * SHARDING(L364)*SHARDING(M364) / HW_SPEC("# of TensorCore per Chip")</f>
        <v>#N/A</v>
      </c>
      <c r="K367" s="270"/>
      <c r="L367" s="269"/>
      <c r="M367" s="271"/>
      <c r="N367" s="271"/>
      <c r="O367" s="269"/>
      <c r="P367" s="440"/>
      <c r="Q367" s="269"/>
    </row>
    <row r="368">
      <c r="E368" s="266"/>
      <c r="F368" s="266"/>
      <c r="G368" s="266"/>
      <c r="H368" s="537" t="s">
        <v>265</v>
      </c>
      <c r="I368" s="222"/>
      <c r="J368" s="316" t="str">
        <f>P365 * HW_SPEC("# of TensorCore per Chip") * (J367-1)</f>
        <v>#N/A</v>
      </c>
      <c r="K368" s="261"/>
      <c r="L368" s="262"/>
      <c r="M368" s="274"/>
      <c r="N368" s="274"/>
      <c r="O368" s="262"/>
      <c r="P368" s="303"/>
      <c r="Q368" s="262"/>
    </row>
    <row r="369">
      <c r="E369" s="266"/>
      <c r="F369" s="266"/>
      <c r="G369" s="266"/>
      <c r="H369" s="336" t="s">
        <v>266</v>
      </c>
      <c r="I369" s="305"/>
      <c r="J369" s="321" t="str">
        <f>J368*J367</f>
        <v>#N/A</v>
      </c>
      <c r="K369" s="270"/>
      <c r="L369" s="269"/>
      <c r="M369" s="271"/>
      <c r="N369" s="271"/>
      <c r="O369" s="269"/>
      <c r="P369" s="440"/>
      <c r="Q369" s="269"/>
    </row>
    <row r="370">
      <c r="E370" s="266"/>
      <c r="F370" s="266"/>
      <c r="G370" s="266"/>
      <c r="H370" s="404" t="s">
        <v>267</v>
      </c>
      <c r="I370" s="222"/>
      <c r="J370" s="323" t="str">
        <f>IFS(J367=8,12,
J367=4,4,
J367=2,1,
J367=1,0,
TRUE,NA())</f>
        <v>#N/A</v>
      </c>
      <c r="K370" s="261"/>
      <c r="L370" s="262"/>
      <c r="M370" s="274"/>
      <c r="N370" s="274"/>
      <c r="O370" s="262"/>
      <c r="P370" s="303"/>
      <c r="Q370" s="262"/>
    </row>
    <row r="371">
      <c r="E371" s="266"/>
      <c r="F371" s="266"/>
      <c r="G371" s="266"/>
      <c r="H371" s="538" t="s">
        <v>268</v>
      </c>
      <c r="I371" s="305"/>
      <c r="J371" s="543" t="s">
        <v>714</v>
      </c>
      <c r="K371" s="270"/>
      <c r="L371" s="269"/>
      <c r="M371" s="271"/>
      <c r="N371" s="271"/>
      <c r="O371" s="269"/>
      <c r="P371" s="440"/>
      <c r="Q371" s="269"/>
    </row>
    <row r="372">
      <c r="E372" s="266"/>
      <c r="F372" s="266"/>
      <c r="G372" s="277"/>
      <c r="H372" s="544" t="s">
        <v>269</v>
      </c>
      <c r="I372" s="545"/>
      <c r="J372" s="329" t="str">
        <f>ALL_GATHER_CHIP2CHIP_TIME_MS2(J369 * J371, J370)</f>
        <v>#N/A</v>
      </c>
      <c r="K372" s="261"/>
      <c r="L372" s="262"/>
      <c r="M372" s="274"/>
      <c r="N372" s="274"/>
      <c r="O372" s="262"/>
      <c r="P372" s="303"/>
      <c r="Q372" s="262"/>
    </row>
    <row r="373">
      <c r="E373" s="266"/>
      <c r="F373" s="266"/>
      <c r="G373" s="384" t="s">
        <v>330</v>
      </c>
      <c r="H373" s="336" t="s">
        <v>264</v>
      </c>
      <c r="I373" s="313"/>
      <c r="J373" s="409" t="str">
        <f>HW_SPEC("# of TensorCore per Chip")</f>
        <v>#N/A</v>
      </c>
      <c r="K373" s="270"/>
      <c r="L373" s="269"/>
      <c r="M373" s="271"/>
      <c r="N373" s="271"/>
      <c r="O373" s="269"/>
      <c r="P373" s="440"/>
      <c r="Q373" s="269"/>
    </row>
    <row r="374">
      <c r="E374" s="266"/>
      <c r="F374" s="266"/>
      <c r="G374" s="266"/>
      <c r="H374" s="404" t="s">
        <v>265</v>
      </c>
      <c r="I374" s="317"/>
      <c r="J374" s="316" t="str">
        <f> P363 / J373 * (J373-1)</f>
        <v>#N/A</v>
      </c>
      <c r="K374" s="261"/>
      <c r="L374" s="262"/>
      <c r="M374" s="274"/>
      <c r="N374" s="274"/>
      <c r="O374" s="262"/>
      <c r="P374" s="303"/>
      <c r="Q374" s="262"/>
    </row>
    <row r="375">
      <c r="E375" s="266"/>
      <c r="F375" s="266"/>
      <c r="G375" s="266"/>
      <c r="H375" s="336" t="s">
        <v>266</v>
      </c>
      <c r="I375" s="313"/>
      <c r="J375" s="321" t="str">
        <f>J374*J373</f>
        <v>#N/A</v>
      </c>
      <c r="K375" s="270"/>
      <c r="L375" s="269"/>
      <c r="M375" s="271"/>
      <c r="N375" s="271"/>
      <c r="O375" s="269"/>
      <c r="P375" s="440"/>
      <c r="Q375" s="269"/>
    </row>
    <row r="376">
      <c r="E376" s="266"/>
      <c r="F376" s="266"/>
      <c r="G376" s="266"/>
      <c r="H376" s="546" t="s">
        <v>269</v>
      </c>
      <c r="I376" s="547"/>
      <c r="J376" s="548" t="str">
        <f>ALL_GATHER_CORE2CORE_TIME_MS(J375)</f>
        <v>#N/A</v>
      </c>
      <c r="K376" s="261"/>
      <c r="L376" s="262"/>
      <c r="M376" s="274"/>
      <c r="N376" s="274"/>
      <c r="O376" s="262"/>
      <c r="P376" s="303"/>
      <c r="Q376" s="262"/>
    </row>
    <row r="377">
      <c r="E377" s="266"/>
      <c r="F377" s="266"/>
      <c r="G377" s="277"/>
      <c r="H377" s="549" t="s">
        <v>331</v>
      </c>
      <c r="I377" s="550"/>
      <c r="J377" s="551" t="str">
        <f>J376/J367</f>
        <v>#N/A</v>
      </c>
      <c r="K377" s="270"/>
      <c r="L377" s="269"/>
      <c r="M377" s="271"/>
      <c r="N377" s="271"/>
      <c r="O377" s="269"/>
      <c r="P377" s="440"/>
      <c r="Q377" s="269"/>
    </row>
    <row r="378">
      <c r="E378" s="266"/>
      <c r="F378" s="266"/>
      <c r="G378" s="328" t="s">
        <v>274</v>
      </c>
      <c r="H378" s="552" t="str">
        <f>J372+J377</f>
        <v>#N/A</v>
      </c>
      <c r="I378" s="222"/>
      <c r="J378" s="553"/>
      <c r="K378" s="261"/>
      <c r="L378" s="262"/>
      <c r="M378" s="274"/>
      <c r="N378" s="274"/>
      <c r="O378" s="262"/>
      <c r="P378" s="303"/>
      <c r="Q378" s="262"/>
    </row>
    <row r="379">
      <c r="E379" s="266"/>
      <c r="F379" s="266"/>
      <c r="G379" s="533"/>
      <c r="H379" s="554"/>
      <c r="I379" s="419"/>
      <c r="J379" s="270"/>
      <c r="K379" s="270"/>
      <c r="L379" s="271"/>
      <c r="M379" s="271"/>
      <c r="N379" s="271"/>
      <c r="O379" s="270"/>
      <c r="P379" s="440"/>
      <c r="Q379" s="305"/>
    </row>
    <row r="380">
      <c r="E380" s="266"/>
      <c r="F380" s="266"/>
      <c r="G380" s="555" t="s">
        <v>332</v>
      </c>
      <c r="H380" s="556" t="s">
        <v>325</v>
      </c>
      <c r="I380" s="513"/>
      <c r="J380" s="374"/>
      <c r="K380" s="374"/>
      <c r="L380" s="375"/>
      <c r="M380" s="375"/>
      <c r="N380" s="375"/>
      <c r="O380" s="374"/>
      <c r="P380" s="536"/>
      <c r="Q380" s="504"/>
    </row>
    <row r="381">
      <c r="E381" s="266"/>
      <c r="F381" s="266"/>
      <c r="G381" s="523" t="s">
        <v>298</v>
      </c>
      <c r="H381" s="557" t="str">
        <f>IFS(H380=G339,H346,H380=G348,H359,H380=G361,H378, TRUE,0)</f>
        <v>#N/A</v>
      </c>
      <c r="I381" s="513"/>
      <c r="J381" s="374"/>
      <c r="K381" s="374"/>
      <c r="L381" s="375"/>
      <c r="M381" s="375"/>
      <c r="N381" s="375"/>
      <c r="O381" s="374"/>
      <c r="P381" s="536"/>
      <c r="Q381" s="504"/>
    </row>
    <row r="382">
      <c r="E382" s="266"/>
      <c r="F382" s="266"/>
      <c r="G382" s="378" t="s">
        <v>283</v>
      </c>
      <c r="H382" s="558" t="str">
        <f>IFS(PARAMS("topo")="2x2x2", (2+2+2)/2,
PARAMS("topo")="2x2", (2+2)/2,
TRUE, NA())</f>
        <v>#N/A</v>
      </c>
      <c r="I382" s="386"/>
      <c r="J382" s="380"/>
      <c r="K382" s="380"/>
      <c r="L382" s="381"/>
      <c r="M382" s="381"/>
      <c r="N382" s="381"/>
      <c r="O382" s="380"/>
      <c r="P382" s="394"/>
      <c r="Q382" s="172"/>
    </row>
    <row r="383">
      <c r="E383" s="277"/>
      <c r="F383" s="277"/>
      <c r="G383" s="372" t="s">
        <v>284</v>
      </c>
      <c r="H383" s="373" t="str">
        <f>IF(H380="No Collectives", 0, H382 * HW_SPEC("Chip-to-Chip ICI Latency (ms)"))</f>
        <v>#N/A</v>
      </c>
      <c r="I383" s="513"/>
      <c r="J383" s="374"/>
      <c r="K383" s="374"/>
      <c r="L383" s="375"/>
      <c r="M383" s="375"/>
      <c r="N383" s="375"/>
      <c r="O383" s="374"/>
      <c r="P383" s="536"/>
      <c r="Q383" s="504"/>
    </row>
    <row r="384">
      <c r="E384" s="258" t="s">
        <v>334</v>
      </c>
      <c r="F384" s="559" t="s">
        <v>249</v>
      </c>
      <c r="G384" s="260"/>
      <c r="H384" s="298" t="s">
        <v>238</v>
      </c>
      <c r="I384" s="290" t="s">
        <v>239</v>
      </c>
      <c r="J384" s="290"/>
      <c r="K384" s="195" t="s">
        <v>40</v>
      </c>
      <c r="L384" s="195" t="s">
        <v>159</v>
      </c>
      <c r="M384" s="398" t="s">
        <v>125</v>
      </c>
      <c r="N384" s="290" t="s">
        <v>240</v>
      </c>
      <c r="O384" s="560" t="str">
        <f>EXTRACT_ACTIVATION_DTYPE(PARAMS("moe_dtype"))</f>
        <v>fp8</v>
      </c>
      <c r="P384" s="301"/>
      <c r="Q384" s="291" t="b">
        <v>0</v>
      </c>
    </row>
    <row r="385">
      <c r="E385" s="266"/>
      <c r="F385" s="267"/>
      <c r="G385" s="268"/>
      <c r="H385" s="300" t="s">
        <v>242</v>
      </c>
      <c r="I385" s="290" t="s">
        <v>239</v>
      </c>
      <c r="J385" s="289"/>
      <c r="K385" s="290">
        <f t="shared" ref="K385:M385" si="73">PARAMS(K384)</f>
        <v>4096</v>
      </c>
      <c r="L385" s="290">
        <f t="shared" si="73"/>
        <v>8</v>
      </c>
      <c r="M385" s="290">
        <f t="shared" si="73"/>
        <v>7168</v>
      </c>
      <c r="N385" s="290" t="s">
        <v>240</v>
      </c>
      <c r="O385" s="266"/>
      <c r="P385" s="301">
        <f>SIZEOF_IN_MIB(J385:M385, O384)</f>
        <v>224</v>
      </c>
      <c r="Q385" s="266"/>
    </row>
    <row r="386">
      <c r="E386" s="266"/>
      <c r="F386" s="267"/>
      <c r="G386" s="268"/>
      <c r="H386" s="561" t="s">
        <v>244</v>
      </c>
      <c r="I386" s="289" t="s">
        <v>239</v>
      </c>
      <c r="J386" s="290"/>
      <c r="K386" s="195" t="s">
        <v>32</v>
      </c>
      <c r="L386" s="195"/>
      <c r="M386" s="195" t="s">
        <v>33</v>
      </c>
      <c r="N386" s="289" t="s">
        <v>240</v>
      </c>
      <c r="O386" s="266"/>
      <c r="P386" s="301"/>
      <c r="Q386" s="266"/>
    </row>
    <row r="387">
      <c r="E387" s="266"/>
      <c r="F387" s="278"/>
      <c r="G387" s="279"/>
      <c r="H387" s="302" t="s">
        <v>246</v>
      </c>
      <c r="I387" s="274" t="s">
        <v>239</v>
      </c>
      <c r="J387" s="261"/>
      <c r="K387" s="274">
        <f t="shared" ref="K387:M387" si="74">K385/SHARDING(K386)</f>
        <v>512</v>
      </c>
      <c r="L387" s="274">
        <f t="shared" si="74"/>
        <v>8</v>
      </c>
      <c r="M387" s="274">
        <f t="shared" si="74"/>
        <v>3584</v>
      </c>
      <c r="N387" s="274" t="s">
        <v>240</v>
      </c>
      <c r="O387" s="241"/>
      <c r="P387" s="303">
        <f>SIZEOF_IN_MIB(J387:M387, O384)</f>
        <v>14</v>
      </c>
      <c r="Q387" s="241"/>
    </row>
    <row r="388">
      <c r="E388" s="266"/>
      <c r="F388" s="562" t="s">
        <v>253</v>
      </c>
      <c r="G388" s="260"/>
      <c r="H388" s="449" t="s">
        <v>238</v>
      </c>
      <c r="I388" s="271" t="s">
        <v>239</v>
      </c>
      <c r="J388" s="269">
        <v>2.0</v>
      </c>
      <c r="K388" s="269" t="s">
        <v>131</v>
      </c>
      <c r="L388" s="488" t="s">
        <v>125</v>
      </c>
      <c r="M388" s="269" t="s">
        <v>129</v>
      </c>
      <c r="N388" s="271" t="s">
        <v>240</v>
      </c>
      <c r="O388" s="563" t="str">
        <f>EXTRACT_WEIGHT_DTYPE(PARAMS("moe_dtype"))</f>
        <v>fp4</v>
      </c>
      <c r="P388" s="440"/>
      <c r="Q388" s="399" t="b">
        <v>0</v>
      </c>
    </row>
    <row r="389">
      <c r="E389" s="266"/>
      <c r="F389" s="267"/>
      <c r="G389" s="268"/>
      <c r="H389" s="302" t="s">
        <v>242</v>
      </c>
      <c r="I389" s="274" t="s">
        <v>239</v>
      </c>
      <c r="J389" s="274">
        <f t="shared" ref="J389:M389" si="75">PARAMS(J388)</f>
        <v>2</v>
      </c>
      <c r="K389" s="274">
        <f t="shared" si="75"/>
        <v>256</v>
      </c>
      <c r="L389" s="274">
        <f t="shared" si="75"/>
        <v>7168</v>
      </c>
      <c r="M389" s="274">
        <f t="shared" si="75"/>
        <v>2048</v>
      </c>
      <c r="N389" s="274" t="s">
        <v>240</v>
      </c>
      <c r="O389" s="275"/>
      <c r="P389" s="303">
        <f>SIZEOF_IN_MIB(J389:M389, O388)</f>
        <v>3584</v>
      </c>
      <c r="Q389" s="275"/>
    </row>
    <row r="390">
      <c r="E390" s="266"/>
      <c r="F390" s="267"/>
      <c r="G390" s="268"/>
      <c r="H390" s="449" t="s">
        <v>244</v>
      </c>
      <c r="I390" s="271"/>
      <c r="J390" s="270"/>
      <c r="K390" s="269" t="s">
        <v>32</v>
      </c>
      <c r="L390" s="269" t="s">
        <v>33</v>
      </c>
      <c r="M390" s="269"/>
      <c r="N390" s="271" t="s">
        <v>240</v>
      </c>
      <c r="O390" s="272"/>
      <c r="P390" s="440"/>
      <c r="Q390" s="272"/>
    </row>
    <row r="391">
      <c r="E391" s="266"/>
      <c r="F391" s="278"/>
      <c r="G391" s="279"/>
      <c r="H391" s="534" t="s">
        <v>246</v>
      </c>
      <c r="I391" s="274" t="s">
        <v>239</v>
      </c>
      <c r="J391" s="274">
        <f t="shared" ref="J391:M391" si="76">J389/SHARDING(J390)</f>
        <v>2</v>
      </c>
      <c r="K391" s="274">
        <f t="shared" si="76"/>
        <v>32</v>
      </c>
      <c r="L391" s="274">
        <f t="shared" si="76"/>
        <v>3584</v>
      </c>
      <c r="M391" s="274">
        <f t="shared" si="76"/>
        <v>2048</v>
      </c>
      <c r="N391" s="274" t="s">
        <v>240</v>
      </c>
      <c r="O391" s="241"/>
      <c r="P391" s="303">
        <f>SIZEOF_IN_MIB(J391:M391, O388)</f>
        <v>224</v>
      </c>
      <c r="Q391" s="241"/>
    </row>
    <row r="392">
      <c r="E392" s="266"/>
      <c r="F392" s="562" t="s">
        <v>257</v>
      </c>
      <c r="G392" s="260"/>
      <c r="H392" s="449" t="s">
        <v>238</v>
      </c>
      <c r="I392" s="271" t="s">
        <v>239</v>
      </c>
      <c r="J392" s="269">
        <v>2.0</v>
      </c>
      <c r="K392" s="269" t="s">
        <v>40</v>
      </c>
      <c r="L392" s="269" t="s">
        <v>159</v>
      </c>
      <c r="M392" s="269" t="s">
        <v>129</v>
      </c>
      <c r="N392" s="271" t="s">
        <v>240</v>
      </c>
      <c r="O392" s="478" t="s">
        <v>82</v>
      </c>
      <c r="P392" s="440"/>
      <c r="Q392" s="399" t="b">
        <v>0</v>
      </c>
    </row>
    <row r="393">
      <c r="E393" s="266"/>
      <c r="F393" s="267"/>
      <c r="G393" s="268"/>
      <c r="H393" s="302" t="s">
        <v>242</v>
      </c>
      <c r="I393" s="274" t="s">
        <v>239</v>
      </c>
      <c r="J393" s="274">
        <f t="shared" ref="J393:M393" si="77">PARAMS(J392)</f>
        <v>2</v>
      </c>
      <c r="K393" s="274">
        <f t="shared" si="77"/>
        <v>4096</v>
      </c>
      <c r="L393" s="274">
        <f t="shared" si="77"/>
        <v>8</v>
      </c>
      <c r="M393" s="274">
        <f t="shared" si="77"/>
        <v>2048</v>
      </c>
      <c r="N393" s="274" t="s">
        <v>240</v>
      </c>
      <c r="O393" s="275"/>
      <c r="P393" s="303">
        <f>SIZEOF_IN_MIB(J393:M393, O392)</f>
        <v>256</v>
      </c>
      <c r="Q393" s="275"/>
    </row>
    <row r="394">
      <c r="E394" s="266"/>
      <c r="F394" s="267"/>
      <c r="G394" s="268"/>
      <c r="H394" s="449" t="s">
        <v>244</v>
      </c>
      <c r="I394" s="271" t="s">
        <v>239</v>
      </c>
      <c r="J394" s="270"/>
      <c r="K394" s="269" t="s">
        <v>32</v>
      </c>
      <c r="L394" s="269"/>
      <c r="M394" s="269"/>
      <c r="N394" s="271" t="s">
        <v>240</v>
      </c>
      <c r="O394" s="272"/>
      <c r="P394" s="440"/>
      <c r="Q394" s="272"/>
    </row>
    <row r="395">
      <c r="E395" s="266"/>
      <c r="F395" s="278"/>
      <c r="G395" s="279"/>
      <c r="H395" s="534" t="s">
        <v>246</v>
      </c>
      <c r="I395" s="274" t="s">
        <v>239</v>
      </c>
      <c r="J395" s="274">
        <f t="shared" ref="J395:M395" si="78">J393/SHARDING(J394)</f>
        <v>2</v>
      </c>
      <c r="K395" s="274">
        <f t="shared" si="78"/>
        <v>512</v>
      </c>
      <c r="L395" s="274">
        <f t="shared" si="78"/>
        <v>8</v>
      </c>
      <c r="M395" s="274">
        <f t="shared" si="78"/>
        <v>2048</v>
      </c>
      <c r="N395" s="274" t="s">
        <v>240</v>
      </c>
      <c r="O395" s="241"/>
      <c r="P395" s="303">
        <f>SIZEOF_IN_MIB(J395:M395, O392)</f>
        <v>32</v>
      </c>
      <c r="Q395" s="241"/>
    </row>
    <row r="396">
      <c r="E396" s="266"/>
      <c r="F396" s="296" t="s">
        <v>335</v>
      </c>
      <c r="G396" s="533" t="s">
        <v>802</v>
      </c>
      <c r="H396" s="424" t="str">
        <f>L390</f>
        <v>data</v>
      </c>
      <c r="I396" s="564" t="s">
        <v>803</v>
      </c>
      <c r="J396" s="270"/>
      <c r="K396" s="270"/>
      <c r="L396" s="271"/>
      <c r="M396" s="271"/>
      <c r="N396" s="271"/>
      <c r="O396" s="270"/>
      <c r="P396" s="440"/>
      <c r="Q396" s="305"/>
    </row>
    <row r="397">
      <c r="E397" s="266"/>
      <c r="F397" s="266"/>
      <c r="G397" s="523" t="s">
        <v>338</v>
      </c>
      <c r="H397" s="565" t="s">
        <v>804</v>
      </c>
      <c r="I397" s="565"/>
      <c r="J397" s="374"/>
      <c r="K397" s="374"/>
      <c r="L397" s="375"/>
      <c r="M397" s="375"/>
      <c r="N397" s="375"/>
      <c r="O397" s="374"/>
      <c r="P397" s="536"/>
      <c r="Q397" s="504"/>
    </row>
    <row r="398">
      <c r="E398" s="266"/>
      <c r="F398" s="266"/>
      <c r="G398" s="526" t="s">
        <v>264</v>
      </c>
      <c r="H398" s="566">
        <f>SHARDING(H396)</f>
        <v>2</v>
      </c>
      <c r="I398" s="424"/>
      <c r="J398" s="270"/>
      <c r="K398" s="270"/>
      <c r="L398" s="271"/>
      <c r="M398" s="271"/>
      <c r="N398" s="271"/>
      <c r="O398" s="270"/>
      <c r="P398" s="440"/>
      <c r="Q398" s="305"/>
    </row>
    <row r="399">
      <c r="E399" s="266"/>
      <c r="F399" s="266"/>
      <c r="G399" s="526" t="s">
        <v>340</v>
      </c>
      <c r="H399" s="567">
        <f>P395/H398*(H398-1)</f>
        <v>16</v>
      </c>
      <c r="I399" s="481"/>
      <c r="J399" s="261"/>
      <c r="K399" s="261"/>
      <c r="L399" s="274"/>
      <c r="M399" s="274"/>
      <c r="N399" s="274"/>
      <c r="O399" s="261"/>
      <c r="P399" s="303"/>
      <c r="Q399" s="222"/>
    </row>
    <row r="400">
      <c r="E400" s="266"/>
      <c r="F400" s="266"/>
      <c r="G400" s="526" t="s">
        <v>341</v>
      </c>
      <c r="H400" s="568">
        <f>H399*H398</f>
        <v>32</v>
      </c>
      <c r="I400" s="424"/>
      <c r="J400" s="270"/>
      <c r="K400" s="270"/>
      <c r="L400" s="271"/>
      <c r="M400" s="271"/>
      <c r="N400" s="271"/>
      <c r="O400" s="270"/>
      <c r="P400" s="440"/>
      <c r="Q400" s="305"/>
    </row>
    <row r="401">
      <c r="E401" s="266"/>
      <c r="F401" s="266"/>
      <c r="G401" s="569" t="s">
        <v>342</v>
      </c>
      <c r="H401" s="570" t="s">
        <v>267</v>
      </c>
      <c r="I401" s="481"/>
      <c r="J401" s="571">
        <f>IFS(H398=8,12,
H398=4,4,
H398=2,1,
H398=1,0,
TRUE,NA())</f>
        <v>1</v>
      </c>
      <c r="K401" s="261"/>
      <c r="L401" s="274"/>
      <c r="M401" s="274"/>
      <c r="N401" s="274"/>
      <c r="O401" s="261"/>
      <c r="P401" s="303"/>
      <c r="Q401" s="222"/>
    </row>
    <row r="402">
      <c r="E402" s="266"/>
      <c r="F402" s="266"/>
      <c r="G402" s="266"/>
      <c r="H402" s="572" t="s">
        <v>343</v>
      </c>
      <c r="I402" s="305"/>
      <c r="J402" s="573" t="str">
        <f>HW_SPEC("# of TensorCore per Chip")</f>
        <v>#N/A</v>
      </c>
      <c r="K402" s="270"/>
      <c r="L402" s="271"/>
      <c r="M402" s="271"/>
      <c r="N402" s="271"/>
      <c r="O402" s="270"/>
      <c r="P402" s="440"/>
      <c r="Q402" s="305"/>
    </row>
    <row r="403">
      <c r="E403" s="266"/>
      <c r="F403" s="266"/>
      <c r="G403" s="277"/>
      <c r="H403" s="574" t="s">
        <v>269</v>
      </c>
      <c r="I403" s="481"/>
      <c r="J403" s="575" t="str">
        <f>REDUCE_SCATTER_CHIP2CHIP_TIME_MS2(H400*J402,J401)</f>
        <v>#N/A</v>
      </c>
      <c r="K403" s="261"/>
      <c r="L403" s="274"/>
      <c r="M403" s="274"/>
      <c r="N403" s="274"/>
      <c r="O403" s="261"/>
      <c r="P403" s="303"/>
      <c r="Q403" s="222"/>
    </row>
    <row r="404">
      <c r="E404" s="266"/>
      <c r="F404" s="266"/>
      <c r="G404" s="576" t="s">
        <v>344</v>
      </c>
      <c r="H404" s="577" t="s">
        <v>269</v>
      </c>
      <c r="I404" s="305"/>
      <c r="J404" s="578" t="str">
        <f>REDUCE_SCATTER_CORE2CORE_TIME_MS(H400)</f>
        <v>#N/A</v>
      </c>
      <c r="K404" s="270"/>
      <c r="L404" s="271"/>
      <c r="M404" s="271"/>
      <c r="N404" s="271"/>
      <c r="O404" s="270"/>
      <c r="P404" s="440"/>
      <c r="Q404" s="305"/>
    </row>
    <row r="405">
      <c r="E405" s="266"/>
      <c r="F405" s="266"/>
      <c r="G405" s="172"/>
      <c r="H405" s="222"/>
      <c r="I405" s="481"/>
      <c r="J405" s="261"/>
      <c r="K405" s="261"/>
      <c r="L405" s="274"/>
      <c r="M405" s="274"/>
      <c r="N405" s="274"/>
      <c r="O405" s="261"/>
      <c r="P405" s="303"/>
      <c r="Q405" s="222"/>
    </row>
    <row r="406">
      <c r="E406" s="266"/>
      <c r="F406" s="266"/>
      <c r="G406" s="523" t="s">
        <v>345</v>
      </c>
      <c r="H406" s="579" t="s">
        <v>805</v>
      </c>
      <c r="I406" s="580"/>
      <c r="J406" s="374"/>
      <c r="K406" s="374"/>
      <c r="L406" s="375"/>
      <c r="M406" s="375"/>
      <c r="N406" s="375"/>
      <c r="O406" s="374"/>
      <c r="P406" s="536"/>
      <c r="Q406" s="504"/>
    </row>
    <row r="407">
      <c r="E407" s="266"/>
      <c r="F407" s="266"/>
      <c r="G407" s="533" t="s">
        <v>347</v>
      </c>
      <c r="H407" s="581">
        <f>P395/2</f>
        <v>16</v>
      </c>
      <c r="I407" s="582"/>
      <c r="J407" s="380"/>
      <c r="K407" s="380"/>
      <c r="L407" s="381"/>
      <c r="M407" s="381"/>
      <c r="N407" s="381"/>
      <c r="O407" s="380"/>
      <c r="P407" s="394"/>
      <c r="Q407" s="172"/>
    </row>
    <row r="408">
      <c r="E408" s="266"/>
      <c r="F408" s="266"/>
      <c r="G408" s="172"/>
      <c r="H408" s="172"/>
      <c r="I408" s="582"/>
      <c r="J408" s="380"/>
      <c r="K408" s="380"/>
      <c r="L408" s="381"/>
      <c r="M408" s="381"/>
      <c r="N408" s="381"/>
      <c r="O408" s="380"/>
      <c r="P408" s="394"/>
      <c r="Q408" s="172"/>
    </row>
    <row r="409">
      <c r="E409" s="266"/>
      <c r="F409" s="266"/>
      <c r="G409" s="523" t="s">
        <v>215</v>
      </c>
      <c r="H409" s="579" t="s">
        <v>806</v>
      </c>
      <c r="I409" s="580"/>
      <c r="J409" s="374"/>
      <c r="K409" s="374"/>
      <c r="L409" s="375"/>
      <c r="M409" s="375"/>
      <c r="N409" s="375"/>
      <c r="O409" s="374"/>
      <c r="P409" s="536"/>
      <c r="Q409" s="504"/>
    </row>
    <row r="410">
      <c r="E410" s="266"/>
      <c r="F410" s="266"/>
      <c r="G410" s="526" t="s">
        <v>264</v>
      </c>
      <c r="H410" s="583">
        <f>H398</f>
        <v>2</v>
      </c>
      <c r="I410" s="582"/>
      <c r="J410" s="380"/>
      <c r="K410" s="380"/>
      <c r="L410" s="381"/>
      <c r="M410" s="381"/>
      <c r="N410" s="381"/>
      <c r="O410" s="380"/>
      <c r="P410" s="394"/>
      <c r="Q410" s="172"/>
    </row>
    <row r="411">
      <c r="E411" s="266"/>
      <c r="F411" s="266"/>
      <c r="G411" s="526" t="s">
        <v>349</v>
      </c>
      <c r="H411" s="584">
        <f>H407/H410 * (H410-1)</f>
        <v>8</v>
      </c>
      <c r="I411" s="582"/>
      <c r="J411" s="380"/>
      <c r="K411" s="380"/>
      <c r="L411" s="381"/>
      <c r="M411" s="381"/>
      <c r="N411" s="381"/>
      <c r="O411" s="380"/>
      <c r="P411" s="394"/>
      <c r="Q411" s="172"/>
    </row>
    <row r="412">
      <c r="E412" s="266"/>
      <c r="F412" s="266"/>
      <c r="G412" s="526" t="s">
        <v>266</v>
      </c>
      <c r="H412" s="584">
        <f>H411*H410</f>
        <v>16</v>
      </c>
      <c r="I412" s="582"/>
      <c r="J412" s="380"/>
      <c r="K412" s="380"/>
      <c r="L412" s="381"/>
      <c r="M412" s="381"/>
      <c r="N412" s="381"/>
      <c r="O412" s="380"/>
      <c r="P412" s="394"/>
      <c r="Q412" s="172"/>
    </row>
    <row r="413">
      <c r="E413" s="266"/>
      <c r="F413" s="266"/>
      <c r="G413" s="585" t="s">
        <v>342</v>
      </c>
      <c r="H413" s="311" t="s">
        <v>267</v>
      </c>
      <c r="I413" s="172"/>
      <c r="J413" s="586">
        <f>IFS(H410=8,12,
H410=4,4,
H410=2,1,
TRUE,NA())</f>
        <v>1</v>
      </c>
      <c r="K413" s="380"/>
      <c r="L413" s="381"/>
      <c r="M413" s="381"/>
      <c r="N413" s="381"/>
      <c r="O413" s="380"/>
      <c r="P413" s="394"/>
      <c r="Q413" s="172"/>
      <c r="S413" s="587"/>
    </row>
    <row r="414">
      <c r="E414" s="266"/>
      <c r="F414" s="266"/>
      <c r="G414" s="266"/>
      <c r="H414" s="311" t="s">
        <v>343</v>
      </c>
      <c r="I414" s="172"/>
      <c r="J414" s="588" t="str">
        <f>HW_SPEC("# of TensorCore per Chip")</f>
        <v>#N/A</v>
      </c>
      <c r="K414" s="380"/>
      <c r="L414" s="381"/>
      <c r="M414" s="381"/>
      <c r="N414" s="381"/>
      <c r="O414" s="380"/>
      <c r="P414" s="394"/>
      <c r="Q414" s="172"/>
    </row>
    <row r="415">
      <c r="E415" s="266"/>
      <c r="F415" s="266"/>
      <c r="G415" s="277"/>
      <c r="H415" s="328" t="s">
        <v>269</v>
      </c>
      <c r="I415" s="582"/>
      <c r="J415" s="589" t="str">
        <f>REDUCE_SCATTER_CHIP2CHIP_TIME_MS2(H412*J414,J413)</f>
        <v>#N/A</v>
      </c>
      <c r="K415" s="380"/>
      <c r="L415" s="381"/>
      <c r="M415" s="381"/>
      <c r="N415" s="381"/>
      <c r="O415" s="380"/>
      <c r="P415" s="394"/>
      <c r="Q415" s="172"/>
    </row>
    <row r="416">
      <c r="E416" s="266"/>
      <c r="F416" s="266"/>
      <c r="G416" s="590" t="s">
        <v>344</v>
      </c>
      <c r="H416" s="328" t="s">
        <v>269</v>
      </c>
      <c r="I416" s="582"/>
      <c r="J416" s="589" t="str">
        <f>REDUCE_SCATTER_CORE2CORE_TIME_MS(H412)</f>
        <v>#N/A</v>
      </c>
      <c r="K416" s="380"/>
      <c r="L416" s="381"/>
      <c r="M416" s="381"/>
      <c r="N416" s="381"/>
      <c r="O416" s="380"/>
      <c r="P416" s="394"/>
      <c r="Q416" s="172"/>
    </row>
    <row r="417">
      <c r="E417" s="266"/>
      <c r="F417" s="266"/>
      <c r="G417" s="526"/>
      <c r="H417" s="591"/>
      <c r="I417" s="582"/>
      <c r="J417" s="380"/>
      <c r="K417" s="380"/>
      <c r="L417" s="381"/>
      <c r="M417" s="381"/>
      <c r="N417" s="381"/>
      <c r="O417" s="380"/>
      <c r="P417" s="394"/>
      <c r="Q417" s="172"/>
    </row>
    <row r="418">
      <c r="E418" s="266"/>
      <c r="F418" s="266"/>
      <c r="G418" s="523" t="s">
        <v>350</v>
      </c>
      <c r="H418" s="592" t="s">
        <v>344</v>
      </c>
      <c r="I418" s="580"/>
      <c r="J418" s="374"/>
      <c r="K418" s="374"/>
      <c r="L418" s="375"/>
      <c r="M418" s="375"/>
      <c r="N418" s="375"/>
      <c r="O418" s="374"/>
      <c r="P418" s="536"/>
      <c r="Q418" s="504"/>
    </row>
    <row r="419">
      <c r="E419" s="266"/>
      <c r="F419" s="266"/>
      <c r="G419" s="593" t="s">
        <v>352</v>
      </c>
      <c r="H419" s="594" t="str">
        <f>IFS(H418=G401,J403,
H418=G404,J404 ,
TRUE,0)</f>
        <v>#N/A</v>
      </c>
      <c r="I419" s="582"/>
      <c r="J419" s="380"/>
      <c r="K419" s="380"/>
      <c r="L419" s="381"/>
      <c r="M419" s="381"/>
      <c r="N419" s="381"/>
      <c r="O419" s="380"/>
      <c r="P419" s="394"/>
      <c r="Q419" s="172"/>
    </row>
    <row r="420">
      <c r="E420" s="266"/>
      <c r="F420" s="266"/>
      <c r="G420" s="593" t="s">
        <v>353</v>
      </c>
      <c r="H420" s="594" t="str">
        <f>IFS(H418=G413,J415,
H418=G416,J416 ,
TRUE,0)</f>
        <v>#N/A</v>
      </c>
      <c r="I420" s="582"/>
      <c r="J420" s="380"/>
      <c r="K420" s="380"/>
      <c r="L420" s="381"/>
      <c r="M420" s="381"/>
      <c r="N420" s="381"/>
      <c r="O420" s="380"/>
      <c r="P420" s="394"/>
      <c r="Q420" s="172"/>
    </row>
    <row r="421">
      <c r="E421" s="266"/>
      <c r="F421" s="277"/>
      <c r="G421" s="523" t="s">
        <v>298</v>
      </c>
      <c r="H421" s="557" t="str">
        <f>SUM(H419:H420)</f>
        <v>#N/A</v>
      </c>
      <c r="I421" s="513"/>
      <c r="J421" s="374"/>
      <c r="K421" s="374"/>
      <c r="L421" s="375"/>
      <c r="M421" s="375"/>
      <c r="N421" s="375"/>
      <c r="O421" s="374"/>
      <c r="P421" s="536"/>
      <c r="Q421" s="504"/>
    </row>
    <row r="422">
      <c r="E422" s="266"/>
      <c r="F422" s="541" t="s">
        <v>285</v>
      </c>
      <c r="G422" s="533" t="s">
        <v>286</v>
      </c>
      <c r="H422" s="595" t="str">
        <f>VLOOKUP(O384&amp;","&amp;O388,$T$3:$W$12,4, FALSE)</f>
        <v>fp8</v>
      </c>
      <c r="I422" s="386"/>
      <c r="J422" s="380"/>
      <c r="K422" s="380"/>
      <c r="L422" s="381"/>
      <c r="M422" s="381"/>
      <c r="N422" s="381"/>
      <c r="O422" s="380"/>
      <c r="P422" s="394"/>
      <c r="Q422" s="172"/>
    </row>
    <row r="423">
      <c r="E423" s="266"/>
      <c r="F423" s="266"/>
      <c r="G423" s="533" t="s">
        <v>360</v>
      </c>
      <c r="H423" s="599" t="str">
        <f>CALCULATE_FLOPS(J387:M387,J391:M391,L391,K391,H422)</f>
        <v>#N/A</v>
      </c>
      <c r="I423" s="386"/>
      <c r="J423" s="380"/>
      <c r="K423" s="380"/>
      <c r="L423" s="381"/>
      <c r="M423" s="381"/>
      <c r="N423" s="381"/>
      <c r="O423" s="380"/>
      <c r="P423" s="394"/>
      <c r="Q423" s="172"/>
    </row>
    <row r="424">
      <c r="E424" s="266"/>
      <c r="F424" s="277"/>
      <c r="G424" s="600" t="s">
        <v>288</v>
      </c>
      <c r="H424" s="601" t="str">
        <f>COMPUTE_TIME_MS(H423, H422)</f>
        <v>#N/A</v>
      </c>
      <c r="I424" s="390"/>
      <c r="J424" s="391"/>
      <c r="K424" s="391"/>
      <c r="L424" s="392"/>
      <c r="M424" s="392"/>
      <c r="N424" s="392"/>
      <c r="O424" s="391"/>
      <c r="P424" s="602"/>
      <c r="Q424" s="172"/>
    </row>
    <row r="425">
      <c r="E425" s="266"/>
      <c r="F425" s="541" t="s">
        <v>289</v>
      </c>
      <c r="G425" s="595" t="s">
        <v>290</v>
      </c>
      <c r="H425" s="603">
        <f>IF(Q384,0,P387)+IF(Q388,0,P391)+IF(Q392,0,P395 / 2)</f>
        <v>254</v>
      </c>
      <c r="I425" s="380"/>
      <c r="J425" s="380"/>
      <c r="K425" s="380"/>
      <c r="L425" s="381"/>
      <c r="M425" s="381"/>
      <c r="N425" s="381"/>
      <c r="O425" s="380"/>
      <c r="P425" s="394"/>
      <c r="Q425" s="172"/>
    </row>
    <row r="426">
      <c r="E426" s="277"/>
      <c r="F426" s="277"/>
      <c r="G426" s="604" t="s">
        <v>291</v>
      </c>
      <c r="H426" s="601" t="str">
        <f>HBM_TIME_MS(H425)</f>
        <v>#N/A</v>
      </c>
      <c r="I426" s="391"/>
      <c r="J426" s="391"/>
      <c r="K426" s="391"/>
      <c r="L426" s="392"/>
      <c r="M426" s="392"/>
      <c r="N426" s="392"/>
      <c r="O426" s="391"/>
      <c r="P426" s="602"/>
      <c r="Q426" s="172"/>
    </row>
    <row r="427">
      <c r="E427" s="258" t="s">
        <v>361</v>
      </c>
      <c r="F427" s="559" t="s">
        <v>249</v>
      </c>
      <c r="G427" s="260"/>
      <c r="H427" s="298" t="s">
        <v>238</v>
      </c>
      <c r="I427" s="290" t="s">
        <v>239</v>
      </c>
      <c r="J427" s="195"/>
      <c r="K427" s="195" t="s">
        <v>40</v>
      </c>
      <c r="L427" s="195" t="s">
        <v>159</v>
      </c>
      <c r="M427" s="398" t="s">
        <v>129</v>
      </c>
      <c r="N427" s="290" t="s">
        <v>240</v>
      </c>
      <c r="O427" s="560" t="str">
        <f>EXTRACT_ACTIVATION_DTYPE(PARAMS("moe_dtype"))</f>
        <v>fp8</v>
      </c>
      <c r="P427" s="301"/>
      <c r="Q427" s="291" t="b">
        <v>0</v>
      </c>
    </row>
    <row r="428">
      <c r="E428" s="266"/>
      <c r="F428" s="267"/>
      <c r="G428" s="268"/>
      <c r="H428" s="300" t="s">
        <v>242</v>
      </c>
      <c r="I428" s="290" t="s">
        <v>239</v>
      </c>
      <c r="J428" s="289"/>
      <c r="K428" s="290">
        <f t="shared" ref="K428:M428" si="79">PARAMS(K427)</f>
        <v>4096</v>
      </c>
      <c r="L428" s="290">
        <f t="shared" si="79"/>
        <v>8</v>
      </c>
      <c r="M428" s="290">
        <f t="shared" si="79"/>
        <v>2048</v>
      </c>
      <c r="N428" s="290" t="s">
        <v>240</v>
      </c>
      <c r="O428" s="266"/>
      <c r="P428" s="301">
        <f>SIZEOF_IN_MIB(J428:M428, O427)</f>
        <v>64</v>
      </c>
      <c r="Q428" s="266"/>
    </row>
    <row r="429">
      <c r="E429" s="266"/>
      <c r="F429" s="267"/>
      <c r="G429" s="268"/>
      <c r="H429" s="561" t="s">
        <v>244</v>
      </c>
      <c r="I429" s="289" t="s">
        <v>239</v>
      </c>
      <c r="J429" s="290"/>
      <c r="K429" s="195" t="s">
        <v>32</v>
      </c>
      <c r="L429" s="195"/>
      <c r="M429" s="195"/>
      <c r="N429" s="289" t="s">
        <v>240</v>
      </c>
      <c r="O429" s="266"/>
      <c r="P429" s="301"/>
      <c r="Q429" s="266"/>
    </row>
    <row r="430">
      <c r="E430" s="266"/>
      <c r="F430" s="278"/>
      <c r="G430" s="279"/>
      <c r="H430" s="300" t="s">
        <v>246</v>
      </c>
      <c r="I430" s="289" t="s">
        <v>239</v>
      </c>
      <c r="J430" s="290"/>
      <c r="K430" s="289">
        <f t="shared" ref="K430:M430" si="80">K428/SHARDING(K429)</f>
        <v>512</v>
      </c>
      <c r="L430" s="289">
        <f t="shared" si="80"/>
        <v>8</v>
      </c>
      <c r="M430" s="289">
        <f t="shared" si="80"/>
        <v>2048</v>
      </c>
      <c r="N430" s="289" t="s">
        <v>240</v>
      </c>
      <c r="O430" s="241"/>
      <c r="P430" s="301">
        <f>SIZEOF_IN_MIB(J430:M430, O427)</f>
        <v>8</v>
      </c>
      <c r="Q430" s="277"/>
    </row>
    <row r="431">
      <c r="E431" s="266"/>
      <c r="F431" s="562" t="s">
        <v>253</v>
      </c>
      <c r="G431" s="260"/>
      <c r="H431" s="561" t="s">
        <v>238</v>
      </c>
      <c r="I431" s="289" t="s">
        <v>239</v>
      </c>
      <c r="J431" s="290"/>
      <c r="K431" s="195" t="s">
        <v>131</v>
      </c>
      <c r="L431" s="398" t="s">
        <v>129</v>
      </c>
      <c r="M431" s="195" t="s">
        <v>125</v>
      </c>
      <c r="N431" s="289" t="s">
        <v>240</v>
      </c>
      <c r="O431" s="563" t="str">
        <f>EXTRACT_WEIGHT_DTYPE(PARAMS("moe_dtype"))</f>
        <v>fp4</v>
      </c>
      <c r="P431" s="301"/>
      <c r="Q431" s="291" t="b">
        <v>0</v>
      </c>
    </row>
    <row r="432">
      <c r="E432" s="266"/>
      <c r="F432" s="267"/>
      <c r="G432" s="268"/>
      <c r="H432" s="300" t="s">
        <v>242</v>
      </c>
      <c r="I432" s="289" t="s">
        <v>239</v>
      </c>
      <c r="J432" s="290"/>
      <c r="K432" s="289">
        <f t="shared" ref="K432:M432" si="81">PARAMS(K431)</f>
        <v>256</v>
      </c>
      <c r="L432" s="289">
        <f t="shared" si="81"/>
        <v>2048</v>
      </c>
      <c r="M432" s="289">
        <f t="shared" si="81"/>
        <v>7168</v>
      </c>
      <c r="N432" s="289" t="s">
        <v>240</v>
      </c>
      <c r="O432" s="275"/>
      <c r="P432" s="301">
        <f>SIZEOF_IN_MIB(J432:M432, O431)</f>
        <v>1792</v>
      </c>
      <c r="Q432" s="266"/>
    </row>
    <row r="433">
      <c r="E433" s="266"/>
      <c r="F433" s="267"/>
      <c r="G433" s="268"/>
      <c r="H433" s="561" t="s">
        <v>244</v>
      </c>
      <c r="I433" s="289" t="s">
        <v>239</v>
      </c>
      <c r="J433" s="290"/>
      <c r="K433" s="195" t="s">
        <v>32</v>
      </c>
      <c r="L433" s="195"/>
      <c r="M433" s="195" t="s">
        <v>33</v>
      </c>
      <c r="N433" s="289" t="s">
        <v>240</v>
      </c>
      <c r="O433" s="272"/>
      <c r="P433" s="301"/>
      <c r="Q433" s="266"/>
    </row>
    <row r="434">
      <c r="E434" s="266"/>
      <c r="F434" s="278"/>
      <c r="G434" s="279"/>
      <c r="H434" s="561" t="s">
        <v>246</v>
      </c>
      <c r="I434" s="289" t="s">
        <v>239</v>
      </c>
      <c r="J434" s="290"/>
      <c r="K434" s="289">
        <f t="shared" ref="K434:M434" si="82">K432/SHARDING(K433)</f>
        <v>32</v>
      </c>
      <c r="L434" s="289">
        <f t="shared" si="82"/>
        <v>2048</v>
      </c>
      <c r="M434" s="289">
        <f t="shared" si="82"/>
        <v>3584</v>
      </c>
      <c r="N434" s="289" t="s">
        <v>240</v>
      </c>
      <c r="O434" s="241"/>
      <c r="P434" s="301">
        <f>SIZEOF_IN_MIB(J434:M434, O431)</f>
        <v>112</v>
      </c>
      <c r="Q434" s="277"/>
    </row>
    <row r="435">
      <c r="E435" s="266"/>
      <c r="F435" s="562" t="s">
        <v>257</v>
      </c>
      <c r="G435" s="260"/>
      <c r="H435" s="561" t="s">
        <v>238</v>
      </c>
      <c r="I435" s="289" t="s">
        <v>239</v>
      </c>
      <c r="J435" s="290"/>
      <c r="K435" s="195" t="s">
        <v>40</v>
      </c>
      <c r="L435" s="195" t="s">
        <v>159</v>
      </c>
      <c r="M435" s="195" t="s">
        <v>125</v>
      </c>
      <c r="N435" s="289" t="s">
        <v>240</v>
      </c>
      <c r="O435" s="605" t="s">
        <v>82</v>
      </c>
      <c r="P435" s="301"/>
      <c r="Q435" s="291" t="b">
        <v>0</v>
      </c>
    </row>
    <row r="436">
      <c r="E436" s="266"/>
      <c r="F436" s="267"/>
      <c r="G436" s="268"/>
      <c r="H436" s="300" t="s">
        <v>242</v>
      </c>
      <c r="I436" s="289" t="s">
        <v>239</v>
      </c>
      <c r="J436" s="290"/>
      <c r="K436" s="289">
        <f t="shared" ref="K436:M436" si="83">PARAMS(K435)</f>
        <v>4096</v>
      </c>
      <c r="L436" s="289">
        <f t="shared" si="83"/>
        <v>8</v>
      </c>
      <c r="M436" s="289">
        <f t="shared" si="83"/>
        <v>7168</v>
      </c>
      <c r="N436" s="289" t="s">
        <v>240</v>
      </c>
      <c r="O436" s="266"/>
      <c r="P436" s="301">
        <f>SIZEOF_IN_MIB(J436:M436, O435)</f>
        <v>448</v>
      </c>
      <c r="Q436" s="266"/>
    </row>
    <row r="437">
      <c r="E437" s="266"/>
      <c r="F437" s="267"/>
      <c r="G437" s="268"/>
      <c r="H437" s="561" t="s">
        <v>244</v>
      </c>
      <c r="I437" s="289" t="s">
        <v>239</v>
      </c>
      <c r="J437" s="290"/>
      <c r="K437" s="195" t="s">
        <v>32</v>
      </c>
      <c r="L437" s="195"/>
      <c r="M437" s="195" t="s">
        <v>33</v>
      </c>
      <c r="N437" s="289" t="s">
        <v>240</v>
      </c>
      <c r="O437" s="266"/>
      <c r="P437" s="301"/>
      <c r="Q437" s="266"/>
      <c r="R437" s="2" t="s">
        <v>793</v>
      </c>
    </row>
    <row r="438">
      <c r="E438" s="266"/>
      <c r="F438" s="278"/>
      <c r="G438" s="279"/>
      <c r="H438" s="561" t="s">
        <v>246</v>
      </c>
      <c r="I438" s="289" t="s">
        <v>239</v>
      </c>
      <c r="J438" s="289"/>
      <c r="K438" s="289">
        <f t="shared" ref="K438:M438" si="84">K436/SHARDING(K437)</f>
        <v>512</v>
      </c>
      <c r="L438" s="289">
        <f t="shared" si="84"/>
        <v>8</v>
      </c>
      <c r="M438" s="289">
        <f t="shared" si="84"/>
        <v>3584</v>
      </c>
      <c r="N438" s="289" t="s">
        <v>240</v>
      </c>
      <c r="O438" s="277"/>
      <c r="P438" s="301">
        <f>SIZEOF_IN_MIB(J438:M438, O435)</f>
        <v>28</v>
      </c>
      <c r="Q438" s="277"/>
    </row>
    <row r="439">
      <c r="E439" s="266"/>
      <c r="F439" s="296" t="s">
        <v>335</v>
      </c>
      <c r="G439" s="606" t="s">
        <v>807</v>
      </c>
      <c r="H439" s="607" t="str">
        <f>L433</f>
        <v/>
      </c>
      <c r="I439" s="290"/>
      <c r="J439" s="172"/>
      <c r="K439" s="290"/>
      <c r="L439" s="289"/>
      <c r="M439" s="289"/>
      <c r="N439" s="289"/>
      <c r="O439" s="290"/>
      <c r="P439" s="301"/>
      <c r="Q439" s="608"/>
    </row>
    <row r="440">
      <c r="E440" s="266"/>
      <c r="F440" s="266"/>
      <c r="G440" s="609" t="s">
        <v>363</v>
      </c>
      <c r="H440" s="610" t="s">
        <v>808</v>
      </c>
      <c r="I440" s="374"/>
      <c r="J440" s="374"/>
      <c r="K440" s="374"/>
      <c r="L440" s="375"/>
      <c r="M440" s="375"/>
      <c r="N440" s="375"/>
      <c r="O440" s="374"/>
      <c r="P440" s="536"/>
      <c r="Q440" s="376"/>
    </row>
    <row r="441">
      <c r="E441" s="266"/>
      <c r="F441" s="266"/>
      <c r="G441" s="611" t="s">
        <v>264</v>
      </c>
      <c r="H441" s="300">
        <f>SHARDING(H439)</f>
        <v>1</v>
      </c>
      <c r="I441" s="290"/>
      <c r="J441" s="290"/>
      <c r="K441" s="290"/>
      <c r="L441" s="289"/>
      <c r="M441" s="289"/>
      <c r="N441" s="289"/>
      <c r="O441" s="290"/>
      <c r="P441" s="301"/>
      <c r="Q441" s="608"/>
    </row>
    <row r="442">
      <c r="E442" s="266"/>
      <c r="F442" s="266"/>
      <c r="G442" s="611" t="s">
        <v>349</v>
      </c>
      <c r="H442" s="612">
        <f>P438 / H441 * (H441-1)</f>
        <v>0</v>
      </c>
      <c r="I442" s="290"/>
      <c r="J442" s="290"/>
      <c r="K442" s="290"/>
      <c r="L442" s="289"/>
      <c r="M442" s="289"/>
      <c r="N442" s="289"/>
      <c r="O442" s="290"/>
      <c r="P442" s="301"/>
      <c r="Q442" s="608"/>
    </row>
    <row r="443">
      <c r="E443" s="266"/>
      <c r="F443" s="266"/>
      <c r="G443" s="611" t="s">
        <v>266</v>
      </c>
      <c r="H443" s="612">
        <f>H442*H441</f>
        <v>0</v>
      </c>
      <c r="I443" s="290"/>
      <c r="J443" s="290"/>
      <c r="K443" s="290"/>
      <c r="L443" s="289"/>
      <c r="M443" s="289"/>
      <c r="N443" s="289"/>
      <c r="O443" s="290"/>
      <c r="P443" s="301"/>
      <c r="Q443" s="608"/>
    </row>
    <row r="444">
      <c r="E444" s="266"/>
      <c r="F444" s="266"/>
      <c r="G444" s="311" t="s">
        <v>267</v>
      </c>
      <c r="H444" s="586" t="str">
        <f>IFS(H441=8,12,
H441=4,4,
H441=2,1,
TRUE,NA())</f>
        <v>#N/A</v>
      </c>
      <c r="I444" s="172"/>
      <c r="J444" s="290"/>
      <c r="K444" s="290"/>
      <c r="L444" s="289"/>
      <c r="M444" s="289"/>
      <c r="N444" s="289"/>
      <c r="O444" s="290"/>
      <c r="P444" s="301"/>
      <c r="Q444" s="608"/>
    </row>
    <row r="445">
      <c r="E445" s="266"/>
      <c r="F445" s="266"/>
      <c r="G445" s="613" t="s">
        <v>298</v>
      </c>
      <c r="H445" s="614">
        <f>REDUCE_SCATTER_CHIP2CHIP_TIME_MS2(H443,H444)</f>
        <v>0</v>
      </c>
      <c r="I445" s="290"/>
      <c r="J445" s="290"/>
      <c r="K445" s="290"/>
      <c r="L445" s="289"/>
      <c r="M445" s="289"/>
      <c r="N445" s="289"/>
      <c r="O445" s="290"/>
      <c r="P445" s="301"/>
      <c r="Q445" s="608"/>
    </row>
    <row r="446">
      <c r="E446" s="266"/>
      <c r="F446" s="266"/>
      <c r="G446" s="613"/>
      <c r="H446" s="614"/>
      <c r="I446" s="290"/>
      <c r="J446" s="290"/>
      <c r="K446" s="290"/>
      <c r="L446" s="289"/>
      <c r="M446" s="289"/>
      <c r="N446" s="289"/>
      <c r="O446" s="290"/>
      <c r="P446" s="301"/>
      <c r="Q446" s="608"/>
    </row>
    <row r="447">
      <c r="E447" s="266"/>
      <c r="F447" s="266"/>
      <c r="G447" s="609" t="s">
        <v>365</v>
      </c>
      <c r="H447" s="615" t="s">
        <v>366</v>
      </c>
      <c r="I447" s="374"/>
      <c r="J447" s="374"/>
      <c r="K447" s="374"/>
      <c r="L447" s="375"/>
      <c r="M447" s="375"/>
      <c r="N447" s="375"/>
      <c r="O447" s="374"/>
      <c r="P447" s="536"/>
      <c r="Q447" s="376"/>
    </row>
    <row r="448">
      <c r="E448" s="266"/>
      <c r="F448" s="266"/>
      <c r="G448" s="284" t="s">
        <v>298</v>
      </c>
      <c r="H448" s="601">
        <f>0</f>
        <v>0</v>
      </c>
      <c r="I448" s="290"/>
      <c r="J448" s="290"/>
      <c r="K448" s="290"/>
      <c r="L448" s="289"/>
      <c r="M448" s="289"/>
      <c r="N448" s="289"/>
      <c r="O448" s="290"/>
      <c r="P448" s="301"/>
      <c r="Q448" s="608"/>
    </row>
    <row r="449">
      <c r="E449" s="266"/>
      <c r="F449" s="266"/>
      <c r="G449" s="284"/>
      <c r="H449" s="601"/>
      <c r="I449" s="290"/>
      <c r="J449" s="290"/>
      <c r="K449" s="290"/>
      <c r="L449" s="289"/>
      <c r="M449" s="289"/>
      <c r="N449" s="289"/>
      <c r="O449" s="290"/>
      <c r="P449" s="301"/>
      <c r="Q449" s="608"/>
    </row>
    <row r="450">
      <c r="E450" s="266"/>
      <c r="F450" s="266"/>
      <c r="G450" s="523" t="s">
        <v>350</v>
      </c>
      <c r="H450" s="616" t="s">
        <v>367</v>
      </c>
      <c r="I450" s="374"/>
      <c r="J450" s="374"/>
      <c r="K450" s="374"/>
      <c r="L450" s="375"/>
      <c r="M450" s="375"/>
      <c r="N450" s="375"/>
      <c r="O450" s="374"/>
      <c r="P450" s="536"/>
      <c r="Q450" s="376"/>
    </row>
    <row r="451">
      <c r="E451" s="266"/>
      <c r="F451" s="277"/>
      <c r="G451" s="600" t="s">
        <v>298</v>
      </c>
      <c r="H451" s="601">
        <f>IFS(H450=G440,H445,H450=G447,H448,TRUE,0)</f>
        <v>0</v>
      </c>
      <c r="I451" s="617"/>
      <c r="J451" s="290"/>
      <c r="K451" s="290"/>
      <c r="L451" s="289"/>
      <c r="M451" s="289"/>
      <c r="N451" s="289"/>
      <c r="O451" s="290"/>
      <c r="P451" s="301"/>
      <c r="Q451" s="608"/>
    </row>
    <row r="452">
      <c r="E452" s="266"/>
      <c r="F452" s="541" t="s">
        <v>285</v>
      </c>
      <c r="G452" s="533" t="s">
        <v>286</v>
      </c>
      <c r="H452" s="595" t="str">
        <f>VLOOKUP(O427&amp;","&amp;O431,$T$3:$W$12,4, FALSE)</f>
        <v>fp8</v>
      </c>
      <c r="I452" s="386"/>
      <c r="J452" s="380"/>
      <c r="K452" s="380"/>
      <c r="L452" s="381"/>
      <c r="M452" s="381"/>
      <c r="N452" s="381"/>
      <c r="O452" s="380"/>
      <c r="P452" s="394"/>
      <c r="Q452" s="172"/>
    </row>
    <row r="453">
      <c r="E453" s="266"/>
      <c r="F453" s="266"/>
      <c r="G453" s="595" t="s">
        <v>299</v>
      </c>
      <c r="H453" s="618" t="str">
        <f>CALCULATE_FLOPS(J430:M430,J434:M434,L434,K434,H452)</f>
        <v>#N/A</v>
      </c>
      <c r="I453" s="418"/>
      <c r="J453" s="261"/>
      <c r="K453" s="261"/>
      <c r="L453" s="274"/>
      <c r="M453" s="274"/>
      <c r="N453" s="274"/>
      <c r="O453" s="261"/>
      <c r="P453" s="303"/>
      <c r="Q453" s="222"/>
    </row>
    <row r="454">
      <c r="E454" s="266"/>
      <c r="F454" s="277"/>
      <c r="G454" s="600" t="s">
        <v>288</v>
      </c>
      <c r="H454" s="619" t="str">
        <f>COMPUTE_TIME_MS(H453, H452)</f>
        <v>#N/A</v>
      </c>
      <c r="I454" s="390"/>
      <c r="J454" s="391"/>
      <c r="K454" s="391"/>
      <c r="L454" s="392"/>
      <c r="M454" s="392"/>
      <c r="N454" s="392"/>
      <c r="O454" s="391"/>
      <c r="P454" s="602"/>
      <c r="Q454" s="305"/>
    </row>
    <row r="455">
      <c r="E455" s="266"/>
      <c r="F455" s="541" t="s">
        <v>289</v>
      </c>
      <c r="G455" s="595" t="s">
        <v>290</v>
      </c>
      <c r="H455" s="620">
        <f>IF(Q427,0,P430)+IF(Q431,0,P434)+IF(Q435,0,P438)</f>
        <v>148</v>
      </c>
      <c r="I455" s="261"/>
      <c r="J455" s="261"/>
      <c r="K455" s="261"/>
      <c r="L455" s="274"/>
      <c r="M455" s="274"/>
      <c r="N455" s="274"/>
      <c r="O455" s="261"/>
      <c r="P455" s="303"/>
      <c r="Q455" s="222"/>
    </row>
    <row r="456">
      <c r="E456" s="277"/>
      <c r="F456" s="277"/>
      <c r="G456" s="604" t="s">
        <v>291</v>
      </c>
      <c r="H456" s="621" t="str">
        <f>HBM_TIME_MS(H455)</f>
        <v>#N/A</v>
      </c>
      <c r="I456" s="391"/>
      <c r="J456" s="391"/>
      <c r="K456" s="391"/>
      <c r="L456" s="392"/>
      <c r="M456" s="392"/>
      <c r="N456" s="392"/>
      <c r="O456" s="391"/>
      <c r="P456" s="602"/>
      <c r="Q456" s="305"/>
    </row>
    <row r="457">
      <c r="E457" s="258" t="s">
        <v>369</v>
      </c>
      <c r="F457" s="622" t="s">
        <v>57</v>
      </c>
      <c r="G457" s="297" t="s">
        <v>259</v>
      </c>
      <c r="H457" s="463" t="s">
        <v>238</v>
      </c>
      <c r="I457" s="261" t="s">
        <v>239</v>
      </c>
      <c r="J457" s="262"/>
      <c r="K457" s="262" t="s">
        <v>40</v>
      </c>
      <c r="L457" s="262" t="s">
        <v>159</v>
      </c>
      <c r="M457" s="425" t="s">
        <v>125</v>
      </c>
      <c r="N457" s="261" t="s">
        <v>240</v>
      </c>
      <c r="O457" s="263" t="str">
        <f>PARAMS("expert_collect_dtype")</f>
        <v>bf16</v>
      </c>
      <c r="P457" s="303"/>
      <c r="Q457" s="262"/>
    </row>
    <row r="458">
      <c r="E458" s="266"/>
      <c r="F458" s="266"/>
      <c r="G458" s="266"/>
      <c r="H458" s="304" t="s">
        <v>242</v>
      </c>
      <c r="I458" s="270" t="s">
        <v>239</v>
      </c>
      <c r="J458" s="271"/>
      <c r="K458" s="270">
        <f t="shared" ref="K458:M458" si="85">PARAMS(K457)</f>
        <v>4096</v>
      </c>
      <c r="L458" s="270">
        <f t="shared" si="85"/>
        <v>8</v>
      </c>
      <c r="M458" s="270">
        <f t="shared" si="85"/>
        <v>7168</v>
      </c>
      <c r="N458" s="270" t="s">
        <v>240</v>
      </c>
      <c r="O458" s="272"/>
      <c r="P458" s="440">
        <f>SIZEOF_IN_MIB(J458:M458, O457)</f>
        <v>448</v>
      </c>
      <c r="Q458" s="269"/>
    </row>
    <row r="459">
      <c r="E459" s="266"/>
      <c r="F459" s="266"/>
      <c r="G459" s="266"/>
      <c r="H459" s="302" t="s">
        <v>244</v>
      </c>
      <c r="I459" s="274" t="s">
        <v>239</v>
      </c>
      <c r="J459" s="261"/>
      <c r="K459" s="262" t="s">
        <v>143</v>
      </c>
      <c r="L459" s="262"/>
      <c r="M459" s="262"/>
      <c r="N459" s="274" t="s">
        <v>240</v>
      </c>
      <c r="O459" s="275"/>
      <c r="P459" s="303"/>
      <c r="Q459" s="262"/>
    </row>
    <row r="460">
      <c r="E460" s="266"/>
      <c r="F460" s="266"/>
      <c r="G460" s="266"/>
      <c r="H460" s="304" t="s">
        <v>246</v>
      </c>
      <c r="I460" s="271" t="s">
        <v>239</v>
      </c>
      <c r="J460" s="270"/>
      <c r="K460" s="271">
        <f t="shared" ref="K460:M460" si="86">K458/SHARDING(K459)</f>
        <v>256</v>
      </c>
      <c r="L460" s="271">
        <f t="shared" si="86"/>
        <v>8</v>
      </c>
      <c r="M460" s="271">
        <f t="shared" si="86"/>
        <v>7168</v>
      </c>
      <c r="N460" s="271" t="s">
        <v>240</v>
      </c>
      <c r="O460" s="280"/>
      <c r="P460" s="440">
        <f>SIZEOF_IN_MIB(J460:M460, O457)</f>
        <v>28</v>
      </c>
      <c r="Q460" s="269"/>
    </row>
    <row r="461">
      <c r="E461" s="266"/>
      <c r="F461" s="266"/>
      <c r="G461" s="277"/>
      <c r="H461" s="302" t="s">
        <v>262</v>
      </c>
      <c r="I461" s="274"/>
      <c r="J461" s="261"/>
      <c r="K461" s="262" t="s">
        <v>143</v>
      </c>
      <c r="L461" s="274"/>
      <c r="M461" s="274"/>
      <c r="N461" s="274"/>
      <c r="O461" s="262"/>
      <c r="P461" s="303"/>
      <c r="Q461" s="262"/>
    </row>
    <row r="462">
      <c r="E462" s="266"/>
      <c r="F462" s="266"/>
      <c r="G462" s="526" t="s">
        <v>264</v>
      </c>
      <c r="H462" s="802" t="str">
        <f>SHARDING(K459)*SHARDING(L459)/HW_SPEC("# of TensorCore per Chip")</f>
        <v>#N/A</v>
      </c>
      <c r="I462" s="271"/>
      <c r="J462" s="270"/>
      <c r="K462" s="271"/>
      <c r="L462" s="271"/>
      <c r="M462" s="271"/>
      <c r="N462" s="271"/>
      <c r="O462" s="269"/>
      <c r="P462" s="440"/>
      <c r="Q462" s="269"/>
    </row>
    <row r="463">
      <c r="E463" s="266"/>
      <c r="F463" s="266"/>
      <c r="G463" s="526" t="s">
        <v>340</v>
      </c>
      <c r="H463" s="801" t="str">
        <f>P458 / H462 / H462  * (H462-1)</f>
        <v>#N/A</v>
      </c>
      <c r="I463" s="274"/>
      <c r="J463" s="261"/>
      <c r="K463" s="274"/>
      <c r="L463" s="274"/>
      <c r="M463" s="274"/>
      <c r="N463" s="274"/>
      <c r="O463" s="262"/>
      <c r="P463" s="303"/>
      <c r="Q463" s="262"/>
    </row>
    <row r="464">
      <c r="E464" s="266"/>
      <c r="F464" s="266"/>
      <c r="G464" s="526" t="s">
        <v>759</v>
      </c>
      <c r="H464" s="802" t="str">
        <f>IFS(H462=1,0,
H462=2, 1,
H462=4, 2,
H462=8, 3)</f>
        <v>#N/A</v>
      </c>
      <c r="I464" s="271"/>
      <c r="J464" s="270"/>
      <c r="K464" s="271"/>
      <c r="L464" s="271"/>
      <c r="M464" s="271"/>
      <c r="N464" s="271"/>
      <c r="O464" s="269"/>
      <c r="P464" s="440"/>
      <c r="Q464" s="269"/>
    </row>
    <row r="465">
      <c r="E465" s="266"/>
      <c r="F465" s="266"/>
      <c r="G465" s="526" t="s">
        <v>760</v>
      </c>
      <c r="H465" s="626" t="str">
        <f>IFS(H462=1,0,
H462=2, 0,
H462=4, 1,
H462=8, 3)</f>
        <v>#N/A</v>
      </c>
      <c r="I465" s="274"/>
      <c r="J465" s="261"/>
      <c r="K465" s="274"/>
      <c r="L465" s="274"/>
      <c r="M465" s="274"/>
      <c r="N465" s="274"/>
      <c r="O465" s="262"/>
      <c r="P465" s="303"/>
      <c r="Q465" s="262"/>
    </row>
    <row r="466">
      <c r="E466" s="266"/>
      <c r="F466" s="266"/>
      <c r="G466" s="526" t="s">
        <v>761</v>
      </c>
      <c r="H466" s="802" t="str">
        <f>IFS(H462=1,0,
H462=2, 0,
H462=4, 0,
H462=8, 1)</f>
        <v>#N/A</v>
      </c>
      <c r="I466" s="271"/>
      <c r="J466" s="270"/>
      <c r="K466" s="271"/>
      <c r="L466" s="271"/>
      <c r="M466" s="271"/>
      <c r="N466" s="271"/>
      <c r="O466" s="269"/>
      <c r="P466" s="440"/>
      <c r="Q466" s="269"/>
    </row>
    <row r="467">
      <c r="E467" s="266"/>
      <c r="F467" s="266"/>
      <c r="G467" s="526" t="s">
        <v>575</v>
      </c>
      <c r="H467" s="626" t="str">
        <f>IFS(H462=1,0,
H462=2, 1,
H462=4, 4,
H462=8, 12)</f>
        <v>#N/A</v>
      </c>
      <c r="I467" s="274"/>
      <c r="J467" s="261"/>
      <c r="K467" s="274"/>
      <c r="L467" s="274"/>
      <c r="M467" s="274"/>
      <c r="N467" s="274"/>
      <c r="O467" s="262"/>
      <c r="P467" s="303"/>
      <c r="Q467" s="262"/>
    </row>
    <row r="468">
      <c r="E468" s="266"/>
      <c r="F468" s="266"/>
      <c r="G468" s="526" t="s">
        <v>577</v>
      </c>
      <c r="H468" s="803" t="str">
        <f>H463*H462*(1*H464+2*H465+3*H466)/H467</f>
        <v>#N/A</v>
      </c>
      <c r="I468" s="271"/>
      <c r="J468" s="270"/>
      <c r="K468" s="271"/>
      <c r="L468" s="271"/>
      <c r="M468" s="271"/>
      <c r="N468" s="271"/>
      <c r="O468" s="269"/>
      <c r="P468" s="440"/>
      <c r="Q468" s="269"/>
    </row>
    <row r="469">
      <c r="E469" s="266"/>
      <c r="F469" s="277"/>
      <c r="G469" s="526" t="s">
        <v>762</v>
      </c>
      <c r="H469" s="575" t="str">
        <f>ALL2ALL_CHIP2CHIP_TIME_MS(H468)</f>
        <v>#N/A</v>
      </c>
      <c r="I469" s="274"/>
      <c r="J469" s="261"/>
      <c r="K469" s="274"/>
      <c r="L469" s="274"/>
      <c r="M469" s="274"/>
      <c r="N469" s="274"/>
      <c r="O469" s="262"/>
      <c r="P469" s="303"/>
      <c r="Q469" s="262"/>
    </row>
    <row r="470">
      <c r="E470" s="266"/>
      <c r="F470" s="632" t="s">
        <v>374</v>
      </c>
      <c r="G470" s="593" t="s">
        <v>116</v>
      </c>
      <c r="H470" s="641" t="s">
        <v>809</v>
      </c>
      <c r="I470" s="270"/>
      <c r="J470" s="269"/>
      <c r="K470" s="269"/>
      <c r="L470" s="269"/>
      <c r="M470" s="269"/>
      <c r="N470" s="271"/>
      <c r="O470" s="269"/>
      <c r="P470" s="440"/>
      <c r="Q470" s="269"/>
    </row>
    <row r="471">
      <c r="E471" s="266"/>
      <c r="F471" s="266"/>
      <c r="G471" s="297" t="s">
        <v>259</v>
      </c>
      <c r="H471" s="463" t="s">
        <v>238</v>
      </c>
      <c r="I471" s="261" t="s">
        <v>239</v>
      </c>
      <c r="J471" s="262"/>
      <c r="K471" s="262" t="s">
        <v>40</v>
      </c>
      <c r="L471" s="262" t="s">
        <v>38</v>
      </c>
      <c r="M471" s="262" t="s">
        <v>125</v>
      </c>
      <c r="N471" s="274"/>
      <c r="O471" s="263" t="str">
        <f>PARAMS("expert_collect_dtype")</f>
        <v>bf16</v>
      </c>
      <c r="P471" s="303"/>
      <c r="Q471" s="262"/>
    </row>
    <row r="472">
      <c r="E472" s="266"/>
      <c r="F472" s="266"/>
      <c r="G472" s="266"/>
      <c r="H472" s="304" t="s">
        <v>242</v>
      </c>
      <c r="I472" s="270" t="s">
        <v>239</v>
      </c>
      <c r="J472" s="271"/>
      <c r="K472" s="270">
        <f t="shared" ref="K472:M472" si="87">PARAMS(K471)</f>
        <v>4096</v>
      </c>
      <c r="L472" s="270">
        <f t="shared" si="87"/>
        <v>1</v>
      </c>
      <c r="M472" s="270">
        <f t="shared" si="87"/>
        <v>7168</v>
      </c>
      <c r="N472" s="271"/>
      <c r="O472" s="272"/>
      <c r="P472" s="440">
        <f>SIZEOF_IN_MIB(J472:M472, O471)</f>
        <v>56</v>
      </c>
      <c r="Q472" s="269"/>
    </row>
    <row r="473">
      <c r="E473" s="266"/>
      <c r="F473" s="266"/>
      <c r="G473" s="266"/>
      <c r="H473" s="534" t="s">
        <v>244</v>
      </c>
      <c r="I473" s="274" t="s">
        <v>239</v>
      </c>
      <c r="J473" s="261"/>
      <c r="K473" s="262"/>
      <c r="L473" s="262"/>
      <c r="M473" s="262" t="s">
        <v>33</v>
      </c>
      <c r="N473" s="274"/>
      <c r="O473" s="275"/>
      <c r="P473" s="303"/>
      <c r="Q473" s="262"/>
    </row>
    <row r="474">
      <c r="E474" s="266"/>
      <c r="F474" s="266"/>
      <c r="G474" s="266"/>
      <c r="H474" s="300" t="s">
        <v>246</v>
      </c>
      <c r="I474" s="289" t="s">
        <v>239</v>
      </c>
      <c r="J474" s="290"/>
      <c r="K474" s="289">
        <f t="shared" ref="K474:M474" si="88">K472/SHARDING(K473)</f>
        <v>4096</v>
      </c>
      <c r="L474" s="289">
        <f t="shared" si="88"/>
        <v>1</v>
      </c>
      <c r="M474" s="289">
        <f t="shared" si="88"/>
        <v>3584</v>
      </c>
      <c r="N474" s="289"/>
      <c r="O474" s="277"/>
      <c r="P474" s="301">
        <f>SIZEOF_IN_MIB(J474:M474, O471)</f>
        <v>28</v>
      </c>
      <c r="Q474" s="195"/>
    </row>
    <row r="475">
      <c r="E475" s="266"/>
      <c r="F475" s="266"/>
      <c r="G475" s="277"/>
      <c r="H475" s="634" t="s">
        <v>376</v>
      </c>
      <c r="I475" s="635"/>
      <c r="J475" s="195" t="s">
        <v>32</v>
      </c>
      <c r="K475" s="289"/>
      <c r="L475" s="289"/>
      <c r="M475" s="289"/>
      <c r="N475" s="289"/>
      <c r="O475" s="195"/>
      <c r="P475" s="636"/>
      <c r="Q475" s="195"/>
    </row>
    <row r="476">
      <c r="E476" s="266"/>
      <c r="F476" s="266"/>
      <c r="G476" s="311" t="s">
        <v>264</v>
      </c>
      <c r="H476" s="637">
        <f>SHARDING(J475) * SHARDING(H439)</f>
        <v>8</v>
      </c>
      <c r="I476" s="289"/>
      <c r="J476" s="290"/>
      <c r="K476" s="289"/>
      <c r="L476" s="289"/>
      <c r="M476" s="289"/>
      <c r="N476" s="289"/>
      <c r="O476" s="195"/>
      <c r="P476" s="636"/>
      <c r="Q476" s="195"/>
    </row>
    <row r="477">
      <c r="E477" s="266"/>
      <c r="F477" s="266"/>
      <c r="G477" s="526" t="s">
        <v>340</v>
      </c>
      <c r="H477" s="584">
        <f>P474 / H476 * (H476-1)</f>
        <v>24.5</v>
      </c>
      <c r="I477" s="289"/>
      <c r="J477" s="290"/>
      <c r="K477" s="289"/>
      <c r="L477" s="289"/>
      <c r="M477" s="289"/>
      <c r="N477" s="289"/>
      <c r="O477" s="195"/>
      <c r="P477" s="636"/>
      <c r="Q477" s="195"/>
    </row>
    <row r="478">
      <c r="E478" s="266"/>
      <c r="F478" s="266"/>
      <c r="G478" s="526" t="s">
        <v>341</v>
      </c>
      <c r="H478" s="638">
        <f>H477*H476</f>
        <v>196</v>
      </c>
      <c r="I478" s="533"/>
      <c r="J478" s="290"/>
      <c r="K478" s="289"/>
      <c r="L478" s="289"/>
      <c r="M478" s="289"/>
      <c r="N478" s="289"/>
      <c r="O478" s="195"/>
      <c r="P478" s="636"/>
      <c r="Q478" s="195"/>
    </row>
    <row r="479">
      <c r="E479" s="266"/>
      <c r="F479" s="266"/>
      <c r="G479" s="526" t="s">
        <v>377</v>
      </c>
      <c r="H479" s="639" t="str">
        <f>HW_SPEC("# of TensorCore per Chip")</f>
        <v>#N/A</v>
      </c>
      <c r="I479" s="633" t="s">
        <v>378</v>
      </c>
      <c r="J479" s="261"/>
      <c r="K479" s="274"/>
      <c r="L479" s="274"/>
      <c r="M479" s="274"/>
      <c r="N479" s="274"/>
      <c r="O479" s="262"/>
      <c r="P479" s="640"/>
      <c r="Q479" s="262"/>
    </row>
    <row r="480">
      <c r="E480" s="266"/>
      <c r="F480" s="266"/>
      <c r="G480" s="311" t="s">
        <v>267</v>
      </c>
      <c r="H480" s="336">
        <f>IFS(H476=8,12,
H476=4,4,
H476=2,1,
TRUE,NA())</f>
        <v>12</v>
      </c>
      <c r="I480" s="641"/>
      <c r="J480" s="270"/>
      <c r="K480" s="271"/>
      <c r="L480" s="271"/>
      <c r="M480" s="271"/>
      <c r="N480" s="271"/>
      <c r="O480" s="269"/>
      <c r="P480" s="642"/>
      <c r="Q480" s="269"/>
    </row>
    <row r="481">
      <c r="E481" s="266"/>
      <c r="F481" s="277"/>
      <c r="G481" s="526" t="s">
        <v>380</v>
      </c>
      <c r="H481" s="575" t="str">
        <f>REDUCE_SCATTER_CHIP2CHIP_TIME_MS2(H478*H479,H480)</f>
        <v>#N/A</v>
      </c>
      <c r="I481" s="534"/>
      <c r="J481" s="261"/>
      <c r="K481" s="274"/>
      <c r="L481" s="274"/>
      <c r="M481" s="274"/>
      <c r="N481" s="274"/>
      <c r="O481" s="262"/>
      <c r="P481" s="640"/>
      <c r="Q481" s="262"/>
    </row>
    <row r="482">
      <c r="E482" s="266"/>
      <c r="F482" s="632" t="s">
        <v>56</v>
      </c>
      <c r="G482" s="643" t="s">
        <v>116</v>
      </c>
      <c r="H482" s="324" t="s">
        <v>810</v>
      </c>
      <c r="I482" s="269"/>
      <c r="J482" s="270"/>
      <c r="K482" s="269"/>
      <c r="L482" s="488"/>
      <c r="M482" s="269"/>
      <c r="N482" s="271"/>
      <c r="O482" s="269"/>
      <c r="P482" s="440"/>
      <c r="Q482" s="269"/>
    </row>
    <row r="483">
      <c r="E483" s="266"/>
      <c r="F483" s="266"/>
      <c r="G483" s="541" t="s">
        <v>259</v>
      </c>
      <c r="H483" s="534" t="s">
        <v>238</v>
      </c>
      <c r="I483" s="534"/>
      <c r="J483" s="261"/>
      <c r="K483" s="262" t="s">
        <v>40</v>
      </c>
      <c r="L483" s="425" t="s">
        <v>38</v>
      </c>
      <c r="M483" s="262" t="s">
        <v>125</v>
      </c>
      <c r="N483" s="274"/>
      <c r="O483" s="263" t="str">
        <f>PARAMS("expert_collect_dtype")</f>
        <v>bf16</v>
      </c>
      <c r="P483" s="303"/>
      <c r="Q483" s="262"/>
    </row>
    <row r="484">
      <c r="E484" s="266"/>
      <c r="F484" s="266"/>
      <c r="G484" s="266"/>
      <c r="H484" s="304" t="s">
        <v>242</v>
      </c>
      <c r="I484" s="304"/>
      <c r="J484" s="270"/>
      <c r="K484" s="271">
        <f t="shared" ref="K484:M484" si="89">PARAMS(K483)</f>
        <v>4096</v>
      </c>
      <c r="L484" s="271">
        <f t="shared" si="89"/>
        <v>1</v>
      </c>
      <c r="M484" s="271">
        <f t="shared" si="89"/>
        <v>7168</v>
      </c>
      <c r="N484" s="271"/>
      <c r="O484" s="272"/>
      <c r="P484" s="440">
        <f>SIZEOF_IN_MIB(J484:M484, O483)</f>
        <v>56</v>
      </c>
      <c r="Q484" s="269"/>
    </row>
    <row r="485">
      <c r="E485" s="266"/>
      <c r="F485" s="266"/>
      <c r="G485" s="266"/>
      <c r="H485" s="534" t="s">
        <v>244</v>
      </c>
      <c r="I485" s="534"/>
      <c r="J485" s="261"/>
      <c r="K485" s="262"/>
      <c r="L485" s="262"/>
      <c r="M485" s="262" t="s">
        <v>33</v>
      </c>
      <c r="N485" s="274"/>
      <c r="O485" s="275"/>
      <c r="P485" s="303"/>
      <c r="Q485" s="262"/>
    </row>
    <row r="486">
      <c r="E486" s="266"/>
      <c r="F486" s="266"/>
      <c r="G486" s="266"/>
      <c r="H486" s="449" t="s">
        <v>246</v>
      </c>
      <c r="I486" s="449"/>
      <c r="J486" s="270"/>
      <c r="K486" s="271">
        <f t="shared" ref="K486:M486" si="90">K484/SHARDING(K485)</f>
        <v>4096</v>
      </c>
      <c r="L486" s="271">
        <f t="shared" si="90"/>
        <v>1</v>
      </c>
      <c r="M486" s="271">
        <f t="shared" si="90"/>
        <v>3584</v>
      </c>
      <c r="N486" s="271"/>
      <c r="O486" s="280"/>
      <c r="P486" s="440">
        <f>SIZEOF_IN_MIB(J486:M486, O483)</f>
        <v>28</v>
      </c>
      <c r="Q486" s="269"/>
    </row>
    <row r="487">
      <c r="E487" s="266"/>
      <c r="F487" s="266"/>
      <c r="G487" s="277"/>
      <c r="H487" s="571" t="s">
        <v>376</v>
      </c>
      <c r="I487" s="302"/>
      <c r="J487" s="571"/>
      <c r="K487" s="261"/>
      <c r="L487" s="262"/>
      <c r="M487" s="274"/>
      <c r="N487" s="274"/>
      <c r="O487" s="262"/>
      <c r="P487" s="303"/>
      <c r="Q487" s="262"/>
    </row>
    <row r="488">
      <c r="E488" s="266"/>
      <c r="F488" s="266"/>
      <c r="G488" s="384" t="s">
        <v>382</v>
      </c>
      <c r="H488" s="538" t="s">
        <v>264</v>
      </c>
      <c r="I488" s="305"/>
      <c r="J488" s="527" t="str">
        <f>SHARDING(J487)*SHARDING(H439)/HW_SPEC("# of TensorCore per Chip")</f>
        <v>#N/A</v>
      </c>
      <c r="K488" s="270"/>
      <c r="L488" s="269"/>
      <c r="M488" s="271"/>
      <c r="N488" s="271"/>
      <c r="O488" s="269"/>
      <c r="P488" s="440"/>
      <c r="Q488" s="269"/>
    </row>
    <row r="489">
      <c r="E489" s="266"/>
      <c r="F489" s="266"/>
      <c r="G489" s="266"/>
      <c r="H489" s="571" t="s">
        <v>383</v>
      </c>
      <c r="I489" s="222"/>
      <c r="J489" s="646" t="str">
        <f>P486 / J488 * (J488-1)</f>
        <v>#N/A</v>
      </c>
      <c r="K489" s="261"/>
      <c r="L489" s="262"/>
      <c r="M489" s="274"/>
      <c r="N489" s="274"/>
      <c r="O489" s="262"/>
      <c r="P489" s="303"/>
      <c r="Q489" s="262"/>
    </row>
    <row r="490">
      <c r="E490" s="266"/>
      <c r="F490" s="266"/>
      <c r="G490" s="266"/>
      <c r="H490" s="566" t="s">
        <v>341</v>
      </c>
      <c r="I490" s="305"/>
      <c r="J490" s="645" t="str">
        <f>J489*J488</f>
        <v>#N/A</v>
      </c>
      <c r="K490" s="270"/>
      <c r="L490" s="269"/>
      <c r="M490" s="271"/>
      <c r="N490" s="271"/>
      <c r="O490" s="269"/>
      <c r="P490" s="440"/>
      <c r="Q490" s="269"/>
    </row>
    <row r="491">
      <c r="E491" s="266"/>
      <c r="F491" s="266"/>
      <c r="G491" s="266"/>
      <c r="H491" s="571" t="s">
        <v>267</v>
      </c>
      <c r="I491" s="222"/>
      <c r="J491" s="644" t="str">
        <f>IFS(J488=8,12,
J488=4,4,
J488=2,1,
TRUE,NA())</f>
        <v>#N/A</v>
      </c>
      <c r="K491" s="261"/>
      <c r="L491" s="262"/>
      <c r="M491" s="274"/>
      <c r="N491" s="274"/>
      <c r="O491" s="262"/>
      <c r="P491" s="303"/>
      <c r="Q491" s="262"/>
    </row>
    <row r="492">
      <c r="E492" s="266"/>
      <c r="F492" s="266"/>
      <c r="G492" s="277"/>
      <c r="H492" s="566" t="s">
        <v>269</v>
      </c>
      <c r="I492" s="305"/>
      <c r="J492" s="808" t="str">
        <f>IF(J490=0,0, REDUCE_SCATTER_CHIP2CHIP_TIME_MS2(J490,J491))</f>
        <v>#N/A</v>
      </c>
      <c r="K492" s="270"/>
      <c r="L492" s="269"/>
      <c r="M492" s="271"/>
      <c r="N492" s="271"/>
      <c r="O492" s="269"/>
      <c r="P492" s="440"/>
      <c r="Q492" s="269"/>
    </row>
    <row r="493">
      <c r="E493" s="266"/>
      <c r="F493" s="266"/>
      <c r="G493" s="541" t="s">
        <v>384</v>
      </c>
      <c r="H493" s="342" t="s">
        <v>264</v>
      </c>
      <c r="I493" s="533"/>
      <c r="J493" s="647" t="str">
        <f>HW_SPEC("# of TensorCore per Chip")</f>
        <v>#N/A</v>
      </c>
      <c r="K493" s="290"/>
      <c r="L493" s="195"/>
      <c r="M493" s="289"/>
      <c r="N493" s="289"/>
      <c r="O493" s="195"/>
      <c r="P493" s="301"/>
      <c r="Q493" s="195"/>
    </row>
    <row r="494">
      <c r="E494" s="266"/>
      <c r="F494" s="266"/>
      <c r="G494" s="266"/>
      <c r="H494" s="634" t="s">
        <v>373</v>
      </c>
      <c r="I494" s="172"/>
      <c r="J494" s="648" t="str">
        <f>P486 * (J493-1)/J493</f>
        <v>#N/A</v>
      </c>
      <c r="K494" s="290"/>
      <c r="L494" s="195"/>
      <c r="M494" s="289"/>
      <c r="N494" s="289"/>
      <c r="O494" s="195"/>
      <c r="P494" s="301"/>
      <c r="Q494" s="195"/>
    </row>
    <row r="495">
      <c r="E495" s="266"/>
      <c r="F495" s="266"/>
      <c r="G495" s="266"/>
      <c r="H495" s="634" t="s">
        <v>341</v>
      </c>
      <c r="I495" s="172"/>
      <c r="J495" s="648" t="str">
        <f>J494*J493</f>
        <v>#N/A</v>
      </c>
      <c r="K495" s="290"/>
      <c r="L495" s="195"/>
      <c r="M495" s="289"/>
      <c r="N495" s="289"/>
      <c r="O495" s="195"/>
      <c r="P495" s="301"/>
      <c r="Q495" s="195"/>
    </row>
    <row r="496">
      <c r="E496" s="266"/>
      <c r="F496" s="266"/>
      <c r="G496" s="266"/>
      <c r="H496" s="634" t="s">
        <v>269</v>
      </c>
      <c r="I496" s="172"/>
      <c r="J496" s="649" t="str">
        <f>REDUCE_SCATTER_CORE2CORE_TIME_MS(J495)</f>
        <v>#N/A</v>
      </c>
      <c r="K496" s="290"/>
      <c r="L496" s="195"/>
      <c r="M496" s="289"/>
      <c r="N496" s="289"/>
      <c r="O496" s="195"/>
      <c r="P496" s="301"/>
      <c r="Q496" s="195"/>
    </row>
    <row r="497">
      <c r="E497" s="266"/>
      <c r="F497" s="266"/>
      <c r="G497" s="277"/>
      <c r="H497" s="634" t="s">
        <v>385</v>
      </c>
      <c r="I497" s="172"/>
      <c r="J497" s="649" t="str">
        <f>J496/J488</f>
        <v>#N/A</v>
      </c>
      <c r="K497" s="290"/>
      <c r="L497" s="195"/>
      <c r="M497" s="289"/>
      <c r="N497" s="289"/>
      <c r="O497" s="195"/>
      <c r="P497" s="301"/>
      <c r="Q497" s="195"/>
    </row>
    <row r="498">
      <c r="E498" s="266"/>
      <c r="F498" s="277"/>
      <c r="G498" s="531" t="s">
        <v>386</v>
      </c>
      <c r="H498" s="172" t="str">
        <f>SUM(J492+J497)</f>
        <v>#N/A</v>
      </c>
      <c r="I498" s="649"/>
      <c r="J498" s="290"/>
      <c r="K498" s="290"/>
      <c r="L498" s="195"/>
      <c r="M498" s="289"/>
      <c r="N498" s="289"/>
      <c r="O498" s="195"/>
      <c r="P498" s="301"/>
      <c r="Q498" s="195"/>
    </row>
    <row r="499">
      <c r="E499" s="266"/>
      <c r="F499" s="296" t="s">
        <v>293</v>
      </c>
      <c r="G499" s="651" t="s">
        <v>280</v>
      </c>
      <c r="H499" s="652" t="s">
        <v>374</v>
      </c>
      <c r="I499" s="582"/>
      <c r="J499" s="380"/>
      <c r="K499" s="380"/>
      <c r="L499" s="381"/>
      <c r="M499" s="381"/>
      <c r="N499" s="381"/>
      <c r="O499" s="380"/>
      <c r="P499" s="653"/>
      <c r="Q499" s="172"/>
    </row>
    <row r="500">
      <c r="E500" s="266"/>
      <c r="F500" s="277"/>
      <c r="G500" s="523" t="s">
        <v>298</v>
      </c>
      <c r="H500" s="654" t="str">
        <f>IFS(H499=F457,H469,H499=F470,H481,F482=H499,H498, TRUE,0)</f>
        <v>#N/A</v>
      </c>
      <c r="I500" s="513"/>
      <c r="J500" s="374"/>
      <c r="K500" s="374"/>
      <c r="L500" s="375"/>
      <c r="M500" s="375"/>
      <c r="N500" s="375"/>
      <c r="O500" s="374"/>
      <c r="P500" s="655"/>
      <c r="Q500" s="376"/>
    </row>
    <row r="501">
      <c r="E501" s="266"/>
      <c r="F501" s="643"/>
      <c r="G501" s="378" t="s">
        <v>283</v>
      </c>
      <c r="H501" s="558" t="str">
        <f>IFS(PARAMS("topo")="2x2x2", (2+2+2)/2,
PARAMS("topo")="2x2", (2+2)/2,
TRUE, NA())</f>
        <v>#N/A</v>
      </c>
      <c r="I501" s="582"/>
      <c r="J501" s="380"/>
      <c r="K501" s="380"/>
      <c r="L501" s="381"/>
      <c r="M501" s="381"/>
      <c r="N501" s="381"/>
      <c r="O501" s="380"/>
      <c r="P501" s="653"/>
      <c r="Q501" s="172"/>
    </row>
    <row r="502">
      <c r="E502" s="266"/>
      <c r="F502" s="643"/>
      <c r="G502" s="372" t="s">
        <v>284</v>
      </c>
      <c r="H502" s="373" t="str">
        <f>IF(H499="No Collectives", 0, H501 * HW_SPEC("Chip-to-Chip ICI Latency (ms)"))</f>
        <v>#N/A</v>
      </c>
      <c r="I502" s="580"/>
      <c r="J502" s="374"/>
      <c r="K502" s="374"/>
      <c r="L502" s="375"/>
      <c r="M502" s="375"/>
      <c r="N502" s="375"/>
      <c r="O502" s="374"/>
      <c r="P502" s="655"/>
      <c r="Q502" s="504"/>
    </row>
    <row r="503">
      <c r="E503" s="266"/>
      <c r="F503" s="541" t="s">
        <v>285</v>
      </c>
      <c r="G503" s="533" t="s">
        <v>45</v>
      </c>
      <c r="H503" s="810"/>
      <c r="I503" s="582"/>
      <c r="J503" s="380"/>
      <c r="K503" s="380"/>
      <c r="L503" s="381"/>
      <c r="M503" s="381"/>
      <c r="N503" s="381"/>
      <c r="O503" s="380"/>
      <c r="P503" s="653"/>
      <c r="Q503" s="172"/>
    </row>
    <row r="504">
      <c r="E504" s="266"/>
      <c r="F504" s="266"/>
      <c r="G504" s="533"/>
      <c r="H504" s="595"/>
      <c r="I504" s="386"/>
      <c r="J504" s="380"/>
      <c r="K504" s="380"/>
      <c r="L504" s="381"/>
      <c r="M504" s="381"/>
      <c r="N504" s="381"/>
      <c r="O504" s="380"/>
      <c r="P504" s="653"/>
      <c r="Q504" s="172"/>
    </row>
    <row r="505">
      <c r="E505" s="266"/>
      <c r="F505" s="277"/>
      <c r="G505" s="533"/>
      <c r="H505" s="595"/>
      <c r="I505" s="386"/>
      <c r="J505" s="380"/>
      <c r="K505" s="380"/>
      <c r="L505" s="381"/>
      <c r="M505" s="381"/>
      <c r="N505" s="381"/>
      <c r="O505" s="380"/>
      <c r="P505" s="653"/>
      <c r="Q505" s="172"/>
    </row>
    <row r="506">
      <c r="E506" s="266"/>
      <c r="F506" s="541" t="s">
        <v>289</v>
      </c>
      <c r="G506" s="533" t="s">
        <v>45</v>
      </c>
      <c r="H506" s="595"/>
      <c r="I506" s="386"/>
      <c r="J506" s="380"/>
      <c r="K506" s="380"/>
      <c r="L506" s="381"/>
      <c r="M506" s="381"/>
      <c r="N506" s="381"/>
      <c r="O506" s="380"/>
      <c r="P506" s="653"/>
      <c r="Q506" s="172"/>
    </row>
    <row r="507">
      <c r="E507" s="277"/>
      <c r="F507" s="277"/>
      <c r="G507" s="533"/>
      <c r="H507" s="595"/>
      <c r="I507" s="386"/>
      <c r="J507" s="380"/>
      <c r="K507" s="380"/>
      <c r="L507" s="381"/>
      <c r="M507" s="381"/>
      <c r="N507" s="381"/>
      <c r="O507" s="380"/>
      <c r="P507" s="653"/>
      <c r="Q507" s="172"/>
    </row>
    <row r="508">
      <c r="E508" s="258" t="s">
        <v>387</v>
      </c>
      <c r="F508" s="656" t="s">
        <v>249</v>
      </c>
      <c r="G508" s="260"/>
      <c r="H508" s="463" t="s">
        <v>238</v>
      </c>
      <c r="I508" s="261" t="s">
        <v>239</v>
      </c>
      <c r="J508" s="262"/>
      <c r="K508" s="262" t="s">
        <v>40</v>
      </c>
      <c r="L508" s="262" t="s">
        <v>38</v>
      </c>
      <c r="M508" s="425" t="s">
        <v>125</v>
      </c>
      <c r="N508" s="261" t="s">
        <v>240</v>
      </c>
      <c r="O508" s="263" t="s">
        <v>63</v>
      </c>
      <c r="P508" s="303"/>
      <c r="Q508" s="263" t="b">
        <v>0</v>
      </c>
    </row>
    <row r="509">
      <c r="E509" s="266"/>
      <c r="F509" s="267"/>
      <c r="G509" s="268"/>
      <c r="H509" s="304" t="s">
        <v>242</v>
      </c>
      <c r="I509" s="270" t="s">
        <v>239</v>
      </c>
      <c r="J509" s="271"/>
      <c r="K509" s="270">
        <f t="shared" ref="K509:M509" si="91">PARAMS(K508)</f>
        <v>4096</v>
      </c>
      <c r="L509" s="270">
        <f t="shared" si="91"/>
        <v>1</v>
      </c>
      <c r="M509" s="270">
        <f t="shared" si="91"/>
        <v>7168</v>
      </c>
      <c r="N509" s="270" t="s">
        <v>240</v>
      </c>
      <c r="O509" s="272"/>
      <c r="P509" s="440">
        <f>SIZEOF_IN_MIB(J509:M509, O508)</f>
        <v>28</v>
      </c>
      <c r="Q509" s="272"/>
    </row>
    <row r="510">
      <c r="E510" s="266"/>
      <c r="F510" s="267"/>
      <c r="G510" s="268"/>
      <c r="H510" s="534" t="s">
        <v>244</v>
      </c>
      <c r="I510" s="274" t="s">
        <v>239</v>
      </c>
      <c r="J510" s="261"/>
      <c r="K510" s="262" t="s">
        <v>33</v>
      </c>
      <c r="L510" s="262"/>
      <c r="M510" s="262"/>
      <c r="N510" s="274" t="s">
        <v>240</v>
      </c>
      <c r="O510" s="275"/>
      <c r="P510" s="303"/>
      <c r="Q510" s="275"/>
    </row>
    <row r="511">
      <c r="E511" s="266"/>
      <c r="F511" s="278"/>
      <c r="G511" s="279"/>
      <c r="H511" s="304" t="s">
        <v>246</v>
      </c>
      <c r="I511" s="271" t="s">
        <v>239</v>
      </c>
      <c r="J511" s="270"/>
      <c r="K511" s="271">
        <f t="shared" ref="K511:M511" si="92">K509/SHARDING(K510)</f>
        <v>2048</v>
      </c>
      <c r="L511" s="271">
        <f t="shared" si="92"/>
        <v>1</v>
      </c>
      <c r="M511" s="271">
        <f t="shared" si="92"/>
        <v>7168</v>
      </c>
      <c r="N511" s="271" t="s">
        <v>240</v>
      </c>
      <c r="O511" s="280"/>
      <c r="P511" s="440">
        <f>SIZEOF_IN_MIB(J511:M511, O508)</f>
        <v>14</v>
      </c>
      <c r="Q511" s="280"/>
    </row>
    <row r="512">
      <c r="E512" s="266"/>
      <c r="F512" s="657" t="s">
        <v>253</v>
      </c>
      <c r="G512" s="260"/>
      <c r="H512" s="534" t="s">
        <v>238</v>
      </c>
      <c r="I512" s="274" t="s">
        <v>239</v>
      </c>
      <c r="J512" s="261"/>
      <c r="K512" s="222"/>
      <c r="L512" s="262" t="s">
        <v>125</v>
      </c>
      <c r="M512" s="425" t="s">
        <v>129</v>
      </c>
      <c r="N512" s="274" t="s">
        <v>240</v>
      </c>
      <c r="O512" s="263" t="s">
        <v>127</v>
      </c>
      <c r="P512" s="303"/>
      <c r="Q512" s="263" t="b">
        <v>0</v>
      </c>
    </row>
    <row r="513">
      <c r="E513" s="266"/>
      <c r="F513" s="267"/>
      <c r="G513" s="268"/>
      <c r="H513" s="304" t="s">
        <v>242</v>
      </c>
      <c r="I513" s="271" t="s">
        <v>239</v>
      </c>
      <c r="J513" s="270"/>
      <c r="K513" s="324">
        <v>2.0</v>
      </c>
      <c r="L513" s="271">
        <f t="shared" ref="L513:M513" si="93">PARAMS(L512)</f>
        <v>7168</v>
      </c>
      <c r="M513" s="271">
        <f t="shared" si="93"/>
        <v>2048</v>
      </c>
      <c r="N513" s="271" t="s">
        <v>240</v>
      </c>
      <c r="O513" s="272"/>
      <c r="P513" s="440">
        <f>SIZEOF_IN_MIB(J513:M513, O512)</f>
        <v>14</v>
      </c>
      <c r="Q513" s="272"/>
    </row>
    <row r="514">
      <c r="E514" s="266"/>
      <c r="F514" s="267"/>
      <c r="G514" s="268"/>
      <c r="H514" s="534" t="s">
        <v>244</v>
      </c>
      <c r="I514" s="274" t="s">
        <v>239</v>
      </c>
      <c r="J514" s="261"/>
      <c r="K514" s="222"/>
      <c r="L514" s="262"/>
      <c r="M514" s="262"/>
      <c r="N514" s="274" t="s">
        <v>240</v>
      </c>
      <c r="O514" s="275"/>
      <c r="P514" s="303"/>
      <c r="Q514" s="275"/>
    </row>
    <row r="515">
      <c r="E515" s="266"/>
      <c r="F515" s="278"/>
      <c r="G515" s="279"/>
      <c r="H515" s="449" t="s">
        <v>246</v>
      </c>
      <c r="I515" s="271" t="s">
        <v>239</v>
      </c>
      <c r="J515" s="270"/>
      <c r="K515" s="324">
        <v>2.0</v>
      </c>
      <c r="L515" s="271">
        <f t="shared" ref="L515:M515" si="94">L513/SHARDING(L514)</f>
        <v>7168</v>
      </c>
      <c r="M515" s="271">
        <f t="shared" si="94"/>
        <v>2048</v>
      </c>
      <c r="N515" s="271" t="s">
        <v>240</v>
      </c>
      <c r="O515" s="280"/>
      <c r="P515" s="440">
        <f>SIZEOF_IN_MIB(J515:M515, O512)</f>
        <v>14</v>
      </c>
      <c r="Q515" s="280"/>
    </row>
    <row r="516">
      <c r="E516" s="266"/>
      <c r="F516" s="657" t="s">
        <v>257</v>
      </c>
      <c r="G516" s="260"/>
      <c r="H516" s="534" t="s">
        <v>238</v>
      </c>
      <c r="I516" s="274" t="s">
        <v>239</v>
      </c>
      <c r="J516" s="261"/>
      <c r="K516" s="262" t="s">
        <v>40</v>
      </c>
      <c r="L516" s="262" t="s">
        <v>38</v>
      </c>
      <c r="M516" s="262" t="s">
        <v>129</v>
      </c>
      <c r="N516" s="274" t="s">
        <v>240</v>
      </c>
      <c r="O516" s="658" t="s">
        <v>82</v>
      </c>
      <c r="P516" s="303"/>
      <c r="Q516" s="263" t="b">
        <v>0</v>
      </c>
    </row>
    <row r="517">
      <c r="E517" s="266"/>
      <c r="F517" s="267"/>
      <c r="G517" s="268"/>
      <c r="H517" s="304" t="s">
        <v>242</v>
      </c>
      <c r="I517" s="271" t="s">
        <v>239</v>
      </c>
      <c r="J517" s="269">
        <v>2.0</v>
      </c>
      <c r="K517" s="271">
        <f t="shared" ref="K517:M517" si="95">PARAMS(K516)</f>
        <v>4096</v>
      </c>
      <c r="L517" s="271">
        <f t="shared" si="95"/>
        <v>1</v>
      </c>
      <c r="M517" s="271">
        <f t="shared" si="95"/>
        <v>2048</v>
      </c>
      <c r="N517" s="271" t="s">
        <v>240</v>
      </c>
      <c r="O517" s="272"/>
      <c r="P517" s="440">
        <f>SIZEOF_IN_MIB(J517:M517, O516)</f>
        <v>32</v>
      </c>
      <c r="Q517" s="272"/>
    </row>
    <row r="518">
      <c r="E518" s="266"/>
      <c r="F518" s="267"/>
      <c r="G518" s="268"/>
      <c r="H518" s="534" t="s">
        <v>244</v>
      </c>
      <c r="I518" s="274" t="s">
        <v>239</v>
      </c>
      <c r="J518" s="261"/>
      <c r="K518" s="262" t="s">
        <v>33</v>
      </c>
      <c r="L518" s="262"/>
      <c r="M518" s="274"/>
      <c r="N518" s="274" t="s">
        <v>240</v>
      </c>
      <c r="O518" s="275"/>
      <c r="P518" s="303"/>
      <c r="Q518" s="275"/>
    </row>
    <row r="519">
      <c r="E519" s="266"/>
      <c r="F519" s="278"/>
      <c r="G519" s="279"/>
      <c r="H519" s="449" t="s">
        <v>246</v>
      </c>
      <c r="I519" s="271" t="s">
        <v>239</v>
      </c>
      <c r="J519" s="269">
        <v>2.0</v>
      </c>
      <c r="K519" s="271">
        <f t="shared" ref="K519:M519" si="96">K517/SHARDING(K518)</f>
        <v>2048</v>
      </c>
      <c r="L519" s="271">
        <f t="shared" si="96"/>
        <v>1</v>
      </c>
      <c r="M519" s="271">
        <f t="shared" si="96"/>
        <v>2048</v>
      </c>
      <c r="N519" s="271" t="s">
        <v>240</v>
      </c>
      <c r="O519" s="280"/>
      <c r="P519" s="440">
        <f>SIZEOF_IN_MIB(J519:M519, O516)</f>
        <v>16</v>
      </c>
      <c r="Q519" s="280"/>
    </row>
    <row r="520">
      <c r="E520" s="266"/>
      <c r="F520" s="297" t="s">
        <v>293</v>
      </c>
      <c r="G520" s="533"/>
      <c r="H520" s="659"/>
      <c r="I520" s="261"/>
      <c r="J520" s="261"/>
      <c r="K520" s="261"/>
      <c r="L520" s="274"/>
      <c r="M520" s="274"/>
      <c r="N520" s="274"/>
      <c r="O520" s="261"/>
      <c r="P520" s="303"/>
      <c r="Q520" s="660"/>
    </row>
    <row r="521">
      <c r="E521" s="266"/>
      <c r="F521" s="277"/>
      <c r="G521" s="600" t="s">
        <v>298</v>
      </c>
      <c r="H521" s="661"/>
      <c r="I521" s="419"/>
      <c r="J521" s="270"/>
      <c r="K521" s="270"/>
      <c r="L521" s="271"/>
      <c r="M521" s="271"/>
      <c r="N521" s="271"/>
      <c r="O521" s="270"/>
      <c r="P521" s="440"/>
      <c r="Q521" s="477"/>
    </row>
    <row r="522">
      <c r="E522" s="266"/>
      <c r="F522" s="662" t="s">
        <v>285</v>
      </c>
      <c r="G522" s="533" t="s">
        <v>286</v>
      </c>
      <c r="H522" s="595" t="str">
        <f>VLOOKUP(O508&amp;","&amp;O512,$T$3:$W$12,4, FALSE)</f>
        <v>fp8</v>
      </c>
      <c r="I522" s="386"/>
      <c r="J522" s="380"/>
      <c r="K522" s="380"/>
      <c r="L522" s="381"/>
      <c r="M522" s="381"/>
      <c r="N522" s="381"/>
      <c r="O522" s="380"/>
      <c r="P522" s="394"/>
      <c r="Q522" s="172"/>
    </row>
    <row r="523">
      <c r="E523" s="266"/>
      <c r="F523" s="266"/>
      <c r="G523" s="595" t="s">
        <v>299</v>
      </c>
      <c r="H523" s="599" t="str">
        <f>CALCULATE_FLOPS(J511:M511,J515:M515,M515,L515,H522)</f>
        <v>#N/A</v>
      </c>
      <c r="I523" s="386"/>
      <c r="J523" s="380"/>
      <c r="K523" s="380"/>
      <c r="L523" s="381"/>
      <c r="M523" s="381"/>
      <c r="N523" s="381"/>
      <c r="O523" s="380"/>
      <c r="P523" s="394"/>
      <c r="Q523" s="172"/>
    </row>
    <row r="524">
      <c r="E524" s="266"/>
      <c r="F524" s="277"/>
      <c r="G524" s="600" t="s">
        <v>288</v>
      </c>
      <c r="H524" s="663" t="str">
        <f>COMPUTE_TIME_MS(H523, H522)</f>
        <v>#N/A</v>
      </c>
      <c r="I524" s="390"/>
      <c r="J524" s="391"/>
      <c r="K524" s="391"/>
      <c r="L524" s="392"/>
      <c r="M524" s="392"/>
      <c r="N524" s="392"/>
      <c r="O524" s="391"/>
      <c r="P524" s="602"/>
      <c r="Q524" s="172"/>
    </row>
    <row r="525">
      <c r="E525" s="266"/>
      <c r="F525" s="662" t="s">
        <v>289</v>
      </c>
      <c r="G525" s="595" t="s">
        <v>290</v>
      </c>
      <c r="H525" s="603">
        <f>IF(Q508,0,P511)+IF(Q512,0,P515)+IF(Q516,0,P519)</f>
        <v>44</v>
      </c>
      <c r="I525" s="380"/>
      <c r="J525" s="380"/>
      <c r="K525" s="380"/>
      <c r="L525" s="381"/>
      <c r="M525" s="381"/>
      <c r="N525" s="381"/>
      <c r="O525" s="380"/>
      <c r="P525" s="394"/>
      <c r="Q525" s="172"/>
    </row>
    <row r="526">
      <c r="E526" s="277"/>
      <c r="F526" s="277"/>
      <c r="G526" s="604" t="s">
        <v>291</v>
      </c>
      <c r="H526" s="664" t="str">
        <f>HBM_TIME_MS(H525)</f>
        <v>#N/A</v>
      </c>
      <c r="I526" s="391"/>
      <c r="J526" s="391"/>
      <c r="K526" s="391"/>
      <c r="L526" s="392"/>
      <c r="M526" s="392"/>
      <c r="N526" s="392"/>
      <c r="O526" s="391"/>
      <c r="P526" s="602"/>
      <c r="Q526" s="172"/>
    </row>
    <row r="527">
      <c r="E527" s="258" t="s">
        <v>388</v>
      </c>
      <c r="F527" s="656" t="s">
        <v>249</v>
      </c>
      <c r="G527" s="260"/>
      <c r="H527" s="463" t="s">
        <v>238</v>
      </c>
      <c r="I527" s="261" t="s">
        <v>239</v>
      </c>
      <c r="J527" s="331"/>
      <c r="K527" s="665" t="s">
        <v>40</v>
      </c>
      <c r="L527" s="665" t="s">
        <v>38</v>
      </c>
      <c r="M527" s="666" t="s">
        <v>129</v>
      </c>
      <c r="N527" s="261" t="s">
        <v>240</v>
      </c>
      <c r="O527" s="263" t="s">
        <v>63</v>
      </c>
      <c r="P527" s="303"/>
      <c r="Q527" s="263" t="b">
        <v>0</v>
      </c>
    </row>
    <row r="528">
      <c r="E528" s="266"/>
      <c r="F528" s="267"/>
      <c r="G528" s="268"/>
      <c r="H528" s="304" t="s">
        <v>242</v>
      </c>
      <c r="I528" s="270" t="s">
        <v>239</v>
      </c>
      <c r="J528" s="326"/>
      <c r="K528" s="667">
        <f t="shared" ref="K528:M528" si="97">PARAMS(K527)</f>
        <v>4096</v>
      </c>
      <c r="L528" s="668">
        <f t="shared" si="97"/>
        <v>1</v>
      </c>
      <c r="M528" s="668">
        <f t="shared" si="97"/>
        <v>2048</v>
      </c>
      <c r="N528" s="270" t="s">
        <v>240</v>
      </c>
      <c r="O528" s="272"/>
      <c r="P528" s="440">
        <f>SIZEOF_IN_MIB(J528:M528, O527)</f>
        <v>8</v>
      </c>
      <c r="Q528" s="272"/>
    </row>
    <row r="529">
      <c r="E529" s="266"/>
      <c r="F529" s="267"/>
      <c r="G529" s="268"/>
      <c r="H529" s="534" t="s">
        <v>244</v>
      </c>
      <c r="I529" s="274" t="s">
        <v>239</v>
      </c>
      <c r="J529" s="330"/>
      <c r="K529" s="665" t="s">
        <v>33</v>
      </c>
      <c r="L529" s="331"/>
      <c r="M529" s="331"/>
      <c r="N529" s="274" t="s">
        <v>240</v>
      </c>
      <c r="O529" s="275"/>
      <c r="P529" s="303"/>
      <c r="Q529" s="275"/>
    </row>
    <row r="530">
      <c r="E530" s="266"/>
      <c r="F530" s="278"/>
      <c r="G530" s="279"/>
      <c r="H530" s="304" t="s">
        <v>246</v>
      </c>
      <c r="I530" s="271" t="s">
        <v>239</v>
      </c>
      <c r="J530" s="325"/>
      <c r="K530" s="670">
        <f t="shared" ref="K530:M530" si="98">K528/SHARDING(K529)</f>
        <v>2048</v>
      </c>
      <c r="L530" s="670">
        <f t="shared" si="98"/>
        <v>1</v>
      </c>
      <c r="M530" s="670">
        <f t="shared" si="98"/>
        <v>2048</v>
      </c>
      <c r="N530" s="271" t="s">
        <v>240</v>
      </c>
      <c r="O530" s="280"/>
      <c r="P530" s="440">
        <f>SIZEOF_IN_MIB(J530:M530, O527)</f>
        <v>4</v>
      </c>
      <c r="Q530" s="280"/>
    </row>
    <row r="531">
      <c r="E531" s="266"/>
      <c r="F531" s="657" t="s">
        <v>253</v>
      </c>
      <c r="G531" s="260"/>
      <c r="H531" s="534" t="s">
        <v>238</v>
      </c>
      <c r="I531" s="274" t="s">
        <v>239</v>
      </c>
      <c r="J531" s="330"/>
      <c r="K531" s="317"/>
      <c r="L531" s="665" t="s">
        <v>129</v>
      </c>
      <c r="M531" s="666" t="s">
        <v>125</v>
      </c>
      <c r="N531" s="274" t="s">
        <v>240</v>
      </c>
      <c r="O531" s="263" t="s">
        <v>127</v>
      </c>
      <c r="P531" s="303"/>
      <c r="Q531" s="263" t="b">
        <v>0</v>
      </c>
    </row>
    <row r="532">
      <c r="E532" s="266"/>
      <c r="F532" s="267"/>
      <c r="G532" s="268"/>
      <c r="H532" s="304" t="s">
        <v>242</v>
      </c>
      <c r="I532" s="271" t="s">
        <v>239</v>
      </c>
      <c r="J532" s="325"/>
      <c r="K532" s="314"/>
      <c r="L532" s="670">
        <f t="shared" ref="L532:M532" si="99">PARAMS(L531)</f>
        <v>2048</v>
      </c>
      <c r="M532" s="670">
        <f t="shared" si="99"/>
        <v>7168</v>
      </c>
      <c r="N532" s="271" t="s">
        <v>240</v>
      </c>
      <c r="O532" s="272"/>
      <c r="P532" s="440">
        <f>SIZEOF_IN_MIB(J532:M532, O531)</f>
        <v>7</v>
      </c>
      <c r="Q532" s="272"/>
    </row>
    <row r="533">
      <c r="E533" s="266"/>
      <c r="F533" s="267"/>
      <c r="G533" s="268"/>
      <c r="H533" s="534" t="s">
        <v>244</v>
      </c>
      <c r="I533" s="274" t="s">
        <v>239</v>
      </c>
      <c r="J533" s="330"/>
      <c r="K533" s="317"/>
      <c r="L533" s="331"/>
      <c r="M533" s="331"/>
      <c r="N533" s="274" t="s">
        <v>240</v>
      </c>
      <c r="O533" s="275"/>
      <c r="P533" s="303"/>
      <c r="Q533" s="275"/>
    </row>
    <row r="534">
      <c r="E534" s="266"/>
      <c r="F534" s="278"/>
      <c r="G534" s="279"/>
      <c r="H534" s="449" t="s">
        <v>246</v>
      </c>
      <c r="I534" s="271" t="s">
        <v>239</v>
      </c>
      <c r="J534" s="325"/>
      <c r="K534" s="314"/>
      <c r="L534" s="670">
        <f t="shared" ref="L534:M534" si="100">L532/SHARDING(L533)</f>
        <v>2048</v>
      </c>
      <c r="M534" s="670">
        <f t="shared" si="100"/>
        <v>7168</v>
      </c>
      <c r="N534" s="271" t="s">
        <v>240</v>
      </c>
      <c r="O534" s="280"/>
      <c r="P534" s="440">
        <f>SIZEOF_IN_MIB(J534:M534, O531)</f>
        <v>7</v>
      </c>
      <c r="Q534" s="280"/>
    </row>
    <row r="535">
      <c r="E535" s="266"/>
      <c r="F535" s="657" t="s">
        <v>257</v>
      </c>
      <c r="G535" s="260"/>
      <c r="H535" s="534" t="s">
        <v>238</v>
      </c>
      <c r="I535" s="274" t="s">
        <v>239</v>
      </c>
      <c r="J535" s="330"/>
      <c r="K535" s="665" t="s">
        <v>40</v>
      </c>
      <c r="L535" s="665" t="s">
        <v>38</v>
      </c>
      <c r="M535" s="665" t="s">
        <v>125</v>
      </c>
      <c r="N535" s="274" t="s">
        <v>240</v>
      </c>
      <c r="O535" s="658" t="s">
        <v>82</v>
      </c>
      <c r="P535" s="303"/>
      <c r="Q535" s="263" t="b">
        <v>0</v>
      </c>
    </row>
    <row r="536">
      <c r="E536" s="266"/>
      <c r="F536" s="267"/>
      <c r="G536" s="268"/>
      <c r="H536" s="304" t="s">
        <v>242</v>
      </c>
      <c r="I536" s="271" t="s">
        <v>239</v>
      </c>
      <c r="J536" s="326"/>
      <c r="K536" s="667">
        <f t="shared" ref="K536:M536" si="101">PARAMS(K535)</f>
        <v>4096</v>
      </c>
      <c r="L536" s="670">
        <f t="shared" si="101"/>
        <v>1</v>
      </c>
      <c r="M536" s="670">
        <f t="shared" si="101"/>
        <v>7168</v>
      </c>
      <c r="N536" s="271" t="s">
        <v>240</v>
      </c>
      <c r="O536" s="272"/>
      <c r="P536" s="440">
        <f>SIZEOF_IN_MIB(J536:M536, O535)</f>
        <v>56</v>
      </c>
      <c r="Q536" s="272"/>
    </row>
    <row r="537">
      <c r="E537" s="266"/>
      <c r="F537" s="267"/>
      <c r="G537" s="268"/>
      <c r="H537" s="534" t="s">
        <v>244</v>
      </c>
      <c r="I537" s="274" t="s">
        <v>239</v>
      </c>
      <c r="J537" s="330"/>
      <c r="K537" s="665" t="s">
        <v>33</v>
      </c>
      <c r="L537" s="331"/>
      <c r="M537" s="331"/>
      <c r="N537" s="274" t="s">
        <v>240</v>
      </c>
      <c r="O537" s="275"/>
      <c r="P537" s="303"/>
      <c r="Q537" s="275"/>
    </row>
    <row r="538">
      <c r="E538" s="266"/>
      <c r="F538" s="278"/>
      <c r="G538" s="279"/>
      <c r="H538" s="449" t="s">
        <v>246</v>
      </c>
      <c r="I538" s="271" t="s">
        <v>239</v>
      </c>
      <c r="J538" s="326"/>
      <c r="K538" s="670">
        <f t="shared" ref="K538:M538" si="102">K536/SHARDING(K537)</f>
        <v>2048</v>
      </c>
      <c r="L538" s="670">
        <f t="shared" si="102"/>
        <v>1</v>
      </c>
      <c r="M538" s="670">
        <f t="shared" si="102"/>
        <v>7168</v>
      </c>
      <c r="N538" s="271" t="s">
        <v>240</v>
      </c>
      <c r="O538" s="280"/>
      <c r="P538" s="440">
        <f>SIZEOF_IN_MIB(J538:M538, O535)</f>
        <v>28</v>
      </c>
      <c r="Q538" s="280"/>
    </row>
    <row r="539">
      <c r="E539" s="266"/>
      <c r="F539" s="297" t="s">
        <v>293</v>
      </c>
      <c r="G539" s="533"/>
      <c r="H539" s="659"/>
      <c r="I539" s="261"/>
      <c r="J539" s="261"/>
      <c r="K539" s="261"/>
      <c r="L539" s="274"/>
      <c r="M539" s="274"/>
      <c r="N539" s="274"/>
      <c r="O539" s="261"/>
      <c r="P539" s="303"/>
      <c r="Q539" s="660"/>
    </row>
    <row r="540">
      <c r="E540" s="266"/>
      <c r="F540" s="277"/>
      <c r="G540" s="600" t="s">
        <v>298</v>
      </c>
      <c r="H540" s="661"/>
      <c r="I540" s="419"/>
      <c r="J540" s="270"/>
      <c r="K540" s="270"/>
      <c r="L540" s="271"/>
      <c r="M540" s="271"/>
      <c r="N540" s="271"/>
      <c r="O540" s="270"/>
      <c r="P540" s="440"/>
      <c r="Q540" s="477"/>
    </row>
    <row r="541">
      <c r="E541" s="266"/>
      <c r="F541" s="662" t="s">
        <v>285</v>
      </c>
      <c r="G541" s="533" t="s">
        <v>286</v>
      </c>
      <c r="H541" s="595" t="str">
        <f>VLOOKUP(O527&amp;","&amp;O531,$T$3:$W$12,4, FALSE)</f>
        <v>fp8</v>
      </c>
      <c r="I541" s="386"/>
      <c r="J541" s="380"/>
      <c r="K541" s="380"/>
      <c r="L541" s="381"/>
      <c r="M541" s="381"/>
      <c r="N541" s="381"/>
      <c r="O541" s="380"/>
      <c r="P541" s="394"/>
      <c r="Q541" s="172"/>
    </row>
    <row r="542">
      <c r="E542" s="266"/>
      <c r="F542" s="266"/>
      <c r="G542" s="595" t="s">
        <v>299</v>
      </c>
      <c r="H542" s="599" t="str">
        <f>CALCULATE_FLOPS(J530:M530,J534:M534,M534,L534,H541)</f>
        <v>#N/A</v>
      </c>
      <c r="I542" s="386"/>
      <c r="J542" s="380"/>
      <c r="K542" s="380"/>
      <c r="L542" s="381"/>
      <c r="M542" s="381"/>
      <c r="N542" s="381"/>
      <c r="O542" s="380"/>
      <c r="P542" s="394"/>
      <c r="Q542" s="172"/>
    </row>
    <row r="543">
      <c r="E543" s="266"/>
      <c r="F543" s="277"/>
      <c r="G543" s="600" t="s">
        <v>288</v>
      </c>
      <c r="H543" s="663" t="str">
        <f>COMPUTE_TIME_MS(H542, H541)</f>
        <v>#N/A</v>
      </c>
      <c r="I543" s="390"/>
      <c r="J543" s="391"/>
      <c r="K543" s="391"/>
      <c r="L543" s="392"/>
      <c r="M543" s="392"/>
      <c r="N543" s="392"/>
      <c r="O543" s="391"/>
      <c r="P543" s="602"/>
      <c r="Q543" s="172"/>
    </row>
    <row r="544">
      <c r="E544" s="266"/>
      <c r="F544" s="662" t="s">
        <v>289</v>
      </c>
      <c r="G544" s="595" t="s">
        <v>290</v>
      </c>
      <c r="H544" s="603">
        <f>IF(Q527,0,P530)+IF(Q531,0,P534)+IF(Q535,0,P538)</f>
        <v>39</v>
      </c>
      <c r="I544" s="380"/>
      <c r="J544" s="380"/>
      <c r="K544" s="380"/>
      <c r="L544" s="381"/>
      <c r="M544" s="381"/>
      <c r="N544" s="381"/>
      <c r="O544" s="380"/>
      <c r="P544" s="394"/>
      <c r="Q544" s="172"/>
    </row>
    <row r="545">
      <c r="E545" s="277"/>
      <c r="F545" s="277"/>
      <c r="G545" s="604" t="s">
        <v>291</v>
      </c>
      <c r="H545" s="664" t="str">
        <f>HBM_TIME_MS(H544)</f>
        <v>#N/A</v>
      </c>
      <c r="I545" s="391"/>
      <c r="J545" s="391"/>
      <c r="K545" s="391"/>
      <c r="L545" s="392"/>
      <c r="M545" s="392"/>
      <c r="N545" s="392"/>
      <c r="O545" s="391"/>
      <c r="P545" s="602"/>
      <c r="Q545" s="172"/>
    </row>
    <row r="546">
      <c r="P546" s="147"/>
    </row>
    <row r="547">
      <c r="P547" s="147"/>
    </row>
    <row r="548">
      <c r="P548" s="147"/>
    </row>
    <row r="549">
      <c r="P549" s="147"/>
    </row>
    <row r="550">
      <c r="P550" s="147"/>
    </row>
    <row r="551">
      <c r="P551" s="147"/>
    </row>
    <row r="552">
      <c r="P552" s="147"/>
    </row>
    <row r="553">
      <c r="P553" s="147"/>
    </row>
    <row r="554">
      <c r="P554" s="147"/>
    </row>
    <row r="555">
      <c r="P555" s="147"/>
    </row>
    <row r="556">
      <c r="P556" s="147"/>
    </row>
    <row r="557">
      <c r="P557" s="147"/>
    </row>
    <row r="558">
      <c r="P558" s="147"/>
    </row>
    <row r="559">
      <c r="P559" s="147"/>
    </row>
    <row r="560">
      <c r="P560" s="147"/>
    </row>
    <row r="561">
      <c r="P561" s="147"/>
    </row>
    <row r="562">
      <c r="P562" s="147"/>
    </row>
    <row r="563">
      <c r="P563" s="147"/>
    </row>
    <row r="564">
      <c r="P564" s="147"/>
    </row>
    <row r="565">
      <c r="P565" s="147"/>
    </row>
    <row r="566">
      <c r="P566" s="147"/>
    </row>
    <row r="567">
      <c r="P567" s="147"/>
    </row>
    <row r="568">
      <c r="P568" s="147"/>
    </row>
    <row r="569">
      <c r="P569" s="147"/>
    </row>
    <row r="570">
      <c r="P570" s="147"/>
    </row>
    <row r="571">
      <c r="P571" s="147"/>
    </row>
    <row r="572">
      <c r="P572" s="147"/>
    </row>
    <row r="573">
      <c r="P573" s="147"/>
    </row>
    <row r="574">
      <c r="P574" s="147"/>
    </row>
    <row r="575">
      <c r="P575" s="147"/>
    </row>
    <row r="576">
      <c r="P576" s="147"/>
    </row>
    <row r="577">
      <c r="P577" s="147"/>
    </row>
    <row r="578">
      <c r="P578" s="147"/>
    </row>
    <row r="579">
      <c r="P579" s="147"/>
    </row>
    <row r="580">
      <c r="P580" s="147"/>
    </row>
    <row r="581">
      <c r="P581" s="147"/>
    </row>
    <row r="582">
      <c r="P582" s="147"/>
    </row>
    <row r="583">
      <c r="P583" s="147"/>
    </row>
    <row r="584">
      <c r="P584" s="147"/>
    </row>
    <row r="585">
      <c r="P585" s="147"/>
    </row>
    <row r="586">
      <c r="P586" s="147"/>
    </row>
    <row r="587">
      <c r="P587" s="147"/>
    </row>
    <row r="588">
      <c r="P588" s="147"/>
    </row>
    <row r="589">
      <c r="P589" s="147"/>
    </row>
    <row r="590">
      <c r="P590" s="147"/>
    </row>
    <row r="591">
      <c r="P591" s="147"/>
    </row>
    <row r="592">
      <c r="P592" s="147"/>
    </row>
    <row r="593">
      <c r="P593" s="147"/>
    </row>
    <row r="594">
      <c r="P594" s="147"/>
    </row>
    <row r="595">
      <c r="P595" s="147"/>
    </row>
    <row r="596">
      <c r="P596" s="147"/>
    </row>
    <row r="597">
      <c r="P597" s="147"/>
    </row>
    <row r="598">
      <c r="P598" s="147"/>
    </row>
    <row r="599">
      <c r="P599" s="147"/>
    </row>
    <row r="600">
      <c r="P600" s="147"/>
    </row>
    <row r="601">
      <c r="P601" s="147"/>
    </row>
    <row r="602">
      <c r="P602" s="147"/>
    </row>
    <row r="603">
      <c r="P603" s="147"/>
    </row>
    <row r="604">
      <c r="P604" s="147"/>
    </row>
    <row r="605">
      <c r="P605" s="147"/>
    </row>
    <row r="606">
      <c r="P606" s="147"/>
    </row>
    <row r="607">
      <c r="P607" s="147"/>
    </row>
    <row r="608">
      <c r="P608" s="147"/>
    </row>
    <row r="609">
      <c r="P609" s="147"/>
    </row>
    <row r="610">
      <c r="P610" s="147"/>
    </row>
    <row r="611">
      <c r="P611" s="147"/>
    </row>
    <row r="612">
      <c r="P612" s="147"/>
    </row>
    <row r="613">
      <c r="P613" s="147"/>
    </row>
    <row r="614">
      <c r="P614" s="147"/>
    </row>
    <row r="615">
      <c r="P615" s="147"/>
    </row>
    <row r="616">
      <c r="P616" s="147"/>
    </row>
    <row r="617">
      <c r="P617" s="147"/>
    </row>
    <row r="618">
      <c r="P618" s="147"/>
    </row>
    <row r="619">
      <c r="P619" s="147"/>
    </row>
    <row r="620">
      <c r="P620" s="147"/>
    </row>
    <row r="621">
      <c r="P621" s="147"/>
    </row>
    <row r="622">
      <c r="P622" s="147"/>
    </row>
    <row r="623">
      <c r="P623" s="147"/>
    </row>
    <row r="624">
      <c r="P624" s="147"/>
    </row>
    <row r="625">
      <c r="P625" s="147"/>
    </row>
    <row r="626">
      <c r="P626" s="147"/>
    </row>
    <row r="627">
      <c r="P627" s="147"/>
    </row>
    <row r="628">
      <c r="P628" s="147"/>
    </row>
    <row r="629">
      <c r="P629" s="147"/>
    </row>
    <row r="630">
      <c r="P630" s="147"/>
    </row>
    <row r="631">
      <c r="P631" s="147"/>
    </row>
    <row r="632">
      <c r="P632" s="147"/>
    </row>
    <row r="633">
      <c r="P633" s="147"/>
    </row>
    <row r="634">
      <c r="P634" s="147"/>
    </row>
    <row r="635">
      <c r="P635" s="147"/>
    </row>
    <row r="636">
      <c r="P636" s="147"/>
    </row>
    <row r="637">
      <c r="P637" s="147"/>
    </row>
    <row r="638">
      <c r="P638" s="147"/>
    </row>
    <row r="639">
      <c r="P639" s="147"/>
    </row>
    <row r="640">
      <c r="P640" s="147"/>
    </row>
    <row r="641">
      <c r="P641" s="147"/>
    </row>
    <row r="642">
      <c r="P642" s="147"/>
    </row>
    <row r="643">
      <c r="P643" s="147"/>
    </row>
    <row r="644">
      <c r="P644" s="147"/>
    </row>
    <row r="645">
      <c r="P645" s="147"/>
    </row>
    <row r="646">
      <c r="P646" s="147"/>
    </row>
    <row r="647">
      <c r="P647" s="147"/>
    </row>
    <row r="648">
      <c r="P648" s="147"/>
    </row>
    <row r="649">
      <c r="P649" s="147"/>
    </row>
    <row r="650">
      <c r="P650" s="147"/>
    </row>
    <row r="651">
      <c r="P651" s="147"/>
    </row>
    <row r="652">
      <c r="P652" s="147"/>
    </row>
    <row r="653">
      <c r="P653" s="147"/>
    </row>
    <row r="654">
      <c r="P654" s="147"/>
    </row>
    <row r="655">
      <c r="P655" s="147"/>
    </row>
    <row r="656">
      <c r="P656" s="147"/>
    </row>
    <row r="657">
      <c r="P657" s="147"/>
    </row>
    <row r="658">
      <c r="P658" s="147"/>
    </row>
    <row r="659">
      <c r="P659" s="147"/>
    </row>
    <row r="660">
      <c r="P660" s="147"/>
    </row>
    <row r="661">
      <c r="P661" s="147"/>
    </row>
    <row r="662">
      <c r="P662" s="147"/>
    </row>
    <row r="663">
      <c r="P663" s="147"/>
    </row>
    <row r="664">
      <c r="P664" s="147"/>
    </row>
    <row r="665">
      <c r="P665" s="147"/>
    </row>
    <row r="666">
      <c r="P666" s="147"/>
    </row>
    <row r="667">
      <c r="P667" s="147"/>
    </row>
    <row r="668">
      <c r="P668" s="147"/>
    </row>
    <row r="669">
      <c r="P669" s="147"/>
    </row>
    <row r="670">
      <c r="P670" s="147"/>
    </row>
    <row r="671">
      <c r="P671" s="147"/>
    </row>
    <row r="672">
      <c r="P672" s="147"/>
    </row>
    <row r="673">
      <c r="P673" s="147"/>
    </row>
    <row r="674">
      <c r="P674" s="147"/>
    </row>
    <row r="675">
      <c r="P675" s="147"/>
    </row>
    <row r="676">
      <c r="P676" s="147"/>
    </row>
    <row r="677">
      <c r="P677" s="147"/>
    </row>
    <row r="678">
      <c r="P678" s="147"/>
    </row>
    <row r="679">
      <c r="P679" s="147"/>
    </row>
    <row r="680">
      <c r="P680" s="147"/>
    </row>
    <row r="681">
      <c r="P681" s="147"/>
    </row>
    <row r="682">
      <c r="P682" s="147"/>
    </row>
    <row r="683">
      <c r="P683" s="147"/>
    </row>
    <row r="684">
      <c r="P684" s="147"/>
    </row>
    <row r="685">
      <c r="P685" s="147"/>
    </row>
    <row r="686">
      <c r="P686" s="147"/>
    </row>
    <row r="687">
      <c r="P687" s="147"/>
    </row>
    <row r="688">
      <c r="P688" s="147"/>
    </row>
    <row r="689">
      <c r="P689" s="147"/>
    </row>
    <row r="690">
      <c r="P690" s="147"/>
    </row>
    <row r="691">
      <c r="P691" s="147"/>
    </row>
    <row r="692">
      <c r="P692" s="147"/>
    </row>
    <row r="693">
      <c r="P693" s="147"/>
    </row>
    <row r="694">
      <c r="P694" s="147"/>
    </row>
    <row r="695">
      <c r="P695" s="147"/>
    </row>
    <row r="696">
      <c r="P696" s="147"/>
    </row>
    <row r="697">
      <c r="P697" s="147"/>
    </row>
    <row r="698">
      <c r="P698" s="147"/>
    </row>
    <row r="699">
      <c r="P699" s="147"/>
    </row>
    <row r="700">
      <c r="P700" s="147"/>
    </row>
    <row r="701">
      <c r="P701" s="147"/>
    </row>
    <row r="702">
      <c r="P702" s="147"/>
    </row>
    <row r="703">
      <c r="P703" s="147"/>
    </row>
    <row r="704">
      <c r="P704" s="147"/>
    </row>
    <row r="705">
      <c r="P705" s="147"/>
    </row>
    <row r="706">
      <c r="P706" s="147"/>
    </row>
    <row r="707">
      <c r="P707" s="147"/>
    </row>
    <row r="708">
      <c r="P708" s="147"/>
    </row>
    <row r="709">
      <c r="P709" s="147"/>
    </row>
    <row r="710">
      <c r="P710" s="147"/>
    </row>
    <row r="711">
      <c r="P711" s="147"/>
    </row>
    <row r="712">
      <c r="P712" s="147"/>
    </row>
    <row r="713">
      <c r="P713" s="147"/>
    </row>
    <row r="714">
      <c r="P714" s="147"/>
    </row>
    <row r="715">
      <c r="P715" s="147"/>
    </row>
    <row r="716">
      <c r="P716" s="147"/>
    </row>
    <row r="717">
      <c r="P717" s="147"/>
    </row>
    <row r="718">
      <c r="P718" s="147"/>
    </row>
    <row r="719">
      <c r="P719" s="147"/>
    </row>
    <row r="720">
      <c r="P720" s="147"/>
    </row>
    <row r="721">
      <c r="P721" s="147"/>
    </row>
    <row r="722">
      <c r="P722" s="147"/>
    </row>
    <row r="723">
      <c r="P723" s="147"/>
    </row>
    <row r="724">
      <c r="P724" s="147"/>
    </row>
    <row r="725">
      <c r="P725" s="147"/>
    </row>
    <row r="726">
      <c r="P726" s="147"/>
    </row>
    <row r="727">
      <c r="P727" s="147"/>
    </row>
    <row r="728">
      <c r="P728" s="147"/>
    </row>
    <row r="729">
      <c r="P729" s="147"/>
    </row>
    <row r="730">
      <c r="P730" s="147"/>
    </row>
    <row r="731">
      <c r="P731" s="147"/>
    </row>
    <row r="732">
      <c r="P732" s="147"/>
    </row>
    <row r="733">
      <c r="P733" s="147"/>
    </row>
    <row r="734">
      <c r="P734" s="147"/>
    </row>
    <row r="735">
      <c r="P735" s="147"/>
    </row>
    <row r="736">
      <c r="P736" s="147"/>
    </row>
    <row r="737">
      <c r="P737" s="147"/>
    </row>
    <row r="738">
      <c r="P738" s="147"/>
    </row>
    <row r="739">
      <c r="P739" s="147"/>
    </row>
    <row r="740">
      <c r="P740" s="147"/>
    </row>
    <row r="741">
      <c r="P741" s="147"/>
    </row>
    <row r="742">
      <c r="P742" s="147"/>
    </row>
    <row r="743">
      <c r="P743" s="147"/>
    </row>
    <row r="744">
      <c r="P744" s="147"/>
    </row>
    <row r="745">
      <c r="P745" s="147"/>
    </row>
    <row r="746">
      <c r="P746" s="147"/>
    </row>
    <row r="747">
      <c r="P747" s="147"/>
    </row>
    <row r="748">
      <c r="P748" s="147"/>
    </row>
    <row r="749">
      <c r="P749" s="147"/>
    </row>
    <row r="750">
      <c r="P750" s="147"/>
    </row>
    <row r="751">
      <c r="P751" s="147"/>
    </row>
    <row r="752">
      <c r="P752" s="147"/>
    </row>
    <row r="753">
      <c r="P753" s="147"/>
    </row>
    <row r="754">
      <c r="P754" s="147"/>
    </row>
    <row r="755">
      <c r="P755" s="147"/>
    </row>
    <row r="756">
      <c r="P756" s="147"/>
    </row>
    <row r="757">
      <c r="P757" s="147"/>
    </row>
    <row r="758">
      <c r="P758" s="147"/>
    </row>
    <row r="759">
      <c r="P759" s="147"/>
    </row>
    <row r="760">
      <c r="P760" s="147"/>
    </row>
    <row r="761">
      <c r="P761" s="147"/>
    </row>
    <row r="762">
      <c r="P762" s="147"/>
    </row>
    <row r="763">
      <c r="P763" s="147"/>
    </row>
    <row r="764">
      <c r="P764" s="147"/>
    </row>
    <row r="765">
      <c r="P765" s="147"/>
    </row>
    <row r="766">
      <c r="P766" s="147"/>
    </row>
    <row r="767">
      <c r="P767" s="147"/>
    </row>
    <row r="768">
      <c r="P768" s="147"/>
    </row>
    <row r="769">
      <c r="P769" s="147"/>
    </row>
    <row r="770">
      <c r="P770" s="147"/>
    </row>
    <row r="771">
      <c r="P771" s="147"/>
    </row>
    <row r="772">
      <c r="P772" s="147"/>
    </row>
    <row r="773">
      <c r="P773" s="147"/>
    </row>
    <row r="774">
      <c r="P774" s="147"/>
    </row>
    <row r="775">
      <c r="P775" s="147"/>
    </row>
    <row r="776">
      <c r="P776" s="147"/>
    </row>
    <row r="777">
      <c r="P777" s="147"/>
    </row>
    <row r="778">
      <c r="P778" s="147"/>
    </row>
    <row r="779">
      <c r="P779" s="147"/>
    </row>
    <row r="780">
      <c r="P780" s="147"/>
    </row>
    <row r="781">
      <c r="P781" s="147"/>
    </row>
    <row r="782">
      <c r="P782" s="147"/>
    </row>
    <row r="783">
      <c r="P783" s="147"/>
    </row>
    <row r="784">
      <c r="P784" s="147"/>
    </row>
    <row r="785">
      <c r="P785" s="147"/>
    </row>
    <row r="786">
      <c r="P786" s="147"/>
    </row>
    <row r="787">
      <c r="P787" s="147"/>
    </row>
    <row r="788">
      <c r="P788" s="147"/>
    </row>
    <row r="789">
      <c r="P789" s="147"/>
    </row>
    <row r="790">
      <c r="P790" s="147"/>
    </row>
    <row r="791">
      <c r="P791" s="147"/>
    </row>
    <row r="792">
      <c r="P792" s="147"/>
    </row>
    <row r="793">
      <c r="P793" s="147"/>
    </row>
    <row r="794">
      <c r="P794" s="147"/>
    </row>
    <row r="795">
      <c r="P795" s="147"/>
    </row>
    <row r="796">
      <c r="P796" s="147"/>
    </row>
    <row r="797">
      <c r="P797" s="147"/>
    </row>
    <row r="798">
      <c r="P798" s="147"/>
    </row>
    <row r="799">
      <c r="P799" s="147"/>
    </row>
    <row r="800">
      <c r="P800" s="147"/>
    </row>
    <row r="801">
      <c r="P801" s="147"/>
    </row>
    <row r="802">
      <c r="P802" s="147"/>
    </row>
    <row r="803">
      <c r="P803" s="147"/>
    </row>
    <row r="804">
      <c r="P804" s="147"/>
    </row>
    <row r="805">
      <c r="P805" s="147"/>
    </row>
    <row r="806">
      <c r="P806" s="147"/>
    </row>
    <row r="807">
      <c r="P807" s="147"/>
    </row>
    <row r="808">
      <c r="P808" s="147"/>
    </row>
    <row r="809">
      <c r="P809" s="147"/>
    </row>
    <row r="810">
      <c r="P810" s="147"/>
    </row>
    <row r="811">
      <c r="P811" s="147"/>
    </row>
    <row r="812">
      <c r="P812" s="147"/>
    </row>
    <row r="813">
      <c r="P813" s="147"/>
    </row>
    <row r="814">
      <c r="P814" s="147"/>
    </row>
    <row r="815">
      <c r="P815" s="147"/>
    </row>
    <row r="816">
      <c r="P816" s="147"/>
    </row>
    <row r="817">
      <c r="P817" s="147"/>
    </row>
    <row r="818">
      <c r="P818" s="147"/>
    </row>
    <row r="819">
      <c r="P819" s="147"/>
    </row>
    <row r="820">
      <c r="P820" s="147"/>
    </row>
    <row r="821">
      <c r="P821" s="147"/>
    </row>
    <row r="822">
      <c r="P822" s="147"/>
    </row>
    <row r="823">
      <c r="P823" s="147"/>
    </row>
    <row r="824">
      <c r="P824" s="147"/>
    </row>
    <row r="825">
      <c r="P825" s="147"/>
    </row>
    <row r="826">
      <c r="P826" s="147"/>
    </row>
    <row r="827">
      <c r="P827" s="147"/>
    </row>
    <row r="828">
      <c r="P828" s="147"/>
    </row>
    <row r="829">
      <c r="P829" s="147"/>
    </row>
    <row r="830">
      <c r="P830" s="147"/>
    </row>
    <row r="831">
      <c r="P831" s="147"/>
    </row>
    <row r="832">
      <c r="P832" s="147"/>
    </row>
    <row r="833">
      <c r="P833" s="147"/>
    </row>
    <row r="834">
      <c r="P834" s="147"/>
    </row>
    <row r="835">
      <c r="P835" s="147"/>
    </row>
    <row r="836">
      <c r="P836" s="147"/>
    </row>
    <row r="837">
      <c r="P837" s="147"/>
    </row>
    <row r="838">
      <c r="P838" s="147"/>
    </row>
    <row r="839">
      <c r="P839" s="147"/>
    </row>
    <row r="840">
      <c r="P840" s="147"/>
    </row>
    <row r="841">
      <c r="P841" s="147"/>
    </row>
    <row r="842">
      <c r="P842" s="147"/>
    </row>
    <row r="843">
      <c r="P843" s="147"/>
    </row>
    <row r="844">
      <c r="P844" s="147"/>
    </row>
    <row r="845">
      <c r="P845" s="147"/>
    </row>
    <row r="846">
      <c r="P846" s="147"/>
    </row>
    <row r="847">
      <c r="P847" s="147"/>
    </row>
    <row r="848">
      <c r="P848" s="147"/>
    </row>
    <row r="849">
      <c r="P849" s="147"/>
    </row>
    <row r="850">
      <c r="P850" s="147"/>
    </row>
    <row r="851">
      <c r="P851" s="147"/>
    </row>
    <row r="852">
      <c r="P852" s="147"/>
    </row>
    <row r="853">
      <c r="P853" s="147"/>
    </row>
    <row r="854">
      <c r="P854" s="147"/>
    </row>
    <row r="855">
      <c r="P855" s="147"/>
    </row>
    <row r="856">
      <c r="P856" s="147"/>
    </row>
    <row r="857">
      <c r="P857" s="147"/>
    </row>
    <row r="858">
      <c r="P858" s="147"/>
    </row>
    <row r="859">
      <c r="P859" s="147"/>
    </row>
    <row r="860">
      <c r="P860" s="147"/>
    </row>
    <row r="861">
      <c r="P861" s="147"/>
    </row>
    <row r="862">
      <c r="P862" s="147"/>
    </row>
    <row r="863">
      <c r="P863" s="147"/>
    </row>
    <row r="864">
      <c r="P864" s="147"/>
    </row>
    <row r="865">
      <c r="P865" s="147"/>
    </row>
    <row r="866">
      <c r="P866" s="147"/>
    </row>
    <row r="867">
      <c r="P867" s="147"/>
    </row>
    <row r="868">
      <c r="P868" s="147"/>
    </row>
    <row r="869">
      <c r="P869" s="147"/>
    </row>
    <row r="870">
      <c r="P870" s="147"/>
    </row>
    <row r="871">
      <c r="P871" s="147"/>
    </row>
    <row r="872">
      <c r="P872" s="147"/>
    </row>
    <row r="873">
      <c r="P873" s="147"/>
    </row>
    <row r="874">
      <c r="P874" s="147"/>
    </row>
    <row r="875">
      <c r="P875" s="147"/>
    </row>
    <row r="876">
      <c r="P876" s="147"/>
    </row>
    <row r="877">
      <c r="P877" s="147"/>
    </row>
    <row r="878">
      <c r="P878" s="147"/>
    </row>
    <row r="879">
      <c r="P879" s="147"/>
    </row>
    <row r="880">
      <c r="P880" s="147"/>
    </row>
    <row r="881">
      <c r="P881" s="147"/>
    </row>
    <row r="882">
      <c r="P882" s="147"/>
    </row>
    <row r="883">
      <c r="P883" s="147"/>
    </row>
    <row r="884">
      <c r="P884" s="147"/>
    </row>
    <row r="885">
      <c r="P885" s="147"/>
    </row>
    <row r="886">
      <c r="P886" s="147"/>
    </row>
    <row r="887">
      <c r="P887" s="147"/>
    </row>
    <row r="888">
      <c r="P888" s="147"/>
    </row>
    <row r="889">
      <c r="P889" s="147"/>
    </row>
    <row r="890">
      <c r="P890" s="147"/>
    </row>
    <row r="891">
      <c r="P891" s="147"/>
    </row>
    <row r="892">
      <c r="P892" s="147"/>
    </row>
    <row r="893">
      <c r="P893" s="147"/>
    </row>
    <row r="894">
      <c r="P894" s="147"/>
    </row>
    <row r="895">
      <c r="P895" s="147"/>
    </row>
    <row r="896">
      <c r="P896" s="147"/>
    </row>
    <row r="897">
      <c r="P897" s="147"/>
    </row>
    <row r="898">
      <c r="P898" s="147"/>
    </row>
    <row r="899">
      <c r="P899" s="147"/>
    </row>
    <row r="900">
      <c r="P900" s="147"/>
    </row>
    <row r="901">
      <c r="P901" s="147"/>
    </row>
    <row r="902">
      <c r="P902" s="147"/>
    </row>
    <row r="903">
      <c r="P903" s="147"/>
    </row>
    <row r="904">
      <c r="P904" s="147"/>
    </row>
    <row r="905">
      <c r="P905" s="147"/>
    </row>
    <row r="906">
      <c r="P906" s="147"/>
    </row>
    <row r="907">
      <c r="P907" s="147"/>
    </row>
    <row r="908">
      <c r="P908" s="147"/>
    </row>
    <row r="909">
      <c r="P909" s="147"/>
    </row>
    <row r="910">
      <c r="P910" s="147"/>
    </row>
    <row r="911">
      <c r="P911" s="147"/>
    </row>
    <row r="912">
      <c r="P912" s="147"/>
    </row>
    <row r="913">
      <c r="P913" s="147"/>
    </row>
    <row r="914">
      <c r="P914" s="147"/>
    </row>
    <row r="915">
      <c r="P915" s="147"/>
    </row>
    <row r="916">
      <c r="P916" s="147"/>
    </row>
    <row r="917">
      <c r="P917" s="147"/>
    </row>
    <row r="918">
      <c r="P918" s="147"/>
    </row>
    <row r="919">
      <c r="P919" s="147"/>
    </row>
    <row r="920">
      <c r="P920" s="147"/>
    </row>
    <row r="921">
      <c r="P921" s="147"/>
    </row>
    <row r="922">
      <c r="P922" s="147"/>
    </row>
    <row r="923">
      <c r="P923" s="147"/>
    </row>
    <row r="924">
      <c r="P924" s="147"/>
    </row>
    <row r="925">
      <c r="P925" s="147"/>
    </row>
    <row r="926">
      <c r="P926" s="147"/>
    </row>
    <row r="927">
      <c r="P927" s="147"/>
    </row>
    <row r="928">
      <c r="P928" s="147"/>
    </row>
    <row r="929">
      <c r="P929" s="147"/>
    </row>
    <row r="930">
      <c r="P930" s="147"/>
    </row>
    <row r="931">
      <c r="P931" s="147"/>
    </row>
    <row r="932">
      <c r="P932" s="147"/>
    </row>
    <row r="933">
      <c r="P933" s="147"/>
    </row>
    <row r="934">
      <c r="P934" s="147"/>
    </row>
    <row r="935">
      <c r="P935" s="147"/>
    </row>
    <row r="936">
      <c r="P936" s="147"/>
    </row>
    <row r="937">
      <c r="P937" s="147"/>
    </row>
    <row r="938">
      <c r="P938" s="147"/>
    </row>
    <row r="939">
      <c r="P939" s="147"/>
    </row>
    <row r="940">
      <c r="P940" s="147"/>
    </row>
    <row r="941">
      <c r="P941" s="147"/>
    </row>
    <row r="942">
      <c r="P942" s="147"/>
    </row>
    <row r="943">
      <c r="P943" s="147"/>
    </row>
    <row r="944">
      <c r="P944" s="147"/>
    </row>
    <row r="945">
      <c r="P945" s="147"/>
    </row>
    <row r="946">
      <c r="P946" s="147"/>
    </row>
    <row r="947">
      <c r="P947" s="147"/>
    </row>
    <row r="948">
      <c r="P948" s="147"/>
    </row>
    <row r="949">
      <c r="P949" s="147"/>
    </row>
    <row r="950">
      <c r="P950" s="147"/>
    </row>
    <row r="951">
      <c r="P951" s="147"/>
    </row>
    <row r="952">
      <c r="P952" s="147"/>
    </row>
    <row r="953">
      <c r="P953" s="147"/>
    </row>
    <row r="954">
      <c r="P954" s="147"/>
    </row>
    <row r="955">
      <c r="P955" s="147"/>
    </row>
    <row r="956">
      <c r="P956" s="147"/>
    </row>
    <row r="957">
      <c r="P957" s="147"/>
    </row>
    <row r="958">
      <c r="P958" s="147"/>
    </row>
    <row r="959">
      <c r="P959" s="147"/>
    </row>
    <row r="960">
      <c r="P960" s="147"/>
    </row>
    <row r="961">
      <c r="P961" s="147"/>
    </row>
    <row r="962">
      <c r="P962" s="147"/>
    </row>
    <row r="963">
      <c r="P963" s="147"/>
    </row>
    <row r="964">
      <c r="P964" s="147"/>
    </row>
    <row r="965">
      <c r="P965" s="147"/>
    </row>
    <row r="966">
      <c r="P966" s="147"/>
    </row>
    <row r="967">
      <c r="P967" s="147"/>
    </row>
    <row r="968">
      <c r="P968" s="147"/>
    </row>
    <row r="969">
      <c r="P969" s="147"/>
    </row>
    <row r="970">
      <c r="P970" s="147"/>
    </row>
    <row r="971">
      <c r="P971" s="147"/>
    </row>
    <row r="972">
      <c r="P972" s="147"/>
    </row>
    <row r="973">
      <c r="P973" s="147"/>
    </row>
    <row r="974">
      <c r="P974" s="147"/>
    </row>
    <row r="975">
      <c r="P975" s="147"/>
    </row>
    <row r="976">
      <c r="P976" s="147"/>
    </row>
    <row r="977">
      <c r="P977" s="147"/>
    </row>
    <row r="978">
      <c r="P978" s="147"/>
    </row>
    <row r="979">
      <c r="P979" s="147"/>
    </row>
    <row r="980">
      <c r="P980" s="147"/>
    </row>
    <row r="981">
      <c r="P981" s="147"/>
    </row>
    <row r="982">
      <c r="P982" s="147"/>
    </row>
    <row r="983">
      <c r="P983" s="147"/>
    </row>
    <row r="984">
      <c r="P984" s="147"/>
    </row>
    <row r="985">
      <c r="P985" s="147"/>
    </row>
    <row r="986">
      <c r="P986" s="147"/>
    </row>
    <row r="987">
      <c r="P987" s="147"/>
    </row>
    <row r="988">
      <c r="P988" s="147"/>
    </row>
    <row r="989">
      <c r="P989" s="147"/>
    </row>
    <row r="990">
      <c r="P990" s="147"/>
    </row>
    <row r="991">
      <c r="P991" s="147"/>
    </row>
    <row r="992">
      <c r="P992" s="147"/>
    </row>
    <row r="993">
      <c r="P993" s="147"/>
    </row>
    <row r="994">
      <c r="P994" s="147"/>
    </row>
    <row r="995">
      <c r="P995" s="147"/>
    </row>
    <row r="996">
      <c r="P996" s="147"/>
    </row>
    <row r="997">
      <c r="P997" s="147"/>
    </row>
    <row r="998">
      <c r="P998" s="147"/>
    </row>
    <row r="999">
      <c r="P999" s="147"/>
    </row>
    <row r="1000">
      <c r="P1000" s="147"/>
    </row>
    <row r="1001">
      <c r="P1001" s="147"/>
    </row>
    <row r="1002">
      <c r="P1002" s="147"/>
    </row>
    <row r="1003">
      <c r="P1003" s="147"/>
    </row>
    <row r="1004">
      <c r="P1004" s="147"/>
    </row>
    <row r="1005">
      <c r="P1005" s="147"/>
    </row>
    <row r="1006">
      <c r="P1006" s="147"/>
    </row>
    <row r="1007">
      <c r="P1007" s="147"/>
    </row>
    <row r="1008">
      <c r="P1008" s="147"/>
    </row>
    <row r="1009">
      <c r="P1009" s="147"/>
    </row>
    <row r="1010">
      <c r="P1010" s="147"/>
    </row>
    <row r="1011">
      <c r="P1011" s="147"/>
    </row>
    <row r="1012">
      <c r="P1012" s="147"/>
    </row>
    <row r="1013">
      <c r="P1013" s="147"/>
    </row>
    <row r="1014">
      <c r="P1014" s="147"/>
    </row>
    <row r="1015">
      <c r="P1015" s="147"/>
    </row>
    <row r="1016">
      <c r="P1016" s="147"/>
    </row>
    <row r="1017">
      <c r="P1017" s="147"/>
    </row>
    <row r="1018">
      <c r="P1018" s="147"/>
    </row>
    <row r="1019">
      <c r="P1019" s="147"/>
    </row>
    <row r="1020">
      <c r="P1020" s="147"/>
    </row>
    <row r="1021">
      <c r="P1021" s="147"/>
    </row>
    <row r="1022">
      <c r="P1022" s="147"/>
    </row>
    <row r="1023">
      <c r="P1023" s="147"/>
    </row>
    <row r="1024">
      <c r="P1024" s="147"/>
    </row>
    <row r="1025">
      <c r="P1025" s="147"/>
    </row>
    <row r="1026">
      <c r="P1026" s="147"/>
    </row>
    <row r="1027">
      <c r="P1027" s="147"/>
    </row>
    <row r="1028">
      <c r="P1028" s="147"/>
    </row>
    <row r="1029">
      <c r="P1029" s="147"/>
    </row>
    <row r="1030">
      <c r="P1030" s="147"/>
    </row>
    <row r="1031">
      <c r="P1031" s="147"/>
    </row>
    <row r="1032">
      <c r="P1032" s="147"/>
    </row>
    <row r="1033">
      <c r="P1033" s="147"/>
    </row>
    <row r="1034">
      <c r="P1034" s="147"/>
    </row>
    <row r="1035">
      <c r="P1035" s="147"/>
    </row>
    <row r="1036">
      <c r="P1036" s="147"/>
    </row>
    <row r="1037">
      <c r="P1037" s="147"/>
    </row>
    <row r="1038">
      <c r="P1038" s="147"/>
    </row>
    <row r="1039">
      <c r="P1039" s="147"/>
    </row>
    <row r="1040">
      <c r="P1040" s="147"/>
    </row>
    <row r="1041">
      <c r="P1041" s="147"/>
    </row>
    <row r="1042">
      <c r="P1042" s="147"/>
    </row>
    <row r="1043">
      <c r="P1043" s="147"/>
    </row>
    <row r="1044">
      <c r="P1044" s="147"/>
    </row>
    <row r="1045">
      <c r="P1045" s="147"/>
    </row>
    <row r="1046">
      <c r="P1046" s="147"/>
    </row>
    <row r="1047">
      <c r="P1047" s="147"/>
    </row>
    <row r="1048">
      <c r="P1048" s="147"/>
    </row>
    <row r="1049">
      <c r="P1049" s="147"/>
    </row>
    <row r="1050">
      <c r="P1050" s="147"/>
    </row>
    <row r="1051">
      <c r="P1051" s="147"/>
    </row>
    <row r="1052">
      <c r="P1052" s="147"/>
    </row>
    <row r="1053">
      <c r="P1053" s="147"/>
    </row>
    <row r="1054">
      <c r="P1054" s="147"/>
    </row>
    <row r="1055">
      <c r="P1055" s="147"/>
    </row>
    <row r="1056">
      <c r="P1056" s="147"/>
    </row>
    <row r="1057">
      <c r="P1057" s="147"/>
    </row>
    <row r="1058">
      <c r="P1058" s="147"/>
    </row>
    <row r="1059">
      <c r="P1059" s="147"/>
    </row>
    <row r="1060">
      <c r="P1060" s="147"/>
    </row>
    <row r="1061">
      <c r="P1061" s="147"/>
    </row>
    <row r="1062">
      <c r="P1062" s="147"/>
    </row>
    <row r="1063">
      <c r="P1063" s="147"/>
    </row>
    <row r="1064">
      <c r="P1064" s="147"/>
    </row>
    <row r="1065">
      <c r="P1065" s="147"/>
    </row>
    <row r="1066">
      <c r="P1066" s="147"/>
    </row>
    <row r="1067">
      <c r="P1067" s="147"/>
    </row>
    <row r="1068">
      <c r="P1068" s="147"/>
    </row>
    <row r="1069">
      <c r="P1069" s="147"/>
    </row>
    <row r="1070">
      <c r="P1070" s="147"/>
    </row>
    <row r="1071">
      <c r="P1071" s="147"/>
    </row>
    <row r="1072">
      <c r="P1072" s="147"/>
    </row>
    <row r="1073">
      <c r="P1073" s="147"/>
    </row>
    <row r="1074">
      <c r="P1074" s="147"/>
    </row>
    <row r="1075">
      <c r="P1075" s="147"/>
    </row>
    <row r="1076">
      <c r="P1076" s="147"/>
    </row>
    <row r="1077">
      <c r="P1077" s="147"/>
    </row>
    <row r="1078">
      <c r="P1078" s="147"/>
    </row>
    <row r="1079">
      <c r="P1079" s="147"/>
    </row>
    <row r="1080">
      <c r="P1080" s="147"/>
    </row>
    <row r="1081">
      <c r="P1081" s="147"/>
    </row>
    <row r="1082">
      <c r="P1082" s="147"/>
    </row>
    <row r="1083">
      <c r="P1083" s="147"/>
    </row>
    <row r="1084">
      <c r="P1084" s="147"/>
    </row>
    <row r="1085">
      <c r="P1085" s="147"/>
    </row>
    <row r="1086">
      <c r="P1086" s="147"/>
    </row>
    <row r="1087">
      <c r="P1087" s="147"/>
    </row>
    <row r="1088">
      <c r="P1088" s="147"/>
    </row>
    <row r="1089">
      <c r="P1089" s="147"/>
    </row>
    <row r="1090">
      <c r="P1090" s="147"/>
    </row>
    <row r="1091">
      <c r="P1091" s="147"/>
    </row>
    <row r="1092">
      <c r="P1092" s="147"/>
    </row>
    <row r="1093">
      <c r="P1093" s="147"/>
    </row>
    <row r="1094">
      <c r="P1094" s="147"/>
    </row>
    <row r="1095">
      <c r="P1095" s="147"/>
    </row>
    <row r="1096">
      <c r="P1096" s="147"/>
    </row>
    <row r="1097">
      <c r="P1097" s="147"/>
    </row>
    <row r="1098">
      <c r="P1098" s="147"/>
    </row>
    <row r="1099">
      <c r="P1099" s="147"/>
    </row>
    <row r="1100">
      <c r="P1100" s="147"/>
    </row>
    <row r="1101">
      <c r="P1101" s="147"/>
    </row>
    <row r="1102">
      <c r="P1102" s="147"/>
    </row>
    <row r="1103">
      <c r="P1103" s="147"/>
    </row>
    <row r="1104">
      <c r="P1104" s="147"/>
    </row>
    <row r="1105">
      <c r="P1105" s="147"/>
    </row>
    <row r="1106">
      <c r="P1106" s="147"/>
    </row>
    <row r="1107">
      <c r="P1107" s="147"/>
    </row>
    <row r="1108">
      <c r="P1108" s="147"/>
    </row>
    <row r="1109">
      <c r="P1109" s="147"/>
    </row>
    <row r="1110">
      <c r="P1110" s="147"/>
    </row>
    <row r="1111">
      <c r="P1111" s="147"/>
    </row>
    <row r="1112">
      <c r="P1112" s="147"/>
    </row>
    <row r="1113">
      <c r="P1113" s="147"/>
    </row>
    <row r="1114">
      <c r="P1114" s="147"/>
    </row>
    <row r="1115">
      <c r="P1115" s="147"/>
    </row>
    <row r="1116">
      <c r="P1116" s="147"/>
    </row>
    <row r="1117">
      <c r="P1117" s="147"/>
    </row>
    <row r="1118">
      <c r="P1118" s="147"/>
    </row>
    <row r="1119">
      <c r="P1119" s="147"/>
    </row>
    <row r="1120">
      <c r="P1120" s="147"/>
    </row>
    <row r="1121">
      <c r="P1121" s="147"/>
    </row>
    <row r="1122">
      <c r="P1122" s="147"/>
    </row>
    <row r="1123">
      <c r="P1123" s="147"/>
    </row>
    <row r="1124">
      <c r="P1124" s="147"/>
    </row>
    <row r="1125">
      <c r="P1125" s="147"/>
    </row>
    <row r="1126">
      <c r="P1126" s="147"/>
    </row>
    <row r="1127">
      <c r="P1127" s="147"/>
    </row>
    <row r="1128">
      <c r="P1128" s="147"/>
    </row>
    <row r="1129">
      <c r="P1129" s="147"/>
    </row>
    <row r="1130">
      <c r="P1130" s="147"/>
    </row>
    <row r="1131">
      <c r="P1131" s="147"/>
    </row>
    <row r="1132">
      <c r="P1132" s="147"/>
    </row>
    <row r="1133">
      <c r="P1133" s="147"/>
    </row>
    <row r="1134">
      <c r="P1134" s="147"/>
    </row>
    <row r="1135">
      <c r="P1135" s="147"/>
    </row>
    <row r="1136">
      <c r="P1136" s="147"/>
    </row>
    <row r="1137">
      <c r="P1137" s="147"/>
    </row>
    <row r="1138">
      <c r="P1138" s="147"/>
    </row>
    <row r="1139">
      <c r="P1139" s="147"/>
    </row>
    <row r="1140">
      <c r="P1140" s="147"/>
    </row>
    <row r="1141">
      <c r="P1141" s="147"/>
    </row>
    <row r="1142">
      <c r="P1142" s="147"/>
    </row>
    <row r="1143">
      <c r="P1143" s="147"/>
    </row>
    <row r="1144">
      <c r="P1144" s="147"/>
    </row>
    <row r="1145">
      <c r="P1145" s="147"/>
    </row>
    <row r="1146">
      <c r="P1146" s="147"/>
    </row>
    <row r="1147">
      <c r="P1147" s="147"/>
    </row>
    <row r="1148">
      <c r="P1148" s="147"/>
    </row>
    <row r="1149">
      <c r="P1149" s="147"/>
    </row>
    <row r="1150">
      <c r="P1150" s="147"/>
    </row>
    <row r="1151">
      <c r="P1151" s="147"/>
    </row>
    <row r="1152">
      <c r="P1152" s="147"/>
    </row>
    <row r="1153">
      <c r="P1153" s="147"/>
    </row>
    <row r="1154">
      <c r="P1154" s="147"/>
    </row>
    <row r="1155">
      <c r="P1155" s="147"/>
    </row>
    <row r="1156">
      <c r="P1156" s="147"/>
    </row>
    <row r="1157">
      <c r="P1157" s="147"/>
    </row>
    <row r="1158">
      <c r="P1158" s="147"/>
    </row>
    <row r="1159">
      <c r="P1159" s="147"/>
    </row>
    <row r="1160">
      <c r="P1160" s="147"/>
    </row>
    <row r="1161">
      <c r="P1161" s="147"/>
    </row>
    <row r="1162">
      <c r="P1162" s="147"/>
    </row>
    <row r="1163">
      <c r="P1163" s="147"/>
    </row>
    <row r="1164">
      <c r="P1164" s="147"/>
    </row>
    <row r="1165">
      <c r="P1165" s="147"/>
    </row>
    <row r="1166">
      <c r="P1166" s="147"/>
    </row>
    <row r="1167">
      <c r="P1167" s="147"/>
    </row>
    <row r="1168">
      <c r="P1168" s="147"/>
    </row>
    <row r="1169">
      <c r="P1169" s="147"/>
    </row>
    <row r="1170">
      <c r="P1170" s="147"/>
    </row>
    <row r="1171">
      <c r="P1171" s="147"/>
    </row>
    <row r="1172">
      <c r="P1172" s="147"/>
    </row>
    <row r="1173">
      <c r="P1173" s="147"/>
    </row>
    <row r="1174">
      <c r="P1174" s="147"/>
    </row>
    <row r="1175">
      <c r="P1175" s="147"/>
    </row>
    <row r="1176">
      <c r="P1176" s="147"/>
    </row>
    <row r="1177">
      <c r="P1177" s="147"/>
    </row>
    <row r="1178">
      <c r="P1178" s="147"/>
    </row>
    <row r="1179">
      <c r="P1179" s="147"/>
    </row>
    <row r="1180">
      <c r="P1180" s="147"/>
    </row>
    <row r="1181">
      <c r="P1181" s="147"/>
    </row>
    <row r="1182">
      <c r="P1182" s="147"/>
    </row>
    <row r="1183">
      <c r="P1183" s="147"/>
    </row>
    <row r="1184">
      <c r="P1184" s="147"/>
    </row>
    <row r="1185">
      <c r="P1185" s="147"/>
    </row>
    <row r="1186">
      <c r="P1186" s="147"/>
    </row>
    <row r="1187">
      <c r="P1187" s="147"/>
    </row>
    <row r="1188">
      <c r="P1188" s="147"/>
    </row>
    <row r="1189">
      <c r="P1189" s="147"/>
    </row>
    <row r="1190">
      <c r="P1190" s="147"/>
    </row>
    <row r="1191">
      <c r="P1191" s="147"/>
    </row>
    <row r="1192">
      <c r="P1192" s="147"/>
    </row>
    <row r="1193">
      <c r="P1193" s="147"/>
    </row>
    <row r="1194">
      <c r="P1194" s="147"/>
    </row>
    <row r="1195">
      <c r="P1195" s="147"/>
    </row>
    <row r="1196">
      <c r="P1196" s="147"/>
    </row>
    <row r="1197">
      <c r="P1197" s="147"/>
    </row>
    <row r="1198">
      <c r="P1198" s="147"/>
    </row>
    <row r="1199">
      <c r="P1199" s="147"/>
    </row>
    <row r="1200">
      <c r="P1200" s="147"/>
    </row>
    <row r="1201">
      <c r="P1201" s="147"/>
    </row>
    <row r="1202">
      <c r="P1202" s="147"/>
    </row>
    <row r="1203">
      <c r="P1203" s="147"/>
    </row>
    <row r="1204">
      <c r="P1204" s="147"/>
    </row>
    <row r="1205">
      <c r="P1205" s="147"/>
    </row>
    <row r="1206">
      <c r="P1206" s="147"/>
    </row>
    <row r="1207">
      <c r="P1207" s="147"/>
    </row>
    <row r="1208">
      <c r="P1208" s="147"/>
    </row>
    <row r="1209">
      <c r="P1209" s="147"/>
    </row>
    <row r="1210">
      <c r="P1210" s="147"/>
    </row>
    <row r="1211">
      <c r="P1211" s="147"/>
    </row>
    <row r="1212">
      <c r="P1212" s="147"/>
    </row>
    <row r="1213">
      <c r="P1213" s="147"/>
    </row>
    <row r="1214">
      <c r="P1214" s="147"/>
    </row>
    <row r="1215">
      <c r="P1215" s="147"/>
    </row>
    <row r="1216">
      <c r="P1216" s="147"/>
    </row>
    <row r="1217">
      <c r="P1217" s="147"/>
    </row>
    <row r="1218">
      <c r="P1218" s="147"/>
    </row>
    <row r="1219">
      <c r="P1219" s="147"/>
    </row>
    <row r="1220">
      <c r="P1220" s="147"/>
    </row>
    <row r="1221">
      <c r="P1221" s="147"/>
    </row>
    <row r="1222">
      <c r="P1222" s="147"/>
    </row>
    <row r="1223">
      <c r="P1223" s="147"/>
    </row>
    <row r="1224">
      <c r="P1224" s="147"/>
    </row>
    <row r="1225">
      <c r="P1225" s="147"/>
    </row>
    <row r="1226">
      <c r="P1226" s="147"/>
    </row>
    <row r="1227">
      <c r="P1227" s="147"/>
    </row>
    <row r="1228">
      <c r="P1228" s="147"/>
    </row>
    <row r="1229">
      <c r="P1229" s="147"/>
    </row>
    <row r="1230">
      <c r="P1230" s="147"/>
    </row>
    <row r="1231">
      <c r="P1231" s="147"/>
    </row>
    <row r="1232">
      <c r="P1232" s="147"/>
    </row>
    <row r="1233">
      <c r="P1233" s="147"/>
    </row>
    <row r="1234">
      <c r="P1234" s="147"/>
    </row>
    <row r="1235">
      <c r="P1235" s="147"/>
    </row>
    <row r="1236">
      <c r="P1236" s="147"/>
    </row>
    <row r="1237">
      <c r="P1237" s="147"/>
    </row>
    <row r="1238">
      <c r="P1238" s="147"/>
    </row>
    <row r="1239">
      <c r="P1239" s="147"/>
    </row>
    <row r="1240">
      <c r="P1240" s="147"/>
    </row>
    <row r="1241">
      <c r="P1241" s="147"/>
    </row>
    <row r="1242">
      <c r="P1242" s="147"/>
    </row>
    <row r="1243">
      <c r="P1243" s="147"/>
    </row>
    <row r="1244">
      <c r="P1244" s="147"/>
    </row>
    <row r="1245">
      <c r="P1245" s="147"/>
    </row>
    <row r="1246">
      <c r="P1246" s="147"/>
    </row>
    <row r="1247">
      <c r="P1247" s="147"/>
    </row>
    <row r="1248">
      <c r="P1248" s="147"/>
    </row>
    <row r="1249">
      <c r="P1249" s="147"/>
    </row>
    <row r="1250">
      <c r="P1250" s="147"/>
    </row>
    <row r="1251">
      <c r="P1251" s="147"/>
    </row>
    <row r="1252">
      <c r="P1252" s="147"/>
    </row>
    <row r="1253">
      <c r="P1253" s="147"/>
    </row>
    <row r="1254">
      <c r="P1254" s="147"/>
    </row>
    <row r="1255">
      <c r="P1255" s="147"/>
    </row>
    <row r="1256">
      <c r="P1256" s="147"/>
    </row>
    <row r="1257">
      <c r="P1257" s="147"/>
    </row>
    <row r="1258">
      <c r="P1258" s="147"/>
    </row>
    <row r="1259">
      <c r="P1259" s="147"/>
    </row>
    <row r="1260">
      <c r="P1260" s="147"/>
    </row>
    <row r="1261">
      <c r="P1261" s="147"/>
    </row>
    <row r="1262">
      <c r="P1262" s="147"/>
    </row>
    <row r="1263">
      <c r="P1263" s="147"/>
    </row>
    <row r="1264">
      <c r="P1264" s="147"/>
    </row>
    <row r="1265">
      <c r="P1265" s="147"/>
    </row>
    <row r="1266">
      <c r="P1266" s="147"/>
    </row>
    <row r="1267">
      <c r="P1267" s="147"/>
    </row>
    <row r="1268">
      <c r="P1268" s="147"/>
    </row>
    <row r="1269">
      <c r="P1269" s="147"/>
    </row>
    <row r="1270">
      <c r="P1270" s="147"/>
    </row>
    <row r="1271">
      <c r="P1271" s="147"/>
    </row>
    <row r="1272">
      <c r="P1272" s="147"/>
    </row>
    <row r="1273">
      <c r="P1273" s="147"/>
    </row>
    <row r="1274">
      <c r="P1274" s="147"/>
    </row>
    <row r="1275">
      <c r="P1275" s="147"/>
    </row>
    <row r="1276">
      <c r="P1276" s="147"/>
    </row>
    <row r="1277">
      <c r="P1277" s="147"/>
    </row>
    <row r="1278">
      <c r="P1278" s="147"/>
    </row>
    <row r="1279">
      <c r="P1279" s="147"/>
    </row>
    <row r="1280">
      <c r="P1280" s="147"/>
    </row>
    <row r="1281">
      <c r="P1281" s="147"/>
    </row>
    <row r="1282">
      <c r="P1282" s="147"/>
    </row>
    <row r="1283">
      <c r="P1283" s="147"/>
    </row>
    <row r="1284">
      <c r="P1284" s="147"/>
    </row>
    <row r="1285">
      <c r="P1285" s="147"/>
    </row>
    <row r="1286">
      <c r="P1286" s="147"/>
    </row>
    <row r="1287">
      <c r="P1287" s="147"/>
    </row>
    <row r="1288">
      <c r="P1288" s="147"/>
    </row>
    <row r="1289">
      <c r="P1289" s="147"/>
    </row>
    <row r="1290">
      <c r="P1290" s="147"/>
    </row>
    <row r="1291">
      <c r="P1291" s="147"/>
    </row>
    <row r="1292">
      <c r="P1292" s="147"/>
    </row>
    <row r="1293">
      <c r="P1293" s="147"/>
    </row>
    <row r="1294">
      <c r="P1294" s="147"/>
    </row>
    <row r="1295">
      <c r="P1295" s="147"/>
    </row>
    <row r="1296">
      <c r="P1296" s="147"/>
    </row>
    <row r="1297">
      <c r="P1297" s="147"/>
    </row>
    <row r="1298">
      <c r="P1298" s="147"/>
    </row>
    <row r="1299">
      <c r="P1299" s="147"/>
    </row>
    <row r="1300">
      <c r="P1300" s="147"/>
    </row>
    <row r="1301">
      <c r="P1301" s="147"/>
    </row>
  </sheetData>
  <mergeCells count="223">
    <mergeCell ref="E508:E526"/>
    <mergeCell ref="E527:E545"/>
    <mergeCell ref="E267:E285"/>
    <mergeCell ref="E286:E309"/>
    <mergeCell ref="E310:E333"/>
    <mergeCell ref="E339:E383"/>
    <mergeCell ref="E384:E426"/>
    <mergeCell ref="E427:E456"/>
    <mergeCell ref="E457:E507"/>
    <mergeCell ref="G220:G224"/>
    <mergeCell ref="F229:G232"/>
    <mergeCell ref="F233:G236"/>
    <mergeCell ref="F237:G240"/>
    <mergeCell ref="F246:F247"/>
    <mergeCell ref="F248:G251"/>
    <mergeCell ref="F252:G255"/>
    <mergeCell ref="F256:G259"/>
    <mergeCell ref="F267:G270"/>
    <mergeCell ref="F271:G274"/>
    <mergeCell ref="F275:G278"/>
    <mergeCell ref="E137:E160"/>
    <mergeCell ref="E161:E179"/>
    <mergeCell ref="E180:E198"/>
    <mergeCell ref="E199:E228"/>
    <mergeCell ref="F199:F228"/>
    <mergeCell ref="G214:G219"/>
    <mergeCell ref="E229:E247"/>
    <mergeCell ref="F241:F242"/>
    <mergeCell ref="F243:F245"/>
    <mergeCell ref="E248:E266"/>
    <mergeCell ref="F260:F261"/>
    <mergeCell ref="F262:F264"/>
    <mergeCell ref="F265:F266"/>
    <mergeCell ref="F284:F285"/>
    <mergeCell ref="F482:F498"/>
    <mergeCell ref="F499:F500"/>
    <mergeCell ref="F503:F505"/>
    <mergeCell ref="F506:F507"/>
    <mergeCell ref="F508:G511"/>
    <mergeCell ref="F512:G515"/>
    <mergeCell ref="F516:G519"/>
    <mergeCell ref="F541:F543"/>
    <mergeCell ref="F544:F545"/>
    <mergeCell ref="F520:F521"/>
    <mergeCell ref="F522:F524"/>
    <mergeCell ref="F525:F526"/>
    <mergeCell ref="F527:G530"/>
    <mergeCell ref="F531:G534"/>
    <mergeCell ref="F535:G538"/>
    <mergeCell ref="F539:F540"/>
    <mergeCell ref="F141:G144"/>
    <mergeCell ref="F145:G148"/>
    <mergeCell ref="G151:G154"/>
    <mergeCell ref="F161:G164"/>
    <mergeCell ref="F165:G168"/>
    <mergeCell ref="O169:O172"/>
    <mergeCell ref="Q169:Q172"/>
    <mergeCell ref="F169:G172"/>
    <mergeCell ref="F173:F174"/>
    <mergeCell ref="F175:F177"/>
    <mergeCell ref="F178:F179"/>
    <mergeCell ref="F180:G183"/>
    <mergeCell ref="Q180:Q183"/>
    <mergeCell ref="F184:G187"/>
    <mergeCell ref="Q184:Q187"/>
    <mergeCell ref="F78:G81"/>
    <mergeCell ref="F82:G85"/>
    <mergeCell ref="Q82:Q85"/>
    <mergeCell ref="Q86:Q89"/>
    <mergeCell ref="Q90:Q93"/>
    <mergeCell ref="O94:O98"/>
    <mergeCell ref="Q94:Q98"/>
    <mergeCell ref="E78:E81"/>
    <mergeCell ref="F86:G89"/>
    <mergeCell ref="A71:A72"/>
    <mergeCell ref="E71:E72"/>
    <mergeCell ref="I77:N77"/>
    <mergeCell ref="O78:O81"/>
    <mergeCell ref="O82:O85"/>
    <mergeCell ref="O86:O89"/>
    <mergeCell ref="O90:O93"/>
    <mergeCell ref="F77:H77"/>
    <mergeCell ref="F90:G93"/>
    <mergeCell ref="G94:G98"/>
    <mergeCell ref="G108:G113"/>
    <mergeCell ref="G114:G118"/>
    <mergeCell ref="G124:G127"/>
    <mergeCell ref="F137:G140"/>
    <mergeCell ref="E82:E136"/>
    <mergeCell ref="F94:F131"/>
    <mergeCell ref="F132:F134"/>
    <mergeCell ref="F135:F136"/>
    <mergeCell ref="F149:F155"/>
    <mergeCell ref="F156:F158"/>
    <mergeCell ref="F159:F160"/>
    <mergeCell ref="F197:F198"/>
    <mergeCell ref="G199:G204"/>
    <mergeCell ref="O199:O204"/>
    <mergeCell ref="Q199:Q204"/>
    <mergeCell ref="O180:O183"/>
    <mergeCell ref="O184:O187"/>
    <mergeCell ref="F188:G191"/>
    <mergeCell ref="O188:O191"/>
    <mergeCell ref="Q188:Q191"/>
    <mergeCell ref="F192:F193"/>
    <mergeCell ref="F194:F196"/>
    <mergeCell ref="F279:F280"/>
    <mergeCell ref="F281:F283"/>
    <mergeCell ref="F286:G289"/>
    <mergeCell ref="F290:G293"/>
    <mergeCell ref="F294:G297"/>
    <mergeCell ref="F298:F304"/>
    <mergeCell ref="G300:G303"/>
    <mergeCell ref="F338:H338"/>
    <mergeCell ref="I338:N338"/>
    <mergeCell ref="F305:F307"/>
    <mergeCell ref="F308:F309"/>
    <mergeCell ref="F310:G313"/>
    <mergeCell ref="F314:G317"/>
    <mergeCell ref="F318:G321"/>
    <mergeCell ref="F322:F328"/>
    <mergeCell ref="G324:G327"/>
    <mergeCell ref="F329:F331"/>
    <mergeCell ref="F332:F333"/>
    <mergeCell ref="F339:F383"/>
    <mergeCell ref="G340:G344"/>
    <mergeCell ref="G349:G353"/>
    <mergeCell ref="G362:G366"/>
    <mergeCell ref="G367:G372"/>
    <mergeCell ref="G373:G377"/>
    <mergeCell ref="F384:G387"/>
    <mergeCell ref="F388:G391"/>
    <mergeCell ref="F392:G395"/>
    <mergeCell ref="F396:F421"/>
    <mergeCell ref="G401:G403"/>
    <mergeCell ref="G413:G415"/>
    <mergeCell ref="O349:O353"/>
    <mergeCell ref="O362:O366"/>
    <mergeCell ref="O384:O387"/>
    <mergeCell ref="O388:O391"/>
    <mergeCell ref="O392:O395"/>
    <mergeCell ref="O427:O430"/>
    <mergeCell ref="O431:O434"/>
    <mergeCell ref="O527:O530"/>
    <mergeCell ref="O531:O534"/>
    <mergeCell ref="O535:O538"/>
    <mergeCell ref="O435:O438"/>
    <mergeCell ref="O457:O460"/>
    <mergeCell ref="O471:O474"/>
    <mergeCell ref="O483:O486"/>
    <mergeCell ref="O508:O511"/>
    <mergeCell ref="O512:O515"/>
    <mergeCell ref="O516:O519"/>
    <mergeCell ref="O137:O140"/>
    <mergeCell ref="Q137:Q140"/>
    <mergeCell ref="O141:O144"/>
    <mergeCell ref="Q141:Q144"/>
    <mergeCell ref="O145:O148"/>
    <mergeCell ref="Q145:Q148"/>
    <mergeCell ref="Q161:Q164"/>
    <mergeCell ref="Q165:Q168"/>
    <mergeCell ref="O161:O164"/>
    <mergeCell ref="O165:O168"/>
    <mergeCell ref="O229:O232"/>
    <mergeCell ref="Q229:Q232"/>
    <mergeCell ref="O233:O236"/>
    <mergeCell ref="Q233:Q236"/>
    <mergeCell ref="Q237:Q240"/>
    <mergeCell ref="O237:O240"/>
    <mergeCell ref="O248:O251"/>
    <mergeCell ref="Q248:Q251"/>
    <mergeCell ref="O252:O255"/>
    <mergeCell ref="Q252:Q255"/>
    <mergeCell ref="O256:O259"/>
    <mergeCell ref="Q256:Q259"/>
    <mergeCell ref="O267:O270"/>
    <mergeCell ref="Q267:Q270"/>
    <mergeCell ref="O271:O274"/>
    <mergeCell ref="Q271:Q274"/>
    <mergeCell ref="O275:O278"/>
    <mergeCell ref="Q275:Q278"/>
    <mergeCell ref="Q286:Q289"/>
    <mergeCell ref="O286:O289"/>
    <mergeCell ref="O290:O293"/>
    <mergeCell ref="O294:O297"/>
    <mergeCell ref="O310:O313"/>
    <mergeCell ref="O314:O317"/>
    <mergeCell ref="O318:O321"/>
    <mergeCell ref="O340:O344"/>
    <mergeCell ref="Q290:Q293"/>
    <mergeCell ref="Q294:Q297"/>
    <mergeCell ref="Q310:Q313"/>
    <mergeCell ref="Q314:Q317"/>
    <mergeCell ref="Q318:Q321"/>
    <mergeCell ref="Q340:Q344"/>
    <mergeCell ref="Q349:Q352"/>
    <mergeCell ref="Q512:Q515"/>
    <mergeCell ref="Q516:Q519"/>
    <mergeCell ref="Q527:Q530"/>
    <mergeCell ref="Q531:Q534"/>
    <mergeCell ref="Q535:Q538"/>
    <mergeCell ref="Q384:Q387"/>
    <mergeCell ref="Q388:Q391"/>
    <mergeCell ref="Q392:Q395"/>
    <mergeCell ref="Q427:Q430"/>
    <mergeCell ref="Q431:Q434"/>
    <mergeCell ref="Q435:Q438"/>
    <mergeCell ref="Q508:Q511"/>
    <mergeCell ref="F422:F424"/>
    <mergeCell ref="F425:F426"/>
    <mergeCell ref="F427:G430"/>
    <mergeCell ref="F431:G434"/>
    <mergeCell ref="F435:G438"/>
    <mergeCell ref="F439:F451"/>
    <mergeCell ref="F452:F454"/>
    <mergeCell ref="G457:G461"/>
    <mergeCell ref="F455:F456"/>
    <mergeCell ref="F457:F469"/>
    <mergeCell ref="F470:F481"/>
    <mergeCell ref="G471:G475"/>
    <mergeCell ref="G483:G487"/>
    <mergeCell ref="G488:G492"/>
    <mergeCell ref="G493:G497"/>
  </mergeCells>
  <conditionalFormatting sqref="G205:Q211">
    <cfRule type="expression" dxfId="19" priority="1">
      <formula>NE($H$227,$G$205)</formula>
    </cfRule>
  </conditionalFormatting>
  <conditionalFormatting sqref="G213:Q225">
    <cfRule type="expression" dxfId="19" priority="2">
      <formula>NE($H$227,$G$213)</formula>
    </cfRule>
  </conditionalFormatting>
  <conditionalFormatting sqref="G401:Q403">
    <cfRule type="expression" dxfId="20" priority="3">
      <formula>NE($H$418,$G$401)</formula>
    </cfRule>
  </conditionalFormatting>
  <conditionalFormatting sqref="G404:Q404">
    <cfRule type="expression" dxfId="20" priority="4">
      <formula>NE($H$418,$G$404)</formula>
    </cfRule>
  </conditionalFormatting>
  <conditionalFormatting sqref="G413:Q415">
    <cfRule type="expression" dxfId="20" priority="5">
      <formula>NE($H$418,$G$413)</formula>
    </cfRule>
  </conditionalFormatting>
  <conditionalFormatting sqref="G416:Q416">
    <cfRule type="expression" dxfId="20" priority="6">
      <formula>NE($H$418,$G$416)</formula>
    </cfRule>
  </conditionalFormatting>
  <conditionalFormatting sqref="F482:Q498">
    <cfRule type="expression" dxfId="19" priority="7">
      <formula>NE($F$482,$H$499)</formula>
    </cfRule>
  </conditionalFormatting>
  <conditionalFormatting sqref="F457:Q469">
    <cfRule type="expression" dxfId="19" priority="8">
      <formula>NE($F$457,$H$499)</formula>
    </cfRule>
  </conditionalFormatting>
  <conditionalFormatting sqref="F470:Q481">
    <cfRule type="expression" dxfId="19" priority="9">
      <formula>NE($F$470,$H$499)</formula>
    </cfRule>
  </conditionalFormatting>
  <conditionalFormatting sqref="G440:Q445">
    <cfRule type="expression" dxfId="19" priority="10">
      <formula>NE($G$440,$H$450)</formula>
    </cfRule>
  </conditionalFormatting>
  <conditionalFormatting sqref="G447:Q448">
    <cfRule type="expression" dxfId="19" priority="11">
      <formula>NE($G$447,$H$450)</formula>
    </cfRule>
  </conditionalFormatting>
  <conditionalFormatting sqref="G99:Q105">
    <cfRule type="expression" dxfId="19" priority="12">
      <formula>NE($H$128,$G$99)</formula>
    </cfRule>
  </conditionalFormatting>
  <conditionalFormatting sqref="G107:Q119">
    <cfRule type="expression" dxfId="19" priority="13">
      <formula>NE($H$128,$G$107)</formula>
    </cfRule>
  </conditionalFormatting>
  <conditionalFormatting sqref="G339:Q346">
    <cfRule type="expression" dxfId="19" priority="14">
      <formula>NE($H$380,$G$339)</formula>
    </cfRule>
  </conditionalFormatting>
  <conditionalFormatting sqref="G348:Q359">
    <cfRule type="expression" dxfId="19" priority="15">
      <formula>NE($H$380,$G$348)</formula>
    </cfRule>
  </conditionalFormatting>
  <conditionalFormatting sqref="G361:Q378">
    <cfRule type="expression" dxfId="19" priority="16">
      <formula>NE($H$380,$G$361)</formula>
    </cfRule>
  </conditionalFormatting>
  <conditionalFormatting sqref="A77:A90 B77:B78 B81:B85 B87:B90">
    <cfRule type="notContainsBlanks" dxfId="21" priority="17">
      <formula>LEN(TRIM(A77))&gt;0</formula>
    </cfRule>
  </conditionalFormatting>
  <conditionalFormatting sqref="C55:F55">
    <cfRule type="colorScale" priority="18">
      <colorScale>
        <cfvo type="formula" val="0"/>
        <cfvo type="max"/>
        <color rgb="FFFFFFFF"/>
        <color rgb="FFE67C73"/>
      </colorScale>
    </cfRule>
  </conditionalFormatting>
  <conditionalFormatting sqref="C56:F56">
    <cfRule type="colorScale" priority="19">
      <colorScale>
        <cfvo type="formula" val="0"/>
        <cfvo type="max"/>
        <color rgb="FFFFFFFF"/>
        <color rgb="FFE67C73"/>
      </colorScale>
    </cfRule>
  </conditionalFormatting>
  <conditionalFormatting sqref="C57:F57">
    <cfRule type="colorScale" priority="20">
      <colorScale>
        <cfvo type="formula" val="0"/>
        <cfvo type="max"/>
        <color rgb="FFFFFFFF"/>
        <color rgb="FFE67C73"/>
      </colorScale>
    </cfRule>
  </conditionalFormatting>
  <conditionalFormatting sqref="C63:F63">
    <cfRule type="colorScale" priority="21">
      <colorScale>
        <cfvo type="formula" val="0"/>
        <cfvo type="max"/>
        <color rgb="FFFFFFFF"/>
        <color rgb="FFE67C73"/>
      </colorScale>
    </cfRule>
  </conditionalFormatting>
  <conditionalFormatting sqref="C64:F64">
    <cfRule type="colorScale" priority="22">
      <colorScale>
        <cfvo type="formula" val="0"/>
        <cfvo type="max"/>
        <color rgb="FFFFFFFF"/>
        <color rgb="FFE67C73"/>
      </colorScale>
    </cfRule>
  </conditionalFormatting>
  <conditionalFormatting sqref="C66:F66">
    <cfRule type="colorScale" priority="23">
      <colorScale>
        <cfvo type="formula" val="0"/>
        <cfvo type="max"/>
        <color rgb="FFFFFFFF"/>
        <color rgb="FFE67C73"/>
      </colorScale>
    </cfRule>
  </conditionalFormatting>
  <conditionalFormatting sqref="C67:F67">
    <cfRule type="colorScale" priority="24">
      <colorScale>
        <cfvo type="formula" val="0"/>
        <cfvo type="max"/>
        <color rgb="FFFFFFFF"/>
        <color rgb="FFE67C73"/>
      </colorScale>
    </cfRule>
  </conditionalFormatting>
  <conditionalFormatting sqref="C68:F68">
    <cfRule type="colorScale" priority="25">
      <colorScale>
        <cfvo type="formula" val="0"/>
        <cfvo type="max"/>
        <color rgb="FFFFFFFF"/>
        <color rgb="FFE67C73"/>
      </colorScale>
    </cfRule>
  </conditionalFormatting>
  <conditionalFormatting sqref="C69:F69">
    <cfRule type="colorScale" priority="26">
      <colorScale>
        <cfvo type="formula" val="0"/>
        <cfvo type="max"/>
        <color rgb="FFFFFFFF"/>
        <color rgb="FFE67C73"/>
      </colorScale>
    </cfRule>
  </conditionalFormatting>
  <conditionalFormatting sqref="C70:F70">
    <cfRule type="colorScale" priority="27">
      <colorScale>
        <cfvo type="formula" val="0"/>
        <cfvo type="max"/>
        <color rgb="FFFFFFFF"/>
        <color rgb="FFE67C73"/>
      </colorScale>
    </cfRule>
  </conditionalFormatting>
  <conditionalFormatting sqref="C65:F65">
    <cfRule type="colorScale" priority="28">
      <colorScale>
        <cfvo type="formula" val="0"/>
        <cfvo type="max"/>
        <color rgb="FFFFFFFF"/>
        <color rgb="FFE67C73"/>
      </colorScale>
    </cfRule>
  </conditionalFormatting>
  <conditionalFormatting sqref="C58:F58">
    <cfRule type="colorScale" priority="29">
      <colorScale>
        <cfvo type="formula" val="0"/>
        <cfvo type="max"/>
        <color rgb="FFFFFFFF"/>
        <color rgb="FFE67C73"/>
      </colorScale>
    </cfRule>
  </conditionalFormatting>
  <conditionalFormatting sqref="D52:D53 E53">
    <cfRule type="notContainsBlanks" dxfId="22" priority="30">
      <formula>LEN(TRIM(D52))&gt;0</formula>
    </cfRule>
  </conditionalFormatting>
  <conditionalFormatting sqref="C62:F62">
    <cfRule type="colorScale" priority="31">
      <colorScale>
        <cfvo type="formula" val="0"/>
        <cfvo type="max"/>
        <color rgb="FFFFFFFF"/>
        <color rgb="FFE67C73"/>
      </colorScale>
    </cfRule>
  </conditionalFormatting>
  <conditionalFormatting sqref="C60:F60">
    <cfRule type="colorScale" priority="32">
      <colorScale>
        <cfvo type="formula" val="0"/>
        <cfvo type="max"/>
        <color rgb="FFFFFFFF"/>
        <color rgb="FFE67C73"/>
      </colorScale>
    </cfRule>
  </conditionalFormatting>
  <conditionalFormatting sqref="O1:O336 O338:O1301">
    <cfRule type="cellIs" dxfId="23" priority="33" operator="equal">
      <formula>"fp8"</formula>
    </cfRule>
  </conditionalFormatting>
  <conditionalFormatting sqref="O1:O336 O338:O1301">
    <cfRule type="cellIs" dxfId="24" priority="34" operator="equal">
      <formula>"bf16"</formula>
    </cfRule>
  </conditionalFormatting>
  <conditionalFormatting sqref="O1:O336 O338:O1301">
    <cfRule type="cellIs" dxfId="25" priority="35" operator="equal">
      <formula>"fp4"</formula>
    </cfRule>
  </conditionalFormatting>
  <conditionalFormatting sqref="C59:F59">
    <cfRule type="colorScale" priority="36">
      <colorScale>
        <cfvo type="formula" val="0"/>
        <cfvo type="max"/>
        <color rgb="FFFFFFFF"/>
        <color rgb="FFE67C73"/>
      </colorScale>
    </cfRule>
  </conditionalFormatting>
  <dataValidations>
    <dataValidation type="list" allowBlank="1" showErrorMessage="1" sqref="H418">
      <formula1>"Option 1 (Chip2Chip),Option 2 (Core2Core),No Collective needed"</formula1>
    </dataValidation>
    <dataValidation type="list" allowBlank="1" showErrorMessage="1" sqref="G38">
      <formula1>"Strategy A: All-Gather Tokens,Strategy B: Keep Batch Sharding"</formula1>
    </dataValidation>
    <dataValidation type="list" allowBlank="1" showErrorMessage="1" sqref="C24">
      <formula1>"Decode,Prefill"</formula1>
    </dataValidation>
    <dataValidation type="list" allowBlank="1" showErrorMessage="1" sqref="C33 C37">
      <formula1>"w4a4,w4a8,w8a8,w4a16,w8a16,w16a16"</formula1>
    </dataValidation>
    <dataValidation type="list" allowBlank="1" showErrorMessage="1" sqref="AS29:AS30 C34:C36 G36 C38:C39 AS54 AS58 O78 O90 O145 O169 O188 O199 O237 O256 O275 O294 O318 O392 O435 O508 O512 O516 O527 O531 O535">
      <formula1>"fp4,fp8,bf16"</formula1>
    </dataValidation>
    <dataValidation type="list" allowBlank="1" showErrorMessage="1" sqref="H380">
      <formula1>"Strategy A: All-To-All,Strategy B: All-Gather Tokens with no chiplet involved,Strategy C: Hirarachical All-Gather,No Collectives"</formula1>
    </dataValidation>
    <dataValidation type="list" allowBlank="1" showErrorMessage="1" sqref="F71:F73">
      <formula1>"OptionA. No Overlapping,OptionB. Overlapping Expert Collectives"</formula1>
    </dataValidation>
    <dataValidation type="list" allowBlank="1" showErrorMessage="1" sqref="H450">
      <formula1>"Option A: AllReduce,Option B: Do not resolve partial sum yet,Option C: No Collectives"</formula1>
    </dataValidation>
    <dataValidation type="list" allowBlank="1" showErrorMessage="1" sqref="F457 F482 H499">
      <formula1>"Option A: Transposed All-To-All,Option B: Reduce-Scatter,Option C: Hierachical RS"</formula1>
    </dataValidation>
    <dataValidation type="list" allowBlank="1" showErrorMessage="1" sqref="F470">
      <formula1>"Option A: All-To-All,Option B: Reduce-Scatter"</formula1>
    </dataValidation>
    <dataValidation type="list" allowBlank="1" showErrorMessage="1" sqref="H17">
      <formula1>"GhostFish,GB200"</formula1>
    </dataValidation>
    <dataValidation type="list" allowBlank="1" showErrorMessage="1" sqref="H128 H227">
      <formula1>"Strategy A: All-Gather Tokens with no chiplet involved,Strategy B: Hierarchical All-Gather,No Collectives"</formula1>
    </dataValidation>
  </dataValidations>
  <hyperlinks>
    <hyperlink display="TODO LIST" location="'Shortcuts to SnapshotsTODO'!A1" ref="L12"/>
    <hyperlink r:id="rId1" location="gid=0&amp;range=D45:D63" ref="B55"/>
    <hyperlink r:id="rId2" location="gid=0&amp;range=D64:D82" ref="B56"/>
    <hyperlink r:id="rId3" location="gid=0&amp;range=D83:D101" ref="B57"/>
    <hyperlink r:id="rId4" location="gid=0&amp;range=D102:D120" ref="B58"/>
    <hyperlink r:id="rId5" location="gid=0&amp;range=E182:E211" ref="B59"/>
    <hyperlink r:id="rId6" location="gid=0&amp;range=D121:D139" ref="B62"/>
    <hyperlink r:id="rId7" location="gid=0&amp;range=D140:D158" ref="B63"/>
    <hyperlink r:id="rId8" location="gid=0&amp;range=D159:D177" ref="B64"/>
    <hyperlink r:id="rId9" location="gid=0&amp;range=D178:D196" ref="B65"/>
    <hyperlink r:id="rId10" location="gid=0&amp;range=D197:D215" ref="B66"/>
    <hyperlink r:id="rId11" location="gid=0&amp;range=S44:S58" ref="B67"/>
    <hyperlink r:id="rId12" location="gid=0&amp;range=S59:S77" ref="B68"/>
    <hyperlink r:id="rId13" location="gid=0&amp;range=S78:S96" ref="B69"/>
    <hyperlink r:id="rId14" location="gid=0&amp;range=S97:S115" ref="B70"/>
  </hyperlinks>
  <drawing r:id="rId15"/>
  <tableParts count="13">
    <tablePart r:id="rId29"/>
    <tablePart r:id="rId30"/>
    <tablePart r:id="rId31"/>
    <tablePart r:id="rId32"/>
    <tablePart r:id="rId33"/>
    <tablePart r:id="rId34"/>
    <tablePart r:id="rId35"/>
    <tablePart r:id="rId36"/>
    <tablePart r:id="rId37"/>
    <tablePart r:id="rId38"/>
    <tablePart r:id="rId39"/>
    <tablePart r:id="rId40"/>
    <tablePart r:id="rId41"/>
  </tableParts>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75"/>
    <col customWidth="1" min="2" max="2" width="17.88"/>
    <col customWidth="1" min="4" max="4" width="17.63"/>
    <col customWidth="1" min="5" max="5" width="18.25"/>
    <col customWidth="1" min="6" max="6" width="31.63"/>
    <col customWidth="1" min="7" max="7" width="22.5"/>
    <col customWidth="1" min="8" max="8" width="26.5"/>
    <col customWidth="1" min="9" max="9" width="2.5"/>
    <col customWidth="1" min="10" max="10" width="8.75"/>
    <col customWidth="1" min="11" max="12" width="9.25"/>
    <col customWidth="1" min="13" max="13" width="12.38"/>
    <col customWidth="1" min="14" max="14" width="2.38"/>
    <col customWidth="1" min="15" max="15" width="9.13"/>
    <col customWidth="1" min="16" max="16" width="10.88"/>
    <col customWidth="1" min="20" max="20" width="16.25"/>
    <col customWidth="1" min="21" max="21" width="23.13"/>
    <col customWidth="1" min="22" max="22" width="28.0"/>
    <col customWidth="1" min="23" max="23" width="21.0"/>
    <col customWidth="1" min="24" max="24" width="2.0"/>
    <col customWidth="1" min="25" max="28" width="5.63"/>
    <col customWidth="1" min="29" max="29" width="1.38"/>
  </cols>
  <sheetData>
    <row r="1">
      <c r="A1" s="769" t="s">
        <v>115</v>
      </c>
      <c r="B1" s="129"/>
      <c r="C1" s="129"/>
      <c r="D1" s="130"/>
      <c r="E1" s="131"/>
      <c r="F1" s="132"/>
      <c r="G1" s="132"/>
      <c r="H1" s="133"/>
      <c r="I1" s="131"/>
      <c r="J1" s="131"/>
      <c r="K1" s="131"/>
      <c r="L1" s="131"/>
      <c r="M1" s="131"/>
      <c r="N1" s="131"/>
      <c r="O1" s="131"/>
      <c r="P1" s="134"/>
      <c r="Q1" s="135"/>
      <c r="R1" s="131"/>
      <c r="S1" s="131"/>
      <c r="T1" s="135"/>
      <c r="U1" s="131"/>
      <c r="V1" s="131"/>
      <c r="W1" s="131"/>
      <c r="X1" s="131"/>
      <c r="Y1" s="131"/>
      <c r="Z1" s="131"/>
      <c r="AA1" s="131"/>
      <c r="AB1" s="131"/>
      <c r="AC1" s="131"/>
      <c r="AD1" s="131"/>
      <c r="AE1" s="131"/>
      <c r="AF1" s="131"/>
      <c r="AG1" s="131"/>
      <c r="AH1" s="131"/>
      <c r="AI1" s="131"/>
      <c r="AJ1" s="131"/>
      <c r="AK1" s="131"/>
      <c r="AL1" s="131"/>
      <c r="AM1" s="131"/>
      <c r="AN1" s="131"/>
      <c r="AO1" s="131"/>
      <c r="AP1" s="131"/>
      <c r="AQ1" s="131"/>
      <c r="AR1" s="131"/>
      <c r="AS1" s="131"/>
      <c r="AT1" s="131"/>
    </row>
    <row r="2">
      <c r="A2" s="136" t="s">
        <v>116</v>
      </c>
      <c r="B2" s="136" t="s">
        <v>117</v>
      </c>
      <c r="C2" s="136" t="s">
        <v>118</v>
      </c>
      <c r="D2" s="770"/>
      <c r="E2" s="138"/>
      <c r="F2" s="139" t="s">
        <v>119</v>
      </c>
      <c r="G2" s="139" t="s">
        <v>120</v>
      </c>
      <c r="H2" s="140" t="s">
        <v>121</v>
      </c>
      <c r="I2" s="138"/>
      <c r="J2" s="138"/>
      <c r="K2" s="138"/>
      <c r="L2" s="138"/>
      <c r="M2" s="138"/>
      <c r="N2" s="138"/>
      <c r="O2" s="138"/>
      <c r="P2" s="141"/>
      <c r="Q2" s="142" t="s">
        <v>122</v>
      </c>
      <c r="R2" s="138"/>
      <c r="S2" s="138"/>
      <c r="T2" s="142" t="s">
        <v>123</v>
      </c>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row>
    <row r="3">
      <c r="A3" s="143" t="s">
        <v>124</v>
      </c>
      <c r="B3" s="143" t="s">
        <v>125</v>
      </c>
      <c r="C3" s="143">
        <v>7168.0</v>
      </c>
      <c r="D3" s="771"/>
      <c r="F3" s="139" t="s">
        <v>126</v>
      </c>
      <c r="G3" s="145"/>
      <c r="H3" s="146"/>
      <c r="P3" s="147"/>
      <c r="Q3" s="2" t="s">
        <v>127</v>
      </c>
      <c r="R3" s="2">
        <v>0.5</v>
      </c>
      <c r="T3" s="148" t="str">
        <f t="shared" ref="T3:T7" si="1">U3&amp;","&amp;V3</f>
        <v>fp4,fp4</v>
      </c>
      <c r="U3" s="2" t="s">
        <v>127</v>
      </c>
      <c r="V3" s="2" t="s">
        <v>127</v>
      </c>
      <c r="W3" s="2" t="s">
        <v>127</v>
      </c>
      <c r="AR3" s="149"/>
      <c r="AS3" s="149"/>
      <c r="AT3" s="149"/>
    </row>
    <row r="4">
      <c r="A4" s="143" t="s">
        <v>128</v>
      </c>
      <c r="B4" s="143" t="s">
        <v>129</v>
      </c>
      <c r="C4" s="143">
        <v>2048.0</v>
      </c>
      <c r="D4" s="771"/>
      <c r="F4" s="150" t="s">
        <v>32</v>
      </c>
      <c r="G4" s="145">
        <v>8.0</v>
      </c>
      <c r="H4" s="146"/>
      <c r="P4" s="147"/>
      <c r="Q4" s="2" t="s">
        <v>63</v>
      </c>
      <c r="R4" s="2">
        <v>1.0</v>
      </c>
      <c r="T4" s="148" t="str">
        <f t="shared" si="1"/>
        <v>fp4,fp8</v>
      </c>
      <c r="U4" s="2" t="s">
        <v>127</v>
      </c>
      <c r="V4" s="2" t="s">
        <v>63</v>
      </c>
      <c r="W4" s="2" t="s">
        <v>63</v>
      </c>
    </row>
    <row r="5">
      <c r="A5" s="143" t="s">
        <v>130</v>
      </c>
      <c r="B5" s="143" t="s">
        <v>131</v>
      </c>
      <c r="C5" s="143">
        <v>256.0</v>
      </c>
      <c r="D5" s="771"/>
      <c r="F5" s="150" t="s">
        <v>33</v>
      </c>
      <c r="G5" s="145">
        <v>2.0</v>
      </c>
      <c r="H5" s="146" t="s">
        <v>132</v>
      </c>
      <c r="P5" s="147"/>
      <c r="Q5" s="2" t="s">
        <v>82</v>
      </c>
      <c r="R5" s="2">
        <v>2.0</v>
      </c>
      <c r="T5" s="148" t="str">
        <f t="shared" si="1"/>
        <v>fp4,bf16</v>
      </c>
      <c r="U5" s="2" t="s">
        <v>127</v>
      </c>
      <c r="V5" s="2" t="s">
        <v>82</v>
      </c>
      <c r="W5" s="2" t="s">
        <v>82</v>
      </c>
      <c r="AR5" s="149"/>
      <c r="AS5" s="149"/>
      <c r="AT5" s="149"/>
    </row>
    <row r="6">
      <c r="A6" s="143" t="s">
        <v>133</v>
      </c>
      <c r="B6" s="143" t="s">
        <v>134</v>
      </c>
      <c r="C6" s="143">
        <v>61.0</v>
      </c>
      <c r="D6" s="771"/>
      <c r="F6" s="150" t="s">
        <v>34</v>
      </c>
      <c r="G6" s="145">
        <v>1.0</v>
      </c>
      <c r="H6" s="146"/>
      <c r="P6" s="147"/>
      <c r="T6" s="148" t="str">
        <f t="shared" si="1"/>
        <v>fp8,fp4</v>
      </c>
      <c r="U6" s="2" t="s">
        <v>63</v>
      </c>
      <c r="V6" s="2" t="s">
        <v>127</v>
      </c>
      <c r="W6" s="2" t="s">
        <v>63</v>
      </c>
    </row>
    <row r="7">
      <c r="A7" s="151" t="s">
        <v>135</v>
      </c>
      <c r="B7" s="151" t="s">
        <v>136</v>
      </c>
      <c r="C7" s="151">
        <v>3.0</v>
      </c>
      <c r="D7" s="771"/>
      <c r="F7" s="150" t="s">
        <v>35</v>
      </c>
      <c r="G7" s="145">
        <v>1.0</v>
      </c>
      <c r="H7" s="146" t="s">
        <v>137</v>
      </c>
      <c r="P7" s="147"/>
      <c r="T7" s="148" t="str">
        <f t="shared" si="1"/>
        <v>fp8,fp8</v>
      </c>
      <c r="U7" s="2" t="s">
        <v>63</v>
      </c>
      <c r="V7" s="2" t="s">
        <v>63</v>
      </c>
      <c r="W7" s="2" t="s">
        <v>63</v>
      </c>
      <c r="AR7" s="87"/>
      <c r="AS7" s="87"/>
      <c r="AT7" s="87"/>
    </row>
    <row r="8">
      <c r="A8" s="143" t="s">
        <v>138</v>
      </c>
      <c r="B8" s="143" t="s">
        <v>139</v>
      </c>
      <c r="C8" s="143">
        <v>8.0</v>
      </c>
      <c r="D8" s="771"/>
      <c r="F8" s="139" t="s">
        <v>140</v>
      </c>
      <c r="P8" s="147"/>
      <c r="U8" s="2"/>
      <c r="V8" s="2"/>
      <c r="W8" s="2"/>
      <c r="AB8" s="2"/>
      <c r="AC8" s="2"/>
      <c r="AD8" s="2"/>
      <c r="AE8" s="2"/>
    </row>
    <row r="9">
      <c r="A9" s="152" t="s">
        <v>141</v>
      </c>
      <c r="B9" s="153" t="s">
        <v>142</v>
      </c>
      <c r="C9" s="143">
        <v>1536.0</v>
      </c>
      <c r="D9" s="771"/>
      <c r="F9" s="154" t="s">
        <v>143</v>
      </c>
      <c r="G9" s="155">
        <f>G5*G4</f>
        <v>16</v>
      </c>
      <c r="H9" s="156"/>
      <c r="P9" s="147"/>
      <c r="T9" s="148" t="str">
        <f t="shared" ref="T9:T11" si="2">U9&amp;","&amp;V9</f>
        <v>fp8,bf16</v>
      </c>
      <c r="U9" s="2" t="s">
        <v>63</v>
      </c>
      <c r="V9" s="2" t="s">
        <v>82</v>
      </c>
      <c r="W9" s="2" t="s">
        <v>82</v>
      </c>
      <c r="AB9" s="2"/>
      <c r="AC9" s="2"/>
      <c r="AD9" s="2"/>
      <c r="AE9" s="2"/>
    </row>
    <row r="10">
      <c r="A10" s="152" t="s">
        <v>144</v>
      </c>
      <c r="B10" s="153" t="s">
        <v>145</v>
      </c>
      <c r="C10" s="143">
        <v>512.0</v>
      </c>
      <c r="D10" s="771"/>
      <c r="F10" s="157" t="s">
        <v>146</v>
      </c>
      <c r="G10" s="158">
        <f>PRODUCT(G3:G6)</f>
        <v>16</v>
      </c>
      <c r="H10" s="159"/>
      <c r="P10" s="147"/>
      <c r="T10" s="148" t="str">
        <f t="shared" si="2"/>
        <v>bf16,fp4</v>
      </c>
      <c r="U10" s="2" t="s">
        <v>82</v>
      </c>
      <c r="V10" s="2" t="s">
        <v>127</v>
      </c>
      <c r="W10" s="2" t="s">
        <v>82</v>
      </c>
      <c r="AP10" s="138"/>
      <c r="AQ10" s="138"/>
      <c r="AT10" s="149"/>
    </row>
    <row r="11">
      <c r="A11" s="152" t="s">
        <v>147</v>
      </c>
      <c r="B11" s="153" t="s">
        <v>148</v>
      </c>
      <c r="C11" s="143">
        <v>128.0</v>
      </c>
      <c r="D11" s="771"/>
      <c r="F11" s="157" t="s">
        <v>149</v>
      </c>
      <c r="G11" s="158" t="str">
        <f>$G$10/$H$18</f>
        <v>#N/A</v>
      </c>
      <c r="H11" s="159"/>
      <c r="P11" s="147"/>
      <c r="T11" s="148" t="str">
        <f t="shared" si="2"/>
        <v>bf16,fp8</v>
      </c>
      <c r="U11" s="2" t="s">
        <v>82</v>
      </c>
      <c r="V11" s="2" t="s">
        <v>63</v>
      </c>
      <c r="W11" s="2" t="s">
        <v>82</v>
      </c>
      <c r="AP11" s="142"/>
    </row>
    <row r="12">
      <c r="A12" s="152" t="s">
        <v>150</v>
      </c>
      <c r="B12" s="153" t="s">
        <v>151</v>
      </c>
      <c r="C12" s="143">
        <v>64.0</v>
      </c>
      <c r="D12" s="771"/>
      <c r="L12" s="772" t="s">
        <v>539</v>
      </c>
      <c r="P12" s="147"/>
      <c r="T12" s="148" t="s">
        <v>152</v>
      </c>
      <c r="U12" s="2" t="s">
        <v>82</v>
      </c>
      <c r="V12" s="2" t="s">
        <v>82</v>
      </c>
      <c r="W12" s="2" t="s">
        <v>82</v>
      </c>
      <c r="AP12" s="138"/>
      <c r="AQ12" s="138"/>
      <c r="AT12" s="149"/>
    </row>
    <row r="13">
      <c r="A13" s="143" t="s">
        <v>153</v>
      </c>
      <c r="B13" s="153" t="s">
        <v>154</v>
      </c>
      <c r="C13" s="143">
        <v>128.0</v>
      </c>
      <c r="D13" s="771"/>
    </row>
    <row r="14">
      <c r="A14" s="161" t="s">
        <v>155</v>
      </c>
      <c r="B14" s="162"/>
      <c r="C14" s="162"/>
      <c r="AG14" s="164"/>
      <c r="AH14" s="164"/>
      <c r="AI14" s="87"/>
      <c r="AJ14" s="38"/>
      <c r="AK14" s="38"/>
      <c r="AL14" s="38"/>
      <c r="AM14" s="38"/>
      <c r="AN14" s="87"/>
      <c r="AO14" s="38"/>
      <c r="AP14" s="164"/>
      <c r="AQ14" s="38"/>
      <c r="AR14" s="38"/>
      <c r="AS14" s="87"/>
      <c r="AT14" s="87"/>
    </row>
    <row r="15">
      <c r="A15" s="165" t="s">
        <v>156</v>
      </c>
      <c r="B15" s="165" t="s">
        <v>156</v>
      </c>
      <c r="C15" s="166">
        <f>$C$11+$C$12</f>
        <v>192</v>
      </c>
      <c r="AG15" s="38"/>
      <c r="AH15" s="38"/>
      <c r="AI15" s="87"/>
      <c r="AJ15" s="38"/>
      <c r="AK15" s="38"/>
      <c r="AL15" s="38"/>
      <c r="AM15" s="38"/>
      <c r="AN15" s="87"/>
      <c r="AO15" s="38"/>
      <c r="AP15" s="168"/>
      <c r="AQ15" s="168"/>
      <c r="AR15" s="38"/>
      <c r="AS15" s="87"/>
      <c r="AT15" s="169"/>
    </row>
    <row r="16">
      <c r="A16" s="165" t="s">
        <v>157</v>
      </c>
      <c r="B16" s="165" t="s">
        <v>157</v>
      </c>
      <c r="C16" s="170">
        <f>$C$10+$C$12</f>
        <v>576</v>
      </c>
      <c r="D16" s="771"/>
      <c r="AG16" s="38"/>
      <c r="AH16" s="38"/>
      <c r="AI16" s="87"/>
      <c r="AJ16" s="38"/>
      <c r="AK16" s="38"/>
      <c r="AL16" s="38"/>
      <c r="AM16" s="38"/>
      <c r="AN16" s="87"/>
      <c r="AO16" s="38"/>
      <c r="AP16" s="168"/>
      <c r="AQ16" s="168"/>
      <c r="AR16" s="38"/>
      <c r="AS16" s="87"/>
      <c r="AT16" s="169"/>
    </row>
    <row r="17">
      <c r="A17" s="170" t="s">
        <v>158</v>
      </c>
      <c r="B17" s="170" t="s">
        <v>159</v>
      </c>
      <c r="C17" s="166">
        <f>C8*$C$25</f>
        <v>8</v>
      </c>
      <c r="F17" s="171" t="s">
        <v>160</v>
      </c>
      <c r="G17" s="173" t="s">
        <v>540</v>
      </c>
      <c r="H17" s="173" t="s">
        <v>708</v>
      </c>
      <c r="AG17" s="38"/>
      <c r="AH17" s="38"/>
      <c r="AI17" s="87"/>
      <c r="AJ17" s="38"/>
      <c r="AK17" s="38"/>
      <c r="AL17" s="38"/>
      <c r="AM17" s="38"/>
      <c r="AN17" s="87"/>
      <c r="AO17" s="38"/>
      <c r="AP17" s="168"/>
      <c r="AQ17" s="168"/>
      <c r="AR17" s="38"/>
      <c r="AS17" s="87"/>
      <c r="AT17" s="169"/>
    </row>
    <row r="18">
      <c r="A18" s="174" t="s">
        <v>120</v>
      </c>
      <c r="B18" s="174" t="s">
        <v>161</v>
      </c>
      <c r="C18" s="175">
        <f>$G$10</f>
        <v>16</v>
      </c>
      <c r="F18" s="108" t="str">
        <f t="array" ref="F18:F31">DB!A2:A15</f>
        <v># of TensorCore per Chip</v>
      </c>
      <c r="G18" s="773">
        <v>1.0</v>
      </c>
      <c r="H18" s="176" t="str">
        <f t="array" ref="H18:H31">xlookup($H$17,DB!1:1,DB!2:15) * G18:G31</f>
        <v>#N/A</v>
      </c>
      <c r="AG18" s="38"/>
      <c r="AH18" s="38"/>
      <c r="AI18" s="87"/>
      <c r="AJ18" s="38"/>
      <c r="AK18" s="38"/>
      <c r="AL18" s="38"/>
      <c r="AM18" s="38"/>
      <c r="AN18" s="87"/>
      <c r="AO18" s="38"/>
      <c r="AP18" s="168"/>
      <c r="AQ18" s="38"/>
      <c r="AR18" s="38"/>
      <c r="AS18" s="87"/>
      <c r="AT18" s="87"/>
    </row>
    <row r="19">
      <c r="A19" s="174" t="s">
        <v>162</v>
      </c>
      <c r="B19" s="174" t="s">
        <v>163</v>
      </c>
      <c r="C19" s="175" t="str">
        <f>$G$11</f>
        <v>#N/A</v>
      </c>
      <c r="F19" s="108" t="s">
        <v>164</v>
      </c>
      <c r="G19" s="773">
        <v>1.0</v>
      </c>
      <c r="H19" s="176" t="e">
        <v>#N/A</v>
      </c>
      <c r="AG19" s="38"/>
      <c r="AH19" s="38"/>
      <c r="AI19" s="87"/>
      <c r="AJ19" s="38"/>
      <c r="AK19" s="38"/>
      <c r="AL19" s="38"/>
      <c r="AM19" s="38"/>
      <c r="AN19" s="87"/>
      <c r="AO19" s="38"/>
      <c r="AP19" s="168"/>
      <c r="AQ19" s="38"/>
      <c r="AR19" s="38"/>
      <c r="AS19" s="87"/>
      <c r="AT19" s="87"/>
    </row>
    <row r="20">
      <c r="A20" s="178" t="s">
        <v>541</v>
      </c>
      <c r="B20" s="178" t="s">
        <v>166</v>
      </c>
      <c r="C20" s="179" t="str">
        <f>IFS(C19=8,"2x2x2",C19=4,"2x2",TRUE,NA)</f>
        <v>#N/A</v>
      </c>
      <c r="D20" s="168"/>
      <c r="F20" s="108" t="s">
        <v>167</v>
      </c>
      <c r="G20" s="773">
        <v>1.0</v>
      </c>
      <c r="H20" s="176" t="e">
        <v>#N/A</v>
      </c>
      <c r="AG20" s="38"/>
      <c r="AH20" s="38"/>
      <c r="AI20" s="87"/>
      <c r="AJ20" s="38"/>
      <c r="AK20" s="38"/>
      <c r="AL20" s="38"/>
      <c r="AM20" s="38"/>
      <c r="AN20" s="87"/>
      <c r="AO20" s="38"/>
      <c r="AP20" s="168"/>
      <c r="AQ20" s="38"/>
      <c r="AR20" s="38"/>
      <c r="AS20" s="87"/>
      <c r="AT20" s="87"/>
    </row>
    <row r="21">
      <c r="A21" s="182" t="s">
        <v>542</v>
      </c>
      <c r="B21" s="182" t="s">
        <v>169</v>
      </c>
      <c r="C21" s="774" t="str">
        <f>IFS(C20="2x2x2",12,C20="2x2",4,TRUE,NA())</f>
        <v>#N/A</v>
      </c>
      <c r="D21" s="775"/>
      <c r="F21" s="108" t="s">
        <v>170</v>
      </c>
      <c r="G21" s="773">
        <v>1.0</v>
      </c>
      <c r="H21" s="176" t="e">
        <v>#N/A</v>
      </c>
      <c r="AG21" s="38"/>
      <c r="AH21" s="38"/>
      <c r="AI21" s="87"/>
      <c r="AJ21" s="38"/>
      <c r="AK21" s="38"/>
      <c r="AL21" s="38"/>
      <c r="AM21" s="38"/>
      <c r="AN21" s="87"/>
      <c r="AO21" s="38"/>
      <c r="AP21" s="168"/>
      <c r="AQ21" s="38"/>
      <c r="AR21" s="38"/>
      <c r="AS21" s="87"/>
      <c r="AT21" s="87"/>
    </row>
    <row r="22">
      <c r="A22" s="175"/>
      <c r="B22" s="175"/>
      <c r="C22" s="175"/>
      <c r="F22" s="108" t="s">
        <v>171</v>
      </c>
      <c r="G22" s="773">
        <v>1.0</v>
      </c>
      <c r="H22" s="176" t="e">
        <v>#N/A</v>
      </c>
      <c r="AG22" s="38"/>
      <c r="AH22" s="38"/>
      <c r="AI22" s="87"/>
      <c r="AJ22" s="38"/>
      <c r="AK22" s="38"/>
      <c r="AL22" s="38"/>
      <c r="AM22" s="38"/>
      <c r="AN22" s="87"/>
      <c r="AO22" s="38"/>
      <c r="AP22" s="168"/>
      <c r="AQ22" s="168"/>
      <c r="AR22" s="38"/>
      <c r="AS22" s="87"/>
      <c r="AT22" s="169"/>
    </row>
    <row r="23">
      <c r="A23" s="184" t="s">
        <v>172</v>
      </c>
      <c r="B23" s="185"/>
      <c r="C23" s="186"/>
      <c r="D23" s="771"/>
      <c r="F23" s="108" t="s">
        <v>173</v>
      </c>
      <c r="G23" s="773">
        <v>0.987</v>
      </c>
      <c r="H23" s="188" t="e">
        <v>#N/A</v>
      </c>
      <c r="AG23" s="38"/>
      <c r="AH23" s="38"/>
      <c r="AI23" s="87"/>
      <c r="AJ23" s="38"/>
      <c r="AK23" s="38"/>
      <c r="AL23" s="38"/>
      <c r="AM23" s="38"/>
      <c r="AN23" s="87"/>
      <c r="AO23" s="38"/>
      <c r="AP23" s="168"/>
      <c r="AQ23" s="168"/>
      <c r="AR23" s="38"/>
      <c r="AS23" s="87"/>
      <c r="AT23" s="169"/>
    </row>
    <row r="24">
      <c r="A24" s="170" t="s">
        <v>174</v>
      </c>
      <c r="B24" s="170" t="s">
        <v>175</v>
      </c>
      <c r="C24" s="170" t="s">
        <v>24</v>
      </c>
      <c r="D24" s="771"/>
      <c r="F24" s="108" t="s">
        <v>176</v>
      </c>
      <c r="G24" s="773">
        <v>0.8</v>
      </c>
      <c r="H24" s="188" t="e">
        <v>#N/A</v>
      </c>
      <c r="AG24" s="38"/>
      <c r="AH24" s="38"/>
      <c r="AI24" s="87"/>
      <c r="AJ24" s="38"/>
      <c r="AK24" s="38"/>
      <c r="AL24" s="38"/>
      <c r="AM24" s="38"/>
      <c r="AN24" s="87"/>
      <c r="AO24" s="38"/>
      <c r="AP24" s="168"/>
      <c r="AQ24" s="168"/>
      <c r="AR24" s="38"/>
      <c r="AS24" s="87"/>
      <c r="AT24" s="169"/>
    </row>
    <row r="25">
      <c r="A25" s="189" t="s">
        <v>37</v>
      </c>
      <c r="B25" s="189" t="s">
        <v>38</v>
      </c>
      <c r="C25" s="189">
        <f>IF(C24="Decode", 1, 2048)</f>
        <v>1</v>
      </c>
      <c r="D25" s="771"/>
      <c r="F25" s="108" t="s">
        <v>177</v>
      </c>
      <c r="G25" s="773">
        <v>1.0</v>
      </c>
      <c r="H25" s="176" t="e">
        <v>#N/A</v>
      </c>
      <c r="AG25" s="38"/>
      <c r="AH25" s="38"/>
      <c r="AI25" s="87"/>
      <c r="AJ25" s="169"/>
      <c r="AK25" s="38"/>
      <c r="AL25" s="38"/>
      <c r="AM25" s="38"/>
    </row>
    <row r="26">
      <c r="A26" s="170" t="s">
        <v>39</v>
      </c>
      <c r="B26" s="170" t="s">
        <v>40</v>
      </c>
      <c r="C26" s="170">
        <v>4096.0</v>
      </c>
      <c r="D26" s="2"/>
      <c r="F26" s="108" t="s">
        <v>178</v>
      </c>
      <c r="G26" s="773">
        <v>1.0</v>
      </c>
      <c r="H26" s="176" t="e">
        <v>#N/A</v>
      </c>
      <c r="AG26" s="164"/>
      <c r="AH26" s="164"/>
      <c r="AI26" s="164"/>
      <c r="AK26" s="38"/>
      <c r="AL26" s="38"/>
      <c r="AM26" s="38"/>
      <c r="AN26" s="87"/>
      <c r="AO26" s="38"/>
      <c r="AP26" s="38"/>
      <c r="AQ26" s="38"/>
      <c r="AR26" s="38"/>
      <c r="AS26" s="87"/>
      <c r="AT26" s="87"/>
    </row>
    <row r="27">
      <c r="A27" s="170" t="s">
        <v>41</v>
      </c>
      <c r="B27" s="174" t="s">
        <v>42</v>
      </c>
      <c r="C27" s="174">
        <f>1024+4096</f>
        <v>5120</v>
      </c>
      <c r="D27" s="771"/>
      <c r="F27" s="108" t="s">
        <v>180</v>
      </c>
      <c r="G27" s="773">
        <v>1.0</v>
      </c>
      <c r="H27" s="176" t="e">
        <v>#N/A</v>
      </c>
      <c r="AG27" s="164"/>
      <c r="AH27" s="164"/>
      <c r="AI27" s="164"/>
      <c r="AK27" s="38"/>
      <c r="AL27" s="38"/>
      <c r="AM27" s="38"/>
      <c r="AN27" s="87"/>
      <c r="AO27" s="38"/>
      <c r="AP27" s="38"/>
      <c r="AQ27" s="38"/>
      <c r="AR27" s="38"/>
      <c r="AS27" s="87"/>
      <c r="AT27" s="87"/>
    </row>
    <row r="28">
      <c r="A28" s="170" t="s">
        <v>46</v>
      </c>
      <c r="B28" s="175"/>
      <c r="C28" s="174">
        <v>0.15</v>
      </c>
      <c r="D28" s="771"/>
      <c r="F28" s="108" t="s">
        <v>181</v>
      </c>
      <c r="G28" s="773">
        <v>0.987</v>
      </c>
      <c r="H28" s="193" t="e">
        <v>#N/A</v>
      </c>
      <c r="AG28" s="164"/>
      <c r="AH28" s="164"/>
      <c r="AI28" s="164"/>
      <c r="AL28" s="38"/>
      <c r="AM28" s="38"/>
      <c r="AN28" s="87"/>
      <c r="AO28" s="38"/>
      <c r="AP28" s="38"/>
      <c r="AQ28" s="38"/>
      <c r="AR28" s="38"/>
      <c r="AS28" s="87"/>
      <c r="AT28" s="87"/>
    </row>
    <row r="29">
      <c r="A29" s="170" t="s">
        <v>47</v>
      </c>
      <c r="B29" s="175"/>
      <c r="C29" s="174">
        <v>1.0</v>
      </c>
      <c r="D29" s="771"/>
      <c r="F29" s="108" t="s">
        <v>182</v>
      </c>
      <c r="G29" s="773">
        <v>0.375</v>
      </c>
      <c r="H29" s="176" t="e">
        <v>#N/A</v>
      </c>
      <c r="AB29" s="2"/>
      <c r="AC29" s="2"/>
      <c r="AD29" s="2"/>
      <c r="AE29" s="2"/>
      <c r="AM29" s="142"/>
      <c r="AN29" s="138"/>
      <c r="AO29" s="142"/>
      <c r="AP29" s="142"/>
      <c r="AQ29" s="194"/>
      <c r="AR29" s="142"/>
      <c r="AS29" s="148"/>
    </row>
    <row r="30">
      <c r="A30" s="170" t="s">
        <v>48</v>
      </c>
      <c r="B30" s="174" t="s">
        <v>49</v>
      </c>
      <c r="C30" s="195" t="b">
        <v>1</v>
      </c>
      <c r="D30" s="777"/>
      <c r="F30" s="172" t="s">
        <v>183</v>
      </c>
      <c r="G30" s="778">
        <v>0.8</v>
      </c>
      <c r="H30" s="197" t="e">
        <v>#N/A</v>
      </c>
      <c r="AB30" s="2"/>
      <c r="AC30" s="2"/>
      <c r="AD30" s="2"/>
      <c r="AE30" s="2"/>
      <c r="AM30" s="142"/>
      <c r="AN30" s="138"/>
      <c r="AO30" s="142"/>
      <c r="AP30" s="142"/>
      <c r="AQ30" s="194"/>
      <c r="AR30" s="142"/>
      <c r="AS30" s="148"/>
    </row>
    <row r="31">
      <c r="A31" s="172"/>
      <c r="B31" s="172"/>
      <c r="C31" s="172"/>
      <c r="F31" s="105" t="s">
        <v>184</v>
      </c>
      <c r="G31" s="108">
        <v>1.0</v>
      </c>
      <c r="H31" s="105" t="e">
        <v>#N/A</v>
      </c>
      <c r="AM31" s="142"/>
      <c r="AN31" s="138"/>
      <c r="AO31" s="138"/>
      <c r="AP31" s="138"/>
      <c r="AQ31" s="138"/>
      <c r="AR31" s="142"/>
      <c r="AT31" s="149"/>
    </row>
    <row r="32">
      <c r="A32" s="184" t="s">
        <v>185</v>
      </c>
      <c r="B32" s="185"/>
      <c r="C32" s="186"/>
      <c r="AM32" s="142"/>
      <c r="AN32" s="138"/>
      <c r="AO32" s="138"/>
      <c r="AP32" s="138"/>
      <c r="AQ32" s="138"/>
      <c r="AR32" s="142"/>
      <c r="AT32" s="149"/>
    </row>
    <row r="33">
      <c r="A33" s="170" t="s">
        <v>64</v>
      </c>
      <c r="B33" s="165" t="s">
        <v>65</v>
      </c>
      <c r="C33" s="200" t="s">
        <v>67</v>
      </c>
      <c r="D33" s="201"/>
      <c r="AM33" s="142"/>
      <c r="AN33" s="138"/>
      <c r="AO33" s="138"/>
      <c r="AP33" s="142"/>
      <c r="AQ33" s="142"/>
      <c r="AR33" s="142"/>
    </row>
    <row r="34">
      <c r="A34" s="170" t="s">
        <v>61</v>
      </c>
      <c r="B34" s="174" t="s">
        <v>62</v>
      </c>
      <c r="C34" s="195" t="s">
        <v>63</v>
      </c>
      <c r="D34" s="201"/>
      <c r="AM34" s="142"/>
      <c r="AN34" s="138"/>
      <c r="AO34" s="138"/>
      <c r="AP34" s="142"/>
      <c r="AQ34" s="142"/>
      <c r="AR34" s="142"/>
    </row>
    <row r="35">
      <c r="A35" s="170" t="s">
        <v>71</v>
      </c>
      <c r="B35" s="165" t="s">
        <v>72</v>
      </c>
      <c r="C35" s="195" t="s">
        <v>82</v>
      </c>
      <c r="D35" s="201"/>
      <c r="F35" s="779" t="s">
        <v>545</v>
      </c>
      <c r="G35" s="780"/>
      <c r="AM35" s="142"/>
      <c r="AN35" s="138"/>
      <c r="AO35" s="138"/>
      <c r="AP35" s="142"/>
      <c r="AQ35" s="142"/>
      <c r="AR35" s="142"/>
    </row>
    <row r="36">
      <c r="A36" s="170" t="s">
        <v>73</v>
      </c>
      <c r="B36" s="165" t="s">
        <v>74</v>
      </c>
      <c r="C36" s="195" t="s">
        <v>82</v>
      </c>
      <c r="D36" s="201"/>
      <c r="F36" s="362" t="s">
        <v>547</v>
      </c>
      <c r="G36" s="781" t="s">
        <v>63</v>
      </c>
      <c r="AM36" s="142"/>
      <c r="AN36" s="138"/>
      <c r="AO36" s="138"/>
      <c r="AP36" s="142"/>
      <c r="AQ36" s="142"/>
      <c r="AR36" s="142"/>
    </row>
    <row r="37">
      <c r="A37" s="198" t="s">
        <v>77</v>
      </c>
      <c r="B37" s="165" t="s">
        <v>78</v>
      </c>
      <c r="C37" s="200" t="s">
        <v>79</v>
      </c>
      <c r="D37" s="201"/>
      <c r="F37" s="782" t="s">
        <v>548</v>
      </c>
      <c r="G37" s="781" t="str">
        <f>C34</f>
        <v>fp8</v>
      </c>
      <c r="AM37" s="142"/>
      <c r="AN37" s="138"/>
      <c r="AO37" s="138"/>
      <c r="AP37" s="142"/>
      <c r="AQ37" s="142"/>
      <c r="AR37" s="142"/>
    </row>
    <row r="38">
      <c r="A38" s="170" t="s">
        <v>75</v>
      </c>
      <c r="B38" s="165" t="s">
        <v>76</v>
      </c>
      <c r="C38" s="195" t="s">
        <v>63</v>
      </c>
      <c r="D38" s="201"/>
      <c r="F38" s="783" t="s">
        <v>549</v>
      </c>
      <c r="G38" s="784" t="s">
        <v>550</v>
      </c>
      <c r="AM38" s="142"/>
      <c r="AN38" s="138"/>
      <c r="AO38" s="138"/>
      <c r="AP38" s="142"/>
      <c r="AQ38" s="142"/>
      <c r="AR38" s="142"/>
    </row>
    <row r="39">
      <c r="A39" s="170" t="s">
        <v>80</v>
      </c>
      <c r="B39" s="165" t="s">
        <v>81</v>
      </c>
      <c r="C39" s="195" t="s">
        <v>82</v>
      </c>
      <c r="D39" s="201"/>
      <c r="F39" s="785"/>
      <c r="G39" s="786"/>
      <c r="AM39" s="142"/>
      <c r="AN39" s="138"/>
      <c r="AO39" s="138"/>
      <c r="AP39" s="142"/>
      <c r="AQ39" s="142"/>
      <c r="AR39" s="142"/>
    </row>
    <row r="40">
      <c r="D40" s="201"/>
      <c r="F40" s="787" t="s">
        <v>551</v>
      </c>
      <c r="G40" s="857">
        <f>671*1000000000</f>
        <v>671000000000</v>
      </c>
      <c r="AM40" s="142"/>
      <c r="AN40" s="138"/>
      <c r="AO40" s="138"/>
      <c r="AP40" s="142"/>
      <c r="AQ40" s="142"/>
      <c r="AR40" s="142"/>
    </row>
    <row r="41">
      <c r="A41" s="2"/>
      <c r="B41" s="201"/>
      <c r="C41" s="201"/>
      <c r="D41" s="201"/>
      <c r="F41" s="362" t="s">
        <v>552</v>
      </c>
      <c r="G41" s="789">
        <f>SUM(PRODUCT(L87:M87), PRODUCT(K142:M142), PRODUCT(K166:M166), PRODUCT(L185:M185), PRODUCT(K291:M291), PRODUCT(K315:M315)) * PARAMS("L")</f>
        <v>11413422080</v>
      </c>
      <c r="AM41" s="142"/>
      <c r="AN41" s="138"/>
      <c r="AO41" s="138"/>
      <c r="AP41" s="142"/>
      <c r="AQ41" s="142"/>
      <c r="AR41" s="142"/>
    </row>
    <row r="42" ht="27.0" customHeight="1">
      <c r="A42" s="204" t="s">
        <v>188</v>
      </c>
      <c r="F42" s="787"/>
      <c r="G42" s="790"/>
      <c r="AG42" s="38"/>
      <c r="AH42" s="38"/>
      <c r="AI42" s="38"/>
      <c r="AJ42" s="38"/>
      <c r="AK42" s="38"/>
      <c r="AL42" s="38"/>
      <c r="AM42" s="168"/>
      <c r="AN42" s="168"/>
      <c r="AO42" s="202"/>
      <c r="AP42" s="142"/>
      <c r="AQ42" s="168"/>
      <c r="AR42" s="168"/>
      <c r="AT42" s="203"/>
    </row>
    <row r="43" ht="30.0" customHeight="1">
      <c r="A43" s="171" t="s">
        <v>189</v>
      </c>
      <c r="B43" s="171" t="str">
        <f> "Value (" &amp; H17 &amp; ")"</f>
        <v>Value (GhostFish)</v>
      </c>
      <c r="C43" s="205" t="s">
        <v>553</v>
      </c>
      <c r="F43" s="787" t="s">
        <v>554</v>
      </c>
      <c r="G43" s="790">
        <f>G40-G41</f>
        <v>659586577920</v>
      </c>
      <c r="P43" s="147"/>
      <c r="AG43" s="38"/>
      <c r="AH43" s="38"/>
      <c r="AI43" s="38"/>
      <c r="AJ43" s="38"/>
      <c r="AK43" s="38"/>
      <c r="AL43" s="38"/>
      <c r="AM43" s="168"/>
      <c r="AN43" s="168"/>
      <c r="AO43" s="202"/>
      <c r="AP43" s="142"/>
      <c r="AQ43" s="168"/>
      <c r="AR43" s="168"/>
      <c r="AT43" s="203"/>
    </row>
    <row r="44" ht="15.0" customHeight="1">
      <c r="A44" s="108" t="s">
        <v>190</v>
      </c>
      <c r="B44" s="193">
        <f>$C26*$C25</f>
        <v>4096</v>
      </c>
      <c r="C44" s="105">
        <f>492*8</f>
        <v>3936</v>
      </c>
      <c r="F44" s="362" t="s">
        <v>555</v>
      </c>
      <c r="G44" s="789">
        <f>SUM(P87, P142, P166, P185, P291, P315) * PARAMS(B6) / 1024</f>
        <v>21.25915527</v>
      </c>
      <c r="P44" s="147"/>
      <c r="AG44" s="38"/>
      <c r="AH44" s="38"/>
      <c r="AI44" s="38"/>
      <c r="AJ44" s="38"/>
      <c r="AK44" s="38"/>
      <c r="AL44" s="38"/>
      <c r="AM44" s="168"/>
      <c r="AN44" s="168"/>
      <c r="AO44" s="202"/>
      <c r="AP44" s="142"/>
      <c r="AQ44" s="168"/>
      <c r="AR44" s="168"/>
      <c r="AT44" s="203"/>
    </row>
    <row r="45" ht="15.0" customHeight="1">
      <c r="A45" s="108" t="s">
        <v>191</v>
      </c>
      <c r="B45" s="211">
        <f>G10</f>
        <v>16</v>
      </c>
      <c r="C45" s="198">
        <v>8.0</v>
      </c>
      <c r="F45" s="787" t="s">
        <v>556</v>
      </c>
      <c r="G45" s="790">
        <f>(G43*  SWITCH(G36, "fp32", 4, "bf16", 2, "fp8", 1, "fp4", 0.5)/1024^3 + G44*G10) + (G10-1) * SUM(P514, P533) * (C6-3)/1024</f>
        <v>972.2761512</v>
      </c>
      <c r="P45" s="147"/>
      <c r="AG45" s="38"/>
      <c r="AH45" s="38"/>
      <c r="AI45" s="38"/>
      <c r="AJ45" s="38"/>
      <c r="AK45" s="38"/>
      <c r="AL45" s="38"/>
      <c r="AM45" s="168"/>
      <c r="AN45" s="168"/>
      <c r="AO45" s="202"/>
      <c r="AP45" s="142"/>
      <c r="AQ45" s="168"/>
      <c r="AR45" s="168"/>
      <c r="AT45" s="203"/>
    </row>
    <row r="46" ht="15.0" customHeight="1">
      <c r="A46" s="108" t="s">
        <v>87</v>
      </c>
      <c r="B46" s="212" t="str">
        <f>$G$73/1000 * $C$6</f>
        <v>#N/A</v>
      </c>
      <c r="C46" s="172">
        <f>0.0734</f>
        <v>0.0734</v>
      </c>
      <c r="F46" s="362" t="s">
        <v>557</v>
      </c>
      <c r="G46" s="789">
        <f>G45/G10</f>
        <v>60.76725945</v>
      </c>
      <c r="P46" s="147"/>
      <c r="AG46" s="38"/>
      <c r="AH46" s="38"/>
      <c r="AI46" s="38"/>
      <c r="AJ46" s="38"/>
      <c r="AK46" s="38"/>
      <c r="AL46" s="38"/>
      <c r="AM46" s="168"/>
      <c r="AN46" s="168"/>
      <c r="AO46" s="202"/>
      <c r="AP46" s="142"/>
      <c r="AQ46" s="168"/>
      <c r="AR46" s="168"/>
      <c r="AT46" s="203"/>
    </row>
    <row r="47" ht="15.0" customHeight="1">
      <c r="A47" s="108" t="s">
        <v>88</v>
      </c>
      <c r="B47" s="193" t="str">
        <f>$B$44/$B$46</f>
        <v>#N/A</v>
      </c>
      <c r="C47" s="116">
        <f>492/0.0733 * C45</f>
        <v>53697.13506</v>
      </c>
      <c r="F47" s="787" t="s">
        <v>558</v>
      </c>
      <c r="G47" s="792">
        <v>0.9</v>
      </c>
      <c r="P47" s="147"/>
      <c r="AG47" s="38"/>
      <c r="AH47" s="38"/>
      <c r="AI47" s="38"/>
      <c r="AJ47" s="38"/>
      <c r="AK47" s="38"/>
      <c r="AL47" s="38"/>
      <c r="AM47" s="168"/>
      <c r="AN47" s="168"/>
      <c r="AO47" s="202"/>
      <c r="AP47" s="142"/>
      <c r="AQ47" s="168"/>
      <c r="AR47" s="168"/>
      <c r="AT47" s="203"/>
    </row>
    <row r="48" ht="15.0" customHeight="1">
      <c r="A48" s="108" t="s">
        <v>89</v>
      </c>
      <c r="B48" s="116" t="str">
        <f>B44/(B46*(1+C28))*C29</f>
        <v>#N/A</v>
      </c>
      <c r="C48" s="116"/>
      <c r="F48" s="362" t="s">
        <v>559</v>
      </c>
      <c r="G48" s="789" t="str">
        <f>(((H28 * G47 - G46)*1024^3) * G9) / (PARAMS(B27) * PAD_128(C10+C12) * SWITCH(PARAMS("kv_dtype"), "fp32", 4, "bf16", 2, "fp8", 1, "fp4", 0.5)*PARAMS(B6))</f>
        <v>#N/A</v>
      </c>
      <c r="P48" s="147"/>
      <c r="AG48" s="38"/>
      <c r="AH48" s="38"/>
      <c r="AI48" s="38"/>
      <c r="AJ48" s="38"/>
      <c r="AK48" s="38"/>
      <c r="AL48" s="38"/>
      <c r="AM48" s="168"/>
      <c r="AN48" s="168"/>
      <c r="AO48" s="202"/>
      <c r="AP48" s="142"/>
      <c r="AQ48" s="168"/>
      <c r="AR48" s="168"/>
      <c r="AT48" s="203"/>
    </row>
    <row r="49" ht="15.0" customHeight="1">
      <c r="A49" s="108" t="s">
        <v>90</v>
      </c>
      <c r="B49" s="116" t="str">
        <f>B48/$G$11</f>
        <v>#N/A</v>
      </c>
      <c r="C49" s="116">
        <f>C47/C45</f>
        <v>6712.141883</v>
      </c>
      <c r="P49" s="147"/>
      <c r="AG49" s="38"/>
      <c r="AH49" s="38"/>
      <c r="AI49" s="38"/>
      <c r="AJ49" s="38"/>
      <c r="AK49" s="38"/>
      <c r="AL49" s="38"/>
      <c r="AM49" s="168"/>
      <c r="AN49" s="168"/>
      <c r="AO49" s="202"/>
      <c r="AP49" s="142"/>
      <c r="AQ49" s="168"/>
      <c r="AR49" s="168"/>
      <c r="AT49" s="203"/>
    </row>
    <row r="50" ht="15.0" customHeight="1">
      <c r="A50" s="793" t="s">
        <v>560</v>
      </c>
      <c r="B50" s="794" t="str">
        <f t="shared" ref="B50:C50" si="3">B49/$C$49</f>
        <v>#N/A</v>
      </c>
      <c r="C50" s="794">
        <f t="shared" si="3"/>
        <v>1</v>
      </c>
      <c r="P50" s="147"/>
      <c r="AG50" s="38"/>
      <c r="AH50" s="38"/>
      <c r="AI50" s="38"/>
      <c r="AJ50" s="38"/>
      <c r="AK50" s="38"/>
      <c r="AL50" s="38"/>
      <c r="AM50" s="168"/>
      <c r="AN50" s="168"/>
      <c r="AO50" s="202"/>
      <c r="AP50" s="142"/>
      <c r="AQ50" s="168"/>
      <c r="AR50" s="168"/>
      <c r="AT50" s="203"/>
    </row>
    <row r="51" ht="15.0" customHeight="1">
      <c r="P51" s="147"/>
      <c r="AG51" s="38"/>
      <c r="AH51" s="38"/>
      <c r="AI51" s="38"/>
      <c r="AJ51" s="38"/>
      <c r="AK51" s="38"/>
      <c r="AL51" s="38"/>
      <c r="AM51" s="168"/>
      <c r="AN51" s="168"/>
      <c r="AO51" s="202"/>
      <c r="AP51" s="142"/>
      <c r="AQ51" s="168"/>
      <c r="AR51" s="168"/>
      <c r="AT51" s="203"/>
    </row>
    <row r="52">
      <c r="A52" s="204"/>
      <c r="B52" s="204"/>
      <c r="D52" s="2"/>
      <c r="E52" s="2"/>
      <c r="F52" s="2"/>
      <c r="G52" s="2"/>
      <c r="AM52" s="142"/>
      <c r="AN52" s="138"/>
      <c r="AO52" s="138"/>
      <c r="AP52" s="138"/>
      <c r="AQ52" s="138"/>
      <c r="AR52" s="142"/>
      <c r="AT52" s="203"/>
    </row>
    <row r="53">
      <c r="A53" s="204" t="s">
        <v>192</v>
      </c>
      <c r="B53" s="204"/>
      <c r="D53" s="2"/>
      <c r="E53" s="2"/>
      <c r="F53" s="2"/>
      <c r="G53" s="2"/>
      <c r="AM53" s="142"/>
      <c r="AN53" s="138"/>
      <c r="AO53" s="138"/>
      <c r="AP53" s="138"/>
      <c r="AQ53" s="138"/>
      <c r="AR53" s="142"/>
      <c r="AT53" s="203"/>
    </row>
    <row r="54">
      <c r="A54" s="214" t="s">
        <v>193</v>
      </c>
      <c r="B54" s="214" t="s">
        <v>194</v>
      </c>
      <c r="C54" s="214" t="s">
        <v>195</v>
      </c>
      <c r="D54" s="214" t="s">
        <v>196</v>
      </c>
      <c r="E54" s="214" t="s">
        <v>197</v>
      </c>
      <c r="F54" s="214" t="s">
        <v>198</v>
      </c>
      <c r="G54" s="214" t="s">
        <v>199</v>
      </c>
      <c r="H54" s="214" t="s">
        <v>200</v>
      </c>
      <c r="I54" s="885"/>
      <c r="J54" s="214" t="s">
        <v>421</v>
      </c>
      <c r="K54" s="896" t="s">
        <v>775</v>
      </c>
      <c r="AG54" s="164"/>
      <c r="AH54" s="164"/>
      <c r="AI54" s="38"/>
      <c r="AJ54" s="38"/>
      <c r="AK54" s="38"/>
      <c r="AL54" s="38"/>
      <c r="AM54" s="168"/>
      <c r="AN54" s="202"/>
      <c r="AO54" s="202"/>
      <c r="AP54" s="216"/>
      <c r="AQ54" s="202"/>
      <c r="AR54" s="168"/>
      <c r="AS54" s="148"/>
      <c r="AT54" s="203"/>
    </row>
    <row r="55">
      <c r="A55" s="217" t="s">
        <v>203</v>
      </c>
      <c r="B55" s="218" t="s">
        <v>204</v>
      </c>
      <c r="C55" s="219" t="str">
        <f>$H$136</f>
        <v>#N/A</v>
      </c>
      <c r="D55" s="219" t="str">
        <f>$H$134</f>
        <v>#N/A</v>
      </c>
      <c r="E55" s="220" t="str">
        <f>$H$131</f>
        <v>#N/A</v>
      </c>
      <c r="F55" s="219" t="str">
        <f>$H$129</f>
        <v>#N/A</v>
      </c>
      <c r="G55" s="219" t="str">
        <f t="shared" ref="G55:G70" si="4">IF(K55,max(C55:F55),
max(C55:D55)+max(E55:F55))</f>
        <v>#N/A</v>
      </c>
      <c r="H55" s="221" t="str">
        <f t="shared" ref="H55:H60" si="5">LET(maxtime, MAX(C55:F55),
 IFS(C55=maxtime, "HBM", D55=maxtime, "Compute", E55=maxtime, "ICI Lt", F55=maxtime, "ICI BW"))</f>
        <v>#N/A</v>
      </c>
      <c r="I55" s="429"/>
      <c r="J55" s="886" t="str">
        <f t="shared" ref="J55:J61" si="6">G55/$G$71</f>
        <v>#N/A</v>
      </c>
      <c r="K55" s="804" t="b">
        <v>0</v>
      </c>
      <c r="P55" s="225"/>
      <c r="AG55" s="38"/>
      <c r="AH55" s="38"/>
      <c r="AI55" s="164"/>
      <c r="AJ55" s="38"/>
      <c r="AK55" s="38"/>
      <c r="AL55" s="38"/>
      <c r="AM55" s="168"/>
      <c r="AN55" s="138"/>
      <c r="AO55" s="138"/>
      <c r="AP55" s="138"/>
      <c r="AQ55" s="138"/>
      <c r="AR55" s="168"/>
      <c r="AT55" s="203"/>
    </row>
    <row r="56">
      <c r="A56" s="217" t="s">
        <v>203</v>
      </c>
      <c r="B56" s="218" t="s">
        <v>205</v>
      </c>
      <c r="C56" s="219" t="str">
        <f>$H$160</f>
        <v>#N/A</v>
      </c>
      <c r="D56" s="219" t="str">
        <f>$H$158</f>
        <v>#N/A</v>
      </c>
      <c r="E56" s="221"/>
      <c r="F56" s="219" t="str">
        <f>H155</f>
        <v>#N/A</v>
      </c>
      <c r="G56" s="219" t="str">
        <f t="shared" si="4"/>
        <v>#N/A</v>
      </c>
      <c r="H56" s="221" t="str">
        <f t="shared" si="5"/>
        <v>#N/A</v>
      </c>
      <c r="I56" s="429"/>
      <c r="J56" s="886" t="str">
        <f t="shared" si="6"/>
        <v>#N/A</v>
      </c>
      <c r="K56" s="804" t="b">
        <v>0</v>
      </c>
      <c r="P56" s="147"/>
      <c r="AG56" s="38"/>
      <c r="AH56" s="38"/>
      <c r="AI56" s="38"/>
      <c r="AJ56" s="38"/>
      <c r="AK56" s="38"/>
      <c r="AL56" s="38"/>
      <c r="AM56" s="168"/>
      <c r="AN56" s="168"/>
      <c r="AO56" s="202"/>
      <c r="AP56" s="142"/>
      <c r="AQ56" s="168"/>
      <c r="AR56" s="168"/>
      <c r="AT56" s="203"/>
    </row>
    <row r="57">
      <c r="A57" s="217" t="s">
        <v>203</v>
      </c>
      <c r="B57" s="218" t="s">
        <v>206</v>
      </c>
      <c r="C57" s="219" t="str">
        <f>$H$179</f>
        <v>#N/A</v>
      </c>
      <c r="D57" s="219" t="str">
        <f>$H$177</f>
        <v>#N/A</v>
      </c>
      <c r="E57" s="221"/>
      <c r="F57" s="219"/>
      <c r="G57" s="219" t="str">
        <f t="shared" si="4"/>
        <v>#N/A</v>
      </c>
      <c r="H57" s="221" t="str">
        <f t="shared" si="5"/>
        <v>#N/A</v>
      </c>
      <c r="I57" s="429"/>
      <c r="J57" s="886" t="str">
        <f t="shared" si="6"/>
        <v>#N/A</v>
      </c>
      <c r="K57" s="804" t="b">
        <v>0</v>
      </c>
      <c r="P57" s="147"/>
      <c r="AG57" s="38"/>
      <c r="AH57" s="38"/>
      <c r="AI57" s="38"/>
      <c r="AJ57" s="38"/>
      <c r="AK57" s="38"/>
      <c r="AL57" s="38"/>
      <c r="AM57" s="168"/>
      <c r="AN57" s="138"/>
      <c r="AO57" s="138"/>
      <c r="AP57" s="138"/>
      <c r="AQ57" s="138"/>
      <c r="AR57" s="168"/>
      <c r="AT57" s="203"/>
    </row>
    <row r="58">
      <c r="A58" s="217" t="s">
        <v>203</v>
      </c>
      <c r="B58" s="218" t="s">
        <v>207</v>
      </c>
      <c r="C58" s="219" t="str">
        <f>$H$198</f>
        <v>#N/A</v>
      </c>
      <c r="D58" s="219" t="str">
        <f>$H$196</f>
        <v>#N/A</v>
      </c>
      <c r="E58" s="221"/>
      <c r="F58" s="219"/>
      <c r="G58" s="219" t="str">
        <f t="shared" si="4"/>
        <v>#N/A</v>
      </c>
      <c r="H58" s="221" t="str">
        <f t="shared" si="5"/>
        <v>#N/A</v>
      </c>
      <c r="I58" s="429"/>
      <c r="J58" s="886" t="str">
        <f t="shared" si="6"/>
        <v>#N/A</v>
      </c>
      <c r="K58" s="429" t="b">
        <v>0</v>
      </c>
      <c r="P58" s="147"/>
      <c r="AM58" s="142"/>
      <c r="AO58" s="142"/>
      <c r="AP58" s="142"/>
      <c r="AQ58" s="142"/>
      <c r="AR58" s="168"/>
      <c r="AS58" s="148"/>
      <c r="AT58" s="203"/>
    </row>
    <row r="59">
      <c r="A59" s="217" t="s">
        <v>203</v>
      </c>
      <c r="B59" s="218" t="s">
        <v>208</v>
      </c>
      <c r="C59" s="219"/>
      <c r="D59" s="219"/>
      <c r="E59" s="221"/>
      <c r="F59" s="219">
        <f>$H$228</f>
        <v>0</v>
      </c>
      <c r="G59" s="219">
        <f t="shared" si="4"/>
        <v>0</v>
      </c>
      <c r="H59" s="221" t="str">
        <f t="shared" si="5"/>
        <v>HBM</v>
      </c>
      <c r="I59" s="429"/>
      <c r="J59" s="886" t="str">
        <f t="shared" si="6"/>
        <v>#N/A</v>
      </c>
      <c r="K59" s="429" t="b">
        <v>0</v>
      </c>
      <c r="P59" s="147"/>
      <c r="R59" s="226"/>
      <c r="S59" s="226"/>
      <c r="T59" s="226"/>
      <c r="U59" s="226"/>
      <c r="V59" s="226"/>
      <c r="W59" s="38"/>
      <c r="AM59" s="142"/>
      <c r="AO59" s="138"/>
      <c r="AP59" s="138"/>
      <c r="AQ59" s="138"/>
      <c r="AR59" s="168"/>
      <c r="AT59" s="203"/>
    </row>
    <row r="60">
      <c r="A60" s="217" t="s">
        <v>203</v>
      </c>
      <c r="B60" s="227" t="s">
        <v>209</v>
      </c>
      <c r="C60" s="219" t="str">
        <f t="shared" ref="C60:D60" si="7">SUM(C62:C64)</f>
        <v>#N/A</v>
      </c>
      <c r="D60" s="219" t="str">
        <f t="shared" si="7"/>
        <v>#N/A</v>
      </c>
      <c r="E60" s="221"/>
      <c r="F60" s="219"/>
      <c r="G60" s="219" t="str">
        <f t="shared" si="4"/>
        <v>#N/A</v>
      </c>
      <c r="H60" s="221" t="str">
        <f t="shared" si="5"/>
        <v>#N/A</v>
      </c>
      <c r="I60" s="429"/>
      <c r="J60" s="886" t="str">
        <f t="shared" si="6"/>
        <v>#N/A</v>
      </c>
      <c r="K60" s="429" t="b">
        <v>0</v>
      </c>
      <c r="P60" s="147"/>
      <c r="R60" s="226"/>
      <c r="S60" s="226"/>
      <c r="T60" s="226"/>
      <c r="U60" s="226"/>
      <c r="V60" s="226"/>
      <c r="W60" s="38"/>
      <c r="AM60" s="142"/>
      <c r="AO60" s="138"/>
      <c r="AP60" s="138"/>
      <c r="AQ60" s="138"/>
      <c r="AR60" s="168"/>
      <c r="AT60" s="203"/>
    </row>
    <row r="61">
      <c r="A61" s="217" t="s">
        <v>203</v>
      </c>
      <c r="B61" s="227" t="s">
        <v>210</v>
      </c>
      <c r="C61" s="219"/>
      <c r="D61" s="219"/>
      <c r="E61" s="221"/>
      <c r="F61" s="219"/>
      <c r="G61" s="219">
        <f t="shared" si="4"/>
        <v>0</v>
      </c>
      <c r="H61" s="221"/>
      <c r="I61" s="429"/>
      <c r="J61" s="886" t="str">
        <f t="shared" si="6"/>
        <v>#N/A</v>
      </c>
      <c r="K61" s="429" t="b">
        <v>0</v>
      </c>
      <c r="P61" s="147"/>
      <c r="R61" s="226"/>
      <c r="S61" s="226"/>
      <c r="T61" s="226"/>
      <c r="U61" s="226"/>
      <c r="V61" s="226"/>
      <c r="W61" s="38"/>
      <c r="AM61" s="142"/>
      <c r="AO61" s="138"/>
      <c r="AP61" s="138"/>
      <c r="AQ61" s="138"/>
      <c r="AR61" s="168"/>
      <c r="AT61" s="203"/>
    </row>
    <row r="62">
      <c r="A62" s="217" t="s">
        <v>203</v>
      </c>
      <c r="B62" s="218" t="s">
        <v>811</v>
      </c>
      <c r="C62" s="219" t="str">
        <f>$H$247</f>
        <v>#N/A</v>
      </c>
      <c r="D62" s="219" t="str">
        <f>$H$245</f>
        <v>#N/A</v>
      </c>
      <c r="E62" s="221"/>
      <c r="F62" s="219"/>
      <c r="G62" s="219" t="str">
        <f t="shared" si="4"/>
        <v>#N/A</v>
      </c>
      <c r="H62" s="221" t="str">
        <f t="shared" ref="H62:H70" si="8">LET(maxtime, MAX(C62:F62),
 IFS(C62=maxtime, "HBM", D62=maxtime, "Compute", E62=maxtime, "ICI Lt", F62=maxtime, "ICI BW"))</f>
        <v>#N/A</v>
      </c>
      <c r="I62" s="429"/>
      <c r="J62" s="886"/>
      <c r="K62" s="429" t="b">
        <v>0</v>
      </c>
      <c r="P62" s="147"/>
      <c r="R62" s="226"/>
      <c r="S62" s="226"/>
      <c r="T62" s="226"/>
      <c r="U62" s="226"/>
      <c r="V62" s="226"/>
      <c r="W62" s="38"/>
      <c r="AM62" s="142"/>
      <c r="AO62" s="138"/>
      <c r="AP62" s="138"/>
      <c r="AQ62" s="138"/>
      <c r="AR62" s="168"/>
      <c r="AT62" s="203"/>
    </row>
    <row r="63">
      <c r="A63" s="217" t="s">
        <v>203</v>
      </c>
      <c r="B63" s="218" t="s">
        <v>812</v>
      </c>
      <c r="C63" s="219" t="str">
        <f>$H$266</f>
        <v>#N/A</v>
      </c>
      <c r="D63" s="219" t="str">
        <f>$H$264</f>
        <v>#N/A</v>
      </c>
      <c r="E63" s="221"/>
      <c r="F63" s="219"/>
      <c r="G63" s="219" t="str">
        <f t="shared" si="4"/>
        <v>#N/A</v>
      </c>
      <c r="H63" s="221" t="str">
        <f t="shared" si="8"/>
        <v>#N/A</v>
      </c>
      <c r="I63" s="429"/>
      <c r="J63" s="886"/>
      <c r="K63" s="429" t="b">
        <v>0</v>
      </c>
      <c r="P63" s="147"/>
      <c r="R63" s="228"/>
      <c r="S63" s="228"/>
      <c r="T63" s="228"/>
      <c r="U63" s="228"/>
      <c r="V63" s="228"/>
      <c r="W63" s="38"/>
      <c r="AM63" s="142"/>
      <c r="AN63" s="138"/>
      <c r="AO63" s="142"/>
      <c r="AP63" s="142"/>
      <c r="AQ63" s="138"/>
      <c r="AR63" s="168"/>
      <c r="AT63" s="203"/>
    </row>
    <row r="64">
      <c r="A64" s="217" t="s">
        <v>203</v>
      </c>
      <c r="B64" s="218" t="s">
        <v>813</v>
      </c>
      <c r="C64" s="219" t="str">
        <f>$H$285</f>
        <v>#N/A</v>
      </c>
      <c r="D64" s="219" t="str">
        <f>$H$283</f>
        <v>#N/A</v>
      </c>
      <c r="E64" s="221"/>
      <c r="F64" s="219"/>
      <c r="G64" s="219" t="str">
        <f t="shared" si="4"/>
        <v>#N/A</v>
      </c>
      <c r="H64" s="221" t="str">
        <f t="shared" si="8"/>
        <v>#N/A</v>
      </c>
      <c r="I64" s="429"/>
      <c r="J64" s="886"/>
      <c r="K64" s="429" t="b">
        <v>0</v>
      </c>
      <c r="P64" s="147"/>
      <c r="R64" s="228"/>
      <c r="S64" s="228"/>
      <c r="T64" s="228"/>
      <c r="U64" s="228"/>
      <c r="V64" s="228"/>
      <c r="W64" s="38"/>
      <c r="AM64" s="142"/>
      <c r="AN64" s="138"/>
      <c r="AO64" s="138"/>
      <c r="AP64" s="138"/>
      <c r="AQ64" s="138"/>
      <c r="AR64" s="168"/>
      <c r="AT64" s="203"/>
    </row>
    <row r="65">
      <c r="A65" s="217" t="s">
        <v>203</v>
      </c>
      <c r="B65" s="218" t="s">
        <v>214</v>
      </c>
      <c r="C65" s="219" t="str">
        <f>H309</f>
        <v>#N/A</v>
      </c>
      <c r="D65" s="219" t="str">
        <f>H307</f>
        <v>#N/A</v>
      </c>
      <c r="E65" s="221"/>
      <c r="F65" s="219" t="str">
        <f>H304</f>
        <v>#N/A</v>
      </c>
      <c r="G65" s="219" t="str">
        <f t="shared" si="4"/>
        <v>#N/A</v>
      </c>
      <c r="H65" s="221" t="str">
        <f t="shared" si="8"/>
        <v>#N/A</v>
      </c>
      <c r="I65" s="429"/>
      <c r="J65" s="886" t="str">
        <f t="shared" ref="J65:J71" si="9">G65/$G$71</f>
        <v>#N/A</v>
      </c>
      <c r="K65" s="804" t="b">
        <v>0</v>
      </c>
      <c r="P65" s="147"/>
      <c r="R65" s="228"/>
      <c r="S65" s="228"/>
      <c r="T65" s="228"/>
      <c r="U65" s="228"/>
      <c r="V65" s="228"/>
      <c r="W65" s="229"/>
      <c r="AK65" s="203"/>
      <c r="AM65" s="142"/>
      <c r="AN65" s="138"/>
      <c r="AO65" s="138"/>
      <c r="AP65" s="138"/>
      <c r="AQ65" s="138"/>
      <c r="AR65" s="168"/>
      <c r="AT65" s="203"/>
    </row>
    <row r="66">
      <c r="A66" s="217" t="s">
        <v>203</v>
      </c>
      <c r="B66" s="218" t="s">
        <v>216</v>
      </c>
      <c r="C66" s="219" t="str">
        <f>H333</f>
        <v>#N/A</v>
      </c>
      <c r="D66" s="219" t="str">
        <f>H331</f>
        <v>#N/A</v>
      </c>
      <c r="E66" s="221"/>
      <c r="F66" s="219" t="str">
        <f>$H$328</f>
        <v>#N/A</v>
      </c>
      <c r="G66" s="219" t="str">
        <f t="shared" si="4"/>
        <v>#N/A</v>
      </c>
      <c r="H66" s="221" t="str">
        <f t="shared" si="8"/>
        <v>#N/A</v>
      </c>
      <c r="I66" s="429"/>
      <c r="J66" s="886" t="str">
        <f t="shared" si="9"/>
        <v>#N/A</v>
      </c>
      <c r="K66" s="804" t="b">
        <v>0</v>
      </c>
      <c r="P66" s="147"/>
      <c r="R66" s="228"/>
      <c r="S66" s="228"/>
      <c r="T66" s="228"/>
      <c r="U66" s="230"/>
      <c r="V66" s="230"/>
      <c r="W66" s="38"/>
      <c r="AK66" s="231"/>
      <c r="AL66" s="232"/>
      <c r="AM66" s="168"/>
      <c r="AN66" s="138"/>
      <c r="AO66" s="138"/>
      <c r="AP66" s="138"/>
      <c r="AQ66" s="138"/>
      <c r="AR66" s="168"/>
      <c r="AT66" s="203"/>
    </row>
    <row r="67">
      <c r="A67" s="217" t="s">
        <v>217</v>
      </c>
      <c r="B67" s="233" t="s">
        <v>218</v>
      </c>
      <c r="C67" s="219"/>
      <c r="D67" s="219"/>
      <c r="E67" s="220" t="str">
        <f>$H$383</f>
        <v>#N/A</v>
      </c>
      <c r="F67" s="219" t="str">
        <f>$H$381</f>
        <v>#N/A</v>
      </c>
      <c r="G67" s="219" t="str">
        <f t="shared" si="4"/>
        <v>#N/A</v>
      </c>
      <c r="H67" s="221" t="str">
        <f t="shared" si="8"/>
        <v>#N/A</v>
      </c>
      <c r="I67" s="429"/>
      <c r="J67" s="886" t="str">
        <f t="shared" si="9"/>
        <v>#N/A</v>
      </c>
      <c r="K67" s="804" t="b">
        <v>0</v>
      </c>
      <c r="P67" s="147"/>
      <c r="R67" s="38"/>
      <c r="S67" s="38"/>
      <c r="T67" s="38"/>
      <c r="U67" s="38"/>
      <c r="V67" s="38"/>
      <c r="W67" s="38"/>
      <c r="AM67" s="142"/>
      <c r="AN67" s="138"/>
      <c r="AO67" s="142"/>
      <c r="AP67" s="142"/>
      <c r="AQ67" s="194"/>
      <c r="AR67" s="142"/>
    </row>
    <row r="68">
      <c r="A68" s="217" t="s">
        <v>217</v>
      </c>
      <c r="B68" s="233" t="s">
        <v>219</v>
      </c>
      <c r="C68" s="219" t="str">
        <f>$H$426</f>
        <v>#N/A</v>
      </c>
      <c r="D68" s="219" t="str">
        <f>$H$424</f>
        <v>#N/A</v>
      </c>
      <c r="E68" s="221"/>
      <c r="F68" s="219">
        <f>$H$421</f>
        <v>0</v>
      </c>
      <c r="G68" s="219" t="str">
        <f t="shared" si="4"/>
        <v>#N/A</v>
      </c>
      <c r="H68" s="221" t="str">
        <f t="shared" si="8"/>
        <v>#N/A</v>
      </c>
      <c r="I68" s="429"/>
      <c r="J68" s="886" t="str">
        <f t="shared" si="9"/>
        <v>#N/A</v>
      </c>
      <c r="K68" s="804" t="b">
        <v>0</v>
      </c>
      <c r="P68" s="147"/>
      <c r="R68" s="38"/>
      <c r="S68" s="38"/>
      <c r="T68" s="38"/>
      <c r="U68" s="38"/>
      <c r="V68" s="38"/>
      <c r="W68" s="234"/>
      <c r="AM68" s="142"/>
      <c r="AN68" s="138"/>
      <c r="AO68" s="138"/>
      <c r="AP68" s="138"/>
      <c r="AQ68" s="138"/>
      <c r="AR68" s="142"/>
      <c r="AT68" s="149"/>
    </row>
    <row r="69">
      <c r="A69" s="217" t="s">
        <v>217</v>
      </c>
      <c r="B69" s="233" t="s">
        <v>220</v>
      </c>
      <c r="C69" s="219" t="str">
        <f>$H$456</f>
        <v>#N/A</v>
      </c>
      <c r="D69" s="219" t="str">
        <f>$H$454</f>
        <v>#N/A</v>
      </c>
      <c r="E69" s="221"/>
      <c r="F69" s="219">
        <f>$H$451</f>
        <v>0</v>
      </c>
      <c r="G69" s="219" t="str">
        <f t="shared" si="4"/>
        <v>#N/A</v>
      </c>
      <c r="H69" s="221" t="str">
        <f t="shared" si="8"/>
        <v>#N/A</v>
      </c>
      <c r="I69" s="429"/>
      <c r="J69" s="886" t="str">
        <f t="shared" si="9"/>
        <v>#N/A</v>
      </c>
      <c r="K69" s="804" t="b">
        <v>0</v>
      </c>
      <c r="P69" s="147"/>
      <c r="R69" s="38"/>
      <c r="S69" s="38"/>
      <c r="T69" s="38"/>
      <c r="U69" s="38"/>
      <c r="V69" s="38"/>
      <c r="W69" s="234"/>
      <c r="AM69" s="142"/>
      <c r="AN69" s="138"/>
      <c r="AO69" s="138"/>
      <c r="AP69" s="142"/>
      <c r="AQ69" s="142"/>
      <c r="AR69" s="142"/>
    </row>
    <row r="70">
      <c r="A70" s="217" t="s">
        <v>217</v>
      </c>
      <c r="B70" s="233" t="s">
        <v>221</v>
      </c>
      <c r="C70" s="219"/>
      <c r="D70" s="219"/>
      <c r="E70" s="220" t="str">
        <f>$H$503</f>
        <v>#N/A</v>
      </c>
      <c r="F70" s="219" t="str">
        <f>$H$501</f>
        <v>#N/A</v>
      </c>
      <c r="G70" s="219" t="str">
        <f t="shared" si="4"/>
        <v>#N/A</v>
      </c>
      <c r="H70" s="221" t="str">
        <f t="shared" si="8"/>
        <v>#N/A</v>
      </c>
      <c r="I70" s="429"/>
      <c r="J70" s="886" t="str">
        <f t="shared" si="9"/>
        <v>#N/A</v>
      </c>
      <c r="K70" s="429" t="b">
        <v>0</v>
      </c>
      <c r="P70" s="147"/>
      <c r="AM70" s="142"/>
      <c r="AN70" s="138"/>
      <c r="AO70" s="138"/>
      <c r="AP70" s="138"/>
      <c r="AQ70" s="138"/>
      <c r="AR70" s="142"/>
      <c r="AT70" s="203"/>
    </row>
    <row r="71">
      <c r="A71" s="235"/>
      <c r="B71" s="236"/>
      <c r="C71" s="236"/>
      <c r="D71" s="236"/>
      <c r="E71" s="235" t="s">
        <v>222</v>
      </c>
      <c r="F71" s="237" t="s">
        <v>59</v>
      </c>
      <c r="G71" s="236" t="str">
        <f>SUM(G55:G61,G65:G70)</f>
        <v>#N/A</v>
      </c>
      <c r="H71" s="236"/>
      <c r="I71" s="239"/>
      <c r="J71" s="240" t="str">
        <f t="shared" si="9"/>
        <v>#N/A</v>
      </c>
      <c r="K71" s="804"/>
      <c r="P71" s="147"/>
      <c r="AG71" s="164"/>
      <c r="AH71" s="164"/>
      <c r="AI71" s="38"/>
      <c r="AJ71" s="38"/>
      <c r="AK71" s="38"/>
      <c r="AL71" s="38"/>
      <c r="AM71" s="168"/>
      <c r="AN71" s="202"/>
      <c r="AO71" s="202"/>
      <c r="AP71" s="216"/>
      <c r="AQ71" s="202"/>
      <c r="AR71" s="168"/>
      <c r="AT71" s="203"/>
    </row>
    <row r="72">
      <c r="A72" s="241"/>
      <c r="B72" s="236"/>
      <c r="C72" s="236"/>
      <c r="D72" s="236"/>
      <c r="E72" s="241"/>
      <c r="F72" s="237" t="s">
        <v>223</v>
      </c>
      <c r="G72" s="889" t="str">
        <f>SUM(G55:G61,G65:G66)+MAX(G67:G68)+MAX(G69:G70)</f>
        <v>#N/A</v>
      </c>
      <c r="H72" s="236"/>
      <c r="I72" s="239"/>
      <c r="J72" s="240"/>
      <c r="K72" s="429"/>
      <c r="P72" s="147"/>
      <c r="AG72" s="164"/>
      <c r="AH72" s="164"/>
      <c r="AI72" s="38"/>
      <c r="AJ72" s="38"/>
      <c r="AK72" s="38"/>
      <c r="AL72" s="38"/>
      <c r="AM72" s="168"/>
      <c r="AN72" s="202"/>
      <c r="AO72" s="202"/>
      <c r="AP72" s="216"/>
      <c r="AQ72" s="202"/>
      <c r="AR72" s="168"/>
      <c r="AT72" s="203"/>
    </row>
    <row r="73">
      <c r="A73" s="243" t="s">
        <v>224</v>
      </c>
      <c r="B73" s="244"/>
      <c r="C73" s="244"/>
      <c r="D73" s="244"/>
      <c r="E73" s="243" t="s">
        <v>225</v>
      </c>
      <c r="F73" s="245" t="s">
        <v>59</v>
      </c>
      <c r="G73" s="890" t="str">
        <f>IF(F73=F71,G71,G72)</f>
        <v>#N/A</v>
      </c>
      <c r="H73" s="244"/>
      <c r="I73" s="247"/>
      <c r="J73" s="247"/>
      <c r="K73" s="897"/>
      <c r="P73" s="147"/>
      <c r="AG73" s="38"/>
      <c r="AH73" s="38"/>
      <c r="AI73" s="38"/>
      <c r="AJ73" s="38"/>
      <c r="AK73" s="38"/>
      <c r="AL73" s="38"/>
      <c r="AM73" s="168"/>
      <c r="AN73" s="168"/>
      <c r="AO73" s="202"/>
      <c r="AP73" s="142"/>
      <c r="AQ73" s="168"/>
      <c r="AR73" s="168"/>
      <c r="AT73" s="203"/>
    </row>
    <row r="74" ht="15.0" customHeight="1">
      <c r="P74" s="147"/>
      <c r="AG74" s="38"/>
      <c r="AH74" s="38"/>
      <c r="AI74" s="38"/>
      <c r="AJ74" s="38"/>
      <c r="AK74" s="38"/>
      <c r="AL74" s="38"/>
      <c r="AM74" s="168"/>
      <c r="AN74" s="168"/>
      <c r="AO74" s="202"/>
      <c r="AP74" s="142"/>
      <c r="AQ74" s="168"/>
      <c r="AR74" s="168"/>
      <c r="AT74" s="203"/>
    </row>
    <row r="75">
      <c r="P75" s="147"/>
      <c r="AG75" s="38"/>
      <c r="AH75" s="38"/>
      <c r="AI75" s="38"/>
      <c r="AJ75" s="38"/>
      <c r="AK75" s="38"/>
      <c r="AL75" s="38"/>
      <c r="AM75" s="168"/>
      <c r="AN75" s="168"/>
      <c r="AO75" s="202"/>
      <c r="AP75" s="142"/>
      <c r="AQ75" s="168"/>
      <c r="AR75" s="168"/>
      <c r="AT75" s="203"/>
    </row>
    <row r="76">
      <c r="A76" s="248" t="s">
        <v>226</v>
      </c>
      <c r="E76" s="204" t="s">
        <v>227</v>
      </c>
      <c r="P76" s="147"/>
      <c r="AG76" s="38"/>
      <c r="AH76" s="38"/>
      <c r="AI76" s="38"/>
      <c r="AJ76" s="38"/>
      <c r="AK76" s="38"/>
      <c r="AL76" s="38"/>
      <c r="AM76" s="168"/>
      <c r="AN76" s="138"/>
      <c r="AO76" s="138"/>
      <c r="AP76" s="138"/>
      <c r="AQ76" s="138"/>
      <c r="AR76" s="168"/>
      <c r="AT76" s="203"/>
    </row>
    <row r="77">
      <c r="A77" s="106" t="s">
        <v>228</v>
      </c>
      <c r="B77" s="106" t="s">
        <v>118</v>
      </c>
      <c r="C77" s="106" t="s">
        <v>121</v>
      </c>
      <c r="E77" s="249" t="s">
        <v>229</v>
      </c>
      <c r="F77" s="250" t="s">
        <v>230</v>
      </c>
      <c r="G77" s="251"/>
      <c r="H77" s="252"/>
      <c r="I77" s="250" t="s">
        <v>231</v>
      </c>
      <c r="J77" s="251"/>
      <c r="K77" s="251"/>
      <c r="L77" s="251"/>
      <c r="M77" s="251"/>
      <c r="N77" s="252"/>
      <c r="O77" s="253" t="s">
        <v>232</v>
      </c>
      <c r="P77" s="254" t="s">
        <v>233</v>
      </c>
      <c r="Q77" s="255" t="s">
        <v>234</v>
      </c>
      <c r="AM77" s="142"/>
      <c r="AO77" s="142"/>
      <c r="AP77" s="142"/>
      <c r="AQ77" s="142"/>
      <c r="AR77" s="168"/>
      <c r="AT77" s="203"/>
    </row>
    <row r="78">
      <c r="A78" s="108" t="s">
        <v>235</v>
      </c>
      <c r="B78" s="256">
        <f>SUM(P87,P142,P166,P185,P291,P315) * PARAMS("L") / 1024</f>
        <v>21.25915527</v>
      </c>
      <c r="C78" s="257"/>
      <c r="D78" s="38"/>
      <c r="E78" s="258" t="s">
        <v>236</v>
      </c>
      <c r="F78" s="259" t="s">
        <v>237</v>
      </c>
      <c r="G78" s="260"/>
      <c r="H78" s="261" t="s">
        <v>238</v>
      </c>
      <c r="I78" s="261" t="s">
        <v>239</v>
      </c>
      <c r="J78" s="261"/>
      <c r="K78" s="262" t="s">
        <v>40</v>
      </c>
      <c r="L78" s="262" t="s">
        <v>38</v>
      </c>
      <c r="M78" s="261" t="s">
        <v>125</v>
      </c>
      <c r="N78" s="261" t="s">
        <v>240</v>
      </c>
      <c r="O78" s="263" t="s">
        <v>63</v>
      </c>
      <c r="P78" s="264"/>
      <c r="Q78" s="262"/>
      <c r="AM78" s="142"/>
      <c r="AO78" s="138"/>
      <c r="AP78" s="138"/>
      <c r="AQ78" s="138"/>
      <c r="AR78" s="168"/>
      <c r="AT78" s="203"/>
    </row>
    <row r="79">
      <c r="A79" s="108" t="s">
        <v>241</v>
      </c>
      <c r="B79" s="265">
        <f>SUM($P$341,$P$432) * PARAMS("L") / 1024</f>
        <v>120.09375</v>
      </c>
      <c r="C79" s="172"/>
      <c r="D79" s="38"/>
      <c r="E79" s="266"/>
      <c r="F79" s="267"/>
      <c r="G79" s="268"/>
      <c r="H79" s="269" t="s">
        <v>242</v>
      </c>
      <c r="I79" s="270" t="s">
        <v>239</v>
      </c>
      <c r="J79" s="271"/>
      <c r="K79" s="270">
        <f t="shared" ref="K79:M79" si="10">PARAMS(K78)</f>
        <v>4096</v>
      </c>
      <c r="L79" s="270">
        <f t="shared" si="10"/>
        <v>1</v>
      </c>
      <c r="M79" s="270">
        <f t="shared" si="10"/>
        <v>7168</v>
      </c>
      <c r="N79" s="270" t="s">
        <v>240</v>
      </c>
      <c r="O79" s="272"/>
      <c r="P79" s="273">
        <f>SIZEOF_IN_MIB(J79:M79, $O78)</f>
        <v>28</v>
      </c>
      <c r="Q79" s="269"/>
      <c r="AM79" s="142"/>
      <c r="AN79" s="138"/>
      <c r="AO79" s="142"/>
      <c r="AP79" s="142"/>
      <c r="AQ79" s="138"/>
      <c r="AR79" s="168"/>
      <c r="AT79" s="203"/>
    </row>
    <row r="80">
      <c r="A80" s="198" t="s">
        <v>243</v>
      </c>
      <c r="B80" s="172"/>
      <c r="C80" s="172"/>
      <c r="D80" s="38"/>
      <c r="E80" s="266"/>
      <c r="F80" s="267"/>
      <c r="G80" s="268"/>
      <c r="H80" s="274" t="s">
        <v>244</v>
      </c>
      <c r="I80" s="274" t="s">
        <v>239</v>
      </c>
      <c r="J80" s="261"/>
      <c r="K80" s="262" t="s">
        <v>32</v>
      </c>
      <c r="L80" s="262"/>
      <c r="M80" s="262" t="s">
        <v>33</v>
      </c>
      <c r="N80" s="274" t="s">
        <v>240</v>
      </c>
      <c r="O80" s="275"/>
      <c r="P80" s="276"/>
      <c r="Q80" s="262"/>
      <c r="AM80" s="142"/>
      <c r="AN80" s="138"/>
      <c r="AO80" s="138"/>
      <c r="AP80" s="138"/>
      <c r="AQ80" s="138"/>
      <c r="AR80" s="168"/>
      <c r="AT80" s="203"/>
    </row>
    <row r="81">
      <c r="A81" s="108" t="s">
        <v>245</v>
      </c>
      <c r="B81" s="265">
        <f>SIZEOF_IN_MIB(PARAMS("B")*PARAMS("S")*PARAMS("L")*(PARAMS("c_kv")+PARAMS("h_rope")), PARAMS("kv_dtype"))/1024</f>
        <v>686.25</v>
      </c>
      <c r="C81" s="172"/>
      <c r="D81" s="38"/>
      <c r="E81" s="277"/>
      <c r="F81" s="278"/>
      <c r="G81" s="279"/>
      <c r="H81" s="269" t="s">
        <v>246</v>
      </c>
      <c r="I81" s="271" t="s">
        <v>239</v>
      </c>
      <c r="J81" s="270"/>
      <c r="K81" s="271">
        <f t="shared" ref="K81:M81" si="11">K79/SHARDING(K80)</f>
        <v>512</v>
      </c>
      <c r="L81" s="271">
        <f t="shared" si="11"/>
        <v>1</v>
      </c>
      <c r="M81" s="271">
        <f t="shared" si="11"/>
        <v>3584</v>
      </c>
      <c r="N81" s="271" t="s">
        <v>240</v>
      </c>
      <c r="O81" s="280"/>
      <c r="P81" s="273">
        <f>SIZEOF_IN_MIB(J81:M81, $O78)</f>
        <v>1.75</v>
      </c>
      <c r="Q81" s="269"/>
      <c r="AG81" s="2"/>
      <c r="AK81" s="203"/>
      <c r="AM81" s="142"/>
      <c r="AN81" s="138"/>
      <c r="AO81" s="138"/>
      <c r="AP81" s="138"/>
      <c r="AQ81" s="138"/>
      <c r="AR81" s="168"/>
      <c r="AT81" s="203"/>
    </row>
    <row r="82">
      <c r="A82" s="198" t="s">
        <v>247</v>
      </c>
      <c r="B82" s="281">
        <f>MAX(P87,P106,P134,P158,P177,P196,P245,P264,P283,P304,P347,P396,P469,P489)/1024</f>
        <v>0.0205078125</v>
      </c>
      <c r="C82" s="198"/>
      <c r="D82" s="38"/>
      <c r="E82" s="258" t="s">
        <v>248</v>
      </c>
      <c r="F82" s="282" t="s">
        <v>249</v>
      </c>
      <c r="G82" s="260"/>
      <c r="H82" s="261" t="s">
        <v>238</v>
      </c>
      <c r="I82" s="261" t="s">
        <v>239</v>
      </c>
      <c r="J82" s="261"/>
      <c r="K82" s="262" t="s">
        <v>40</v>
      </c>
      <c r="L82" s="262" t="s">
        <v>38</v>
      </c>
      <c r="M82" s="283" t="s">
        <v>125</v>
      </c>
      <c r="N82" s="261" t="s">
        <v>240</v>
      </c>
      <c r="O82" s="263" t="str">
        <f>EXTRACT_ACTIVATION_DTYPE(PARAMS("attn_proj_dtype"))</f>
        <v>bf16</v>
      </c>
      <c r="P82" s="264"/>
      <c r="Q82" s="263" t="b">
        <v>0</v>
      </c>
      <c r="AG82" s="2"/>
      <c r="AK82" s="231"/>
      <c r="AL82" s="232"/>
      <c r="AM82" s="168"/>
      <c r="AN82" s="138"/>
      <c r="AO82" s="138"/>
      <c r="AP82" s="138"/>
      <c r="AQ82" s="138"/>
      <c r="AR82" s="168"/>
      <c r="AT82" s="203"/>
    </row>
    <row r="83">
      <c r="A83" s="284" t="s">
        <v>250</v>
      </c>
      <c r="B83" s="285">
        <f>SUM(B78:B81)</f>
        <v>827.6029053</v>
      </c>
      <c r="C83" s="284" t="str">
        <f>"&lt;=" &amp; ($H$28 * PARAMS("num_devices")) &amp; " (Capacity)?"</f>
        <v>#N/A</v>
      </c>
      <c r="D83" s="38"/>
      <c r="E83" s="266"/>
      <c r="F83" s="267"/>
      <c r="G83" s="268"/>
      <c r="H83" s="269" t="s">
        <v>242</v>
      </c>
      <c r="I83" s="270" t="s">
        <v>239</v>
      </c>
      <c r="J83" s="271"/>
      <c r="K83" s="270">
        <f t="shared" ref="K83:M83" si="12">PARAMS(K82)</f>
        <v>4096</v>
      </c>
      <c r="L83" s="270">
        <f t="shared" si="12"/>
        <v>1</v>
      </c>
      <c r="M83" s="270">
        <f t="shared" si="12"/>
        <v>7168</v>
      </c>
      <c r="N83" s="270" t="s">
        <v>240</v>
      </c>
      <c r="O83" s="272"/>
      <c r="P83" s="273">
        <f>SIZEOF_IN_MIB(J83:M83, $O82)</f>
        <v>56</v>
      </c>
      <c r="Q83" s="272"/>
      <c r="AG83" s="2"/>
      <c r="AM83" s="38"/>
      <c r="AR83" s="38"/>
    </row>
    <row r="84">
      <c r="A84" s="172"/>
      <c r="B84" s="172"/>
      <c r="C84" s="172"/>
      <c r="D84" s="87"/>
      <c r="E84" s="266"/>
      <c r="F84" s="267"/>
      <c r="G84" s="268"/>
      <c r="H84" s="274" t="s">
        <v>244</v>
      </c>
      <c r="I84" s="274" t="s">
        <v>239</v>
      </c>
      <c r="J84" s="261"/>
      <c r="K84" s="262" t="s">
        <v>32</v>
      </c>
      <c r="L84" s="262"/>
      <c r="M84" s="262" t="s">
        <v>33</v>
      </c>
      <c r="N84" s="274" t="s">
        <v>240</v>
      </c>
      <c r="O84" s="275"/>
      <c r="P84" s="276"/>
      <c r="Q84" s="275"/>
    </row>
    <row r="85">
      <c r="A85" s="108" t="s">
        <v>251</v>
      </c>
      <c r="B85" s="256">
        <f>SUM(P89,P144,P168,P187,P293,P317) * PARAMS("L") / 1024</f>
        <v>11.81726074</v>
      </c>
      <c r="C85" s="257"/>
      <c r="D85" s="87"/>
      <c r="E85" s="266"/>
      <c r="F85" s="278"/>
      <c r="G85" s="279"/>
      <c r="H85" s="269" t="s">
        <v>246</v>
      </c>
      <c r="I85" s="271" t="s">
        <v>239</v>
      </c>
      <c r="J85" s="270"/>
      <c r="K85" s="271">
        <f t="shared" ref="K85:M85" si="13">K83/SHARDING(K84)</f>
        <v>512</v>
      </c>
      <c r="L85" s="271">
        <f t="shared" si="13"/>
        <v>1</v>
      </c>
      <c r="M85" s="271">
        <f t="shared" si="13"/>
        <v>3584</v>
      </c>
      <c r="N85" s="271" t="s">
        <v>240</v>
      </c>
      <c r="O85" s="280"/>
      <c r="P85" s="273">
        <f>SIZEOF_IN_MIB(J85:M85, $O82)</f>
        <v>3.5</v>
      </c>
      <c r="Q85" s="280"/>
      <c r="AG85" s="2"/>
    </row>
    <row r="86">
      <c r="A86" s="108" t="s">
        <v>252</v>
      </c>
      <c r="B86" s="265">
        <f>SUM(P391,P434) * PARAMS("L") / 1024</f>
        <v>20.015625</v>
      </c>
      <c r="C86" s="257"/>
      <c r="D86" s="87"/>
      <c r="E86" s="266"/>
      <c r="F86" s="259" t="s">
        <v>253</v>
      </c>
      <c r="G86" s="260"/>
      <c r="H86" s="274" t="s">
        <v>238</v>
      </c>
      <c r="I86" s="274" t="s">
        <v>239</v>
      </c>
      <c r="J86" s="261"/>
      <c r="K86" s="261"/>
      <c r="L86" s="286" t="s">
        <v>125</v>
      </c>
      <c r="M86" s="262" t="s">
        <v>142</v>
      </c>
      <c r="N86" s="274" t="s">
        <v>240</v>
      </c>
      <c r="O86" s="263" t="str">
        <f>EXTRACT_WEIGHT_DTYPE(PARAMS("attn_proj_dtype"))</f>
        <v>bf16</v>
      </c>
      <c r="P86" s="276"/>
      <c r="Q86" s="263" t="b">
        <v>0</v>
      </c>
      <c r="AP86" s="138"/>
      <c r="AQ86" s="138"/>
      <c r="AT86" s="149"/>
    </row>
    <row r="87">
      <c r="A87" s="198" t="s">
        <v>243</v>
      </c>
      <c r="B87" s="172"/>
      <c r="C87" s="257"/>
      <c r="D87" s="87"/>
      <c r="E87" s="266"/>
      <c r="F87" s="267"/>
      <c r="G87" s="268"/>
      <c r="H87" s="269" t="s">
        <v>242</v>
      </c>
      <c r="I87" s="271" t="s">
        <v>239</v>
      </c>
      <c r="J87" s="270"/>
      <c r="K87" s="270"/>
      <c r="L87" s="271">
        <f t="shared" ref="L87:M87" si="14">PARAMS(L86)</f>
        <v>7168</v>
      </c>
      <c r="M87" s="271">
        <f t="shared" si="14"/>
        <v>1536</v>
      </c>
      <c r="N87" s="271" t="s">
        <v>240</v>
      </c>
      <c r="O87" s="272"/>
      <c r="P87" s="273">
        <f>SIZEOF_IN_MIB(J87:M87, $O86)</f>
        <v>21</v>
      </c>
      <c r="Q87" s="272"/>
      <c r="AP87" s="142"/>
    </row>
    <row r="88">
      <c r="A88" s="108" t="s">
        <v>254</v>
      </c>
      <c r="B88" s="265">
        <f>B81/PARAMS("num_devices")</f>
        <v>42.890625</v>
      </c>
      <c r="C88" s="257"/>
      <c r="D88" s="87"/>
      <c r="E88" s="266"/>
      <c r="F88" s="267"/>
      <c r="G88" s="268"/>
      <c r="H88" s="274" t="s">
        <v>244</v>
      </c>
      <c r="I88" s="274" t="s">
        <v>239</v>
      </c>
      <c r="J88" s="261"/>
      <c r="K88" s="261"/>
      <c r="L88" s="262"/>
      <c r="M88" s="262" t="s">
        <v>33</v>
      </c>
      <c r="N88" s="274" t="s">
        <v>240</v>
      </c>
      <c r="O88" s="275"/>
      <c r="P88" s="276"/>
      <c r="Q88" s="275"/>
      <c r="AP88" s="138"/>
      <c r="AQ88" s="138"/>
      <c r="AT88" s="149"/>
    </row>
    <row r="89">
      <c r="A89" s="108" t="s">
        <v>255</v>
      </c>
      <c r="B89" s="265">
        <f>MAX(P89,P108,P136,P160,P179,P198,P247,P266,P285,P306,P349,P398,P471,P491)/1024</f>
        <v>0.01025390625</v>
      </c>
      <c r="C89" s="257"/>
      <c r="D89" s="87"/>
      <c r="E89" s="266"/>
      <c r="F89" s="278"/>
      <c r="G89" s="279"/>
      <c r="H89" s="271" t="s">
        <v>246</v>
      </c>
      <c r="I89" s="271" t="s">
        <v>239</v>
      </c>
      <c r="J89" s="270"/>
      <c r="K89" s="270"/>
      <c r="L89" s="271">
        <f t="shared" ref="L89:M89" si="15">L87/SHARDING(L88)</f>
        <v>7168</v>
      </c>
      <c r="M89" s="271">
        <f t="shared" si="15"/>
        <v>768</v>
      </c>
      <c r="N89" s="271" t="s">
        <v>240</v>
      </c>
      <c r="O89" s="280"/>
      <c r="P89" s="273">
        <f>SIZEOF_IN_MIB(J89:M89, $O86)</f>
        <v>10.5</v>
      </c>
      <c r="Q89" s="280"/>
    </row>
    <row r="90">
      <c r="A90" s="122" t="s">
        <v>256</v>
      </c>
      <c r="B90" s="287">
        <f>SUM(B85:B88)</f>
        <v>74.72351074</v>
      </c>
      <c r="C90" s="288" t="str">
        <f>"&lt;=" &amp; ($H$28) &amp; " (Capacity)?"</f>
        <v>#N/A</v>
      </c>
      <c r="D90" s="87"/>
      <c r="E90" s="266"/>
      <c r="F90" s="259" t="s">
        <v>257</v>
      </c>
      <c r="G90" s="260"/>
      <c r="H90" s="289" t="s">
        <v>238</v>
      </c>
      <c r="I90" s="289" t="s">
        <v>239</v>
      </c>
      <c r="J90" s="290"/>
      <c r="K90" s="195" t="s">
        <v>40</v>
      </c>
      <c r="L90" s="195" t="s">
        <v>38</v>
      </c>
      <c r="M90" s="195" t="s">
        <v>142</v>
      </c>
      <c r="N90" s="289" t="s">
        <v>240</v>
      </c>
      <c r="O90" s="291" t="s">
        <v>82</v>
      </c>
      <c r="P90" s="292"/>
      <c r="Q90" s="291" t="b">
        <v>0</v>
      </c>
    </row>
    <row r="91">
      <c r="A91" s="87"/>
      <c r="B91" s="87"/>
      <c r="C91" s="87"/>
      <c r="D91" s="87"/>
      <c r="E91" s="266"/>
      <c r="F91" s="267"/>
      <c r="G91" s="268"/>
      <c r="H91" s="195" t="s">
        <v>242</v>
      </c>
      <c r="I91" s="289" t="s">
        <v>239</v>
      </c>
      <c r="J91" s="290"/>
      <c r="K91" s="289">
        <f t="shared" ref="K91:M91" si="16">PARAMS(K90)</f>
        <v>4096</v>
      </c>
      <c r="L91" s="290">
        <f t="shared" si="16"/>
        <v>1</v>
      </c>
      <c r="M91" s="289">
        <f t="shared" si="16"/>
        <v>1536</v>
      </c>
      <c r="N91" s="289" t="s">
        <v>240</v>
      </c>
      <c r="O91" s="266"/>
      <c r="P91" s="292">
        <f>SIZEOF_IN_MIB(K91:M91, $O90)</f>
        <v>12</v>
      </c>
      <c r="Q91" s="266"/>
    </row>
    <row r="92">
      <c r="A92" s="87"/>
      <c r="B92" s="87"/>
      <c r="C92" s="87"/>
      <c r="D92" s="87"/>
      <c r="E92" s="266"/>
      <c r="F92" s="267"/>
      <c r="G92" s="268"/>
      <c r="H92" s="289" t="s">
        <v>244</v>
      </c>
      <c r="I92" s="289" t="s">
        <v>239</v>
      </c>
      <c r="J92" s="290"/>
      <c r="K92" s="195" t="s">
        <v>32</v>
      </c>
      <c r="L92" s="195"/>
      <c r="M92" s="195" t="s">
        <v>33</v>
      </c>
      <c r="N92" s="289" t="s">
        <v>240</v>
      </c>
      <c r="O92" s="266"/>
      <c r="P92" s="292"/>
      <c r="Q92" s="266"/>
    </row>
    <row r="93">
      <c r="A93" s="87"/>
      <c r="B93" s="87"/>
      <c r="C93" s="87"/>
      <c r="D93" s="87"/>
      <c r="E93" s="266"/>
      <c r="F93" s="278"/>
      <c r="G93" s="279"/>
      <c r="H93" s="289" t="s">
        <v>246</v>
      </c>
      <c r="I93" s="289" t="s">
        <v>239</v>
      </c>
      <c r="J93" s="290"/>
      <c r="K93" s="289">
        <f t="shared" ref="K93:M93" si="17">K91/SHARDING(K92)</f>
        <v>512</v>
      </c>
      <c r="L93" s="289">
        <f t="shared" si="17"/>
        <v>1</v>
      </c>
      <c r="M93" s="289">
        <f t="shared" si="17"/>
        <v>768</v>
      </c>
      <c r="N93" s="289" t="s">
        <v>240</v>
      </c>
      <c r="O93" s="277"/>
      <c r="P93" s="292">
        <f>SIZEOF_IN_MIB(K93:M93, $O90)</f>
        <v>0.75</v>
      </c>
      <c r="Q93" s="277"/>
    </row>
    <row r="94">
      <c r="A94" s="87"/>
      <c r="B94" s="87"/>
      <c r="C94" s="87"/>
      <c r="E94" s="266"/>
      <c r="F94" s="296" t="s">
        <v>258</v>
      </c>
      <c r="G94" s="297" t="s">
        <v>259</v>
      </c>
      <c r="H94" s="298" t="s">
        <v>238</v>
      </c>
      <c r="I94" s="290" t="s">
        <v>239</v>
      </c>
      <c r="J94" s="290" t="str">
        <f t="array" ref="J94:M97">J78:M81</f>
        <v/>
      </c>
      <c r="K94" s="195" t="s">
        <v>40</v>
      </c>
      <c r="L94" s="195" t="s">
        <v>38</v>
      </c>
      <c r="M94" s="299" t="s">
        <v>125</v>
      </c>
      <c r="N94" s="290" t="s">
        <v>240</v>
      </c>
      <c r="O94" s="291" t="str">
        <f>O82</f>
        <v>bf16</v>
      </c>
      <c r="P94" s="290"/>
      <c r="Q94" s="291"/>
    </row>
    <row r="95">
      <c r="A95" s="87"/>
      <c r="B95" s="87"/>
      <c r="C95" s="87"/>
      <c r="E95" s="266"/>
      <c r="F95" s="266"/>
      <c r="G95" s="266"/>
      <c r="H95" s="300" t="s">
        <v>242</v>
      </c>
      <c r="I95" s="290" t="s">
        <v>239</v>
      </c>
      <c r="J95" s="289"/>
      <c r="K95" s="290">
        <v>4096.0</v>
      </c>
      <c r="L95" s="290">
        <v>1.0</v>
      </c>
      <c r="M95" s="290">
        <v>7168.0</v>
      </c>
      <c r="N95" s="290" t="s">
        <v>240</v>
      </c>
      <c r="O95" s="266"/>
      <c r="P95" s="301">
        <f>SIZEOF_IN_MIB(J95:M95, O94)</f>
        <v>56</v>
      </c>
      <c r="Q95" s="266"/>
    </row>
    <row r="96">
      <c r="A96" s="87"/>
      <c r="B96" s="87"/>
      <c r="C96" s="87"/>
      <c r="E96" s="266"/>
      <c r="F96" s="266"/>
      <c r="G96" s="266"/>
      <c r="H96" s="300" t="s">
        <v>260</v>
      </c>
      <c r="I96" s="289" t="s">
        <v>239</v>
      </c>
      <c r="J96" s="290"/>
      <c r="K96" s="195" t="s">
        <v>32</v>
      </c>
      <c r="L96" s="195"/>
      <c r="M96" s="195" t="s">
        <v>33</v>
      </c>
      <c r="N96" s="289" t="s">
        <v>240</v>
      </c>
      <c r="O96" s="266"/>
      <c r="P96" s="301"/>
      <c r="Q96" s="266"/>
    </row>
    <row r="97">
      <c r="A97" s="87"/>
      <c r="B97" s="87"/>
      <c r="C97" s="87"/>
      <c r="E97" s="266"/>
      <c r="F97" s="266"/>
      <c r="G97" s="266"/>
      <c r="H97" s="302" t="s">
        <v>261</v>
      </c>
      <c r="I97" s="274" t="s">
        <v>239</v>
      </c>
      <c r="J97" s="261"/>
      <c r="K97" s="274">
        <v>512.0</v>
      </c>
      <c r="L97" s="274">
        <v>1.0</v>
      </c>
      <c r="M97" s="274">
        <v>3584.0</v>
      </c>
      <c r="N97" s="262" t="s">
        <v>240</v>
      </c>
      <c r="O97" s="275"/>
      <c r="P97" s="303">
        <f>SIZEOF_IN_MIB(J97:M97, O94)</f>
        <v>3.5</v>
      </c>
      <c r="Q97" s="275"/>
    </row>
    <row r="98">
      <c r="A98" s="87"/>
      <c r="B98" s="87"/>
      <c r="C98" s="87"/>
      <c r="E98" s="266"/>
      <c r="F98" s="266"/>
      <c r="G98" s="277"/>
      <c r="H98" s="304" t="s">
        <v>262</v>
      </c>
      <c r="I98" s="271" t="s">
        <v>239</v>
      </c>
      <c r="J98" s="270"/>
      <c r="K98" s="269" t="s">
        <v>32</v>
      </c>
      <c r="L98" s="269"/>
      <c r="M98" s="269"/>
      <c r="N98" s="271" t="s">
        <v>240</v>
      </c>
      <c r="O98" s="280"/>
      <c r="P98" s="305"/>
      <c r="Q98" s="280"/>
      <c r="R98" s="38"/>
      <c r="S98" s="38"/>
      <c r="AG98" s="38"/>
      <c r="AH98" s="38"/>
      <c r="AI98" s="38"/>
      <c r="AJ98" s="38"/>
      <c r="AK98" s="38"/>
      <c r="AL98" s="38"/>
      <c r="AM98" s="38"/>
      <c r="AN98" s="38"/>
      <c r="AO98" s="38"/>
      <c r="AP98" s="38"/>
      <c r="AQ98" s="38"/>
      <c r="AR98" s="38"/>
      <c r="AS98" s="38"/>
      <c r="AT98" s="38"/>
    </row>
    <row r="99">
      <c r="A99" s="87"/>
      <c r="B99" s="87"/>
      <c r="C99" s="87"/>
      <c r="E99" s="266"/>
      <c r="F99" s="266"/>
      <c r="G99" s="306" t="s">
        <v>263</v>
      </c>
      <c r="H99" s="307"/>
      <c r="I99" s="308"/>
      <c r="J99" s="308"/>
      <c r="K99" s="308"/>
      <c r="L99" s="309"/>
      <c r="M99" s="309"/>
      <c r="N99" s="309"/>
      <c r="O99" s="308"/>
      <c r="P99" s="310"/>
      <c r="Q99" s="308"/>
      <c r="R99" s="38"/>
      <c r="S99" s="38"/>
      <c r="AG99" s="38"/>
      <c r="AH99" s="38"/>
      <c r="AI99" s="38"/>
      <c r="AJ99" s="38"/>
      <c r="AK99" s="38"/>
      <c r="AL99" s="38"/>
      <c r="AM99" s="38"/>
      <c r="AN99" s="38"/>
      <c r="AO99" s="38"/>
      <c r="AP99" s="38"/>
      <c r="AQ99" s="38"/>
      <c r="AR99" s="38"/>
      <c r="AS99" s="38"/>
      <c r="AT99" s="38"/>
    </row>
    <row r="100">
      <c r="A100" s="87"/>
      <c r="B100" s="87"/>
      <c r="C100" s="87"/>
      <c r="E100" s="266"/>
      <c r="F100" s="266"/>
      <c r="G100" s="311" t="s">
        <v>264</v>
      </c>
      <c r="H100" s="312">
        <f>SHARDING(K96)*SHARDING(L96)*SHARDING(M96)</f>
        <v>16</v>
      </c>
      <c r="I100" s="313"/>
      <c r="J100" s="313"/>
      <c r="K100" s="313"/>
      <c r="L100" s="314"/>
      <c r="M100" s="314"/>
      <c r="N100" s="314"/>
      <c r="O100" s="313"/>
      <c r="P100" s="315"/>
      <c r="Q100" s="313"/>
      <c r="R100" s="38"/>
      <c r="S100" s="38"/>
      <c r="AG100" s="38"/>
      <c r="AH100" s="38"/>
      <c r="AI100" s="38"/>
      <c r="AJ100" s="38"/>
      <c r="AK100" s="38"/>
      <c r="AL100" s="38"/>
      <c r="AM100" s="38"/>
      <c r="AN100" s="38"/>
      <c r="AO100" s="38"/>
      <c r="AP100" s="38"/>
      <c r="AQ100" s="38"/>
      <c r="AR100" s="38"/>
      <c r="AS100" s="38"/>
      <c r="AT100" s="38"/>
    </row>
    <row r="101">
      <c r="A101" s="87"/>
      <c r="B101" s="87"/>
      <c r="C101" s="87"/>
      <c r="E101" s="266"/>
      <c r="F101" s="266"/>
      <c r="G101" s="311" t="s">
        <v>265</v>
      </c>
      <c r="H101" s="316">
        <f>P97 * (H100-1)</f>
        <v>52.5</v>
      </c>
      <c r="I101" s="222"/>
      <c r="J101" s="317"/>
      <c r="K101" s="317"/>
      <c r="L101" s="318"/>
      <c r="M101" s="318"/>
      <c r="N101" s="318"/>
      <c r="O101" s="317"/>
      <c r="P101" s="319"/>
      <c r="Q101" s="317"/>
      <c r="R101" s="38"/>
      <c r="S101" s="38"/>
      <c r="AG101" s="38"/>
      <c r="AH101" s="38"/>
      <c r="AI101" s="38"/>
      <c r="AJ101" s="38"/>
      <c r="AK101" s="38"/>
      <c r="AL101" s="38"/>
      <c r="AM101" s="38"/>
      <c r="AN101" s="38"/>
      <c r="AO101" s="38"/>
      <c r="AP101" s="38"/>
      <c r="AQ101" s="38"/>
      <c r="AR101" s="38"/>
      <c r="AS101" s="38"/>
      <c r="AT101" s="38"/>
    </row>
    <row r="102">
      <c r="A102" s="87"/>
      <c r="B102" s="87"/>
      <c r="C102" s="87"/>
      <c r="E102" s="266"/>
      <c r="F102" s="266"/>
      <c r="G102" s="320" t="s">
        <v>266</v>
      </c>
      <c r="H102" s="321">
        <f>H101*H100</f>
        <v>840</v>
      </c>
      <c r="I102" s="313"/>
      <c r="J102" s="305"/>
      <c r="K102" s="305"/>
      <c r="L102" s="314"/>
      <c r="M102" s="314"/>
      <c r="N102" s="314"/>
      <c r="O102" s="313"/>
      <c r="P102" s="315"/>
      <c r="Q102" s="313"/>
      <c r="R102" s="38"/>
      <c r="S102" s="38"/>
      <c r="AG102" s="38"/>
      <c r="AH102" s="38"/>
      <c r="AI102" s="38"/>
      <c r="AJ102" s="38"/>
      <c r="AK102" s="38"/>
      <c r="AL102" s="38"/>
      <c r="AM102" s="38"/>
      <c r="AN102" s="38"/>
      <c r="AO102" s="38"/>
      <c r="AP102" s="38"/>
      <c r="AQ102" s="38"/>
      <c r="AR102" s="38"/>
      <c r="AS102" s="38"/>
      <c r="AT102" s="38"/>
    </row>
    <row r="103">
      <c r="A103" s="87"/>
      <c r="B103" s="87"/>
      <c r="C103" s="87"/>
      <c r="E103" s="266"/>
      <c r="F103" s="266"/>
      <c r="G103" s="322" t="s">
        <v>267</v>
      </c>
      <c r="H103" s="323" t="str">
        <f>IFS(H100=8,12,
H100=4,4,
H100=2,1,
H100=1,0,
TRUE,NA())</f>
        <v>#N/A</v>
      </c>
      <c r="I103" s="317"/>
      <c r="J103" s="317"/>
      <c r="K103" s="317"/>
      <c r="L103" s="318"/>
      <c r="M103" s="318"/>
      <c r="N103" s="318"/>
      <c r="O103" s="317"/>
      <c r="P103" s="319"/>
      <c r="Q103" s="317"/>
      <c r="R103" s="38"/>
      <c r="S103" s="38"/>
      <c r="AG103" s="38"/>
      <c r="AH103" s="38"/>
      <c r="AI103" s="38"/>
      <c r="AJ103" s="38"/>
      <c r="AK103" s="38"/>
      <c r="AL103" s="38"/>
      <c r="AM103" s="38"/>
      <c r="AN103" s="38"/>
      <c r="AO103" s="38"/>
      <c r="AP103" s="38"/>
      <c r="AQ103" s="38"/>
      <c r="AR103" s="38"/>
      <c r="AS103" s="38"/>
      <c r="AT103" s="38"/>
    </row>
    <row r="104">
      <c r="A104" s="87"/>
      <c r="B104" s="87"/>
      <c r="C104" s="87"/>
      <c r="E104" s="266"/>
      <c r="F104" s="266"/>
      <c r="G104" s="198" t="s">
        <v>268</v>
      </c>
      <c r="H104" s="324">
        <v>1.0</v>
      </c>
      <c r="I104" s="325"/>
      <c r="J104" s="325"/>
      <c r="K104" s="325"/>
      <c r="L104" s="326"/>
      <c r="M104" s="326"/>
      <c r="N104" s="326"/>
      <c r="O104" s="325"/>
      <c r="P104" s="327"/>
      <c r="Q104" s="325"/>
      <c r="R104" s="38"/>
      <c r="S104" s="38"/>
      <c r="AG104" s="38"/>
      <c r="AH104" s="38"/>
      <c r="AI104" s="38"/>
      <c r="AJ104" s="38"/>
      <c r="AK104" s="38"/>
      <c r="AL104" s="38"/>
      <c r="AM104" s="38"/>
      <c r="AN104" s="38"/>
      <c r="AO104" s="38"/>
      <c r="AP104" s="38"/>
      <c r="AQ104" s="38"/>
      <c r="AR104" s="38"/>
      <c r="AS104" s="38"/>
      <c r="AT104" s="38"/>
    </row>
    <row r="105">
      <c r="A105" s="87"/>
      <c r="B105" s="87"/>
      <c r="C105" s="87"/>
      <c r="E105" s="266"/>
      <c r="F105" s="266"/>
      <c r="G105" s="328" t="s">
        <v>269</v>
      </c>
      <c r="H105" s="329" t="str">
        <f>ALL_GATHER_CHIP2CHIP_TIME_MS2(H102 * H104, H103)</f>
        <v>#N/A</v>
      </c>
      <c r="I105" s="330"/>
      <c r="J105" s="330"/>
      <c r="K105" s="330"/>
      <c r="L105" s="331"/>
      <c r="M105" s="331"/>
      <c r="N105" s="331"/>
      <c r="O105" s="330"/>
      <c r="P105" s="332"/>
      <c r="Q105" s="330"/>
      <c r="R105" s="38"/>
      <c r="S105" s="38"/>
      <c r="AG105" s="38"/>
      <c r="AH105" s="38"/>
      <c r="AI105" s="38"/>
      <c r="AJ105" s="38"/>
      <c r="AK105" s="38"/>
      <c r="AL105" s="38"/>
      <c r="AM105" s="38"/>
      <c r="AN105" s="38"/>
      <c r="AO105" s="38"/>
      <c r="AP105" s="38"/>
      <c r="AQ105" s="38"/>
      <c r="AR105" s="38"/>
      <c r="AS105" s="38"/>
      <c r="AT105" s="38"/>
    </row>
    <row r="106">
      <c r="A106" s="87"/>
      <c r="B106" s="87"/>
      <c r="C106" s="87"/>
      <c r="E106" s="266"/>
      <c r="F106" s="266"/>
      <c r="G106" s="320"/>
      <c r="H106" s="333"/>
      <c r="I106" s="325"/>
      <c r="J106" s="325"/>
      <c r="K106" s="325"/>
      <c r="L106" s="326"/>
      <c r="M106" s="326"/>
      <c r="N106" s="326"/>
      <c r="O106" s="325"/>
      <c r="P106" s="327"/>
      <c r="Q106" s="325"/>
      <c r="R106" s="38"/>
      <c r="S106" s="38"/>
      <c r="AG106" s="38"/>
      <c r="AH106" s="38"/>
      <c r="AI106" s="38"/>
      <c r="AJ106" s="38"/>
      <c r="AK106" s="38"/>
      <c r="AL106" s="38"/>
      <c r="AM106" s="38"/>
      <c r="AN106" s="38"/>
      <c r="AO106" s="38"/>
      <c r="AP106" s="38"/>
      <c r="AQ106" s="38"/>
      <c r="AR106" s="38"/>
      <c r="AS106" s="38"/>
      <c r="AT106" s="38"/>
    </row>
    <row r="107">
      <c r="A107" s="87"/>
      <c r="B107" s="87"/>
      <c r="C107" s="87"/>
      <c r="E107" s="266"/>
      <c r="F107" s="266"/>
      <c r="G107" s="306" t="s">
        <v>270</v>
      </c>
      <c r="H107" s="307"/>
      <c r="I107" s="308"/>
      <c r="J107" s="308"/>
      <c r="K107" s="308"/>
      <c r="L107" s="309"/>
      <c r="M107" s="309"/>
      <c r="N107" s="309"/>
      <c r="O107" s="308"/>
      <c r="P107" s="310"/>
      <c r="Q107" s="308"/>
      <c r="R107" s="38"/>
      <c r="S107" s="38"/>
      <c r="AG107" s="38"/>
      <c r="AH107" s="38"/>
      <c r="AI107" s="38"/>
      <c r="AJ107" s="38"/>
      <c r="AK107" s="38"/>
      <c r="AL107" s="38"/>
      <c r="AM107" s="38"/>
      <c r="AN107" s="38"/>
      <c r="AO107" s="38"/>
      <c r="AP107" s="38"/>
      <c r="AQ107" s="38"/>
      <c r="AR107" s="38"/>
      <c r="AS107" s="38"/>
      <c r="AT107" s="38"/>
    </row>
    <row r="108">
      <c r="A108" s="87"/>
      <c r="B108" s="87"/>
      <c r="C108" s="87"/>
      <c r="E108" s="266"/>
      <c r="F108" s="266"/>
      <c r="G108" s="334" t="s">
        <v>271</v>
      </c>
      <c r="H108" s="335" t="s">
        <v>264</v>
      </c>
      <c r="I108" s="305"/>
      <c r="J108" s="336" t="str">
        <f>SHARDING(K96)*SHARDING(L96)*SHARDING(M96)/HW_SPEC("# of TensorCore per Chip")</f>
        <v>#N/A</v>
      </c>
      <c r="K108" s="325"/>
      <c r="L108" s="326"/>
      <c r="M108" s="326"/>
      <c r="N108" s="326"/>
      <c r="O108" s="325"/>
      <c r="P108" s="327"/>
      <c r="Q108" s="325"/>
      <c r="R108" s="38"/>
      <c r="S108" s="38"/>
      <c r="AG108" s="38"/>
      <c r="AH108" s="38"/>
      <c r="AI108" s="38"/>
      <c r="AJ108" s="38"/>
      <c r="AK108" s="38"/>
      <c r="AL108" s="38"/>
      <c r="AM108" s="38"/>
      <c r="AN108" s="38"/>
      <c r="AO108" s="38"/>
      <c r="AP108" s="38"/>
      <c r="AQ108" s="38"/>
      <c r="AR108" s="38"/>
      <c r="AS108" s="38"/>
      <c r="AT108" s="38"/>
    </row>
    <row r="109">
      <c r="A109" s="87"/>
      <c r="B109" s="87"/>
      <c r="C109" s="87"/>
      <c r="E109" s="266"/>
      <c r="F109" s="266"/>
      <c r="G109" s="266"/>
      <c r="H109" s="311" t="s">
        <v>265</v>
      </c>
      <c r="I109" s="172"/>
      <c r="J109" s="337" t="str">
        <f>P97 * HW_SPEC("# of TensorCore per Chip") * (J108-1)</f>
        <v>#N/A</v>
      </c>
      <c r="K109" s="338"/>
      <c r="L109" s="339"/>
      <c r="M109" s="339"/>
      <c r="N109" s="339"/>
      <c r="O109" s="338"/>
      <c r="P109" s="340"/>
      <c r="Q109" s="338"/>
      <c r="R109" s="38"/>
      <c r="S109" s="38"/>
      <c r="AG109" s="38"/>
      <c r="AH109" s="38"/>
      <c r="AI109" s="38"/>
      <c r="AJ109" s="38"/>
      <c r="AK109" s="38"/>
      <c r="AL109" s="38"/>
      <c r="AM109" s="38"/>
      <c r="AN109" s="38"/>
      <c r="AO109" s="38"/>
      <c r="AP109" s="38"/>
      <c r="AQ109" s="38"/>
      <c r="AR109" s="38"/>
      <c r="AS109" s="38"/>
      <c r="AT109" s="38"/>
    </row>
    <row r="110">
      <c r="A110" s="87"/>
      <c r="B110" s="87"/>
      <c r="C110" s="87"/>
      <c r="E110" s="266"/>
      <c r="F110" s="266"/>
      <c r="G110" s="266"/>
      <c r="H110" s="320" t="s">
        <v>266</v>
      </c>
      <c r="I110" s="172"/>
      <c r="J110" s="337" t="str">
        <f>J109*J108</f>
        <v>#N/A</v>
      </c>
      <c r="K110" s="338"/>
      <c r="L110" s="339"/>
      <c r="M110" s="339"/>
      <c r="N110" s="339"/>
      <c r="O110" s="338"/>
      <c r="P110" s="340"/>
      <c r="Q110" s="338"/>
      <c r="R110" s="38"/>
      <c r="S110" s="38"/>
      <c r="AG110" s="38"/>
      <c r="AH110" s="38"/>
      <c r="AI110" s="38"/>
      <c r="AJ110" s="38"/>
      <c r="AK110" s="38"/>
      <c r="AL110" s="38"/>
      <c r="AM110" s="38"/>
      <c r="AN110" s="38"/>
      <c r="AO110" s="38"/>
      <c r="AP110" s="38"/>
      <c r="AQ110" s="38"/>
      <c r="AR110" s="38"/>
      <c r="AS110" s="38"/>
      <c r="AT110" s="38"/>
    </row>
    <row r="111">
      <c r="A111" s="87"/>
      <c r="B111" s="87"/>
      <c r="C111" s="87"/>
      <c r="E111" s="266"/>
      <c r="F111" s="266"/>
      <c r="G111" s="266"/>
      <c r="H111" s="322" t="s">
        <v>267</v>
      </c>
      <c r="I111" s="172"/>
      <c r="J111" s="341" t="str">
        <f>IFS(J108=8,12,
J108=4,4,
J108=2,1,
J108=1,0,
TRUE,NA())</f>
        <v>#N/A</v>
      </c>
      <c r="K111" s="338"/>
      <c r="L111" s="339"/>
      <c r="M111" s="339"/>
      <c r="N111" s="339"/>
      <c r="O111" s="338"/>
      <c r="P111" s="340"/>
      <c r="Q111" s="338"/>
      <c r="R111" s="38"/>
      <c r="S111" s="38"/>
      <c r="AG111" s="38"/>
      <c r="AH111" s="38"/>
      <c r="AI111" s="38"/>
      <c r="AJ111" s="38"/>
      <c r="AK111" s="38"/>
      <c r="AL111" s="38"/>
      <c r="AM111" s="38"/>
      <c r="AN111" s="38"/>
      <c r="AO111" s="38"/>
      <c r="AP111" s="38"/>
      <c r="AQ111" s="38"/>
      <c r="AR111" s="38"/>
      <c r="AS111" s="38"/>
      <c r="AT111" s="38"/>
    </row>
    <row r="112">
      <c r="A112" s="87"/>
      <c r="B112" s="87"/>
      <c r="C112" s="87"/>
      <c r="E112" s="266"/>
      <c r="F112" s="266"/>
      <c r="G112" s="266"/>
      <c r="H112" s="198" t="s">
        <v>268</v>
      </c>
      <c r="I112" s="172"/>
      <c r="J112" s="342">
        <v>2.0</v>
      </c>
      <c r="K112" s="338"/>
      <c r="L112" s="339"/>
      <c r="M112" s="339"/>
      <c r="N112" s="339"/>
      <c r="O112" s="338"/>
      <c r="P112" s="340"/>
      <c r="Q112" s="338"/>
      <c r="R112" s="38"/>
      <c r="S112" s="38"/>
      <c r="AG112" s="38"/>
      <c r="AH112" s="38"/>
      <c r="AI112" s="38"/>
      <c r="AJ112" s="38"/>
      <c r="AK112" s="38"/>
      <c r="AL112" s="38"/>
      <c r="AM112" s="38"/>
      <c r="AN112" s="38"/>
      <c r="AO112" s="38"/>
      <c r="AP112" s="38"/>
      <c r="AQ112" s="38"/>
      <c r="AR112" s="38"/>
      <c r="AS112" s="38"/>
      <c r="AT112" s="38"/>
    </row>
    <row r="113">
      <c r="A113" s="87"/>
      <c r="B113" s="87"/>
      <c r="C113" s="87"/>
      <c r="E113" s="266"/>
      <c r="F113" s="266"/>
      <c r="G113" s="277"/>
      <c r="H113" s="311" t="s">
        <v>269</v>
      </c>
      <c r="I113" s="172"/>
      <c r="J113" s="343" t="str">
        <f>ALL_GATHER_CHIP2CHIP_TIME_MS2(J110 * J112, J111)</f>
        <v>#N/A</v>
      </c>
      <c r="K113" s="338"/>
      <c r="L113" s="339"/>
      <c r="M113" s="339"/>
      <c r="N113" s="339"/>
      <c r="O113" s="338"/>
      <c r="P113" s="340"/>
      <c r="Q113" s="338"/>
      <c r="R113" s="38"/>
      <c r="S113" s="38"/>
      <c r="AG113" s="38"/>
      <c r="AH113" s="38"/>
      <c r="AI113" s="38"/>
      <c r="AJ113" s="38"/>
      <c r="AK113" s="38"/>
      <c r="AL113" s="38"/>
      <c r="AM113" s="38"/>
      <c r="AN113" s="38"/>
      <c r="AO113" s="38"/>
      <c r="AP113" s="38"/>
      <c r="AQ113" s="38"/>
      <c r="AR113" s="38"/>
      <c r="AS113" s="38"/>
      <c r="AT113" s="38"/>
    </row>
    <row r="114">
      <c r="A114" s="87"/>
      <c r="B114" s="87"/>
      <c r="C114" s="87"/>
      <c r="E114" s="266"/>
      <c r="F114" s="266"/>
      <c r="G114" s="334" t="s">
        <v>272</v>
      </c>
      <c r="H114" s="322" t="s">
        <v>264</v>
      </c>
      <c r="I114" s="344"/>
      <c r="J114" s="345" t="str">
        <f>HW_SPEC("# of TensorCore per Chip")</f>
        <v>#N/A</v>
      </c>
      <c r="K114" s="338"/>
      <c r="L114" s="339"/>
      <c r="M114" s="339"/>
      <c r="N114" s="339"/>
      <c r="O114" s="338"/>
      <c r="P114" s="340"/>
      <c r="Q114" s="338"/>
      <c r="R114" s="38"/>
      <c r="S114" s="38"/>
      <c r="AG114" s="38"/>
      <c r="AH114" s="38"/>
      <c r="AI114" s="38"/>
      <c r="AJ114" s="38"/>
      <c r="AK114" s="38"/>
      <c r="AL114" s="38"/>
      <c r="AM114" s="38"/>
      <c r="AN114" s="38"/>
      <c r="AO114" s="38"/>
      <c r="AP114" s="38"/>
      <c r="AQ114" s="38"/>
      <c r="AR114" s="38"/>
      <c r="AS114" s="38"/>
      <c r="AT114" s="38"/>
    </row>
    <row r="115">
      <c r="A115" s="87"/>
      <c r="B115" s="87"/>
      <c r="C115" s="87"/>
      <c r="E115" s="266"/>
      <c r="F115" s="266"/>
      <c r="G115" s="266"/>
      <c r="H115" s="322" t="s">
        <v>265</v>
      </c>
      <c r="I115" s="344"/>
      <c r="J115" s="337" t="str">
        <f>P81 / J114 * (J114-1)</f>
        <v>#N/A</v>
      </c>
      <c r="K115" s="338"/>
      <c r="L115" s="339"/>
      <c r="M115" s="339"/>
      <c r="N115" s="339"/>
      <c r="O115" s="338"/>
      <c r="P115" s="340"/>
      <c r="Q115" s="338"/>
      <c r="R115" s="38"/>
      <c r="S115" s="38"/>
      <c r="AG115" s="38"/>
      <c r="AH115" s="38"/>
      <c r="AI115" s="38"/>
      <c r="AJ115" s="38"/>
      <c r="AK115" s="38"/>
      <c r="AL115" s="38"/>
      <c r="AM115" s="38"/>
      <c r="AN115" s="38"/>
      <c r="AO115" s="38"/>
      <c r="AP115" s="38"/>
      <c r="AQ115" s="38"/>
      <c r="AR115" s="38"/>
      <c r="AS115" s="38"/>
      <c r="AT115" s="38"/>
    </row>
    <row r="116">
      <c r="A116" s="87"/>
      <c r="B116" s="87"/>
      <c r="C116" s="87"/>
      <c r="E116" s="266"/>
      <c r="F116" s="266"/>
      <c r="G116" s="266"/>
      <c r="H116" s="322" t="s">
        <v>266</v>
      </c>
      <c r="I116" s="344"/>
      <c r="J116" s="337" t="str">
        <f>J115*J114</f>
        <v>#N/A</v>
      </c>
      <c r="K116" s="338"/>
      <c r="L116" s="339"/>
      <c r="M116" s="339"/>
      <c r="N116" s="339"/>
      <c r="O116" s="338"/>
      <c r="P116" s="340"/>
      <c r="Q116" s="338"/>
      <c r="R116" s="346"/>
      <c r="S116" s="346"/>
      <c r="AG116" s="38"/>
      <c r="AH116" s="38"/>
      <c r="AI116" s="38"/>
      <c r="AJ116" s="38"/>
      <c r="AK116" s="38"/>
      <c r="AL116" s="38"/>
      <c r="AM116" s="38"/>
      <c r="AN116" s="38"/>
      <c r="AO116" s="38"/>
      <c r="AP116" s="38"/>
      <c r="AQ116" s="38"/>
      <c r="AR116" s="38"/>
      <c r="AS116" s="38"/>
      <c r="AT116" s="38"/>
    </row>
    <row r="117">
      <c r="A117" s="87"/>
      <c r="B117" s="87"/>
      <c r="C117" s="87"/>
      <c r="E117" s="266"/>
      <c r="F117" s="266"/>
      <c r="G117" s="266"/>
      <c r="H117" s="322" t="s">
        <v>269</v>
      </c>
      <c r="I117" s="344"/>
      <c r="J117" s="347" t="str">
        <f>ALL_GATHER_CORE2CORE_TIME_MS(J116)</f>
        <v>#N/A</v>
      </c>
      <c r="K117" s="338"/>
      <c r="L117" s="339"/>
      <c r="M117" s="339"/>
      <c r="N117" s="339"/>
      <c r="O117" s="338"/>
      <c r="P117" s="340"/>
      <c r="Q117" s="338"/>
      <c r="R117" s="346"/>
      <c r="S117" s="346"/>
      <c r="AG117" s="38"/>
      <c r="AH117" s="38"/>
      <c r="AI117" s="38"/>
      <c r="AJ117" s="38"/>
      <c r="AK117" s="38"/>
      <c r="AL117" s="38"/>
      <c r="AM117" s="38"/>
      <c r="AN117" s="38"/>
      <c r="AO117" s="38"/>
      <c r="AP117" s="38"/>
      <c r="AQ117" s="38"/>
      <c r="AR117" s="38"/>
      <c r="AS117" s="38"/>
      <c r="AT117" s="38"/>
    </row>
    <row r="118">
      <c r="A118" s="87"/>
      <c r="B118" s="87"/>
      <c r="C118" s="87"/>
      <c r="E118" s="266"/>
      <c r="F118" s="266"/>
      <c r="G118" s="277"/>
      <c r="H118" s="320" t="s">
        <v>273</v>
      </c>
      <c r="I118" s="172"/>
      <c r="J118" s="347" t="str">
        <f>J117/J108</f>
        <v>#N/A</v>
      </c>
      <c r="K118" s="338"/>
      <c r="L118" s="339"/>
      <c r="M118" s="339"/>
      <c r="N118" s="339"/>
      <c r="O118" s="338"/>
      <c r="P118" s="340"/>
      <c r="Q118" s="338"/>
      <c r="R118" s="346"/>
      <c r="S118" s="346"/>
      <c r="AG118" s="38"/>
      <c r="AH118" s="38"/>
      <c r="AI118" s="38"/>
      <c r="AJ118" s="38"/>
      <c r="AK118" s="38"/>
      <c r="AL118" s="38"/>
      <c r="AM118" s="38"/>
      <c r="AN118" s="38"/>
      <c r="AO118" s="38"/>
      <c r="AP118" s="38"/>
      <c r="AQ118" s="38"/>
      <c r="AR118" s="38"/>
      <c r="AS118" s="38"/>
      <c r="AT118" s="38"/>
    </row>
    <row r="119">
      <c r="A119" s="87"/>
      <c r="B119" s="87"/>
      <c r="C119" s="87"/>
      <c r="E119" s="266"/>
      <c r="F119" s="266"/>
      <c r="G119" s="328" t="s">
        <v>274</v>
      </c>
      <c r="H119" s="348" t="str">
        <f>J113+J118</f>
        <v>#N/A</v>
      </c>
      <c r="I119" s="172"/>
      <c r="J119" s="343"/>
      <c r="K119" s="338"/>
      <c r="L119" s="339"/>
      <c r="M119" s="339"/>
      <c r="N119" s="339"/>
      <c r="O119" s="338"/>
      <c r="P119" s="340"/>
      <c r="Q119" s="338"/>
      <c r="R119" s="346"/>
      <c r="S119" s="346"/>
      <c r="AG119" s="38"/>
      <c r="AH119" s="38"/>
      <c r="AI119" s="38"/>
      <c r="AJ119" s="38"/>
      <c r="AK119" s="38"/>
      <c r="AL119" s="38"/>
      <c r="AM119" s="38"/>
      <c r="AN119" s="38"/>
      <c r="AO119" s="38"/>
      <c r="AP119" s="38"/>
      <c r="AQ119" s="38"/>
      <c r="AR119" s="38"/>
      <c r="AS119" s="38"/>
      <c r="AT119" s="38"/>
    </row>
    <row r="120">
      <c r="A120" s="87"/>
      <c r="B120" s="87"/>
      <c r="C120" s="87"/>
      <c r="E120" s="266"/>
      <c r="F120" s="266"/>
      <c r="G120" s="320"/>
      <c r="H120" s="348"/>
      <c r="I120" s="172"/>
      <c r="J120" s="343"/>
      <c r="K120" s="338"/>
      <c r="L120" s="339"/>
      <c r="M120" s="339"/>
      <c r="N120" s="339"/>
      <c r="O120" s="338"/>
      <c r="P120" s="340"/>
      <c r="Q120" s="338"/>
      <c r="R120" s="346"/>
      <c r="S120" s="346"/>
      <c r="AG120" s="38"/>
      <c r="AH120" s="38"/>
      <c r="AI120" s="38"/>
      <c r="AJ120" s="38"/>
      <c r="AK120" s="38"/>
      <c r="AL120" s="38"/>
      <c r="AM120" s="38"/>
      <c r="AN120" s="38"/>
      <c r="AO120" s="38"/>
      <c r="AP120" s="38"/>
      <c r="AQ120" s="38"/>
      <c r="AR120" s="38"/>
      <c r="AS120" s="38"/>
      <c r="AT120" s="38"/>
    </row>
    <row r="121">
      <c r="A121" s="87"/>
      <c r="B121" s="87"/>
      <c r="C121" s="87"/>
      <c r="E121" s="266"/>
      <c r="F121" s="266"/>
      <c r="G121" s="320"/>
      <c r="H121" s="348"/>
      <c r="I121" s="172"/>
      <c r="J121" s="343"/>
      <c r="K121" s="338"/>
      <c r="L121" s="339"/>
      <c r="M121" s="339"/>
      <c r="N121" s="339"/>
      <c r="O121" s="338"/>
      <c r="P121" s="340"/>
      <c r="Q121" s="338"/>
      <c r="R121" s="346"/>
      <c r="S121" s="346"/>
      <c r="AG121" s="38"/>
      <c r="AH121" s="38"/>
      <c r="AI121" s="38"/>
      <c r="AJ121" s="38"/>
      <c r="AK121" s="38"/>
      <c r="AL121" s="38"/>
      <c r="AM121" s="38"/>
      <c r="AN121" s="38"/>
      <c r="AO121" s="38"/>
      <c r="AP121" s="38"/>
      <c r="AQ121" s="38"/>
      <c r="AR121" s="38"/>
      <c r="AS121" s="38"/>
      <c r="AT121" s="38"/>
    </row>
    <row r="122">
      <c r="A122" s="87"/>
      <c r="B122" s="87"/>
      <c r="C122" s="87"/>
      <c r="E122" s="266"/>
      <c r="F122" s="266"/>
      <c r="G122" s="483" t="s">
        <v>779</v>
      </c>
      <c r="H122" s="898" t="s">
        <v>276</v>
      </c>
      <c r="I122" s="504"/>
      <c r="J122" s="307"/>
      <c r="K122" s="899"/>
      <c r="L122" s="900"/>
      <c r="M122" s="900"/>
      <c r="N122" s="900"/>
      <c r="O122" s="899"/>
      <c r="P122" s="901"/>
      <c r="Q122" s="899"/>
      <c r="R122" s="346"/>
      <c r="S122" s="346"/>
      <c r="AG122" s="38"/>
      <c r="AH122" s="38"/>
      <c r="AI122" s="38"/>
      <c r="AJ122" s="38"/>
      <c r="AK122" s="38"/>
      <c r="AL122" s="38"/>
      <c r="AM122" s="38"/>
      <c r="AN122" s="38"/>
      <c r="AO122" s="38"/>
      <c r="AP122" s="38"/>
      <c r="AQ122" s="38"/>
      <c r="AR122" s="38"/>
      <c r="AS122" s="38"/>
      <c r="AT122" s="38"/>
    </row>
    <row r="123">
      <c r="A123" s="87"/>
      <c r="B123" s="87"/>
      <c r="C123" s="87"/>
      <c r="E123" s="266"/>
      <c r="F123" s="266"/>
      <c r="G123" s="194" t="s">
        <v>277</v>
      </c>
      <c r="H123" s="902" t="str">
        <f>M80</f>
        <v>data</v>
      </c>
      <c r="I123" s="172"/>
      <c r="J123" s="343"/>
      <c r="K123" s="338"/>
      <c r="L123" s="339"/>
      <c r="M123" s="339"/>
      <c r="N123" s="339"/>
      <c r="O123" s="338"/>
      <c r="P123" s="340"/>
      <c r="Q123" s="338"/>
      <c r="R123" s="346"/>
      <c r="S123" s="346"/>
      <c r="AG123" s="38"/>
      <c r="AH123" s="38"/>
      <c r="AI123" s="38"/>
      <c r="AJ123" s="38"/>
      <c r="AK123" s="38"/>
      <c r="AL123" s="38"/>
      <c r="AM123" s="38"/>
      <c r="AN123" s="38"/>
      <c r="AO123" s="38"/>
      <c r="AP123" s="38"/>
      <c r="AQ123" s="38"/>
      <c r="AR123" s="38"/>
      <c r="AS123" s="38"/>
      <c r="AT123" s="38"/>
    </row>
    <row r="124">
      <c r="A124" s="87"/>
      <c r="B124" s="87"/>
      <c r="C124" s="87"/>
      <c r="E124" s="266"/>
      <c r="F124" s="266"/>
      <c r="G124" s="384" t="s">
        <v>278</v>
      </c>
      <c r="H124" s="322" t="s">
        <v>264</v>
      </c>
      <c r="I124" s="344"/>
      <c r="J124" s="345" t="str">
        <f>HW_SPEC("# of TensorCore per Chip")</f>
        <v>#N/A</v>
      </c>
      <c r="K124" s="338"/>
      <c r="L124" s="339"/>
      <c r="M124" s="339"/>
      <c r="N124" s="339"/>
      <c r="O124" s="338"/>
      <c r="P124" s="340"/>
      <c r="Q124" s="338"/>
      <c r="R124" s="346"/>
      <c r="S124" s="346"/>
      <c r="AG124" s="38"/>
      <c r="AH124" s="38"/>
      <c r="AI124" s="38"/>
      <c r="AJ124" s="38"/>
      <c r="AK124" s="38"/>
      <c r="AL124" s="38"/>
      <c r="AM124" s="38"/>
      <c r="AN124" s="38"/>
      <c r="AO124" s="38"/>
      <c r="AP124" s="38"/>
      <c r="AQ124" s="38"/>
      <c r="AR124" s="38"/>
      <c r="AS124" s="38"/>
      <c r="AT124" s="38"/>
    </row>
    <row r="125">
      <c r="A125" s="87"/>
      <c r="B125" s="87"/>
      <c r="C125" s="87"/>
      <c r="E125" s="266"/>
      <c r="F125" s="266"/>
      <c r="G125" s="266"/>
      <c r="H125" s="322" t="s">
        <v>265</v>
      </c>
      <c r="I125" s="344"/>
      <c r="J125" s="337" t="str">
        <f>P85 * (J124-1)</f>
        <v>#N/A</v>
      </c>
      <c r="K125" s="338"/>
      <c r="L125" s="339"/>
      <c r="M125" s="339"/>
      <c r="N125" s="339"/>
      <c r="O125" s="338"/>
      <c r="P125" s="340"/>
      <c r="Q125" s="338"/>
      <c r="R125" s="346"/>
      <c r="S125" s="346"/>
      <c r="AG125" s="38"/>
      <c r="AH125" s="38"/>
      <c r="AI125" s="38"/>
      <c r="AJ125" s="38"/>
      <c r="AK125" s="38"/>
      <c r="AL125" s="38"/>
      <c r="AM125" s="38"/>
      <c r="AN125" s="38"/>
      <c r="AO125" s="38"/>
      <c r="AP125" s="38"/>
      <c r="AQ125" s="38"/>
      <c r="AR125" s="38"/>
      <c r="AS125" s="38"/>
      <c r="AT125" s="38"/>
    </row>
    <row r="126">
      <c r="A126" s="87"/>
      <c r="B126" s="87"/>
      <c r="C126" s="87"/>
      <c r="E126" s="266"/>
      <c r="F126" s="266"/>
      <c r="G126" s="266"/>
      <c r="H126" s="322" t="s">
        <v>266</v>
      </c>
      <c r="I126" s="344"/>
      <c r="J126" s="337" t="str">
        <f>J125*J124</f>
        <v>#N/A</v>
      </c>
      <c r="K126" s="338"/>
      <c r="L126" s="339"/>
      <c r="M126" s="339"/>
      <c r="N126" s="339"/>
      <c r="O126" s="338"/>
      <c r="P126" s="340"/>
      <c r="Q126" s="338"/>
      <c r="R126" s="346"/>
      <c r="S126" s="346"/>
      <c r="AG126" s="38"/>
      <c r="AH126" s="38"/>
      <c r="AI126" s="38"/>
      <c r="AJ126" s="38"/>
      <c r="AK126" s="38"/>
      <c r="AL126" s="38"/>
      <c r="AM126" s="38"/>
      <c r="AN126" s="38"/>
      <c r="AO126" s="38"/>
      <c r="AP126" s="38"/>
      <c r="AQ126" s="38"/>
      <c r="AR126" s="38"/>
      <c r="AS126" s="38"/>
      <c r="AT126" s="38"/>
    </row>
    <row r="127">
      <c r="A127" s="87"/>
      <c r="B127" s="87"/>
      <c r="C127" s="87"/>
      <c r="E127" s="266"/>
      <c r="F127" s="266"/>
      <c r="G127" s="277"/>
      <c r="H127" s="322" t="s">
        <v>269</v>
      </c>
      <c r="I127" s="344"/>
      <c r="J127" s="347" t="str">
        <f>ALL_GATHER_CORE2CORE_TIME_MS(J126)</f>
        <v>#N/A</v>
      </c>
      <c r="K127" s="338"/>
      <c r="L127" s="339"/>
      <c r="M127" s="339"/>
      <c r="N127" s="339"/>
      <c r="O127" s="338"/>
      <c r="P127" s="340"/>
      <c r="Q127" s="338"/>
      <c r="R127" s="346"/>
      <c r="S127" s="346"/>
      <c r="AG127" s="38"/>
      <c r="AH127" s="38"/>
      <c r="AI127" s="38"/>
      <c r="AJ127" s="38"/>
      <c r="AK127" s="38"/>
      <c r="AL127" s="38"/>
      <c r="AM127" s="38"/>
      <c r="AN127" s="38"/>
      <c r="AO127" s="38"/>
      <c r="AP127" s="38"/>
      <c r="AQ127" s="38"/>
      <c r="AR127" s="38"/>
      <c r="AS127" s="38"/>
      <c r="AT127" s="38"/>
    </row>
    <row r="128">
      <c r="A128" s="87"/>
      <c r="B128" s="87"/>
      <c r="C128" s="87"/>
      <c r="E128" s="266"/>
      <c r="F128" s="266"/>
      <c r="G128" s="369" t="s">
        <v>280</v>
      </c>
      <c r="H128" s="555" t="s">
        <v>779</v>
      </c>
      <c r="I128" s="371"/>
      <c r="J128" s="371"/>
      <c r="K128" s="308"/>
      <c r="L128" s="309"/>
      <c r="M128" s="309"/>
      <c r="N128" s="309"/>
      <c r="O128" s="308"/>
      <c r="P128" s="310"/>
      <c r="Q128" s="308"/>
      <c r="R128" s="346"/>
      <c r="S128" s="346"/>
      <c r="AG128" s="38"/>
      <c r="AH128" s="38"/>
      <c r="AI128" s="38"/>
      <c r="AJ128" s="38"/>
      <c r="AK128" s="38"/>
      <c r="AL128" s="38"/>
      <c r="AM128" s="38"/>
      <c r="AN128" s="38"/>
      <c r="AO128" s="38"/>
      <c r="AP128" s="38"/>
      <c r="AQ128" s="38"/>
      <c r="AR128" s="38"/>
      <c r="AS128" s="38"/>
      <c r="AT128" s="38"/>
    </row>
    <row r="129">
      <c r="A129" s="87"/>
      <c r="B129" s="87"/>
      <c r="C129" s="87"/>
      <c r="E129" s="266"/>
      <c r="F129" s="266"/>
      <c r="G129" s="372" t="s">
        <v>282</v>
      </c>
      <c r="H129" s="373" t="str">
        <f>IFS(H128=G99,H105,
H128=G107, H119,
H128=G122,J127,
TRUE,0)</f>
        <v>#N/A</v>
      </c>
      <c r="I129" s="374"/>
      <c r="J129" s="374"/>
      <c r="K129" s="374"/>
      <c r="L129" s="375"/>
      <c r="M129" s="375"/>
      <c r="N129" s="375"/>
      <c r="O129" s="376"/>
      <c r="P129" s="377"/>
      <c r="Q129" s="376"/>
      <c r="AG129" s="38"/>
      <c r="AH129" s="38"/>
      <c r="AI129" s="38"/>
      <c r="AJ129" s="38"/>
      <c r="AK129" s="38"/>
      <c r="AL129" s="38"/>
      <c r="AM129" s="38"/>
      <c r="AN129" s="38"/>
      <c r="AO129" s="38"/>
      <c r="AP129" s="38"/>
      <c r="AQ129" s="38"/>
      <c r="AR129" s="38"/>
      <c r="AS129" s="38"/>
      <c r="AT129" s="38"/>
    </row>
    <row r="130">
      <c r="A130" s="87"/>
      <c r="B130" s="87"/>
      <c r="C130" s="87"/>
      <c r="E130" s="266"/>
      <c r="F130" s="266"/>
      <c r="G130" s="378" t="s">
        <v>283</v>
      </c>
      <c r="H130" s="378">
        <v>1.0</v>
      </c>
      <c r="I130" s="380"/>
      <c r="J130" s="380"/>
      <c r="K130" s="380"/>
      <c r="L130" s="381"/>
      <c r="M130" s="381"/>
      <c r="N130" s="381"/>
      <c r="O130" s="382"/>
      <c r="P130" s="383"/>
      <c r="Q130" s="382"/>
      <c r="AG130" s="38"/>
      <c r="AH130" s="38"/>
      <c r="AI130" s="38"/>
      <c r="AJ130" s="38"/>
      <c r="AK130" s="38"/>
      <c r="AL130" s="38"/>
      <c r="AM130" s="38"/>
      <c r="AN130" s="38"/>
      <c r="AO130" s="38"/>
      <c r="AP130" s="38"/>
      <c r="AQ130" s="38"/>
      <c r="AR130" s="38"/>
      <c r="AS130" s="38"/>
      <c r="AT130" s="38"/>
    </row>
    <row r="131">
      <c r="A131" s="87"/>
      <c r="B131" s="87"/>
      <c r="C131" s="87"/>
      <c r="E131" s="266"/>
      <c r="F131" s="277"/>
      <c r="G131" s="372" t="s">
        <v>284</v>
      </c>
      <c r="H131" s="373" t="str">
        <f>IF(H128="No Collectives", 0, H130 * HW_SPEC("Chip-to-Chip ICI Latency (ms)"))</f>
        <v>#N/A</v>
      </c>
      <c r="I131" s="374"/>
      <c r="J131" s="374"/>
      <c r="K131" s="374"/>
      <c r="L131" s="375"/>
      <c r="M131" s="375"/>
      <c r="N131" s="375"/>
      <c r="O131" s="376"/>
      <c r="P131" s="377"/>
      <c r="Q131" s="376"/>
      <c r="AG131" s="38"/>
      <c r="AH131" s="38"/>
      <c r="AI131" s="38"/>
      <c r="AJ131" s="38"/>
      <c r="AK131" s="38"/>
      <c r="AL131" s="38"/>
      <c r="AM131" s="38"/>
      <c r="AN131" s="38"/>
      <c r="AO131" s="38"/>
      <c r="AP131" s="38"/>
      <c r="AQ131" s="38"/>
      <c r="AR131" s="38"/>
      <c r="AS131" s="38"/>
      <c r="AT131" s="38"/>
    </row>
    <row r="132">
      <c r="A132" s="87"/>
      <c r="B132" s="87"/>
      <c r="C132" s="87"/>
      <c r="E132" s="266"/>
      <c r="F132" s="384" t="s">
        <v>285</v>
      </c>
      <c r="G132" s="385" t="s">
        <v>286</v>
      </c>
      <c r="H132" s="381" t="str">
        <f>VLOOKUP(O82&amp;","&amp;O86,$T$3:$W$12,4, FALSE)</f>
        <v>bf16</v>
      </c>
      <c r="I132" s="386"/>
      <c r="J132" s="380"/>
      <c r="K132" s="380"/>
      <c r="L132" s="381"/>
      <c r="M132" s="381"/>
      <c r="N132" s="381"/>
      <c r="O132" s="380"/>
      <c r="P132" s="383"/>
      <c r="Q132" s="172"/>
      <c r="AG132" s="38"/>
      <c r="AH132" s="38"/>
      <c r="AI132" s="38"/>
      <c r="AJ132" s="38"/>
      <c r="AK132" s="38"/>
      <c r="AL132" s="38"/>
      <c r="AM132" s="38"/>
      <c r="AN132" s="38"/>
      <c r="AO132" s="38"/>
      <c r="AP132" s="38"/>
      <c r="AQ132" s="38"/>
      <c r="AR132" s="38"/>
      <c r="AS132" s="38"/>
      <c r="AT132" s="38"/>
    </row>
    <row r="133">
      <c r="A133" s="87"/>
      <c r="B133" s="87"/>
      <c r="C133" s="87"/>
      <c r="E133" s="266"/>
      <c r="F133" s="266"/>
      <c r="G133" s="385" t="s">
        <v>287</v>
      </c>
      <c r="H133" s="387" t="str">
        <f>CALCULATE_FLOPS(J85:M85,J89:M89,L89,1,H132)</f>
        <v>#N/A</v>
      </c>
      <c r="I133" s="386"/>
      <c r="J133" s="380"/>
      <c r="K133" s="380"/>
      <c r="L133" s="381"/>
      <c r="M133" s="381"/>
      <c r="N133" s="381"/>
      <c r="O133" s="380"/>
      <c r="P133" s="383"/>
      <c r="Q133" s="172"/>
      <c r="AG133" s="38"/>
      <c r="AH133" s="38"/>
      <c r="AI133" s="38"/>
      <c r="AJ133" s="38"/>
      <c r="AK133" s="38"/>
      <c r="AL133" s="38"/>
      <c r="AM133" s="38"/>
      <c r="AN133" s="38"/>
      <c r="AO133" s="38"/>
      <c r="AP133" s="38"/>
      <c r="AQ133" s="38"/>
      <c r="AR133" s="38"/>
      <c r="AS133" s="38"/>
      <c r="AT133" s="38"/>
    </row>
    <row r="134">
      <c r="A134" s="87"/>
      <c r="B134" s="87"/>
      <c r="C134" s="87"/>
      <c r="E134" s="266"/>
      <c r="F134" s="277"/>
      <c r="G134" s="388" t="s">
        <v>288</v>
      </c>
      <c r="H134" s="389" t="str">
        <f>COMPUTE_TIME_MS(H133, H132)</f>
        <v>#N/A</v>
      </c>
      <c r="I134" s="390"/>
      <c r="J134" s="391"/>
      <c r="K134" s="391"/>
      <c r="L134" s="392"/>
      <c r="M134" s="392"/>
      <c r="N134" s="392"/>
      <c r="O134" s="391"/>
      <c r="P134" s="393"/>
      <c r="Q134" s="172"/>
      <c r="AG134" s="38"/>
      <c r="AH134" s="38"/>
      <c r="AI134" s="38"/>
      <c r="AJ134" s="38"/>
      <c r="AK134" s="38"/>
      <c r="AL134" s="38"/>
      <c r="AM134" s="38"/>
      <c r="AN134" s="38"/>
      <c r="AO134" s="38"/>
      <c r="AP134" s="38"/>
      <c r="AQ134" s="38"/>
      <c r="AR134" s="38"/>
      <c r="AS134" s="38"/>
      <c r="AT134" s="38"/>
    </row>
    <row r="135">
      <c r="A135" s="87"/>
      <c r="B135" s="87"/>
      <c r="C135" s="87"/>
      <c r="E135" s="266"/>
      <c r="F135" s="384" t="s">
        <v>289</v>
      </c>
      <c r="G135" s="381" t="s">
        <v>290</v>
      </c>
      <c r="H135" s="394">
        <f>IF(Q82,0,P85)+IF(Q86,0,P89)+IF(Q90,0,P93)</f>
        <v>14.75</v>
      </c>
      <c r="I135" s="380"/>
      <c r="J135" s="380"/>
      <c r="K135" s="380"/>
      <c r="L135" s="381"/>
      <c r="M135" s="381"/>
      <c r="N135" s="381"/>
      <c r="O135" s="380"/>
      <c r="P135" s="383"/>
      <c r="Q135" s="172"/>
      <c r="AG135" s="38"/>
      <c r="AH135" s="38"/>
      <c r="AI135" s="38"/>
      <c r="AJ135" s="38"/>
      <c r="AK135" s="38"/>
      <c r="AL135" s="38"/>
      <c r="AM135" s="38"/>
      <c r="AN135" s="38"/>
      <c r="AO135" s="38"/>
      <c r="AP135" s="38"/>
      <c r="AQ135" s="38"/>
      <c r="AR135" s="38"/>
      <c r="AS135" s="38"/>
      <c r="AT135" s="38"/>
    </row>
    <row r="136">
      <c r="A136" s="87"/>
      <c r="B136" s="87"/>
      <c r="C136" s="87"/>
      <c r="E136" s="277"/>
      <c r="F136" s="277"/>
      <c r="G136" s="395" t="s">
        <v>291</v>
      </c>
      <c r="H136" s="396" t="str">
        <f>HBM_TIME_MS(H135)</f>
        <v>#N/A</v>
      </c>
      <c r="I136" s="391"/>
      <c r="J136" s="391"/>
      <c r="K136" s="391"/>
      <c r="L136" s="392"/>
      <c r="M136" s="392"/>
      <c r="N136" s="392"/>
      <c r="O136" s="391"/>
      <c r="P136" s="393"/>
      <c r="Q136" s="172"/>
      <c r="AH136" s="397"/>
      <c r="AI136" s="397"/>
      <c r="AJ136" s="397"/>
      <c r="AK136" s="38"/>
      <c r="AL136" s="38"/>
      <c r="AM136" s="38"/>
      <c r="AN136" s="38"/>
      <c r="AO136" s="38"/>
      <c r="AP136" s="38"/>
      <c r="AQ136" s="38"/>
      <c r="AR136" s="38"/>
      <c r="AS136" s="38"/>
      <c r="AT136" s="38"/>
    </row>
    <row r="137">
      <c r="E137" s="258" t="s">
        <v>292</v>
      </c>
      <c r="F137" s="282" t="s">
        <v>249</v>
      </c>
      <c r="G137" s="260"/>
      <c r="H137" s="290" t="s">
        <v>238</v>
      </c>
      <c r="I137" s="290" t="s">
        <v>239</v>
      </c>
      <c r="J137" s="290"/>
      <c r="K137" s="195" t="s">
        <v>40</v>
      </c>
      <c r="L137" s="195" t="s">
        <v>38</v>
      </c>
      <c r="M137" s="398" t="s">
        <v>142</v>
      </c>
      <c r="N137" s="290" t="s">
        <v>240</v>
      </c>
      <c r="O137" s="291" t="str">
        <f>EXTRACT_ACTIVATION_DTYPE(PARAMS("attn_proj_dtype"))</f>
        <v>bf16</v>
      </c>
      <c r="P137" s="292"/>
      <c r="Q137" s="291" t="b">
        <v>0</v>
      </c>
      <c r="R137" s="38"/>
      <c r="S137" s="38"/>
      <c r="AH137" s="397"/>
      <c r="AI137" s="397"/>
      <c r="AJ137" s="397"/>
      <c r="AK137" s="38"/>
      <c r="AL137" s="38"/>
      <c r="AM137" s="38"/>
      <c r="AN137" s="38"/>
      <c r="AO137" s="38"/>
      <c r="AP137" s="38"/>
      <c r="AQ137" s="38"/>
      <c r="AR137" s="38"/>
      <c r="AS137" s="38"/>
      <c r="AT137" s="38"/>
    </row>
    <row r="138">
      <c r="E138" s="266"/>
      <c r="F138" s="267"/>
      <c r="G138" s="268"/>
      <c r="H138" s="195" t="s">
        <v>242</v>
      </c>
      <c r="I138" s="290" t="s">
        <v>239</v>
      </c>
      <c r="J138" s="289"/>
      <c r="K138" s="289">
        <f t="shared" ref="K138:M138" si="18">PARAMS(K137)</f>
        <v>4096</v>
      </c>
      <c r="L138" s="290">
        <f t="shared" si="18"/>
        <v>1</v>
      </c>
      <c r="M138" s="290">
        <f t="shared" si="18"/>
        <v>1536</v>
      </c>
      <c r="N138" s="290" t="s">
        <v>240</v>
      </c>
      <c r="O138" s="266"/>
      <c r="P138" s="292">
        <f>SIZEOF_IN_MIB(J138:M138, $O137)</f>
        <v>12</v>
      </c>
      <c r="Q138" s="266"/>
      <c r="R138" s="38"/>
      <c r="S138" s="38"/>
      <c r="AH138" s="397"/>
      <c r="AI138" s="397"/>
      <c r="AJ138" s="397"/>
      <c r="AK138" s="38"/>
      <c r="AL138" s="38"/>
      <c r="AM138" s="38"/>
      <c r="AN138" s="38"/>
      <c r="AO138" s="38"/>
      <c r="AP138" s="38"/>
      <c r="AQ138" s="38"/>
      <c r="AR138" s="38"/>
      <c r="AS138" s="38"/>
      <c r="AT138" s="38"/>
    </row>
    <row r="139">
      <c r="E139" s="266"/>
      <c r="F139" s="267"/>
      <c r="G139" s="268"/>
      <c r="H139" s="289" t="s">
        <v>244</v>
      </c>
      <c r="I139" s="289" t="s">
        <v>239</v>
      </c>
      <c r="J139" s="290"/>
      <c r="K139" s="195" t="s">
        <v>32</v>
      </c>
      <c r="L139" s="195"/>
      <c r="M139" s="195" t="s">
        <v>33</v>
      </c>
      <c r="N139" s="289" t="s">
        <v>240</v>
      </c>
      <c r="O139" s="266"/>
      <c r="P139" s="292"/>
      <c r="Q139" s="266"/>
      <c r="R139" s="38"/>
      <c r="S139" s="38"/>
      <c r="AH139" s="397"/>
      <c r="AI139" s="397"/>
      <c r="AJ139" s="397"/>
      <c r="AK139" s="38"/>
      <c r="AL139" s="38"/>
      <c r="AM139" s="38"/>
      <c r="AN139" s="38"/>
      <c r="AO139" s="38"/>
      <c r="AP139" s="38"/>
      <c r="AQ139" s="38"/>
      <c r="AR139" s="38"/>
      <c r="AS139" s="38"/>
      <c r="AT139" s="38"/>
    </row>
    <row r="140">
      <c r="E140" s="266"/>
      <c r="F140" s="278"/>
      <c r="G140" s="279"/>
      <c r="H140" s="195" t="s">
        <v>246</v>
      </c>
      <c r="I140" s="289" t="s">
        <v>239</v>
      </c>
      <c r="J140" s="290"/>
      <c r="K140" s="289">
        <f t="shared" ref="K140:M140" si="19">K138/SHARDING(K139)</f>
        <v>512</v>
      </c>
      <c r="L140" s="289">
        <f t="shared" si="19"/>
        <v>1</v>
      </c>
      <c r="M140" s="289">
        <f t="shared" si="19"/>
        <v>768</v>
      </c>
      <c r="N140" s="289" t="s">
        <v>240</v>
      </c>
      <c r="O140" s="277"/>
      <c r="P140" s="292">
        <f>SIZEOF_IN_MIB(J140:M140, $O137)</f>
        <v>0.75</v>
      </c>
      <c r="Q140" s="277"/>
      <c r="R140" s="38"/>
      <c r="S140" s="38"/>
      <c r="AK140" s="38"/>
      <c r="AL140" s="38"/>
      <c r="AM140" s="38"/>
      <c r="AN140" s="38"/>
      <c r="AO140" s="38"/>
      <c r="AP140" s="38"/>
      <c r="AQ140" s="38"/>
      <c r="AR140" s="38"/>
      <c r="AS140" s="38"/>
      <c r="AT140" s="38"/>
    </row>
    <row r="141">
      <c r="E141" s="266"/>
      <c r="F141" s="259" t="s">
        <v>253</v>
      </c>
      <c r="G141" s="260"/>
      <c r="H141" s="289" t="s">
        <v>238</v>
      </c>
      <c r="I141" s="289" t="s">
        <v>239</v>
      </c>
      <c r="J141" s="290"/>
      <c r="K141" s="398" t="s">
        <v>142</v>
      </c>
      <c r="L141" s="195" t="s">
        <v>154</v>
      </c>
      <c r="M141" s="195" t="s">
        <v>156</v>
      </c>
      <c r="N141" s="289" t="s">
        <v>240</v>
      </c>
      <c r="O141" s="291" t="str">
        <f>EXTRACT_WEIGHT_DTYPE(PARAMS("attn_proj_dtype"))</f>
        <v>bf16</v>
      </c>
      <c r="P141" s="292"/>
      <c r="Q141" s="291" t="b">
        <v>0</v>
      </c>
      <c r="R141" s="38"/>
      <c r="S141" s="38"/>
      <c r="AK141" s="38"/>
      <c r="AL141" s="38"/>
      <c r="AM141" s="38"/>
      <c r="AN141" s="38"/>
      <c r="AO141" s="38"/>
      <c r="AP141" s="38"/>
      <c r="AQ141" s="38"/>
      <c r="AR141" s="38"/>
      <c r="AS141" s="38"/>
      <c r="AT141" s="38"/>
    </row>
    <row r="142">
      <c r="E142" s="266"/>
      <c r="F142" s="267"/>
      <c r="G142" s="268"/>
      <c r="H142" s="195" t="s">
        <v>242</v>
      </c>
      <c r="I142" s="289" t="s">
        <v>239</v>
      </c>
      <c r="J142" s="290"/>
      <c r="K142" s="289">
        <f t="shared" ref="K142:M142" si="20">PARAMS(K141)</f>
        <v>1536</v>
      </c>
      <c r="L142" s="289">
        <f t="shared" si="20"/>
        <v>128</v>
      </c>
      <c r="M142" s="289">
        <f t="shared" si="20"/>
        <v>192</v>
      </c>
      <c r="N142" s="289" t="s">
        <v>240</v>
      </c>
      <c r="O142" s="266"/>
      <c r="P142" s="292">
        <f>SIZEOF_IN_MIB(J142:M142, $O141)</f>
        <v>72</v>
      </c>
      <c r="Q142" s="266"/>
      <c r="R142" s="38"/>
      <c r="S142" s="38"/>
      <c r="AK142" s="38"/>
      <c r="AL142" s="38"/>
      <c r="AM142" s="38"/>
      <c r="AN142" s="38"/>
      <c r="AO142" s="38"/>
      <c r="AP142" s="38"/>
      <c r="AQ142" s="38"/>
      <c r="AR142" s="38"/>
      <c r="AS142" s="38"/>
      <c r="AT142" s="38"/>
    </row>
    <row r="143">
      <c r="E143" s="266"/>
      <c r="F143" s="267"/>
      <c r="G143" s="268"/>
      <c r="H143" s="289" t="s">
        <v>244</v>
      </c>
      <c r="I143" s="289" t="s">
        <v>239</v>
      </c>
      <c r="J143" s="290"/>
      <c r="K143" s="195" t="s">
        <v>33</v>
      </c>
      <c r="L143" s="289"/>
      <c r="M143" s="289"/>
      <c r="N143" s="289" t="s">
        <v>240</v>
      </c>
      <c r="O143" s="266"/>
      <c r="P143" s="292"/>
      <c r="Q143" s="266"/>
      <c r="R143" s="38"/>
      <c r="S143" s="38"/>
      <c r="AK143" s="38"/>
      <c r="AL143" s="38"/>
      <c r="AM143" s="38"/>
      <c r="AN143" s="38"/>
      <c r="AO143" s="38"/>
      <c r="AP143" s="38"/>
      <c r="AQ143" s="38"/>
      <c r="AR143" s="38"/>
      <c r="AS143" s="38"/>
      <c r="AT143" s="38"/>
    </row>
    <row r="144">
      <c r="E144" s="266"/>
      <c r="F144" s="278"/>
      <c r="G144" s="279"/>
      <c r="H144" s="274" t="s">
        <v>246</v>
      </c>
      <c r="I144" s="274" t="s">
        <v>239</v>
      </c>
      <c r="J144" s="261"/>
      <c r="K144" s="274">
        <f t="shared" ref="K144:M144" si="21">K142/SHARDING(K143)</f>
        <v>768</v>
      </c>
      <c r="L144" s="274">
        <f t="shared" si="21"/>
        <v>128</v>
      </c>
      <c r="M144" s="274">
        <f t="shared" si="21"/>
        <v>192</v>
      </c>
      <c r="N144" s="274" t="s">
        <v>240</v>
      </c>
      <c r="O144" s="241"/>
      <c r="P144" s="276">
        <f>SIZEOF_IN_MIB(J144:M144, $O141)</f>
        <v>36</v>
      </c>
      <c r="Q144" s="241"/>
      <c r="R144" s="38"/>
      <c r="S144" s="38"/>
      <c r="AK144" s="38"/>
      <c r="AL144" s="38"/>
      <c r="AM144" s="38"/>
      <c r="AN144" s="38"/>
      <c r="AO144" s="38"/>
      <c r="AP144" s="38"/>
      <c r="AQ144" s="38"/>
      <c r="AR144" s="38"/>
      <c r="AS144" s="38"/>
      <c r="AT144" s="38"/>
    </row>
    <row r="145">
      <c r="E145" s="266"/>
      <c r="F145" s="259" t="s">
        <v>257</v>
      </c>
      <c r="G145" s="260"/>
      <c r="H145" s="271" t="s">
        <v>238</v>
      </c>
      <c r="I145" s="271" t="s">
        <v>239</v>
      </c>
      <c r="J145" s="269" t="s">
        <v>40</v>
      </c>
      <c r="K145" s="269" t="s">
        <v>38</v>
      </c>
      <c r="L145" s="269" t="s">
        <v>154</v>
      </c>
      <c r="M145" s="269" t="s">
        <v>156</v>
      </c>
      <c r="N145" s="271" t="s">
        <v>240</v>
      </c>
      <c r="O145" s="399" t="s">
        <v>82</v>
      </c>
      <c r="P145" s="273"/>
      <c r="Q145" s="399" t="b">
        <v>0</v>
      </c>
      <c r="R145" s="38"/>
      <c r="S145" s="38"/>
      <c r="AK145" s="38"/>
      <c r="AL145" s="38"/>
      <c r="AM145" s="38"/>
      <c r="AN145" s="38"/>
      <c r="AO145" s="38"/>
      <c r="AP145" s="38"/>
      <c r="AQ145" s="38"/>
      <c r="AR145" s="38"/>
      <c r="AS145" s="38"/>
      <c r="AT145" s="38"/>
    </row>
    <row r="146">
      <c r="E146" s="266"/>
      <c r="F146" s="267"/>
      <c r="G146" s="268"/>
      <c r="H146" s="262" t="s">
        <v>242</v>
      </c>
      <c r="I146" s="274" t="s">
        <v>239</v>
      </c>
      <c r="J146" s="274">
        <f t="shared" ref="J146:M146" si="22">PARAMS(J145)</f>
        <v>4096</v>
      </c>
      <c r="K146" s="274">
        <f t="shared" si="22"/>
        <v>1</v>
      </c>
      <c r="L146" s="274">
        <f t="shared" si="22"/>
        <v>128</v>
      </c>
      <c r="M146" s="274">
        <f t="shared" si="22"/>
        <v>192</v>
      </c>
      <c r="N146" s="274" t="s">
        <v>240</v>
      </c>
      <c r="O146" s="275"/>
      <c r="P146" s="276">
        <f>SIZEOF_IN_MIB(J146:M146, $O145)</f>
        <v>192</v>
      </c>
      <c r="Q146" s="275"/>
      <c r="R146" s="38"/>
      <c r="S146" s="38"/>
      <c r="AK146" s="38"/>
      <c r="AL146" s="38"/>
      <c r="AM146" s="38"/>
      <c r="AN146" s="38"/>
      <c r="AO146" s="38"/>
      <c r="AP146" s="38"/>
      <c r="AQ146" s="38"/>
      <c r="AR146" s="38"/>
      <c r="AS146" s="38"/>
      <c r="AT146" s="38"/>
    </row>
    <row r="147">
      <c r="E147" s="266"/>
      <c r="F147" s="267"/>
      <c r="G147" s="268"/>
      <c r="H147" s="271" t="s">
        <v>244</v>
      </c>
      <c r="I147" s="271" t="s">
        <v>239</v>
      </c>
      <c r="J147" s="269" t="s">
        <v>143</v>
      </c>
      <c r="K147" s="269"/>
      <c r="L147" s="269"/>
      <c r="M147" s="271"/>
      <c r="N147" s="271" t="s">
        <v>240</v>
      </c>
      <c r="O147" s="272"/>
      <c r="P147" s="273"/>
      <c r="Q147" s="272"/>
      <c r="R147" s="38"/>
      <c r="S147" s="38"/>
      <c r="AK147" s="38"/>
      <c r="AL147" s="38"/>
      <c r="AM147" s="38"/>
      <c r="AN147" s="38"/>
      <c r="AO147" s="38"/>
      <c r="AP147" s="38"/>
      <c r="AQ147" s="38"/>
      <c r="AR147" s="38"/>
      <c r="AS147" s="38"/>
      <c r="AT147" s="38"/>
    </row>
    <row r="148">
      <c r="E148" s="266"/>
      <c r="F148" s="278"/>
      <c r="G148" s="279"/>
      <c r="H148" s="274" t="s">
        <v>246</v>
      </c>
      <c r="I148" s="274" t="s">
        <v>239</v>
      </c>
      <c r="J148" s="274">
        <f t="shared" ref="J148:M148" si="23">J146/SHARDING(J147)</f>
        <v>256</v>
      </c>
      <c r="K148" s="274">
        <f t="shared" si="23"/>
        <v>1</v>
      </c>
      <c r="L148" s="274">
        <f t="shared" si="23"/>
        <v>128</v>
      </c>
      <c r="M148" s="274">
        <f t="shared" si="23"/>
        <v>192</v>
      </c>
      <c r="N148" s="274" t="s">
        <v>240</v>
      </c>
      <c r="O148" s="241"/>
      <c r="P148" s="276">
        <f>SIZEOF_IN_MIB(J148:M148, $O145)</f>
        <v>12</v>
      </c>
      <c r="Q148" s="241"/>
      <c r="R148" s="38"/>
      <c r="S148" s="38"/>
      <c r="AK148" s="38"/>
      <c r="AL148" s="38"/>
      <c r="AM148" s="38"/>
      <c r="AN148" s="38"/>
      <c r="AO148" s="38"/>
      <c r="AP148" s="38"/>
      <c r="AQ148" s="38"/>
      <c r="AR148" s="38"/>
      <c r="AS148" s="38"/>
      <c r="AT148" s="38"/>
    </row>
    <row r="149">
      <c r="E149" s="266"/>
      <c r="F149" s="400" t="s">
        <v>293</v>
      </c>
      <c r="G149" s="483" t="s">
        <v>780</v>
      </c>
      <c r="H149" s="903"/>
      <c r="I149" s="904" t="s">
        <v>781</v>
      </c>
      <c r="J149" s="307"/>
      <c r="K149" s="899"/>
      <c r="L149" s="900"/>
      <c r="M149" s="900"/>
      <c r="N149" s="900"/>
      <c r="O149" s="899"/>
      <c r="P149" s="901"/>
      <c r="Q149" s="899"/>
      <c r="R149" s="38"/>
      <c r="S149" s="38"/>
      <c r="AK149" s="38"/>
      <c r="AL149" s="38"/>
      <c r="AM149" s="38"/>
      <c r="AN149" s="38"/>
      <c r="AO149" s="38"/>
      <c r="AP149" s="38"/>
      <c r="AQ149" s="38"/>
      <c r="AR149" s="38"/>
      <c r="AS149" s="38"/>
      <c r="AT149" s="38"/>
    </row>
    <row r="150">
      <c r="E150" s="266"/>
      <c r="F150" s="266"/>
      <c r="G150" s="384" t="s">
        <v>296</v>
      </c>
      <c r="H150" s="537" t="str">
        <f>K143</f>
        <v>data</v>
      </c>
      <c r="I150" s="222"/>
      <c r="J150" s="404"/>
      <c r="K150" s="261"/>
      <c r="L150" s="274"/>
      <c r="M150" s="274"/>
      <c r="N150" s="274"/>
      <c r="O150" s="261"/>
      <c r="P150" s="276"/>
      <c r="Q150" s="222"/>
      <c r="R150" s="38"/>
      <c r="S150" s="38"/>
      <c r="AK150" s="38"/>
      <c r="AL150" s="38"/>
      <c r="AM150" s="38"/>
      <c r="AN150" s="38"/>
      <c r="AO150" s="38"/>
      <c r="AP150" s="38"/>
      <c r="AQ150" s="38"/>
      <c r="AR150" s="38"/>
      <c r="AS150" s="38"/>
      <c r="AT150" s="38"/>
    </row>
    <row r="151">
      <c r="E151" s="266"/>
      <c r="F151" s="266"/>
      <c r="G151" s="384" t="s">
        <v>297</v>
      </c>
      <c r="H151" s="407" t="s">
        <v>264</v>
      </c>
      <c r="I151" s="313"/>
      <c r="J151" s="905">
        <v>2.0</v>
      </c>
      <c r="K151" s="270"/>
      <c r="L151" s="271"/>
      <c r="M151" s="271"/>
      <c r="N151" s="271"/>
      <c r="O151" s="270"/>
      <c r="P151" s="273"/>
      <c r="Q151" s="305"/>
      <c r="R151" s="38"/>
      <c r="S151" s="38"/>
      <c r="AK151" s="38"/>
      <c r="AL151" s="38"/>
      <c r="AM151" s="38"/>
      <c r="AN151" s="38"/>
      <c r="AO151" s="38"/>
      <c r="AP151" s="38"/>
      <c r="AQ151" s="38"/>
      <c r="AR151" s="38"/>
      <c r="AS151" s="38"/>
      <c r="AT151" s="38"/>
    </row>
    <row r="152">
      <c r="E152" s="266"/>
      <c r="F152" s="266"/>
      <c r="G152" s="266"/>
      <c r="H152" s="411" t="s">
        <v>265</v>
      </c>
      <c r="I152" s="317"/>
      <c r="J152" s="316">
        <f>P148/J151 * (J151-1)</f>
        <v>6</v>
      </c>
      <c r="K152" s="261"/>
      <c r="L152" s="274"/>
      <c r="M152" s="274"/>
      <c r="N152" s="274"/>
      <c r="O152" s="261"/>
      <c r="P152" s="276"/>
      <c r="Q152" s="222"/>
      <c r="R152" s="38"/>
      <c r="S152" s="38"/>
      <c r="AK152" s="38"/>
      <c r="AL152" s="38"/>
      <c r="AM152" s="38"/>
      <c r="AN152" s="38"/>
      <c r="AO152" s="38"/>
      <c r="AP152" s="38"/>
      <c r="AQ152" s="38"/>
      <c r="AR152" s="38"/>
      <c r="AS152" s="38"/>
      <c r="AT152" s="38"/>
    </row>
    <row r="153">
      <c r="E153" s="266"/>
      <c r="F153" s="266"/>
      <c r="G153" s="266"/>
      <c r="H153" s="407" t="s">
        <v>266</v>
      </c>
      <c r="I153" s="313"/>
      <c r="J153" s="321">
        <f>J152*J151</f>
        <v>12</v>
      </c>
      <c r="K153" s="270"/>
      <c r="L153" s="271"/>
      <c r="M153" s="271"/>
      <c r="N153" s="271"/>
      <c r="O153" s="270"/>
      <c r="P153" s="273"/>
      <c r="Q153" s="305"/>
      <c r="R153" s="38"/>
      <c r="S153" s="38"/>
      <c r="AK153" s="38"/>
      <c r="AL153" s="38"/>
      <c r="AM153" s="38"/>
      <c r="AN153" s="38"/>
      <c r="AO153" s="38"/>
      <c r="AP153" s="38"/>
      <c r="AQ153" s="38"/>
      <c r="AR153" s="38"/>
      <c r="AS153" s="38"/>
      <c r="AT153" s="38"/>
    </row>
    <row r="154">
      <c r="E154" s="266"/>
      <c r="F154" s="266"/>
      <c r="G154" s="277"/>
      <c r="H154" s="411" t="s">
        <v>269</v>
      </c>
      <c r="I154" s="317"/>
      <c r="J154" s="412" t="str">
        <f>ALL_GATHER_CORE2CORE_TIME_MS(J153)</f>
        <v>#N/A</v>
      </c>
      <c r="K154" s="261"/>
      <c r="L154" s="274"/>
      <c r="M154" s="274"/>
      <c r="N154" s="274"/>
      <c r="O154" s="261"/>
      <c r="P154" s="276"/>
      <c r="Q154" s="222"/>
      <c r="R154" s="38"/>
      <c r="S154" s="38"/>
      <c r="AK154" s="38"/>
      <c r="AL154" s="38"/>
      <c r="AM154" s="38"/>
      <c r="AN154" s="38"/>
      <c r="AO154" s="38"/>
      <c r="AP154" s="38"/>
      <c r="AQ154" s="38"/>
      <c r="AR154" s="38"/>
      <c r="AS154" s="38"/>
      <c r="AT154" s="38"/>
    </row>
    <row r="155">
      <c r="E155" s="266"/>
      <c r="F155" s="277"/>
      <c r="G155" s="388" t="s">
        <v>298</v>
      </c>
      <c r="H155" s="421" t="str">
        <f>J154</f>
        <v>#N/A</v>
      </c>
      <c r="I155" s="419"/>
      <c r="J155" s="270"/>
      <c r="K155" s="270"/>
      <c r="L155" s="271"/>
      <c r="M155" s="271"/>
      <c r="N155" s="271"/>
      <c r="O155" s="270"/>
      <c r="P155" s="273"/>
      <c r="Q155" s="305"/>
      <c r="R155" s="38"/>
      <c r="S155" s="38"/>
      <c r="AK155" s="38"/>
      <c r="AL155" s="38"/>
      <c r="AM155" s="38"/>
      <c r="AN155" s="38"/>
      <c r="AO155" s="38"/>
      <c r="AP155" s="38"/>
      <c r="AQ155" s="38"/>
      <c r="AR155" s="38"/>
      <c r="AS155" s="38"/>
      <c r="AT155" s="38"/>
    </row>
    <row r="156">
      <c r="E156" s="266"/>
      <c r="F156" s="384" t="s">
        <v>285</v>
      </c>
      <c r="G156" s="385" t="s">
        <v>286</v>
      </c>
      <c r="H156" s="274" t="str">
        <f>VLOOKUP(O137&amp;","&amp;O141,$T$3:$W$12,4, FALSE)</f>
        <v>bf16</v>
      </c>
      <c r="I156" s="418"/>
      <c r="J156" s="261"/>
      <c r="K156" s="261"/>
      <c r="L156" s="274"/>
      <c r="M156" s="274"/>
      <c r="N156" s="274"/>
      <c r="O156" s="261"/>
      <c r="P156" s="276"/>
      <c r="Q156" s="222"/>
      <c r="R156" s="38"/>
      <c r="S156" s="38"/>
      <c r="AK156" s="38"/>
      <c r="AL156" s="38"/>
      <c r="AM156" s="38"/>
      <c r="AN156" s="38"/>
      <c r="AO156" s="38"/>
      <c r="AP156" s="38"/>
      <c r="AQ156" s="38"/>
      <c r="AR156" s="38"/>
      <c r="AS156" s="38"/>
      <c r="AT156" s="38"/>
    </row>
    <row r="157">
      <c r="E157" s="266"/>
      <c r="F157" s="266"/>
      <c r="G157" s="381" t="s">
        <v>299</v>
      </c>
      <c r="H157" s="482" t="str">
        <f>CALCULATE_FLOPS(K140:M140,K144:M144,K144,1,H156)</f>
        <v>#N/A</v>
      </c>
      <c r="I157" s="419"/>
      <c r="J157" s="270"/>
      <c r="K157" s="270"/>
      <c r="L157" s="271"/>
      <c r="M157" s="271"/>
      <c r="N157" s="271"/>
      <c r="O157" s="270"/>
      <c r="P157" s="273"/>
      <c r="Q157" s="305"/>
      <c r="R157" s="38"/>
      <c r="S157" s="38"/>
      <c r="AK157" s="38"/>
      <c r="AL157" s="38"/>
      <c r="AM157" s="38"/>
      <c r="AN157" s="38"/>
      <c r="AO157" s="38"/>
      <c r="AP157" s="38"/>
      <c r="AQ157" s="38"/>
      <c r="AR157" s="38"/>
      <c r="AS157" s="38"/>
      <c r="AT157" s="38"/>
    </row>
    <row r="158">
      <c r="A158" s="164"/>
      <c r="B158" s="38"/>
      <c r="C158" s="38"/>
      <c r="D158" s="38"/>
      <c r="E158" s="266"/>
      <c r="F158" s="277"/>
      <c r="G158" s="388" t="s">
        <v>288</v>
      </c>
      <c r="H158" s="421" t="str">
        <f>COMPUTE_TIME_MS(H157, H156)</f>
        <v>#N/A</v>
      </c>
      <c r="I158" s="390"/>
      <c r="J158" s="391"/>
      <c r="K158" s="391"/>
      <c r="L158" s="392"/>
      <c r="M158" s="392"/>
      <c r="N158" s="392"/>
      <c r="O158" s="391"/>
      <c r="P158" s="393"/>
      <c r="Q158" s="222"/>
      <c r="R158" s="38"/>
      <c r="S158" s="38"/>
      <c r="AK158" s="38"/>
      <c r="AL158" s="38"/>
      <c r="AM158" s="38"/>
      <c r="AN158" s="38"/>
      <c r="AO158" s="38"/>
      <c r="AP158" s="38"/>
      <c r="AQ158" s="38"/>
      <c r="AR158" s="38"/>
      <c r="AS158" s="38"/>
      <c r="AT158" s="38"/>
    </row>
    <row r="159">
      <c r="A159" s="164"/>
      <c r="B159" s="38"/>
      <c r="C159" s="38"/>
      <c r="D159" s="38"/>
      <c r="E159" s="266"/>
      <c r="F159" s="384" t="s">
        <v>289</v>
      </c>
      <c r="G159" s="381" t="s">
        <v>290</v>
      </c>
      <c r="H159" s="440">
        <f>IF(Q137,0,P140)+IF(Q141,0,P144)+IF(Q145,0,P148)</f>
        <v>48.75</v>
      </c>
      <c r="I159" s="270"/>
      <c r="J159" s="270"/>
      <c r="K159" s="270"/>
      <c r="L159" s="271"/>
      <c r="M159" s="271"/>
      <c r="N159" s="271"/>
      <c r="O159" s="270"/>
      <c r="P159" s="273"/>
      <c r="Q159" s="305"/>
      <c r="R159" s="38"/>
      <c r="S159" s="38"/>
      <c r="AK159" s="38"/>
      <c r="AL159" s="38"/>
      <c r="AM159" s="38"/>
      <c r="AN159" s="38"/>
      <c r="AO159" s="38"/>
      <c r="AP159" s="38"/>
      <c r="AQ159" s="38"/>
      <c r="AR159" s="38"/>
      <c r="AS159" s="38"/>
      <c r="AT159" s="38"/>
    </row>
    <row r="160">
      <c r="A160" s="38"/>
      <c r="B160" s="38"/>
      <c r="C160" s="38"/>
      <c r="D160" s="38"/>
      <c r="E160" s="277"/>
      <c r="F160" s="277"/>
      <c r="G160" s="395" t="s">
        <v>291</v>
      </c>
      <c r="H160" s="422" t="str">
        <f>HBM_TIME_MS(H159)</f>
        <v>#N/A</v>
      </c>
      <c r="I160" s="391"/>
      <c r="J160" s="391"/>
      <c r="K160" s="391"/>
      <c r="L160" s="392"/>
      <c r="M160" s="392"/>
      <c r="N160" s="392"/>
      <c r="O160" s="391"/>
      <c r="P160" s="393"/>
      <c r="Q160" s="222"/>
      <c r="R160" s="38"/>
      <c r="S160" s="38"/>
      <c r="AK160" s="38"/>
      <c r="AL160" s="38"/>
      <c r="AM160" s="38"/>
      <c r="AN160" s="38"/>
      <c r="AO160" s="38"/>
      <c r="AP160" s="38"/>
      <c r="AQ160" s="38"/>
      <c r="AR160" s="38"/>
      <c r="AS160" s="38"/>
      <c r="AT160" s="38"/>
    </row>
    <row r="161">
      <c r="A161" s="87"/>
      <c r="B161" s="87"/>
      <c r="C161" s="87"/>
      <c r="D161" s="87"/>
      <c r="E161" s="258" t="s">
        <v>300</v>
      </c>
      <c r="F161" s="282" t="s">
        <v>249</v>
      </c>
      <c r="G161" s="260"/>
      <c r="H161" s="290" t="s">
        <v>238</v>
      </c>
      <c r="I161" s="290" t="s">
        <v>239</v>
      </c>
      <c r="J161" s="195" t="s">
        <v>40</v>
      </c>
      <c r="K161" s="195" t="s">
        <v>38</v>
      </c>
      <c r="L161" s="195" t="s">
        <v>154</v>
      </c>
      <c r="M161" s="398" t="s">
        <v>148</v>
      </c>
      <c r="N161" s="290" t="s">
        <v>240</v>
      </c>
      <c r="O161" s="291" t="str">
        <f>EXTRACT_ACTIVATION_DTYPE(PARAMS("attn_proj_dtype"))</f>
        <v>bf16</v>
      </c>
      <c r="P161" s="292"/>
      <c r="Q161" s="291" t="b">
        <v>0</v>
      </c>
      <c r="R161" s="38"/>
      <c r="S161" s="38"/>
      <c r="AK161" s="38"/>
      <c r="AL161" s="38"/>
      <c r="AM161" s="38"/>
      <c r="AN161" s="38"/>
      <c r="AO161" s="38"/>
      <c r="AP161" s="38"/>
      <c r="AQ161" s="38"/>
      <c r="AR161" s="38"/>
      <c r="AS161" s="38"/>
      <c r="AT161" s="38"/>
    </row>
    <row r="162">
      <c r="A162" s="87"/>
      <c r="B162" s="87"/>
      <c r="C162" s="87"/>
      <c r="D162" s="87"/>
      <c r="E162" s="266"/>
      <c r="F162" s="267"/>
      <c r="G162" s="268"/>
      <c r="H162" s="195" t="s">
        <v>242</v>
      </c>
      <c r="I162" s="290" t="s">
        <v>239</v>
      </c>
      <c r="J162" s="289">
        <f t="shared" ref="J162:M162" si="24">PARAMS(J161)</f>
        <v>4096</v>
      </c>
      <c r="K162" s="290">
        <f t="shared" si="24"/>
        <v>1</v>
      </c>
      <c r="L162" s="290">
        <f t="shared" si="24"/>
        <v>128</v>
      </c>
      <c r="M162" s="290">
        <f t="shared" si="24"/>
        <v>128</v>
      </c>
      <c r="N162" s="290" t="s">
        <v>240</v>
      </c>
      <c r="O162" s="266"/>
      <c r="P162" s="292">
        <f>SIZEOF_IN_MIB(J162:M162, $O161)</f>
        <v>128</v>
      </c>
      <c r="Q162" s="266"/>
      <c r="R162" s="38"/>
      <c r="S162" s="38"/>
      <c r="AK162" s="38"/>
      <c r="AL162" s="38"/>
      <c r="AM162" s="38"/>
      <c r="AN162" s="38"/>
      <c r="AO162" s="38"/>
      <c r="AP162" s="38"/>
      <c r="AQ162" s="38"/>
      <c r="AR162" s="38"/>
      <c r="AS162" s="38"/>
      <c r="AT162" s="38"/>
    </row>
    <row r="163">
      <c r="A163" s="87"/>
      <c r="B163" s="87"/>
      <c r="C163" s="87"/>
      <c r="D163" s="87"/>
      <c r="E163" s="266"/>
      <c r="F163" s="267"/>
      <c r="G163" s="268"/>
      <c r="H163" s="289" t="s">
        <v>244</v>
      </c>
      <c r="I163" s="289" t="s">
        <v>239</v>
      </c>
      <c r="J163" s="195" t="s">
        <v>143</v>
      </c>
      <c r="K163" s="195"/>
      <c r="L163" s="195"/>
      <c r="M163" s="289"/>
      <c r="N163" s="289" t="s">
        <v>240</v>
      </c>
      <c r="O163" s="266"/>
      <c r="P163" s="292"/>
      <c r="Q163" s="266"/>
      <c r="R163" s="38"/>
      <c r="S163" s="38"/>
      <c r="AG163" s="38"/>
      <c r="AH163" s="38"/>
      <c r="AI163" s="38"/>
      <c r="AJ163" s="38"/>
      <c r="AK163" s="38"/>
      <c r="AL163" s="38"/>
      <c r="AM163" s="38"/>
      <c r="AN163" s="38"/>
      <c r="AO163" s="38"/>
      <c r="AP163" s="38"/>
      <c r="AQ163" s="38"/>
      <c r="AR163" s="38"/>
      <c r="AS163" s="38"/>
      <c r="AT163" s="38"/>
    </row>
    <row r="164">
      <c r="A164" s="87"/>
      <c r="B164" s="87"/>
      <c r="C164" s="87"/>
      <c r="D164" s="87"/>
      <c r="E164" s="266"/>
      <c r="F164" s="278"/>
      <c r="G164" s="279"/>
      <c r="H164" s="195" t="s">
        <v>246</v>
      </c>
      <c r="I164" s="289" t="s">
        <v>239</v>
      </c>
      <c r="J164" s="289">
        <f t="shared" ref="J164:M164" si="25">J162/SHARDING(J163)</f>
        <v>256</v>
      </c>
      <c r="K164" s="289">
        <f t="shared" si="25"/>
        <v>1</v>
      </c>
      <c r="L164" s="289">
        <f t="shared" si="25"/>
        <v>128</v>
      </c>
      <c r="M164" s="289">
        <f t="shared" si="25"/>
        <v>128</v>
      </c>
      <c r="N164" s="289" t="s">
        <v>240</v>
      </c>
      <c r="O164" s="277"/>
      <c r="P164" s="292">
        <f>SIZEOF_IN_MIB(J164:M164, $O161)</f>
        <v>8</v>
      </c>
      <c r="Q164" s="277"/>
      <c r="R164" s="38"/>
      <c r="S164" s="38"/>
      <c r="AG164" s="38"/>
      <c r="AH164" s="38"/>
      <c r="AI164" s="38"/>
      <c r="AJ164" s="38"/>
      <c r="AK164" s="38"/>
      <c r="AL164" s="38"/>
      <c r="AM164" s="38"/>
      <c r="AN164" s="38"/>
      <c r="AO164" s="38"/>
      <c r="AP164" s="38"/>
      <c r="AQ164" s="38"/>
      <c r="AR164" s="38"/>
      <c r="AS164" s="38"/>
      <c r="AT164" s="38"/>
    </row>
    <row r="165">
      <c r="A165" s="87"/>
      <c r="B165" s="87"/>
      <c r="C165" s="87"/>
      <c r="D165" s="87"/>
      <c r="E165" s="266"/>
      <c r="F165" s="259" t="s">
        <v>253</v>
      </c>
      <c r="G165" s="260"/>
      <c r="H165" s="289" t="s">
        <v>238</v>
      </c>
      <c r="I165" s="289" t="s">
        <v>239</v>
      </c>
      <c r="J165" s="290"/>
      <c r="K165" s="195" t="s">
        <v>154</v>
      </c>
      <c r="L165" s="398" t="s">
        <v>148</v>
      </c>
      <c r="M165" s="195" t="s">
        <v>145</v>
      </c>
      <c r="N165" s="289" t="s">
        <v>240</v>
      </c>
      <c r="O165" s="291" t="str">
        <f>EXTRACT_WEIGHT_DTYPE(PARAMS("attn_proj_dtype"))</f>
        <v>bf16</v>
      </c>
      <c r="P165" s="292"/>
      <c r="Q165" s="291" t="b">
        <v>0</v>
      </c>
      <c r="R165" s="38"/>
      <c r="S165" s="38"/>
      <c r="AG165" s="38"/>
      <c r="AH165" s="38"/>
      <c r="AI165" s="38"/>
      <c r="AJ165" s="38"/>
      <c r="AK165" s="38"/>
      <c r="AL165" s="38"/>
      <c r="AM165" s="38"/>
      <c r="AN165" s="38"/>
      <c r="AO165" s="38"/>
      <c r="AP165" s="38"/>
      <c r="AQ165" s="38"/>
      <c r="AR165" s="38"/>
      <c r="AS165" s="38"/>
      <c r="AT165" s="38"/>
    </row>
    <row r="166">
      <c r="A166" s="87"/>
      <c r="B166" s="87"/>
      <c r="C166" s="87"/>
      <c r="D166" s="87"/>
      <c r="E166" s="266"/>
      <c r="F166" s="267"/>
      <c r="G166" s="268"/>
      <c r="H166" s="195" t="s">
        <v>242</v>
      </c>
      <c r="I166" s="289" t="s">
        <v>239</v>
      </c>
      <c r="J166" s="290"/>
      <c r="K166" s="289">
        <f t="shared" ref="K166:M166" si="26">PARAMS(K165)</f>
        <v>128</v>
      </c>
      <c r="L166" s="289">
        <f t="shared" si="26"/>
        <v>128</v>
      </c>
      <c r="M166" s="289">
        <f t="shared" si="26"/>
        <v>512</v>
      </c>
      <c r="N166" s="289" t="s">
        <v>240</v>
      </c>
      <c r="O166" s="266"/>
      <c r="P166" s="292">
        <f>SIZEOF_IN_MIB(J166:M166, $O165)</f>
        <v>16</v>
      </c>
      <c r="Q166" s="266"/>
      <c r="R166" s="38"/>
      <c r="S166" s="38"/>
      <c r="AG166" s="38"/>
      <c r="AH166" s="38"/>
      <c r="AI166" s="38"/>
      <c r="AJ166" s="38"/>
      <c r="AK166" s="38"/>
      <c r="AL166" s="38"/>
      <c r="AM166" s="38"/>
      <c r="AN166" s="38"/>
      <c r="AO166" s="38"/>
      <c r="AP166" s="38"/>
      <c r="AQ166" s="38"/>
      <c r="AR166" s="38"/>
      <c r="AS166" s="38"/>
      <c r="AT166" s="38"/>
    </row>
    <row r="167">
      <c r="A167" s="87"/>
      <c r="B167" s="87"/>
      <c r="C167" s="87"/>
      <c r="D167" s="87"/>
      <c r="E167" s="266"/>
      <c r="F167" s="267"/>
      <c r="G167" s="268"/>
      <c r="H167" s="289" t="s">
        <v>244</v>
      </c>
      <c r="I167" s="289" t="s">
        <v>239</v>
      </c>
      <c r="J167" s="290"/>
      <c r="K167" s="290"/>
      <c r="L167" s="289"/>
      <c r="M167" s="289"/>
      <c r="N167" s="289" t="s">
        <v>240</v>
      </c>
      <c r="O167" s="266"/>
      <c r="P167" s="292"/>
      <c r="Q167" s="266"/>
      <c r="R167" s="38"/>
      <c r="S167" s="38"/>
      <c r="AG167" s="38"/>
      <c r="AH167" s="38"/>
      <c r="AI167" s="38"/>
      <c r="AJ167" s="38"/>
      <c r="AK167" s="38"/>
      <c r="AL167" s="38"/>
      <c r="AM167" s="38"/>
      <c r="AN167" s="38"/>
      <c r="AO167" s="38"/>
      <c r="AP167" s="38"/>
      <c r="AQ167" s="38"/>
      <c r="AR167" s="38"/>
      <c r="AS167" s="38"/>
      <c r="AT167" s="38"/>
    </row>
    <row r="168">
      <c r="A168" s="87"/>
      <c r="B168" s="87"/>
      <c r="C168" s="87"/>
      <c r="D168" s="87"/>
      <c r="E168" s="266"/>
      <c r="F168" s="278"/>
      <c r="G168" s="279"/>
      <c r="H168" s="274" t="s">
        <v>246</v>
      </c>
      <c r="I168" s="274" t="s">
        <v>239</v>
      </c>
      <c r="J168" s="261"/>
      <c r="K168" s="274">
        <f t="shared" ref="K168:M168" si="27">K166/SHARDING(K167)</f>
        <v>128</v>
      </c>
      <c r="L168" s="274">
        <f t="shared" si="27"/>
        <v>128</v>
      </c>
      <c r="M168" s="274">
        <f t="shared" si="27"/>
        <v>512</v>
      </c>
      <c r="N168" s="274" t="s">
        <v>240</v>
      </c>
      <c r="O168" s="241"/>
      <c r="P168" s="276">
        <f>SIZEOF_IN_MIB(J168:M168, $O165)</f>
        <v>16</v>
      </c>
      <c r="Q168" s="241"/>
      <c r="R168" s="38"/>
      <c r="S168" s="38"/>
      <c r="T168" s="207"/>
      <c r="U168" s="207"/>
      <c r="V168" s="207"/>
      <c r="W168" s="207"/>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c r="AT168" s="38"/>
    </row>
    <row r="169">
      <c r="A169" s="87"/>
      <c r="B169" s="87"/>
      <c r="C169" s="87"/>
      <c r="D169" s="87"/>
      <c r="E169" s="266"/>
      <c r="F169" s="259" t="s">
        <v>257</v>
      </c>
      <c r="G169" s="260"/>
      <c r="H169" s="271" t="s">
        <v>238</v>
      </c>
      <c r="I169" s="271" t="s">
        <v>239</v>
      </c>
      <c r="J169" s="269" t="s">
        <v>40</v>
      </c>
      <c r="K169" s="269" t="s">
        <v>38</v>
      </c>
      <c r="L169" s="269" t="s">
        <v>154</v>
      </c>
      <c r="M169" s="269" t="s">
        <v>145</v>
      </c>
      <c r="N169" s="271" t="s">
        <v>240</v>
      </c>
      <c r="O169" s="399" t="s">
        <v>82</v>
      </c>
      <c r="P169" s="273"/>
      <c r="Q169" s="399" t="b">
        <v>0</v>
      </c>
      <c r="R169" s="38"/>
      <c r="S169" s="38"/>
      <c r="T169" s="207"/>
      <c r="U169" s="207"/>
      <c r="V169" s="207"/>
      <c r="W169" s="207"/>
      <c r="X169" s="38"/>
      <c r="Y169" s="38"/>
      <c r="Z169" s="38"/>
      <c r="AA169" s="38"/>
      <c r="AB169" s="38"/>
      <c r="AC169" s="38"/>
      <c r="AD169" s="38"/>
      <c r="AE169" s="38"/>
      <c r="AF169" s="38"/>
      <c r="AG169" s="38"/>
      <c r="AH169" s="38"/>
      <c r="AI169" s="38"/>
      <c r="AJ169" s="38"/>
      <c r="AK169" s="38"/>
      <c r="AL169" s="38"/>
      <c r="AM169" s="38"/>
      <c r="AN169" s="38"/>
      <c r="AO169" s="38"/>
      <c r="AP169" s="38"/>
      <c r="AQ169" s="38"/>
      <c r="AR169" s="38"/>
      <c r="AS169" s="38"/>
      <c r="AT169" s="38"/>
    </row>
    <row r="170">
      <c r="A170" s="87"/>
      <c r="B170" s="87"/>
      <c r="C170" s="87"/>
      <c r="D170" s="87"/>
      <c r="E170" s="266"/>
      <c r="F170" s="267"/>
      <c r="G170" s="268"/>
      <c r="H170" s="262" t="s">
        <v>242</v>
      </c>
      <c r="I170" s="274" t="s">
        <v>239</v>
      </c>
      <c r="J170" s="274">
        <f t="shared" ref="J170:M170" si="28">PARAMS(J169)</f>
        <v>4096</v>
      </c>
      <c r="K170" s="274">
        <f t="shared" si="28"/>
        <v>1</v>
      </c>
      <c r="L170" s="274">
        <f t="shared" si="28"/>
        <v>128</v>
      </c>
      <c r="M170" s="274">
        <f t="shared" si="28"/>
        <v>512</v>
      </c>
      <c r="N170" s="274" t="s">
        <v>240</v>
      </c>
      <c r="O170" s="275"/>
      <c r="P170" s="276">
        <f>SIZEOF_IN_MIB(J170:M170, $O169)</f>
        <v>512</v>
      </c>
      <c r="Q170" s="275"/>
      <c r="R170" s="38"/>
      <c r="S170" s="38"/>
      <c r="T170" s="207"/>
      <c r="U170" s="207"/>
      <c r="V170" s="207"/>
      <c r="W170" s="207"/>
      <c r="X170" s="38"/>
      <c r="Y170" s="38"/>
      <c r="Z170" s="38"/>
      <c r="AA170" s="38"/>
      <c r="AB170" s="38"/>
      <c r="AC170" s="38"/>
      <c r="AD170" s="38"/>
      <c r="AE170" s="38"/>
      <c r="AF170" s="38"/>
      <c r="AG170" s="38"/>
      <c r="AH170" s="38"/>
      <c r="AI170" s="38"/>
      <c r="AJ170" s="38"/>
      <c r="AK170" s="38"/>
      <c r="AL170" s="38"/>
      <c r="AM170" s="38"/>
      <c r="AN170" s="38"/>
      <c r="AO170" s="38"/>
      <c r="AP170" s="38"/>
      <c r="AQ170" s="38"/>
      <c r="AR170" s="38"/>
      <c r="AS170" s="38"/>
      <c r="AT170" s="38"/>
    </row>
    <row r="171">
      <c r="A171" s="87"/>
      <c r="B171" s="87"/>
      <c r="C171" s="87"/>
      <c r="D171" s="87"/>
      <c r="E171" s="266"/>
      <c r="F171" s="267"/>
      <c r="G171" s="268"/>
      <c r="H171" s="271" t="s">
        <v>244</v>
      </c>
      <c r="I171" s="271" t="s">
        <v>239</v>
      </c>
      <c r="J171" s="269" t="s">
        <v>143</v>
      </c>
      <c r="K171" s="269"/>
      <c r="L171" s="269"/>
      <c r="M171" s="271"/>
      <c r="N171" s="271" t="s">
        <v>240</v>
      </c>
      <c r="O171" s="272"/>
      <c r="P171" s="273"/>
      <c r="Q171" s="272"/>
      <c r="R171" s="38"/>
      <c r="S171" s="38"/>
      <c r="T171" s="207"/>
      <c r="U171" s="207"/>
      <c r="V171" s="207"/>
      <c r="W171" s="207"/>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8"/>
    </row>
    <row r="172">
      <c r="A172" s="87"/>
      <c r="B172" s="87"/>
      <c r="C172" s="87"/>
      <c r="D172" s="87"/>
      <c r="E172" s="266"/>
      <c r="F172" s="278"/>
      <c r="G172" s="279"/>
      <c r="H172" s="274" t="s">
        <v>246</v>
      </c>
      <c r="I172" s="274" t="s">
        <v>239</v>
      </c>
      <c r="J172" s="274">
        <f t="shared" ref="J172:M172" si="29">J170/SHARDING(J171)</f>
        <v>256</v>
      </c>
      <c r="K172" s="274">
        <f t="shared" si="29"/>
        <v>1</v>
      </c>
      <c r="L172" s="274">
        <f t="shared" si="29"/>
        <v>128</v>
      </c>
      <c r="M172" s="274">
        <f t="shared" si="29"/>
        <v>512</v>
      </c>
      <c r="N172" s="274" t="s">
        <v>240</v>
      </c>
      <c r="O172" s="241"/>
      <c r="P172" s="276">
        <f>SIZEOF_IN_MIB(J172:M172, $O169)</f>
        <v>32</v>
      </c>
      <c r="Q172" s="241"/>
      <c r="R172" s="38"/>
      <c r="S172" s="38"/>
      <c r="T172" s="207"/>
      <c r="U172" s="207"/>
      <c r="V172" s="207"/>
      <c r="W172" s="207"/>
      <c r="X172" s="38"/>
      <c r="Y172" s="38"/>
      <c r="Z172" s="38"/>
      <c r="AA172" s="38"/>
      <c r="AB172" s="38"/>
      <c r="AC172" s="38"/>
      <c r="AD172" s="38"/>
      <c r="AE172" s="38"/>
      <c r="AF172" s="38"/>
      <c r="AG172" s="38"/>
      <c r="AH172" s="38"/>
      <c r="AI172" s="38"/>
      <c r="AJ172" s="38"/>
      <c r="AK172" s="38"/>
      <c r="AL172" s="38"/>
      <c r="AM172" s="38"/>
      <c r="AN172" s="38"/>
      <c r="AO172" s="38"/>
      <c r="AP172" s="38"/>
      <c r="AQ172" s="38"/>
      <c r="AR172" s="38"/>
      <c r="AS172" s="38"/>
      <c r="AT172" s="38"/>
    </row>
    <row r="173">
      <c r="A173" s="87"/>
      <c r="B173" s="87"/>
      <c r="C173" s="87"/>
      <c r="D173" s="87"/>
      <c r="E173" s="266"/>
      <c r="F173" s="400" t="s">
        <v>293</v>
      </c>
      <c r="G173" s="385" t="s">
        <v>45</v>
      </c>
      <c r="H173" s="423"/>
      <c r="I173" s="424"/>
      <c r="J173" s="270"/>
      <c r="K173" s="270"/>
      <c r="L173" s="271"/>
      <c r="M173" s="271"/>
      <c r="N173" s="271"/>
      <c r="O173" s="270"/>
      <c r="P173" s="273"/>
      <c r="Q173" s="305"/>
      <c r="T173" s="3"/>
      <c r="U173" s="3"/>
      <c r="V173" s="3"/>
      <c r="W173" s="3"/>
    </row>
    <row r="174">
      <c r="A174" s="87"/>
      <c r="B174" s="38"/>
      <c r="C174" s="38"/>
      <c r="D174" s="38"/>
      <c r="E174" s="266"/>
      <c r="F174" s="277"/>
      <c r="G174" s="385"/>
      <c r="H174" s="274"/>
      <c r="I174" s="418"/>
      <c r="J174" s="261"/>
      <c r="K174" s="261"/>
      <c r="L174" s="274"/>
      <c r="M174" s="274"/>
      <c r="N174" s="274"/>
      <c r="O174" s="261"/>
      <c r="P174" s="276"/>
      <c r="Q174" s="222"/>
      <c r="T174" s="3"/>
      <c r="U174" s="3"/>
      <c r="V174" s="3"/>
      <c r="W174" s="3"/>
    </row>
    <row r="175">
      <c r="A175" s="38"/>
      <c r="B175" s="38"/>
      <c r="C175" s="38"/>
      <c r="D175" s="38"/>
      <c r="E175" s="266"/>
      <c r="F175" s="384" t="s">
        <v>285</v>
      </c>
      <c r="G175" s="385" t="s">
        <v>286</v>
      </c>
      <c r="H175" s="271" t="str">
        <f>VLOOKUP(O161&amp;","&amp;O165,$T$3:$W$12,4, FALSE)</f>
        <v>bf16</v>
      </c>
      <c r="I175" s="419"/>
      <c r="J175" s="270"/>
      <c r="K175" s="270"/>
      <c r="L175" s="271"/>
      <c r="M175" s="271"/>
      <c r="N175" s="271"/>
      <c r="O175" s="270"/>
      <c r="P175" s="273"/>
      <c r="Q175" s="305"/>
      <c r="T175" s="3"/>
      <c r="U175" s="3"/>
      <c r="V175" s="3"/>
      <c r="W175" s="3"/>
    </row>
    <row r="176">
      <c r="A176" s="87"/>
      <c r="B176" s="87"/>
      <c r="C176" s="87"/>
      <c r="D176" s="87"/>
      <c r="E176" s="266"/>
      <c r="F176" s="266"/>
      <c r="G176" s="381" t="s">
        <v>299</v>
      </c>
      <c r="H176" s="420" t="str">
        <f>CALCULATE_FLOPS(J164:M164,J168:M168,L168,K168,H175)</f>
        <v>#N/A</v>
      </c>
      <c r="I176" s="418"/>
      <c r="J176" s="261"/>
      <c r="K176" s="261"/>
      <c r="L176" s="274"/>
      <c r="M176" s="274"/>
      <c r="N176" s="274"/>
      <c r="O176" s="261"/>
      <c r="P176" s="276"/>
      <c r="Q176" s="222"/>
      <c r="T176" s="3"/>
      <c r="U176" s="3"/>
      <c r="V176" s="3"/>
      <c r="W176" s="3"/>
    </row>
    <row r="177">
      <c r="A177" s="87"/>
      <c r="B177" s="87"/>
      <c r="C177" s="87"/>
      <c r="D177" s="87"/>
      <c r="E177" s="266"/>
      <c r="F177" s="277"/>
      <c r="G177" s="388" t="s">
        <v>288</v>
      </c>
      <c r="H177" s="389" t="str">
        <f>COMPUTE_TIME_MS(H176, H175)</f>
        <v>#N/A</v>
      </c>
      <c r="I177" s="390"/>
      <c r="J177" s="391"/>
      <c r="K177" s="391"/>
      <c r="L177" s="392"/>
      <c r="M177" s="392"/>
      <c r="N177" s="392"/>
      <c r="O177" s="391"/>
      <c r="P177" s="393"/>
      <c r="Q177" s="305"/>
      <c r="T177" s="3"/>
      <c r="U177" s="3"/>
      <c r="V177" s="3"/>
      <c r="W177" s="3"/>
    </row>
    <row r="178">
      <c r="A178" s="87"/>
      <c r="B178" s="87"/>
      <c r="C178" s="87"/>
      <c r="D178" s="87"/>
      <c r="E178" s="266"/>
      <c r="F178" s="384" t="s">
        <v>289</v>
      </c>
      <c r="G178" s="381" t="s">
        <v>290</v>
      </c>
      <c r="H178" s="303">
        <f>IF(Q161,0,P164)+IF(Q165,0,P168)+IF(Q169,0,P172)</f>
        <v>56</v>
      </c>
      <c r="I178" s="261"/>
      <c r="J178" s="261"/>
      <c r="K178" s="261"/>
      <c r="L178" s="274"/>
      <c r="M178" s="274"/>
      <c r="N178" s="274"/>
      <c r="O178" s="261"/>
      <c r="P178" s="276"/>
      <c r="Q178" s="222"/>
      <c r="R178" s="38"/>
      <c r="S178" s="38"/>
      <c r="T178" s="207"/>
      <c r="U178" s="207"/>
      <c r="V178" s="207"/>
      <c r="W178" s="207"/>
      <c r="X178" s="38"/>
      <c r="Y178" s="38"/>
      <c r="Z178" s="38"/>
      <c r="AA178" s="38"/>
      <c r="AB178" s="38"/>
      <c r="AC178" s="38"/>
      <c r="AD178" s="38"/>
      <c r="AE178" s="38"/>
      <c r="AF178" s="38"/>
      <c r="AG178" s="38"/>
      <c r="AH178" s="38"/>
      <c r="AI178" s="38"/>
      <c r="AJ178" s="38"/>
      <c r="AK178" s="38"/>
      <c r="AL178" s="38"/>
      <c r="AM178" s="38"/>
      <c r="AN178" s="38"/>
      <c r="AO178" s="38"/>
      <c r="AP178" s="38"/>
      <c r="AQ178" s="38"/>
      <c r="AR178" s="38"/>
      <c r="AS178" s="38"/>
      <c r="AT178" s="38"/>
    </row>
    <row r="179">
      <c r="A179" s="87"/>
      <c r="B179" s="87"/>
      <c r="C179" s="87"/>
      <c r="D179" s="87"/>
      <c r="E179" s="277"/>
      <c r="F179" s="277"/>
      <c r="G179" s="395" t="s">
        <v>291</v>
      </c>
      <c r="H179" s="422" t="str">
        <f>HBM_TIME_MS(H178)</f>
        <v>#N/A</v>
      </c>
      <c r="I179" s="391"/>
      <c r="J179" s="391"/>
      <c r="K179" s="391"/>
      <c r="L179" s="392"/>
      <c r="M179" s="392"/>
      <c r="N179" s="392"/>
      <c r="O179" s="391"/>
      <c r="P179" s="393"/>
      <c r="Q179" s="305"/>
      <c r="R179" s="38"/>
      <c r="S179" s="38"/>
      <c r="T179" s="207"/>
      <c r="U179" s="207"/>
      <c r="V179" s="207"/>
      <c r="W179" s="207"/>
      <c r="X179" s="38"/>
      <c r="Y179" s="38"/>
      <c r="Z179" s="38"/>
      <c r="AA179" s="38"/>
      <c r="AB179" s="38"/>
      <c r="AC179" s="38"/>
      <c r="AD179" s="38"/>
      <c r="AE179" s="38"/>
      <c r="AF179" s="38"/>
      <c r="AG179" s="38"/>
      <c r="AH179" s="38"/>
      <c r="AI179" s="38"/>
      <c r="AJ179" s="38"/>
      <c r="AK179" s="38"/>
      <c r="AL179" s="38"/>
      <c r="AM179" s="38"/>
      <c r="AN179" s="38"/>
      <c r="AO179" s="38"/>
      <c r="AP179" s="38"/>
      <c r="AQ179" s="38"/>
      <c r="AR179" s="38"/>
      <c r="AS179" s="38"/>
      <c r="AT179" s="38"/>
    </row>
    <row r="180">
      <c r="A180" s="87"/>
      <c r="B180" s="87"/>
      <c r="C180" s="87"/>
      <c r="D180" s="87"/>
      <c r="E180" s="258" t="s">
        <v>301</v>
      </c>
      <c r="F180" s="282" t="s">
        <v>249</v>
      </c>
      <c r="G180" s="260"/>
      <c r="H180" s="261" t="s">
        <v>238</v>
      </c>
      <c r="I180" s="261" t="s">
        <v>239</v>
      </c>
      <c r="J180" s="262"/>
      <c r="K180" s="262" t="s">
        <v>40</v>
      </c>
      <c r="L180" s="262" t="s">
        <v>38</v>
      </c>
      <c r="M180" s="425" t="s">
        <v>125</v>
      </c>
      <c r="N180" s="261" t="s">
        <v>240</v>
      </c>
      <c r="O180" s="263" t="str">
        <f>EXTRACT_ACTIVATION_DTYPE(PARAMS("attn_proj_dtype"))</f>
        <v>bf16</v>
      </c>
      <c r="P180" s="276"/>
      <c r="Q180" s="263" t="b">
        <v>0</v>
      </c>
      <c r="R180" s="38"/>
      <c r="S180" s="38"/>
      <c r="T180" s="38"/>
      <c r="U180" s="38"/>
      <c r="V180" s="38"/>
      <c r="W180" s="38"/>
      <c r="X180" s="38"/>
      <c r="Y180" s="38"/>
      <c r="Z180" s="38"/>
      <c r="AA180" s="38"/>
      <c r="AB180" s="38"/>
      <c r="AC180" s="38"/>
      <c r="AD180" s="38"/>
      <c r="AE180" s="38"/>
      <c r="AF180" s="38"/>
      <c r="AG180" s="38"/>
      <c r="AH180" s="38"/>
      <c r="AI180" s="38"/>
      <c r="AJ180" s="38"/>
      <c r="AK180" s="38"/>
      <c r="AL180" s="38"/>
      <c r="AM180" s="38"/>
      <c r="AN180" s="38"/>
      <c r="AO180" s="38"/>
      <c r="AP180" s="38"/>
      <c r="AQ180" s="38"/>
      <c r="AR180" s="38"/>
      <c r="AS180" s="38"/>
      <c r="AT180" s="38"/>
    </row>
    <row r="181">
      <c r="A181" s="87"/>
      <c r="B181" s="87"/>
      <c r="C181" s="87"/>
      <c r="D181" s="87"/>
      <c r="E181" s="266"/>
      <c r="F181" s="267"/>
      <c r="G181" s="268"/>
      <c r="H181" s="195" t="s">
        <v>242</v>
      </c>
      <c r="I181" s="290" t="s">
        <v>239</v>
      </c>
      <c r="J181" s="289"/>
      <c r="K181" s="289">
        <f t="shared" ref="K181:M181" si="30">PARAMS(K180)</f>
        <v>4096</v>
      </c>
      <c r="L181" s="290">
        <f t="shared" si="30"/>
        <v>1</v>
      </c>
      <c r="M181" s="290">
        <f t="shared" si="30"/>
        <v>7168</v>
      </c>
      <c r="N181" s="290" t="s">
        <v>240</v>
      </c>
      <c r="O181" s="266"/>
      <c r="P181" s="292">
        <f>SIZEOF_IN_MIB(J181:M181, $O180)</f>
        <v>56</v>
      </c>
      <c r="Q181" s="266"/>
      <c r="R181" s="38"/>
      <c r="S181" s="38"/>
      <c r="T181" s="38"/>
      <c r="U181" s="38"/>
      <c r="V181" s="38"/>
      <c r="W181" s="38"/>
      <c r="X181" s="38"/>
      <c r="Y181" s="38"/>
      <c r="Z181" s="38"/>
      <c r="AA181" s="38"/>
      <c r="AB181" s="38"/>
      <c r="AC181" s="38"/>
      <c r="AD181" s="38"/>
      <c r="AE181" s="38"/>
      <c r="AF181" s="38"/>
      <c r="AG181" s="38"/>
      <c r="AH181" s="38"/>
      <c r="AI181" s="38"/>
      <c r="AJ181" s="38"/>
      <c r="AK181" s="38"/>
      <c r="AL181" s="38"/>
      <c r="AM181" s="38"/>
      <c r="AN181" s="38"/>
      <c r="AO181" s="38"/>
      <c r="AP181" s="38"/>
      <c r="AQ181" s="38"/>
      <c r="AR181" s="38"/>
      <c r="AS181" s="38"/>
      <c r="AT181" s="38"/>
    </row>
    <row r="182">
      <c r="A182" s="87"/>
      <c r="B182" s="87"/>
      <c r="C182" s="87"/>
      <c r="D182" s="87"/>
      <c r="E182" s="266"/>
      <c r="F182" s="267"/>
      <c r="G182" s="268"/>
      <c r="H182" s="289" t="s">
        <v>244</v>
      </c>
      <c r="I182" s="289" t="s">
        <v>239</v>
      </c>
      <c r="J182" s="290"/>
      <c r="K182" s="195" t="s">
        <v>143</v>
      </c>
      <c r="L182" s="195"/>
      <c r="M182" s="289"/>
      <c r="N182" s="289" t="s">
        <v>240</v>
      </c>
      <c r="O182" s="266"/>
      <c r="P182" s="292"/>
      <c r="Q182" s="266"/>
      <c r="R182" s="38"/>
      <c r="S182" s="38"/>
      <c r="T182" s="38"/>
      <c r="U182" s="38"/>
      <c r="V182" s="38"/>
      <c r="W182" s="38"/>
      <c r="X182" s="38"/>
      <c r="Y182" s="38"/>
      <c r="Z182" s="38"/>
      <c r="AA182" s="38"/>
      <c r="AB182" s="38"/>
      <c r="AC182" s="38"/>
      <c r="AD182" s="38"/>
      <c r="AE182" s="38"/>
      <c r="AF182" s="38"/>
      <c r="AG182" s="38"/>
      <c r="AH182" s="38"/>
      <c r="AI182" s="38"/>
      <c r="AJ182" s="38"/>
      <c r="AK182" s="38"/>
      <c r="AL182" s="38"/>
      <c r="AM182" s="38"/>
      <c r="AN182" s="38"/>
      <c r="AO182" s="38"/>
      <c r="AP182" s="38"/>
      <c r="AQ182" s="38"/>
      <c r="AR182" s="38"/>
      <c r="AS182" s="38"/>
      <c r="AT182" s="38"/>
    </row>
    <row r="183">
      <c r="A183" s="87"/>
      <c r="B183" s="87"/>
      <c r="C183" s="87"/>
      <c r="D183" s="87"/>
      <c r="E183" s="266"/>
      <c r="F183" s="278"/>
      <c r="G183" s="279"/>
      <c r="H183" s="195" t="s">
        <v>246</v>
      </c>
      <c r="I183" s="289" t="s">
        <v>239</v>
      </c>
      <c r="J183" s="290"/>
      <c r="K183" s="289">
        <f t="shared" ref="K183:M183" si="31">K181/SHARDING(K182)</f>
        <v>256</v>
      </c>
      <c r="L183" s="289">
        <f t="shared" si="31"/>
        <v>1</v>
      </c>
      <c r="M183" s="289">
        <f t="shared" si="31"/>
        <v>7168</v>
      </c>
      <c r="N183" s="289" t="s">
        <v>240</v>
      </c>
      <c r="O183" s="277"/>
      <c r="P183" s="292">
        <f>SIZEOF_IN_MIB(J183:M183, $O180)</f>
        <v>3.5</v>
      </c>
      <c r="Q183" s="277"/>
      <c r="R183" s="38"/>
      <c r="S183" s="38"/>
      <c r="T183" s="38"/>
      <c r="U183" s="38"/>
      <c r="V183" s="38"/>
      <c r="W183" s="38"/>
      <c r="X183" s="38"/>
      <c r="Y183" s="38"/>
      <c r="Z183" s="38"/>
      <c r="AA183" s="38"/>
      <c r="AB183" s="38"/>
      <c r="AC183" s="38"/>
      <c r="AD183" s="38"/>
      <c r="AE183" s="38"/>
      <c r="AF183" s="38"/>
      <c r="AG183" s="38"/>
      <c r="AH183" s="38"/>
      <c r="AI183" s="38"/>
      <c r="AJ183" s="38"/>
      <c r="AK183" s="38"/>
      <c r="AL183" s="38"/>
      <c r="AM183" s="38"/>
      <c r="AN183" s="38"/>
      <c r="AO183" s="38"/>
      <c r="AP183" s="38"/>
      <c r="AQ183" s="38"/>
      <c r="AR183" s="38"/>
      <c r="AS183" s="38"/>
      <c r="AT183" s="38"/>
    </row>
    <row r="184">
      <c r="A184" s="87"/>
      <c r="B184" s="87"/>
      <c r="C184" s="87"/>
      <c r="D184" s="87"/>
      <c r="E184" s="266"/>
      <c r="F184" s="259" t="s">
        <v>253</v>
      </c>
      <c r="G184" s="260"/>
      <c r="H184" s="289" t="s">
        <v>238</v>
      </c>
      <c r="I184" s="289" t="s">
        <v>239</v>
      </c>
      <c r="J184" s="290"/>
      <c r="K184" s="195"/>
      <c r="L184" s="398" t="s">
        <v>125</v>
      </c>
      <c r="M184" s="195" t="s">
        <v>157</v>
      </c>
      <c r="N184" s="289" t="s">
        <v>240</v>
      </c>
      <c r="O184" s="291" t="str">
        <f>EXTRACT_WEIGHT_DTYPE(PARAMS("attn_proj_dtype"))</f>
        <v>bf16</v>
      </c>
      <c r="P184" s="292"/>
      <c r="Q184" s="291" t="b">
        <v>0</v>
      </c>
      <c r="R184" s="38"/>
      <c r="S184" s="38"/>
      <c r="T184" s="38"/>
      <c r="U184" s="38"/>
      <c r="V184" s="38"/>
      <c r="W184" s="38"/>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c r="AT184" s="38"/>
    </row>
    <row r="185">
      <c r="A185" s="87"/>
      <c r="B185" s="87"/>
      <c r="C185" s="87"/>
      <c r="D185" s="87"/>
      <c r="E185" s="266"/>
      <c r="F185" s="267"/>
      <c r="G185" s="268"/>
      <c r="H185" s="195" t="s">
        <v>242</v>
      </c>
      <c r="I185" s="289" t="s">
        <v>239</v>
      </c>
      <c r="J185" s="290"/>
      <c r="K185" s="289"/>
      <c r="L185" s="289">
        <f t="shared" ref="L185:M185" si="32">PARAMS(L184)</f>
        <v>7168</v>
      </c>
      <c r="M185" s="289">
        <f t="shared" si="32"/>
        <v>576</v>
      </c>
      <c r="N185" s="289" t="s">
        <v>240</v>
      </c>
      <c r="O185" s="266"/>
      <c r="P185" s="292">
        <f>SIZEOF_IN_MIB(J185:M185, $O184)</f>
        <v>7.875</v>
      </c>
      <c r="Q185" s="266"/>
      <c r="R185" s="38"/>
      <c r="S185" s="38"/>
      <c r="T185" s="38"/>
      <c r="U185" s="38"/>
      <c r="V185" s="38"/>
      <c r="W185" s="38"/>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c r="AT185" s="38"/>
    </row>
    <row r="186">
      <c r="A186" s="87"/>
      <c r="B186" s="87"/>
      <c r="C186" s="87"/>
      <c r="D186" s="87"/>
      <c r="E186" s="266"/>
      <c r="F186" s="267"/>
      <c r="G186" s="268"/>
      <c r="H186" s="289" t="s">
        <v>244</v>
      </c>
      <c r="I186" s="289" t="s">
        <v>239</v>
      </c>
      <c r="J186" s="290"/>
      <c r="K186" s="290"/>
      <c r="L186" s="289"/>
      <c r="M186" s="289"/>
      <c r="N186" s="289" t="s">
        <v>240</v>
      </c>
      <c r="O186" s="266"/>
      <c r="P186" s="292"/>
      <c r="Q186" s="266"/>
    </row>
    <row r="187">
      <c r="A187" s="87"/>
      <c r="B187" s="87"/>
      <c r="C187" s="87"/>
      <c r="D187" s="87"/>
      <c r="E187" s="266"/>
      <c r="F187" s="278"/>
      <c r="G187" s="279"/>
      <c r="H187" s="274" t="s">
        <v>246</v>
      </c>
      <c r="I187" s="274" t="s">
        <v>239</v>
      </c>
      <c r="J187" s="261"/>
      <c r="K187" s="274"/>
      <c r="L187" s="274">
        <f t="shared" ref="L187:M187" si="33">L185/SHARDING(L186)</f>
        <v>7168</v>
      </c>
      <c r="M187" s="274">
        <f t="shared" si="33"/>
        <v>576</v>
      </c>
      <c r="N187" s="274" t="s">
        <v>240</v>
      </c>
      <c r="O187" s="241"/>
      <c r="P187" s="276">
        <f>SIZEOF_IN_MIB(J187:M187, $O184)</f>
        <v>7.875</v>
      </c>
      <c r="Q187" s="241"/>
    </row>
    <row r="188">
      <c r="A188" s="87"/>
      <c r="B188" s="87"/>
      <c r="C188" s="87"/>
      <c r="D188" s="87"/>
      <c r="E188" s="266"/>
      <c r="F188" s="259" t="s">
        <v>257</v>
      </c>
      <c r="G188" s="260"/>
      <c r="H188" s="271" t="s">
        <v>238</v>
      </c>
      <c r="I188" s="271" t="s">
        <v>239</v>
      </c>
      <c r="J188" s="270"/>
      <c r="K188" s="269" t="s">
        <v>40</v>
      </c>
      <c r="L188" s="269" t="s">
        <v>38</v>
      </c>
      <c r="M188" s="269" t="s">
        <v>157</v>
      </c>
      <c r="N188" s="271" t="s">
        <v>240</v>
      </c>
      <c r="O188" s="399" t="s">
        <v>82</v>
      </c>
      <c r="P188" s="273"/>
      <c r="Q188" s="399" t="b">
        <v>0</v>
      </c>
    </row>
    <row r="189">
      <c r="A189" s="87"/>
      <c r="B189" s="38"/>
      <c r="C189" s="38"/>
      <c r="D189" s="38"/>
      <c r="E189" s="266"/>
      <c r="F189" s="267"/>
      <c r="G189" s="268"/>
      <c r="H189" s="262" t="s">
        <v>242</v>
      </c>
      <c r="I189" s="274" t="s">
        <v>239</v>
      </c>
      <c r="J189" s="261"/>
      <c r="K189" s="274">
        <f t="shared" ref="K189:M189" si="34">PARAMS(K188)</f>
        <v>4096</v>
      </c>
      <c r="L189" s="274">
        <f t="shared" si="34"/>
        <v>1</v>
      </c>
      <c r="M189" s="274">
        <f t="shared" si="34"/>
        <v>576</v>
      </c>
      <c r="N189" s="274" t="s">
        <v>240</v>
      </c>
      <c r="O189" s="275"/>
      <c r="P189" s="276">
        <f>SIZEOF_IN_MIB(K189:M189, $O188)</f>
        <v>4.5</v>
      </c>
      <c r="Q189" s="275"/>
    </row>
    <row r="190">
      <c r="A190" s="38"/>
      <c r="B190" s="38"/>
      <c r="C190" s="38"/>
      <c r="D190" s="38"/>
      <c r="E190" s="266"/>
      <c r="F190" s="267"/>
      <c r="G190" s="268"/>
      <c r="H190" s="271" t="s">
        <v>244</v>
      </c>
      <c r="I190" s="271" t="s">
        <v>239</v>
      </c>
      <c r="J190" s="270"/>
      <c r="K190" s="269" t="s">
        <v>143</v>
      </c>
      <c r="L190" s="269"/>
      <c r="M190" s="271"/>
      <c r="N190" s="271" t="s">
        <v>240</v>
      </c>
      <c r="O190" s="272"/>
      <c r="P190" s="273"/>
      <c r="Q190" s="272"/>
    </row>
    <row r="191">
      <c r="A191" s="87"/>
      <c r="B191" s="87"/>
      <c r="C191" s="87"/>
      <c r="D191" s="87"/>
      <c r="E191" s="266"/>
      <c r="F191" s="278"/>
      <c r="G191" s="279"/>
      <c r="H191" s="274" t="s">
        <v>246</v>
      </c>
      <c r="I191" s="274" t="s">
        <v>239</v>
      </c>
      <c r="J191" s="274"/>
      <c r="K191" s="274">
        <f t="shared" ref="K191:M191" si="35">K189/SHARDING(K190)</f>
        <v>256</v>
      </c>
      <c r="L191" s="274">
        <f t="shared" si="35"/>
        <v>1</v>
      </c>
      <c r="M191" s="274">
        <f t="shared" si="35"/>
        <v>576</v>
      </c>
      <c r="N191" s="274" t="s">
        <v>240</v>
      </c>
      <c r="O191" s="241"/>
      <c r="P191" s="276">
        <f>SIZEOF_IN_MIB(K191:M191, $O188)</f>
        <v>0.28125</v>
      </c>
      <c r="Q191" s="241"/>
    </row>
    <row r="192">
      <c r="A192" s="87"/>
      <c r="B192" s="87"/>
      <c r="C192" s="87"/>
      <c r="D192" s="87"/>
      <c r="E192" s="266"/>
      <c r="F192" s="400" t="s">
        <v>293</v>
      </c>
      <c r="G192" s="385" t="s">
        <v>45</v>
      </c>
      <c r="H192" s="423"/>
      <c r="I192" s="424"/>
      <c r="J192" s="270"/>
      <c r="K192" s="270"/>
      <c r="L192" s="271"/>
      <c r="M192" s="271"/>
      <c r="N192" s="271"/>
      <c r="O192" s="270"/>
      <c r="P192" s="273"/>
      <c r="Q192" s="305"/>
    </row>
    <row r="193">
      <c r="A193" s="87"/>
      <c r="B193" s="87"/>
      <c r="C193" s="87"/>
      <c r="D193" s="87"/>
      <c r="E193" s="266"/>
      <c r="F193" s="277"/>
      <c r="G193" s="385"/>
      <c r="H193" s="274"/>
      <c r="I193" s="418"/>
      <c r="J193" s="261"/>
      <c r="K193" s="261"/>
      <c r="L193" s="274"/>
      <c r="M193" s="274"/>
      <c r="N193" s="274"/>
      <c r="O193" s="261"/>
      <c r="P193" s="276"/>
      <c r="Q193" s="222"/>
    </row>
    <row r="194">
      <c r="A194" s="87"/>
      <c r="B194" s="87"/>
      <c r="C194" s="87"/>
      <c r="D194" s="87"/>
      <c r="E194" s="266"/>
      <c r="F194" s="384" t="s">
        <v>285</v>
      </c>
      <c r="G194" s="385" t="s">
        <v>286</v>
      </c>
      <c r="H194" s="271" t="str">
        <f>VLOOKUP(O180&amp;","&amp;O184,$T$3:$W$12,4, FALSE)</f>
        <v>bf16</v>
      </c>
      <c r="I194" s="419"/>
      <c r="J194" s="270"/>
      <c r="K194" s="270"/>
      <c r="L194" s="271"/>
      <c r="M194" s="271"/>
      <c r="N194" s="271"/>
      <c r="O194" s="270"/>
      <c r="P194" s="273"/>
      <c r="Q194" s="305"/>
    </row>
    <row r="195">
      <c r="A195" s="87"/>
      <c r="B195" s="87"/>
      <c r="C195" s="87"/>
      <c r="D195" s="87"/>
      <c r="E195" s="266"/>
      <c r="F195" s="266"/>
      <c r="G195" s="381" t="s">
        <v>299</v>
      </c>
      <c r="H195" s="420" t="str">
        <f>CALCULATE_FLOPS(J164:M164,J168:M168,L168,K168,H175)</f>
        <v>#N/A</v>
      </c>
      <c r="I195" s="418"/>
      <c r="J195" s="261"/>
      <c r="K195" s="261"/>
      <c r="L195" s="274"/>
      <c r="M195" s="274"/>
      <c r="N195" s="274"/>
      <c r="O195" s="261"/>
      <c r="P195" s="276"/>
      <c r="Q195" s="222"/>
    </row>
    <row r="196">
      <c r="A196" s="87"/>
      <c r="B196" s="87"/>
      <c r="C196" s="87"/>
      <c r="D196" s="87"/>
      <c r="E196" s="266"/>
      <c r="F196" s="277"/>
      <c r="G196" s="388" t="s">
        <v>288</v>
      </c>
      <c r="H196" s="421" t="str">
        <f>COMPUTE_TIME_MS(H195, H194)</f>
        <v>#N/A</v>
      </c>
      <c r="I196" s="390"/>
      <c r="J196" s="391"/>
      <c r="K196" s="391"/>
      <c r="L196" s="392"/>
      <c r="M196" s="392"/>
      <c r="N196" s="392"/>
      <c r="O196" s="391"/>
      <c r="P196" s="393"/>
      <c r="Q196" s="305"/>
    </row>
    <row r="197">
      <c r="A197" s="87"/>
      <c r="B197" s="87"/>
      <c r="C197" s="87"/>
      <c r="D197" s="87"/>
      <c r="E197" s="266"/>
      <c r="F197" s="384" t="s">
        <v>289</v>
      </c>
      <c r="G197" s="381" t="s">
        <v>290</v>
      </c>
      <c r="H197" s="303">
        <f>IF(Q180,0,P183)+IF(Q184,0,P187)+IF(Q188,0,P191)</f>
        <v>11.65625</v>
      </c>
      <c r="I197" s="261"/>
      <c r="J197" s="261"/>
      <c r="K197" s="261"/>
      <c r="L197" s="274"/>
      <c r="M197" s="274"/>
      <c r="N197" s="274"/>
      <c r="O197" s="261"/>
      <c r="P197" s="276"/>
      <c r="Q197" s="222"/>
    </row>
    <row r="198">
      <c r="A198" s="87"/>
      <c r="B198" s="87"/>
      <c r="C198" s="87"/>
      <c r="D198" s="87"/>
      <c r="E198" s="277"/>
      <c r="F198" s="277"/>
      <c r="G198" s="395" t="s">
        <v>291</v>
      </c>
      <c r="H198" s="430" t="str">
        <f>HBM_TIME_MS(H197)</f>
        <v>#N/A</v>
      </c>
      <c r="I198" s="391"/>
      <c r="J198" s="391"/>
      <c r="K198" s="391"/>
      <c r="L198" s="392"/>
      <c r="M198" s="392"/>
      <c r="N198" s="392"/>
      <c r="O198" s="391"/>
      <c r="P198" s="393"/>
      <c r="Q198" s="305"/>
    </row>
    <row r="199">
      <c r="A199" s="87"/>
      <c r="B199" s="87"/>
      <c r="C199" s="87"/>
      <c r="D199" s="87"/>
      <c r="E199" s="431" t="s">
        <v>302</v>
      </c>
      <c r="F199" s="400" t="s">
        <v>303</v>
      </c>
      <c r="G199" s="432" t="s">
        <v>259</v>
      </c>
      <c r="H199" s="433" t="s">
        <v>238</v>
      </c>
      <c r="I199" s="261" t="s">
        <v>239</v>
      </c>
      <c r="J199" s="434" t="str">
        <f t="array" ref="J199:M202">J188:M191</f>
        <v/>
      </c>
      <c r="K199" s="262" t="s">
        <v>40</v>
      </c>
      <c r="L199" s="262" t="s">
        <v>38</v>
      </c>
      <c r="M199" s="262" t="s">
        <v>157</v>
      </c>
      <c r="N199" s="274" t="s">
        <v>240</v>
      </c>
      <c r="O199" s="263" t="s">
        <v>63</v>
      </c>
      <c r="P199" s="435"/>
      <c r="Q199" s="436"/>
    </row>
    <row r="200">
      <c r="A200" s="87"/>
      <c r="B200" s="87"/>
      <c r="C200" s="87"/>
      <c r="D200" s="87"/>
      <c r="E200" s="266"/>
      <c r="F200" s="266"/>
      <c r="G200" s="266"/>
      <c r="H200" s="438" t="s">
        <v>242</v>
      </c>
      <c r="I200" s="270" t="s">
        <v>239</v>
      </c>
      <c r="J200" s="439"/>
      <c r="K200" s="270">
        <v>4096.0</v>
      </c>
      <c r="L200" s="271">
        <v>1.0</v>
      </c>
      <c r="M200" s="271">
        <v>576.0</v>
      </c>
      <c r="N200" s="271" t="s">
        <v>240</v>
      </c>
      <c r="O200" s="272"/>
      <c r="P200" s="440">
        <f>SIZEOF_IN_MIB(J200:M200, O199)</f>
        <v>2.25</v>
      </c>
      <c r="Q200" s="272"/>
    </row>
    <row r="201">
      <c r="A201" s="87"/>
      <c r="B201" s="87"/>
      <c r="C201" s="87"/>
      <c r="D201" s="87"/>
      <c r="E201" s="266"/>
      <c r="F201" s="266"/>
      <c r="G201" s="266"/>
      <c r="H201" s="433" t="s">
        <v>260</v>
      </c>
      <c r="I201" s="261" t="s">
        <v>239</v>
      </c>
      <c r="J201" s="434"/>
      <c r="K201" s="434" t="s">
        <v>143</v>
      </c>
      <c r="L201" s="274"/>
      <c r="M201" s="442"/>
      <c r="N201" s="274" t="s">
        <v>240</v>
      </c>
      <c r="O201" s="275"/>
      <c r="P201" s="443"/>
      <c r="Q201" s="275"/>
    </row>
    <row r="202">
      <c r="A202" s="87"/>
      <c r="B202" s="87"/>
      <c r="C202" s="87"/>
      <c r="D202" s="87"/>
      <c r="E202" s="266"/>
      <c r="F202" s="266"/>
      <c r="G202" s="266"/>
      <c r="H202" s="438" t="s">
        <v>261</v>
      </c>
      <c r="I202" s="270" t="s">
        <v>239</v>
      </c>
      <c r="J202" s="439"/>
      <c r="K202" s="271">
        <v>256.0</v>
      </c>
      <c r="L202" s="271">
        <v>1.0</v>
      </c>
      <c r="M202" s="271">
        <v>576.0</v>
      </c>
      <c r="N202" s="271" t="s">
        <v>240</v>
      </c>
      <c r="O202" s="272"/>
      <c r="P202" s="440">
        <f>SIZEOF_IN_MIB(J202:M202, O199)</f>
        <v>0.140625</v>
      </c>
      <c r="Q202" s="272"/>
    </row>
    <row r="203">
      <c r="A203" s="87"/>
      <c r="B203" s="87"/>
      <c r="C203" s="87"/>
      <c r="D203" s="87"/>
      <c r="E203" s="266"/>
      <c r="F203" s="266"/>
      <c r="G203" s="266"/>
      <c r="H203" s="433" t="s">
        <v>262</v>
      </c>
      <c r="I203" s="261" t="s">
        <v>239</v>
      </c>
      <c r="J203" s="434"/>
      <c r="K203" s="434"/>
      <c r="L203" s="442"/>
      <c r="M203" s="442"/>
      <c r="N203" s="274" t="s">
        <v>240</v>
      </c>
      <c r="O203" s="275"/>
      <c r="P203" s="435"/>
      <c r="Q203" s="275"/>
    </row>
    <row r="204">
      <c r="A204" s="87"/>
      <c r="B204" s="87"/>
      <c r="C204" s="87"/>
      <c r="D204" s="87"/>
      <c r="E204" s="266"/>
      <c r="F204" s="266"/>
      <c r="G204" s="277"/>
      <c r="H204" s="438" t="s">
        <v>261</v>
      </c>
      <c r="I204" s="270" t="s">
        <v>239</v>
      </c>
      <c r="J204" s="439"/>
      <c r="K204" s="271">
        <f t="shared" ref="K204:M204" si="36">K200/SHARDING(K203)</f>
        <v>4096</v>
      </c>
      <c r="L204" s="271">
        <f t="shared" si="36"/>
        <v>1</v>
      </c>
      <c r="M204" s="271">
        <f t="shared" si="36"/>
        <v>576</v>
      </c>
      <c r="N204" s="271" t="s">
        <v>240</v>
      </c>
      <c r="O204" s="280"/>
      <c r="P204" s="440">
        <f>SIZEOF_IN_MIB(J204:M204, O199)</f>
        <v>2.25</v>
      </c>
      <c r="Q204" s="280"/>
    </row>
    <row r="205">
      <c r="A205" s="87"/>
      <c r="B205" s="87"/>
      <c r="C205" s="87"/>
      <c r="D205" s="87"/>
      <c r="E205" s="266"/>
      <c r="F205" s="266"/>
      <c r="G205" s="444" t="s">
        <v>263</v>
      </c>
      <c r="H205" s="445"/>
      <c r="I205" s="371"/>
      <c r="J205" s="371"/>
      <c r="K205" s="371"/>
      <c r="L205" s="446"/>
      <c r="M205" s="446"/>
      <c r="N205" s="446"/>
      <c r="O205" s="371"/>
      <c r="P205" s="447"/>
      <c r="Q205" s="371"/>
    </row>
    <row r="206">
      <c r="A206" s="87"/>
      <c r="B206" s="87"/>
      <c r="C206" s="87"/>
      <c r="D206" s="87"/>
      <c r="E206" s="266"/>
      <c r="F206" s="266"/>
      <c r="G206" s="448" t="s">
        <v>264</v>
      </c>
      <c r="H206" s="449">
        <f>SHARDING(K201)*SHARDING(L201)*SHARDING(M201)</f>
        <v>16</v>
      </c>
      <c r="I206" s="439"/>
      <c r="J206" s="439"/>
      <c r="K206" s="439"/>
      <c r="L206" s="450"/>
      <c r="M206" s="450"/>
      <c r="N206" s="450"/>
      <c r="O206" s="439"/>
      <c r="P206" s="451"/>
      <c r="Q206" s="439"/>
    </row>
    <row r="207">
      <c r="A207" s="87"/>
      <c r="B207" s="87"/>
      <c r="C207" s="87"/>
      <c r="D207" s="87"/>
      <c r="E207" s="266"/>
      <c r="F207" s="266"/>
      <c r="G207" s="448" t="s">
        <v>265</v>
      </c>
      <c r="H207" s="452">
        <f>P202 * (H206-1)</f>
        <v>2.109375</v>
      </c>
      <c r="I207" s="434"/>
      <c r="J207" s="434"/>
      <c r="K207" s="434"/>
      <c r="L207" s="442"/>
      <c r="M207" s="442"/>
      <c r="N207" s="442"/>
      <c r="O207" s="434"/>
      <c r="P207" s="443"/>
      <c r="Q207" s="434"/>
    </row>
    <row r="208">
      <c r="A208" s="87"/>
      <c r="B208" s="87"/>
      <c r="C208" s="87"/>
      <c r="D208" s="87"/>
      <c r="E208" s="266"/>
      <c r="F208" s="266"/>
      <c r="G208" s="448" t="s">
        <v>266</v>
      </c>
      <c r="H208" s="453">
        <f>H207*H206</f>
        <v>33.75</v>
      </c>
      <c r="I208" s="439"/>
      <c r="J208" s="439"/>
      <c r="K208" s="439"/>
      <c r="L208" s="450"/>
      <c r="M208" s="450"/>
      <c r="N208" s="450"/>
      <c r="O208" s="439"/>
      <c r="P208" s="451"/>
      <c r="Q208" s="439"/>
    </row>
    <row r="209">
      <c r="A209" s="87"/>
      <c r="B209" s="87"/>
      <c r="C209" s="87"/>
      <c r="D209" s="87"/>
      <c r="E209" s="266"/>
      <c r="F209" s="266"/>
      <c r="G209" s="448" t="s">
        <v>267</v>
      </c>
      <c r="H209" s="433" t="str">
        <f>IFS(H206=8,12,
H206=4,4,
H206=2,1,
H206=1,0,
TRUE,NA())</f>
        <v>#N/A</v>
      </c>
      <c r="I209" s="434"/>
      <c r="J209" s="434"/>
      <c r="K209" s="434"/>
      <c r="L209" s="442"/>
      <c r="M209" s="442"/>
      <c r="N209" s="442"/>
      <c r="O209" s="434"/>
      <c r="P209" s="443"/>
      <c r="Q209" s="434"/>
    </row>
    <row r="210">
      <c r="A210" s="87"/>
      <c r="B210" s="87"/>
      <c r="C210" s="87"/>
      <c r="D210" s="87"/>
      <c r="E210" s="266"/>
      <c r="F210" s="266"/>
      <c r="G210" s="454" t="s">
        <v>268</v>
      </c>
      <c r="H210" s="455">
        <v>1.0</v>
      </c>
      <c r="I210" s="439"/>
      <c r="J210" s="439"/>
      <c r="K210" s="439"/>
      <c r="L210" s="450"/>
      <c r="M210" s="450"/>
      <c r="N210" s="450"/>
      <c r="O210" s="439"/>
      <c r="P210" s="451"/>
      <c r="Q210" s="439"/>
    </row>
    <row r="211">
      <c r="A211" s="87"/>
      <c r="B211" s="87"/>
      <c r="C211" s="87"/>
      <c r="D211" s="87"/>
      <c r="E211" s="266"/>
      <c r="F211" s="266"/>
      <c r="G211" s="456" t="s">
        <v>269</v>
      </c>
      <c r="H211" s="457" t="str">
        <f>ALL_GATHER_CHIP2CHIP_TIME_MS2(H208 * H210, H209)</f>
        <v>#N/A</v>
      </c>
      <c r="I211" s="434"/>
      <c r="J211" s="434"/>
      <c r="K211" s="434"/>
      <c r="L211" s="442"/>
      <c r="M211" s="442"/>
      <c r="N211" s="442"/>
      <c r="O211" s="434"/>
      <c r="P211" s="443"/>
      <c r="Q211" s="434"/>
    </row>
    <row r="212">
      <c r="A212" s="87"/>
      <c r="B212" s="87"/>
      <c r="C212" s="87"/>
      <c r="D212" s="87"/>
      <c r="E212" s="266"/>
      <c r="F212" s="266"/>
      <c r="G212" s="454"/>
      <c r="H212" s="458"/>
      <c r="I212" s="439"/>
      <c r="J212" s="439"/>
      <c r="K212" s="439"/>
      <c r="L212" s="450"/>
      <c r="M212" s="450"/>
      <c r="N212" s="450"/>
      <c r="O212" s="439"/>
      <c r="P212" s="451"/>
      <c r="Q212" s="439"/>
    </row>
    <row r="213">
      <c r="A213" s="87"/>
      <c r="B213" s="87"/>
      <c r="C213" s="87"/>
      <c r="D213" s="87"/>
      <c r="E213" s="266"/>
      <c r="F213" s="266"/>
      <c r="G213" s="444" t="s">
        <v>270</v>
      </c>
      <c r="H213" s="445"/>
      <c r="I213" s="371"/>
      <c r="J213" s="371"/>
      <c r="K213" s="371"/>
      <c r="L213" s="446"/>
      <c r="M213" s="446"/>
      <c r="N213" s="446"/>
      <c r="O213" s="371"/>
      <c r="P213" s="447"/>
      <c r="Q213" s="371"/>
    </row>
    <row r="214">
      <c r="A214" s="87"/>
      <c r="B214" s="87"/>
      <c r="C214" s="87"/>
      <c r="D214" s="87"/>
      <c r="E214" s="266"/>
      <c r="F214" s="266"/>
      <c r="G214" s="459" t="s">
        <v>271</v>
      </c>
      <c r="H214" s="460" t="s">
        <v>264</v>
      </c>
      <c r="I214" s="439"/>
      <c r="J214" s="461" t="str">
        <f>SHARDING(K201)*SHARDING(L201)*SHARDING(M201)/HW_SPEC("# of TensorCore per Chip")</f>
        <v>#N/A</v>
      </c>
      <c r="K214" s="439"/>
      <c r="L214" s="450"/>
      <c r="M214" s="450"/>
      <c r="N214" s="450"/>
      <c r="O214" s="439"/>
      <c r="P214" s="451"/>
      <c r="Q214" s="439"/>
    </row>
    <row r="215">
      <c r="A215" s="87"/>
      <c r="B215" s="87"/>
      <c r="C215" s="87"/>
      <c r="D215" s="87"/>
      <c r="E215" s="266"/>
      <c r="F215" s="266"/>
      <c r="G215" s="266"/>
      <c r="H215" s="462" t="s">
        <v>265</v>
      </c>
      <c r="I215" s="434"/>
      <c r="J215" s="452" t="str">
        <f>P202 * HW_SPEC("# of TensorCore per Chip") * (J214-1)</f>
        <v>#N/A</v>
      </c>
      <c r="K215" s="434"/>
      <c r="L215" s="442"/>
      <c r="M215" s="442"/>
      <c r="N215" s="442"/>
      <c r="O215" s="434"/>
      <c r="P215" s="443"/>
      <c r="Q215" s="434"/>
    </row>
    <row r="216">
      <c r="A216" s="87"/>
      <c r="B216" s="87"/>
      <c r="C216" s="87"/>
      <c r="D216" s="87"/>
      <c r="E216" s="266"/>
      <c r="F216" s="266"/>
      <c r="G216" s="266"/>
      <c r="H216" s="460" t="s">
        <v>266</v>
      </c>
      <c r="I216" s="439"/>
      <c r="J216" s="453" t="str">
        <f>J215*J214</f>
        <v>#N/A</v>
      </c>
      <c r="K216" s="439"/>
      <c r="L216" s="450"/>
      <c r="M216" s="450"/>
      <c r="N216" s="450"/>
      <c r="O216" s="439"/>
      <c r="P216" s="451"/>
      <c r="Q216" s="439"/>
    </row>
    <row r="217">
      <c r="A217" s="87"/>
      <c r="B217" s="87"/>
      <c r="C217" s="87"/>
      <c r="D217" s="87"/>
      <c r="E217" s="266"/>
      <c r="F217" s="266"/>
      <c r="G217" s="266"/>
      <c r="H217" s="462" t="s">
        <v>267</v>
      </c>
      <c r="I217" s="434"/>
      <c r="J217" s="463" t="str">
        <f>IFS(J214=8,12,
J214=4,4,
J214=2,1,
J214=1,0,
TRUE,NA())</f>
        <v>#N/A</v>
      </c>
      <c r="K217" s="434"/>
      <c r="L217" s="442"/>
      <c r="M217" s="442"/>
      <c r="N217" s="442"/>
      <c r="O217" s="434"/>
      <c r="P217" s="443"/>
      <c r="Q217" s="434"/>
    </row>
    <row r="218">
      <c r="A218" s="87"/>
      <c r="B218" s="87"/>
      <c r="C218" s="87"/>
      <c r="D218" s="87"/>
      <c r="E218" s="266"/>
      <c r="F218" s="266"/>
      <c r="G218" s="266"/>
      <c r="H218" s="458" t="s">
        <v>268</v>
      </c>
      <c r="I218" s="439"/>
      <c r="J218" s="270">
        <v>2.0</v>
      </c>
      <c r="K218" s="439"/>
      <c r="L218" s="450"/>
      <c r="M218" s="450"/>
      <c r="N218" s="450"/>
      <c r="O218" s="439"/>
      <c r="P218" s="451"/>
      <c r="Q218" s="439"/>
    </row>
    <row r="219">
      <c r="A219" s="87"/>
      <c r="B219" s="87"/>
      <c r="C219" s="87"/>
      <c r="D219" s="87"/>
      <c r="E219" s="266"/>
      <c r="F219" s="266"/>
      <c r="G219" s="277"/>
      <c r="H219" s="462" t="s">
        <v>269</v>
      </c>
      <c r="I219" s="434"/>
      <c r="J219" s="464" t="str">
        <f>ALL_GATHER_CHIP2CHIP_TIME_MS2(J216 * J218, J217)</f>
        <v>#N/A</v>
      </c>
      <c r="K219" s="434"/>
      <c r="L219" s="442"/>
      <c r="M219" s="442"/>
      <c r="N219" s="442"/>
      <c r="O219" s="434"/>
      <c r="P219" s="443"/>
      <c r="Q219" s="434"/>
    </row>
    <row r="220">
      <c r="A220" s="87"/>
      <c r="B220" s="87"/>
      <c r="C220" s="87"/>
      <c r="D220" s="87"/>
      <c r="E220" s="266"/>
      <c r="F220" s="266"/>
      <c r="G220" s="459" t="s">
        <v>272</v>
      </c>
      <c r="H220" s="460" t="s">
        <v>264</v>
      </c>
      <c r="I220" s="439"/>
      <c r="J220" s="465" t="str">
        <f>HW_SPEC("# of TensorCore per Chip")</f>
        <v>#N/A</v>
      </c>
      <c r="K220" s="439"/>
      <c r="L220" s="450"/>
      <c r="M220" s="450"/>
      <c r="N220" s="450"/>
      <c r="O220" s="439"/>
      <c r="P220" s="451"/>
      <c r="Q220" s="439"/>
    </row>
    <row r="221">
      <c r="A221" s="87"/>
      <c r="B221" s="87"/>
      <c r="C221" s="87"/>
      <c r="D221" s="87"/>
      <c r="E221" s="266"/>
      <c r="F221" s="266"/>
      <c r="G221" s="266"/>
      <c r="H221" s="462" t="s">
        <v>265</v>
      </c>
      <c r="I221" s="434"/>
      <c r="J221" s="452" t="str">
        <f>P202*J214 * (J220-1)</f>
        <v>#N/A</v>
      </c>
      <c r="K221" s="434"/>
      <c r="L221" s="442"/>
      <c r="M221" s="442"/>
      <c r="N221" s="442"/>
      <c r="O221" s="434"/>
      <c r="P221" s="443"/>
      <c r="Q221" s="434"/>
    </row>
    <row r="222">
      <c r="A222" s="87"/>
      <c r="B222" s="87"/>
      <c r="C222" s="87"/>
      <c r="D222" s="87"/>
      <c r="E222" s="266"/>
      <c r="F222" s="266"/>
      <c r="G222" s="266"/>
      <c r="H222" s="460" t="s">
        <v>266</v>
      </c>
      <c r="I222" s="439"/>
      <c r="J222" s="453" t="str">
        <f>J221*J220</f>
        <v>#N/A</v>
      </c>
      <c r="K222" s="439"/>
      <c r="L222" s="450"/>
      <c r="M222" s="450"/>
      <c r="N222" s="450"/>
      <c r="O222" s="439"/>
      <c r="P222" s="451"/>
      <c r="Q222" s="439"/>
    </row>
    <row r="223">
      <c r="A223" s="87"/>
      <c r="B223" s="87"/>
      <c r="C223" s="87"/>
      <c r="D223" s="87"/>
      <c r="E223" s="266"/>
      <c r="F223" s="266"/>
      <c r="G223" s="266"/>
      <c r="H223" s="462" t="s">
        <v>269</v>
      </c>
      <c r="I223" s="434"/>
      <c r="J223" s="466" t="str">
        <f>ALL_GATHER_CORE2CORE_TIME_MS(J222)</f>
        <v>#N/A</v>
      </c>
      <c r="K223" s="434"/>
      <c r="L223" s="442"/>
      <c r="M223" s="442"/>
      <c r="N223" s="442"/>
      <c r="O223" s="434"/>
      <c r="P223" s="443"/>
      <c r="Q223" s="434"/>
    </row>
    <row r="224">
      <c r="A224" s="87"/>
      <c r="B224" s="87"/>
      <c r="C224" s="87"/>
      <c r="D224" s="87"/>
      <c r="E224" s="266"/>
      <c r="F224" s="266"/>
      <c r="G224" s="277"/>
      <c r="H224" s="467" t="s">
        <v>304</v>
      </c>
      <c r="I224" s="439"/>
      <c r="J224" s="468" t="str">
        <f>J223/J214</f>
        <v>#N/A</v>
      </c>
      <c r="K224" s="439"/>
      <c r="L224" s="450"/>
      <c r="M224" s="450"/>
      <c r="N224" s="450"/>
      <c r="O224" s="439"/>
      <c r="P224" s="451"/>
      <c r="Q224" s="439"/>
    </row>
    <row r="225">
      <c r="A225" s="87"/>
      <c r="B225" s="87"/>
      <c r="C225" s="87"/>
      <c r="D225" s="87"/>
      <c r="E225" s="266"/>
      <c r="F225" s="266"/>
      <c r="G225" s="456" t="s">
        <v>274</v>
      </c>
      <c r="H225" s="469" t="str">
        <f>J219+J224</f>
        <v>#N/A</v>
      </c>
      <c r="I225" s="434"/>
      <c r="J225" s="470"/>
      <c r="K225" s="434"/>
      <c r="L225" s="442"/>
      <c r="M225" s="442"/>
      <c r="N225" s="442"/>
      <c r="O225" s="434"/>
      <c r="P225" s="443"/>
      <c r="Q225" s="434"/>
    </row>
    <row r="226">
      <c r="A226" s="87"/>
      <c r="B226" s="87"/>
      <c r="C226" s="87"/>
      <c r="D226" s="87"/>
      <c r="E226" s="266"/>
      <c r="F226" s="266"/>
      <c r="G226" s="454"/>
      <c r="H226" s="471"/>
      <c r="I226" s="439"/>
      <c r="J226" s="472"/>
      <c r="K226" s="439"/>
      <c r="L226" s="450"/>
      <c r="M226" s="450"/>
      <c r="N226" s="450"/>
      <c r="O226" s="439"/>
      <c r="P226" s="451"/>
      <c r="Q226" s="439"/>
    </row>
    <row r="227">
      <c r="A227" s="87"/>
      <c r="B227" s="87"/>
      <c r="C227" s="87"/>
      <c r="D227" s="87"/>
      <c r="E227" s="266"/>
      <c r="F227" s="266"/>
      <c r="G227" s="473" t="s">
        <v>280</v>
      </c>
      <c r="H227" s="370" t="s">
        <v>281</v>
      </c>
      <c r="I227" s="371"/>
      <c r="J227" s="371"/>
      <c r="K227" s="371"/>
      <c r="L227" s="446"/>
      <c r="M227" s="446"/>
      <c r="N227" s="446"/>
      <c r="O227" s="371"/>
      <c r="P227" s="447"/>
      <c r="Q227" s="371"/>
    </row>
    <row r="228">
      <c r="A228" s="87"/>
      <c r="B228" s="87"/>
      <c r="C228" s="87"/>
      <c r="D228" s="87"/>
      <c r="E228" s="266"/>
      <c r="F228" s="266"/>
      <c r="G228" s="473" t="s">
        <v>298</v>
      </c>
      <c r="H228" s="474">
        <f>IFS(H227=G205,H211,
H227=G213,H225 ,
TRUE,0)</f>
        <v>0</v>
      </c>
      <c r="I228" s="371"/>
      <c r="J228" s="371"/>
      <c r="K228" s="371"/>
      <c r="L228" s="446"/>
      <c r="M228" s="446"/>
      <c r="N228" s="446"/>
      <c r="O228" s="371"/>
      <c r="P228" s="475"/>
      <c r="Q228" s="371"/>
    </row>
    <row r="229">
      <c r="A229" s="87"/>
      <c r="B229" s="87"/>
      <c r="C229" s="87"/>
      <c r="D229" s="87"/>
      <c r="E229" s="258" t="s">
        <v>305</v>
      </c>
      <c r="F229" s="282" t="s">
        <v>249</v>
      </c>
      <c r="G229" s="260"/>
      <c r="H229" s="290" t="s">
        <v>238</v>
      </c>
      <c r="I229" s="290" t="s">
        <v>239</v>
      </c>
      <c r="J229" s="195" t="s">
        <v>40</v>
      </c>
      <c r="K229" s="195" t="s">
        <v>38</v>
      </c>
      <c r="L229" s="195" t="s">
        <v>154</v>
      </c>
      <c r="M229" s="398" t="s">
        <v>145</v>
      </c>
      <c r="N229" s="290" t="s">
        <v>240</v>
      </c>
      <c r="O229" s="291" t="str">
        <f>PARAMS("attn_kv_k_dtype")</f>
        <v>bf16</v>
      </c>
      <c r="P229" s="292"/>
      <c r="Q229" s="291" t="b">
        <v>0</v>
      </c>
    </row>
    <row r="230">
      <c r="A230" s="87"/>
      <c r="B230" s="87"/>
      <c r="C230" s="87"/>
      <c r="D230" s="87"/>
      <c r="E230" s="266"/>
      <c r="F230" s="267"/>
      <c r="G230" s="268"/>
      <c r="H230" s="195" t="s">
        <v>242</v>
      </c>
      <c r="I230" s="290" t="s">
        <v>239</v>
      </c>
      <c r="J230" s="289">
        <f t="shared" ref="J230:M230" si="37">PARAMS(J229)</f>
        <v>4096</v>
      </c>
      <c r="K230" s="290">
        <f t="shared" si="37"/>
        <v>1</v>
      </c>
      <c r="L230" s="290">
        <f t="shared" si="37"/>
        <v>128</v>
      </c>
      <c r="M230" s="290">
        <f t="shared" si="37"/>
        <v>512</v>
      </c>
      <c r="N230" s="290" t="s">
        <v>240</v>
      </c>
      <c r="O230" s="266"/>
      <c r="P230" s="292">
        <f>SIZEOF_IN_MIB(J230:M230, $O229)</f>
        <v>512</v>
      </c>
      <c r="Q230" s="266"/>
    </row>
    <row r="231">
      <c r="A231" s="87"/>
      <c r="B231" s="87"/>
      <c r="C231" s="87"/>
      <c r="D231" s="87"/>
      <c r="E231" s="266"/>
      <c r="F231" s="267"/>
      <c r="G231" s="268"/>
      <c r="H231" s="289" t="s">
        <v>244</v>
      </c>
      <c r="I231" s="289" t="s">
        <v>239</v>
      </c>
      <c r="J231" s="195" t="s">
        <v>143</v>
      </c>
      <c r="K231" s="195"/>
      <c r="L231" s="195"/>
      <c r="M231" s="289"/>
      <c r="N231" s="289" t="s">
        <v>240</v>
      </c>
      <c r="O231" s="266"/>
      <c r="P231" s="292"/>
      <c r="Q231" s="266"/>
    </row>
    <row r="232">
      <c r="A232" s="87"/>
      <c r="B232" s="87"/>
      <c r="C232" s="87"/>
      <c r="D232" s="87"/>
      <c r="E232" s="266"/>
      <c r="F232" s="278"/>
      <c r="G232" s="279"/>
      <c r="H232" s="195" t="s">
        <v>246</v>
      </c>
      <c r="I232" s="289" t="s">
        <v>239</v>
      </c>
      <c r="J232" s="289">
        <f t="shared" ref="J232:M232" si="38">J230/SHARDING(J231)</f>
        <v>256</v>
      </c>
      <c r="K232" s="289">
        <f t="shared" si="38"/>
        <v>1</v>
      </c>
      <c r="L232" s="289">
        <f t="shared" si="38"/>
        <v>128</v>
      </c>
      <c r="M232" s="289">
        <f t="shared" si="38"/>
        <v>512</v>
      </c>
      <c r="N232" s="289" t="s">
        <v>240</v>
      </c>
      <c r="O232" s="277"/>
      <c r="P232" s="292">
        <f>SIZEOF_IN_MIB(J232:M232, $O229)</f>
        <v>32</v>
      </c>
      <c r="Q232" s="277"/>
    </row>
    <row r="233">
      <c r="A233" s="87"/>
      <c r="B233" s="87"/>
      <c r="C233" s="87"/>
      <c r="D233" s="87"/>
      <c r="E233" s="266"/>
      <c r="F233" s="259" t="s">
        <v>253</v>
      </c>
      <c r="G233" s="260"/>
      <c r="H233" s="289" t="s">
        <v>238</v>
      </c>
      <c r="I233" s="289" t="s">
        <v>239</v>
      </c>
      <c r="J233" s="290"/>
      <c r="K233" s="195" t="s">
        <v>40</v>
      </c>
      <c r="L233" s="195" t="s">
        <v>42</v>
      </c>
      <c r="M233" s="398" t="s">
        <v>145</v>
      </c>
      <c r="N233" s="289" t="s">
        <v>240</v>
      </c>
      <c r="O233" s="291" t="str">
        <f>PARAMS("kv_dtype")</f>
        <v>fp8</v>
      </c>
      <c r="P233" s="292"/>
      <c r="Q233" s="291" t="b">
        <v>0</v>
      </c>
    </row>
    <row r="234">
      <c r="E234" s="266"/>
      <c r="F234" s="267"/>
      <c r="G234" s="268"/>
      <c r="H234" s="195" t="s">
        <v>242</v>
      </c>
      <c r="I234" s="289" t="s">
        <v>239</v>
      </c>
      <c r="J234" s="290"/>
      <c r="K234" s="289">
        <f t="shared" ref="K234:M234" si="39">PARAMS(K233)</f>
        <v>4096</v>
      </c>
      <c r="L234" s="289">
        <f t="shared" si="39"/>
        <v>5120</v>
      </c>
      <c r="M234" s="289">
        <f t="shared" si="39"/>
        <v>512</v>
      </c>
      <c r="N234" s="289" t="s">
        <v>240</v>
      </c>
      <c r="O234" s="266"/>
      <c r="P234" s="292">
        <f>SIZEOF_IN_MIB(J234:M234, $O233)</f>
        <v>10240</v>
      </c>
      <c r="Q234" s="266"/>
    </row>
    <row r="235">
      <c r="E235" s="266"/>
      <c r="F235" s="267"/>
      <c r="G235" s="268"/>
      <c r="H235" s="289" t="s">
        <v>244</v>
      </c>
      <c r="I235" s="289" t="s">
        <v>239</v>
      </c>
      <c r="J235" s="290"/>
      <c r="K235" s="195" t="s">
        <v>143</v>
      </c>
      <c r="L235" s="289"/>
      <c r="M235" s="289"/>
      <c r="N235" s="289" t="s">
        <v>240</v>
      </c>
      <c r="O235" s="266"/>
      <c r="P235" s="292"/>
      <c r="Q235" s="266"/>
    </row>
    <row r="236">
      <c r="E236" s="266"/>
      <c r="F236" s="278"/>
      <c r="G236" s="279"/>
      <c r="H236" s="274" t="s">
        <v>246</v>
      </c>
      <c r="I236" s="274" t="s">
        <v>239</v>
      </c>
      <c r="J236" s="261"/>
      <c r="K236" s="274">
        <f t="shared" ref="K236:M236" si="40">K234/SHARDING(K235)</f>
        <v>256</v>
      </c>
      <c r="L236" s="274">
        <f t="shared" si="40"/>
        <v>5120</v>
      </c>
      <c r="M236" s="274">
        <f t="shared" si="40"/>
        <v>512</v>
      </c>
      <c r="N236" s="274" t="s">
        <v>240</v>
      </c>
      <c r="O236" s="241"/>
      <c r="P236" s="276">
        <f>SIZEOF_IN_MIB(J236:M236, $O233)</f>
        <v>640</v>
      </c>
      <c r="Q236" s="241"/>
    </row>
    <row r="237">
      <c r="E237" s="266"/>
      <c r="F237" s="259" t="s">
        <v>257</v>
      </c>
      <c r="G237" s="260"/>
      <c r="H237" s="271" t="s">
        <v>238</v>
      </c>
      <c r="I237" s="271" t="s">
        <v>239</v>
      </c>
      <c r="J237" s="269" t="s">
        <v>40</v>
      </c>
      <c r="K237" s="269" t="s">
        <v>38</v>
      </c>
      <c r="L237" s="269" t="s">
        <v>42</v>
      </c>
      <c r="M237" s="269" t="s">
        <v>154</v>
      </c>
      <c r="N237" s="271" t="s">
        <v>240</v>
      </c>
      <c r="O237" s="399" t="s">
        <v>82</v>
      </c>
      <c r="P237" s="273"/>
      <c r="Q237" s="399" t="b">
        <v>1</v>
      </c>
    </row>
    <row r="238">
      <c r="E238" s="266"/>
      <c r="F238" s="267"/>
      <c r="G238" s="268"/>
      <c r="H238" s="262" t="s">
        <v>242</v>
      </c>
      <c r="I238" s="274" t="s">
        <v>239</v>
      </c>
      <c r="J238" s="274">
        <f t="shared" ref="J238:M238" si="41">PARAMS(J237)</f>
        <v>4096</v>
      </c>
      <c r="K238" s="274">
        <f t="shared" si="41"/>
        <v>1</v>
      </c>
      <c r="L238" s="274">
        <f t="shared" si="41"/>
        <v>5120</v>
      </c>
      <c r="M238" s="274">
        <f t="shared" si="41"/>
        <v>128</v>
      </c>
      <c r="N238" s="274" t="s">
        <v>240</v>
      </c>
      <c r="O238" s="275"/>
      <c r="P238" s="276">
        <f>SIZEOF_IN_MIB(J238:M238, $O237)</f>
        <v>5120</v>
      </c>
      <c r="Q238" s="275"/>
    </row>
    <row r="239">
      <c r="E239" s="266"/>
      <c r="F239" s="267"/>
      <c r="G239" s="268"/>
      <c r="H239" s="271" t="s">
        <v>244</v>
      </c>
      <c r="I239" s="271" t="s">
        <v>239</v>
      </c>
      <c r="J239" s="269" t="s">
        <v>143</v>
      </c>
      <c r="K239" s="269"/>
      <c r="L239" s="269"/>
      <c r="M239" s="271"/>
      <c r="N239" s="271" t="s">
        <v>240</v>
      </c>
      <c r="O239" s="272"/>
      <c r="P239" s="273"/>
      <c r="Q239" s="272"/>
    </row>
    <row r="240">
      <c r="E240" s="266"/>
      <c r="F240" s="278"/>
      <c r="G240" s="279"/>
      <c r="H240" s="274" t="s">
        <v>246</v>
      </c>
      <c r="I240" s="274" t="s">
        <v>239</v>
      </c>
      <c r="J240" s="274">
        <f t="shared" ref="J240:M240" si="42">J238/SHARDING(J239)</f>
        <v>256</v>
      </c>
      <c r="K240" s="274">
        <f t="shared" si="42"/>
        <v>1</v>
      </c>
      <c r="L240" s="274">
        <f t="shared" si="42"/>
        <v>5120</v>
      </c>
      <c r="M240" s="274">
        <f t="shared" si="42"/>
        <v>128</v>
      </c>
      <c r="N240" s="274" t="s">
        <v>240</v>
      </c>
      <c r="O240" s="241"/>
      <c r="P240" s="276">
        <f>SIZEOF_IN_MIB(J240:M240, $O237)</f>
        <v>320</v>
      </c>
      <c r="Q240" s="241"/>
    </row>
    <row r="241">
      <c r="E241" s="266"/>
      <c r="F241" s="400" t="s">
        <v>293</v>
      </c>
      <c r="G241" s="385" t="s">
        <v>45</v>
      </c>
      <c r="H241" s="476" t="s">
        <v>306</v>
      </c>
      <c r="I241" s="270"/>
      <c r="J241" s="270"/>
      <c r="K241" s="270"/>
      <c r="L241" s="271"/>
      <c r="M241" s="271"/>
      <c r="N241" s="271"/>
      <c r="O241" s="477"/>
      <c r="P241" s="273"/>
      <c r="Q241" s="477"/>
    </row>
    <row r="242">
      <c r="E242" s="266"/>
      <c r="F242" s="277"/>
      <c r="G242" s="385"/>
      <c r="H242" s="274"/>
      <c r="I242" s="418"/>
      <c r="J242" s="261"/>
      <c r="K242" s="261"/>
      <c r="L242" s="274"/>
      <c r="M242" s="274"/>
      <c r="N242" s="274"/>
      <c r="O242" s="261"/>
      <c r="P242" s="276"/>
      <c r="Q242" s="222"/>
    </row>
    <row r="243">
      <c r="E243" s="266"/>
      <c r="F243" s="384" t="s">
        <v>285</v>
      </c>
      <c r="G243" s="385" t="s">
        <v>286</v>
      </c>
      <c r="H243" s="271" t="str">
        <f>VLOOKUP(O229&amp;","&amp;O233,$T$3:$W$12,4, FALSE)</f>
        <v>bf16</v>
      </c>
      <c r="I243" s="419"/>
      <c r="J243" s="270"/>
      <c r="K243" s="270"/>
      <c r="L243" s="271"/>
      <c r="M243" s="271"/>
      <c r="N243" s="271"/>
      <c r="O243" s="270"/>
      <c r="P243" s="273"/>
      <c r="Q243" s="305"/>
    </row>
    <row r="244">
      <c r="E244" s="266"/>
      <c r="F244" s="266"/>
      <c r="G244" s="381" t="s">
        <v>299</v>
      </c>
      <c r="H244" s="420" t="str">
        <f>CALCULATE_FLOPS(J232:M232,J236:M236,M236,K236,H243)</f>
        <v>#N/A</v>
      </c>
      <c r="I244" s="418"/>
      <c r="J244" s="261"/>
      <c r="K244" s="261"/>
      <c r="L244" s="274"/>
      <c r="M244" s="274"/>
      <c r="N244" s="274"/>
      <c r="O244" s="261"/>
      <c r="P244" s="276"/>
      <c r="Q244" s="222"/>
    </row>
    <row r="245">
      <c r="E245" s="266"/>
      <c r="F245" s="277"/>
      <c r="G245" s="388" t="s">
        <v>288</v>
      </c>
      <c r="H245" s="389" t="str">
        <f>COMPUTE_TIME_MS(H244, H243)</f>
        <v>#N/A</v>
      </c>
      <c r="I245" s="390"/>
      <c r="J245" s="391"/>
      <c r="K245" s="391"/>
      <c r="L245" s="392"/>
      <c r="M245" s="392"/>
      <c r="N245" s="392"/>
      <c r="O245" s="391"/>
      <c r="P245" s="393"/>
      <c r="Q245" s="305"/>
    </row>
    <row r="246">
      <c r="E246" s="266"/>
      <c r="F246" s="384" t="s">
        <v>289</v>
      </c>
      <c r="G246" s="381" t="s">
        <v>290</v>
      </c>
      <c r="H246" s="303">
        <f>IF(Q229,0,P232)+IF(Q233,0,P236)+IF(Q237,0,P240)</f>
        <v>672</v>
      </c>
      <c r="I246" s="261"/>
      <c r="J246" s="261"/>
      <c r="K246" s="261"/>
      <c r="L246" s="274"/>
      <c r="M246" s="274"/>
      <c r="N246" s="274"/>
      <c r="O246" s="261"/>
      <c r="P246" s="276"/>
      <c r="Q246" s="222"/>
    </row>
    <row r="247">
      <c r="E247" s="277"/>
      <c r="F247" s="277"/>
      <c r="G247" s="395" t="s">
        <v>291</v>
      </c>
      <c r="H247" s="430" t="str">
        <f>HBM_TIME_MS(H246)</f>
        <v>#N/A</v>
      </c>
      <c r="I247" s="391"/>
      <c r="J247" s="391"/>
      <c r="K247" s="391"/>
      <c r="L247" s="392"/>
      <c r="M247" s="392"/>
      <c r="N247" s="392"/>
      <c r="O247" s="391"/>
      <c r="P247" s="393"/>
      <c r="Q247" s="305"/>
    </row>
    <row r="248">
      <c r="E248" s="258" t="s">
        <v>307</v>
      </c>
      <c r="F248" s="282" t="s">
        <v>249</v>
      </c>
      <c r="G248" s="260"/>
      <c r="H248" s="290" t="s">
        <v>238</v>
      </c>
      <c r="I248" s="290" t="s">
        <v>239</v>
      </c>
      <c r="J248" s="195" t="s">
        <v>40</v>
      </c>
      <c r="K248" s="195" t="s">
        <v>38</v>
      </c>
      <c r="L248" s="195" t="s">
        <v>154</v>
      </c>
      <c r="M248" s="398" t="s">
        <v>151</v>
      </c>
      <c r="N248" s="290" t="s">
        <v>240</v>
      </c>
      <c r="O248" s="291" t="str">
        <f>PARAMS("attn_kv_k_dtype")</f>
        <v>bf16</v>
      </c>
      <c r="P248" s="292"/>
      <c r="Q248" s="291" t="b">
        <v>0</v>
      </c>
    </row>
    <row r="249">
      <c r="E249" s="266"/>
      <c r="F249" s="267"/>
      <c r="G249" s="268"/>
      <c r="H249" s="195" t="s">
        <v>242</v>
      </c>
      <c r="I249" s="290" t="s">
        <v>239</v>
      </c>
      <c r="J249" s="289">
        <f t="shared" ref="J249:M249" si="43">PARAMS(J248)</f>
        <v>4096</v>
      </c>
      <c r="K249" s="290">
        <f t="shared" si="43"/>
        <v>1</v>
      </c>
      <c r="L249" s="290">
        <f t="shared" si="43"/>
        <v>128</v>
      </c>
      <c r="M249" s="290">
        <f t="shared" si="43"/>
        <v>64</v>
      </c>
      <c r="N249" s="290" t="s">
        <v>240</v>
      </c>
      <c r="O249" s="266"/>
      <c r="P249" s="292">
        <f>SIZEOF_IN_MIB(J249:M249, $O248)</f>
        <v>64</v>
      </c>
      <c r="Q249" s="266"/>
    </row>
    <row r="250">
      <c r="E250" s="266"/>
      <c r="F250" s="267"/>
      <c r="G250" s="268"/>
      <c r="H250" s="289" t="s">
        <v>244</v>
      </c>
      <c r="I250" s="289" t="s">
        <v>239</v>
      </c>
      <c r="J250" s="195" t="s">
        <v>143</v>
      </c>
      <c r="K250" s="195"/>
      <c r="L250" s="195"/>
      <c r="M250" s="289"/>
      <c r="N250" s="289" t="s">
        <v>240</v>
      </c>
      <c r="O250" s="266"/>
      <c r="P250" s="292"/>
      <c r="Q250" s="266"/>
    </row>
    <row r="251">
      <c r="E251" s="266"/>
      <c r="F251" s="278"/>
      <c r="G251" s="279"/>
      <c r="H251" s="195" t="s">
        <v>246</v>
      </c>
      <c r="I251" s="289" t="s">
        <v>239</v>
      </c>
      <c r="J251" s="289">
        <f t="shared" ref="J251:M251" si="44">J249/SHARDING(J250)</f>
        <v>256</v>
      </c>
      <c r="K251" s="289">
        <f t="shared" si="44"/>
        <v>1</v>
      </c>
      <c r="L251" s="289">
        <f t="shared" si="44"/>
        <v>128</v>
      </c>
      <c r="M251" s="289">
        <f t="shared" si="44"/>
        <v>64</v>
      </c>
      <c r="N251" s="289" t="s">
        <v>240</v>
      </c>
      <c r="O251" s="277"/>
      <c r="P251" s="292">
        <f>SIZEOF_IN_MIB(J251:M251, $O248)</f>
        <v>4</v>
      </c>
      <c r="Q251" s="277"/>
    </row>
    <row r="252">
      <c r="E252" s="266"/>
      <c r="F252" s="259" t="s">
        <v>253</v>
      </c>
      <c r="G252" s="260"/>
      <c r="H252" s="289" t="s">
        <v>238</v>
      </c>
      <c r="I252" s="289" t="s">
        <v>239</v>
      </c>
      <c r="J252" s="290"/>
      <c r="K252" s="195" t="s">
        <v>40</v>
      </c>
      <c r="L252" s="195" t="s">
        <v>42</v>
      </c>
      <c r="M252" s="398" t="s">
        <v>151</v>
      </c>
      <c r="N252" s="289" t="s">
        <v>240</v>
      </c>
      <c r="O252" s="291" t="str">
        <f>PARAMS("kv_dtype")</f>
        <v>fp8</v>
      </c>
      <c r="P252" s="292"/>
      <c r="Q252" s="291" t="b">
        <v>0</v>
      </c>
    </row>
    <row r="253">
      <c r="E253" s="266"/>
      <c r="F253" s="267"/>
      <c r="G253" s="268"/>
      <c r="H253" s="195" t="s">
        <v>242</v>
      </c>
      <c r="I253" s="289" t="s">
        <v>239</v>
      </c>
      <c r="J253" s="290"/>
      <c r="K253" s="289">
        <f t="shared" ref="K253:M253" si="45">PARAMS(K252)</f>
        <v>4096</v>
      </c>
      <c r="L253" s="289">
        <f t="shared" si="45"/>
        <v>5120</v>
      </c>
      <c r="M253" s="289">
        <f t="shared" si="45"/>
        <v>64</v>
      </c>
      <c r="N253" s="289" t="s">
        <v>240</v>
      </c>
      <c r="O253" s="266"/>
      <c r="P253" s="292">
        <f>SIZEOF_IN_MIB(J253:M253, $O252)</f>
        <v>1280</v>
      </c>
      <c r="Q253" s="266"/>
    </row>
    <row r="254">
      <c r="E254" s="266"/>
      <c r="F254" s="267"/>
      <c r="G254" s="268"/>
      <c r="H254" s="289" t="s">
        <v>244</v>
      </c>
      <c r="I254" s="289" t="s">
        <v>239</v>
      </c>
      <c r="J254" s="290"/>
      <c r="K254" s="195" t="s">
        <v>143</v>
      </c>
      <c r="L254" s="289"/>
      <c r="M254" s="289"/>
      <c r="N254" s="289" t="s">
        <v>240</v>
      </c>
      <c r="O254" s="266"/>
      <c r="P254" s="292"/>
      <c r="Q254" s="266"/>
    </row>
    <row r="255">
      <c r="E255" s="266"/>
      <c r="F255" s="278"/>
      <c r="G255" s="279"/>
      <c r="H255" s="274" t="s">
        <v>246</v>
      </c>
      <c r="I255" s="274" t="s">
        <v>239</v>
      </c>
      <c r="J255" s="261"/>
      <c r="K255" s="274">
        <f t="shared" ref="K255:M255" si="46">K253/SHARDING(K254)</f>
        <v>256</v>
      </c>
      <c r="L255" s="274">
        <f t="shared" si="46"/>
        <v>5120</v>
      </c>
      <c r="M255" s="274">
        <f t="shared" si="46"/>
        <v>64</v>
      </c>
      <c r="N255" s="274" t="s">
        <v>240</v>
      </c>
      <c r="O255" s="241"/>
      <c r="P255" s="276">
        <f>SIZEOF_IN_MIB(J255:M255, $O252)</f>
        <v>80</v>
      </c>
      <c r="Q255" s="241"/>
    </row>
    <row r="256">
      <c r="E256" s="266"/>
      <c r="F256" s="259" t="s">
        <v>257</v>
      </c>
      <c r="G256" s="260"/>
      <c r="H256" s="271" t="s">
        <v>238</v>
      </c>
      <c r="I256" s="271" t="s">
        <v>239</v>
      </c>
      <c r="J256" s="269" t="s">
        <v>40</v>
      </c>
      <c r="K256" s="269" t="s">
        <v>38</v>
      </c>
      <c r="L256" s="269" t="s">
        <v>42</v>
      </c>
      <c r="M256" s="269" t="s">
        <v>154</v>
      </c>
      <c r="N256" s="271" t="s">
        <v>240</v>
      </c>
      <c r="O256" s="478" t="s">
        <v>82</v>
      </c>
      <c r="P256" s="273"/>
      <c r="Q256" s="399" t="b">
        <v>1</v>
      </c>
    </row>
    <row r="257">
      <c r="E257" s="266"/>
      <c r="F257" s="267"/>
      <c r="G257" s="268"/>
      <c r="H257" s="262" t="s">
        <v>242</v>
      </c>
      <c r="I257" s="274" t="s">
        <v>239</v>
      </c>
      <c r="J257" s="274">
        <f t="shared" ref="J257:M257" si="47">PARAMS(J256)</f>
        <v>4096</v>
      </c>
      <c r="K257" s="274">
        <f t="shared" si="47"/>
        <v>1</v>
      </c>
      <c r="L257" s="274">
        <f t="shared" si="47"/>
        <v>5120</v>
      </c>
      <c r="M257" s="274">
        <f t="shared" si="47"/>
        <v>128</v>
      </c>
      <c r="N257" s="274" t="s">
        <v>240</v>
      </c>
      <c r="O257" s="275"/>
      <c r="P257" s="276">
        <f>SIZEOF_IN_MIB(J257:M257, $O256)</f>
        <v>5120</v>
      </c>
      <c r="Q257" s="275"/>
    </row>
    <row r="258">
      <c r="E258" s="266"/>
      <c r="F258" s="267"/>
      <c r="G258" s="268"/>
      <c r="H258" s="271" t="s">
        <v>244</v>
      </c>
      <c r="I258" s="271" t="s">
        <v>239</v>
      </c>
      <c r="J258" s="269" t="s">
        <v>143</v>
      </c>
      <c r="K258" s="269"/>
      <c r="L258" s="269"/>
      <c r="M258" s="271"/>
      <c r="N258" s="271" t="s">
        <v>240</v>
      </c>
      <c r="O258" s="272"/>
      <c r="P258" s="273"/>
      <c r="Q258" s="272"/>
    </row>
    <row r="259">
      <c r="E259" s="266"/>
      <c r="F259" s="278"/>
      <c r="G259" s="279"/>
      <c r="H259" s="274" t="s">
        <v>246</v>
      </c>
      <c r="I259" s="274" t="s">
        <v>239</v>
      </c>
      <c r="J259" s="274">
        <f t="shared" ref="J259:M259" si="48">J257/SHARDING(J258)</f>
        <v>256</v>
      </c>
      <c r="K259" s="274">
        <f t="shared" si="48"/>
        <v>1</v>
      </c>
      <c r="L259" s="274">
        <f t="shared" si="48"/>
        <v>5120</v>
      </c>
      <c r="M259" s="274">
        <f t="shared" si="48"/>
        <v>128</v>
      </c>
      <c r="N259" s="274" t="s">
        <v>240</v>
      </c>
      <c r="O259" s="241"/>
      <c r="P259" s="276">
        <f>SIZEOF_IN_MIB(J259:M259, $O256)</f>
        <v>320</v>
      </c>
      <c r="Q259" s="241"/>
    </row>
    <row r="260">
      <c r="E260" s="266"/>
      <c r="F260" s="400" t="s">
        <v>293</v>
      </c>
      <c r="G260" s="385" t="s">
        <v>45</v>
      </c>
      <c r="H260" s="423"/>
      <c r="I260" s="424"/>
      <c r="J260" s="270"/>
      <c r="K260" s="270"/>
      <c r="L260" s="271"/>
      <c r="M260" s="271"/>
      <c r="N260" s="271"/>
      <c r="O260" s="270"/>
      <c r="P260" s="273"/>
      <c r="Q260" s="305"/>
    </row>
    <row r="261">
      <c r="E261" s="266"/>
      <c r="F261" s="277"/>
      <c r="G261" s="385"/>
      <c r="H261" s="274"/>
      <c r="I261" s="418"/>
      <c r="J261" s="261"/>
      <c r="K261" s="261"/>
      <c r="L261" s="274"/>
      <c r="M261" s="274"/>
      <c r="N261" s="274"/>
      <c r="O261" s="261"/>
      <c r="P261" s="276"/>
      <c r="Q261" s="222"/>
    </row>
    <row r="262">
      <c r="E262" s="266"/>
      <c r="F262" s="384" t="s">
        <v>285</v>
      </c>
      <c r="G262" s="385" t="s">
        <v>286</v>
      </c>
      <c r="H262" s="271" t="str">
        <f>VLOOKUP(O248&amp;","&amp;O252,$T$3:$W$12,4, FALSE)</f>
        <v>bf16</v>
      </c>
      <c r="I262" s="419"/>
      <c r="J262" s="270"/>
      <c r="K262" s="270"/>
      <c r="L262" s="271"/>
      <c r="M262" s="271"/>
      <c r="N262" s="271"/>
      <c r="O262" s="270"/>
      <c r="P262" s="273"/>
      <c r="Q262" s="305"/>
    </row>
    <row r="263">
      <c r="E263" s="266"/>
      <c r="F263" s="266"/>
      <c r="G263" s="381" t="s">
        <v>299</v>
      </c>
      <c r="H263" s="420" t="str">
        <f>CALCULATE_FLOPS(J251:M251,J255:M255,M255,K255,H262)</f>
        <v>#N/A</v>
      </c>
      <c r="I263" s="418"/>
      <c r="J263" s="261"/>
      <c r="K263" s="261"/>
      <c r="L263" s="274"/>
      <c r="M263" s="274"/>
      <c r="N263" s="274"/>
      <c r="O263" s="261"/>
      <c r="P263" s="276"/>
      <c r="Q263" s="222"/>
    </row>
    <row r="264">
      <c r="E264" s="266"/>
      <c r="F264" s="277"/>
      <c r="G264" s="388" t="s">
        <v>288</v>
      </c>
      <c r="H264" s="421" t="str">
        <f>COMPUTE_TIME_MS(H263, H262)</f>
        <v>#N/A</v>
      </c>
      <c r="I264" s="390"/>
      <c r="J264" s="391"/>
      <c r="K264" s="391"/>
      <c r="L264" s="392"/>
      <c r="M264" s="392"/>
      <c r="N264" s="392"/>
      <c r="O264" s="391"/>
      <c r="P264" s="393"/>
      <c r="Q264" s="305"/>
    </row>
    <row r="265">
      <c r="E265" s="266"/>
      <c r="F265" s="384" t="s">
        <v>289</v>
      </c>
      <c r="G265" s="381" t="s">
        <v>290</v>
      </c>
      <c r="H265" s="303">
        <f>IF(Q248,0,P251)+IF(Q252,0,P255)+IF(Q256,0,P259)</f>
        <v>84</v>
      </c>
      <c r="I265" s="261"/>
      <c r="J265" s="261"/>
      <c r="K265" s="261"/>
      <c r="L265" s="274"/>
      <c r="M265" s="274"/>
      <c r="N265" s="274"/>
      <c r="O265" s="261"/>
      <c r="P265" s="276"/>
      <c r="Q265" s="222"/>
    </row>
    <row r="266">
      <c r="E266" s="277"/>
      <c r="F266" s="277"/>
      <c r="G266" s="395" t="s">
        <v>291</v>
      </c>
      <c r="H266" s="430" t="str">
        <f>HBM_TIME_MS(H265)</f>
        <v>#N/A</v>
      </c>
      <c r="I266" s="391"/>
      <c r="J266" s="391"/>
      <c r="K266" s="391"/>
      <c r="L266" s="392"/>
      <c r="M266" s="392"/>
      <c r="N266" s="392"/>
      <c r="O266" s="391"/>
      <c r="P266" s="393"/>
      <c r="Q266" s="305"/>
    </row>
    <row r="267">
      <c r="E267" s="258" t="s">
        <v>308</v>
      </c>
      <c r="F267" s="282" t="s">
        <v>249</v>
      </c>
      <c r="G267" s="260"/>
      <c r="H267" s="290" t="s">
        <v>238</v>
      </c>
      <c r="I267" s="290" t="s">
        <v>239</v>
      </c>
      <c r="J267" s="195" t="s">
        <v>40</v>
      </c>
      <c r="K267" s="195" t="s">
        <v>38</v>
      </c>
      <c r="L267" s="398" t="s">
        <v>42</v>
      </c>
      <c r="M267" s="195" t="s">
        <v>154</v>
      </c>
      <c r="N267" s="290" t="s">
        <v>240</v>
      </c>
      <c r="O267" s="291" t="str">
        <f>PARAMS("attn_av_a_dtype")</f>
        <v>bf16</v>
      </c>
      <c r="P267" s="292"/>
      <c r="Q267" s="291" t="b">
        <v>1</v>
      </c>
    </row>
    <row r="268">
      <c r="E268" s="266"/>
      <c r="F268" s="267"/>
      <c r="G268" s="268"/>
      <c r="H268" s="195" t="s">
        <v>242</v>
      </c>
      <c r="I268" s="290" t="s">
        <v>239</v>
      </c>
      <c r="J268" s="289">
        <f t="shared" ref="J268:M268" si="49">PARAMS(J267)</f>
        <v>4096</v>
      </c>
      <c r="K268" s="290">
        <f t="shared" si="49"/>
        <v>1</v>
      </c>
      <c r="L268" s="290">
        <f t="shared" si="49"/>
        <v>5120</v>
      </c>
      <c r="M268" s="290">
        <f t="shared" si="49"/>
        <v>128</v>
      </c>
      <c r="N268" s="290" t="s">
        <v>240</v>
      </c>
      <c r="O268" s="266"/>
      <c r="P268" s="292">
        <f>SIZEOF_IN_MIB(J268:M268, $O267)</f>
        <v>5120</v>
      </c>
      <c r="Q268" s="266"/>
    </row>
    <row r="269">
      <c r="E269" s="266"/>
      <c r="F269" s="267"/>
      <c r="G269" s="268"/>
      <c r="H269" s="289" t="s">
        <v>244</v>
      </c>
      <c r="I269" s="289" t="s">
        <v>239</v>
      </c>
      <c r="J269" s="195" t="s">
        <v>143</v>
      </c>
      <c r="K269" s="195"/>
      <c r="L269" s="195"/>
      <c r="M269" s="289"/>
      <c r="N269" s="289" t="s">
        <v>240</v>
      </c>
      <c r="O269" s="266"/>
      <c r="P269" s="292"/>
      <c r="Q269" s="266"/>
    </row>
    <row r="270">
      <c r="E270" s="266"/>
      <c r="F270" s="278"/>
      <c r="G270" s="279"/>
      <c r="H270" s="195" t="s">
        <v>246</v>
      </c>
      <c r="I270" s="289" t="s">
        <v>239</v>
      </c>
      <c r="J270" s="289">
        <f t="shared" ref="J270:M270" si="50">J268/SHARDING(J269)</f>
        <v>256</v>
      </c>
      <c r="K270" s="289">
        <f t="shared" si="50"/>
        <v>1</v>
      </c>
      <c r="L270" s="289">
        <f t="shared" si="50"/>
        <v>5120</v>
      </c>
      <c r="M270" s="289">
        <f t="shared" si="50"/>
        <v>128</v>
      </c>
      <c r="N270" s="289" t="s">
        <v>240</v>
      </c>
      <c r="O270" s="277"/>
      <c r="P270" s="292">
        <f>SIZEOF_IN_MIB(J270:M270, $O267)</f>
        <v>320</v>
      </c>
      <c r="Q270" s="277"/>
    </row>
    <row r="271">
      <c r="E271" s="266"/>
      <c r="F271" s="259" t="s">
        <v>253</v>
      </c>
      <c r="G271" s="260"/>
      <c r="H271" s="289" t="s">
        <v>238</v>
      </c>
      <c r="I271" s="289" t="s">
        <v>239</v>
      </c>
      <c r="J271" s="195" t="s">
        <v>40</v>
      </c>
      <c r="K271" s="195"/>
      <c r="L271" s="398" t="s">
        <v>42</v>
      </c>
      <c r="M271" s="195" t="s">
        <v>145</v>
      </c>
      <c r="N271" s="289" t="s">
        <v>240</v>
      </c>
      <c r="O271" s="291" t="str">
        <f>PARAMS("kv_dtype")</f>
        <v>fp8</v>
      </c>
      <c r="P271" s="292"/>
      <c r="Q271" s="291" t="b">
        <v>1</v>
      </c>
    </row>
    <row r="272">
      <c r="E272" s="266"/>
      <c r="F272" s="267"/>
      <c r="G272" s="268"/>
      <c r="H272" s="195" t="s">
        <v>242</v>
      </c>
      <c r="I272" s="289" t="s">
        <v>239</v>
      </c>
      <c r="J272" s="289">
        <f>PARAMS(J271)</f>
        <v>4096</v>
      </c>
      <c r="K272" s="289"/>
      <c r="L272" s="289">
        <f t="shared" ref="L272:M272" si="51">PARAMS(L271)</f>
        <v>5120</v>
      </c>
      <c r="M272" s="289">
        <f t="shared" si="51"/>
        <v>512</v>
      </c>
      <c r="N272" s="289" t="s">
        <v>240</v>
      </c>
      <c r="O272" s="266"/>
      <c r="P272" s="292">
        <f>SIZEOF_IN_MIB(J272:M272, $O271)</f>
        <v>10240</v>
      </c>
      <c r="Q272" s="266"/>
    </row>
    <row r="273">
      <c r="E273" s="266"/>
      <c r="F273" s="267"/>
      <c r="G273" s="268"/>
      <c r="H273" s="289" t="s">
        <v>244</v>
      </c>
      <c r="I273" s="289" t="s">
        <v>239</v>
      </c>
      <c r="J273" s="195" t="s">
        <v>143</v>
      </c>
      <c r="K273" s="290"/>
      <c r="L273" s="289"/>
      <c r="M273" s="195"/>
      <c r="N273" s="289" t="s">
        <v>240</v>
      </c>
      <c r="O273" s="266"/>
      <c r="P273" s="292"/>
      <c r="Q273" s="266"/>
    </row>
    <row r="274">
      <c r="E274" s="266"/>
      <c r="F274" s="278"/>
      <c r="G274" s="279"/>
      <c r="H274" s="274" t="s">
        <v>246</v>
      </c>
      <c r="I274" s="274" t="s">
        <v>239</v>
      </c>
      <c r="J274" s="274">
        <f>J272/SHARDING(J273)</f>
        <v>256</v>
      </c>
      <c r="K274" s="274"/>
      <c r="L274" s="274">
        <f t="shared" ref="L274:M274" si="52">L272/SHARDING(L273)</f>
        <v>5120</v>
      </c>
      <c r="M274" s="274">
        <f t="shared" si="52"/>
        <v>512</v>
      </c>
      <c r="N274" s="274" t="s">
        <v>240</v>
      </c>
      <c r="O274" s="241"/>
      <c r="P274" s="276">
        <f>SIZEOF_IN_MIB(J274:M274, $O271)</f>
        <v>640</v>
      </c>
      <c r="Q274" s="241"/>
    </row>
    <row r="275">
      <c r="E275" s="266"/>
      <c r="F275" s="259" t="s">
        <v>257</v>
      </c>
      <c r="G275" s="260"/>
      <c r="H275" s="271" t="s">
        <v>238</v>
      </c>
      <c r="I275" s="271" t="s">
        <v>239</v>
      </c>
      <c r="J275" s="269" t="s">
        <v>40</v>
      </c>
      <c r="K275" s="269" t="s">
        <v>38</v>
      </c>
      <c r="L275" s="269" t="s">
        <v>154</v>
      </c>
      <c r="M275" s="269" t="s">
        <v>145</v>
      </c>
      <c r="N275" s="271" t="s">
        <v>240</v>
      </c>
      <c r="O275" s="478" t="s">
        <v>82</v>
      </c>
      <c r="P275" s="273"/>
      <c r="Q275" s="399" t="b">
        <v>0</v>
      </c>
    </row>
    <row r="276">
      <c r="E276" s="266"/>
      <c r="F276" s="267"/>
      <c r="G276" s="268"/>
      <c r="H276" s="262" t="s">
        <v>242</v>
      </c>
      <c r="I276" s="274" t="s">
        <v>239</v>
      </c>
      <c r="J276" s="274">
        <f t="shared" ref="J276:M276" si="53">PARAMS(J275)</f>
        <v>4096</v>
      </c>
      <c r="K276" s="274">
        <f t="shared" si="53"/>
        <v>1</v>
      </c>
      <c r="L276" s="274">
        <f t="shared" si="53"/>
        <v>128</v>
      </c>
      <c r="M276" s="274">
        <f t="shared" si="53"/>
        <v>512</v>
      </c>
      <c r="N276" s="274" t="s">
        <v>240</v>
      </c>
      <c r="O276" s="275"/>
      <c r="P276" s="276">
        <f>SIZEOF_IN_MIB(J276:M276, $O275)</f>
        <v>512</v>
      </c>
      <c r="Q276" s="275"/>
    </row>
    <row r="277">
      <c r="E277" s="266"/>
      <c r="F277" s="267"/>
      <c r="G277" s="268"/>
      <c r="H277" s="271" t="s">
        <v>244</v>
      </c>
      <c r="I277" s="271" t="s">
        <v>239</v>
      </c>
      <c r="J277" s="269" t="s">
        <v>143</v>
      </c>
      <c r="K277" s="269"/>
      <c r="L277" s="269"/>
      <c r="M277" s="269"/>
      <c r="N277" s="271" t="s">
        <v>240</v>
      </c>
      <c r="O277" s="272"/>
      <c r="P277" s="273"/>
      <c r="Q277" s="272"/>
    </row>
    <row r="278">
      <c r="E278" s="266"/>
      <c r="F278" s="278"/>
      <c r="G278" s="279"/>
      <c r="H278" s="274" t="s">
        <v>246</v>
      </c>
      <c r="I278" s="274" t="s">
        <v>239</v>
      </c>
      <c r="J278" s="274">
        <f t="shared" ref="J278:M278" si="54">J276/SHARDING(J277)</f>
        <v>256</v>
      </c>
      <c r="K278" s="274">
        <f t="shared" si="54"/>
        <v>1</v>
      </c>
      <c r="L278" s="274">
        <f t="shared" si="54"/>
        <v>128</v>
      </c>
      <c r="M278" s="274">
        <f t="shared" si="54"/>
        <v>512</v>
      </c>
      <c r="N278" s="274" t="s">
        <v>240</v>
      </c>
      <c r="O278" s="241"/>
      <c r="P278" s="276">
        <f>SIZEOF_IN_MIB(J278:M278, $O275)</f>
        <v>32</v>
      </c>
      <c r="Q278" s="241"/>
    </row>
    <row r="279">
      <c r="E279" s="266"/>
      <c r="F279" s="400" t="s">
        <v>293</v>
      </c>
      <c r="G279" s="385" t="s">
        <v>45</v>
      </c>
      <c r="H279" s="423"/>
      <c r="I279" s="424"/>
      <c r="J279" s="270"/>
      <c r="K279" s="270"/>
      <c r="L279" s="271"/>
      <c r="M279" s="271"/>
      <c r="N279" s="271"/>
      <c r="O279" s="270"/>
      <c r="P279" s="273"/>
      <c r="Q279" s="305"/>
    </row>
    <row r="280">
      <c r="E280" s="266"/>
      <c r="F280" s="277"/>
      <c r="G280" s="385"/>
      <c r="H280" s="274"/>
      <c r="I280" s="418"/>
      <c r="J280" s="261"/>
      <c r="K280" s="261"/>
      <c r="L280" s="274"/>
      <c r="M280" s="274"/>
      <c r="N280" s="274"/>
      <c r="O280" s="261"/>
      <c r="P280" s="276"/>
      <c r="Q280" s="222"/>
    </row>
    <row r="281">
      <c r="E281" s="266"/>
      <c r="F281" s="384" t="s">
        <v>285</v>
      </c>
      <c r="G281" s="385" t="s">
        <v>286</v>
      </c>
      <c r="H281" s="271" t="str">
        <f>VLOOKUP(O267&amp;","&amp;O271,$T$3:$W$12,4, FALSE)</f>
        <v>bf16</v>
      </c>
      <c r="I281" s="419"/>
      <c r="J281" s="270"/>
      <c r="K281" s="270"/>
      <c r="L281" s="271"/>
      <c r="M281" s="271"/>
      <c r="N281" s="271"/>
      <c r="O281" s="270"/>
      <c r="P281" s="273"/>
      <c r="Q281" s="305"/>
    </row>
    <row r="282">
      <c r="E282" s="266"/>
      <c r="F282" s="266"/>
      <c r="G282" s="381" t="s">
        <v>299</v>
      </c>
      <c r="H282" s="420" t="str">
        <f>CALCULATE_FLOPS(J270:M270,J274:M274,L274,J274,H281)</f>
        <v>#N/A</v>
      </c>
      <c r="I282" s="418"/>
      <c r="J282" s="261"/>
      <c r="K282" s="261"/>
      <c r="L282" s="274"/>
      <c r="M282" s="274"/>
      <c r="N282" s="274"/>
      <c r="O282" s="261"/>
      <c r="P282" s="276"/>
      <c r="Q282" s="222"/>
    </row>
    <row r="283">
      <c r="E283" s="266"/>
      <c r="F283" s="277"/>
      <c r="G283" s="388" t="s">
        <v>288</v>
      </c>
      <c r="H283" s="421" t="str">
        <f>COMPUTE_TIME_MS(H282, H281)</f>
        <v>#N/A</v>
      </c>
      <c r="I283" s="390"/>
      <c r="J283" s="391"/>
      <c r="K283" s="391"/>
      <c r="L283" s="392"/>
      <c r="M283" s="392"/>
      <c r="N283" s="392"/>
      <c r="O283" s="391"/>
      <c r="P283" s="393"/>
      <c r="Q283" s="305"/>
    </row>
    <row r="284">
      <c r="E284" s="266"/>
      <c r="F284" s="384" t="s">
        <v>289</v>
      </c>
      <c r="G284" s="381" t="s">
        <v>290</v>
      </c>
      <c r="H284" s="303">
        <f>IF(Q267,0,P270)+IF(Q271,0,P274)+IF(Q275,0,P278)</f>
        <v>32</v>
      </c>
      <c r="I284" s="261"/>
      <c r="J284" s="261"/>
      <c r="K284" s="261"/>
      <c r="L284" s="274"/>
      <c r="M284" s="274"/>
      <c r="N284" s="274"/>
      <c r="O284" s="261"/>
      <c r="P284" s="276"/>
      <c r="Q284" s="222"/>
    </row>
    <row r="285">
      <c r="E285" s="277"/>
      <c r="F285" s="277"/>
      <c r="G285" s="395" t="s">
        <v>291</v>
      </c>
      <c r="H285" s="479" t="str">
        <f>HBM_TIME_MS(H284)</f>
        <v>#N/A</v>
      </c>
      <c r="I285" s="391"/>
      <c r="J285" s="391"/>
      <c r="K285" s="391"/>
      <c r="L285" s="392"/>
      <c r="M285" s="392"/>
      <c r="N285" s="392"/>
      <c r="O285" s="391"/>
      <c r="P285" s="393"/>
      <c r="Q285" s="305"/>
    </row>
    <row r="286">
      <c r="E286" s="258" t="s">
        <v>309</v>
      </c>
      <c r="F286" s="282" t="s">
        <v>249</v>
      </c>
      <c r="G286" s="260"/>
      <c r="H286" s="261" t="s">
        <v>238</v>
      </c>
      <c r="I286" s="261" t="s">
        <v>239</v>
      </c>
      <c r="J286" s="262" t="s">
        <v>40</v>
      </c>
      <c r="K286" s="262" t="s">
        <v>38</v>
      </c>
      <c r="L286" s="262" t="s">
        <v>154</v>
      </c>
      <c r="M286" s="425" t="s">
        <v>145</v>
      </c>
      <c r="N286" s="261" t="s">
        <v>240</v>
      </c>
      <c r="O286" s="263" t="str">
        <f>EXTRACT_ACTIVATION_DTYPE(PARAMS("attn_proj_dtype"))</f>
        <v>bf16</v>
      </c>
      <c r="P286" s="276"/>
      <c r="Q286" s="263" t="b">
        <v>0</v>
      </c>
    </row>
    <row r="287">
      <c r="E287" s="266"/>
      <c r="F287" s="267"/>
      <c r="G287" s="268"/>
      <c r="H287" s="269" t="s">
        <v>242</v>
      </c>
      <c r="I287" s="270" t="s">
        <v>239</v>
      </c>
      <c r="J287" s="271">
        <f t="shared" ref="J287:M287" si="55">PARAMS(J286)</f>
        <v>4096</v>
      </c>
      <c r="K287" s="270">
        <f t="shared" si="55"/>
        <v>1</v>
      </c>
      <c r="L287" s="270">
        <f t="shared" si="55"/>
        <v>128</v>
      </c>
      <c r="M287" s="270">
        <f t="shared" si="55"/>
        <v>512</v>
      </c>
      <c r="N287" s="270" t="s">
        <v>240</v>
      </c>
      <c r="O287" s="272"/>
      <c r="P287" s="273">
        <f>SIZEOF_IN_MIB(J287:M287, $O286)</f>
        <v>512</v>
      </c>
      <c r="Q287" s="272"/>
    </row>
    <row r="288">
      <c r="E288" s="266"/>
      <c r="F288" s="267"/>
      <c r="G288" s="268"/>
      <c r="H288" s="274" t="s">
        <v>244</v>
      </c>
      <c r="I288" s="274" t="s">
        <v>239</v>
      </c>
      <c r="J288" s="262" t="s">
        <v>143</v>
      </c>
      <c r="K288" s="262"/>
      <c r="L288" s="262"/>
      <c r="M288" s="262"/>
      <c r="N288" s="274" t="s">
        <v>240</v>
      </c>
      <c r="O288" s="275"/>
      <c r="P288" s="276"/>
      <c r="Q288" s="275"/>
    </row>
    <row r="289">
      <c r="E289" s="266"/>
      <c r="F289" s="278"/>
      <c r="G289" s="279"/>
      <c r="H289" s="269" t="s">
        <v>246</v>
      </c>
      <c r="I289" s="271" t="s">
        <v>239</v>
      </c>
      <c r="J289" s="271">
        <f t="shared" ref="J289:M289" si="56">J287/SHARDING(J288)</f>
        <v>256</v>
      </c>
      <c r="K289" s="271">
        <f t="shared" si="56"/>
        <v>1</v>
      </c>
      <c r="L289" s="271">
        <f t="shared" si="56"/>
        <v>128</v>
      </c>
      <c r="M289" s="271">
        <f t="shared" si="56"/>
        <v>512</v>
      </c>
      <c r="N289" s="271" t="s">
        <v>240</v>
      </c>
      <c r="O289" s="280"/>
      <c r="P289" s="273">
        <f>SIZEOF_IN_MIB(J289:M289, $O286)</f>
        <v>32</v>
      </c>
      <c r="Q289" s="280"/>
    </row>
    <row r="290">
      <c r="E290" s="266"/>
      <c r="F290" s="259" t="s">
        <v>253</v>
      </c>
      <c r="G290" s="260"/>
      <c r="H290" s="274" t="s">
        <v>238</v>
      </c>
      <c r="I290" s="274" t="s">
        <v>239</v>
      </c>
      <c r="J290" s="261"/>
      <c r="K290" s="262" t="s">
        <v>154</v>
      </c>
      <c r="L290" s="262" t="s">
        <v>148</v>
      </c>
      <c r="M290" s="425" t="s">
        <v>145</v>
      </c>
      <c r="N290" s="274" t="s">
        <v>240</v>
      </c>
      <c r="O290" s="263" t="str">
        <f>EXTRACT_WEIGHT_DTYPE(PARAMS("attn_proj_dtype"))</f>
        <v>bf16</v>
      </c>
      <c r="P290" s="276"/>
      <c r="Q290" s="263" t="b">
        <v>0</v>
      </c>
    </row>
    <row r="291">
      <c r="E291" s="266"/>
      <c r="F291" s="267"/>
      <c r="G291" s="268"/>
      <c r="H291" s="269" t="s">
        <v>242</v>
      </c>
      <c r="I291" s="271" t="s">
        <v>239</v>
      </c>
      <c r="J291" s="270"/>
      <c r="K291" s="271">
        <f t="shared" ref="K291:M291" si="57">PARAMS(K290)</f>
        <v>128</v>
      </c>
      <c r="L291" s="271">
        <f t="shared" si="57"/>
        <v>128</v>
      </c>
      <c r="M291" s="271">
        <f t="shared" si="57"/>
        <v>512</v>
      </c>
      <c r="N291" s="271" t="s">
        <v>240</v>
      </c>
      <c r="O291" s="272"/>
      <c r="P291" s="273">
        <f>SIZEOF_IN_MIB(J291:M291, $O290)</f>
        <v>16</v>
      </c>
      <c r="Q291" s="272"/>
    </row>
    <row r="292">
      <c r="E292" s="266"/>
      <c r="F292" s="267"/>
      <c r="G292" s="268"/>
      <c r="H292" s="274" t="s">
        <v>244</v>
      </c>
      <c r="I292" s="274" t="s">
        <v>239</v>
      </c>
      <c r="J292" s="261"/>
      <c r="K292" s="261"/>
      <c r="L292" s="262"/>
      <c r="M292" s="262"/>
      <c r="N292" s="274" t="s">
        <v>240</v>
      </c>
      <c r="O292" s="275"/>
      <c r="P292" s="276"/>
      <c r="Q292" s="275"/>
    </row>
    <row r="293">
      <c r="E293" s="266"/>
      <c r="F293" s="278"/>
      <c r="G293" s="279"/>
      <c r="H293" s="271" t="s">
        <v>246</v>
      </c>
      <c r="I293" s="271" t="s">
        <v>239</v>
      </c>
      <c r="J293" s="270"/>
      <c r="K293" s="271">
        <f t="shared" ref="K293:M293" si="58">K291/SHARDING(K292)</f>
        <v>128</v>
      </c>
      <c r="L293" s="271">
        <f t="shared" si="58"/>
        <v>128</v>
      </c>
      <c r="M293" s="271">
        <f t="shared" si="58"/>
        <v>512</v>
      </c>
      <c r="N293" s="271" t="s">
        <v>240</v>
      </c>
      <c r="O293" s="280"/>
      <c r="P293" s="273">
        <f>SIZEOF_IN_MIB(J293:M293, $O290)</f>
        <v>16</v>
      </c>
      <c r="Q293" s="280"/>
    </row>
    <row r="294">
      <c r="E294" s="266"/>
      <c r="F294" s="259" t="s">
        <v>257</v>
      </c>
      <c r="G294" s="260"/>
      <c r="H294" s="274" t="s">
        <v>238</v>
      </c>
      <c r="I294" s="274" t="s">
        <v>239</v>
      </c>
      <c r="J294" s="262" t="s">
        <v>40</v>
      </c>
      <c r="K294" s="262" t="s">
        <v>38</v>
      </c>
      <c r="L294" s="262" t="s">
        <v>154</v>
      </c>
      <c r="M294" s="262" t="s">
        <v>148</v>
      </c>
      <c r="N294" s="274" t="s">
        <v>240</v>
      </c>
      <c r="O294" s="263" t="s">
        <v>82</v>
      </c>
      <c r="P294" s="276"/>
      <c r="Q294" s="263" t="b">
        <v>0</v>
      </c>
    </row>
    <row r="295">
      <c r="E295" s="266"/>
      <c r="F295" s="267"/>
      <c r="G295" s="268"/>
      <c r="H295" s="269" t="s">
        <v>242</v>
      </c>
      <c r="I295" s="271" t="s">
        <v>239</v>
      </c>
      <c r="J295" s="271">
        <f t="shared" ref="J295:M295" si="59">PARAMS(J294)</f>
        <v>4096</v>
      </c>
      <c r="K295" s="271">
        <f t="shared" si="59"/>
        <v>1</v>
      </c>
      <c r="L295" s="271">
        <f t="shared" si="59"/>
        <v>128</v>
      </c>
      <c r="M295" s="271">
        <f t="shared" si="59"/>
        <v>128</v>
      </c>
      <c r="N295" s="271" t="s">
        <v>240</v>
      </c>
      <c r="O295" s="272"/>
      <c r="P295" s="273">
        <f>SIZEOF_IN_MIB(J295:M295, $O294)</f>
        <v>128</v>
      </c>
      <c r="Q295" s="272"/>
    </row>
    <row r="296">
      <c r="E296" s="266"/>
      <c r="F296" s="267"/>
      <c r="G296" s="268"/>
      <c r="H296" s="274" t="s">
        <v>244</v>
      </c>
      <c r="I296" s="274" t="s">
        <v>239</v>
      </c>
      <c r="J296" s="262" t="s">
        <v>143</v>
      </c>
      <c r="K296" s="262"/>
      <c r="L296" s="262"/>
      <c r="M296" s="262"/>
      <c r="N296" s="274" t="s">
        <v>240</v>
      </c>
      <c r="O296" s="275"/>
      <c r="P296" s="911"/>
      <c r="Q296" s="275"/>
    </row>
    <row r="297">
      <c r="E297" s="266"/>
      <c r="F297" s="278"/>
      <c r="G297" s="279"/>
      <c r="H297" s="271" t="s">
        <v>246</v>
      </c>
      <c r="I297" s="271" t="s">
        <v>239</v>
      </c>
      <c r="J297" s="271">
        <f t="shared" ref="J297:M297" si="60">J295/SHARDING(J296)</f>
        <v>256</v>
      </c>
      <c r="K297" s="271">
        <f t="shared" si="60"/>
        <v>1</v>
      </c>
      <c r="L297" s="271">
        <f t="shared" si="60"/>
        <v>128</v>
      </c>
      <c r="M297" s="271">
        <f t="shared" si="60"/>
        <v>128</v>
      </c>
      <c r="N297" s="271" t="s">
        <v>240</v>
      </c>
      <c r="O297" s="280"/>
      <c r="P297" s="273">
        <f>SIZEOF_IN_MIB(J297:M297, $O294)</f>
        <v>8</v>
      </c>
      <c r="Q297" s="280"/>
      <c r="S297" s="148" t="str">
        <f>HBM_TIME_MS(P297)</f>
        <v>#N/A</v>
      </c>
    </row>
    <row r="298">
      <c r="E298" s="266"/>
      <c r="F298" s="400" t="s">
        <v>814</v>
      </c>
      <c r="G298" s="483" t="s">
        <v>815</v>
      </c>
      <c r="H298" s="898"/>
      <c r="I298" s="504"/>
      <c r="J298" s="307"/>
      <c r="K298" s="899"/>
      <c r="L298" s="900"/>
      <c r="M298" s="900"/>
      <c r="N298" s="900"/>
      <c r="O298" s="899"/>
      <c r="P298" s="901"/>
      <c r="Q298" s="899"/>
    </row>
    <row r="299">
      <c r="E299" s="266"/>
      <c r="F299" s="266"/>
      <c r="G299" s="194" t="s">
        <v>277</v>
      </c>
      <c r="H299" s="906" t="s">
        <v>33</v>
      </c>
      <c r="I299" s="305"/>
      <c r="J299" s="907"/>
      <c r="K299" s="325"/>
      <c r="L299" s="326"/>
      <c r="M299" s="326"/>
      <c r="N299" s="326"/>
      <c r="O299" s="325"/>
      <c r="P299" s="327"/>
      <c r="Q299" s="325"/>
    </row>
    <row r="300">
      <c r="E300" s="266"/>
      <c r="F300" s="266"/>
      <c r="G300" s="384" t="s">
        <v>278</v>
      </c>
      <c r="H300" s="411" t="s">
        <v>264</v>
      </c>
      <c r="I300" s="317"/>
      <c r="J300" s="912" t="str">
        <f>HW_SPEC("# of TensorCore per Chip")</f>
        <v>#N/A</v>
      </c>
      <c r="K300" s="330"/>
      <c r="L300" s="331"/>
      <c r="M300" s="331"/>
      <c r="N300" s="331"/>
      <c r="O300" s="330"/>
      <c r="P300" s="332"/>
      <c r="Q300" s="330"/>
      <c r="S300" s="2" t="s">
        <v>782</v>
      </c>
    </row>
    <row r="301">
      <c r="E301" s="266"/>
      <c r="F301" s="266"/>
      <c r="G301" s="266"/>
      <c r="H301" s="407" t="s">
        <v>265</v>
      </c>
      <c r="I301" s="313"/>
      <c r="J301" s="321" t="str">
        <f>P297*(J300-1)</f>
        <v>#N/A</v>
      </c>
      <c r="K301" s="325"/>
      <c r="L301" s="326"/>
      <c r="M301" s="326"/>
      <c r="N301" s="326"/>
      <c r="O301" s="325"/>
      <c r="P301" s="327"/>
      <c r="Q301" s="325"/>
    </row>
    <row r="302">
      <c r="E302" s="266"/>
      <c r="F302" s="266"/>
      <c r="G302" s="266"/>
      <c r="H302" s="411" t="s">
        <v>266</v>
      </c>
      <c r="I302" s="317"/>
      <c r="J302" s="316" t="str">
        <f>J301*J300</f>
        <v>#N/A</v>
      </c>
      <c r="K302" s="330"/>
      <c r="L302" s="331"/>
      <c r="M302" s="331"/>
      <c r="N302" s="331"/>
      <c r="O302" s="330"/>
      <c r="P302" s="332"/>
      <c r="Q302" s="330"/>
    </row>
    <row r="303">
      <c r="E303" s="266"/>
      <c r="F303" s="266"/>
      <c r="G303" s="277"/>
      <c r="H303" s="407" t="s">
        <v>269</v>
      </c>
      <c r="I303" s="313"/>
      <c r="J303" s="492" t="str">
        <f>ALL_GATHER_CORE2CORE_TIME_MS(J302)</f>
        <v>#N/A</v>
      </c>
      <c r="K303" s="325"/>
      <c r="L303" s="326"/>
      <c r="M303" s="326"/>
      <c r="N303" s="326"/>
      <c r="O303" s="325"/>
      <c r="P303" s="327"/>
      <c r="Q303" s="325"/>
    </row>
    <row r="304">
      <c r="E304" s="266"/>
      <c r="F304" s="277"/>
      <c r="G304" s="388" t="s">
        <v>298</v>
      </c>
      <c r="H304" s="421" t="str">
        <f>J303</f>
        <v>#N/A</v>
      </c>
      <c r="I304" s="418"/>
      <c r="J304" s="261"/>
      <c r="K304" s="261"/>
      <c r="L304" s="274"/>
      <c r="M304" s="274"/>
      <c r="N304" s="274"/>
      <c r="O304" s="261"/>
      <c r="P304" s="276"/>
      <c r="Q304" s="222"/>
    </row>
    <row r="305">
      <c r="E305" s="266"/>
      <c r="F305" s="384" t="s">
        <v>285</v>
      </c>
      <c r="G305" s="385" t="s">
        <v>286</v>
      </c>
      <c r="H305" s="271" t="str">
        <f>VLOOKUP(O286&amp;","&amp;O290,$T$3:$W$12,4, FALSE)</f>
        <v>bf16</v>
      </c>
      <c r="I305" s="419"/>
      <c r="J305" s="270"/>
      <c r="K305" s="270"/>
      <c r="L305" s="271"/>
      <c r="M305" s="271"/>
      <c r="N305" s="271"/>
      <c r="O305" s="270"/>
      <c r="P305" s="273"/>
      <c r="Q305" s="305"/>
    </row>
    <row r="306">
      <c r="E306" s="266"/>
      <c r="F306" s="266"/>
      <c r="G306" s="381" t="s">
        <v>299</v>
      </c>
      <c r="H306" s="420" t="str">
        <f>CALCULATE_FLOPS(J289:M289,J293:M293,M293,K293,H305)</f>
        <v>#N/A</v>
      </c>
      <c r="I306" s="418"/>
      <c r="J306" s="261"/>
      <c r="K306" s="261"/>
      <c r="L306" s="274"/>
      <c r="M306" s="274"/>
      <c r="N306" s="274"/>
      <c r="O306" s="261"/>
      <c r="P306" s="276"/>
      <c r="Q306" s="222"/>
    </row>
    <row r="307">
      <c r="E307" s="266"/>
      <c r="F307" s="277"/>
      <c r="G307" s="388" t="s">
        <v>288</v>
      </c>
      <c r="H307" s="421" t="str">
        <f>COMPUTE_TIME_MS(H306, H305)</f>
        <v>#N/A</v>
      </c>
      <c r="I307" s="390"/>
      <c r="J307" s="391"/>
      <c r="K307" s="391"/>
      <c r="L307" s="392"/>
      <c r="M307" s="392"/>
      <c r="N307" s="392"/>
      <c r="O307" s="391"/>
      <c r="P307" s="393"/>
      <c r="Q307" s="305"/>
    </row>
    <row r="308">
      <c r="E308" s="266"/>
      <c r="F308" s="384" t="s">
        <v>289</v>
      </c>
      <c r="G308" s="381" t="s">
        <v>290</v>
      </c>
      <c r="H308" s="303">
        <f>IF(Q286,0,P289)+IF(Q290,0,P293)+IF(Q294,0,P297)</f>
        <v>56</v>
      </c>
      <c r="I308" s="261"/>
      <c r="J308" s="261"/>
      <c r="K308" s="261"/>
      <c r="L308" s="274"/>
      <c r="M308" s="274"/>
      <c r="N308" s="274"/>
      <c r="O308" s="261"/>
      <c r="P308" s="276"/>
      <c r="Q308" s="222"/>
    </row>
    <row r="309">
      <c r="E309" s="277"/>
      <c r="F309" s="277"/>
      <c r="G309" s="395" t="s">
        <v>291</v>
      </c>
      <c r="H309" s="430" t="str">
        <f>HBM_TIME_MS(H308)</f>
        <v>#N/A</v>
      </c>
      <c r="I309" s="391"/>
      <c r="J309" s="391"/>
      <c r="K309" s="391"/>
      <c r="L309" s="392"/>
      <c r="M309" s="392"/>
      <c r="N309" s="392"/>
      <c r="O309" s="391"/>
      <c r="P309" s="393"/>
      <c r="Q309" s="305"/>
    </row>
    <row r="310">
      <c r="E310" s="258" t="s">
        <v>313</v>
      </c>
      <c r="F310" s="282" t="s">
        <v>249</v>
      </c>
      <c r="G310" s="260"/>
      <c r="H310" s="261" t="s">
        <v>238</v>
      </c>
      <c r="I310" s="261" t="s">
        <v>239</v>
      </c>
      <c r="J310" s="262" t="s">
        <v>40</v>
      </c>
      <c r="K310" s="262" t="s">
        <v>38</v>
      </c>
      <c r="L310" s="425" t="s">
        <v>154</v>
      </c>
      <c r="M310" s="425" t="s">
        <v>148</v>
      </c>
      <c r="N310" s="261" t="s">
        <v>240</v>
      </c>
      <c r="O310" s="263" t="str">
        <f>EXTRACT_ACTIVATION_DTYPE(PARAMS("attn_proj_dtype"))</f>
        <v>bf16</v>
      </c>
      <c r="P310" s="276"/>
      <c r="Q310" s="263" t="b">
        <v>0</v>
      </c>
    </row>
    <row r="311">
      <c r="E311" s="266"/>
      <c r="F311" s="267"/>
      <c r="G311" s="268"/>
      <c r="H311" s="269" t="s">
        <v>242</v>
      </c>
      <c r="I311" s="270" t="s">
        <v>239</v>
      </c>
      <c r="J311" s="271">
        <f t="shared" ref="J311:M311" si="61">PARAMS(J310)</f>
        <v>4096</v>
      </c>
      <c r="K311" s="270">
        <f t="shared" si="61"/>
        <v>1</v>
      </c>
      <c r="L311" s="270">
        <f t="shared" si="61"/>
        <v>128</v>
      </c>
      <c r="M311" s="270">
        <f t="shared" si="61"/>
        <v>128</v>
      </c>
      <c r="N311" s="270" t="s">
        <v>240</v>
      </c>
      <c r="O311" s="272"/>
      <c r="P311" s="273">
        <f>SIZEOF_IN_MIB(J311:M311, $O310)</f>
        <v>128</v>
      </c>
      <c r="Q311" s="272"/>
    </row>
    <row r="312">
      <c r="E312" s="266"/>
      <c r="F312" s="267"/>
      <c r="G312" s="268"/>
      <c r="H312" s="274" t="s">
        <v>244</v>
      </c>
      <c r="I312" s="274" t="s">
        <v>239</v>
      </c>
      <c r="J312" s="262" t="s">
        <v>32</v>
      </c>
      <c r="K312" s="262"/>
      <c r="L312" s="262"/>
      <c r="M312" s="262" t="s">
        <v>33</v>
      </c>
      <c r="N312" s="274" t="s">
        <v>240</v>
      </c>
      <c r="O312" s="275"/>
      <c r="P312" s="276"/>
      <c r="Q312" s="275"/>
    </row>
    <row r="313">
      <c r="E313" s="266"/>
      <c r="F313" s="278"/>
      <c r="G313" s="279"/>
      <c r="H313" s="269" t="s">
        <v>246</v>
      </c>
      <c r="I313" s="271" t="s">
        <v>239</v>
      </c>
      <c r="J313" s="271">
        <f t="shared" ref="J313:M313" si="62">J311/SHARDING(J312)</f>
        <v>512</v>
      </c>
      <c r="K313" s="271">
        <f t="shared" si="62"/>
        <v>1</v>
      </c>
      <c r="L313" s="271">
        <f t="shared" si="62"/>
        <v>128</v>
      </c>
      <c r="M313" s="271">
        <f t="shared" si="62"/>
        <v>64</v>
      </c>
      <c r="N313" s="271" t="s">
        <v>240</v>
      </c>
      <c r="O313" s="280"/>
      <c r="P313" s="273">
        <f>SIZEOF_IN_MIB(J313:M313, $O310)</f>
        <v>8</v>
      </c>
      <c r="Q313" s="280"/>
    </row>
    <row r="314">
      <c r="E314" s="266"/>
      <c r="F314" s="259" t="s">
        <v>253</v>
      </c>
      <c r="G314" s="260"/>
      <c r="H314" s="274" t="s">
        <v>238</v>
      </c>
      <c r="I314" s="274" t="s">
        <v>239</v>
      </c>
      <c r="J314" s="261"/>
      <c r="K314" s="425" t="s">
        <v>154</v>
      </c>
      <c r="L314" s="425" t="s">
        <v>148</v>
      </c>
      <c r="M314" s="262" t="s">
        <v>125</v>
      </c>
      <c r="N314" s="274" t="s">
        <v>240</v>
      </c>
      <c r="O314" s="263" t="str">
        <f>EXTRACT_WEIGHT_DTYPE(PARAMS("attn_proj_dtype"))</f>
        <v>bf16</v>
      </c>
      <c r="P314" s="276"/>
      <c r="Q314" s="263" t="b">
        <v>0</v>
      </c>
    </row>
    <row r="315">
      <c r="E315" s="266"/>
      <c r="F315" s="267"/>
      <c r="G315" s="268"/>
      <c r="H315" s="269" t="s">
        <v>242</v>
      </c>
      <c r="I315" s="271" t="s">
        <v>239</v>
      </c>
      <c r="J315" s="270"/>
      <c r="K315" s="271">
        <f t="shared" ref="K315:M315" si="63">PARAMS(K314)</f>
        <v>128</v>
      </c>
      <c r="L315" s="271">
        <f t="shared" si="63"/>
        <v>128</v>
      </c>
      <c r="M315" s="271">
        <f t="shared" si="63"/>
        <v>7168</v>
      </c>
      <c r="N315" s="271" t="s">
        <v>240</v>
      </c>
      <c r="O315" s="272"/>
      <c r="P315" s="273">
        <f>SIZEOF_IN_MIB(J315:M315, $O314)</f>
        <v>224</v>
      </c>
      <c r="Q315" s="272"/>
    </row>
    <row r="316">
      <c r="E316" s="266"/>
      <c r="F316" s="267"/>
      <c r="G316" s="268"/>
      <c r="H316" s="274" t="s">
        <v>244</v>
      </c>
      <c r="I316" s="274" t="s">
        <v>239</v>
      </c>
      <c r="J316" s="261"/>
      <c r="K316" s="261"/>
      <c r="L316" s="262"/>
      <c r="M316" s="262" t="s">
        <v>33</v>
      </c>
      <c r="N316" s="274" t="s">
        <v>240</v>
      </c>
      <c r="O316" s="275"/>
      <c r="P316" s="276"/>
      <c r="Q316" s="275"/>
    </row>
    <row r="317">
      <c r="E317" s="266"/>
      <c r="F317" s="278"/>
      <c r="G317" s="279"/>
      <c r="H317" s="271" t="s">
        <v>246</v>
      </c>
      <c r="I317" s="271" t="s">
        <v>239</v>
      </c>
      <c r="J317" s="270"/>
      <c r="K317" s="271">
        <f t="shared" ref="K317:M317" si="64">K315/SHARDING(K316)</f>
        <v>128</v>
      </c>
      <c r="L317" s="271">
        <f t="shared" si="64"/>
        <v>128</v>
      </c>
      <c r="M317" s="271">
        <f t="shared" si="64"/>
        <v>3584</v>
      </c>
      <c r="N317" s="271" t="s">
        <v>240</v>
      </c>
      <c r="O317" s="280"/>
      <c r="P317" s="273">
        <f>SIZEOF_IN_MIB(J317:M317, $O314)</f>
        <v>112</v>
      </c>
      <c r="Q317" s="280"/>
    </row>
    <row r="318">
      <c r="E318" s="266"/>
      <c r="F318" s="259" t="s">
        <v>257</v>
      </c>
      <c r="G318" s="260"/>
      <c r="H318" s="274" t="s">
        <v>238</v>
      </c>
      <c r="I318" s="274" t="s">
        <v>239</v>
      </c>
      <c r="J318" s="261"/>
      <c r="K318" s="262" t="s">
        <v>40</v>
      </c>
      <c r="L318" s="262" t="s">
        <v>38</v>
      </c>
      <c r="M318" s="262" t="s">
        <v>125</v>
      </c>
      <c r="N318" s="274" t="s">
        <v>240</v>
      </c>
      <c r="O318" s="263" t="s">
        <v>82</v>
      </c>
      <c r="P318" s="276"/>
      <c r="Q318" s="263" t="b">
        <v>0</v>
      </c>
    </row>
    <row r="319">
      <c r="E319" s="266"/>
      <c r="F319" s="267"/>
      <c r="G319" s="268"/>
      <c r="H319" s="269" t="s">
        <v>242</v>
      </c>
      <c r="I319" s="271" t="s">
        <v>239</v>
      </c>
      <c r="J319" s="270"/>
      <c r="K319" s="271">
        <f t="shared" ref="K319:M319" si="65">PARAMS(K318)</f>
        <v>4096</v>
      </c>
      <c r="L319" s="271">
        <f t="shared" si="65"/>
        <v>1</v>
      </c>
      <c r="M319" s="271">
        <f t="shared" si="65"/>
        <v>7168</v>
      </c>
      <c r="N319" s="271" t="s">
        <v>240</v>
      </c>
      <c r="O319" s="272"/>
      <c r="P319" s="273">
        <f>SIZEOF_IN_MIB(K319:M319, $O318)</f>
        <v>56</v>
      </c>
      <c r="Q319" s="272"/>
    </row>
    <row r="320">
      <c r="E320" s="266"/>
      <c r="F320" s="267"/>
      <c r="G320" s="268"/>
      <c r="H320" s="274" t="s">
        <v>244</v>
      </c>
      <c r="I320" s="274" t="s">
        <v>239</v>
      </c>
      <c r="J320" s="261"/>
      <c r="K320" s="262" t="s">
        <v>32</v>
      </c>
      <c r="L320" s="262"/>
      <c r="M320" s="262" t="s">
        <v>33</v>
      </c>
      <c r="N320" s="274" t="s">
        <v>240</v>
      </c>
      <c r="O320" s="275"/>
      <c r="P320" s="276"/>
      <c r="Q320" s="275"/>
    </row>
    <row r="321">
      <c r="E321" s="266"/>
      <c r="F321" s="278"/>
      <c r="G321" s="279"/>
      <c r="H321" s="271" t="s">
        <v>246</v>
      </c>
      <c r="I321" s="271" t="s">
        <v>239</v>
      </c>
      <c r="J321" s="271"/>
      <c r="K321" s="271">
        <f t="shared" ref="K321:M321" si="66">K319/SHARDING(K320)</f>
        <v>512</v>
      </c>
      <c r="L321" s="271">
        <f t="shared" si="66"/>
        <v>1</v>
      </c>
      <c r="M321" s="271">
        <f t="shared" si="66"/>
        <v>3584</v>
      </c>
      <c r="N321" s="271" t="s">
        <v>240</v>
      </c>
      <c r="O321" s="280"/>
      <c r="P321" s="273">
        <f>SIZEOF_IN_MIB(K321:M321, $O318)</f>
        <v>3.5</v>
      </c>
      <c r="Q321" s="280"/>
    </row>
    <row r="322">
      <c r="E322" s="266"/>
      <c r="F322" s="400" t="s">
        <v>293</v>
      </c>
      <c r="G322" s="483" t="s">
        <v>783</v>
      </c>
      <c r="H322" s="898" t="s">
        <v>784</v>
      </c>
      <c r="I322" s="504"/>
      <c r="J322" s="307"/>
      <c r="K322" s="899"/>
      <c r="L322" s="900"/>
      <c r="M322" s="900"/>
      <c r="N322" s="900"/>
      <c r="O322" s="899"/>
      <c r="P322" s="901"/>
      <c r="Q322" s="899"/>
    </row>
    <row r="323">
      <c r="E323" s="266"/>
      <c r="F323" s="266"/>
      <c r="G323" s="194" t="s">
        <v>277</v>
      </c>
      <c r="H323" s="906" t="str">
        <f>M312</f>
        <v>data</v>
      </c>
      <c r="I323" s="305"/>
      <c r="J323" s="907"/>
      <c r="K323" s="325"/>
      <c r="L323" s="326"/>
      <c r="M323" s="326"/>
      <c r="N323" s="326"/>
      <c r="O323" s="325"/>
      <c r="P323" s="327"/>
      <c r="Q323" s="325"/>
    </row>
    <row r="324">
      <c r="E324" s="266"/>
      <c r="F324" s="266"/>
      <c r="G324" s="384" t="s">
        <v>278</v>
      </c>
      <c r="H324" s="411" t="s">
        <v>264</v>
      </c>
      <c r="I324" s="317"/>
      <c r="J324" s="490" t="str">
        <f>HW_SPEC("# of TensorCore per Chip")</f>
        <v>#N/A</v>
      </c>
      <c r="K324" s="330"/>
      <c r="L324" s="331"/>
      <c r="M324" s="331"/>
      <c r="N324" s="331"/>
      <c r="O324" s="330"/>
      <c r="P324" s="332"/>
      <c r="Q324" s="330"/>
    </row>
    <row r="325">
      <c r="E325" s="266"/>
      <c r="F325" s="266"/>
      <c r="G325" s="266"/>
      <c r="H325" s="407" t="s">
        <v>265</v>
      </c>
      <c r="I325" s="313"/>
      <c r="J325" s="321" t="str">
        <f>P313 * (J324-1)</f>
        <v>#N/A</v>
      </c>
      <c r="K325" s="325"/>
      <c r="L325" s="326"/>
      <c r="M325" s="326"/>
      <c r="N325" s="326"/>
      <c r="O325" s="325"/>
      <c r="P325" s="327"/>
      <c r="Q325" s="325"/>
    </row>
    <row r="326">
      <c r="E326" s="266"/>
      <c r="F326" s="266"/>
      <c r="G326" s="266"/>
      <c r="H326" s="411" t="s">
        <v>266</v>
      </c>
      <c r="I326" s="317"/>
      <c r="J326" s="316" t="str">
        <f>J325*J324</f>
        <v>#N/A</v>
      </c>
      <c r="K326" s="330"/>
      <c r="L326" s="331"/>
      <c r="M326" s="331"/>
      <c r="N326" s="331"/>
      <c r="O326" s="330"/>
      <c r="P326" s="332"/>
      <c r="Q326" s="330"/>
    </row>
    <row r="327">
      <c r="E327" s="266"/>
      <c r="F327" s="266"/>
      <c r="G327" s="277"/>
      <c r="H327" s="407" t="s">
        <v>269</v>
      </c>
      <c r="I327" s="313"/>
      <c r="J327" s="492" t="str">
        <f>ALL_GATHER_CORE2CORE_TIME_MS(J326)</f>
        <v>#N/A</v>
      </c>
      <c r="K327" s="325"/>
      <c r="L327" s="326"/>
      <c r="M327" s="326"/>
      <c r="N327" s="326"/>
      <c r="O327" s="325"/>
      <c r="P327" s="327"/>
      <c r="Q327" s="325"/>
    </row>
    <row r="328">
      <c r="E328" s="266"/>
      <c r="F328" s="277"/>
      <c r="G328" s="388" t="s">
        <v>298</v>
      </c>
      <c r="H328" s="421" t="str">
        <f>J327</f>
        <v>#N/A</v>
      </c>
      <c r="I328" s="418"/>
      <c r="J328" s="261"/>
      <c r="K328" s="261"/>
      <c r="L328" s="274"/>
      <c r="M328" s="274"/>
      <c r="N328" s="274"/>
      <c r="O328" s="261"/>
      <c r="P328" s="276"/>
      <c r="Q328" s="222"/>
    </row>
    <row r="329">
      <c r="E329" s="266"/>
      <c r="F329" s="384" t="s">
        <v>285</v>
      </c>
      <c r="G329" s="385" t="s">
        <v>286</v>
      </c>
      <c r="H329" s="271" t="str">
        <f>VLOOKUP(O310&amp;","&amp;O314,$T$3:$W$12,4, FALSE)</f>
        <v>bf16</v>
      </c>
      <c r="I329" s="419"/>
      <c r="J329" s="270"/>
      <c r="K329" s="270"/>
      <c r="L329" s="271"/>
      <c r="M329" s="271"/>
      <c r="N329" s="271"/>
      <c r="O329" s="270"/>
      <c r="P329" s="510"/>
      <c r="Q329" s="305"/>
    </row>
    <row r="330">
      <c r="E330" s="266"/>
      <c r="F330" s="266"/>
      <c r="G330" s="381" t="s">
        <v>299</v>
      </c>
      <c r="H330" s="420" t="str">
        <f>CALCULATE_FLOPS(J313:M313,J317:M317,K317:L317,1,H329)</f>
        <v>#N/A</v>
      </c>
      <c r="I330" s="893" t="s">
        <v>317</v>
      </c>
      <c r="J330" s="261"/>
      <c r="K330" s="261"/>
      <c r="L330" s="274"/>
      <c r="M330" s="274"/>
      <c r="N330" s="274"/>
      <c r="O330" s="261"/>
      <c r="P330" s="264"/>
      <c r="Q330" s="222"/>
    </row>
    <row r="331">
      <c r="E331" s="266"/>
      <c r="F331" s="277"/>
      <c r="G331" s="388" t="s">
        <v>288</v>
      </c>
      <c r="H331" s="517" t="str">
        <f>COMPUTE_TIME_MS(H330, H329)</f>
        <v>#N/A</v>
      </c>
      <c r="I331" s="390"/>
      <c r="J331" s="391"/>
      <c r="K331" s="391"/>
      <c r="L331" s="392"/>
      <c r="M331" s="392"/>
      <c r="N331" s="392"/>
      <c r="O331" s="391"/>
      <c r="P331" s="518"/>
      <c r="Q331" s="305"/>
    </row>
    <row r="332">
      <c r="E332" s="266"/>
      <c r="F332" s="384" t="s">
        <v>289</v>
      </c>
      <c r="G332" s="381" t="s">
        <v>290</v>
      </c>
      <c r="H332" s="303">
        <f>IF(Q310,0,P313)+IF(Q314,0,P317)+IF(Q318,0,P321)</f>
        <v>123.5</v>
      </c>
      <c r="I332" s="261"/>
      <c r="J332" s="261"/>
      <c r="K332" s="261"/>
      <c r="L332" s="274"/>
      <c r="M332" s="274"/>
      <c r="N332" s="274"/>
      <c r="O332" s="261"/>
      <c r="P332" s="264"/>
      <c r="Q332" s="222"/>
    </row>
    <row r="333">
      <c r="E333" s="277"/>
      <c r="F333" s="277"/>
      <c r="G333" s="395" t="s">
        <v>291</v>
      </c>
      <c r="H333" s="479" t="str">
        <f>HBM_TIME_MS(H332)</f>
        <v>#N/A</v>
      </c>
      <c r="I333" s="391"/>
      <c r="J333" s="391"/>
      <c r="K333" s="391"/>
      <c r="L333" s="392"/>
      <c r="M333" s="392"/>
      <c r="N333" s="392"/>
      <c r="O333" s="391"/>
      <c r="P333" s="518"/>
      <c r="Q333" s="172"/>
    </row>
    <row r="337">
      <c r="E337" s="204" t="s">
        <v>318</v>
      </c>
    </row>
    <row r="338">
      <c r="E338" s="249" t="s">
        <v>229</v>
      </c>
      <c r="F338" s="519" t="s">
        <v>230</v>
      </c>
      <c r="G338" s="251"/>
      <c r="H338" s="520"/>
      <c r="I338" s="250" t="s">
        <v>231</v>
      </c>
      <c r="J338" s="521"/>
      <c r="K338" s="521"/>
      <c r="L338" s="521"/>
      <c r="M338" s="521"/>
      <c r="N338" s="520"/>
      <c r="O338" s="253" t="s">
        <v>232</v>
      </c>
      <c r="P338" s="253" t="s">
        <v>319</v>
      </c>
      <c r="Q338" s="255" t="s">
        <v>234</v>
      </c>
    </row>
    <row r="339">
      <c r="E339" s="258" t="s">
        <v>320</v>
      </c>
      <c r="F339" s="522" t="s">
        <v>293</v>
      </c>
      <c r="G339" s="523" t="s">
        <v>54</v>
      </c>
      <c r="H339" s="524" t="s">
        <v>321</v>
      </c>
      <c r="I339" s="374"/>
      <c r="J339" s="374"/>
      <c r="K339" s="485"/>
      <c r="L339" s="485"/>
      <c r="M339" s="525"/>
      <c r="N339" s="374"/>
      <c r="O339" s="485"/>
      <c r="P339" s="374"/>
      <c r="Q339" s="485"/>
    </row>
    <row r="340">
      <c r="E340" s="266"/>
      <c r="F340" s="266"/>
      <c r="G340" s="297" t="s">
        <v>259</v>
      </c>
      <c r="H340" s="463" t="s">
        <v>238</v>
      </c>
      <c r="I340" s="261" t="s">
        <v>239</v>
      </c>
      <c r="J340" s="261"/>
      <c r="K340" s="262" t="s">
        <v>40</v>
      </c>
      <c r="L340" s="262" t="s">
        <v>159</v>
      </c>
      <c r="M340" s="283" t="s">
        <v>125</v>
      </c>
      <c r="N340" s="261" t="s">
        <v>240</v>
      </c>
      <c r="O340" s="263" t="str">
        <f>PARAMS("expert_dispatch_dtype")</f>
        <v>fp8</v>
      </c>
      <c r="P340" s="261"/>
      <c r="Q340" s="263"/>
    </row>
    <row r="341">
      <c r="E341" s="266"/>
      <c r="F341" s="266"/>
      <c r="G341" s="266"/>
      <c r="H341" s="304" t="s">
        <v>242</v>
      </c>
      <c r="I341" s="270" t="s">
        <v>239</v>
      </c>
      <c r="J341" s="271"/>
      <c r="K341" s="270">
        <f t="shared" ref="K341:M341" si="67">PARAMS(K340)</f>
        <v>4096</v>
      </c>
      <c r="L341" s="270">
        <f t="shared" si="67"/>
        <v>8</v>
      </c>
      <c r="M341" s="270">
        <f t="shared" si="67"/>
        <v>7168</v>
      </c>
      <c r="N341" s="270" t="s">
        <v>240</v>
      </c>
      <c r="O341" s="272"/>
      <c r="P341" s="440">
        <f>SIZEOF_IN_MIB(J341:M341, O340)</f>
        <v>224</v>
      </c>
      <c r="Q341" s="272"/>
    </row>
    <row r="342">
      <c r="E342" s="266"/>
      <c r="F342" s="266"/>
      <c r="G342" s="266"/>
      <c r="H342" s="302" t="s">
        <v>260</v>
      </c>
      <c r="I342" s="274" t="s">
        <v>239</v>
      </c>
      <c r="J342" s="261"/>
      <c r="K342" s="262" t="s">
        <v>143</v>
      </c>
      <c r="L342" s="262"/>
      <c r="M342" s="262"/>
      <c r="N342" s="274" t="s">
        <v>240</v>
      </c>
      <c r="O342" s="275"/>
      <c r="P342" s="303"/>
      <c r="Q342" s="275"/>
    </row>
    <row r="343">
      <c r="E343" s="266"/>
      <c r="F343" s="266"/>
      <c r="G343" s="266"/>
      <c r="H343" s="304" t="s">
        <v>261</v>
      </c>
      <c r="I343" s="271" t="s">
        <v>239</v>
      </c>
      <c r="J343" s="270"/>
      <c r="K343" s="271">
        <f t="shared" ref="K343:M343" si="68">K341/SHARDING(K342)</f>
        <v>256</v>
      </c>
      <c r="L343" s="271">
        <f t="shared" si="68"/>
        <v>8</v>
      </c>
      <c r="M343" s="271">
        <f t="shared" si="68"/>
        <v>7168</v>
      </c>
      <c r="N343" s="269" t="s">
        <v>240</v>
      </c>
      <c r="O343" s="272"/>
      <c r="P343" s="440"/>
      <c r="Q343" s="272"/>
    </row>
    <row r="344">
      <c r="E344" s="266"/>
      <c r="F344" s="266"/>
      <c r="G344" s="277"/>
      <c r="H344" s="302" t="s">
        <v>262</v>
      </c>
      <c r="I344" s="274" t="s">
        <v>239</v>
      </c>
      <c r="J344" s="261"/>
      <c r="K344" s="262" t="s">
        <v>143</v>
      </c>
      <c r="L344" s="262"/>
      <c r="M344" s="262"/>
      <c r="N344" s="274" t="s">
        <v>240</v>
      </c>
      <c r="O344" s="241"/>
      <c r="P344" s="303">
        <f>SIZEOF_IN_MIB(J343:M343, O340)</f>
        <v>14</v>
      </c>
      <c r="Q344" s="241"/>
    </row>
    <row r="345">
      <c r="E345" s="266"/>
      <c r="F345" s="266"/>
      <c r="G345" s="526" t="s">
        <v>564</v>
      </c>
      <c r="H345" s="645">
        <f>P341</f>
        <v>224</v>
      </c>
      <c r="I345" s="305"/>
      <c r="J345" s="305"/>
      <c r="K345" s="305"/>
      <c r="L345" s="305"/>
      <c r="M345" s="305"/>
      <c r="N345" s="305"/>
      <c r="O345" s="305"/>
      <c r="P345" s="528"/>
      <c r="Q345" s="305"/>
    </row>
    <row r="346">
      <c r="E346" s="266"/>
      <c r="F346" s="266"/>
      <c r="G346" s="531" t="s">
        <v>565</v>
      </c>
      <c r="H346" s="799" t="str">
        <f>ALL2ALL_CHIP2CHIP_TIME_MS(H345)</f>
        <v>#N/A</v>
      </c>
      <c r="I346" s="222"/>
      <c r="J346" s="222"/>
      <c r="K346" s="222"/>
      <c r="L346" s="222"/>
      <c r="M346" s="222"/>
      <c r="N346" s="222"/>
      <c r="O346" s="222"/>
      <c r="P346" s="530"/>
      <c r="Q346" s="222"/>
    </row>
    <row r="347">
      <c r="E347" s="266"/>
      <c r="F347" s="266"/>
      <c r="G347" s="533"/>
      <c r="H347" s="449"/>
      <c r="I347" s="271"/>
      <c r="J347" s="270"/>
      <c r="K347" s="269"/>
      <c r="L347" s="488"/>
      <c r="M347" s="269"/>
      <c r="N347" s="271"/>
      <c r="O347" s="269"/>
      <c r="P347" s="440"/>
      <c r="Q347" s="269"/>
    </row>
    <row r="348">
      <c r="E348" s="266"/>
      <c r="F348" s="266"/>
      <c r="G348" s="523" t="s">
        <v>325</v>
      </c>
      <c r="H348" s="535" t="s">
        <v>816</v>
      </c>
      <c r="I348" s="375"/>
      <c r="J348" s="374"/>
      <c r="K348" s="485"/>
      <c r="L348" s="372"/>
      <c r="M348" s="485"/>
      <c r="N348" s="375"/>
      <c r="O348" s="485"/>
      <c r="P348" s="536"/>
      <c r="Q348" s="485"/>
    </row>
    <row r="349">
      <c r="E349" s="266"/>
      <c r="F349" s="266"/>
      <c r="G349" s="297" t="s">
        <v>259</v>
      </c>
      <c r="H349" s="449" t="s">
        <v>238</v>
      </c>
      <c r="I349" s="271" t="s">
        <v>239</v>
      </c>
      <c r="J349" s="270"/>
      <c r="K349" s="269" t="s">
        <v>40</v>
      </c>
      <c r="L349" s="488" t="s">
        <v>38</v>
      </c>
      <c r="M349" s="269" t="s">
        <v>125</v>
      </c>
      <c r="N349" s="271" t="s">
        <v>240</v>
      </c>
      <c r="O349" s="399" t="str">
        <f>PARAMS("expert_dispatch_dtype")</f>
        <v>fp8</v>
      </c>
      <c r="P349" s="440"/>
      <c r="Q349" s="399"/>
    </row>
    <row r="350">
      <c r="E350" s="266"/>
      <c r="F350" s="266"/>
      <c r="G350" s="266"/>
      <c r="H350" s="302" t="s">
        <v>242</v>
      </c>
      <c r="I350" s="274" t="s">
        <v>239</v>
      </c>
      <c r="J350" s="261"/>
      <c r="K350" s="274">
        <f t="shared" ref="K350:M350" si="69">PARAMS(K349)</f>
        <v>4096</v>
      </c>
      <c r="L350" s="274">
        <f t="shared" si="69"/>
        <v>1</v>
      </c>
      <c r="M350" s="274">
        <f t="shared" si="69"/>
        <v>7168</v>
      </c>
      <c r="N350" s="274" t="s">
        <v>240</v>
      </c>
      <c r="O350" s="275"/>
      <c r="P350" s="303">
        <f>SIZEOF_IN_MIB(J350:M350, O349)</f>
        <v>28</v>
      </c>
      <c r="Q350" s="275"/>
    </row>
    <row r="351">
      <c r="E351" s="266"/>
      <c r="F351" s="266"/>
      <c r="G351" s="266"/>
      <c r="H351" s="304" t="s">
        <v>260</v>
      </c>
      <c r="I351" s="271" t="s">
        <v>239</v>
      </c>
      <c r="J351" s="270"/>
      <c r="K351" s="269" t="s">
        <v>32</v>
      </c>
      <c r="L351" s="269"/>
      <c r="M351" s="269" t="s">
        <v>33</v>
      </c>
      <c r="N351" s="271" t="s">
        <v>240</v>
      </c>
      <c r="O351" s="272"/>
      <c r="P351" s="440"/>
      <c r="Q351" s="272"/>
    </row>
    <row r="352">
      <c r="E352" s="266"/>
      <c r="F352" s="266"/>
      <c r="G352" s="266"/>
      <c r="H352" s="534" t="s">
        <v>246</v>
      </c>
      <c r="I352" s="274" t="s">
        <v>239</v>
      </c>
      <c r="J352" s="261"/>
      <c r="K352" s="274">
        <f t="shared" ref="K352:M352" si="70">K350/SHARDING(K351)</f>
        <v>512</v>
      </c>
      <c r="L352" s="274">
        <f t="shared" si="70"/>
        <v>1</v>
      </c>
      <c r="M352" s="274">
        <f t="shared" si="70"/>
        <v>3584</v>
      </c>
      <c r="N352" s="274" t="s">
        <v>240</v>
      </c>
      <c r="O352" s="275"/>
      <c r="P352" s="303">
        <f>SIZEOF_IN_MIB(J352:M352, O349)</f>
        <v>1.75</v>
      </c>
      <c r="Q352" s="241"/>
    </row>
    <row r="353">
      <c r="E353" s="266"/>
      <c r="F353" s="266"/>
      <c r="G353" s="277"/>
      <c r="H353" s="542" t="s">
        <v>262</v>
      </c>
      <c r="I353" s="271" t="s">
        <v>239</v>
      </c>
      <c r="J353" s="305"/>
      <c r="K353" s="305"/>
      <c r="L353" s="305"/>
      <c r="M353" s="269" t="s">
        <v>33</v>
      </c>
      <c r="N353" s="271" t="s">
        <v>240</v>
      </c>
      <c r="O353" s="280"/>
      <c r="P353" s="528"/>
      <c r="Q353" s="305"/>
    </row>
    <row r="354">
      <c r="E354" s="266"/>
      <c r="F354" s="266"/>
      <c r="G354" s="311" t="s">
        <v>264</v>
      </c>
      <c r="H354" s="800">
        <f>SHARDING(K351)*SHARDING(L351)</f>
        <v>8</v>
      </c>
      <c r="I354" s="222"/>
      <c r="J354" s="222"/>
      <c r="K354" s="222"/>
      <c r="L354" s="222"/>
      <c r="M354" s="222"/>
      <c r="N354" s="222"/>
      <c r="O354" s="222"/>
      <c r="P354" s="530"/>
      <c r="Q354" s="222"/>
    </row>
    <row r="355">
      <c r="E355" s="266"/>
      <c r="F355" s="266"/>
      <c r="G355" s="311" t="s">
        <v>265</v>
      </c>
      <c r="H355" s="321">
        <f>P352 * (H354-1)</f>
        <v>12.25</v>
      </c>
      <c r="I355" s="305"/>
      <c r="J355" s="305"/>
      <c r="K355" s="305"/>
      <c r="L355" s="305"/>
      <c r="M355" s="305"/>
      <c r="N355" s="305"/>
      <c r="O355" s="305"/>
      <c r="P355" s="528"/>
      <c r="Q355" s="305"/>
    </row>
    <row r="356">
      <c r="E356" s="266"/>
      <c r="F356" s="266"/>
      <c r="G356" s="320" t="s">
        <v>266</v>
      </c>
      <c r="H356" s="316">
        <f>H355*H354</f>
        <v>98</v>
      </c>
      <c r="I356" s="274"/>
      <c r="J356" s="261"/>
      <c r="K356" s="261"/>
      <c r="L356" s="262"/>
      <c r="M356" s="274"/>
      <c r="N356" s="274"/>
      <c r="O356" s="262"/>
      <c r="P356" s="303"/>
      <c r="Q356" s="262"/>
    </row>
    <row r="357">
      <c r="E357" s="266"/>
      <c r="F357" s="266"/>
      <c r="G357" s="322" t="s">
        <v>267</v>
      </c>
      <c r="H357" s="859">
        <f>IFS(H354=8,12,
H354=4,4,
H354=2,1,
H354=1,0,
TRUE,NA())</f>
        <v>12</v>
      </c>
      <c r="I357" s="271"/>
      <c r="J357" s="270"/>
      <c r="K357" s="270"/>
      <c r="L357" s="269"/>
      <c r="M357" s="271"/>
      <c r="N357" s="271"/>
      <c r="O357" s="269"/>
      <c r="P357" s="440"/>
      <c r="Q357" s="269"/>
    </row>
    <row r="358">
      <c r="E358" s="266"/>
      <c r="F358" s="266"/>
      <c r="G358" s="198" t="s">
        <v>268</v>
      </c>
      <c r="H358" s="217">
        <v>2.0</v>
      </c>
      <c r="I358" s="274"/>
      <c r="J358" s="261"/>
      <c r="K358" s="261"/>
      <c r="L358" s="262"/>
      <c r="M358" s="274"/>
      <c r="N358" s="274"/>
      <c r="O358" s="262"/>
      <c r="P358" s="303"/>
      <c r="Q358" s="262"/>
    </row>
    <row r="359">
      <c r="E359" s="266"/>
      <c r="F359" s="266"/>
      <c r="G359" s="328" t="s">
        <v>269</v>
      </c>
      <c r="H359" s="540" t="str">
        <f>ALL_GATHER_CHIP2CHIP_TIME_MS2(H356 * H358, H357)</f>
        <v>#N/A</v>
      </c>
      <c r="I359" s="271"/>
      <c r="J359" s="270"/>
      <c r="K359" s="270"/>
      <c r="L359" s="269"/>
      <c r="M359" s="271"/>
      <c r="N359" s="271"/>
      <c r="O359" s="269"/>
      <c r="P359" s="440"/>
      <c r="Q359" s="269"/>
    </row>
    <row r="360">
      <c r="E360" s="266"/>
      <c r="F360" s="266"/>
      <c r="G360" s="533"/>
      <c r="H360" s="534"/>
      <c r="I360" s="274"/>
      <c r="J360" s="261"/>
      <c r="K360" s="262"/>
      <c r="L360" s="425"/>
      <c r="M360" s="262"/>
      <c r="N360" s="274"/>
      <c r="O360" s="262"/>
      <c r="P360" s="303"/>
      <c r="Q360" s="262"/>
    </row>
    <row r="361">
      <c r="E361" s="266"/>
      <c r="F361" s="266"/>
      <c r="G361" s="523" t="s">
        <v>53</v>
      </c>
      <c r="H361" s="524" t="s">
        <v>328</v>
      </c>
      <c r="I361" s="375"/>
      <c r="J361" s="374"/>
      <c r="K361" s="485"/>
      <c r="L361" s="372"/>
      <c r="M361" s="485"/>
      <c r="N361" s="375"/>
      <c r="O361" s="485"/>
      <c r="P361" s="536"/>
      <c r="Q361" s="485"/>
    </row>
    <row r="362">
      <c r="E362" s="266"/>
      <c r="F362" s="266"/>
      <c r="G362" s="541" t="s">
        <v>259</v>
      </c>
      <c r="H362" s="534" t="s">
        <v>238</v>
      </c>
      <c r="I362" s="274" t="s">
        <v>239</v>
      </c>
      <c r="J362" s="261"/>
      <c r="K362" s="262" t="s">
        <v>40</v>
      </c>
      <c r="L362" s="425" t="s">
        <v>38</v>
      </c>
      <c r="M362" s="262" t="s">
        <v>125</v>
      </c>
      <c r="N362" s="274" t="s">
        <v>240</v>
      </c>
      <c r="O362" s="263" t="str">
        <f>PARAMS("expert_dispatch_dtype")</f>
        <v>fp8</v>
      </c>
      <c r="P362" s="303"/>
      <c r="Q362" s="262"/>
    </row>
    <row r="363">
      <c r="E363" s="266"/>
      <c r="F363" s="266"/>
      <c r="G363" s="266"/>
      <c r="H363" s="304" t="s">
        <v>242</v>
      </c>
      <c r="I363" s="271" t="s">
        <v>239</v>
      </c>
      <c r="J363" s="270"/>
      <c r="K363" s="271">
        <f t="shared" ref="K363:M363" si="71">PARAMS(K362)</f>
        <v>4096</v>
      </c>
      <c r="L363" s="271">
        <f t="shared" si="71"/>
        <v>1</v>
      </c>
      <c r="M363" s="271">
        <f t="shared" si="71"/>
        <v>7168</v>
      </c>
      <c r="N363" s="271" t="s">
        <v>240</v>
      </c>
      <c r="O363" s="272"/>
      <c r="P363" s="440">
        <f>SIZEOF_IN_MIB(J363:M363, O362)</f>
        <v>28</v>
      </c>
      <c r="Q363" s="269"/>
    </row>
    <row r="364">
      <c r="E364" s="266"/>
      <c r="F364" s="266"/>
      <c r="G364" s="266"/>
      <c r="H364" s="302" t="s">
        <v>260</v>
      </c>
      <c r="I364" s="274" t="s">
        <v>239</v>
      </c>
      <c r="J364" s="261"/>
      <c r="K364" s="262" t="s">
        <v>32</v>
      </c>
      <c r="L364" s="262"/>
      <c r="M364" s="262" t="s">
        <v>33</v>
      </c>
      <c r="N364" s="274" t="s">
        <v>240</v>
      </c>
      <c r="O364" s="275"/>
      <c r="P364" s="303"/>
      <c r="Q364" s="262"/>
    </row>
    <row r="365">
      <c r="E365" s="266"/>
      <c r="F365" s="266"/>
      <c r="G365" s="266"/>
      <c r="H365" s="304" t="s">
        <v>261</v>
      </c>
      <c r="I365" s="271" t="s">
        <v>239</v>
      </c>
      <c r="J365" s="270"/>
      <c r="K365" s="271">
        <f t="shared" ref="K365:M365" si="72">K363/SHARDING(K364)</f>
        <v>512</v>
      </c>
      <c r="L365" s="271">
        <f t="shared" si="72"/>
        <v>1</v>
      </c>
      <c r="M365" s="271">
        <f t="shared" si="72"/>
        <v>3584</v>
      </c>
      <c r="N365" s="271" t="s">
        <v>240</v>
      </c>
      <c r="O365" s="272"/>
      <c r="P365" s="440">
        <f>SIZEOF_IN_MIB(J365:M365, O362)</f>
        <v>1.75</v>
      </c>
      <c r="Q365" s="269"/>
    </row>
    <row r="366">
      <c r="E366" s="266"/>
      <c r="F366" s="266"/>
      <c r="G366" s="277"/>
      <c r="H366" s="537" t="s">
        <v>262</v>
      </c>
      <c r="I366" s="274" t="s">
        <v>239</v>
      </c>
      <c r="J366" s="222"/>
      <c r="K366" s="222"/>
      <c r="L366" s="222"/>
      <c r="M366" s="262"/>
      <c r="N366" s="274" t="s">
        <v>240</v>
      </c>
      <c r="O366" s="241"/>
      <c r="P366" s="222"/>
      <c r="Q366" s="262"/>
    </row>
    <row r="367">
      <c r="E367" s="266"/>
      <c r="F367" s="266"/>
      <c r="G367" s="384" t="s">
        <v>329</v>
      </c>
      <c r="H367" s="542" t="s">
        <v>264</v>
      </c>
      <c r="I367" s="305"/>
      <c r="J367" s="336" t="str">
        <f>SHARDING(K364) * SHARDING(L364)*SHARDING(M364) / HW_SPEC("# of TensorCore per Chip")</f>
        <v>#N/A</v>
      </c>
      <c r="K367" s="270"/>
      <c r="L367" s="269"/>
      <c r="M367" s="271"/>
      <c r="N367" s="271"/>
      <c r="O367" s="269"/>
      <c r="P367" s="440"/>
      <c r="Q367" s="269"/>
    </row>
    <row r="368">
      <c r="E368" s="266"/>
      <c r="F368" s="266"/>
      <c r="G368" s="266"/>
      <c r="H368" s="537" t="s">
        <v>265</v>
      </c>
      <c r="I368" s="222"/>
      <c r="J368" s="316" t="str">
        <f>P365 * HW_SPEC("# of TensorCore per Chip") * (J367-1)</f>
        <v>#N/A</v>
      </c>
      <c r="K368" s="261"/>
      <c r="L368" s="262"/>
      <c r="M368" s="274"/>
      <c r="N368" s="274"/>
      <c r="O368" s="262"/>
      <c r="P368" s="303"/>
      <c r="Q368" s="262"/>
    </row>
    <row r="369">
      <c r="E369" s="266"/>
      <c r="F369" s="266"/>
      <c r="G369" s="266"/>
      <c r="H369" s="336" t="s">
        <v>266</v>
      </c>
      <c r="I369" s="305"/>
      <c r="J369" s="321" t="str">
        <f>J368*J367</f>
        <v>#N/A</v>
      </c>
      <c r="K369" s="270"/>
      <c r="L369" s="269"/>
      <c r="M369" s="271"/>
      <c r="N369" s="271"/>
      <c r="O369" s="269"/>
      <c r="P369" s="440"/>
      <c r="Q369" s="269"/>
    </row>
    <row r="370">
      <c r="E370" s="266"/>
      <c r="F370" s="266"/>
      <c r="G370" s="266"/>
      <c r="H370" s="404" t="s">
        <v>267</v>
      </c>
      <c r="I370" s="222"/>
      <c r="J370" s="323" t="str">
        <f>IFS(J367=8,12,
J367=4,4,
J367=2,1,
J367=1,0,
TRUE,NA())</f>
        <v>#N/A</v>
      </c>
      <c r="K370" s="261"/>
      <c r="L370" s="262"/>
      <c r="M370" s="274"/>
      <c r="N370" s="274"/>
      <c r="O370" s="262"/>
      <c r="P370" s="303"/>
      <c r="Q370" s="262"/>
    </row>
    <row r="371">
      <c r="E371" s="266"/>
      <c r="F371" s="266"/>
      <c r="G371" s="266"/>
      <c r="H371" s="538" t="s">
        <v>268</v>
      </c>
      <c r="I371" s="305"/>
      <c r="J371" s="543" t="s">
        <v>714</v>
      </c>
      <c r="K371" s="270"/>
      <c r="L371" s="269"/>
      <c r="M371" s="271"/>
      <c r="N371" s="271"/>
      <c r="O371" s="269"/>
      <c r="P371" s="440"/>
      <c r="Q371" s="269"/>
    </row>
    <row r="372">
      <c r="E372" s="266"/>
      <c r="F372" s="266"/>
      <c r="G372" s="277"/>
      <c r="H372" s="544" t="s">
        <v>269</v>
      </c>
      <c r="I372" s="545"/>
      <c r="J372" s="329" t="str">
        <f>ALL_GATHER_CHIP2CHIP_TIME_MS2(J369 * J371, J370)</f>
        <v>#N/A</v>
      </c>
      <c r="K372" s="261"/>
      <c r="L372" s="262"/>
      <c r="M372" s="274"/>
      <c r="N372" s="274"/>
      <c r="O372" s="262"/>
      <c r="P372" s="303"/>
      <c r="Q372" s="262"/>
    </row>
    <row r="373">
      <c r="E373" s="266"/>
      <c r="F373" s="266"/>
      <c r="G373" s="384" t="s">
        <v>330</v>
      </c>
      <c r="H373" s="336" t="s">
        <v>264</v>
      </c>
      <c r="I373" s="313"/>
      <c r="J373" s="409" t="str">
        <f>HW_SPEC("# of TensorCore per Chip")</f>
        <v>#N/A</v>
      </c>
      <c r="K373" s="270"/>
      <c r="L373" s="269"/>
      <c r="M373" s="271"/>
      <c r="N373" s="271"/>
      <c r="O373" s="269"/>
      <c r="P373" s="440"/>
      <c r="Q373" s="269"/>
    </row>
    <row r="374">
      <c r="E374" s="266"/>
      <c r="F374" s="266"/>
      <c r="G374" s="266"/>
      <c r="H374" s="404" t="s">
        <v>265</v>
      </c>
      <c r="I374" s="317"/>
      <c r="J374" s="316" t="str">
        <f> P363 / J373 * (J373-1)</f>
        <v>#N/A</v>
      </c>
      <c r="K374" s="261"/>
      <c r="L374" s="262"/>
      <c r="M374" s="274"/>
      <c r="N374" s="274"/>
      <c r="O374" s="262"/>
      <c r="P374" s="303"/>
      <c r="Q374" s="262"/>
    </row>
    <row r="375">
      <c r="E375" s="266"/>
      <c r="F375" s="266"/>
      <c r="G375" s="266"/>
      <c r="H375" s="336" t="s">
        <v>266</v>
      </c>
      <c r="I375" s="313"/>
      <c r="J375" s="321" t="str">
        <f>J374*J373</f>
        <v>#N/A</v>
      </c>
      <c r="K375" s="270"/>
      <c r="L375" s="269"/>
      <c r="M375" s="271"/>
      <c r="N375" s="271"/>
      <c r="O375" s="269"/>
      <c r="P375" s="440"/>
      <c r="Q375" s="269"/>
    </row>
    <row r="376">
      <c r="E376" s="266"/>
      <c r="F376" s="266"/>
      <c r="G376" s="266"/>
      <c r="H376" s="546" t="s">
        <v>269</v>
      </c>
      <c r="I376" s="547"/>
      <c r="J376" s="548" t="str">
        <f>ALL_GATHER_CORE2CORE_TIME_MS(J375)</f>
        <v>#N/A</v>
      </c>
      <c r="K376" s="261"/>
      <c r="L376" s="262"/>
      <c r="M376" s="274"/>
      <c r="N376" s="274"/>
      <c r="O376" s="262"/>
      <c r="P376" s="303"/>
      <c r="Q376" s="262"/>
    </row>
    <row r="377">
      <c r="E377" s="266"/>
      <c r="F377" s="266"/>
      <c r="G377" s="277"/>
      <c r="H377" s="549" t="s">
        <v>331</v>
      </c>
      <c r="I377" s="550"/>
      <c r="J377" s="551" t="str">
        <f>J376/J367</f>
        <v>#N/A</v>
      </c>
      <c r="K377" s="270"/>
      <c r="L377" s="269"/>
      <c r="M377" s="271"/>
      <c r="N377" s="271"/>
      <c r="O377" s="269"/>
      <c r="P377" s="440"/>
      <c r="Q377" s="269"/>
    </row>
    <row r="378">
      <c r="E378" s="266"/>
      <c r="F378" s="266"/>
      <c r="G378" s="328" t="s">
        <v>274</v>
      </c>
      <c r="H378" s="552" t="str">
        <f>J372+J377</f>
        <v>#N/A</v>
      </c>
      <c r="I378" s="222"/>
      <c r="J378" s="553"/>
      <c r="K378" s="261"/>
      <c r="L378" s="262"/>
      <c r="M378" s="274"/>
      <c r="N378" s="274"/>
      <c r="O378" s="262"/>
      <c r="P378" s="303"/>
      <c r="Q378" s="262"/>
    </row>
    <row r="379">
      <c r="E379" s="266"/>
      <c r="F379" s="266"/>
      <c r="G379" s="533"/>
      <c r="H379" s="554"/>
      <c r="I379" s="419"/>
      <c r="J379" s="270"/>
      <c r="K379" s="270"/>
      <c r="L379" s="271"/>
      <c r="M379" s="271"/>
      <c r="N379" s="271"/>
      <c r="O379" s="270"/>
      <c r="P379" s="440"/>
      <c r="Q379" s="305"/>
    </row>
    <row r="380">
      <c r="E380" s="266"/>
      <c r="F380" s="266"/>
      <c r="G380" s="555" t="s">
        <v>332</v>
      </c>
      <c r="H380" s="556" t="s">
        <v>53</v>
      </c>
      <c r="I380" s="513"/>
      <c r="J380" s="374"/>
      <c r="K380" s="374"/>
      <c r="L380" s="375"/>
      <c r="M380" s="375"/>
      <c r="N380" s="375"/>
      <c r="O380" s="374"/>
      <c r="P380" s="536"/>
      <c r="Q380" s="504"/>
    </row>
    <row r="381">
      <c r="E381" s="266"/>
      <c r="F381" s="266"/>
      <c r="G381" s="523" t="s">
        <v>298</v>
      </c>
      <c r="H381" s="557" t="str">
        <f>IFS(H380=G339,H346,H380=G348,H359,H380=G361,H378, TRUE,0)</f>
        <v>#N/A</v>
      </c>
      <c r="I381" s="513"/>
      <c r="J381" s="374"/>
      <c r="K381" s="374"/>
      <c r="L381" s="375"/>
      <c r="M381" s="375"/>
      <c r="N381" s="375"/>
      <c r="O381" s="374"/>
      <c r="P381" s="536"/>
      <c r="Q381" s="504"/>
    </row>
    <row r="382">
      <c r="E382" s="266"/>
      <c r="F382" s="266"/>
      <c r="G382" s="378" t="s">
        <v>283</v>
      </c>
      <c r="H382" s="558" t="str">
        <f>IFS(PARAMS("topo")="2x2x2", (2+2+2)/2,
PARAMS("topo")="2x2", (2+2)/2,
TRUE, NA())</f>
        <v>#N/A</v>
      </c>
      <c r="I382" s="386"/>
      <c r="J382" s="380"/>
      <c r="K382" s="380"/>
      <c r="L382" s="381"/>
      <c r="M382" s="381"/>
      <c r="N382" s="381"/>
      <c r="O382" s="380"/>
      <c r="P382" s="394"/>
      <c r="Q382" s="172"/>
    </row>
    <row r="383">
      <c r="E383" s="277"/>
      <c r="F383" s="277"/>
      <c r="G383" s="372" t="s">
        <v>284</v>
      </c>
      <c r="H383" s="373" t="str">
        <f>IF(H380="No Collectives", 0, H382 * HW_SPEC("Chip-to-Chip ICI Latency (ms)"))</f>
        <v>#N/A</v>
      </c>
      <c r="I383" s="513"/>
      <c r="J383" s="374"/>
      <c r="K383" s="374"/>
      <c r="L383" s="375"/>
      <c r="M383" s="375"/>
      <c r="N383" s="375"/>
      <c r="O383" s="374"/>
      <c r="P383" s="536"/>
      <c r="Q383" s="504"/>
    </row>
    <row r="384">
      <c r="E384" s="258" t="s">
        <v>334</v>
      </c>
      <c r="F384" s="559" t="s">
        <v>249</v>
      </c>
      <c r="G384" s="260"/>
      <c r="H384" s="298" t="s">
        <v>238</v>
      </c>
      <c r="I384" s="290" t="s">
        <v>239</v>
      </c>
      <c r="J384" s="290"/>
      <c r="K384" s="195" t="s">
        <v>40</v>
      </c>
      <c r="L384" s="195" t="s">
        <v>159</v>
      </c>
      <c r="M384" s="398" t="s">
        <v>125</v>
      </c>
      <c r="N384" s="290" t="s">
        <v>240</v>
      </c>
      <c r="O384" s="560" t="str">
        <f>EXTRACT_ACTIVATION_DTYPE(PARAMS("moe_dtype"))</f>
        <v>fp8</v>
      </c>
      <c r="P384" s="301"/>
      <c r="Q384" s="291" t="b">
        <v>0</v>
      </c>
    </row>
    <row r="385">
      <c r="E385" s="266"/>
      <c r="F385" s="267"/>
      <c r="G385" s="268"/>
      <c r="H385" s="300" t="s">
        <v>242</v>
      </c>
      <c r="I385" s="290" t="s">
        <v>239</v>
      </c>
      <c r="J385" s="289"/>
      <c r="K385" s="290">
        <f t="shared" ref="K385:M385" si="73">PARAMS(K384)</f>
        <v>4096</v>
      </c>
      <c r="L385" s="290">
        <f t="shared" si="73"/>
        <v>8</v>
      </c>
      <c r="M385" s="290">
        <f t="shared" si="73"/>
        <v>7168</v>
      </c>
      <c r="N385" s="290" t="s">
        <v>240</v>
      </c>
      <c r="O385" s="266"/>
      <c r="P385" s="301">
        <f>SIZEOF_IN_MIB(J385:M385, O384)</f>
        <v>224</v>
      </c>
      <c r="Q385" s="266"/>
    </row>
    <row r="386">
      <c r="E386" s="266"/>
      <c r="F386" s="267"/>
      <c r="G386" s="268"/>
      <c r="H386" s="561" t="s">
        <v>244</v>
      </c>
      <c r="I386" s="289" t="s">
        <v>239</v>
      </c>
      <c r="J386" s="290"/>
      <c r="K386" s="195" t="s">
        <v>143</v>
      </c>
      <c r="L386" s="195"/>
      <c r="M386" s="195"/>
      <c r="N386" s="289" t="s">
        <v>240</v>
      </c>
      <c r="O386" s="266"/>
      <c r="P386" s="301"/>
      <c r="Q386" s="266"/>
    </row>
    <row r="387">
      <c r="E387" s="266"/>
      <c r="F387" s="278"/>
      <c r="G387" s="279"/>
      <c r="H387" s="302" t="s">
        <v>246</v>
      </c>
      <c r="I387" s="274" t="s">
        <v>239</v>
      </c>
      <c r="J387" s="261"/>
      <c r="K387" s="274">
        <f t="shared" ref="K387:M387" si="74">K385/SHARDING(K386)</f>
        <v>256</v>
      </c>
      <c r="L387" s="274">
        <f t="shared" si="74"/>
        <v>8</v>
      </c>
      <c r="M387" s="274">
        <f t="shared" si="74"/>
        <v>7168</v>
      </c>
      <c r="N387" s="274" t="s">
        <v>240</v>
      </c>
      <c r="O387" s="241"/>
      <c r="P387" s="303">
        <f>SIZEOF_IN_MIB(J387:M387, O384)</f>
        <v>14</v>
      </c>
      <c r="Q387" s="241"/>
    </row>
    <row r="388">
      <c r="E388" s="266"/>
      <c r="F388" s="562" t="s">
        <v>253</v>
      </c>
      <c r="G388" s="260"/>
      <c r="H388" s="449" t="s">
        <v>238</v>
      </c>
      <c r="I388" s="271" t="s">
        <v>239</v>
      </c>
      <c r="J388" s="269">
        <v>2.0</v>
      </c>
      <c r="K388" s="269" t="s">
        <v>131</v>
      </c>
      <c r="L388" s="488" t="s">
        <v>125</v>
      </c>
      <c r="M388" s="269" t="s">
        <v>129</v>
      </c>
      <c r="N388" s="271" t="s">
        <v>240</v>
      </c>
      <c r="O388" s="563" t="str">
        <f>EXTRACT_WEIGHT_DTYPE(PARAMS("moe_dtype"))</f>
        <v>fp4</v>
      </c>
      <c r="P388" s="440"/>
      <c r="Q388" s="399" t="b">
        <v>0</v>
      </c>
    </row>
    <row r="389">
      <c r="E389" s="266"/>
      <c r="F389" s="267"/>
      <c r="G389" s="268"/>
      <c r="H389" s="302" t="s">
        <v>242</v>
      </c>
      <c r="I389" s="274" t="s">
        <v>239</v>
      </c>
      <c r="J389" s="274">
        <f t="shared" ref="J389:M389" si="75">PARAMS(J388)</f>
        <v>2</v>
      </c>
      <c r="K389" s="274">
        <f t="shared" si="75"/>
        <v>256</v>
      </c>
      <c r="L389" s="274">
        <f t="shared" si="75"/>
        <v>7168</v>
      </c>
      <c r="M389" s="274">
        <f t="shared" si="75"/>
        <v>2048</v>
      </c>
      <c r="N389" s="274" t="s">
        <v>240</v>
      </c>
      <c r="O389" s="275"/>
      <c r="P389" s="303">
        <f>SIZEOF_IN_MIB(J389:M389, O388)</f>
        <v>3584</v>
      </c>
      <c r="Q389" s="275"/>
    </row>
    <row r="390">
      <c r="E390" s="266"/>
      <c r="F390" s="267"/>
      <c r="G390" s="268"/>
      <c r="H390" s="449" t="s">
        <v>244</v>
      </c>
      <c r="I390" s="271"/>
      <c r="J390" s="270"/>
      <c r="K390" s="269" t="s">
        <v>143</v>
      </c>
      <c r="L390" s="269"/>
      <c r="M390" s="269"/>
      <c r="N390" s="271" t="s">
        <v>240</v>
      </c>
      <c r="O390" s="272"/>
      <c r="P390" s="440"/>
      <c r="Q390" s="272"/>
    </row>
    <row r="391">
      <c r="E391" s="266"/>
      <c r="F391" s="278"/>
      <c r="G391" s="279"/>
      <c r="H391" s="534" t="s">
        <v>246</v>
      </c>
      <c r="I391" s="274" t="s">
        <v>239</v>
      </c>
      <c r="J391" s="274">
        <f t="shared" ref="J391:M391" si="76">J389/SHARDING(J390)</f>
        <v>2</v>
      </c>
      <c r="K391" s="274">
        <f t="shared" si="76"/>
        <v>16</v>
      </c>
      <c r="L391" s="274">
        <f t="shared" si="76"/>
        <v>7168</v>
      </c>
      <c r="M391" s="274">
        <f t="shared" si="76"/>
        <v>2048</v>
      </c>
      <c r="N391" s="274" t="s">
        <v>240</v>
      </c>
      <c r="O391" s="241"/>
      <c r="P391" s="303">
        <f>SIZEOF_IN_MIB(J391:M391, O388)</f>
        <v>224</v>
      </c>
      <c r="Q391" s="241"/>
    </row>
    <row r="392">
      <c r="E392" s="266"/>
      <c r="F392" s="562" t="s">
        <v>257</v>
      </c>
      <c r="G392" s="260"/>
      <c r="H392" s="449" t="s">
        <v>238</v>
      </c>
      <c r="I392" s="271" t="s">
        <v>239</v>
      </c>
      <c r="J392" s="269">
        <v>2.0</v>
      </c>
      <c r="K392" s="269" t="s">
        <v>40</v>
      </c>
      <c r="L392" s="269" t="s">
        <v>159</v>
      </c>
      <c r="M392" s="269" t="s">
        <v>129</v>
      </c>
      <c r="N392" s="271" t="s">
        <v>240</v>
      </c>
      <c r="O392" s="478" t="s">
        <v>82</v>
      </c>
      <c r="P392" s="440"/>
      <c r="Q392" s="399" t="b">
        <v>0</v>
      </c>
    </row>
    <row r="393">
      <c r="E393" s="266"/>
      <c r="F393" s="267"/>
      <c r="G393" s="268"/>
      <c r="H393" s="302" t="s">
        <v>242</v>
      </c>
      <c r="I393" s="274" t="s">
        <v>239</v>
      </c>
      <c r="J393" s="274">
        <f t="shared" ref="J393:M393" si="77">PARAMS(J392)</f>
        <v>2</v>
      </c>
      <c r="K393" s="274">
        <f t="shared" si="77"/>
        <v>4096</v>
      </c>
      <c r="L393" s="274">
        <f t="shared" si="77"/>
        <v>8</v>
      </c>
      <c r="M393" s="274">
        <f t="shared" si="77"/>
        <v>2048</v>
      </c>
      <c r="N393" s="274" t="s">
        <v>240</v>
      </c>
      <c r="O393" s="275"/>
      <c r="P393" s="303">
        <f>SIZEOF_IN_MIB(J393:M393, O392)</f>
        <v>256</v>
      </c>
      <c r="Q393" s="275"/>
    </row>
    <row r="394">
      <c r="E394" s="266"/>
      <c r="F394" s="267"/>
      <c r="G394" s="268"/>
      <c r="H394" s="449" t="s">
        <v>244</v>
      </c>
      <c r="I394" s="271" t="s">
        <v>239</v>
      </c>
      <c r="J394" s="270"/>
      <c r="K394" s="269" t="s">
        <v>143</v>
      </c>
      <c r="L394" s="269"/>
      <c r="M394" s="269"/>
      <c r="N394" s="271" t="s">
        <v>240</v>
      </c>
      <c r="O394" s="272"/>
      <c r="P394" s="440"/>
      <c r="Q394" s="272"/>
    </row>
    <row r="395">
      <c r="E395" s="266"/>
      <c r="F395" s="278"/>
      <c r="G395" s="279"/>
      <c r="H395" s="534" t="s">
        <v>246</v>
      </c>
      <c r="I395" s="274" t="s">
        <v>239</v>
      </c>
      <c r="J395" s="274">
        <f t="shared" ref="J395:M395" si="78">J393/SHARDING(J394)</f>
        <v>2</v>
      </c>
      <c r="K395" s="274">
        <f t="shared" si="78"/>
        <v>256</v>
      </c>
      <c r="L395" s="274">
        <f t="shared" si="78"/>
        <v>8</v>
      </c>
      <c r="M395" s="274">
        <f t="shared" si="78"/>
        <v>2048</v>
      </c>
      <c r="N395" s="274" t="s">
        <v>240</v>
      </c>
      <c r="O395" s="241"/>
      <c r="P395" s="303">
        <f>SIZEOF_IN_MIB(J395:M395, O392)</f>
        <v>16</v>
      </c>
      <c r="Q395" s="241"/>
    </row>
    <row r="396">
      <c r="E396" s="266"/>
      <c r="F396" s="296" t="s">
        <v>335</v>
      </c>
      <c r="G396" s="533" t="s">
        <v>817</v>
      </c>
      <c r="H396" s="424" t="str">
        <f>L390</f>
        <v/>
      </c>
      <c r="I396" s="564" t="s">
        <v>818</v>
      </c>
      <c r="J396" s="270"/>
      <c r="K396" s="270"/>
      <c r="L396" s="271"/>
      <c r="M396" s="271"/>
      <c r="N396" s="271"/>
      <c r="O396" s="270"/>
      <c r="P396" s="440"/>
      <c r="Q396" s="305"/>
    </row>
    <row r="397">
      <c r="E397" s="266"/>
      <c r="F397" s="266"/>
      <c r="G397" s="523" t="s">
        <v>338</v>
      </c>
      <c r="H397" s="565" t="s">
        <v>804</v>
      </c>
      <c r="I397" s="565"/>
      <c r="J397" s="374"/>
      <c r="K397" s="374"/>
      <c r="L397" s="375"/>
      <c r="M397" s="375"/>
      <c r="N397" s="375"/>
      <c r="O397" s="374"/>
      <c r="P397" s="536"/>
      <c r="Q397" s="504"/>
    </row>
    <row r="398">
      <c r="E398" s="266"/>
      <c r="F398" s="266"/>
      <c r="G398" s="526" t="s">
        <v>264</v>
      </c>
      <c r="H398" s="566">
        <f>SHARDING(H396)</f>
        <v>1</v>
      </c>
      <c r="I398" s="424"/>
      <c r="J398" s="270"/>
      <c r="K398" s="270"/>
      <c r="L398" s="271"/>
      <c r="M398" s="271"/>
      <c r="N398" s="271"/>
      <c r="O398" s="270"/>
      <c r="P398" s="440"/>
      <c r="Q398" s="305"/>
    </row>
    <row r="399">
      <c r="E399" s="266"/>
      <c r="F399" s="266"/>
      <c r="G399" s="526" t="s">
        <v>340</v>
      </c>
      <c r="H399" s="567">
        <f>P395/H398*(H398-1)</f>
        <v>0</v>
      </c>
      <c r="I399" s="481"/>
      <c r="J399" s="261"/>
      <c r="K399" s="261"/>
      <c r="L399" s="274"/>
      <c r="M399" s="274"/>
      <c r="N399" s="274"/>
      <c r="O399" s="261"/>
      <c r="P399" s="303"/>
      <c r="Q399" s="222"/>
    </row>
    <row r="400">
      <c r="E400" s="266"/>
      <c r="F400" s="266"/>
      <c r="G400" s="526" t="s">
        <v>341</v>
      </c>
      <c r="H400" s="568">
        <f>H399*H398</f>
        <v>0</v>
      </c>
      <c r="I400" s="424"/>
      <c r="J400" s="270"/>
      <c r="K400" s="270"/>
      <c r="L400" s="271"/>
      <c r="M400" s="271"/>
      <c r="N400" s="271"/>
      <c r="O400" s="270"/>
      <c r="P400" s="440"/>
      <c r="Q400" s="305"/>
    </row>
    <row r="401">
      <c r="E401" s="266"/>
      <c r="F401" s="266"/>
      <c r="G401" s="569" t="s">
        <v>342</v>
      </c>
      <c r="H401" s="570" t="s">
        <v>267</v>
      </c>
      <c r="I401" s="481"/>
      <c r="J401" s="571">
        <f>IFS(H398=8,12,
H398=4,4,
H398=2,1,
H398=1,0,
TRUE,NA())</f>
        <v>0</v>
      </c>
      <c r="K401" s="261"/>
      <c r="L401" s="274"/>
      <c r="M401" s="274"/>
      <c r="N401" s="274"/>
      <c r="O401" s="261"/>
      <c r="P401" s="303"/>
      <c r="Q401" s="222"/>
    </row>
    <row r="402">
      <c r="E402" s="266"/>
      <c r="F402" s="266"/>
      <c r="G402" s="266"/>
      <c r="H402" s="572" t="s">
        <v>343</v>
      </c>
      <c r="I402" s="305"/>
      <c r="J402" s="573" t="str">
        <f>HW_SPEC("# of TensorCore per Chip")</f>
        <v>#N/A</v>
      </c>
      <c r="K402" s="270"/>
      <c r="L402" s="271"/>
      <c r="M402" s="271"/>
      <c r="N402" s="271"/>
      <c r="O402" s="270"/>
      <c r="P402" s="440"/>
      <c r="Q402" s="305"/>
    </row>
    <row r="403">
      <c r="E403" s="266"/>
      <c r="F403" s="266"/>
      <c r="G403" s="277"/>
      <c r="H403" s="574" t="s">
        <v>269</v>
      </c>
      <c r="I403" s="481"/>
      <c r="J403" s="575" t="str">
        <f>REDUCE_SCATTER_CHIP2CHIP_TIME_MS2(H400*J402,J401)</f>
        <v>#N/A</v>
      </c>
      <c r="K403" s="261"/>
      <c r="L403" s="274"/>
      <c r="M403" s="274"/>
      <c r="N403" s="274"/>
      <c r="O403" s="261"/>
      <c r="P403" s="303"/>
      <c r="Q403" s="222"/>
    </row>
    <row r="404">
      <c r="E404" s="266"/>
      <c r="F404" s="266"/>
      <c r="G404" s="576" t="s">
        <v>344</v>
      </c>
      <c r="H404" s="577" t="s">
        <v>269</v>
      </c>
      <c r="I404" s="305"/>
      <c r="J404" s="578">
        <f>REDUCE_SCATTER_CORE2CORE_TIME_MS(H400)</f>
        <v>0</v>
      </c>
      <c r="K404" s="270"/>
      <c r="L404" s="271"/>
      <c r="M404" s="271"/>
      <c r="N404" s="271"/>
      <c r="O404" s="270"/>
      <c r="P404" s="440"/>
      <c r="Q404" s="305"/>
    </row>
    <row r="405">
      <c r="E405" s="266"/>
      <c r="F405" s="266"/>
      <c r="G405" s="172"/>
      <c r="H405" s="222"/>
      <c r="I405" s="481"/>
      <c r="J405" s="261"/>
      <c r="K405" s="261"/>
      <c r="L405" s="274"/>
      <c r="M405" s="274"/>
      <c r="N405" s="274"/>
      <c r="O405" s="261"/>
      <c r="P405" s="303"/>
      <c r="Q405" s="222"/>
    </row>
    <row r="406">
      <c r="E406" s="266"/>
      <c r="F406" s="266"/>
      <c r="G406" s="523" t="s">
        <v>345</v>
      </c>
      <c r="H406" s="579" t="s">
        <v>805</v>
      </c>
      <c r="I406" s="580"/>
      <c r="J406" s="374"/>
      <c r="K406" s="374"/>
      <c r="L406" s="375"/>
      <c r="M406" s="375"/>
      <c r="N406" s="375"/>
      <c r="O406" s="374"/>
      <c r="P406" s="536"/>
      <c r="Q406" s="504"/>
    </row>
    <row r="407">
      <c r="E407" s="266"/>
      <c r="F407" s="266"/>
      <c r="G407" s="533" t="s">
        <v>347</v>
      </c>
      <c r="H407" s="581">
        <f>P395/2</f>
        <v>8</v>
      </c>
      <c r="I407" s="582"/>
      <c r="J407" s="380"/>
      <c r="K407" s="380"/>
      <c r="L407" s="381"/>
      <c r="M407" s="381"/>
      <c r="N407" s="381"/>
      <c r="O407" s="380"/>
      <c r="P407" s="394"/>
      <c r="Q407" s="172"/>
    </row>
    <row r="408">
      <c r="E408" s="266"/>
      <c r="F408" s="266"/>
      <c r="G408" s="172"/>
      <c r="H408" s="172"/>
      <c r="I408" s="582"/>
      <c r="J408" s="380"/>
      <c r="K408" s="380"/>
      <c r="L408" s="381"/>
      <c r="M408" s="381"/>
      <c r="N408" s="381"/>
      <c r="O408" s="380"/>
      <c r="P408" s="394"/>
      <c r="Q408" s="172"/>
    </row>
    <row r="409">
      <c r="E409" s="266"/>
      <c r="F409" s="266"/>
      <c r="G409" s="523" t="s">
        <v>215</v>
      </c>
      <c r="H409" s="579" t="s">
        <v>806</v>
      </c>
      <c r="I409" s="580"/>
      <c r="J409" s="374"/>
      <c r="K409" s="374"/>
      <c r="L409" s="375"/>
      <c r="M409" s="375"/>
      <c r="N409" s="375"/>
      <c r="O409" s="374"/>
      <c r="P409" s="536"/>
      <c r="Q409" s="504"/>
    </row>
    <row r="410">
      <c r="E410" s="266"/>
      <c r="F410" s="266"/>
      <c r="G410" s="526" t="s">
        <v>264</v>
      </c>
      <c r="H410" s="583">
        <f>H398</f>
        <v>1</v>
      </c>
      <c r="I410" s="582"/>
      <c r="J410" s="380"/>
      <c r="K410" s="380"/>
      <c r="L410" s="381"/>
      <c r="M410" s="381"/>
      <c r="N410" s="381"/>
      <c r="O410" s="380"/>
      <c r="P410" s="394"/>
      <c r="Q410" s="172"/>
    </row>
    <row r="411">
      <c r="E411" s="266"/>
      <c r="F411" s="266"/>
      <c r="G411" s="526" t="s">
        <v>349</v>
      </c>
      <c r="H411" s="584">
        <f>H407/H410 * (H410-1)</f>
        <v>0</v>
      </c>
      <c r="I411" s="582"/>
      <c r="J411" s="380"/>
      <c r="K411" s="380"/>
      <c r="L411" s="381"/>
      <c r="M411" s="381"/>
      <c r="N411" s="381"/>
      <c r="O411" s="380"/>
      <c r="P411" s="394"/>
      <c r="Q411" s="172"/>
    </row>
    <row r="412">
      <c r="E412" s="266"/>
      <c r="F412" s="266"/>
      <c r="G412" s="526" t="s">
        <v>266</v>
      </c>
      <c r="H412" s="584">
        <f>H411*H410</f>
        <v>0</v>
      </c>
      <c r="I412" s="582"/>
      <c r="J412" s="380"/>
      <c r="K412" s="380"/>
      <c r="L412" s="381"/>
      <c r="M412" s="381"/>
      <c r="N412" s="381"/>
      <c r="O412" s="380"/>
      <c r="P412" s="394"/>
      <c r="Q412" s="172"/>
    </row>
    <row r="413">
      <c r="E413" s="266"/>
      <c r="F413" s="266"/>
      <c r="G413" s="585" t="s">
        <v>342</v>
      </c>
      <c r="H413" s="311" t="s">
        <v>267</v>
      </c>
      <c r="I413" s="172"/>
      <c r="J413" s="586" t="str">
        <f>IFS(H410=8,12,
H410=4,4,
H410=2,1,
TRUE,NA())</f>
        <v>#N/A</v>
      </c>
      <c r="K413" s="380"/>
      <c r="L413" s="381"/>
      <c r="M413" s="381"/>
      <c r="N413" s="381"/>
      <c r="O413" s="380"/>
      <c r="P413" s="394"/>
      <c r="Q413" s="172"/>
      <c r="S413" s="587"/>
    </row>
    <row r="414">
      <c r="E414" s="266"/>
      <c r="F414" s="266"/>
      <c r="G414" s="266"/>
      <c r="H414" s="311" t="s">
        <v>343</v>
      </c>
      <c r="I414" s="172"/>
      <c r="J414" s="588" t="str">
        <f>HW_SPEC("# of TensorCore per Chip")</f>
        <v>#N/A</v>
      </c>
      <c r="K414" s="380"/>
      <c r="L414" s="381"/>
      <c r="M414" s="381"/>
      <c r="N414" s="381"/>
      <c r="O414" s="380"/>
      <c r="P414" s="394"/>
      <c r="Q414" s="172"/>
    </row>
    <row r="415">
      <c r="E415" s="266"/>
      <c r="F415" s="266"/>
      <c r="G415" s="277"/>
      <c r="H415" s="328" t="s">
        <v>269</v>
      </c>
      <c r="I415" s="582"/>
      <c r="J415" s="589" t="str">
        <f>REDUCE_SCATTER_CHIP2CHIP_TIME_MS2(H412*J414,J413)</f>
        <v>#N/A</v>
      </c>
      <c r="K415" s="380"/>
      <c r="L415" s="381"/>
      <c r="M415" s="381"/>
      <c r="N415" s="381"/>
      <c r="O415" s="380"/>
      <c r="P415" s="394"/>
      <c r="Q415" s="172"/>
    </row>
    <row r="416">
      <c r="E416" s="266"/>
      <c r="F416" s="266"/>
      <c r="G416" s="590" t="s">
        <v>344</v>
      </c>
      <c r="H416" s="328" t="s">
        <v>269</v>
      </c>
      <c r="I416" s="582"/>
      <c r="J416" s="589">
        <f>REDUCE_SCATTER_CORE2CORE_TIME_MS(H412)</f>
        <v>0</v>
      </c>
      <c r="K416" s="380"/>
      <c r="L416" s="381"/>
      <c r="M416" s="381"/>
      <c r="N416" s="381"/>
      <c r="O416" s="380"/>
      <c r="P416" s="394"/>
      <c r="Q416" s="172"/>
    </row>
    <row r="417">
      <c r="E417" s="266"/>
      <c r="F417" s="266"/>
      <c r="G417" s="526"/>
      <c r="H417" s="591"/>
      <c r="I417" s="582"/>
      <c r="J417" s="380"/>
      <c r="K417" s="380"/>
      <c r="L417" s="381"/>
      <c r="M417" s="381"/>
      <c r="N417" s="381"/>
      <c r="O417" s="380"/>
      <c r="P417" s="394"/>
      <c r="Q417" s="172"/>
    </row>
    <row r="418">
      <c r="E418" s="266"/>
      <c r="F418" s="266"/>
      <c r="G418" s="523" t="s">
        <v>350</v>
      </c>
      <c r="H418" s="592" t="s">
        <v>344</v>
      </c>
      <c r="I418" s="580"/>
      <c r="J418" s="374"/>
      <c r="K418" s="374"/>
      <c r="L418" s="375"/>
      <c r="M418" s="375"/>
      <c r="N418" s="375"/>
      <c r="O418" s="374"/>
      <c r="P418" s="536"/>
      <c r="Q418" s="504"/>
    </row>
    <row r="419">
      <c r="E419" s="266"/>
      <c r="F419" s="266"/>
      <c r="G419" s="593" t="s">
        <v>352</v>
      </c>
      <c r="H419" s="594">
        <f>IFS(H418=G401,J403,
H418=G404,J404 ,
TRUE,0)</f>
        <v>0</v>
      </c>
      <c r="I419" s="582"/>
      <c r="J419" s="380"/>
      <c r="K419" s="380"/>
      <c r="L419" s="381"/>
      <c r="M419" s="381"/>
      <c r="N419" s="381"/>
      <c r="O419" s="380"/>
      <c r="P419" s="394"/>
      <c r="Q419" s="172"/>
    </row>
    <row r="420">
      <c r="E420" s="266"/>
      <c r="F420" s="266"/>
      <c r="G420" s="593" t="s">
        <v>353</v>
      </c>
      <c r="H420" s="594">
        <f>IFS(H418=G413,J415,
H418=G416,J416 ,
TRUE,0)</f>
        <v>0</v>
      </c>
      <c r="I420" s="582"/>
      <c r="J420" s="380"/>
      <c r="K420" s="380"/>
      <c r="L420" s="381"/>
      <c r="M420" s="381"/>
      <c r="N420" s="381"/>
      <c r="O420" s="380"/>
      <c r="P420" s="394"/>
      <c r="Q420" s="172"/>
    </row>
    <row r="421">
      <c r="E421" s="266"/>
      <c r="F421" s="277"/>
      <c r="G421" s="523" t="s">
        <v>298</v>
      </c>
      <c r="H421" s="557">
        <f>SUM(H419:H420)</f>
        <v>0</v>
      </c>
      <c r="I421" s="513"/>
      <c r="J421" s="374"/>
      <c r="K421" s="374"/>
      <c r="L421" s="375"/>
      <c r="M421" s="375"/>
      <c r="N421" s="375"/>
      <c r="O421" s="374"/>
      <c r="P421" s="536"/>
      <c r="Q421" s="504"/>
    </row>
    <row r="422">
      <c r="E422" s="266"/>
      <c r="F422" s="541" t="s">
        <v>285</v>
      </c>
      <c r="G422" s="533" t="s">
        <v>286</v>
      </c>
      <c r="H422" s="595" t="str">
        <f>VLOOKUP(O384&amp;","&amp;O388,$T$3:$W$12,4, FALSE)</f>
        <v>fp8</v>
      </c>
      <c r="I422" s="386"/>
      <c r="J422" s="380"/>
      <c r="K422" s="380"/>
      <c r="L422" s="381"/>
      <c r="M422" s="381"/>
      <c r="N422" s="381"/>
      <c r="O422" s="380"/>
      <c r="P422" s="394"/>
      <c r="Q422" s="172"/>
    </row>
    <row r="423">
      <c r="E423" s="266"/>
      <c r="F423" s="266"/>
      <c r="G423" s="533" t="s">
        <v>360</v>
      </c>
      <c r="H423" s="599" t="str">
        <f>CALCULATE_FLOPS(J387:M387,J391:M391,L391,K391,H422)</f>
        <v>#N/A</v>
      </c>
      <c r="I423" s="386"/>
      <c r="J423" s="380"/>
      <c r="K423" s="380"/>
      <c r="L423" s="381"/>
      <c r="M423" s="381"/>
      <c r="N423" s="381"/>
      <c r="O423" s="380"/>
      <c r="P423" s="394"/>
      <c r="Q423" s="172"/>
    </row>
    <row r="424">
      <c r="E424" s="266"/>
      <c r="F424" s="277"/>
      <c r="G424" s="600" t="s">
        <v>288</v>
      </c>
      <c r="H424" s="601" t="str">
        <f>COMPUTE_TIME_MS(H423, H422)</f>
        <v>#N/A</v>
      </c>
      <c r="I424" s="390"/>
      <c r="J424" s="391"/>
      <c r="K424" s="391"/>
      <c r="L424" s="392"/>
      <c r="M424" s="392"/>
      <c r="N424" s="392"/>
      <c r="O424" s="391"/>
      <c r="P424" s="602"/>
      <c r="Q424" s="172"/>
    </row>
    <row r="425">
      <c r="E425" s="266"/>
      <c r="F425" s="541" t="s">
        <v>289</v>
      </c>
      <c r="G425" s="595" t="s">
        <v>290</v>
      </c>
      <c r="H425" s="603">
        <f>IF(Q384,0,P387)+IF(Q388,0,P391)+IF(Q392,0,P395 / 2)</f>
        <v>246</v>
      </c>
      <c r="I425" s="380"/>
      <c r="J425" s="380"/>
      <c r="K425" s="380"/>
      <c r="L425" s="381"/>
      <c r="M425" s="381"/>
      <c r="N425" s="381"/>
      <c r="O425" s="380"/>
      <c r="P425" s="394"/>
      <c r="Q425" s="172"/>
    </row>
    <row r="426">
      <c r="E426" s="277"/>
      <c r="F426" s="277"/>
      <c r="G426" s="604" t="s">
        <v>291</v>
      </c>
      <c r="H426" s="601" t="str">
        <f>HBM_TIME_MS(H425)</f>
        <v>#N/A</v>
      </c>
      <c r="I426" s="391"/>
      <c r="J426" s="391"/>
      <c r="K426" s="391"/>
      <c r="L426" s="392"/>
      <c r="M426" s="392"/>
      <c r="N426" s="392"/>
      <c r="O426" s="391"/>
      <c r="P426" s="602"/>
      <c r="Q426" s="172"/>
    </row>
    <row r="427">
      <c r="E427" s="258" t="s">
        <v>361</v>
      </c>
      <c r="F427" s="559" t="s">
        <v>249</v>
      </c>
      <c r="G427" s="260"/>
      <c r="H427" s="298" t="s">
        <v>238</v>
      </c>
      <c r="I427" s="290" t="s">
        <v>239</v>
      </c>
      <c r="J427" s="195"/>
      <c r="K427" s="195" t="s">
        <v>40</v>
      </c>
      <c r="L427" s="195" t="s">
        <v>159</v>
      </c>
      <c r="M427" s="398" t="s">
        <v>129</v>
      </c>
      <c r="N427" s="290" t="s">
        <v>240</v>
      </c>
      <c r="O427" s="560" t="str">
        <f>EXTRACT_ACTIVATION_DTYPE(PARAMS("moe_dtype"))</f>
        <v>fp8</v>
      </c>
      <c r="P427" s="301"/>
      <c r="Q427" s="291" t="b">
        <v>0</v>
      </c>
    </row>
    <row r="428">
      <c r="E428" s="266"/>
      <c r="F428" s="267"/>
      <c r="G428" s="268"/>
      <c r="H428" s="300" t="s">
        <v>242</v>
      </c>
      <c r="I428" s="290" t="s">
        <v>239</v>
      </c>
      <c r="J428" s="289"/>
      <c r="K428" s="290">
        <f t="shared" ref="K428:M428" si="79">PARAMS(K427)</f>
        <v>4096</v>
      </c>
      <c r="L428" s="290">
        <f t="shared" si="79"/>
        <v>8</v>
      </c>
      <c r="M428" s="290">
        <f t="shared" si="79"/>
        <v>2048</v>
      </c>
      <c r="N428" s="290" t="s">
        <v>240</v>
      </c>
      <c r="O428" s="266"/>
      <c r="P428" s="301">
        <f>SIZEOF_IN_MIB(J428:M428, O427)</f>
        <v>64</v>
      </c>
      <c r="Q428" s="266"/>
    </row>
    <row r="429">
      <c r="E429" s="266"/>
      <c r="F429" s="267"/>
      <c r="G429" s="268"/>
      <c r="H429" s="561" t="s">
        <v>244</v>
      </c>
      <c r="I429" s="289" t="s">
        <v>239</v>
      </c>
      <c r="J429" s="290"/>
      <c r="K429" s="195" t="s">
        <v>143</v>
      </c>
      <c r="L429" s="195"/>
      <c r="M429" s="195"/>
      <c r="N429" s="289" t="s">
        <v>240</v>
      </c>
      <c r="O429" s="266"/>
      <c r="P429" s="301"/>
      <c r="Q429" s="266"/>
    </row>
    <row r="430">
      <c r="E430" s="266"/>
      <c r="F430" s="278"/>
      <c r="G430" s="279"/>
      <c r="H430" s="300" t="s">
        <v>246</v>
      </c>
      <c r="I430" s="289" t="s">
        <v>239</v>
      </c>
      <c r="J430" s="290"/>
      <c r="K430" s="289">
        <f t="shared" ref="K430:M430" si="80">K428/SHARDING(K429)</f>
        <v>256</v>
      </c>
      <c r="L430" s="289">
        <f t="shared" si="80"/>
        <v>8</v>
      </c>
      <c r="M430" s="289">
        <f t="shared" si="80"/>
        <v>2048</v>
      </c>
      <c r="N430" s="289" t="s">
        <v>240</v>
      </c>
      <c r="O430" s="241"/>
      <c r="P430" s="301">
        <f>SIZEOF_IN_MIB(J430:M430, O427)</f>
        <v>4</v>
      </c>
      <c r="Q430" s="277"/>
    </row>
    <row r="431">
      <c r="E431" s="266"/>
      <c r="F431" s="562" t="s">
        <v>253</v>
      </c>
      <c r="G431" s="260"/>
      <c r="H431" s="561" t="s">
        <v>238</v>
      </c>
      <c r="I431" s="289" t="s">
        <v>239</v>
      </c>
      <c r="J431" s="290"/>
      <c r="K431" s="195" t="s">
        <v>131</v>
      </c>
      <c r="L431" s="398" t="s">
        <v>129</v>
      </c>
      <c r="M431" s="195" t="s">
        <v>125</v>
      </c>
      <c r="N431" s="289" t="s">
        <v>240</v>
      </c>
      <c r="O431" s="563" t="str">
        <f>EXTRACT_WEIGHT_DTYPE(PARAMS("moe_dtype"))</f>
        <v>fp4</v>
      </c>
      <c r="P431" s="301"/>
      <c r="Q431" s="291" t="b">
        <v>0</v>
      </c>
    </row>
    <row r="432">
      <c r="E432" s="266"/>
      <c r="F432" s="267"/>
      <c r="G432" s="268"/>
      <c r="H432" s="300" t="s">
        <v>242</v>
      </c>
      <c r="I432" s="289" t="s">
        <v>239</v>
      </c>
      <c r="J432" s="290"/>
      <c r="K432" s="289">
        <f t="shared" ref="K432:M432" si="81">PARAMS(K431)</f>
        <v>256</v>
      </c>
      <c r="L432" s="289">
        <f t="shared" si="81"/>
        <v>2048</v>
      </c>
      <c r="M432" s="289">
        <f t="shared" si="81"/>
        <v>7168</v>
      </c>
      <c r="N432" s="289" t="s">
        <v>240</v>
      </c>
      <c r="O432" s="275"/>
      <c r="P432" s="301">
        <f>SIZEOF_IN_MIB(J432:M432, O431)</f>
        <v>1792</v>
      </c>
      <c r="Q432" s="266"/>
    </row>
    <row r="433">
      <c r="E433" s="266"/>
      <c r="F433" s="267"/>
      <c r="G433" s="268"/>
      <c r="H433" s="561" t="s">
        <v>244</v>
      </c>
      <c r="I433" s="289" t="s">
        <v>239</v>
      </c>
      <c r="J433" s="290"/>
      <c r="K433" s="195" t="s">
        <v>143</v>
      </c>
      <c r="L433" s="195"/>
      <c r="M433" s="195"/>
      <c r="N433" s="289" t="s">
        <v>240</v>
      </c>
      <c r="O433" s="272"/>
      <c r="P433" s="301"/>
      <c r="Q433" s="266"/>
    </row>
    <row r="434">
      <c r="E434" s="266"/>
      <c r="F434" s="278"/>
      <c r="G434" s="279"/>
      <c r="H434" s="561" t="s">
        <v>246</v>
      </c>
      <c r="I434" s="289" t="s">
        <v>239</v>
      </c>
      <c r="J434" s="290"/>
      <c r="K434" s="289">
        <f t="shared" ref="K434:M434" si="82">K432/SHARDING(K433)</f>
        <v>16</v>
      </c>
      <c r="L434" s="289">
        <f t="shared" si="82"/>
        <v>2048</v>
      </c>
      <c r="M434" s="289">
        <f t="shared" si="82"/>
        <v>7168</v>
      </c>
      <c r="N434" s="289" t="s">
        <v>240</v>
      </c>
      <c r="O434" s="241"/>
      <c r="P434" s="301">
        <f>SIZEOF_IN_MIB(J434:M434, O431)</f>
        <v>112</v>
      </c>
      <c r="Q434" s="277"/>
    </row>
    <row r="435">
      <c r="E435" s="266"/>
      <c r="F435" s="562" t="s">
        <v>257</v>
      </c>
      <c r="G435" s="260"/>
      <c r="H435" s="561" t="s">
        <v>238</v>
      </c>
      <c r="I435" s="289" t="s">
        <v>239</v>
      </c>
      <c r="J435" s="290"/>
      <c r="K435" s="195" t="s">
        <v>40</v>
      </c>
      <c r="L435" s="195" t="s">
        <v>159</v>
      </c>
      <c r="M435" s="195" t="s">
        <v>125</v>
      </c>
      <c r="N435" s="289" t="s">
        <v>240</v>
      </c>
      <c r="O435" s="605" t="s">
        <v>82</v>
      </c>
      <c r="P435" s="301"/>
      <c r="Q435" s="291" t="b">
        <v>0</v>
      </c>
    </row>
    <row r="436">
      <c r="E436" s="266"/>
      <c r="F436" s="267"/>
      <c r="G436" s="268"/>
      <c r="H436" s="300" t="s">
        <v>242</v>
      </c>
      <c r="I436" s="289" t="s">
        <v>239</v>
      </c>
      <c r="J436" s="290"/>
      <c r="K436" s="289">
        <f t="shared" ref="K436:M436" si="83">PARAMS(K435)</f>
        <v>4096</v>
      </c>
      <c r="L436" s="289">
        <f t="shared" si="83"/>
        <v>8</v>
      </c>
      <c r="M436" s="289">
        <f t="shared" si="83"/>
        <v>7168</v>
      </c>
      <c r="N436" s="289" t="s">
        <v>240</v>
      </c>
      <c r="O436" s="266"/>
      <c r="P436" s="301">
        <f>SIZEOF_IN_MIB(J436:M436, O435)</f>
        <v>448</v>
      </c>
      <c r="Q436" s="266"/>
    </row>
    <row r="437">
      <c r="E437" s="266"/>
      <c r="F437" s="267"/>
      <c r="G437" s="268"/>
      <c r="H437" s="561" t="s">
        <v>244</v>
      </c>
      <c r="I437" s="289" t="s">
        <v>239</v>
      </c>
      <c r="J437" s="290"/>
      <c r="K437" s="195" t="s">
        <v>143</v>
      </c>
      <c r="L437" s="195"/>
      <c r="M437" s="195"/>
      <c r="N437" s="289" t="s">
        <v>240</v>
      </c>
      <c r="O437" s="266"/>
      <c r="P437" s="301"/>
      <c r="Q437" s="266"/>
      <c r="R437" s="2" t="s">
        <v>793</v>
      </c>
    </row>
    <row r="438">
      <c r="E438" s="266"/>
      <c r="F438" s="278"/>
      <c r="G438" s="279"/>
      <c r="H438" s="561" t="s">
        <v>246</v>
      </c>
      <c r="I438" s="289" t="s">
        <v>239</v>
      </c>
      <c r="J438" s="289"/>
      <c r="K438" s="289">
        <f t="shared" ref="K438:M438" si="84">K436/SHARDING(K437)</f>
        <v>256</v>
      </c>
      <c r="L438" s="289">
        <f t="shared" si="84"/>
        <v>8</v>
      </c>
      <c r="M438" s="289">
        <f t="shared" si="84"/>
        <v>7168</v>
      </c>
      <c r="N438" s="289" t="s">
        <v>240</v>
      </c>
      <c r="O438" s="277"/>
      <c r="P438" s="301">
        <f>SIZEOF_IN_MIB(J438:M438, O435)</f>
        <v>28</v>
      </c>
      <c r="Q438" s="277"/>
    </row>
    <row r="439">
      <c r="E439" s="266"/>
      <c r="F439" s="296" t="s">
        <v>335</v>
      </c>
      <c r="G439" s="606" t="s">
        <v>819</v>
      </c>
      <c r="H439" s="607" t="str">
        <f>L433</f>
        <v/>
      </c>
      <c r="I439" s="290"/>
      <c r="J439" s="172"/>
      <c r="K439" s="290"/>
      <c r="L439" s="289"/>
      <c r="M439" s="289"/>
      <c r="N439" s="289"/>
      <c r="O439" s="290"/>
      <c r="P439" s="301"/>
      <c r="Q439" s="608"/>
    </row>
    <row r="440">
      <c r="E440" s="266"/>
      <c r="F440" s="266"/>
      <c r="G440" s="609" t="s">
        <v>363</v>
      </c>
      <c r="H440" s="610" t="s">
        <v>820</v>
      </c>
      <c r="I440" s="374"/>
      <c r="J440" s="374"/>
      <c r="K440" s="374"/>
      <c r="L440" s="375"/>
      <c r="M440" s="375"/>
      <c r="N440" s="375"/>
      <c r="O440" s="374"/>
      <c r="P440" s="536"/>
      <c r="Q440" s="376"/>
    </row>
    <row r="441">
      <c r="E441" s="266"/>
      <c r="F441" s="266"/>
      <c r="G441" s="611" t="s">
        <v>264</v>
      </c>
      <c r="H441" s="300">
        <f>SHARDING(H439)</f>
        <v>1</v>
      </c>
      <c r="I441" s="290"/>
      <c r="J441" s="290"/>
      <c r="K441" s="290"/>
      <c r="L441" s="289"/>
      <c r="M441" s="289"/>
      <c r="N441" s="289"/>
      <c r="O441" s="290"/>
      <c r="P441" s="301"/>
      <c r="Q441" s="608"/>
    </row>
    <row r="442">
      <c r="E442" s="266"/>
      <c r="F442" s="266"/>
      <c r="G442" s="611" t="s">
        <v>349</v>
      </c>
      <c r="H442" s="612">
        <f>P438 / H441 * (H441-1)</f>
        <v>0</v>
      </c>
      <c r="I442" s="290"/>
      <c r="J442" s="290"/>
      <c r="K442" s="290"/>
      <c r="L442" s="289"/>
      <c r="M442" s="289"/>
      <c r="N442" s="289"/>
      <c r="O442" s="290"/>
      <c r="P442" s="301"/>
      <c r="Q442" s="608"/>
    </row>
    <row r="443">
      <c r="E443" s="266"/>
      <c r="F443" s="266"/>
      <c r="G443" s="611" t="s">
        <v>266</v>
      </c>
      <c r="H443" s="612">
        <f>H442*H441</f>
        <v>0</v>
      </c>
      <c r="I443" s="290"/>
      <c r="J443" s="290"/>
      <c r="K443" s="290"/>
      <c r="L443" s="289"/>
      <c r="M443" s="289"/>
      <c r="N443" s="289"/>
      <c r="O443" s="290"/>
      <c r="P443" s="301"/>
      <c r="Q443" s="608"/>
    </row>
    <row r="444">
      <c r="E444" s="266"/>
      <c r="F444" s="266"/>
      <c r="G444" s="311" t="s">
        <v>267</v>
      </c>
      <c r="H444" s="586" t="str">
        <f>IFS(H441=8,12,
H441=4,4,
H441=2,1,
TRUE,NA())</f>
        <v>#N/A</v>
      </c>
      <c r="I444" s="172"/>
      <c r="J444" s="290"/>
      <c r="K444" s="290"/>
      <c r="L444" s="289"/>
      <c r="M444" s="289"/>
      <c r="N444" s="289"/>
      <c r="O444" s="290"/>
      <c r="P444" s="301"/>
      <c r="Q444" s="608"/>
    </row>
    <row r="445">
      <c r="E445" s="266"/>
      <c r="F445" s="266"/>
      <c r="G445" s="613" t="s">
        <v>298</v>
      </c>
      <c r="H445" s="614">
        <f>REDUCE_SCATTER_CHIP2CHIP_TIME_MS2(H443,H444)</f>
        <v>0</v>
      </c>
      <c r="I445" s="290"/>
      <c r="J445" s="290"/>
      <c r="K445" s="290"/>
      <c r="L445" s="289"/>
      <c r="M445" s="289"/>
      <c r="N445" s="289"/>
      <c r="O445" s="290"/>
      <c r="P445" s="301"/>
      <c r="Q445" s="608"/>
    </row>
    <row r="446">
      <c r="E446" s="266"/>
      <c r="F446" s="266"/>
      <c r="G446" s="613"/>
      <c r="H446" s="614"/>
      <c r="I446" s="290"/>
      <c r="J446" s="290"/>
      <c r="K446" s="290"/>
      <c r="L446" s="289"/>
      <c r="M446" s="289"/>
      <c r="N446" s="289"/>
      <c r="O446" s="290"/>
      <c r="P446" s="301"/>
      <c r="Q446" s="608"/>
    </row>
    <row r="447">
      <c r="E447" s="266"/>
      <c r="F447" s="266"/>
      <c r="G447" s="609" t="s">
        <v>365</v>
      </c>
      <c r="H447" s="615" t="s">
        <v>366</v>
      </c>
      <c r="I447" s="374"/>
      <c r="J447" s="374"/>
      <c r="K447" s="374"/>
      <c r="L447" s="375"/>
      <c r="M447" s="375"/>
      <c r="N447" s="375"/>
      <c r="O447" s="374"/>
      <c r="P447" s="536"/>
      <c r="Q447" s="376"/>
    </row>
    <row r="448">
      <c r="E448" s="266"/>
      <c r="F448" s="266"/>
      <c r="G448" s="284" t="s">
        <v>298</v>
      </c>
      <c r="H448" s="601">
        <f>0</f>
        <v>0</v>
      </c>
      <c r="I448" s="290"/>
      <c r="J448" s="290"/>
      <c r="K448" s="290"/>
      <c r="L448" s="289"/>
      <c r="M448" s="289"/>
      <c r="N448" s="289"/>
      <c r="O448" s="290"/>
      <c r="P448" s="301"/>
      <c r="Q448" s="608"/>
    </row>
    <row r="449">
      <c r="E449" s="266"/>
      <c r="F449" s="266"/>
      <c r="G449" s="284"/>
      <c r="H449" s="601"/>
      <c r="I449" s="290"/>
      <c r="J449" s="290"/>
      <c r="K449" s="290"/>
      <c r="L449" s="289"/>
      <c r="M449" s="289"/>
      <c r="N449" s="289"/>
      <c r="O449" s="290"/>
      <c r="P449" s="301"/>
      <c r="Q449" s="608"/>
    </row>
    <row r="450">
      <c r="E450" s="266"/>
      <c r="F450" s="266"/>
      <c r="G450" s="523" t="s">
        <v>350</v>
      </c>
      <c r="H450" s="616" t="s">
        <v>367</v>
      </c>
      <c r="I450" s="374"/>
      <c r="J450" s="374"/>
      <c r="K450" s="374"/>
      <c r="L450" s="375"/>
      <c r="M450" s="375"/>
      <c r="N450" s="375"/>
      <c r="O450" s="374"/>
      <c r="P450" s="536"/>
      <c r="Q450" s="376"/>
    </row>
    <row r="451">
      <c r="E451" s="266"/>
      <c r="F451" s="277"/>
      <c r="G451" s="600" t="s">
        <v>298</v>
      </c>
      <c r="H451" s="601">
        <f>IFS(H450=G440,H445,H450=G447,H448,TRUE,0)</f>
        <v>0</v>
      </c>
      <c r="I451" s="617"/>
      <c r="J451" s="290"/>
      <c r="K451" s="290"/>
      <c r="L451" s="289"/>
      <c r="M451" s="289"/>
      <c r="N451" s="289"/>
      <c r="O451" s="290"/>
      <c r="P451" s="301"/>
      <c r="Q451" s="608"/>
    </row>
    <row r="452">
      <c r="E452" s="266"/>
      <c r="F452" s="541" t="s">
        <v>285</v>
      </c>
      <c r="G452" s="533" t="s">
        <v>286</v>
      </c>
      <c r="H452" s="595" t="str">
        <f>VLOOKUP(O427&amp;","&amp;O431,$T$3:$W$12,4, FALSE)</f>
        <v>fp8</v>
      </c>
      <c r="I452" s="386"/>
      <c r="J452" s="380"/>
      <c r="K452" s="380"/>
      <c r="L452" s="381"/>
      <c r="M452" s="381"/>
      <c r="N452" s="381"/>
      <c r="O452" s="380"/>
      <c r="P452" s="394"/>
      <c r="Q452" s="172"/>
    </row>
    <row r="453">
      <c r="E453" s="266"/>
      <c r="F453" s="266"/>
      <c r="G453" s="595" t="s">
        <v>299</v>
      </c>
      <c r="H453" s="618" t="str">
        <f>CALCULATE_FLOPS(J430:M430,J434:M434,L434,K434,H452)</f>
        <v>#N/A</v>
      </c>
      <c r="I453" s="418"/>
      <c r="J453" s="261"/>
      <c r="K453" s="261"/>
      <c r="L453" s="274"/>
      <c r="M453" s="274"/>
      <c r="N453" s="274"/>
      <c r="O453" s="261"/>
      <c r="P453" s="303"/>
      <c r="Q453" s="222"/>
    </row>
    <row r="454">
      <c r="E454" s="266"/>
      <c r="F454" s="277"/>
      <c r="G454" s="600" t="s">
        <v>288</v>
      </c>
      <c r="H454" s="619" t="str">
        <f>COMPUTE_TIME_MS(H453, H452)</f>
        <v>#N/A</v>
      </c>
      <c r="I454" s="390"/>
      <c r="J454" s="391"/>
      <c r="K454" s="391"/>
      <c r="L454" s="392"/>
      <c r="M454" s="392"/>
      <c r="N454" s="392"/>
      <c r="O454" s="391"/>
      <c r="P454" s="602"/>
      <c r="Q454" s="305"/>
    </row>
    <row r="455">
      <c r="E455" s="266"/>
      <c r="F455" s="541" t="s">
        <v>289</v>
      </c>
      <c r="G455" s="595" t="s">
        <v>290</v>
      </c>
      <c r="H455" s="620">
        <f>IF(Q427,0,P430)+IF(Q431,0,P434)+IF(Q435,0,P438)</f>
        <v>144</v>
      </c>
      <c r="I455" s="261"/>
      <c r="J455" s="261"/>
      <c r="K455" s="261"/>
      <c r="L455" s="274"/>
      <c r="M455" s="274"/>
      <c r="N455" s="274"/>
      <c r="O455" s="261"/>
      <c r="P455" s="303"/>
      <c r="Q455" s="222"/>
    </row>
    <row r="456">
      <c r="E456" s="277"/>
      <c r="F456" s="277"/>
      <c r="G456" s="604" t="s">
        <v>291</v>
      </c>
      <c r="H456" s="621" t="str">
        <f>HBM_TIME_MS(H455)</f>
        <v>#N/A</v>
      </c>
      <c r="I456" s="391"/>
      <c r="J456" s="391"/>
      <c r="K456" s="391"/>
      <c r="L456" s="392"/>
      <c r="M456" s="392"/>
      <c r="N456" s="392"/>
      <c r="O456" s="391"/>
      <c r="P456" s="602"/>
      <c r="Q456" s="305"/>
    </row>
    <row r="457">
      <c r="E457" s="258" t="s">
        <v>369</v>
      </c>
      <c r="F457" s="622" t="s">
        <v>57</v>
      </c>
      <c r="G457" s="297" t="s">
        <v>259</v>
      </c>
      <c r="H457" s="463" t="s">
        <v>238</v>
      </c>
      <c r="I457" s="261" t="s">
        <v>239</v>
      </c>
      <c r="J457" s="262"/>
      <c r="K457" s="262" t="s">
        <v>40</v>
      </c>
      <c r="L457" s="262" t="s">
        <v>159</v>
      </c>
      <c r="M457" s="425" t="s">
        <v>125</v>
      </c>
      <c r="N457" s="261" t="s">
        <v>240</v>
      </c>
      <c r="O457" s="263" t="str">
        <f>PARAMS("expert_collect_dtype")</f>
        <v>bf16</v>
      </c>
      <c r="P457" s="303"/>
      <c r="Q457" s="262"/>
    </row>
    <row r="458">
      <c r="E458" s="266"/>
      <c r="F458" s="266"/>
      <c r="G458" s="266"/>
      <c r="H458" s="304" t="s">
        <v>242</v>
      </c>
      <c r="I458" s="270" t="s">
        <v>239</v>
      </c>
      <c r="J458" s="271"/>
      <c r="K458" s="270">
        <f t="shared" ref="K458:M458" si="85">PARAMS(K457)</f>
        <v>4096</v>
      </c>
      <c r="L458" s="270">
        <f t="shared" si="85"/>
        <v>8</v>
      </c>
      <c r="M458" s="270">
        <f t="shared" si="85"/>
        <v>7168</v>
      </c>
      <c r="N458" s="270" t="s">
        <v>240</v>
      </c>
      <c r="O458" s="272"/>
      <c r="P458" s="440">
        <f>SIZEOF_IN_MIB(J458:M458, O457)</f>
        <v>448</v>
      </c>
      <c r="Q458" s="269"/>
    </row>
    <row r="459">
      <c r="E459" s="266"/>
      <c r="F459" s="266"/>
      <c r="G459" s="266"/>
      <c r="H459" s="302" t="s">
        <v>244</v>
      </c>
      <c r="I459" s="274" t="s">
        <v>239</v>
      </c>
      <c r="J459" s="261"/>
      <c r="K459" s="262" t="s">
        <v>143</v>
      </c>
      <c r="L459" s="262"/>
      <c r="M459" s="262"/>
      <c r="N459" s="274" t="s">
        <v>240</v>
      </c>
      <c r="O459" s="275"/>
      <c r="P459" s="303"/>
      <c r="Q459" s="262"/>
    </row>
    <row r="460">
      <c r="E460" s="266"/>
      <c r="F460" s="266"/>
      <c r="G460" s="266"/>
      <c r="H460" s="304" t="s">
        <v>246</v>
      </c>
      <c r="I460" s="271" t="s">
        <v>239</v>
      </c>
      <c r="J460" s="270"/>
      <c r="K460" s="271">
        <f t="shared" ref="K460:M460" si="86">K458/SHARDING(K459)</f>
        <v>256</v>
      </c>
      <c r="L460" s="271">
        <f t="shared" si="86"/>
        <v>8</v>
      </c>
      <c r="M460" s="271">
        <f t="shared" si="86"/>
        <v>7168</v>
      </c>
      <c r="N460" s="271" t="s">
        <v>240</v>
      </c>
      <c r="O460" s="280"/>
      <c r="P460" s="440">
        <f>SIZEOF_IN_MIB(J460:M460, O457)</f>
        <v>28</v>
      </c>
      <c r="Q460" s="269"/>
    </row>
    <row r="461">
      <c r="E461" s="266"/>
      <c r="F461" s="266"/>
      <c r="G461" s="277"/>
      <c r="H461" s="302" t="s">
        <v>262</v>
      </c>
      <c r="I461" s="274"/>
      <c r="J461" s="261"/>
      <c r="K461" s="262" t="s">
        <v>143</v>
      </c>
      <c r="L461" s="274"/>
      <c r="M461" s="274"/>
      <c r="N461" s="274"/>
      <c r="O461" s="262"/>
      <c r="P461" s="303"/>
      <c r="Q461" s="262"/>
    </row>
    <row r="462">
      <c r="E462" s="266"/>
      <c r="F462" s="266"/>
      <c r="G462" s="526" t="s">
        <v>264</v>
      </c>
      <c r="H462" s="802" t="str">
        <f>SHARDING(K459)*SHARDING(L459)/HW_SPEC("# of TensorCore per Chip")</f>
        <v>#N/A</v>
      </c>
      <c r="I462" s="271"/>
      <c r="J462" s="270"/>
      <c r="K462" s="271"/>
      <c r="L462" s="271"/>
      <c r="M462" s="271"/>
      <c r="N462" s="271"/>
      <c r="O462" s="269"/>
      <c r="P462" s="440"/>
      <c r="Q462" s="269"/>
    </row>
    <row r="463">
      <c r="E463" s="266"/>
      <c r="F463" s="266"/>
      <c r="G463" s="526" t="s">
        <v>340</v>
      </c>
      <c r="H463" s="801" t="str">
        <f>P458 / H462 / H462  * (H462-1)</f>
        <v>#N/A</v>
      </c>
      <c r="I463" s="274"/>
      <c r="J463" s="261"/>
      <c r="K463" s="274"/>
      <c r="L463" s="274"/>
      <c r="M463" s="274"/>
      <c r="N463" s="274"/>
      <c r="O463" s="262"/>
      <c r="P463" s="303"/>
      <c r="Q463" s="262"/>
    </row>
    <row r="464">
      <c r="E464" s="266"/>
      <c r="F464" s="266"/>
      <c r="G464" s="526" t="s">
        <v>759</v>
      </c>
      <c r="H464" s="802" t="str">
        <f>IFS(H462=1,0,
H462=2, 1,
H462=4, 2,
H462=8, 3)</f>
        <v>#N/A</v>
      </c>
      <c r="I464" s="271"/>
      <c r="J464" s="270"/>
      <c r="K464" s="271"/>
      <c r="L464" s="271"/>
      <c r="M464" s="271"/>
      <c r="N464" s="271"/>
      <c r="O464" s="269"/>
      <c r="P464" s="440"/>
      <c r="Q464" s="269"/>
    </row>
    <row r="465">
      <c r="E465" s="266"/>
      <c r="F465" s="266"/>
      <c r="G465" s="526" t="s">
        <v>760</v>
      </c>
      <c r="H465" s="626" t="str">
        <f>IFS(H462=1,0,
H462=2, 0,
H462=4, 1,
H462=8, 3)</f>
        <v>#N/A</v>
      </c>
      <c r="I465" s="274"/>
      <c r="J465" s="261"/>
      <c r="K465" s="274"/>
      <c r="L465" s="274"/>
      <c r="M465" s="274"/>
      <c r="N465" s="274"/>
      <c r="O465" s="262"/>
      <c r="P465" s="303"/>
      <c r="Q465" s="262"/>
    </row>
    <row r="466">
      <c r="E466" s="266"/>
      <c r="F466" s="266"/>
      <c r="G466" s="526" t="s">
        <v>761</v>
      </c>
      <c r="H466" s="802" t="str">
        <f>IFS(H462=1,0,
H462=2, 0,
H462=4, 0,
H462=8, 1)</f>
        <v>#N/A</v>
      </c>
      <c r="I466" s="271"/>
      <c r="J466" s="270"/>
      <c r="K466" s="271"/>
      <c r="L466" s="271"/>
      <c r="M466" s="271"/>
      <c r="N466" s="271"/>
      <c r="O466" s="269"/>
      <c r="P466" s="440"/>
      <c r="Q466" s="269"/>
    </row>
    <row r="467">
      <c r="E467" s="266"/>
      <c r="F467" s="266"/>
      <c r="G467" s="526" t="s">
        <v>575</v>
      </c>
      <c r="H467" s="626" t="str">
        <f>IFS(H462=1,0,
H462=2, 1,
H462=4, 4,
H462=8, 12)</f>
        <v>#N/A</v>
      </c>
      <c r="I467" s="274"/>
      <c r="J467" s="261"/>
      <c r="K467" s="274"/>
      <c r="L467" s="274"/>
      <c r="M467" s="274"/>
      <c r="N467" s="274"/>
      <c r="O467" s="262"/>
      <c r="P467" s="303"/>
      <c r="Q467" s="262"/>
    </row>
    <row r="468">
      <c r="E468" s="266"/>
      <c r="F468" s="266"/>
      <c r="G468" s="526" t="s">
        <v>577</v>
      </c>
      <c r="H468" s="803" t="str">
        <f>H463*H462*(1*H464+2*H465+3*H466)/H467</f>
        <v>#N/A</v>
      </c>
      <c r="I468" s="271"/>
      <c r="J468" s="270"/>
      <c r="K468" s="271"/>
      <c r="L468" s="271"/>
      <c r="M468" s="271"/>
      <c r="N468" s="271"/>
      <c r="O468" s="269"/>
      <c r="P468" s="440"/>
      <c r="Q468" s="269"/>
    </row>
    <row r="469">
      <c r="E469" s="266"/>
      <c r="F469" s="277"/>
      <c r="G469" s="526" t="s">
        <v>762</v>
      </c>
      <c r="H469" s="575" t="str">
        <f>ALL2ALL_CHIP2CHIP_TIME_MS(H468)</f>
        <v>#N/A</v>
      </c>
      <c r="I469" s="274"/>
      <c r="J469" s="261"/>
      <c r="K469" s="274"/>
      <c r="L469" s="274"/>
      <c r="M469" s="274"/>
      <c r="N469" s="274"/>
      <c r="O469" s="262"/>
      <c r="P469" s="303"/>
      <c r="Q469" s="262"/>
    </row>
    <row r="470">
      <c r="E470" s="266"/>
      <c r="F470" s="632" t="s">
        <v>374</v>
      </c>
      <c r="G470" s="593" t="s">
        <v>116</v>
      </c>
      <c r="H470" s="641" t="s">
        <v>821</v>
      </c>
      <c r="I470" s="270"/>
      <c r="J470" s="269"/>
      <c r="K470" s="269"/>
      <c r="L470" s="269"/>
      <c r="M470" s="269"/>
      <c r="N470" s="271"/>
      <c r="O470" s="269"/>
      <c r="P470" s="440"/>
      <c r="Q470" s="269"/>
    </row>
    <row r="471">
      <c r="E471" s="266"/>
      <c r="F471" s="266"/>
      <c r="G471" s="297" t="s">
        <v>259</v>
      </c>
      <c r="H471" s="463" t="s">
        <v>238</v>
      </c>
      <c r="I471" s="261" t="s">
        <v>239</v>
      </c>
      <c r="J471" s="262"/>
      <c r="K471" s="262" t="s">
        <v>40</v>
      </c>
      <c r="L471" s="262" t="s">
        <v>38</v>
      </c>
      <c r="M471" s="262" t="s">
        <v>125</v>
      </c>
      <c r="N471" s="274"/>
      <c r="O471" s="263" t="str">
        <f>PARAMS("expert_collect_dtype")</f>
        <v>bf16</v>
      </c>
      <c r="P471" s="303"/>
      <c r="Q471" s="262"/>
    </row>
    <row r="472">
      <c r="E472" s="266"/>
      <c r="F472" s="266"/>
      <c r="G472" s="266"/>
      <c r="H472" s="304" t="s">
        <v>242</v>
      </c>
      <c r="I472" s="270" t="s">
        <v>239</v>
      </c>
      <c r="J472" s="271"/>
      <c r="K472" s="270">
        <f t="shared" ref="K472:M472" si="87">PARAMS(K471)</f>
        <v>4096</v>
      </c>
      <c r="L472" s="270">
        <f t="shared" si="87"/>
        <v>1</v>
      </c>
      <c r="M472" s="270">
        <f t="shared" si="87"/>
        <v>7168</v>
      </c>
      <c r="N472" s="271"/>
      <c r="O472" s="272"/>
      <c r="P472" s="440">
        <f>SIZEOF_IN_MIB(J472:M472, O471)</f>
        <v>56</v>
      </c>
      <c r="Q472" s="269"/>
    </row>
    <row r="473">
      <c r="E473" s="266"/>
      <c r="F473" s="266"/>
      <c r="G473" s="266"/>
      <c r="H473" s="534" t="s">
        <v>244</v>
      </c>
      <c r="I473" s="274" t="s">
        <v>239</v>
      </c>
      <c r="J473" s="261"/>
      <c r="K473" s="262"/>
      <c r="L473" s="262"/>
      <c r="M473" s="262"/>
      <c r="N473" s="274"/>
      <c r="O473" s="275"/>
      <c r="P473" s="303"/>
      <c r="Q473" s="262"/>
    </row>
    <row r="474">
      <c r="E474" s="266"/>
      <c r="F474" s="266"/>
      <c r="G474" s="266"/>
      <c r="H474" s="300" t="s">
        <v>246</v>
      </c>
      <c r="I474" s="289" t="s">
        <v>239</v>
      </c>
      <c r="J474" s="290"/>
      <c r="K474" s="289">
        <f t="shared" ref="K474:M474" si="88">K472/SHARDING(K473)</f>
        <v>4096</v>
      </c>
      <c r="L474" s="289">
        <f t="shared" si="88"/>
        <v>1</v>
      </c>
      <c r="M474" s="289">
        <f t="shared" si="88"/>
        <v>7168</v>
      </c>
      <c r="N474" s="289"/>
      <c r="O474" s="277"/>
      <c r="P474" s="301">
        <f>SIZEOF_IN_MIB(J474:M474, O471)</f>
        <v>56</v>
      </c>
      <c r="Q474" s="195"/>
    </row>
    <row r="475">
      <c r="E475" s="266"/>
      <c r="F475" s="266"/>
      <c r="G475" s="277"/>
      <c r="H475" s="634" t="s">
        <v>376</v>
      </c>
      <c r="I475" s="635"/>
      <c r="J475" s="195" t="s">
        <v>143</v>
      </c>
      <c r="K475" s="289"/>
      <c r="L475" s="289"/>
      <c r="M475" s="289"/>
      <c r="N475" s="289"/>
      <c r="O475" s="195"/>
      <c r="P475" s="636"/>
      <c r="Q475" s="195"/>
    </row>
    <row r="476">
      <c r="E476" s="266"/>
      <c r="F476" s="266"/>
      <c r="G476" s="311" t="s">
        <v>264</v>
      </c>
      <c r="H476" s="637">
        <f>SHARDING(J475) * SHARDING(H439)</f>
        <v>16</v>
      </c>
      <c r="I476" s="289"/>
      <c r="J476" s="290"/>
      <c r="K476" s="289"/>
      <c r="L476" s="289"/>
      <c r="M476" s="289"/>
      <c r="N476" s="289"/>
      <c r="O476" s="195"/>
      <c r="P476" s="636"/>
      <c r="Q476" s="195"/>
    </row>
    <row r="477">
      <c r="E477" s="266"/>
      <c r="F477" s="266"/>
      <c r="G477" s="526" t="s">
        <v>340</v>
      </c>
      <c r="H477" s="584">
        <f>P474 / H476 * (H476-1)</f>
        <v>52.5</v>
      </c>
      <c r="I477" s="289"/>
      <c r="J477" s="290"/>
      <c r="K477" s="289"/>
      <c r="L477" s="289"/>
      <c r="M477" s="289"/>
      <c r="N477" s="289"/>
      <c r="O477" s="195"/>
      <c r="P477" s="636"/>
      <c r="Q477" s="195"/>
    </row>
    <row r="478">
      <c r="E478" s="266"/>
      <c r="F478" s="266"/>
      <c r="G478" s="526" t="s">
        <v>341</v>
      </c>
      <c r="H478" s="638">
        <f>H477*H476</f>
        <v>840</v>
      </c>
      <c r="I478" s="533"/>
      <c r="J478" s="290"/>
      <c r="K478" s="289"/>
      <c r="L478" s="289"/>
      <c r="M478" s="289"/>
      <c r="N478" s="289"/>
      <c r="O478" s="195"/>
      <c r="P478" s="636"/>
      <c r="Q478" s="195"/>
    </row>
    <row r="479">
      <c r="E479" s="266"/>
      <c r="F479" s="266"/>
      <c r="G479" s="526" t="s">
        <v>377</v>
      </c>
      <c r="H479" s="639" t="str">
        <f>HW_SPEC("# of TensorCore per Chip")</f>
        <v>#N/A</v>
      </c>
      <c r="I479" s="633" t="s">
        <v>378</v>
      </c>
      <c r="J479" s="261"/>
      <c r="K479" s="274"/>
      <c r="L479" s="274"/>
      <c r="M479" s="274"/>
      <c r="N479" s="274"/>
      <c r="O479" s="262"/>
      <c r="P479" s="640"/>
      <c r="Q479" s="262"/>
    </row>
    <row r="480">
      <c r="E480" s="266"/>
      <c r="F480" s="266"/>
      <c r="G480" s="311" t="s">
        <v>267</v>
      </c>
      <c r="H480" s="336" t="str">
        <f>IFS(H476=8,12,
H476=4,4,
H476=2,1,
TRUE,NA())</f>
        <v>#N/A</v>
      </c>
      <c r="I480" s="641"/>
      <c r="J480" s="270"/>
      <c r="K480" s="271"/>
      <c r="L480" s="271"/>
      <c r="M480" s="271"/>
      <c r="N480" s="271"/>
      <c r="O480" s="269"/>
      <c r="P480" s="642"/>
      <c r="Q480" s="269"/>
    </row>
    <row r="481">
      <c r="E481" s="266"/>
      <c r="F481" s="277"/>
      <c r="G481" s="526" t="s">
        <v>380</v>
      </c>
      <c r="H481" s="575" t="str">
        <f>REDUCE_SCATTER_CHIP2CHIP_TIME_MS2(H478*H479,H480)</f>
        <v>#N/A</v>
      </c>
      <c r="I481" s="534"/>
      <c r="J481" s="261"/>
      <c r="K481" s="274"/>
      <c r="L481" s="274"/>
      <c r="M481" s="274"/>
      <c r="N481" s="274"/>
      <c r="O481" s="262"/>
      <c r="P481" s="640"/>
      <c r="Q481" s="262"/>
    </row>
    <row r="482">
      <c r="E482" s="266"/>
      <c r="F482" s="632" t="s">
        <v>56</v>
      </c>
      <c r="G482" s="643" t="s">
        <v>116</v>
      </c>
      <c r="H482" s="324" t="s">
        <v>822</v>
      </c>
      <c r="I482" s="269"/>
      <c r="J482" s="270"/>
      <c r="K482" s="269"/>
      <c r="L482" s="488"/>
      <c r="M482" s="269"/>
      <c r="N482" s="271"/>
      <c r="O482" s="269"/>
      <c r="P482" s="440"/>
      <c r="Q482" s="269"/>
    </row>
    <row r="483">
      <c r="E483" s="266"/>
      <c r="F483" s="266"/>
      <c r="G483" s="541" t="s">
        <v>259</v>
      </c>
      <c r="H483" s="534" t="s">
        <v>238</v>
      </c>
      <c r="I483" s="534"/>
      <c r="J483" s="261"/>
      <c r="K483" s="262" t="s">
        <v>40</v>
      </c>
      <c r="L483" s="425" t="s">
        <v>38</v>
      </c>
      <c r="M483" s="262" t="s">
        <v>125</v>
      </c>
      <c r="N483" s="274"/>
      <c r="O483" s="263" t="str">
        <f>PARAMS("expert_collect_dtype")</f>
        <v>bf16</v>
      </c>
      <c r="P483" s="303"/>
      <c r="Q483" s="262"/>
    </row>
    <row r="484">
      <c r="E484" s="266"/>
      <c r="F484" s="266"/>
      <c r="G484" s="266"/>
      <c r="H484" s="304" t="s">
        <v>242</v>
      </c>
      <c r="I484" s="304"/>
      <c r="J484" s="270"/>
      <c r="K484" s="271">
        <f t="shared" ref="K484:M484" si="89">PARAMS(K483)</f>
        <v>4096</v>
      </c>
      <c r="L484" s="271">
        <f t="shared" si="89"/>
        <v>1</v>
      </c>
      <c r="M484" s="271">
        <f t="shared" si="89"/>
        <v>7168</v>
      </c>
      <c r="N484" s="271"/>
      <c r="O484" s="272"/>
      <c r="P484" s="440">
        <f>SIZEOF_IN_MIB(J484:M484, O483)</f>
        <v>56</v>
      </c>
      <c r="Q484" s="269"/>
    </row>
    <row r="485">
      <c r="E485" s="266"/>
      <c r="F485" s="266"/>
      <c r="G485" s="266"/>
      <c r="H485" s="534" t="s">
        <v>244</v>
      </c>
      <c r="I485" s="534"/>
      <c r="J485" s="261"/>
      <c r="K485" s="262"/>
      <c r="L485" s="262"/>
      <c r="M485" s="262"/>
      <c r="N485" s="274"/>
      <c r="O485" s="275"/>
      <c r="P485" s="303"/>
      <c r="Q485" s="262"/>
    </row>
    <row r="486">
      <c r="E486" s="266"/>
      <c r="F486" s="266"/>
      <c r="G486" s="266"/>
      <c r="H486" s="449" t="s">
        <v>246</v>
      </c>
      <c r="I486" s="449"/>
      <c r="J486" s="270"/>
      <c r="K486" s="271">
        <f t="shared" ref="K486:M486" si="90">K484/SHARDING(K485)</f>
        <v>4096</v>
      </c>
      <c r="L486" s="271">
        <f t="shared" si="90"/>
        <v>1</v>
      </c>
      <c r="M486" s="271">
        <f t="shared" si="90"/>
        <v>7168</v>
      </c>
      <c r="N486" s="271"/>
      <c r="O486" s="280"/>
      <c r="P486" s="440">
        <f>SIZEOF_IN_MIB(J486:M486, O483)</f>
        <v>56</v>
      </c>
      <c r="Q486" s="269"/>
    </row>
    <row r="487">
      <c r="E487" s="266"/>
      <c r="F487" s="266"/>
      <c r="G487" s="266"/>
      <c r="H487" s="571" t="s">
        <v>262</v>
      </c>
      <c r="I487" s="302"/>
      <c r="J487" s="571"/>
      <c r="K487" s="262" t="s">
        <v>32</v>
      </c>
      <c r="L487" s="262"/>
      <c r="M487" s="262" t="s">
        <v>33</v>
      </c>
      <c r="N487" s="274"/>
      <c r="O487" s="262"/>
      <c r="P487" s="303"/>
      <c r="Q487" s="262"/>
    </row>
    <row r="488">
      <c r="E488" s="266"/>
      <c r="F488" s="266"/>
      <c r="G488" s="277"/>
      <c r="H488" s="566" t="s">
        <v>376</v>
      </c>
      <c r="I488" s="304"/>
      <c r="J488" s="566" t="s">
        <v>143</v>
      </c>
      <c r="K488" s="270"/>
      <c r="L488" s="269"/>
      <c r="M488" s="271"/>
      <c r="N488" s="271"/>
      <c r="O488" s="269"/>
      <c r="P488" s="440"/>
      <c r="Q488" s="269"/>
    </row>
    <row r="489">
      <c r="E489" s="266"/>
      <c r="F489" s="266"/>
      <c r="G489" s="384" t="s">
        <v>382</v>
      </c>
      <c r="H489" s="217" t="s">
        <v>264</v>
      </c>
      <c r="I489" s="222"/>
      <c r="J489" s="644" t="str">
        <f>SHARDING(J488)*SHARDING(H439)/HW_SPEC("# of TensorCore per Chip")</f>
        <v>#N/A</v>
      </c>
      <c r="K489" s="261"/>
      <c r="L489" s="262"/>
      <c r="M489" s="274"/>
      <c r="N489" s="274"/>
      <c r="O489" s="262"/>
      <c r="P489" s="303"/>
      <c r="Q489" s="262"/>
    </row>
    <row r="490">
      <c r="E490" s="266"/>
      <c r="F490" s="266"/>
      <c r="G490" s="266"/>
      <c r="H490" s="566" t="s">
        <v>383</v>
      </c>
      <c r="I490" s="305"/>
      <c r="J490" s="645" t="str">
        <f>P486 / J489 * (J489-1)</f>
        <v>#N/A</v>
      </c>
      <c r="K490" s="270"/>
      <c r="L490" s="269"/>
      <c r="M490" s="271"/>
      <c r="N490" s="271"/>
      <c r="O490" s="269"/>
      <c r="P490" s="440"/>
      <c r="Q490" s="269"/>
    </row>
    <row r="491">
      <c r="E491" s="266"/>
      <c r="F491" s="266"/>
      <c r="G491" s="266"/>
      <c r="H491" s="571" t="s">
        <v>341</v>
      </c>
      <c r="I491" s="222"/>
      <c r="J491" s="646" t="str">
        <f>J490*J489</f>
        <v>#N/A</v>
      </c>
      <c r="K491" s="261"/>
      <c r="L491" s="262"/>
      <c r="M491" s="274"/>
      <c r="N491" s="274"/>
      <c r="O491" s="262"/>
      <c r="P491" s="303"/>
      <c r="Q491" s="262"/>
    </row>
    <row r="492">
      <c r="E492" s="266"/>
      <c r="F492" s="266"/>
      <c r="G492" s="266"/>
      <c r="H492" s="566" t="s">
        <v>267</v>
      </c>
      <c r="I492" s="305"/>
      <c r="J492" s="527" t="str">
        <f>IFS(J489=8,12,
J489=4,4,
J489=2,1,
TRUE,NA())</f>
        <v>#N/A</v>
      </c>
      <c r="K492" s="270"/>
      <c r="L492" s="269"/>
      <c r="M492" s="271"/>
      <c r="N492" s="271"/>
      <c r="O492" s="269"/>
      <c r="P492" s="440"/>
      <c r="Q492" s="269"/>
    </row>
    <row r="493">
      <c r="E493" s="266"/>
      <c r="F493" s="266"/>
      <c r="G493" s="277"/>
      <c r="H493" s="571" t="s">
        <v>269</v>
      </c>
      <c r="I493" s="222"/>
      <c r="J493" s="529" t="str">
        <f>IF(J491=0,0, REDUCE_SCATTER_CHIP2CHIP_TIME_MS2(J491,J492))</f>
        <v>#N/A</v>
      </c>
      <c r="K493" s="261"/>
      <c r="L493" s="262"/>
      <c r="M493" s="274"/>
      <c r="N493" s="274"/>
      <c r="O493" s="262"/>
      <c r="P493" s="303"/>
      <c r="Q493" s="262"/>
    </row>
    <row r="494">
      <c r="E494" s="266"/>
      <c r="F494" s="266"/>
      <c r="G494" s="541" t="s">
        <v>384</v>
      </c>
      <c r="H494" s="342" t="s">
        <v>264</v>
      </c>
      <c r="I494" s="533"/>
      <c r="J494" s="647" t="str">
        <f>HW_SPEC("# of TensorCore per Chip")</f>
        <v>#N/A</v>
      </c>
      <c r="K494" s="290"/>
      <c r="L494" s="195"/>
      <c r="M494" s="289"/>
      <c r="N494" s="289"/>
      <c r="O494" s="195"/>
      <c r="P494" s="301"/>
      <c r="Q494" s="195"/>
    </row>
    <row r="495">
      <c r="E495" s="266"/>
      <c r="F495" s="266"/>
      <c r="G495" s="266"/>
      <c r="H495" s="634" t="s">
        <v>373</v>
      </c>
      <c r="I495" s="172"/>
      <c r="J495" s="648" t="str">
        <f>P486 * (J494-1)/J494</f>
        <v>#N/A</v>
      </c>
      <c r="K495" s="290"/>
      <c r="L495" s="195"/>
      <c r="M495" s="289"/>
      <c r="N495" s="289"/>
      <c r="O495" s="195"/>
      <c r="P495" s="301"/>
      <c r="Q495" s="195"/>
    </row>
    <row r="496">
      <c r="E496" s="266"/>
      <c r="F496" s="266"/>
      <c r="G496" s="266"/>
      <c r="H496" s="634" t="s">
        <v>341</v>
      </c>
      <c r="I496" s="172"/>
      <c r="J496" s="648" t="str">
        <f>J495*J494</f>
        <v>#N/A</v>
      </c>
      <c r="K496" s="290"/>
      <c r="L496" s="195"/>
      <c r="M496" s="289"/>
      <c r="N496" s="289"/>
      <c r="O496" s="195"/>
      <c r="P496" s="301"/>
      <c r="Q496" s="195"/>
    </row>
    <row r="497">
      <c r="E497" s="266"/>
      <c r="F497" s="266"/>
      <c r="G497" s="266"/>
      <c r="H497" s="634" t="s">
        <v>269</v>
      </c>
      <c r="I497" s="172"/>
      <c r="J497" s="649" t="str">
        <f>REDUCE_SCATTER_CORE2CORE_TIME_MS(J496)</f>
        <v>#N/A</v>
      </c>
      <c r="K497" s="290"/>
      <c r="L497" s="195"/>
      <c r="M497" s="289"/>
      <c r="N497" s="289"/>
      <c r="O497" s="195"/>
      <c r="P497" s="301"/>
      <c r="Q497" s="195"/>
    </row>
    <row r="498">
      <c r="E498" s="266"/>
      <c r="F498" s="266"/>
      <c r="G498" s="277"/>
      <c r="H498" s="634" t="s">
        <v>385</v>
      </c>
      <c r="I498" s="172"/>
      <c r="J498" s="649" t="str">
        <f>J497/J489</f>
        <v>#N/A</v>
      </c>
      <c r="K498" s="290"/>
      <c r="L498" s="195"/>
      <c r="M498" s="289"/>
      <c r="N498" s="289"/>
      <c r="O498" s="195"/>
      <c r="P498" s="301"/>
      <c r="Q498" s="195"/>
    </row>
    <row r="499">
      <c r="E499" s="266"/>
      <c r="F499" s="277"/>
      <c r="G499" s="531" t="s">
        <v>386</v>
      </c>
      <c r="H499" s="172" t="str">
        <f>SUM(J493+J498)</f>
        <v>#N/A</v>
      </c>
      <c r="I499" s="649"/>
      <c r="J499" s="290"/>
      <c r="K499" s="290"/>
      <c r="L499" s="195"/>
      <c r="M499" s="289"/>
      <c r="N499" s="289"/>
      <c r="O499" s="195"/>
      <c r="P499" s="301"/>
      <c r="Q499" s="195"/>
    </row>
    <row r="500">
      <c r="E500" s="266"/>
      <c r="F500" s="296" t="s">
        <v>293</v>
      </c>
      <c r="G500" s="651" t="s">
        <v>280</v>
      </c>
      <c r="H500" s="652" t="s">
        <v>56</v>
      </c>
      <c r="I500" s="582"/>
      <c r="J500" s="380"/>
      <c r="K500" s="380"/>
      <c r="L500" s="381"/>
      <c r="M500" s="381"/>
      <c r="N500" s="381"/>
      <c r="O500" s="380"/>
      <c r="P500" s="653"/>
      <c r="Q500" s="172"/>
    </row>
    <row r="501">
      <c r="E501" s="266"/>
      <c r="F501" s="277"/>
      <c r="G501" s="523" t="s">
        <v>298</v>
      </c>
      <c r="H501" s="654" t="str">
        <f>IFS(H500=F457,H469,H500=F470,H481,F482=H500,H499, TRUE,0)</f>
        <v>#N/A</v>
      </c>
      <c r="I501" s="513"/>
      <c r="J501" s="374"/>
      <c r="K501" s="374"/>
      <c r="L501" s="375"/>
      <c r="M501" s="375"/>
      <c r="N501" s="375"/>
      <c r="O501" s="374"/>
      <c r="P501" s="655"/>
      <c r="Q501" s="376"/>
    </row>
    <row r="502">
      <c r="E502" s="266"/>
      <c r="F502" s="643"/>
      <c r="G502" s="378" t="s">
        <v>283</v>
      </c>
      <c r="H502" s="558" t="str">
        <f>IFS(PARAMS("topo")="2x2x2", (2+2+2)/2,
PARAMS("topo")="2x2", (2+2)/2,
TRUE, NA())</f>
        <v>#N/A</v>
      </c>
      <c r="I502" s="582"/>
      <c r="J502" s="380"/>
      <c r="K502" s="380"/>
      <c r="L502" s="381"/>
      <c r="M502" s="381"/>
      <c r="N502" s="381"/>
      <c r="O502" s="380"/>
      <c r="P502" s="653"/>
      <c r="Q502" s="172"/>
    </row>
    <row r="503">
      <c r="E503" s="266"/>
      <c r="F503" s="643"/>
      <c r="G503" s="372" t="s">
        <v>284</v>
      </c>
      <c r="H503" s="373" t="str">
        <f>IF(H500="No Collectives", 0, H502 * HW_SPEC("Chip-to-Chip ICI Latency (ms)"))</f>
        <v>#N/A</v>
      </c>
      <c r="I503" s="580"/>
      <c r="J503" s="374"/>
      <c r="K503" s="374"/>
      <c r="L503" s="375"/>
      <c r="M503" s="375"/>
      <c r="N503" s="375"/>
      <c r="O503" s="374"/>
      <c r="P503" s="655"/>
      <c r="Q503" s="504"/>
    </row>
    <row r="504">
      <c r="E504" s="266"/>
      <c r="F504" s="541" t="s">
        <v>285</v>
      </c>
      <c r="G504" s="533" t="s">
        <v>45</v>
      </c>
      <c r="H504" s="810"/>
      <c r="I504" s="582"/>
      <c r="J504" s="380"/>
      <c r="K504" s="380"/>
      <c r="L504" s="381"/>
      <c r="M504" s="381"/>
      <c r="N504" s="381"/>
      <c r="O504" s="380"/>
      <c r="P504" s="653"/>
      <c r="Q504" s="172"/>
    </row>
    <row r="505">
      <c r="E505" s="266"/>
      <c r="F505" s="266"/>
      <c r="G505" s="533"/>
      <c r="H505" s="595"/>
      <c r="I505" s="386"/>
      <c r="J505" s="380"/>
      <c r="K505" s="380"/>
      <c r="L505" s="381"/>
      <c r="M505" s="381"/>
      <c r="N505" s="381"/>
      <c r="O505" s="380"/>
      <c r="P505" s="653"/>
      <c r="Q505" s="172"/>
    </row>
    <row r="506">
      <c r="E506" s="266"/>
      <c r="F506" s="277"/>
      <c r="G506" s="533"/>
      <c r="H506" s="595"/>
      <c r="I506" s="386"/>
      <c r="J506" s="380"/>
      <c r="K506" s="380"/>
      <c r="L506" s="381"/>
      <c r="M506" s="381"/>
      <c r="N506" s="381"/>
      <c r="O506" s="380"/>
      <c r="P506" s="653"/>
      <c r="Q506" s="172"/>
    </row>
    <row r="507">
      <c r="E507" s="266"/>
      <c r="F507" s="541" t="s">
        <v>289</v>
      </c>
      <c r="G507" s="533" t="s">
        <v>45</v>
      </c>
      <c r="H507" s="595"/>
      <c r="I507" s="386"/>
      <c r="J507" s="380"/>
      <c r="K507" s="380"/>
      <c r="L507" s="381"/>
      <c r="M507" s="381"/>
      <c r="N507" s="381"/>
      <c r="O507" s="380"/>
      <c r="P507" s="653"/>
      <c r="Q507" s="172"/>
    </row>
    <row r="508">
      <c r="E508" s="277"/>
      <c r="F508" s="277"/>
      <c r="G508" s="533"/>
      <c r="H508" s="595"/>
      <c r="I508" s="386"/>
      <c r="J508" s="380"/>
      <c r="K508" s="380"/>
      <c r="L508" s="381"/>
      <c r="M508" s="381"/>
      <c r="N508" s="381"/>
      <c r="O508" s="380"/>
      <c r="P508" s="653"/>
      <c r="Q508" s="172"/>
    </row>
    <row r="509">
      <c r="E509" s="258" t="s">
        <v>387</v>
      </c>
      <c r="F509" s="656" t="s">
        <v>249</v>
      </c>
      <c r="G509" s="260"/>
      <c r="H509" s="463" t="s">
        <v>238</v>
      </c>
      <c r="I509" s="261" t="s">
        <v>239</v>
      </c>
      <c r="J509" s="262"/>
      <c r="K509" s="262" t="s">
        <v>40</v>
      </c>
      <c r="L509" s="262" t="s">
        <v>38</v>
      </c>
      <c r="M509" s="425" t="s">
        <v>125</v>
      </c>
      <c r="N509" s="261" t="s">
        <v>240</v>
      </c>
      <c r="O509" s="263" t="s">
        <v>63</v>
      </c>
      <c r="P509" s="303"/>
      <c r="Q509" s="263" t="b">
        <v>0</v>
      </c>
    </row>
    <row r="510">
      <c r="E510" s="266"/>
      <c r="F510" s="267"/>
      <c r="G510" s="268"/>
      <c r="H510" s="304" t="s">
        <v>242</v>
      </c>
      <c r="I510" s="270" t="s">
        <v>239</v>
      </c>
      <c r="J510" s="271"/>
      <c r="K510" s="270">
        <f t="shared" ref="K510:M510" si="91">PARAMS(K509)</f>
        <v>4096</v>
      </c>
      <c r="L510" s="270">
        <f t="shared" si="91"/>
        <v>1</v>
      </c>
      <c r="M510" s="270">
        <f t="shared" si="91"/>
        <v>7168</v>
      </c>
      <c r="N510" s="270" t="s">
        <v>240</v>
      </c>
      <c r="O510" s="272"/>
      <c r="P510" s="440">
        <f>SIZEOF_IN_MIB(J510:M510, O509)</f>
        <v>28</v>
      </c>
      <c r="Q510" s="272"/>
    </row>
    <row r="511">
      <c r="E511" s="266"/>
      <c r="F511" s="267"/>
      <c r="G511" s="268"/>
      <c r="H511" s="534" t="s">
        <v>244</v>
      </c>
      <c r="I511" s="274" t="s">
        <v>239</v>
      </c>
      <c r="J511" s="261"/>
      <c r="K511" s="262" t="s">
        <v>33</v>
      </c>
      <c r="L511" s="262"/>
      <c r="M511" s="262"/>
      <c r="N511" s="274" t="s">
        <v>240</v>
      </c>
      <c r="O511" s="275"/>
      <c r="P511" s="303"/>
      <c r="Q511" s="275"/>
    </row>
    <row r="512">
      <c r="E512" s="266"/>
      <c r="F512" s="278"/>
      <c r="G512" s="279"/>
      <c r="H512" s="304" t="s">
        <v>246</v>
      </c>
      <c r="I512" s="271" t="s">
        <v>239</v>
      </c>
      <c r="J512" s="270"/>
      <c r="K512" s="271">
        <f t="shared" ref="K512:M512" si="92">K510/SHARDING(K511)</f>
        <v>2048</v>
      </c>
      <c r="L512" s="271">
        <f t="shared" si="92"/>
        <v>1</v>
      </c>
      <c r="M512" s="271">
        <f t="shared" si="92"/>
        <v>7168</v>
      </c>
      <c r="N512" s="271" t="s">
        <v>240</v>
      </c>
      <c r="O512" s="280"/>
      <c r="P512" s="440">
        <f>SIZEOF_IN_MIB(J512:M512, O509)</f>
        <v>14</v>
      </c>
      <c r="Q512" s="280"/>
    </row>
    <row r="513">
      <c r="E513" s="266"/>
      <c r="F513" s="657" t="s">
        <v>253</v>
      </c>
      <c r="G513" s="260"/>
      <c r="H513" s="534" t="s">
        <v>238</v>
      </c>
      <c r="I513" s="274" t="s">
        <v>239</v>
      </c>
      <c r="J513" s="261"/>
      <c r="K513" s="222"/>
      <c r="L513" s="262" t="s">
        <v>125</v>
      </c>
      <c r="M513" s="425" t="s">
        <v>129</v>
      </c>
      <c r="N513" s="274" t="s">
        <v>240</v>
      </c>
      <c r="O513" s="263" t="s">
        <v>127</v>
      </c>
      <c r="P513" s="303"/>
      <c r="Q513" s="263" t="b">
        <v>0</v>
      </c>
    </row>
    <row r="514">
      <c r="E514" s="266"/>
      <c r="F514" s="267"/>
      <c r="G514" s="268"/>
      <c r="H514" s="304" t="s">
        <v>242</v>
      </c>
      <c r="I514" s="271" t="s">
        <v>239</v>
      </c>
      <c r="J514" s="270"/>
      <c r="K514" s="324">
        <v>2.0</v>
      </c>
      <c r="L514" s="271">
        <f t="shared" ref="L514:M514" si="93">PARAMS(L513)</f>
        <v>7168</v>
      </c>
      <c r="M514" s="271">
        <f t="shared" si="93"/>
        <v>2048</v>
      </c>
      <c r="N514" s="271" t="s">
        <v>240</v>
      </c>
      <c r="O514" s="272"/>
      <c r="P514" s="440">
        <f>SIZEOF_IN_MIB(J514:M514, O513)</f>
        <v>14</v>
      </c>
      <c r="Q514" s="272"/>
    </row>
    <row r="515">
      <c r="E515" s="266"/>
      <c r="F515" s="267"/>
      <c r="G515" s="268"/>
      <c r="H515" s="534" t="s">
        <v>244</v>
      </c>
      <c r="I515" s="274" t="s">
        <v>239</v>
      </c>
      <c r="J515" s="261"/>
      <c r="K515" s="222"/>
      <c r="L515" s="262"/>
      <c r="M515" s="262"/>
      <c r="N515" s="274" t="s">
        <v>240</v>
      </c>
      <c r="O515" s="275"/>
      <c r="P515" s="303"/>
      <c r="Q515" s="275"/>
    </row>
    <row r="516">
      <c r="E516" s="266"/>
      <c r="F516" s="278"/>
      <c r="G516" s="279"/>
      <c r="H516" s="449" t="s">
        <v>246</v>
      </c>
      <c r="I516" s="271" t="s">
        <v>239</v>
      </c>
      <c r="J516" s="270"/>
      <c r="K516" s="324">
        <v>2.0</v>
      </c>
      <c r="L516" s="271">
        <f t="shared" ref="L516:M516" si="94">L514/SHARDING(L515)</f>
        <v>7168</v>
      </c>
      <c r="M516" s="271">
        <f t="shared" si="94"/>
        <v>2048</v>
      </c>
      <c r="N516" s="271" t="s">
        <v>240</v>
      </c>
      <c r="O516" s="280"/>
      <c r="P516" s="440">
        <f>SIZEOF_IN_MIB(J516:M516, O513)</f>
        <v>14</v>
      </c>
      <c r="Q516" s="280"/>
    </row>
    <row r="517">
      <c r="E517" s="266"/>
      <c r="F517" s="657" t="s">
        <v>257</v>
      </c>
      <c r="G517" s="260"/>
      <c r="H517" s="534" t="s">
        <v>238</v>
      </c>
      <c r="I517" s="274" t="s">
        <v>239</v>
      </c>
      <c r="J517" s="261"/>
      <c r="K517" s="262" t="s">
        <v>40</v>
      </c>
      <c r="L517" s="262" t="s">
        <v>38</v>
      </c>
      <c r="M517" s="262" t="s">
        <v>129</v>
      </c>
      <c r="N517" s="274" t="s">
        <v>240</v>
      </c>
      <c r="O517" s="658" t="s">
        <v>82</v>
      </c>
      <c r="P517" s="303"/>
      <c r="Q517" s="263" t="b">
        <v>0</v>
      </c>
    </row>
    <row r="518">
      <c r="E518" s="266"/>
      <c r="F518" s="267"/>
      <c r="G518" s="268"/>
      <c r="H518" s="304" t="s">
        <v>242</v>
      </c>
      <c r="I518" s="271" t="s">
        <v>239</v>
      </c>
      <c r="J518" s="269">
        <v>2.0</v>
      </c>
      <c r="K518" s="271">
        <f t="shared" ref="K518:M518" si="95">PARAMS(K517)</f>
        <v>4096</v>
      </c>
      <c r="L518" s="271">
        <f t="shared" si="95"/>
        <v>1</v>
      </c>
      <c r="M518" s="271">
        <f t="shared" si="95"/>
        <v>2048</v>
      </c>
      <c r="N518" s="271" t="s">
        <v>240</v>
      </c>
      <c r="O518" s="272"/>
      <c r="P518" s="440">
        <f>SIZEOF_IN_MIB(J518:M518, O517)</f>
        <v>32</v>
      </c>
      <c r="Q518" s="272"/>
    </row>
    <row r="519">
      <c r="E519" s="266"/>
      <c r="F519" s="267"/>
      <c r="G519" s="268"/>
      <c r="H519" s="534" t="s">
        <v>244</v>
      </c>
      <c r="I519" s="274" t="s">
        <v>239</v>
      </c>
      <c r="J519" s="261"/>
      <c r="K519" s="262" t="s">
        <v>33</v>
      </c>
      <c r="L519" s="262"/>
      <c r="M519" s="274"/>
      <c r="N519" s="274" t="s">
        <v>240</v>
      </c>
      <c r="O519" s="275"/>
      <c r="P519" s="303"/>
      <c r="Q519" s="275"/>
    </row>
    <row r="520">
      <c r="E520" s="266"/>
      <c r="F520" s="278"/>
      <c r="G520" s="279"/>
      <c r="H520" s="449" t="s">
        <v>246</v>
      </c>
      <c r="I520" s="271" t="s">
        <v>239</v>
      </c>
      <c r="J520" s="269">
        <v>2.0</v>
      </c>
      <c r="K520" s="271">
        <f t="shared" ref="K520:M520" si="96">K518/SHARDING(K519)</f>
        <v>2048</v>
      </c>
      <c r="L520" s="271">
        <f t="shared" si="96"/>
        <v>1</v>
      </c>
      <c r="M520" s="271">
        <f t="shared" si="96"/>
        <v>2048</v>
      </c>
      <c r="N520" s="271" t="s">
        <v>240</v>
      </c>
      <c r="O520" s="280"/>
      <c r="P520" s="440">
        <f>SIZEOF_IN_MIB(J520:M520, O517)</f>
        <v>16</v>
      </c>
      <c r="Q520" s="280"/>
    </row>
    <row r="521">
      <c r="E521" s="266"/>
      <c r="F521" s="297" t="s">
        <v>293</v>
      </c>
      <c r="G521" s="533"/>
      <c r="H521" s="659"/>
      <c r="I521" s="261"/>
      <c r="J521" s="261"/>
      <c r="K521" s="261"/>
      <c r="L521" s="274"/>
      <c r="M521" s="274"/>
      <c r="N521" s="274"/>
      <c r="O521" s="261"/>
      <c r="P521" s="303"/>
      <c r="Q521" s="660"/>
    </row>
    <row r="522">
      <c r="E522" s="266"/>
      <c r="F522" s="277"/>
      <c r="G522" s="600" t="s">
        <v>298</v>
      </c>
      <c r="H522" s="661"/>
      <c r="I522" s="419"/>
      <c r="J522" s="270"/>
      <c r="K522" s="270"/>
      <c r="L522" s="271"/>
      <c r="M522" s="271"/>
      <c r="N522" s="271"/>
      <c r="O522" s="270"/>
      <c r="P522" s="440"/>
      <c r="Q522" s="477"/>
    </row>
    <row r="523">
      <c r="E523" s="266"/>
      <c r="F523" s="662" t="s">
        <v>285</v>
      </c>
      <c r="G523" s="533" t="s">
        <v>286</v>
      </c>
      <c r="H523" s="595" t="str">
        <f>VLOOKUP(O509&amp;","&amp;O513,$T$3:$W$12,4, FALSE)</f>
        <v>fp8</v>
      </c>
      <c r="I523" s="386"/>
      <c r="J523" s="380"/>
      <c r="K523" s="380"/>
      <c r="L523" s="381"/>
      <c r="M523" s="381"/>
      <c r="N523" s="381"/>
      <c r="O523" s="380"/>
      <c r="P523" s="394"/>
      <c r="Q523" s="172"/>
    </row>
    <row r="524">
      <c r="E524" s="266"/>
      <c r="F524" s="266"/>
      <c r="G524" s="595" t="s">
        <v>299</v>
      </c>
      <c r="H524" s="599" t="str">
        <f>CALCULATE_FLOPS(J512:M512,J516:M516,M516,L516,H523)</f>
        <v>#N/A</v>
      </c>
      <c r="I524" s="386"/>
      <c r="J524" s="380"/>
      <c r="K524" s="380"/>
      <c r="L524" s="381"/>
      <c r="M524" s="381"/>
      <c r="N524" s="381"/>
      <c r="O524" s="380"/>
      <c r="P524" s="394"/>
      <c r="Q524" s="172"/>
    </row>
    <row r="525">
      <c r="E525" s="266"/>
      <c r="F525" s="277"/>
      <c r="G525" s="600" t="s">
        <v>288</v>
      </c>
      <c r="H525" s="663" t="str">
        <f>COMPUTE_TIME_MS(H524, H523)</f>
        <v>#N/A</v>
      </c>
      <c r="I525" s="390"/>
      <c r="J525" s="391"/>
      <c r="K525" s="391"/>
      <c r="L525" s="392"/>
      <c r="M525" s="392"/>
      <c r="N525" s="392"/>
      <c r="O525" s="391"/>
      <c r="P525" s="602"/>
      <c r="Q525" s="172"/>
    </row>
    <row r="526">
      <c r="E526" s="266"/>
      <c r="F526" s="662" t="s">
        <v>289</v>
      </c>
      <c r="G526" s="595" t="s">
        <v>290</v>
      </c>
      <c r="H526" s="603">
        <f>IF(Q509,0,P512)+IF(Q513,0,P516)+IF(Q517,0,P520)</f>
        <v>44</v>
      </c>
      <c r="I526" s="380"/>
      <c r="J526" s="380"/>
      <c r="K526" s="380"/>
      <c r="L526" s="381"/>
      <c r="M526" s="381"/>
      <c r="N526" s="381"/>
      <c r="O526" s="380"/>
      <c r="P526" s="394"/>
      <c r="Q526" s="172"/>
    </row>
    <row r="527">
      <c r="E527" s="277"/>
      <c r="F527" s="277"/>
      <c r="G527" s="604" t="s">
        <v>291</v>
      </c>
      <c r="H527" s="664" t="str">
        <f>HBM_TIME_MS(H526)</f>
        <v>#N/A</v>
      </c>
      <c r="I527" s="391"/>
      <c r="J527" s="391"/>
      <c r="K527" s="391"/>
      <c r="L527" s="392"/>
      <c r="M527" s="392"/>
      <c r="N527" s="392"/>
      <c r="O527" s="391"/>
      <c r="P527" s="602"/>
      <c r="Q527" s="172"/>
    </row>
    <row r="528">
      <c r="E528" s="258" t="s">
        <v>388</v>
      </c>
      <c r="F528" s="656" t="s">
        <v>249</v>
      </c>
      <c r="G528" s="260"/>
      <c r="H528" s="463" t="s">
        <v>238</v>
      </c>
      <c r="I528" s="261" t="s">
        <v>239</v>
      </c>
      <c r="J528" s="331"/>
      <c r="K528" s="665" t="s">
        <v>40</v>
      </c>
      <c r="L528" s="665" t="s">
        <v>38</v>
      </c>
      <c r="M528" s="666" t="s">
        <v>129</v>
      </c>
      <c r="N528" s="261" t="s">
        <v>240</v>
      </c>
      <c r="O528" s="263" t="s">
        <v>63</v>
      </c>
      <c r="P528" s="303"/>
      <c r="Q528" s="263" t="b">
        <v>0</v>
      </c>
    </row>
    <row r="529">
      <c r="E529" s="266"/>
      <c r="F529" s="267"/>
      <c r="G529" s="268"/>
      <c r="H529" s="304" t="s">
        <v>242</v>
      </c>
      <c r="I529" s="270" t="s">
        <v>239</v>
      </c>
      <c r="J529" s="326"/>
      <c r="K529" s="667">
        <f t="shared" ref="K529:M529" si="97">PARAMS(K528)</f>
        <v>4096</v>
      </c>
      <c r="L529" s="668">
        <f t="shared" si="97"/>
        <v>1</v>
      </c>
      <c r="M529" s="668">
        <f t="shared" si="97"/>
        <v>2048</v>
      </c>
      <c r="N529" s="270" t="s">
        <v>240</v>
      </c>
      <c r="O529" s="272"/>
      <c r="P529" s="440">
        <f>SIZEOF_IN_MIB(J529:M529, O528)</f>
        <v>8</v>
      </c>
      <c r="Q529" s="272"/>
    </row>
    <row r="530">
      <c r="E530" s="266"/>
      <c r="F530" s="267"/>
      <c r="G530" s="268"/>
      <c r="H530" s="534" t="s">
        <v>244</v>
      </c>
      <c r="I530" s="274" t="s">
        <v>239</v>
      </c>
      <c r="J530" s="330"/>
      <c r="K530" s="665" t="s">
        <v>33</v>
      </c>
      <c r="L530" s="331"/>
      <c r="M530" s="331"/>
      <c r="N530" s="274" t="s">
        <v>240</v>
      </c>
      <c r="O530" s="275"/>
      <c r="P530" s="303"/>
      <c r="Q530" s="275"/>
    </row>
    <row r="531">
      <c r="E531" s="266"/>
      <c r="F531" s="278"/>
      <c r="G531" s="279"/>
      <c r="H531" s="304" t="s">
        <v>246</v>
      </c>
      <c r="I531" s="271" t="s">
        <v>239</v>
      </c>
      <c r="J531" s="325"/>
      <c r="K531" s="670">
        <f t="shared" ref="K531:M531" si="98">K529/SHARDING(K530)</f>
        <v>2048</v>
      </c>
      <c r="L531" s="670">
        <f t="shared" si="98"/>
        <v>1</v>
      </c>
      <c r="M531" s="670">
        <f t="shared" si="98"/>
        <v>2048</v>
      </c>
      <c r="N531" s="271" t="s">
        <v>240</v>
      </c>
      <c r="O531" s="280"/>
      <c r="P531" s="440">
        <f>SIZEOF_IN_MIB(J531:M531, O528)</f>
        <v>4</v>
      </c>
      <c r="Q531" s="280"/>
    </row>
    <row r="532">
      <c r="E532" s="266"/>
      <c r="F532" s="657" t="s">
        <v>253</v>
      </c>
      <c r="G532" s="260"/>
      <c r="H532" s="534" t="s">
        <v>238</v>
      </c>
      <c r="I532" s="274" t="s">
        <v>239</v>
      </c>
      <c r="J532" s="330"/>
      <c r="K532" s="317"/>
      <c r="L532" s="665" t="s">
        <v>129</v>
      </c>
      <c r="M532" s="666" t="s">
        <v>125</v>
      </c>
      <c r="N532" s="274" t="s">
        <v>240</v>
      </c>
      <c r="O532" s="263" t="s">
        <v>127</v>
      </c>
      <c r="P532" s="303"/>
      <c r="Q532" s="263" t="b">
        <v>0</v>
      </c>
    </row>
    <row r="533">
      <c r="E533" s="266"/>
      <c r="F533" s="267"/>
      <c r="G533" s="268"/>
      <c r="H533" s="304" t="s">
        <v>242</v>
      </c>
      <c r="I533" s="271" t="s">
        <v>239</v>
      </c>
      <c r="J533" s="325"/>
      <c r="K533" s="314"/>
      <c r="L533" s="670">
        <f t="shared" ref="L533:M533" si="99">PARAMS(L532)</f>
        <v>2048</v>
      </c>
      <c r="M533" s="670">
        <f t="shared" si="99"/>
        <v>7168</v>
      </c>
      <c r="N533" s="271" t="s">
        <v>240</v>
      </c>
      <c r="O533" s="272"/>
      <c r="P533" s="440">
        <f>SIZEOF_IN_MIB(J533:M533, O532)</f>
        <v>7</v>
      </c>
      <c r="Q533" s="272"/>
    </row>
    <row r="534">
      <c r="E534" s="266"/>
      <c r="F534" s="267"/>
      <c r="G534" s="268"/>
      <c r="H534" s="534" t="s">
        <v>244</v>
      </c>
      <c r="I534" s="274" t="s">
        <v>239</v>
      </c>
      <c r="J534" s="330"/>
      <c r="K534" s="317"/>
      <c r="L534" s="331"/>
      <c r="M534" s="331"/>
      <c r="N534" s="274" t="s">
        <v>240</v>
      </c>
      <c r="O534" s="275"/>
      <c r="P534" s="303"/>
      <c r="Q534" s="275"/>
    </row>
    <row r="535">
      <c r="E535" s="266"/>
      <c r="F535" s="278"/>
      <c r="G535" s="279"/>
      <c r="H535" s="449" t="s">
        <v>246</v>
      </c>
      <c r="I535" s="271" t="s">
        <v>239</v>
      </c>
      <c r="J535" s="325"/>
      <c r="K535" s="314"/>
      <c r="L535" s="670">
        <f t="shared" ref="L535:M535" si="100">L533/SHARDING(L534)</f>
        <v>2048</v>
      </c>
      <c r="M535" s="670">
        <f t="shared" si="100"/>
        <v>7168</v>
      </c>
      <c r="N535" s="271" t="s">
        <v>240</v>
      </c>
      <c r="O535" s="280"/>
      <c r="P535" s="440">
        <f>SIZEOF_IN_MIB(J535:M535, O532)</f>
        <v>7</v>
      </c>
      <c r="Q535" s="280"/>
    </row>
    <row r="536">
      <c r="E536" s="266"/>
      <c r="F536" s="657" t="s">
        <v>257</v>
      </c>
      <c r="G536" s="260"/>
      <c r="H536" s="534" t="s">
        <v>238</v>
      </c>
      <c r="I536" s="274" t="s">
        <v>239</v>
      </c>
      <c r="J536" s="330"/>
      <c r="K536" s="665" t="s">
        <v>40</v>
      </c>
      <c r="L536" s="665" t="s">
        <v>38</v>
      </c>
      <c r="M536" s="665" t="s">
        <v>125</v>
      </c>
      <c r="N536" s="274" t="s">
        <v>240</v>
      </c>
      <c r="O536" s="658" t="s">
        <v>82</v>
      </c>
      <c r="P536" s="303"/>
      <c r="Q536" s="263" t="b">
        <v>0</v>
      </c>
    </row>
    <row r="537">
      <c r="E537" s="266"/>
      <c r="F537" s="267"/>
      <c r="G537" s="268"/>
      <c r="H537" s="304" t="s">
        <v>242</v>
      </c>
      <c r="I537" s="271" t="s">
        <v>239</v>
      </c>
      <c r="J537" s="326"/>
      <c r="K537" s="667">
        <f t="shared" ref="K537:M537" si="101">PARAMS(K536)</f>
        <v>4096</v>
      </c>
      <c r="L537" s="670">
        <f t="shared" si="101"/>
        <v>1</v>
      </c>
      <c r="M537" s="670">
        <f t="shared" si="101"/>
        <v>7168</v>
      </c>
      <c r="N537" s="271" t="s">
        <v>240</v>
      </c>
      <c r="O537" s="272"/>
      <c r="P537" s="440">
        <f>SIZEOF_IN_MIB(J537:M537, O536)</f>
        <v>56</v>
      </c>
      <c r="Q537" s="272"/>
    </row>
    <row r="538">
      <c r="E538" s="266"/>
      <c r="F538" s="267"/>
      <c r="G538" s="268"/>
      <c r="H538" s="534" t="s">
        <v>244</v>
      </c>
      <c r="I538" s="274" t="s">
        <v>239</v>
      </c>
      <c r="J538" s="330"/>
      <c r="K538" s="665" t="s">
        <v>33</v>
      </c>
      <c r="L538" s="331"/>
      <c r="M538" s="331"/>
      <c r="N538" s="274" t="s">
        <v>240</v>
      </c>
      <c r="O538" s="275"/>
      <c r="P538" s="303"/>
      <c r="Q538" s="275"/>
    </row>
    <row r="539">
      <c r="E539" s="266"/>
      <c r="F539" s="278"/>
      <c r="G539" s="279"/>
      <c r="H539" s="449" t="s">
        <v>246</v>
      </c>
      <c r="I539" s="271" t="s">
        <v>239</v>
      </c>
      <c r="J539" s="326"/>
      <c r="K539" s="670">
        <f t="shared" ref="K539:M539" si="102">K537/SHARDING(K538)</f>
        <v>2048</v>
      </c>
      <c r="L539" s="670">
        <f t="shared" si="102"/>
        <v>1</v>
      </c>
      <c r="M539" s="670">
        <f t="shared" si="102"/>
        <v>7168</v>
      </c>
      <c r="N539" s="271" t="s">
        <v>240</v>
      </c>
      <c r="O539" s="280"/>
      <c r="P539" s="440">
        <f>SIZEOF_IN_MIB(J539:M539, O536)</f>
        <v>28</v>
      </c>
      <c r="Q539" s="280"/>
    </row>
    <row r="540">
      <c r="E540" s="266"/>
      <c r="F540" s="297" t="s">
        <v>293</v>
      </c>
      <c r="G540" s="533"/>
      <c r="H540" s="659"/>
      <c r="I540" s="261"/>
      <c r="J540" s="261"/>
      <c r="K540" s="261"/>
      <c r="L540" s="274"/>
      <c r="M540" s="274"/>
      <c r="N540" s="274"/>
      <c r="O540" s="261"/>
      <c r="P540" s="303"/>
      <c r="Q540" s="660"/>
    </row>
    <row r="541">
      <c r="E541" s="266"/>
      <c r="F541" s="277"/>
      <c r="G541" s="600" t="s">
        <v>298</v>
      </c>
      <c r="H541" s="661"/>
      <c r="I541" s="419"/>
      <c r="J541" s="270"/>
      <c r="K541" s="270"/>
      <c r="L541" s="271"/>
      <c r="M541" s="271"/>
      <c r="N541" s="271"/>
      <c r="O541" s="270"/>
      <c r="P541" s="440"/>
      <c r="Q541" s="477"/>
    </row>
    <row r="542">
      <c r="E542" s="266"/>
      <c r="F542" s="662" t="s">
        <v>285</v>
      </c>
      <c r="G542" s="533" t="s">
        <v>286</v>
      </c>
      <c r="H542" s="595" t="str">
        <f>VLOOKUP(O528&amp;","&amp;O532,$T$3:$W$12,4, FALSE)</f>
        <v>fp8</v>
      </c>
      <c r="I542" s="386"/>
      <c r="J542" s="380"/>
      <c r="K542" s="380"/>
      <c r="L542" s="381"/>
      <c r="M542" s="381"/>
      <c r="N542" s="381"/>
      <c r="O542" s="380"/>
      <c r="P542" s="394"/>
      <c r="Q542" s="172"/>
    </row>
    <row r="543">
      <c r="E543" s="266"/>
      <c r="F543" s="266"/>
      <c r="G543" s="595" t="s">
        <v>299</v>
      </c>
      <c r="H543" s="599" t="str">
        <f>CALCULATE_FLOPS(J531:M531,J535:M535,M535,L535,H542)</f>
        <v>#N/A</v>
      </c>
      <c r="I543" s="386"/>
      <c r="J543" s="380"/>
      <c r="K543" s="380"/>
      <c r="L543" s="381"/>
      <c r="M543" s="381"/>
      <c r="N543" s="381"/>
      <c r="O543" s="380"/>
      <c r="P543" s="394"/>
      <c r="Q543" s="172"/>
    </row>
    <row r="544">
      <c r="E544" s="266"/>
      <c r="F544" s="277"/>
      <c r="G544" s="600" t="s">
        <v>288</v>
      </c>
      <c r="H544" s="663" t="str">
        <f>COMPUTE_TIME_MS(H543, H542)</f>
        <v>#N/A</v>
      </c>
      <c r="I544" s="390"/>
      <c r="J544" s="391"/>
      <c r="K544" s="391"/>
      <c r="L544" s="392"/>
      <c r="M544" s="392"/>
      <c r="N544" s="392"/>
      <c r="O544" s="391"/>
      <c r="P544" s="602"/>
      <c r="Q544" s="172"/>
    </row>
    <row r="545">
      <c r="E545" s="266"/>
      <c r="F545" s="662" t="s">
        <v>289</v>
      </c>
      <c r="G545" s="595" t="s">
        <v>290</v>
      </c>
      <c r="H545" s="603">
        <f>IF(Q528,0,P531)+IF(Q532,0,P535)+IF(Q536,0,P539)</f>
        <v>39</v>
      </c>
      <c r="I545" s="380"/>
      <c r="J545" s="380"/>
      <c r="K545" s="380"/>
      <c r="L545" s="381"/>
      <c r="M545" s="381"/>
      <c r="N545" s="381"/>
      <c r="O545" s="380"/>
      <c r="P545" s="394"/>
      <c r="Q545" s="172"/>
    </row>
    <row r="546">
      <c r="E546" s="277"/>
      <c r="F546" s="277"/>
      <c r="G546" s="604" t="s">
        <v>291</v>
      </c>
      <c r="H546" s="664" t="str">
        <f>HBM_TIME_MS(H545)</f>
        <v>#N/A</v>
      </c>
      <c r="I546" s="391"/>
      <c r="J546" s="391"/>
      <c r="K546" s="391"/>
      <c r="L546" s="392"/>
      <c r="M546" s="392"/>
      <c r="N546" s="392"/>
      <c r="O546" s="391"/>
      <c r="P546" s="602"/>
      <c r="Q546" s="172"/>
    </row>
    <row r="547">
      <c r="P547" s="147"/>
    </row>
    <row r="548">
      <c r="P548" s="147"/>
    </row>
    <row r="549">
      <c r="P549" s="147"/>
    </row>
    <row r="550">
      <c r="P550" s="147"/>
    </row>
    <row r="551">
      <c r="P551" s="147"/>
    </row>
    <row r="552">
      <c r="P552" s="147"/>
    </row>
    <row r="553">
      <c r="P553" s="147"/>
    </row>
    <row r="554">
      <c r="P554" s="147"/>
    </row>
    <row r="555">
      <c r="P555" s="147"/>
    </row>
    <row r="556">
      <c r="P556" s="147"/>
    </row>
    <row r="557">
      <c r="P557" s="147"/>
    </row>
    <row r="558">
      <c r="P558" s="147"/>
    </row>
    <row r="559">
      <c r="P559" s="147"/>
    </row>
    <row r="560">
      <c r="P560" s="147"/>
    </row>
    <row r="561">
      <c r="P561" s="147"/>
    </row>
    <row r="562">
      <c r="P562" s="147"/>
    </row>
    <row r="563">
      <c r="P563" s="147"/>
    </row>
    <row r="564">
      <c r="P564" s="147"/>
    </row>
    <row r="565">
      <c r="P565" s="147"/>
    </row>
    <row r="566">
      <c r="P566" s="147"/>
    </row>
    <row r="567">
      <c r="P567" s="147"/>
    </row>
    <row r="568">
      <c r="P568" s="147"/>
    </row>
    <row r="569">
      <c r="P569" s="147"/>
    </row>
    <row r="570">
      <c r="P570" s="147"/>
    </row>
    <row r="571">
      <c r="P571" s="147"/>
    </row>
    <row r="572">
      <c r="P572" s="147"/>
    </row>
    <row r="573">
      <c r="P573" s="147"/>
    </row>
    <row r="574">
      <c r="P574" s="147"/>
    </row>
    <row r="575">
      <c r="P575" s="147"/>
    </row>
    <row r="576">
      <c r="P576" s="147"/>
    </row>
    <row r="577">
      <c r="P577" s="147"/>
    </row>
    <row r="578">
      <c r="P578" s="147"/>
    </row>
    <row r="579">
      <c r="P579" s="147"/>
    </row>
    <row r="580">
      <c r="P580" s="147"/>
    </row>
    <row r="581">
      <c r="P581" s="147"/>
    </row>
    <row r="582">
      <c r="P582" s="147"/>
    </row>
    <row r="583">
      <c r="P583" s="147"/>
    </row>
    <row r="584">
      <c r="P584" s="147"/>
    </row>
    <row r="585">
      <c r="P585" s="147"/>
    </row>
    <row r="586">
      <c r="P586" s="147"/>
    </row>
    <row r="587">
      <c r="P587" s="147"/>
    </row>
    <row r="588">
      <c r="P588" s="147"/>
    </row>
    <row r="589">
      <c r="P589" s="147"/>
    </row>
    <row r="590">
      <c r="P590" s="147"/>
    </row>
    <row r="591">
      <c r="P591" s="147"/>
    </row>
    <row r="592">
      <c r="P592" s="147"/>
    </row>
    <row r="593">
      <c r="P593" s="147"/>
    </row>
    <row r="594">
      <c r="P594" s="147"/>
    </row>
    <row r="595">
      <c r="P595" s="147"/>
    </row>
    <row r="596">
      <c r="P596" s="147"/>
    </row>
    <row r="597">
      <c r="P597" s="147"/>
    </row>
    <row r="598">
      <c r="P598" s="147"/>
    </row>
    <row r="599">
      <c r="P599" s="147"/>
    </row>
    <row r="600">
      <c r="P600" s="147"/>
    </row>
    <row r="601">
      <c r="P601" s="147"/>
    </row>
    <row r="602">
      <c r="P602" s="147"/>
    </row>
    <row r="603">
      <c r="P603" s="147"/>
    </row>
    <row r="604">
      <c r="P604" s="147"/>
    </row>
    <row r="605">
      <c r="P605" s="147"/>
    </row>
    <row r="606">
      <c r="P606" s="147"/>
    </row>
    <row r="607">
      <c r="P607" s="147"/>
    </row>
    <row r="608">
      <c r="P608" s="147"/>
    </row>
    <row r="609">
      <c r="P609" s="147"/>
    </row>
    <row r="610">
      <c r="P610" s="147"/>
    </row>
    <row r="611">
      <c r="P611" s="147"/>
    </row>
    <row r="612">
      <c r="P612" s="147"/>
    </row>
    <row r="613">
      <c r="P613" s="147"/>
    </row>
    <row r="614">
      <c r="P614" s="147"/>
    </row>
    <row r="615">
      <c r="P615" s="147"/>
    </row>
    <row r="616">
      <c r="P616" s="147"/>
    </row>
    <row r="617">
      <c r="P617" s="147"/>
    </row>
    <row r="618">
      <c r="P618" s="147"/>
    </row>
    <row r="619">
      <c r="P619" s="147"/>
    </row>
    <row r="620">
      <c r="P620" s="147"/>
    </row>
    <row r="621">
      <c r="P621" s="147"/>
    </row>
    <row r="622">
      <c r="P622" s="147"/>
    </row>
    <row r="623">
      <c r="P623" s="147"/>
    </row>
    <row r="624">
      <c r="P624" s="147"/>
    </row>
    <row r="625">
      <c r="P625" s="147"/>
    </row>
    <row r="626">
      <c r="P626" s="147"/>
    </row>
    <row r="627">
      <c r="P627" s="147"/>
    </row>
    <row r="628">
      <c r="P628" s="147"/>
    </row>
    <row r="629">
      <c r="P629" s="147"/>
    </row>
    <row r="630">
      <c r="P630" s="147"/>
    </row>
    <row r="631">
      <c r="P631" s="147"/>
    </row>
    <row r="632">
      <c r="P632" s="147"/>
    </row>
    <row r="633">
      <c r="P633" s="147"/>
    </row>
    <row r="634">
      <c r="P634" s="147"/>
    </row>
    <row r="635">
      <c r="P635" s="147"/>
    </row>
    <row r="636">
      <c r="P636" s="147"/>
    </row>
    <row r="637">
      <c r="P637" s="147"/>
    </row>
    <row r="638">
      <c r="P638" s="147"/>
    </row>
    <row r="639">
      <c r="P639" s="147"/>
    </row>
    <row r="640">
      <c r="P640" s="147"/>
    </row>
    <row r="641">
      <c r="P641" s="147"/>
    </row>
    <row r="642">
      <c r="P642" s="147"/>
    </row>
    <row r="643">
      <c r="P643" s="147"/>
    </row>
    <row r="644">
      <c r="P644" s="147"/>
    </row>
    <row r="645">
      <c r="P645" s="147"/>
    </row>
    <row r="646">
      <c r="P646" s="147"/>
    </row>
    <row r="647">
      <c r="P647" s="147"/>
    </row>
    <row r="648">
      <c r="P648" s="147"/>
    </row>
    <row r="649">
      <c r="P649" s="147"/>
    </row>
    <row r="650">
      <c r="P650" s="147"/>
    </row>
    <row r="651">
      <c r="P651" s="147"/>
    </row>
    <row r="652">
      <c r="P652" s="147"/>
    </row>
    <row r="653">
      <c r="P653" s="147"/>
    </row>
    <row r="654">
      <c r="P654" s="147"/>
    </row>
    <row r="655">
      <c r="P655" s="147"/>
    </row>
    <row r="656">
      <c r="P656" s="147"/>
    </row>
    <row r="657">
      <c r="P657" s="147"/>
    </row>
    <row r="658">
      <c r="P658" s="147"/>
    </row>
    <row r="659">
      <c r="P659" s="147"/>
    </row>
    <row r="660">
      <c r="P660" s="147"/>
    </row>
    <row r="661">
      <c r="P661" s="147"/>
    </row>
    <row r="662">
      <c r="P662" s="147"/>
    </row>
    <row r="663">
      <c r="P663" s="147"/>
    </row>
    <row r="664">
      <c r="P664" s="147"/>
    </row>
    <row r="665">
      <c r="P665" s="147"/>
    </row>
    <row r="666">
      <c r="P666" s="147"/>
    </row>
    <row r="667">
      <c r="P667" s="147"/>
    </row>
    <row r="668">
      <c r="P668" s="147"/>
    </row>
    <row r="669">
      <c r="P669" s="147"/>
    </row>
    <row r="670">
      <c r="P670" s="147"/>
    </row>
    <row r="671">
      <c r="P671" s="147"/>
    </row>
    <row r="672">
      <c r="P672" s="147"/>
    </row>
    <row r="673">
      <c r="P673" s="147"/>
    </row>
    <row r="674">
      <c r="P674" s="147"/>
    </row>
    <row r="675">
      <c r="P675" s="147"/>
    </row>
    <row r="676">
      <c r="P676" s="147"/>
    </row>
    <row r="677">
      <c r="P677" s="147"/>
    </row>
    <row r="678">
      <c r="P678" s="147"/>
    </row>
    <row r="679">
      <c r="P679" s="147"/>
    </row>
    <row r="680">
      <c r="P680" s="147"/>
    </row>
    <row r="681">
      <c r="P681" s="147"/>
    </row>
    <row r="682">
      <c r="P682" s="147"/>
    </row>
    <row r="683">
      <c r="P683" s="147"/>
    </row>
    <row r="684">
      <c r="P684" s="147"/>
    </row>
    <row r="685">
      <c r="P685" s="147"/>
    </row>
    <row r="686">
      <c r="P686" s="147"/>
    </row>
    <row r="687">
      <c r="P687" s="147"/>
    </row>
    <row r="688">
      <c r="P688" s="147"/>
    </row>
    <row r="689">
      <c r="P689" s="147"/>
    </row>
    <row r="690">
      <c r="P690" s="147"/>
    </row>
    <row r="691">
      <c r="P691" s="147"/>
    </row>
    <row r="692">
      <c r="P692" s="147"/>
    </row>
    <row r="693">
      <c r="P693" s="147"/>
    </row>
    <row r="694">
      <c r="P694" s="147"/>
    </row>
    <row r="695">
      <c r="P695" s="147"/>
    </row>
    <row r="696">
      <c r="P696" s="147"/>
    </row>
    <row r="697">
      <c r="P697" s="147"/>
    </row>
    <row r="698">
      <c r="P698" s="147"/>
    </row>
    <row r="699">
      <c r="P699" s="147"/>
    </row>
    <row r="700">
      <c r="P700" s="147"/>
    </row>
    <row r="701">
      <c r="P701" s="147"/>
    </row>
    <row r="702">
      <c r="P702" s="147"/>
    </row>
    <row r="703">
      <c r="P703" s="147"/>
    </row>
    <row r="704">
      <c r="P704" s="147"/>
    </row>
    <row r="705">
      <c r="P705" s="147"/>
    </row>
    <row r="706">
      <c r="P706" s="147"/>
    </row>
    <row r="707">
      <c r="P707" s="147"/>
    </row>
    <row r="708">
      <c r="P708" s="147"/>
    </row>
    <row r="709">
      <c r="P709" s="147"/>
    </row>
    <row r="710">
      <c r="P710" s="147"/>
    </row>
    <row r="711">
      <c r="P711" s="147"/>
    </row>
    <row r="712">
      <c r="P712" s="147"/>
    </row>
    <row r="713">
      <c r="P713" s="147"/>
    </row>
    <row r="714">
      <c r="P714" s="147"/>
    </row>
    <row r="715">
      <c r="P715" s="147"/>
    </row>
    <row r="716">
      <c r="P716" s="147"/>
    </row>
    <row r="717">
      <c r="P717" s="147"/>
    </row>
    <row r="718">
      <c r="P718" s="147"/>
    </row>
    <row r="719">
      <c r="P719" s="147"/>
    </row>
    <row r="720">
      <c r="P720" s="147"/>
    </row>
    <row r="721">
      <c r="P721" s="147"/>
    </row>
    <row r="722">
      <c r="P722" s="147"/>
    </row>
    <row r="723">
      <c r="P723" s="147"/>
    </row>
    <row r="724">
      <c r="P724" s="147"/>
    </row>
    <row r="725">
      <c r="P725" s="147"/>
    </row>
    <row r="726">
      <c r="P726" s="147"/>
    </row>
    <row r="727">
      <c r="P727" s="147"/>
    </row>
    <row r="728">
      <c r="P728" s="147"/>
    </row>
    <row r="729">
      <c r="P729" s="147"/>
    </row>
    <row r="730">
      <c r="P730" s="147"/>
    </row>
    <row r="731">
      <c r="P731" s="147"/>
    </row>
    <row r="732">
      <c r="P732" s="147"/>
    </row>
    <row r="733">
      <c r="P733" s="147"/>
    </row>
    <row r="734">
      <c r="P734" s="147"/>
    </row>
    <row r="735">
      <c r="P735" s="147"/>
    </row>
    <row r="736">
      <c r="P736" s="147"/>
    </row>
    <row r="737">
      <c r="P737" s="147"/>
    </row>
    <row r="738">
      <c r="P738" s="147"/>
    </row>
    <row r="739">
      <c r="P739" s="147"/>
    </row>
    <row r="740">
      <c r="P740" s="147"/>
    </row>
    <row r="741">
      <c r="P741" s="147"/>
    </row>
    <row r="742">
      <c r="P742" s="147"/>
    </row>
    <row r="743">
      <c r="P743" s="147"/>
    </row>
    <row r="744">
      <c r="P744" s="147"/>
    </row>
    <row r="745">
      <c r="P745" s="147"/>
    </row>
    <row r="746">
      <c r="P746" s="147"/>
    </row>
    <row r="747">
      <c r="P747" s="147"/>
    </row>
    <row r="748">
      <c r="P748" s="147"/>
    </row>
    <row r="749">
      <c r="P749" s="147"/>
    </row>
    <row r="750">
      <c r="P750" s="147"/>
    </row>
    <row r="751">
      <c r="P751" s="147"/>
    </row>
    <row r="752">
      <c r="P752" s="147"/>
    </row>
    <row r="753">
      <c r="P753" s="147"/>
    </row>
    <row r="754">
      <c r="P754" s="147"/>
    </row>
    <row r="755">
      <c r="P755" s="147"/>
    </row>
    <row r="756">
      <c r="P756" s="147"/>
    </row>
    <row r="757">
      <c r="P757" s="147"/>
    </row>
    <row r="758">
      <c r="P758" s="147"/>
    </row>
    <row r="759">
      <c r="P759" s="147"/>
    </row>
    <row r="760">
      <c r="P760" s="147"/>
    </row>
    <row r="761">
      <c r="P761" s="147"/>
    </row>
    <row r="762">
      <c r="P762" s="147"/>
    </row>
    <row r="763">
      <c r="P763" s="147"/>
    </row>
    <row r="764">
      <c r="P764" s="147"/>
    </row>
    <row r="765">
      <c r="P765" s="147"/>
    </row>
    <row r="766">
      <c r="P766" s="147"/>
    </row>
    <row r="767">
      <c r="P767" s="147"/>
    </row>
    <row r="768">
      <c r="P768" s="147"/>
    </row>
    <row r="769">
      <c r="P769" s="147"/>
    </row>
    <row r="770">
      <c r="P770" s="147"/>
    </row>
    <row r="771">
      <c r="P771" s="147"/>
    </row>
    <row r="772">
      <c r="P772" s="147"/>
    </row>
    <row r="773">
      <c r="P773" s="147"/>
    </row>
    <row r="774">
      <c r="P774" s="147"/>
    </row>
    <row r="775">
      <c r="P775" s="147"/>
    </row>
    <row r="776">
      <c r="P776" s="147"/>
    </row>
    <row r="777">
      <c r="P777" s="147"/>
    </row>
    <row r="778">
      <c r="P778" s="147"/>
    </row>
    <row r="779">
      <c r="P779" s="147"/>
    </row>
    <row r="780">
      <c r="P780" s="147"/>
    </row>
    <row r="781">
      <c r="P781" s="147"/>
    </row>
    <row r="782">
      <c r="P782" s="147"/>
    </row>
    <row r="783">
      <c r="P783" s="147"/>
    </row>
    <row r="784">
      <c r="P784" s="147"/>
    </row>
    <row r="785">
      <c r="P785" s="147"/>
    </row>
    <row r="786">
      <c r="P786" s="147"/>
    </row>
    <row r="787">
      <c r="P787" s="147"/>
    </row>
    <row r="788">
      <c r="P788" s="147"/>
    </row>
    <row r="789">
      <c r="P789" s="147"/>
    </row>
    <row r="790">
      <c r="P790" s="147"/>
    </row>
    <row r="791">
      <c r="P791" s="147"/>
    </row>
    <row r="792">
      <c r="P792" s="147"/>
    </row>
    <row r="793">
      <c r="P793" s="147"/>
    </row>
    <row r="794">
      <c r="P794" s="147"/>
    </row>
    <row r="795">
      <c r="P795" s="147"/>
    </row>
    <row r="796">
      <c r="P796" s="147"/>
    </row>
    <row r="797">
      <c r="P797" s="147"/>
    </row>
    <row r="798">
      <c r="P798" s="147"/>
    </row>
    <row r="799">
      <c r="P799" s="147"/>
    </row>
    <row r="800">
      <c r="P800" s="147"/>
    </row>
    <row r="801">
      <c r="P801" s="147"/>
    </row>
    <row r="802">
      <c r="P802" s="147"/>
    </row>
    <row r="803">
      <c r="P803" s="147"/>
    </row>
    <row r="804">
      <c r="P804" s="147"/>
    </row>
    <row r="805">
      <c r="P805" s="147"/>
    </row>
    <row r="806">
      <c r="P806" s="147"/>
    </row>
    <row r="807">
      <c r="P807" s="147"/>
    </row>
    <row r="808">
      <c r="P808" s="147"/>
    </row>
    <row r="809">
      <c r="P809" s="147"/>
    </row>
    <row r="810">
      <c r="P810" s="147"/>
    </row>
    <row r="811">
      <c r="P811" s="147"/>
    </row>
    <row r="812">
      <c r="P812" s="147"/>
    </row>
    <row r="813">
      <c r="P813" s="147"/>
    </row>
    <row r="814">
      <c r="P814" s="147"/>
    </row>
    <row r="815">
      <c r="P815" s="147"/>
    </row>
    <row r="816">
      <c r="P816" s="147"/>
    </row>
    <row r="817">
      <c r="P817" s="147"/>
    </row>
    <row r="818">
      <c r="P818" s="147"/>
    </row>
    <row r="819">
      <c r="P819" s="147"/>
    </row>
    <row r="820">
      <c r="P820" s="147"/>
    </row>
    <row r="821">
      <c r="P821" s="147"/>
    </row>
    <row r="822">
      <c r="P822" s="147"/>
    </row>
    <row r="823">
      <c r="P823" s="147"/>
    </row>
    <row r="824">
      <c r="P824" s="147"/>
    </row>
    <row r="825">
      <c r="P825" s="147"/>
    </row>
    <row r="826">
      <c r="P826" s="147"/>
    </row>
    <row r="827">
      <c r="P827" s="147"/>
    </row>
    <row r="828">
      <c r="P828" s="147"/>
    </row>
    <row r="829">
      <c r="P829" s="147"/>
    </row>
    <row r="830">
      <c r="P830" s="147"/>
    </row>
    <row r="831">
      <c r="P831" s="147"/>
    </row>
    <row r="832">
      <c r="P832" s="147"/>
    </row>
    <row r="833">
      <c r="P833" s="147"/>
    </row>
    <row r="834">
      <c r="P834" s="147"/>
    </row>
    <row r="835">
      <c r="P835" s="147"/>
    </row>
    <row r="836">
      <c r="P836" s="147"/>
    </row>
    <row r="837">
      <c r="P837" s="147"/>
    </row>
    <row r="838">
      <c r="P838" s="147"/>
    </row>
    <row r="839">
      <c r="P839" s="147"/>
    </row>
    <row r="840">
      <c r="P840" s="147"/>
    </row>
    <row r="841">
      <c r="P841" s="147"/>
    </row>
    <row r="842">
      <c r="P842" s="147"/>
    </row>
    <row r="843">
      <c r="P843" s="147"/>
    </row>
    <row r="844">
      <c r="P844" s="147"/>
    </row>
    <row r="845">
      <c r="P845" s="147"/>
    </row>
    <row r="846">
      <c r="P846" s="147"/>
    </row>
    <row r="847">
      <c r="P847" s="147"/>
    </row>
    <row r="848">
      <c r="P848" s="147"/>
    </row>
    <row r="849">
      <c r="P849" s="147"/>
    </row>
    <row r="850">
      <c r="P850" s="147"/>
    </row>
    <row r="851">
      <c r="P851" s="147"/>
    </row>
    <row r="852">
      <c r="P852" s="147"/>
    </row>
    <row r="853">
      <c r="P853" s="147"/>
    </row>
    <row r="854">
      <c r="P854" s="147"/>
    </row>
    <row r="855">
      <c r="P855" s="147"/>
    </row>
    <row r="856">
      <c r="P856" s="147"/>
    </row>
    <row r="857">
      <c r="P857" s="147"/>
    </row>
    <row r="858">
      <c r="P858" s="147"/>
    </row>
    <row r="859">
      <c r="P859" s="147"/>
    </row>
    <row r="860">
      <c r="P860" s="147"/>
    </row>
    <row r="861">
      <c r="P861" s="147"/>
    </row>
    <row r="862">
      <c r="P862" s="147"/>
    </row>
    <row r="863">
      <c r="P863" s="147"/>
    </row>
    <row r="864">
      <c r="P864" s="147"/>
    </row>
    <row r="865">
      <c r="P865" s="147"/>
    </row>
    <row r="866">
      <c r="P866" s="147"/>
    </row>
    <row r="867">
      <c r="P867" s="147"/>
    </row>
    <row r="868">
      <c r="P868" s="147"/>
    </row>
    <row r="869">
      <c r="P869" s="147"/>
    </row>
    <row r="870">
      <c r="P870" s="147"/>
    </row>
    <row r="871">
      <c r="P871" s="147"/>
    </row>
    <row r="872">
      <c r="P872" s="147"/>
    </row>
    <row r="873">
      <c r="P873" s="147"/>
    </row>
    <row r="874">
      <c r="P874" s="147"/>
    </row>
    <row r="875">
      <c r="P875" s="147"/>
    </row>
    <row r="876">
      <c r="P876" s="147"/>
    </row>
    <row r="877">
      <c r="P877" s="147"/>
    </row>
    <row r="878">
      <c r="P878" s="147"/>
    </row>
    <row r="879">
      <c r="P879" s="147"/>
    </row>
    <row r="880">
      <c r="P880" s="147"/>
    </row>
    <row r="881">
      <c r="P881" s="147"/>
    </row>
    <row r="882">
      <c r="P882" s="147"/>
    </row>
    <row r="883">
      <c r="P883" s="147"/>
    </row>
    <row r="884">
      <c r="P884" s="147"/>
    </row>
    <row r="885">
      <c r="P885" s="147"/>
    </row>
    <row r="886">
      <c r="P886" s="147"/>
    </row>
    <row r="887">
      <c r="P887" s="147"/>
    </row>
    <row r="888">
      <c r="P888" s="147"/>
    </row>
    <row r="889">
      <c r="P889" s="147"/>
    </row>
    <row r="890">
      <c r="P890" s="147"/>
    </row>
    <row r="891">
      <c r="P891" s="147"/>
    </row>
    <row r="892">
      <c r="P892" s="147"/>
    </row>
    <row r="893">
      <c r="P893" s="147"/>
    </row>
    <row r="894">
      <c r="P894" s="147"/>
    </row>
    <row r="895">
      <c r="P895" s="147"/>
    </row>
    <row r="896">
      <c r="P896" s="147"/>
    </row>
    <row r="897">
      <c r="P897" s="147"/>
    </row>
    <row r="898">
      <c r="P898" s="147"/>
    </row>
    <row r="899">
      <c r="P899" s="147"/>
    </row>
    <row r="900">
      <c r="P900" s="147"/>
    </row>
    <row r="901">
      <c r="P901" s="147"/>
    </row>
    <row r="902">
      <c r="P902" s="147"/>
    </row>
    <row r="903">
      <c r="P903" s="147"/>
    </row>
    <row r="904">
      <c r="P904" s="147"/>
    </row>
    <row r="905">
      <c r="P905" s="147"/>
    </row>
    <row r="906">
      <c r="P906" s="147"/>
    </row>
    <row r="907">
      <c r="P907" s="147"/>
    </row>
    <row r="908">
      <c r="P908" s="147"/>
    </row>
    <row r="909">
      <c r="P909" s="147"/>
    </row>
    <row r="910">
      <c r="P910" s="147"/>
    </row>
    <row r="911">
      <c r="P911" s="147"/>
    </row>
    <row r="912">
      <c r="P912" s="147"/>
    </row>
    <row r="913">
      <c r="P913" s="147"/>
    </row>
    <row r="914">
      <c r="P914" s="147"/>
    </row>
    <row r="915">
      <c r="P915" s="147"/>
    </row>
    <row r="916">
      <c r="P916" s="147"/>
    </row>
    <row r="917">
      <c r="P917" s="147"/>
    </row>
    <row r="918">
      <c r="P918" s="147"/>
    </row>
    <row r="919">
      <c r="P919" s="147"/>
    </row>
    <row r="920">
      <c r="P920" s="147"/>
    </row>
    <row r="921">
      <c r="P921" s="147"/>
    </row>
    <row r="922">
      <c r="P922" s="147"/>
    </row>
    <row r="923">
      <c r="P923" s="147"/>
    </row>
    <row r="924">
      <c r="P924" s="147"/>
    </row>
    <row r="925">
      <c r="P925" s="147"/>
    </row>
    <row r="926">
      <c r="P926" s="147"/>
    </row>
    <row r="927">
      <c r="P927" s="147"/>
    </row>
    <row r="928">
      <c r="P928" s="147"/>
    </row>
    <row r="929">
      <c r="P929" s="147"/>
    </row>
    <row r="930">
      <c r="P930" s="147"/>
    </row>
    <row r="931">
      <c r="P931" s="147"/>
    </row>
    <row r="932">
      <c r="P932" s="147"/>
    </row>
    <row r="933">
      <c r="P933" s="147"/>
    </row>
    <row r="934">
      <c r="P934" s="147"/>
    </row>
    <row r="935">
      <c r="P935" s="147"/>
    </row>
    <row r="936">
      <c r="P936" s="147"/>
    </row>
    <row r="937">
      <c r="P937" s="147"/>
    </row>
    <row r="938">
      <c r="P938" s="147"/>
    </row>
    <row r="939">
      <c r="P939" s="147"/>
    </row>
    <row r="940">
      <c r="P940" s="147"/>
    </row>
    <row r="941">
      <c r="P941" s="147"/>
    </row>
    <row r="942">
      <c r="P942" s="147"/>
    </row>
    <row r="943">
      <c r="P943" s="147"/>
    </row>
    <row r="944">
      <c r="P944" s="147"/>
    </row>
    <row r="945">
      <c r="P945" s="147"/>
    </row>
    <row r="946">
      <c r="P946" s="147"/>
    </row>
    <row r="947">
      <c r="P947" s="147"/>
    </row>
    <row r="948">
      <c r="P948" s="147"/>
    </row>
    <row r="949">
      <c r="P949" s="147"/>
    </row>
    <row r="950">
      <c r="P950" s="147"/>
    </row>
    <row r="951">
      <c r="P951" s="147"/>
    </row>
    <row r="952">
      <c r="P952" s="147"/>
    </row>
    <row r="953">
      <c r="P953" s="147"/>
    </row>
    <row r="954">
      <c r="P954" s="147"/>
    </row>
    <row r="955">
      <c r="P955" s="147"/>
    </row>
    <row r="956">
      <c r="P956" s="147"/>
    </row>
    <row r="957">
      <c r="P957" s="147"/>
    </row>
    <row r="958">
      <c r="P958" s="147"/>
    </row>
    <row r="959">
      <c r="P959" s="147"/>
    </row>
    <row r="960">
      <c r="P960" s="147"/>
    </row>
    <row r="961">
      <c r="P961" s="147"/>
    </row>
    <row r="962">
      <c r="P962" s="147"/>
    </row>
    <row r="963">
      <c r="P963" s="147"/>
    </row>
    <row r="964">
      <c r="P964" s="147"/>
    </row>
    <row r="965">
      <c r="P965" s="147"/>
    </row>
    <row r="966">
      <c r="P966" s="147"/>
    </row>
    <row r="967">
      <c r="P967" s="147"/>
    </row>
    <row r="968">
      <c r="P968" s="147"/>
    </row>
    <row r="969">
      <c r="P969" s="147"/>
    </row>
    <row r="970">
      <c r="P970" s="147"/>
    </row>
    <row r="971">
      <c r="P971" s="147"/>
    </row>
    <row r="972">
      <c r="P972" s="147"/>
    </row>
    <row r="973">
      <c r="P973" s="147"/>
    </row>
    <row r="974">
      <c r="P974" s="147"/>
    </row>
    <row r="975">
      <c r="P975" s="147"/>
    </row>
    <row r="976">
      <c r="P976" s="147"/>
    </row>
    <row r="977">
      <c r="P977" s="147"/>
    </row>
    <row r="978">
      <c r="P978" s="147"/>
    </row>
    <row r="979">
      <c r="P979" s="147"/>
    </row>
    <row r="980">
      <c r="P980" s="147"/>
    </row>
    <row r="981">
      <c r="P981" s="147"/>
    </row>
    <row r="982">
      <c r="P982" s="147"/>
    </row>
    <row r="983">
      <c r="P983" s="147"/>
    </row>
    <row r="984">
      <c r="P984" s="147"/>
    </row>
    <row r="985">
      <c r="P985" s="147"/>
    </row>
    <row r="986">
      <c r="P986" s="147"/>
    </row>
    <row r="987">
      <c r="P987" s="147"/>
    </row>
    <row r="988">
      <c r="P988" s="147"/>
    </row>
    <row r="989">
      <c r="P989" s="147"/>
    </row>
    <row r="990">
      <c r="P990" s="147"/>
    </row>
    <row r="991">
      <c r="P991" s="147"/>
    </row>
    <row r="992">
      <c r="P992" s="147"/>
    </row>
    <row r="993">
      <c r="P993" s="147"/>
    </row>
    <row r="994">
      <c r="P994" s="147"/>
    </row>
    <row r="995">
      <c r="P995" s="147"/>
    </row>
    <row r="996">
      <c r="P996" s="147"/>
    </row>
    <row r="997">
      <c r="P997" s="147"/>
    </row>
    <row r="998">
      <c r="P998" s="147"/>
    </row>
    <row r="999">
      <c r="P999" s="147"/>
    </row>
    <row r="1000">
      <c r="P1000" s="147"/>
    </row>
    <row r="1001">
      <c r="P1001" s="147"/>
    </row>
    <row r="1002">
      <c r="P1002" s="147"/>
    </row>
    <row r="1003">
      <c r="P1003" s="147"/>
    </row>
    <row r="1004">
      <c r="P1004" s="147"/>
    </row>
    <row r="1005">
      <c r="P1005" s="147"/>
    </row>
    <row r="1006">
      <c r="P1006" s="147"/>
    </row>
    <row r="1007">
      <c r="P1007" s="147"/>
    </row>
    <row r="1008">
      <c r="P1008" s="147"/>
    </row>
    <row r="1009">
      <c r="P1009" s="147"/>
    </row>
    <row r="1010">
      <c r="P1010" s="147"/>
    </row>
    <row r="1011">
      <c r="P1011" s="147"/>
    </row>
    <row r="1012">
      <c r="P1012" s="147"/>
    </row>
    <row r="1013">
      <c r="P1013" s="147"/>
    </row>
    <row r="1014">
      <c r="P1014" s="147"/>
    </row>
    <row r="1015">
      <c r="P1015" s="147"/>
    </row>
    <row r="1016">
      <c r="P1016" s="147"/>
    </row>
    <row r="1017">
      <c r="P1017" s="147"/>
    </row>
    <row r="1018">
      <c r="P1018" s="147"/>
    </row>
    <row r="1019">
      <c r="P1019" s="147"/>
    </row>
    <row r="1020">
      <c r="P1020" s="147"/>
    </row>
    <row r="1021">
      <c r="P1021" s="147"/>
    </row>
    <row r="1022">
      <c r="P1022" s="147"/>
    </row>
    <row r="1023">
      <c r="P1023" s="147"/>
    </row>
    <row r="1024">
      <c r="P1024" s="147"/>
    </row>
    <row r="1025">
      <c r="P1025" s="147"/>
    </row>
    <row r="1026">
      <c r="P1026" s="147"/>
    </row>
    <row r="1027">
      <c r="P1027" s="147"/>
    </row>
    <row r="1028">
      <c r="P1028" s="147"/>
    </row>
    <row r="1029">
      <c r="P1029" s="147"/>
    </row>
    <row r="1030">
      <c r="P1030" s="147"/>
    </row>
    <row r="1031">
      <c r="P1031" s="147"/>
    </row>
    <row r="1032">
      <c r="P1032" s="147"/>
    </row>
    <row r="1033">
      <c r="P1033" s="147"/>
    </row>
    <row r="1034">
      <c r="P1034" s="147"/>
    </row>
    <row r="1035">
      <c r="P1035" s="147"/>
    </row>
    <row r="1036">
      <c r="P1036" s="147"/>
    </row>
    <row r="1037">
      <c r="P1037" s="147"/>
    </row>
    <row r="1038">
      <c r="P1038" s="147"/>
    </row>
    <row r="1039">
      <c r="P1039" s="147"/>
    </row>
    <row r="1040">
      <c r="P1040" s="147"/>
    </row>
    <row r="1041">
      <c r="P1041" s="147"/>
    </row>
    <row r="1042">
      <c r="P1042" s="147"/>
    </row>
    <row r="1043">
      <c r="P1043" s="147"/>
    </row>
    <row r="1044">
      <c r="P1044" s="147"/>
    </row>
    <row r="1045">
      <c r="P1045" s="147"/>
    </row>
    <row r="1046">
      <c r="P1046" s="147"/>
    </row>
    <row r="1047">
      <c r="P1047" s="147"/>
    </row>
    <row r="1048">
      <c r="P1048" s="147"/>
    </row>
    <row r="1049">
      <c r="P1049" s="147"/>
    </row>
    <row r="1050">
      <c r="P1050" s="147"/>
    </row>
    <row r="1051">
      <c r="P1051" s="147"/>
    </row>
    <row r="1052">
      <c r="P1052" s="147"/>
    </row>
    <row r="1053">
      <c r="P1053" s="147"/>
    </row>
    <row r="1054">
      <c r="P1054" s="147"/>
    </row>
    <row r="1055">
      <c r="P1055" s="147"/>
    </row>
    <row r="1056">
      <c r="P1056" s="147"/>
    </row>
    <row r="1057">
      <c r="P1057" s="147"/>
    </row>
    <row r="1058">
      <c r="P1058" s="147"/>
    </row>
    <row r="1059">
      <c r="P1059" s="147"/>
    </row>
    <row r="1060">
      <c r="P1060" s="147"/>
    </row>
    <row r="1061">
      <c r="P1061" s="147"/>
    </row>
    <row r="1062">
      <c r="P1062" s="147"/>
    </row>
    <row r="1063">
      <c r="P1063" s="147"/>
    </row>
    <row r="1064">
      <c r="P1064" s="147"/>
    </row>
    <row r="1065">
      <c r="P1065" s="147"/>
    </row>
    <row r="1066">
      <c r="P1066" s="147"/>
    </row>
    <row r="1067">
      <c r="P1067" s="147"/>
    </row>
    <row r="1068">
      <c r="P1068" s="147"/>
    </row>
    <row r="1069">
      <c r="P1069" s="147"/>
    </row>
    <row r="1070">
      <c r="P1070" s="147"/>
    </row>
    <row r="1071">
      <c r="P1071" s="147"/>
    </row>
    <row r="1072">
      <c r="P1072" s="147"/>
    </row>
    <row r="1073">
      <c r="P1073" s="147"/>
    </row>
    <row r="1074">
      <c r="P1074" s="147"/>
    </row>
    <row r="1075">
      <c r="P1075" s="147"/>
    </row>
    <row r="1076">
      <c r="P1076" s="147"/>
    </row>
    <row r="1077">
      <c r="P1077" s="147"/>
    </row>
    <row r="1078">
      <c r="P1078" s="147"/>
    </row>
    <row r="1079">
      <c r="P1079" s="147"/>
    </row>
    <row r="1080">
      <c r="P1080" s="147"/>
    </row>
    <row r="1081">
      <c r="P1081" s="147"/>
    </row>
    <row r="1082">
      <c r="P1082" s="147"/>
    </row>
    <row r="1083">
      <c r="P1083" s="147"/>
    </row>
    <row r="1084">
      <c r="P1084" s="147"/>
    </row>
    <row r="1085">
      <c r="P1085" s="147"/>
    </row>
    <row r="1086">
      <c r="P1086" s="147"/>
    </row>
    <row r="1087">
      <c r="P1087" s="147"/>
    </row>
    <row r="1088">
      <c r="P1088" s="147"/>
    </row>
    <row r="1089">
      <c r="P1089" s="147"/>
    </row>
    <row r="1090">
      <c r="P1090" s="147"/>
    </row>
    <row r="1091">
      <c r="P1091" s="147"/>
    </row>
    <row r="1092">
      <c r="P1092" s="147"/>
    </row>
    <row r="1093">
      <c r="P1093" s="147"/>
    </row>
    <row r="1094">
      <c r="P1094" s="147"/>
    </row>
    <row r="1095">
      <c r="P1095" s="147"/>
    </row>
    <row r="1096">
      <c r="P1096" s="147"/>
    </row>
    <row r="1097">
      <c r="P1097" s="147"/>
    </row>
    <row r="1098">
      <c r="P1098" s="147"/>
    </row>
    <row r="1099">
      <c r="P1099" s="147"/>
    </row>
    <row r="1100">
      <c r="P1100" s="147"/>
    </row>
    <row r="1101">
      <c r="P1101" s="147"/>
    </row>
    <row r="1102">
      <c r="P1102" s="147"/>
    </row>
    <row r="1103">
      <c r="P1103" s="147"/>
    </row>
    <row r="1104">
      <c r="P1104" s="147"/>
    </row>
    <row r="1105">
      <c r="P1105" s="147"/>
    </row>
    <row r="1106">
      <c r="P1106" s="147"/>
    </row>
    <row r="1107">
      <c r="P1107" s="147"/>
    </row>
    <row r="1108">
      <c r="P1108" s="147"/>
    </row>
    <row r="1109">
      <c r="P1109" s="147"/>
    </row>
    <row r="1110">
      <c r="P1110" s="147"/>
    </row>
    <row r="1111">
      <c r="P1111" s="147"/>
    </row>
    <row r="1112">
      <c r="P1112" s="147"/>
    </row>
    <row r="1113">
      <c r="P1113" s="147"/>
    </row>
    <row r="1114">
      <c r="P1114" s="147"/>
    </row>
    <row r="1115">
      <c r="P1115" s="147"/>
    </row>
    <row r="1116">
      <c r="P1116" s="147"/>
    </row>
    <row r="1117">
      <c r="P1117" s="147"/>
    </row>
    <row r="1118">
      <c r="P1118" s="147"/>
    </row>
    <row r="1119">
      <c r="P1119" s="147"/>
    </row>
    <row r="1120">
      <c r="P1120" s="147"/>
    </row>
    <row r="1121">
      <c r="P1121" s="147"/>
    </row>
    <row r="1122">
      <c r="P1122" s="147"/>
    </row>
    <row r="1123">
      <c r="P1123" s="147"/>
    </row>
    <row r="1124">
      <c r="P1124" s="147"/>
    </row>
    <row r="1125">
      <c r="P1125" s="147"/>
    </row>
    <row r="1126">
      <c r="P1126" s="147"/>
    </row>
    <row r="1127">
      <c r="P1127" s="147"/>
    </row>
    <row r="1128">
      <c r="P1128" s="147"/>
    </row>
    <row r="1129">
      <c r="P1129" s="147"/>
    </row>
    <row r="1130">
      <c r="P1130" s="147"/>
    </row>
    <row r="1131">
      <c r="P1131" s="147"/>
    </row>
    <row r="1132">
      <c r="P1132" s="147"/>
    </row>
    <row r="1133">
      <c r="P1133" s="147"/>
    </row>
    <row r="1134">
      <c r="P1134" s="147"/>
    </row>
    <row r="1135">
      <c r="P1135" s="147"/>
    </row>
    <row r="1136">
      <c r="P1136" s="147"/>
    </row>
    <row r="1137">
      <c r="P1137" s="147"/>
    </row>
    <row r="1138">
      <c r="P1138" s="147"/>
    </row>
    <row r="1139">
      <c r="P1139" s="147"/>
    </row>
    <row r="1140">
      <c r="P1140" s="147"/>
    </row>
    <row r="1141">
      <c r="P1141" s="147"/>
    </row>
    <row r="1142">
      <c r="P1142" s="147"/>
    </row>
    <row r="1143">
      <c r="P1143" s="147"/>
    </row>
    <row r="1144">
      <c r="P1144" s="147"/>
    </row>
    <row r="1145">
      <c r="P1145" s="147"/>
    </row>
    <row r="1146">
      <c r="P1146" s="147"/>
    </row>
    <row r="1147">
      <c r="P1147" s="147"/>
    </row>
    <row r="1148">
      <c r="P1148" s="147"/>
    </row>
    <row r="1149">
      <c r="P1149" s="147"/>
    </row>
    <row r="1150">
      <c r="P1150" s="147"/>
    </row>
    <row r="1151">
      <c r="P1151" s="147"/>
    </row>
    <row r="1152">
      <c r="P1152" s="147"/>
    </row>
    <row r="1153">
      <c r="P1153" s="147"/>
    </row>
    <row r="1154">
      <c r="P1154" s="147"/>
    </row>
    <row r="1155">
      <c r="P1155" s="147"/>
    </row>
    <row r="1156">
      <c r="P1156" s="147"/>
    </row>
    <row r="1157">
      <c r="P1157" s="147"/>
    </row>
    <row r="1158">
      <c r="P1158" s="147"/>
    </row>
    <row r="1159">
      <c r="P1159" s="147"/>
    </row>
    <row r="1160">
      <c r="P1160" s="147"/>
    </row>
    <row r="1161">
      <c r="P1161" s="147"/>
    </row>
    <row r="1162">
      <c r="P1162" s="147"/>
    </row>
    <row r="1163">
      <c r="P1163" s="147"/>
    </row>
    <row r="1164">
      <c r="P1164" s="147"/>
    </row>
    <row r="1165">
      <c r="P1165" s="147"/>
    </row>
    <row r="1166">
      <c r="P1166" s="147"/>
    </row>
    <row r="1167">
      <c r="P1167" s="147"/>
    </row>
    <row r="1168">
      <c r="P1168" s="147"/>
    </row>
    <row r="1169">
      <c r="P1169" s="147"/>
    </row>
    <row r="1170">
      <c r="P1170" s="147"/>
    </row>
    <row r="1171">
      <c r="P1171" s="147"/>
    </row>
    <row r="1172">
      <c r="P1172" s="147"/>
    </row>
    <row r="1173">
      <c r="P1173" s="147"/>
    </row>
    <row r="1174">
      <c r="P1174" s="147"/>
    </row>
    <row r="1175">
      <c r="P1175" s="147"/>
    </row>
    <row r="1176">
      <c r="P1176" s="147"/>
    </row>
    <row r="1177">
      <c r="P1177" s="147"/>
    </row>
    <row r="1178">
      <c r="P1178" s="147"/>
    </row>
    <row r="1179">
      <c r="P1179" s="147"/>
    </row>
    <row r="1180">
      <c r="P1180" s="147"/>
    </row>
    <row r="1181">
      <c r="P1181" s="147"/>
    </row>
    <row r="1182">
      <c r="P1182" s="147"/>
    </row>
    <row r="1183">
      <c r="P1183" s="147"/>
    </row>
    <row r="1184">
      <c r="P1184" s="147"/>
    </row>
    <row r="1185">
      <c r="P1185" s="147"/>
    </row>
    <row r="1186">
      <c r="P1186" s="147"/>
    </row>
    <row r="1187">
      <c r="P1187" s="147"/>
    </row>
    <row r="1188">
      <c r="P1188" s="147"/>
    </row>
    <row r="1189">
      <c r="P1189" s="147"/>
    </row>
    <row r="1190">
      <c r="P1190" s="147"/>
    </row>
    <row r="1191">
      <c r="P1191" s="147"/>
    </row>
    <row r="1192">
      <c r="P1192" s="147"/>
    </row>
    <row r="1193">
      <c r="P1193" s="147"/>
    </row>
    <row r="1194">
      <c r="P1194" s="147"/>
    </row>
    <row r="1195">
      <c r="P1195" s="147"/>
    </row>
    <row r="1196">
      <c r="P1196" s="147"/>
    </row>
    <row r="1197">
      <c r="P1197" s="147"/>
    </row>
    <row r="1198">
      <c r="P1198" s="147"/>
    </row>
    <row r="1199">
      <c r="P1199" s="147"/>
    </row>
    <row r="1200">
      <c r="P1200" s="147"/>
    </row>
    <row r="1201">
      <c r="P1201" s="147"/>
    </row>
    <row r="1202">
      <c r="P1202" s="147"/>
    </row>
    <row r="1203">
      <c r="P1203" s="147"/>
    </row>
    <row r="1204">
      <c r="P1204" s="147"/>
    </row>
    <row r="1205">
      <c r="P1205" s="147"/>
    </row>
    <row r="1206">
      <c r="P1206" s="147"/>
    </row>
    <row r="1207">
      <c r="P1207" s="147"/>
    </row>
    <row r="1208">
      <c r="P1208" s="147"/>
    </row>
    <row r="1209">
      <c r="P1209" s="147"/>
    </row>
    <row r="1210">
      <c r="P1210" s="147"/>
    </row>
    <row r="1211">
      <c r="P1211" s="147"/>
    </row>
    <row r="1212">
      <c r="P1212" s="147"/>
    </row>
    <row r="1213">
      <c r="P1213" s="147"/>
    </row>
    <row r="1214">
      <c r="P1214" s="147"/>
    </row>
    <row r="1215">
      <c r="P1215" s="147"/>
    </row>
    <row r="1216">
      <c r="P1216" s="147"/>
    </row>
    <row r="1217">
      <c r="P1217" s="147"/>
    </row>
    <row r="1218">
      <c r="P1218" s="147"/>
    </row>
    <row r="1219">
      <c r="P1219" s="147"/>
    </row>
    <row r="1220">
      <c r="P1220" s="147"/>
    </row>
    <row r="1221">
      <c r="P1221" s="147"/>
    </row>
    <row r="1222">
      <c r="P1222" s="147"/>
    </row>
    <row r="1223">
      <c r="P1223" s="147"/>
    </row>
    <row r="1224">
      <c r="P1224" s="147"/>
    </row>
    <row r="1225">
      <c r="P1225" s="147"/>
    </row>
    <row r="1226">
      <c r="P1226" s="147"/>
    </row>
    <row r="1227">
      <c r="P1227" s="147"/>
    </row>
    <row r="1228">
      <c r="P1228" s="147"/>
    </row>
    <row r="1229">
      <c r="P1229" s="147"/>
    </row>
    <row r="1230">
      <c r="P1230" s="147"/>
    </row>
    <row r="1231">
      <c r="P1231" s="147"/>
    </row>
    <row r="1232">
      <c r="P1232" s="147"/>
    </row>
    <row r="1233">
      <c r="P1233" s="147"/>
    </row>
    <row r="1234">
      <c r="P1234" s="147"/>
    </row>
    <row r="1235">
      <c r="P1235" s="147"/>
    </row>
    <row r="1236">
      <c r="P1236" s="147"/>
    </row>
    <row r="1237">
      <c r="P1237" s="147"/>
    </row>
    <row r="1238">
      <c r="P1238" s="147"/>
    </row>
    <row r="1239">
      <c r="P1239" s="147"/>
    </row>
    <row r="1240">
      <c r="P1240" s="147"/>
    </row>
    <row r="1241">
      <c r="P1241" s="147"/>
    </row>
    <row r="1242">
      <c r="P1242" s="147"/>
    </row>
    <row r="1243">
      <c r="P1243" s="147"/>
    </row>
    <row r="1244">
      <c r="P1244" s="147"/>
    </row>
    <row r="1245">
      <c r="P1245" s="147"/>
    </row>
    <row r="1246">
      <c r="P1246" s="147"/>
    </row>
    <row r="1247">
      <c r="P1247" s="147"/>
    </row>
    <row r="1248">
      <c r="P1248" s="147"/>
    </row>
    <row r="1249">
      <c r="P1249" s="147"/>
    </row>
    <row r="1250">
      <c r="P1250" s="147"/>
    </row>
    <row r="1251">
      <c r="P1251" s="147"/>
    </row>
    <row r="1252">
      <c r="P1252" s="147"/>
    </row>
    <row r="1253">
      <c r="P1253" s="147"/>
    </row>
    <row r="1254">
      <c r="P1254" s="147"/>
    </row>
    <row r="1255">
      <c r="P1255" s="147"/>
    </row>
    <row r="1256">
      <c r="P1256" s="147"/>
    </row>
    <row r="1257">
      <c r="P1257" s="147"/>
    </row>
    <row r="1258">
      <c r="P1258" s="147"/>
    </row>
    <row r="1259">
      <c r="P1259" s="147"/>
    </row>
    <row r="1260">
      <c r="P1260" s="147"/>
    </row>
    <row r="1261">
      <c r="P1261" s="147"/>
    </row>
    <row r="1262">
      <c r="P1262" s="147"/>
    </row>
    <row r="1263">
      <c r="P1263" s="147"/>
    </row>
    <row r="1264">
      <c r="P1264" s="147"/>
    </row>
    <row r="1265">
      <c r="P1265" s="147"/>
    </row>
    <row r="1266">
      <c r="P1266" s="147"/>
    </row>
    <row r="1267">
      <c r="P1267" s="147"/>
    </row>
    <row r="1268">
      <c r="P1268" s="147"/>
    </row>
    <row r="1269">
      <c r="P1269" s="147"/>
    </row>
    <row r="1270">
      <c r="P1270" s="147"/>
    </row>
    <row r="1271">
      <c r="P1271" s="147"/>
    </row>
    <row r="1272">
      <c r="P1272" s="147"/>
    </row>
    <row r="1273">
      <c r="P1273" s="147"/>
    </row>
    <row r="1274">
      <c r="P1274" s="147"/>
    </row>
    <row r="1275">
      <c r="P1275" s="147"/>
    </row>
    <row r="1276">
      <c r="P1276" s="147"/>
    </row>
    <row r="1277">
      <c r="P1277" s="147"/>
    </row>
    <row r="1278">
      <c r="P1278" s="147"/>
    </row>
    <row r="1279">
      <c r="P1279" s="147"/>
    </row>
    <row r="1280">
      <c r="P1280" s="147"/>
    </row>
    <row r="1281">
      <c r="P1281" s="147"/>
    </row>
    <row r="1282">
      <c r="P1282" s="147"/>
    </row>
    <row r="1283">
      <c r="P1283" s="147"/>
    </row>
    <row r="1284">
      <c r="P1284" s="147"/>
    </row>
    <row r="1285">
      <c r="P1285" s="147"/>
    </row>
    <row r="1286">
      <c r="P1286" s="147"/>
    </row>
    <row r="1287">
      <c r="P1287" s="147"/>
    </row>
    <row r="1288">
      <c r="P1288" s="147"/>
    </row>
    <row r="1289">
      <c r="P1289" s="147"/>
    </row>
    <row r="1290">
      <c r="P1290" s="147"/>
    </row>
    <row r="1291">
      <c r="P1291" s="147"/>
    </row>
    <row r="1292">
      <c r="P1292" s="147"/>
    </row>
    <row r="1293">
      <c r="P1293" s="147"/>
    </row>
    <row r="1294">
      <c r="P1294" s="147"/>
    </row>
    <row r="1295">
      <c r="P1295" s="147"/>
    </row>
    <row r="1296">
      <c r="P1296" s="147"/>
    </row>
    <row r="1297">
      <c r="P1297" s="147"/>
    </row>
    <row r="1298">
      <c r="P1298" s="147"/>
    </row>
    <row r="1299">
      <c r="P1299" s="147"/>
    </row>
    <row r="1300">
      <c r="P1300" s="147"/>
    </row>
    <row r="1301">
      <c r="P1301" s="147"/>
    </row>
    <row r="1302">
      <c r="P1302" s="147"/>
    </row>
  </sheetData>
  <mergeCells count="223">
    <mergeCell ref="F422:F424"/>
    <mergeCell ref="F425:F426"/>
    <mergeCell ref="F427:G430"/>
    <mergeCell ref="F431:G434"/>
    <mergeCell ref="F435:G438"/>
    <mergeCell ref="F439:F451"/>
    <mergeCell ref="G457:G461"/>
    <mergeCell ref="F452:F454"/>
    <mergeCell ref="F504:F506"/>
    <mergeCell ref="F507:F508"/>
    <mergeCell ref="F509:G512"/>
    <mergeCell ref="F513:G516"/>
    <mergeCell ref="F517:G520"/>
    <mergeCell ref="F521:F522"/>
    <mergeCell ref="G220:G224"/>
    <mergeCell ref="F229:G232"/>
    <mergeCell ref="F233:G236"/>
    <mergeCell ref="F237:G240"/>
    <mergeCell ref="F246:F247"/>
    <mergeCell ref="F248:G251"/>
    <mergeCell ref="F252:G255"/>
    <mergeCell ref="F256:G259"/>
    <mergeCell ref="F267:G270"/>
    <mergeCell ref="F271:G274"/>
    <mergeCell ref="F275:G278"/>
    <mergeCell ref="E137:E160"/>
    <mergeCell ref="E161:E179"/>
    <mergeCell ref="E180:E198"/>
    <mergeCell ref="E199:E228"/>
    <mergeCell ref="F199:F228"/>
    <mergeCell ref="G214:G219"/>
    <mergeCell ref="E229:E247"/>
    <mergeCell ref="F241:F242"/>
    <mergeCell ref="F243:F245"/>
    <mergeCell ref="E248:E266"/>
    <mergeCell ref="F260:F261"/>
    <mergeCell ref="F262:F264"/>
    <mergeCell ref="F265:F266"/>
    <mergeCell ref="F284:F285"/>
    <mergeCell ref="F523:F525"/>
    <mergeCell ref="F526:F527"/>
    <mergeCell ref="F528:G531"/>
    <mergeCell ref="F532:G535"/>
    <mergeCell ref="F536:G539"/>
    <mergeCell ref="F540:F541"/>
    <mergeCell ref="F542:F544"/>
    <mergeCell ref="F545:F546"/>
    <mergeCell ref="E509:E527"/>
    <mergeCell ref="E528:E546"/>
    <mergeCell ref="E267:E285"/>
    <mergeCell ref="E286:E309"/>
    <mergeCell ref="E310:E333"/>
    <mergeCell ref="E339:E383"/>
    <mergeCell ref="E384:E426"/>
    <mergeCell ref="E427:E456"/>
    <mergeCell ref="E457:E508"/>
    <mergeCell ref="F141:G144"/>
    <mergeCell ref="F145:G148"/>
    <mergeCell ref="G151:G154"/>
    <mergeCell ref="F161:G164"/>
    <mergeCell ref="F165:G168"/>
    <mergeCell ref="O169:O172"/>
    <mergeCell ref="Q169:Q172"/>
    <mergeCell ref="F169:G172"/>
    <mergeCell ref="F173:F174"/>
    <mergeCell ref="F175:F177"/>
    <mergeCell ref="F178:F179"/>
    <mergeCell ref="F180:G183"/>
    <mergeCell ref="Q180:Q183"/>
    <mergeCell ref="F184:G187"/>
    <mergeCell ref="Q184:Q187"/>
    <mergeCell ref="F78:G81"/>
    <mergeCell ref="F82:G85"/>
    <mergeCell ref="Q82:Q85"/>
    <mergeCell ref="Q86:Q89"/>
    <mergeCell ref="Q90:Q93"/>
    <mergeCell ref="O94:O98"/>
    <mergeCell ref="Q94:Q98"/>
    <mergeCell ref="E78:E81"/>
    <mergeCell ref="F86:G89"/>
    <mergeCell ref="A71:A72"/>
    <mergeCell ref="E71:E72"/>
    <mergeCell ref="I77:N77"/>
    <mergeCell ref="O78:O81"/>
    <mergeCell ref="O82:O85"/>
    <mergeCell ref="O86:O89"/>
    <mergeCell ref="O90:O93"/>
    <mergeCell ref="F77:H77"/>
    <mergeCell ref="F90:G93"/>
    <mergeCell ref="G94:G98"/>
    <mergeCell ref="G108:G113"/>
    <mergeCell ref="G114:G118"/>
    <mergeCell ref="G124:G127"/>
    <mergeCell ref="F137:G140"/>
    <mergeCell ref="E82:E136"/>
    <mergeCell ref="F94:F131"/>
    <mergeCell ref="F132:F134"/>
    <mergeCell ref="F135:F136"/>
    <mergeCell ref="F149:F155"/>
    <mergeCell ref="F156:F158"/>
    <mergeCell ref="F159:F160"/>
    <mergeCell ref="F197:F198"/>
    <mergeCell ref="G199:G204"/>
    <mergeCell ref="O199:O204"/>
    <mergeCell ref="Q199:Q204"/>
    <mergeCell ref="O180:O183"/>
    <mergeCell ref="O184:O187"/>
    <mergeCell ref="F188:G191"/>
    <mergeCell ref="O188:O191"/>
    <mergeCell ref="Q188:Q191"/>
    <mergeCell ref="F192:F193"/>
    <mergeCell ref="F194:F196"/>
    <mergeCell ref="F279:F280"/>
    <mergeCell ref="F281:F283"/>
    <mergeCell ref="F286:G289"/>
    <mergeCell ref="F290:G293"/>
    <mergeCell ref="F294:G297"/>
    <mergeCell ref="F298:F304"/>
    <mergeCell ref="G300:G303"/>
    <mergeCell ref="F338:H338"/>
    <mergeCell ref="I338:N338"/>
    <mergeCell ref="F305:F307"/>
    <mergeCell ref="F308:F309"/>
    <mergeCell ref="F310:G313"/>
    <mergeCell ref="F314:G317"/>
    <mergeCell ref="F318:G321"/>
    <mergeCell ref="F322:F328"/>
    <mergeCell ref="G324:G327"/>
    <mergeCell ref="F329:F331"/>
    <mergeCell ref="F332:F333"/>
    <mergeCell ref="F339:F383"/>
    <mergeCell ref="G340:G344"/>
    <mergeCell ref="G349:G353"/>
    <mergeCell ref="G362:G366"/>
    <mergeCell ref="G367:G372"/>
    <mergeCell ref="G373:G377"/>
    <mergeCell ref="F384:G387"/>
    <mergeCell ref="F388:G391"/>
    <mergeCell ref="F392:G395"/>
    <mergeCell ref="F396:F421"/>
    <mergeCell ref="G401:G403"/>
    <mergeCell ref="G413:G415"/>
    <mergeCell ref="O349:O353"/>
    <mergeCell ref="O362:O366"/>
    <mergeCell ref="O384:O387"/>
    <mergeCell ref="O388:O391"/>
    <mergeCell ref="O392:O395"/>
    <mergeCell ref="O427:O430"/>
    <mergeCell ref="O431:O434"/>
    <mergeCell ref="O528:O531"/>
    <mergeCell ref="O532:O535"/>
    <mergeCell ref="O536:O539"/>
    <mergeCell ref="O435:O438"/>
    <mergeCell ref="O457:O460"/>
    <mergeCell ref="O471:O474"/>
    <mergeCell ref="O483:O486"/>
    <mergeCell ref="O509:O512"/>
    <mergeCell ref="O513:O516"/>
    <mergeCell ref="O517:O520"/>
    <mergeCell ref="O137:O140"/>
    <mergeCell ref="Q137:Q140"/>
    <mergeCell ref="O141:O144"/>
    <mergeCell ref="Q141:Q144"/>
    <mergeCell ref="O145:O148"/>
    <mergeCell ref="Q145:Q148"/>
    <mergeCell ref="Q161:Q164"/>
    <mergeCell ref="Q165:Q168"/>
    <mergeCell ref="O161:O164"/>
    <mergeCell ref="O165:O168"/>
    <mergeCell ref="O229:O232"/>
    <mergeCell ref="Q229:Q232"/>
    <mergeCell ref="O233:O236"/>
    <mergeCell ref="Q233:Q236"/>
    <mergeCell ref="Q237:Q240"/>
    <mergeCell ref="O237:O240"/>
    <mergeCell ref="O248:O251"/>
    <mergeCell ref="Q248:Q251"/>
    <mergeCell ref="O252:O255"/>
    <mergeCell ref="Q252:Q255"/>
    <mergeCell ref="O256:O259"/>
    <mergeCell ref="Q256:Q259"/>
    <mergeCell ref="O267:O270"/>
    <mergeCell ref="Q267:Q270"/>
    <mergeCell ref="O271:O274"/>
    <mergeCell ref="Q271:Q274"/>
    <mergeCell ref="O275:O278"/>
    <mergeCell ref="Q275:Q278"/>
    <mergeCell ref="Q286:Q289"/>
    <mergeCell ref="O286:O289"/>
    <mergeCell ref="O290:O293"/>
    <mergeCell ref="O294:O297"/>
    <mergeCell ref="O310:O313"/>
    <mergeCell ref="O314:O317"/>
    <mergeCell ref="O318:O321"/>
    <mergeCell ref="O340:O344"/>
    <mergeCell ref="Q290:Q293"/>
    <mergeCell ref="Q294:Q297"/>
    <mergeCell ref="Q310:Q313"/>
    <mergeCell ref="Q314:Q317"/>
    <mergeCell ref="Q318:Q321"/>
    <mergeCell ref="Q340:Q344"/>
    <mergeCell ref="Q349:Q352"/>
    <mergeCell ref="Q513:Q516"/>
    <mergeCell ref="Q517:Q520"/>
    <mergeCell ref="Q528:Q531"/>
    <mergeCell ref="Q532:Q535"/>
    <mergeCell ref="Q536:Q539"/>
    <mergeCell ref="Q384:Q387"/>
    <mergeCell ref="Q388:Q391"/>
    <mergeCell ref="Q392:Q395"/>
    <mergeCell ref="Q427:Q430"/>
    <mergeCell ref="Q431:Q434"/>
    <mergeCell ref="Q435:Q438"/>
    <mergeCell ref="Q509:Q512"/>
    <mergeCell ref="F482:F499"/>
    <mergeCell ref="F500:F501"/>
    <mergeCell ref="F455:F456"/>
    <mergeCell ref="F457:F469"/>
    <mergeCell ref="F470:F481"/>
    <mergeCell ref="G471:G475"/>
    <mergeCell ref="G483:G488"/>
    <mergeCell ref="G489:G493"/>
    <mergeCell ref="G494:G498"/>
  </mergeCells>
  <conditionalFormatting sqref="G205:Q211">
    <cfRule type="expression" dxfId="19" priority="1">
      <formula>NE($H$227,$G$205)</formula>
    </cfRule>
  </conditionalFormatting>
  <conditionalFormatting sqref="G213:Q225">
    <cfRule type="expression" dxfId="19" priority="2">
      <formula>NE($H$227,$G$213)</formula>
    </cfRule>
  </conditionalFormatting>
  <conditionalFormatting sqref="G401:Q403">
    <cfRule type="expression" dxfId="20" priority="3">
      <formula>NE($H$418,$G$401)</formula>
    </cfRule>
  </conditionalFormatting>
  <conditionalFormatting sqref="G404:Q404">
    <cfRule type="expression" dxfId="20" priority="4">
      <formula>NE($H$418,$G$404)</formula>
    </cfRule>
  </conditionalFormatting>
  <conditionalFormatting sqref="G413:Q415">
    <cfRule type="expression" dxfId="20" priority="5">
      <formula>NE($H$418,$G$413)</formula>
    </cfRule>
  </conditionalFormatting>
  <conditionalFormatting sqref="G416:Q416">
    <cfRule type="expression" dxfId="20" priority="6">
      <formula>NE($H$418,$G$416)</formula>
    </cfRule>
  </conditionalFormatting>
  <conditionalFormatting sqref="F482:Q499">
    <cfRule type="expression" dxfId="19" priority="7">
      <formula>NE($F$482,$H$500)</formula>
    </cfRule>
  </conditionalFormatting>
  <conditionalFormatting sqref="F457:Q469">
    <cfRule type="expression" dxfId="19" priority="8">
      <formula>NE($F$457,$H$500)</formula>
    </cfRule>
  </conditionalFormatting>
  <conditionalFormatting sqref="F470:Q481">
    <cfRule type="expression" dxfId="19" priority="9">
      <formula>NE($F$470,$H$500)</formula>
    </cfRule>
  </conditionalFormatting>
  <conditionalFormatting sqref="G440:Q445">
    <cfRule type="expression" dxfId="19" priority="10">
      <formula>NE($G$440,$H$450)</formula>
    </cfRule>
  </conditionalFormatting>
  <conditionalFormatting sqref="G447:Q448">
    <cfRule type="expression" dxfId="19" priority="11">
      <formula>NE($G$447,$H$450)</formula>
    </cfRule>
  </conditionalFormatting>
  <conditionalFormatting sqref="G99:Q105">
    <cfRule type="expression" dxfId="19" priority="12">
      <formula>NE($H$128,$G$99)</formula>
    </cfRule>
  </conditionalFormatting>
  <conditionalFormatting sqref="G107:Q119">
    <cfRule type="expression" dxfId="19" priority="13">
      <formula>NE($H$128,$G$107)</formula>
    </cfRule>
  </conditionalFormatting>
  <conditionalFormatting sqref="G339:Q346">
    <cfRule type="expression" dxfId="19" priority="14">
      <formula>NE($H$380,$G$339)</formula>
    </cfRule>
  </conditionalFormatting>
  <conditionalFormatting sqref="G348:Q359">
    <cfRule type="expression" dxfId="19" priority="15">
      <formula>NE($H$380,$G$348)</formula>
    </cfRule>
  </conditionalFormatting>
  <conditionalFormatting sqref="G361:Q378">
    <cfRule type="expression" dxfId="19" priority="16">
      <formula>NE($H$380,$G$361)</formula>
    </cfRule>
  </conditionalFormatting>
  <conditionalFormatting sqref="A77:A90 B77:B78 B81:B85 B87:B90">
    <cfRule type="notContainsBlanks" dxfId="21" priority="17">
      <formula>LEN(TRIM(A77))&gt;0</formula>
    </cfRule>
  </conditionalFormatting>
  <conditionalFormatting sqref="C55:F55">
    <cfRule type="colorScale" priority="18">
      <colorScale>
        <cfvo type="formula" val="0"/>
        <cfvo type="max"/>
        <color rgb="FFFFFFFF"/>
        <color rgb="FFE67C73"/>
      </colorScale>
    </cfRule>
  </conditionalFormatting>
  <conditionalFormatting sqref="C56:F56">
    <cfRule type="colorScale" priority="19">
      <colorScale>
        <cfvo type="formula" val="0"/>
        <cfvo type="max"/>
        <color rgb="FFFFFFFF"/>
        <color rgb="FFE67C73"/>
      </colorScale>
    </cfRule>
  </conditionalFormatting>
  <conditionalFormatting sqref="C57:F57">
    <cfRule type="colorScale" priority="20">
      <colorScale>
        <cfvo type="formula" val="0"/>
        <cfvo type="max"/>
        <color rgb="FFFFFFFF"/>
        <color rgb="FFE67C73"/>
      </colorScale>
    </cfRule>
  </conditionalFormatting>
  <conditionalFormatting sqref="C63:F63">
    <cfRule type="colorScale" priority="21">
      <colorScale>
        <cfvo type="formula" val="0"/>
        <cfvo type="max"/>
        <color rgb="FFFFFFFF"/>
        <color rgb="FFE67C73"/>
      </colorScale>
    </cfRule>
  </conditionalFormatting>
  <conditionalFormatting sqref="C64:F64">
    <cfRule type="colorScale" priority="22">
      <colorScale>
        <cfvo type="formula" val="0"/>
        <cfvo type="max"/>
        <color rgb="FFFFFFFF"/>
        <color rgb="FFE67C73"/>
      </colorScale>
    </cfRule>
  </conditionalFormatting>
  <conditionalFormatting sqref="C66:F66">
    <cfRule type="colorScale" priority="23">
      <colorScale>
        <cfvo type="formula" val="0"/>
        <cfvo type="max"/>
        <color rgb="FFFFFFFF"/>
        <color rgb="FFE67C73"/>
      </colorScale>
    </cfRule>
  </conditionalFormatting>
  <conditionalFormatting sqref="C67:F67">
    <cfRule type="colorScale" priority="24">
      <colorScale>
        <cfvo type="formula" val="0"/>
        <cfvo type="max"/>
        <color rgb="FFFFFFFF"/>
        <color rgb="FFE67C73"/>
      </colorScale>
    </cfRule>
  </conditionalFormatting>
  <conditionalFormatting sqref="C68:F68">
    <cfRule type="colorScale" priority="25">
      <colorScale>
        <cfvo type="formula" val="0"/>
        <cfvo type="max"/>
        <color rgb="FFFFFFFF"/>
        <color rgb="FFE67C73"/>
      </colorScale>
    </cfRule>
  </conditionalFormatting>
  <conditionalFormatting sqref="C69:F69">
    <cfRule type="colorScale" priority="26">
      <colorScale>
        <cfvo type="formula" val="0"/>
        <cfvo type="max"/>
        <color rgb="FFFFFFFF"/>
        <color rgb="FFE67C73"/>
      </colorScale>
    </cfRule>
  </conditionalFormatting>
  <conditionalFormatting sqref="C70:F70">
    <cfRule type="colorScale" priority="27">
      <colorScale>
        <cfvo type="formula" val="0"/>
        <cfvo type="max"/>
        <color rgb="FFFFFFFF"/>
        <color rgb="FFE67C73"/>
      </colorScale>
    </cfRule>
  </conditionalFormatting>
  <conditionalFormatting sqref="C65:F65">
    <cfRule type="colorScale" priority="28">
      <colorScale>
        <cfvo type="formula" val="0"/>
        <cfvo type="max"/>
        <color rgb="FFFFFFFF"/>
        <color rgb="FFE67C73"/>
      </colorScale>
    </cfRule>
  </conditionalFormatting>
  <conditionalFormatting sqref="C58:F58">
    <cfRule type="colorScale" priority="29">
      <colorScale>
        <cfvo type="formula" val="0"/>
        <cfvo type="max"/>
        <color rgb="FFFFFFFF"/>
        <color rgb="FFE67C73"/>
      </colorScale>
    </cfRule>
  </conditionalFormatting>
  <conditionalFormatting sqref="D52:D53 E53">
    <cfRule type="notContainsBlanks" dxfId="22" priority="30">
      <formula>LEN(TRIM(D52))&gt;0</formula>
    </cfRule>
  </conditionalFormatting>
  <conditionalFormatting sqref="C62:F62">
    <cfRule type="colorScale" priority="31">
      <colorScale>
        <cfvo type="formula" val="0"/>
        <cfvo type="max"/>
        <color rgb="FFFFFFFF"/>
        <color rgb="FFE67C73"/>
      </colorScale>
    </cfRule>
  </conditionalFormatting>
  <conditionalFormatting sqref="C60:F60">
    <cfRule type="colorScale" priority="32">
      <colorScale>
        <cfvo type="formula" val="0"/>
        <cfvo type="max"/>
        <color rgb="FFFFFFFF"/>
        <color rgb="FFE67C73"/>
      </colorScale>
    </cfRule>
  </conditionalFormatting>
  <conditionalFormatting sqref="O1:O336 O338:O1302">
    <cfRule type="cellIs" dxfId="23" priority="33" operator="equal">
      <formula>"fp8"</formula>
    </cfRule>
  </conditionalFormatting>
  <conditionalFormatting sqref="O1:O336 O338:O1302">
    <cfRule type="cellIs" dxfId="24" priority="34" operator="equal">
      <formula>"bf16"</formula>
    </cfRule>
  </conditionalFormatting>
  <conditionalFormatting sqref="O1:O336 O338:O1302">
    <cfRule type="cellIs" dxfId="25" priority="35" operator="equal">
      <formula>"fp4"</formula>
    </cfRule>
  </conditionalFormatting>
  <conditionalFormatting sqref="C59:F59">
    <cfRule type="colorScale" priority="36">
      <colorScale>
        <cfvo type="formula" val="0"/>
        <cfvo type="max"/>
        <color rgb="FFFFFFFF"/>
        <color rgb="FFE67C73"/>
      </colorScale>
    </cfRule>
  </conditionalFormatting>
  <dataValidations>
    <dataValidation type="list" allowBlank="1" showErrorMessage="1" sqref="H418">
      <formula1>"Option 1 (Chip2Chip),Option 2 (Core2Core),No Collective needed"</formula1>
    </dataValidation>
    <dataValidation type="list" allowBlank="1" showErrorMessage="1" sqref="G38">
      <formula1>"Strategy A: All-Gather Tokens,Strategy B: Keep Batch Sharding"</formula1>
    </dataValidation>
    <dataValidation type="list" allowBlank="1" showErrorMessage="1" sqref="C24">
      <formula1>"Decode,Prefill"</formula1>
    </dataValidation>
    <dataValidation type="list" allowBlank="1" showErrorMessage="1" sqref="C33 C37">
      <formula1>"w4a4,w4a8,w8a8,w4a16,w8a16,w16a16"</formula1>
    </dataValidation>
    <dataValidation type="list" allowBlank="1" showErrorMessage="1" sqref="AS29:AS30 C34:C36 G36 C38:C39 AS54 AS58 O78 O90 O145 O169 O188 O199 O237 O256 O275 O294 O318 O392 O435 O509 O513 O517 O528 O532 O536">
      <formula1>"fp4,fp8,bf16"</formula1>
    </dataValidation>
    <dataValidation type="list" allowBlank="1" showErrorMessage="1" sqref="H380">
      <formula1>"Strategy A: All-To-All,Strategy B: All-Gather Tokens with no chiplet involved,Strategy C: Hirarachical All-Gather,No Collectives"</formula1>
    </dataValidation>
    <dataValidation type="list" allowBlank="1" showErrorMessage="1" sqref="F71:F73">
      <formula1>"OptionA. No Overlapping,OptionB. Overlapping Expert Collectives"</formula1>
    </dataValidation>
    <dataValidation type="list" allowBlank="1" showErrorMessage="1" sqref="H450">
      <formula1>"Option A: AllReduce,Option B: Do not resolve partial sum yet,Option C: No Collectives"</formula1>
    </dataValidation>
    <dataValidation type="list" allowBlank="1" showErrorMessage="1" sqref="F457 F482 H500">
      <formula1>"Option A: Transposed All-To-All,Option B: Reduce-Scatter,Option C: Hierachical RS"</formula1>
    </dataValidation>
    <dataValidation type="list" allowBlank="1" showErrorMessage="1" sqref="F470">
      <formula1>"Option A: All-To-All,Option B: Reduce-Scatter"</formula1>
    </dataValidation>
    <dataValidation type="list" allowBlank="1" showErrorMessage="1" sqref="H17">
      <formula1>"GhostFish,GB200"</formula1>
    </dataValidation>
    <dataValidation type="list" allowBlank="1" showErrorMessage="1" sqref="H128 H227">
      <formula1>"Strategy A: All-Gather Tokens with no chiplet involved,Strategy B: Hierarchical All-Gather,No Collectives"</formula1>
    </dataValidation>
  </dataValidations>
  <hyperlinks>
    <hyperlink display="TODO LIST" location="'Shortcuts to SnapshotsTODO'!A1" ref="L12"/>
    <hyperlink r:id="rId4" location="gid=0&amp;range=D45:D63" ref="B55"/>
    <hyperlink r:id="rId5" location="gid=0&amp;range=D64:D82" ref="B56"/>
    <hyperlink r:id="rId6" location="gid=0&amp;range=D83:D101" ref="B57"/>
    <hyperlink r:id="rId7" location="gid=0&amp;range=D102:D120" ref="B58"/>
    <hyperlink r:id="rId8" location="gid=0&amp;range=E182:E211" ref="B59"/>
    <hyperlink r:id="rId9" location="gid=0&amp;range=D121:D139" ref="B62"/>
    <hyperlink r:id="rId10" location="gid=0&amp;range=D140:D158" ref="B63"/>
    <hyperlink r:id="rId11" location="gid=0&amp;range=D159:D177" ref="B64"/>
    <hyperlink r:id="rId12" location="gid=0&amp;range=D178:D196" ref="B65"/>
    <hyperlink r:id="rId13" location="gid=0&amp;range=D197:D215" ref="B66"/>
    <hyperlink r:id="rId14" location="gid=0&amp;range=S44:S58" ref="B67"/>
    <hyperlink r:id="rId15" location="gid=0&amp;range=S59:S77" ref="B68"/>
    <hyperlink r:id="rId16" location="gid=0&amp;range=S78:S96" ref="B69"/>
    <hyperlink r:id="rId17" location="gid=0&amp;range=S97:S115" ref="B70"/>
  </hyperlinks>
  <drawing r:id="rId18"/>
  <legacyDrawing r:id="rId19"/>
  <tableParts count="13">
    <tablePart r:id="rId33"/>
    <tablePart r:id="rId34"/>
    <tablePart r:id="rId35"/>
    <tablePart r:id="rId36"/>
    <tablePart r:id="rId37"/>
    <tablePart r:id="rId38"/>
    <tablePart r:id="rId39"/>
    <tablePart r:id="rId40"/>
    <tablePart r:id="rId41"/>
    <tablePart r:id="rId42"/>
    <tablePart r:id="rId43"/>
    <tablePart r:id="rId44"/>
    <tablePart r:id="rId45"/>
  </tableParts>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75"/>
    <col customWidth="1" min="2" max="2" width="17.88"/>
    <col customWidth="1" min="4" max="4" width="17.63"/>
    <col customWidth="1" min="5" max="5" width="18.25"/>
    <col customWidth="1" min="6" max="6" width="31.63"/>
    <col customWidth="1" min="7" max="7" width="19.5"/>
    <col customWidth="1" min="8" max="8" width="26.5"/>
    <col customWidth="1" min="9" max="9" width="2.5"/>
    <col customWidth="1" min="10" max="10" width="8.75"/>
    <col customWidth="1" min="11" max="12" width="9.25"/>
    <col customWidth="1" min="13" max="13" width="12.38"/>
    <col customWidth="1" min="14" max="14" width="2.38"/>
    <col customWidth="1" min="15" max="15" width="9.13"/>
    <col customWidth="1" min="16" max="16" width="10.88"/>
    <col customWidth="1" min="20" max="20" width="16.25"/>
    <col customWidth="1" min="21" max="21" width="23.13"/>
    <col customWidth="1" min="22" max="22" width="28.0"/>
    <col customWidth="1" min="23" max="23" width="21.0"/>
    <col customWidth="1" min="24" max="24" width="2.0"/>
    <col customWidth="1" min="25" max="28" width="5.63"/>
    <col customWidth="1" min="29" max="29" width="1.38"/>
  </cols>
  <sheetData>
    <row r="1">
      <c r="A1" s="769" t="s">
        <v>115</v>
      </c>
      <c r="B1" s="129"/>
      <c r="C1" s="129"/>
      <c r="D1" s="130"/>
      <c r="E1" s="131"/>
      <c r="F1" s="132"/>
      <c r="G1" s="132"/>
      <c r="H1" s="133"/>
      <c r="I1" s="131"/>
      <c r="J1" s="131"/>
      <c r="K1" s="131"/>
      <c r="L1" s="131"/>
      <c r="M1" s="131"/>
      <c r="N1" s="131"/>
      <c r="O1" s="131"/>
      <c r="P1" s="134"/>
      <c r="Q1" s="135"/>
      <c r="R1" s="131"/>
      <c r="S1" s="131"/>
      <c r="T1" s="135"/>
      <c r="U1" s="131"/>
      <c r="V1" s="131"/>
      <c r="W1" s="131"/>
      <c r="X1" s="131"/>
      <c r="Y1" s="131"/>
      <c r="Z1" s="131"/>
      <c r="AA1" s="131"/>
      <c r="AB1" s="131"/>
      <c r="AC1" s="131"/>
      <c r="AD1" s="131"/>
      <c r="AE1" s="131"/>
      <c r="AF1" s="131"/>
      <c r="AG1" s="131"/>
      <c r="AH1" s="131"/>
      <c r="AI1" s="131"/>
      <c r="AJ1" s="131"/>
      <c r="AK1" s="131"/>
      <c r="AL1" s="131"/>
      <c r="AM1" s="131"/>
      <c r="AN1" s="131"/>
      <c r="AO1" s="131"/>
      <c r="AP1" s="131"/>
      <c r="AQ1" s="131"/>
      <c r="AR1" s="131"/>
      <c r="AS1" s="131"/>
      <c r="AT1" s="131"/>
    </row>
    <row r="2">
      <c r="A2" s="136" t="s">
        <v>116</v>
      </c>
      <c r="B2" s="136" t="s">
        <v>117</v>
      </c>
      <c r="C2" s="136" t="s">
        <v>118</v>
      </c>
      <c r="D2" s="770"/>
      <c r="E2" s="138"/>
      <c r="F2" s="139" t="s">
        <v>119</v>
      </c>
      <c r="G2" s="139" t="s">
        <v>120</v>
      </c>
      <c r="H2" s="140" t="s">
        <v>121</v>
      </c>
      <c r="I2" s="138"/>
      <c r="J2" s="138"/>
      <c r="K2" s="138"/>
      <c r="L2" s="138"/>
      <c r="M2" s="138"/>
      <c r="N2" s="138"/>
      <c r="O2" s="138"/>
      <c r="P2" s="141"/>
      <c r="Q2" s="142" t="s">
        <v>122</v>
      </c>
      <c r="R2" s="138"/>
      <c r="S2" s="138"/>
      <c r="T2" s="142" t="s">
        <v>123</v>
      </c>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row>
    <row r="3">
      <c r="A3" s="143" t="s">
        <v>124</v>
      </c>
      <c r="B3" s="143" t="s">
        <v>125</v>
      </c>
      <c r="C3" s="143">
        <v>7168.0</v>
      </c>
      <c r="D3" s="771"/>
      <c r="F3" s="139" t="s">
        <v>126</v>
      </c>
      <c r="G3" s="145"/>
      <c r="H3" s="146"/>
      <c r="P3" s="147"/>
      <c r="Q3" s="2" t="s">
        <v>127</v>
      </c>
      <c r="R3" s="2">
        <v>0.5</v>
      </c>
      <c r="T3" s="148" t="str">
        <f t="shared" ref="T3:T7" si="1">U3&amp;","&amp;V3</f>
        <v>fp4,fp4</v>
      </c>
      <c r="U3" s="2" t="s">
        <v>127</v>
      </c>
      <c r="V3" s="2" t="s">
        <v>127</v>
      </c>
      <c r="W3" s="2" t="s">
        <v>127</v>
      </c>
      <c r="AR3" s="149"/>
      <c r="AS3" s="149"/>
      <c r="AT3" s="149"/>
    </row>
    <row r="4">
      <c r="A4" s="143" t="s">
        <v>128</v>
      </c>
      <c r="B4" s="143" t="s">
        <v>129</v>
      </c>
      <c r="C4" s="143">
        <v>2048.0</v>
      </c>
      <c r="D4" s="771"/>
      <c r="F4" s="150" t="s">
        <v>32</v>
      </c>
      <c r="G4" s="145">
        <v>1.0</v>
      </c>
      <c r="H4" s="146"/>
      <c r="P4" s="147"/>
      <c r="Q4" s="2" t="s">
        <v>63</v>
      </c>
      <c r="R4" s="2">
        <v>1.0</v>
      </c>
      <c r="T4" s="148" t="str">
        <f t="shared" si="1"/>
        <v>fp4,fp8</v>
      </c>
      <c r="U4" s="2" t="s">
        <v>127</v>
      </c>
      <c r="V4" s="2" t="s">
        <v>63</v>
      </c>
      <c r="W4" s="2" t="s">
        <v>63</v>
      </c>
    </row>
    <row r="5">
      <c r="A5" s="143" t="s">
        <v>130</v>
      </c>
      <c r="B5" s="143" t="s">
        <v>131</v>
      </c>
      <c r="C5" s="143">
        <v>256.0</v>
      </c>
      <c r="D5" s="771"/>
      <c r="F5" s="150" t="s">
        <v>33</v>
      </c>
      <c r="G5" s="145">
        <v>16.0</v>
      </c>
      <c r="H5" s="146" t="s">
        <v>132</v>
      </c>
      <c r="P5" s="147"/>
      <c r="Q5" s="2" t="s">
        <v>82</v>
      </c>
      <c r="R5" s="2">
        <v>2.0</v>
      </c>
      <c r="T5" s="148" t="str">
        <f t="shared" si="1"/>
        <v>fp4,bf16</v>
      </c>
      <c r="U5" s="2" t="s">
        <v>127</v>
      </c>
      <c r="V5" s="2" t="s">
        <v>82</v>
      </c>
      <c r="W5" s="2" t="s">
        <v>82</v>
      </c>
      <c r="AR5" s="149"/>
      <c r="AS5" s="149"/>
      <c r="AT5" s="149"/>
    </row>
    <row r="6">
      <c r="A6" s="143" t="s">
        <v>133</v>
      </c>
      <c r="B6" s="143" t="s">
        <v>134</v>
      </c>
      <c r="C6" s="143">
        <v>61.0</v>
      </c>
      <c r="D6" s="771"/>
      <c r="F6" s="150" t="s">
        <v>34</v>
      </c>
      <c r="G6" s="145">
        <v>1.0</v>
      </c>
      <c r="H6" s="146"/>
      <c r="P6" s="147"/>
      <c r="T6" s="148" t="str">
        <f t="shared" si="1"/>
        <v>fp8,fp4</v>
      </c>
      <c r="U6" s="2" t="s">
        <v>63</v>
      </c>
      <c r="V6" s="2" t="s">
        <v>127</v>
      </c>
      <c r="W6" s="2" t="s">
        <v>63</v>
      </c>
    </row>
    <row r="7">
      <c r="A7" s="151" t="s">
        <v>135</v>
      </c>
      <c r="B7" s="151" t="s">
        <v>136</v>
      </c>
      <c r="C7" s="151">
        <v>3.0</v>
      </c>
      <c r="D7" s="771"/>
      <c r="F7" s="150" t="s">
        <v>35</v>
      </c>
      <c r="G7" s="145">
        <v>1.0</v>
      </c>
      <c r="H7" s="146" t="s">
        <v>137</v>
      </c>
      <c r="P7" s="147"/>
      <c r="T7" s="148" t="str">
        <f t="shared" si="1"/>
        <v>fp8,fp8</v>
      </c>
      <c r="U7" s="2" t="s">
        <v>63</v>
      </c>
      <c r="V7" s="2" t="s">
        <v>63</v>
      </c>
      <c r="W7" s="2" t="s">
        <v>63</v>
      </c>
      <c r="AR7" s="87"/>
      <c r="AS7" s="87"/>
      <c r="AT7" s="87"/>
    </row>
    <row r="8">
      <c r="A8" s="143" t="s">
        <v>138</v>
      </c>
      <c r="B8" s="143" t="s">
        <v>139</v>
      </c>
      <c r="C8" s="143">
        <v>8.0</v>
      </c>
      <c r="D8" s="771"/>
      <c r="F8" s="139" t="s">
        <v>140</v>
      </c>
      <c r="P8" s="147"/>
      <c r="U8" s="2"/>
      <c r="V8" s="2"/>
      <c r="W8" s="2"/>
      <c r="AB8" s="2"/>
      <c r="AC8" s="2"/>
      <c r="AD8" s="2"/>
      <c r="AE8" s="2"/>
    </row>
    <row r="9">
      <c r="A9" s="152" t="s">
        <v>141</v>
      </c>
      <c r="B9" s="153" t="s">
        <v>142</v>
      </c>
      <c r="C9" s="143">
        <v>1536.0</v>
      </c>
      <c r="D9" s="771"/>
      <c r="F9" s="154" t="s">
        <v>143</v>
      </c>
      <c r="G9" s="155">
        <f>G5*G4</f>
        <v>16</v>
      </c>
      <c r="H9" s="156"/>
      <c r="P9" s="147"/>
      <c r="T9" s="148" t="str">
        <f t="shared" ref="T9:T11" si="2">U9&amp;","&amp;V9</f>
        <v>fp8,bf16</v>
      </c>
      <c r="U9" s="2" t="s">
        <v>63</v>
      </c>
      <c r="V9" s="2" t="s">
        <v>82</v>
      </c>
      <c r="W9" s="2" t="s">
        <v>82</v>
      </c>
      <c r="AB9" s="2"/>
      <c r="AC9" s="2"/>
      <c r="AD9" s="2"/>
      <c r="AE9" s="2"/>
    </row>
    <row r="10">
      <c r="A10" s="152" t="s">
        <v>144</v>
      </c>
      <c r="B10" s="153" t="s">
        <v>145</v>
      </c>
      <c r="C10" s="143">
        <v>512.0</v>
      </c>
      <c r="D10" s="771"/>
      <c r="F10" s="157" t="s">
        <v>146</v>
      </c>
      <c r="G10" s="158">
        <f>PRODUCT(G3:G6)</f>
        <v>16</v>
      </c>
      <c r="H10" s="159"/>
      <c r="P10" s="147"/>
      <c r="T10" s="148" t="str">
        <f t="shared" si="2"/>
        <v>bf16,fp4</v>
      </c>
      <c r="U10" s="2" t="s">
        <v>82</v>
      </c>
      <c r="V10" s="2" t="s">
        <v>127</v>
      </c>
      <c r="W10" s="2" t="s">
        <v>82</v>
      </c>
      <c r="AP10" s="138"/>
      <c r="AQ10" s="138"/>
      <c r="AT10" s="149"/>
    </row>
    <row r="11">
      <c r="A11" s="152" t="s">
        <v>147</v>
      </c>
      <c r="B11" s="153" t="s">
        <v>148</v>
      </c>
      <c r="C11" s="143">
        <v>128.0</v>
      </c>
      <c r="D11" s="771"/>
      <c r="F11" s="157" t="s">
        <v>149</v>
      </c>
      <c r="G11" s="158">
        <f>$G$10/$H$18</f>
        <v>8</v>
      </c>
      <c r="H11" s="159"/>
      <c r="P11" s="147"/>
      <c r="T11" s="148" t="str">
        <f t="shared" si="2"/>
        <v>bf16,fp8</v>
      </c>
      <c r="U11" s="2" t="s">
        <v>82</v>
      </c>
      <c r="V11" s="2" t="s">
        <v>63</v>
      </c>
      <c r="W11" s="2" t="s">
        <v>82</v>
      </c>
      <c r="AP11" s="142"/>
    </row>
    <row r="12">
      <c r="A12" s="152" t="s">
        <v>150</v>
      </c>
      <c r="B12" s="153" t="s">
        <v>151</v>
      </c>
      <c r="C12" s="143">
        <v>64.0</v>
      </c>
      <c r="D12" s="771"/>
      <c r="L12" s="772" t="s">
        <v>539</v>
      </c>
      <c r="P12" s="147"/>
      <c r="T12" s="148" t="s">
        <v>152</v>
      </c>
      <c r="U12" s="2" t="s">
        <v>82</v>
      </c>
      <c r="V12" s="2" t="s">
        <v>82</v>
      </c>
      <c r="W12" s="2" t="s">
        <v>82</v>
      </c>
      <c r="AP12" s="138"/>
      <c r="AQ12" s="138"/>
      <c r="AT12" s="149"/>
    </row>
    <row r="13">
      <c r="A13" s="143" t="s">
        <v>153</v>
      </c>
      <c r="B13" s="153" t="s">
        <v>154</v>
      </c>
      <c r="C13" s="143">
        <v>128.0</v>
      </c>
      <c r="D13" s="771"/>
    </row>
    <row r="14">
      <c r="A14" s="161" t="s">
        <v>155</v>
      </c>
      <c r="B14" s="162"/>
      <c r="C14" s="162"/>
      <c r="AG14" s="164"/>
      <c r="AH14" s="164"/>
      <c r="AI14" s="87"/>
      <c r="AJ14" s="38"/>
      <c r="AK14" s="38"/>
      <c r="AL14" s="38"/>
      <c r="AM14" s="38"/>
      <c r="AN14" s="87"/>
      <c r="AO14" s="38"/>
      <c r="AP14" s="164"/>
      <c r="AQ14" s="38"/>
      <c r="AR14" s="38"/>
      <c r="AS14" s="87"/>
      <c r="AT14" s="87"/>
    </row>
    <row r="15">
      <c r="A15" s="165" t="s">
        <v>156</v>
      </c>
      <c r="B15" s="165" t="s">
        <v>156</v>
      </c>
      <c r="C15" s="166">
        <f>$C$11+$C$12</f>
        <v>192</v>
      </c>
      <c r="AG15" s="38"/>
      <c r="AH15" s="38"/>
      <c r="AI15" s="87"/>
      <c r="AJ15" s="38"/>
      <c r="AK15" s="38"/>
      <c r="AL15" s="38"/>
      <c r="AM15" s="38"/>
      <c r="AN15" s="87"/>
      <c r="AO15" s="38"/>
      <c r="AP15" s="168"/>
      <c r="AQ15" s="168"/>
      <c r="AR15" s="38"/>
      <c r="AS15" s="87"/>
      <c r="AT15" s="169"/>
    </row>
    <row r="16">
      <c r="A16" s="165" t="s">
        <v>157</v>
      </c>
      <c r="B16" s="165" t="s">
        <v>157</v>
      </c>
      <c r="C16" s="170">
        <f>$C$10+$C$12</f>
        <v>576</v>
      </c>
      <c r="D16" s="771"/>
      <c r="AG16" s="38"/>
      <c r="AH16" s="38"/>
      <c r="AI16" s="87"/>
      <c r="AJ16" s="38"/>
      <c r="AK16" s="38"/>
      <c r="AL16" s="38"/>
      <c r="AM16" s="38"/>
      <c r="AN16" s="87"/>
      <c r="AO16" s="38"/>
      <c r="AP16" s="168"/>
      <c r="AQ16" s="168"/>
      <c r="AR16" s="38"/>
      <c r="AS16" s="87"/>
      <c r="AT16" s="169"/>
    </row>
    <row r="17">
      <c r="A17" s="170" t="s">
        <v>158</v>
      </c>
      <c r="B17" s="170" t="s">
        <v>159</v>
      </c>
      <c r="C17" s="166">
        <f>C8*$C$25</f>
        <v>8</v>
      </c>
      <c r="F17" s="171" t="s">
        <v>160</v>
      </c>
      <c r="G17" s="173" t="s">
        <v>540</v>
      </c>
      <c r="H17" s="173" t="s">
        <v>468</v>
      </c>
      <c r="AG17" s="38"/>
      <c r="AH17" s="38"/>
      <c r="AI17" s="87"/>
      <c r="AJ17" s="38"/>
      <c r="AK17" s="38"/>
      <c r="AL17" s="38"/>
      <c r="AM17" s="38"/>
      <c r="AN17" s="87"/>
      <c r="AO17" s="38"/>
      <c r="AP17" s="168"/>
      <c r="AQ17" s="168"/>
      <c r="AR17" s="38"/>
      <c r="AS17" s="87"/>
      <c r="AT17" s="169"/>
    </row>
    <row r="18">
      <c r="A18" s="174" t="s">
        <v>120</v>
      </c>
      <c r="B18" s="174" t="s">
        <v>161</v>
      </c>
      <c r="C18" s="175">
        <f>$G$10</f>
        <v>16</v>
      </c>
      <c r="F18" s="108" t="str">
        <f t="array" ref="F18:F31">DB!A2:A15</f>
        <v># of TensorCore per Chip</v>
      </c>
      <c r="G18" s="773">
        <v>1.0</v>
      </c>
      <c r="H18" s="176">
        <f t="array" ref="H18:H31">xlookup($H$17,DB!1:1,DB!2:15) * G18:G31</f>
        <v>2</v>
      </c>
      <c r="AG18" s="38"/>
      <c r="AH18" s="38"/>
      <c r="AI18" s="87"/>
      <c r="AJ18" s="38"/>
      <c r="AK18" s="38"/>
      <c r="AL18" s="38"/>
      <c r="AM18" s="38"/>
      <c r="AN18" s="87"/>
      <c r="AO18" s="38"/>
      <c r="AP18" s="168"/>
      <c r="AQ18" s="38"/>
      <c r="AR18" s="38"/>
      <c r="AS18" s="87"/>
      <c r="AT18" s="87"/>
    </row>
    <row r="19">
      <c r="A19" s="174" t="s">
        <v>162</v>
      </c>
      <c r="B19" s="174" t="s">
        <v>163</v>
      </c>
      <c r="C19" s="175">
        <f>$G$11</f>
        <v>8</v>
      </c>
      <c r="F19" s="108" t="s">
        <v>164</v>
      </c>
      <c r="G19" s="773">
        <v>1.0</v>
      </c>
      <c r="H19" s="176">
        <v>7315.0</v>
      </c>
      <c r="AG19" s="38"/>
      <c r="AH19" s="38"/>
      <c r="AI19" s="87"/>
      <c r="AJ19" s="38"/>
      <c r="AK19" s="38"/>
      <c r="AL19" s="38"/>
      <c r="AM19" s="38"/>
      <c r="AN19" s="87"/>
      <c r="AO19" s="38"/>
      <c r="AP19" s="168"/>
      <c r="AQ19" s="38"/>
      <c r="AR19" s="38"/>
      <c r="AS19" s="87"/>
      <c r="AT19" s="87"/>
    </row>
    <row r="20">
      <c r="A20" s="178" t="s">
        <v>541</v>
      </c>
      <c r="B20" s="178" t="s">
        <v>166</v>
      </c>
      <c r="C20" s="179" t="str">
        <f>IFS(C19=8,"2x2x2",C19=4,"2x2",TRUE,NA)</f>
        <v>2x2x2</v>
      </c>
      <c r="D20" s="168"/>
      <c r="F20" s="108" t="s">
        <v>167</v>
      </c>
      <c r="G20" s="773">
        <v>1.0</v>
      </c>
      <c r="H20" s="176">
        <v>3968.04</v>
      </c>
      <c r="AG20" s="38"/>
      <c r="AH20" s="38"/>
      <c r="AI20" s="87"/>
      <c r="AJ20" s="38"/>
      <c r="AK20" s="38"/>
      <c r="AL20" s="38"/>
      <c r="AM20" s="38"/>
      <c r="AN20" s="87"/>
      <c r="AO20" s="38"/>
      <c r="AP20" s="168"/>
      <c r="AQ20" s="38"/>
      <c r="AR20" s="38"/>
      <c r="AS20" s="87"/>
      <c r="AT20" s="87"/>
    </row>
    <row r="21">
      <c r="A21" s="182" t="s">
        <v>542</v>
      </c>
      <c r="B21" s="182" t="s">
        <v>169</v>
      </c>
      <c r="C21" s="774">
        <f>IFS(C20="2x2x2",12,C20="2x2",4,TRUE,NA())</f>
        <v>12</v>
      </c>
      <c r="D21" s="775"/>
      <c r="F21" s="108" t="s">
        <v>170</v>
      </c>
      <c r="G21" s="773">
        <v>1.0</v>
      </c>
      <c r="H21" s="176">
        <v>3968.04</v>
      </c>
      <c r="AG21" s="38"/>
      <c r="AH21" s="38"/>
      <c r="AI21" s="87"/>
      <c r="AJ21" s="38"/>
      <c r="AK21" s="38"/>
      <c r="AL21" s="38"/>
      <c r="AM21" s="38"/>
      <c r="AN21" s="87"/>
      <c r="AO21" s="38"/>
      <c r="AP21" s="168"/>
      <c r="AQ21" s="38"/>
      <c r="AR21" s="38"/>
      <c r="AS21" s="87"/>
      <c r="AT21" s="87"/>
    </row>
    <row r="22">
      <c r="A22" s="175"/>
      <c r="B22" s="175"/>
      <c r="C22" s="175"/>
      <c r="F22" s="108" t="s">
        <v>171</v>
      </c>
      <c r="G22" s="773">
        <v>1.0</v>
      </c>
      <c r="H22" s="176">
        <v>1984.02</v>
      </c>
      <c r="AG22" s="38"/>
      <c r="AH22" s="38"/>
      <c r="AI22" s="87"/>
      <c r="AJ22" s="38"/>
      <c r="AK22" s="38"/>
      <c r="AL22" s="38"/>
      <c r="AM22" s="38"/>
      <c r="AN22" s="87"/>
      <c r="AO22" s="38"/>
      <c r="AP22" s="168"/>
      <c r="AQ22" s="168"/>
      <c r="AR22" s="38"/>
      <c r="AS22" s="87"/>
      <c r="AT22" s="169"/>
    </row>
    <row r="23">
      <c r="A23" s="184" t="s">
        <v>172</v>
      </c>
      <c r="B23" s="185"/>
      <c r="C23" s="186"/>
      <c r="D23" s="771"/>
      <c r="F23" s="108" t="s">
        <v>173</v>
      </c>
      <c r="G23" s="773">
        <v>0.987</v>
      </c>
      <c r="H23" s="188">
        <v>189.504</v>
      </c>
      <c r="AG23" s="38"/>
      <c r="AH23" s="38"/>
      <c r="AI23" s="87"/>
      <c r="AJ23" s="38"/>
      <c r="AK23" s="38"/>
      <c r="AL23" s="38"/>
      <c r="AM23" s="38"/>
      <c r="AN23" s="87"/>
      <c r="AO23" s="38"/>
      <c r="AP23" s="168"/>
      <c r="AQ23" s="168"/>
      <c r="AR23" s="38"/>
      <c r="AS23" s="87"/>
      <c r="AT23" s="169"/>
    </row>
    <row r="24">
      <c r="A24" s="170" t="s">
        <v>174</v>
      </c>
      <c r="B24" s="170" t="s">
        <v>175</v>
      </c>
      <c r="C24" s="170" t="s">
        <v>24</v>
      </c>
      <c r="D24" s="771"/>
      <c r="F24" s="108" t="s">
        <v>176</v>
      </c>
      <c r="G24" s="773">
        <v>0.8</v>
      </c>
      <c r="H24" s="188">
        <v>2926.0</v>
      </c>
      <c r="AG24" s="38"/>
      <c r="AH24" s="38"/>
      <c r="AI24" s="87"/>
      <c r="AJ24" s="38"/>
      <c r="AK24" s="38"/>
      <c r="AL24" s="38"/>
      <c r="AM24" s="38"/>
      <c r="AN24" s="87"/>
      <c r="AO24" s="38"/>
      <c r="AP24" s="168"/>
      <c r="AQ24" s="168"/>
      <c r="AR24" s="38"/>
      <c r="AS24" s="87"/>
      <c r="AT24" s="169"/>
    </row>
    <row r="25">
      <c r="A25" s="189" t="s">
        <v>37</v>
      </c>
      <c r="B25" s="189" t="s">
        <v>38</v>
      </c>
      <c r="C25" s="189">
        <f>IF(C24="Decode", 1, 2048)</f>
        <v>1</v>
      </c>
      <c r="D25" s="771"/>
      <c r="F25" s="108" t="s">
        <v>177</v>
      </c>
      <c r="G25" s="773">
        <v>1.0</v>
      </c>
      <c r="H25" s="176">
        <v>1984.02</v>
      </c>
      <c r="AG25" s="38"/>
      <c r="AH25" s="38"/>
      <c r="AI25" s="87"/>
      <c r="AJ25" s="169"/>
      <c r="AK25" s="38"/>
      <c r="AL25" s="38"/>
      <c r="AM25" s="38"/>
    </row>
    <row r="26">
      <c r="A26" s="170" t="s">
        <v>39</v>
      </c>
      <c r="B26" s="170" t="s">
        <v>40</v>
      </c>
      <c r="C26" s="170">
        <v>4096.0</v>
      </c>
      <c r="D26" s="2"/>
      <c r="F26" s="108" t="s">
        <v>178</v>
      </c>
      <c r="G26" s="773">
        <v>1.0</v>
      </c>
      <c r="H26" s="176">
        <v>1984.02</v>
      </c>
      <c r="AG26" s="164"/>
      <c r="AH26" s="164"/>
      <c r="AI26" s="164"/>
      <c r="AK26" s="38"/>
      <c r="AL26" s="38"/>
      <c r="AM26" s="38"/>
      <c r="AN26" s="87"/>
      <c r="AO26" s="38"/>
      <c r="AP26" s="38"/>
      <c r="AQ26" s="38"/>
      <c r="AR26" s="38"/>
      <c r="AS26" s="87"/>
      <c r="AT26" s="87"/>
    </row>
    <row r="27">
      <c r="A27" s="170" t="s">
        <v>41</v>
      </c>
      <c r="B27" s="174" t="s">
        <v>42</v>
      </c>
      <c r="C27" s="174">
        <f>1024+4096</f>
        <v>5120</v>
      </c>
      <c r="D27" s="771"/>
      <c r="F27" s="108" t="s">
        <v>180</v>
      </c>
      <c r="G27" s="773">
        <v>1.0</v>
      </c>
      <c r="H27" s="176">
        <v>992.01</v>
      </c>
      <c r="AG27" s="164"/>
      <c r="AH27" s="164"/>
      <c r="AI27" s="164"/>
      <c r="AK27" s="38"/>
      <c r="AL27" s="38"/>
      <c r="AM27" s="38"/>
      <c r="AN27" s="87"/>
      <c r="AO27" s="38"/>
      <c r="AP27" s="38"/>
      <c r="AQ27" s="38"/>
      <c r="AR27" s="38"/>
      <c r="AS27" s="87"/>
      <c r="AT27" s="87"/>
    </row>
    <row r="28">
      <c r="A28" s="170" t="s">
        <v>46</v>
      </c>
      <c r="B28" s="175"/>
      <c r="C28" s="174">
        <v>0.15</v>
      </c>
      <c r="D28" s="771"/>
      <c r="F28" s="108" t="s">
        <v>181</v>
      </c>
      <c r="G28" s="773">
        <v>0.987</v>
      </c>
      <c r="H28" s="193">
        <v>94.752</v>
      </c>
      <c r="AG28" s="164"/>
      <c r="AH28" s="164"/>
      <c r="AI28" s="164"/>
      <c r="AL28" s="38"/>
      <c r="AM28" s="38"/>
      <c r="AN28" s="87"/>
      <c r="AO28" s="38"/>
      <c r="AP28" s="38"/>
      <c r="AQ28" s="38"/>
      <c r="AR28" s="38"/>
      <c r="AS28" s="87"/>
      <c r="AT28" s="87"/>
    </row>
    <row r="29">
      <c r="A29" s="170" t="s">
        <v>47</v>
      </c>
      <c r="B29" s="175"/>
      <c r="C29" s="174">
        <v>1.0</v>
      </c>
      <c r="D29" s="771"/>
      <c r="F29" s="108" t="s">
        <v>182</v>
      </c>
      <c r="G29" s="773">
        <v>0.375</v>
      </c>
      <c r="H29" s="176">
        <v>600.0</v>
      </c>
      <c r="AB29" s="2"/>
      <c r="AC29" s="2"/>
      <c r="AD29" s="2"/>
      <c r="AE29" s="2"/>
      <c r="AM29" s="142"/>
      <c r="AN29" s="138"/>
      <c r="AO29" s="142"/>
      <c r="AP29" s="142"/>
      <c r="AQ29" s="194"/>
      <c r="AR29" s="142"/>
      <c r="AS29" s="148"/>
    </row>
    <row r="30">
      <c r="A30" s="170" t="s">
        <v>48</v>
      </c>
      <c r="B30" s="174" t="s">
        <v>49</v>
      </c>
      <c r="C30" s="195" t="b">
        <v>1</v>
      </c>
      <c r="D30" s="777"/>
      <c r="F30" s="172" t="s">
        <v>183</v>
      </c>
      <c r="G30" s="778">
        <v>0.8</v>
      </c>
      <c r="H30" s="197">
        <v>80.0</v>
      </c>
      <c r="AB30" s="2"/>
      <c r="AC30" s="2"/>
      <c r="AD30" s="2"/>
      <c r="AE30" s="2"/>
      <c r="AM30" s="142"/>
      <c r="AN30" s="138"/>
      <c r="AO30" s="142"/>
      <c r="AP30" s="142"/>
      <c r="AQ30" s="194"/>
      <c r="AR30" s="142"/>
      <c r="AS30" s="148"/>
    </row>
    <row r="31">
      <c r="A31" s="198" t="s">
        <v>50</v>
      </c>
      <c r="B31" s="198" t="s">
        <v>51</v>
      </c>
      <c r="C31" s="195" t="b">
        <v>1</v>
      </c>
      <c r="F31" s="105" t="s">
        <v>184</v>
      </c>
      <c r="G31" s="108">
        <v>1.0</v>
      </c>
      <c r="H31" s="105">
        <v>0.0013</v>
      </c>
      <c r="AM31" s="142"/>
      <c r="AN31" s="138"/>
      <c r="AO31" s="138"/>
      <c r="AP31" s="138"/>
      <c r="AQ31" s="138"/>
      <c r="AR31" s="142"/>
      <c r="AT31" s="149"/>
    </row>
    <row r="32">
      <c r="A32" s="184" t="s">
        <v>185</v>
      </c>
      <c r="B32" s="185"/>
      <c r="C32" s="186"/>
      <c r="AM32" s="142"/>
      <c r="AN32" s="138"/>
      <c r="AO32" s="138"/>
      <c r="AP32" s="138"/>
      <c r="AQ32" s="138"/>
      <c r="AR32" s="142"/>
      <c r="AT32" s="149"/>
    </row>
    <row r="33">
      <c r="A33" s="170" t="s">
        <v>61</v>
      </c>
      <c r="B33" s="174" t="s">
        <v>62</v>
      </c>
      <c r="C33" s="195" t="s">
        <v>63</v>
      </c>
      <c r="D33" s="201"/>
      <c r="AM33" s="142"/>
      <c r="AN33" s="138"/>
      <c r="AO33" s="138"/>
      <c r="AP33" s="142"/>
      <c r="AQ33" s="142"/>
      <c r="AR33" s="142"/>
    </row>
    <row r="34">
      <c r="A34" s="170" t="s">
        <v>64</v>
      </c>
      <c r="B34" s="165" t="s">
        <v>65</v>
      </c>
      <c r="C34" s="200" t="s">
        <v>66</v>
      </c>
      <c r="D34" s="201"/>
      <c r="F34" s="779" t="s">
        <v>545</v>
      </c>
      <c r="G34" s="780"/>
      <c r="AM34" s="142"/>
      <c r="AN34" s="138"/>
      <c r="AO34" s="138"/>
      <c r="AP34" s="142"/>
      <c r="AQ34" s="142"/>
      <c r="AR34" s="142"/>
    </row>
    <row r="35">
      <c r="A35" s="170" t="s">
        <v>71</v>
      </c>
      <c r="B35" s="165" t="s">
        <v>72</v>
      </c>
      <c r="C35" s="195" t="s">
        <v>82</v>
      </c>
      <c r="D35" s="201"/>
      <c r="F35" s="362" t="s">
        <v>547</v>
      </c>
      <c r="G35" s="781" t="s">
        <v>63</v>
      </c>
      <c r="AM35" s="142"/>
      <c r="AN35" s="138"/>
      <c r="AO35" s="138"/>
      <c r="AP35" s="142"/>
      <c r="AQ35" s="142"/>
      <c r="AR35" s="142"/>
    </row>
    <row r="36">
      <c r="A36" s="170" t="s">
        <v>73</v>
      </c>
      <c r="B36" s="165" t="s">
        <v>74</v>
      </c>
      <c r="C36" s="195" t="s">
        <v>82</v>
      </c>
      <c r="D36" s="201"/>
      <c r="F36" s="782" t="s">
        <v>548</v>
      </c>
      <c r="G36" s="781" t="str">
        <f>C33</f>
        <v>fp8</v>
      </c>
      <c r="AM36" s="142"/>
      <c r="AN36" s="138"/>
      <c r="AO36" s="138"/>
      <c r="AP36" s="142"/>
      <c r="AQ36" s="142"/>
      <c r="AR36" s="142"/>
    </row>
    <row r="37">
      <c r="A37" s="170" t="s">
        <v>75</v>
      </c>
      <c r="B37" s="165" t="s">
        <v>76</v>
      </c>
      <c r="C37" s="195" t="s">
        <v>63</v>
      </c>
      <c r="D37" s="201"/>
      <c r="F37" s="783" t="s">
        <v>549</v>
      </c>
      <c r="G37" s="784" t="s">
        <v>550</v>
      </c>
      <c r="AM37" s="142"/>
      <c r="AN37" s="138"/>
      <c r="AO37" s="138"/>
      <c r="AP37" s="142"/>
      <c r="AQ37" s="142"/>
      <c r="AR37" s="142"/>
    </row>
    <row r="38">
      <c r="A38" s="198" t="s">
        <v>77</v>
      </c>
      <c r="B38" s="165" t="s">
        <v>78</v>
      </c>
      <c r="C38" s="200" t="s">
        <v>79</v>
      </c>
      <c r="D38" s="201"/>
      <c r="F38" s="785"/>
      <c r="G38" s="786"/>
      <c r="AM38" s="142"/>
      <c r="AN38" s="138"/>
      <c r="AO38" s="138"/>
      <c r="AP38" s="142"/>
      <c r="AQ38" s="142"/>
      <c r="AR38" s="142"/>
    </row>
    <row r="39">
      <c r="A39" s="170" t="s">
        <v>80</v>
      </c>
      <c r="B39" s="165" t="s">
        <v>81</v>
      </c>
      <c r="C39" s="195" t="s">
        <v>82</v>
      </c>
      <c r="D39" s="201"/>
      <c r="F39" s="787" t="s">
        <v>551</v>
      </c>
      <c r="G39" s="857">
        <f>671*1000000000</f>
        <v>671000000000</v>
      </c>
      <c r="AM39" s="142"/>
      <c r="AN39" s="138"/>
      <c r="AO39" s="138"/>
      <c r="AP39" s="142"/>
      <c r="AQ39" s="142"/>
      <c r="AR39" s="142"/>
    </row>
    <row r="40">
      <c r="A40" s="2"/>
      <c r="B40" s="201"/>
      <c r="C40" s="201"/>
      <c r="D40" s="201"/>
      <c r="F40" s="362" t="s">
        <v>552</v>
      </c>
      <c r="G40" s="789">
        <f>SUM(PRODUCT(L87:M87), PRODUCT(K144:M144), PRODUCT(K171:M171), PRODUCT(L190:M190), PRODUCT(K296:M296), PRODUCT(K330:M330)) * PARAMS("L")</f>
        <v>11413422080</v>
      </c>
      <c r="AM40" s="142"/>
      <c r="AN40" s="138"/>
      <c r="AO40" s="138"/>
      <c r="AP40" s="142"/>
      <c r="AQ40" s="142"/>
      <c r="AR40" s="142"/>
    </row>
    <row r="41" ht="27.0" customHeight="1">
      <c r="A41" s="204" t="s">
        <v>188</v>
      </c>
      <c r="F41" s="787"/>
      <c r="G41" s="790"/>
      <c r="AG41" s="38"/>
      <c r="AH41" s="38"/>
      <c r="AI41" s="38"/>
      <c r="AJ41" s="38"/>
      <c r="AK41" s="38"/>
      <c r="AL41" s="38"/>
      <c r="AM41" s="168"/>
      <c r="AN41" s="168"/>
      <c r="AO41" s="202"/>
      <c r="AP41" s="142"/>
      <c r="AQ41" s="168"/>
      <c r="AR41" s="168"/>
      <c r="AT41" s="203"/>
    </row>
    <row r="42" ht="30.0" customHeight="1">
      <c r="A42" s="171" t="s">
        <v>189</v>
      </c>
      <c r="B42" s="171" t="str">
        <f> "Value (" &amp; H17 &amp; ")"</f>
        <v>Value (GhostFish (P3))</v>
      </c>
      <c r="C42" s="205" t="s">
        <v>553</v>
      </c>
      <c r="F42" s="787" t="s">
        <v>554</v>
      </c>
      <c r="G42" s="790">
        <f>G39-G40</f>
        <v>659586577920</v>
      </c>
      <c r="P42" s="147"/>
      <c r="AG42" s="38"/>
      <c r="AH42" s="38"/>
      <c r="AI42" s="38"/>
      <c r="AJ42" s="38"/>
      <c r="AK42" s="38"/>
      <c r="AL42" s="38"/>
      <c r="AM42" s="168"/>
      <c r="AN42" s="168"/>
      <c r="AO42" s="202"/>
      <c r="AP42" s="142"/>
      <c r="AQ42" s="168"/>
      <c r="AR42" s="168"/>
      <c r="AT42" s="203"/>
    </row>
    <row r="43" ht="15.0" customHeight="1">
      <c r="A43" s="108" t="s">
        <v>190</v>
      </c>
      <c r="B43" s="193">
        <f>$C26*$C25</f>
        <v>4096</v>
      </c>
      <c r="C43" s="105">
        <f>492*8</f>
        <v>3936</v>
      </c>
      <c r="F43" s="362" t="s">
        <v>555</v>
      </c>
      <c r="G43" s="789">
        <f>SUM(P87, P144, P171, P190, P296, P330) * PARAMS(B6) / 1024</f>
        <v>10.62957764</v>
      </c>
      <c r="P43" s="147"/>
      <c r="AG43" s="38"/>
      <c r="AH43" s="38"/>
      <c r="AI43" s="38"/>
      <c r="AJ43" s="38"/>
      <c r="AK43" s="38"/>
      <c r="AL43" s="38"/>
      <c r="AM43" s="168"/>
      <c r="AN43" s="168"/>
      <c r="AO43" s="202"/>
      <c r="AP43" s="142"/>
      <c r="AQ43" s="168"/>
      <c r="AR43" s="168"/>
      <c r="AT43" s="203"/>
    </row>
    <row r="44" ht="15.0" customHeight="1">
      <c r="A44" s="108" t="s">
        <v>191</v>
      </c>
      <c r="B44" s="211">
        <f>G10</f>
        <v>16</v>
      </c>
      <c r="C44" s="198">
        <v>8.0</v>
      </c>
      <c r="F44" s="787" t="s">
        <v>556</v>
      </c>
      <c r="G44" s="790">
        <f>(G42*  SWITCH(G35, "fp32", 4, "bf16", 2, "fp8", 1, "fp4", 0.5)/1024^3 + G43*G10) + (G10-1) * SUM(P548, P567) * (C6-3)/1024</f>
        <v>802.202909</v>
      </c>
      <c r="P44" s="147"/>
      <c r="AG44" s="38"/>
      <c r="AH44" s="38"/>
      <c r="AI44" s="38"/>
      <c r="AJ44" s="38"/>
      <c r="AK44" s="38"/>
      <c r="AL44" s="38"/>
      <c r="AM44" s="168"/>
      <c r="AN44" s="168"/>
      <c r="AO44" s="202"/>
      <c r="AP44" s="142"/>
      <c r="AQ44" s="168"/>
      <c r="AR44" s="168"/>
      <c r="AT44" s="203"/>
    </row>
    <row r="45" ht="15.0" customHeight="1">
      <c r="A45" s="108" t="s">
        <v>87</v>
      </c>
      <c r="B45" s="212" t="str">
        <f>$G$73/1000 * $C$6</f>
        <v>#N/A</v>
      </c>
      <c r="C45" s="172">
        <f>0.0734</f>
        <v>0.0734</v>
      </c>
      <c r="F45" s="362" t="s">
        <v>557</v>
      </c>
      <c r="G45" s="789">
        <f>G44/G10</f>
        <v>50.13768181</v>
      </c>
      <c r="P45" s="147"/>
      <c r="AG45" s="38"/>
      <c r="AH45" s="38"/>
      <c r="AI45" s="38"/>
      <c r="AJ45" s="38"/>
      <c r="AK45" s="38"/>
      <c r="AL45" s="38"/>
      <c r="AM45" s="168"/>
      <c r="AN45" s="168"/>
      <c r="AO45" s="202"/>
      <c r="AP45" s="142"/>
      <c r="AQ45" s="168"/>
      <c r="AR45" s="168"/>
      <c r="AT45" s="203"/>
    </row>
    <row r="46" ht="15.0" customHeight="1">
      <c r="A46" s="108" t="s">
        <v>88</v>
      </c>
      <c r="B46" s="193" t="str">
        <f>$B$43/$B$45</f>
        <v>#N/A</v>
      </c>
      <c r="C46" s="116">
        <f>492/0.0733 * C44</f>
        <v>53697.13506</v>
      </c>
      <c r="F46" s="787" t="s">
        <v>558</v>
      </c>
      <c r="G46" s="792">
        <v>0.9</v>
      </c>
      <c r="P46" s="147"/>
      <c r="AG46" s="38"/>
      <c r="AH46" s="38"/>
      <c r="AI46" s="38"/>
      <c r="AJ46" s="38"/>
      <c r="AK46" s="38"/>
      <c r="AL46" s="38"/>
      <c r="AM46" s="168"/>
      <c r="AN46" s="168"/>
      <c r="AO46" s="202"/>
      <c r="AP46" s="142"/>
      <c r="AQ46" s="168"/>
      <c r="AR46" s="168"/>
      <c r="AT46" s="203"/>
    </row>
    <row r="47" ht="15.0" customHeight="1">
      <c r="A47" s="108" t="s">
        <v>89</v>
      </c>
      <c r="B47" s="116" t="str">
        <f>B43/(B45*(1+C28))*C29</f>
        <v>#N/A</v>
      </c>
      <c r="C47" s="116"/>
      <c r="F47" s="362" t="s">
        <v>559</v>
      </c>
      <c r="G47" s="789">
        <f>(((H28 * G46 - G45)*1024^3) * G9) / (PARAMS(B27) * PAD_128(C10+C12) * SWITCH(PARAMS("kv_dtype"), "fp32", 4, "bf16", 2, "fp8", 1, "fp4", 0.5)*PARAMS(B6))</f>
        <v>3020.166885</v>
      </c>
      <c r="P47" s="147"/>
      <c r="AG47" s="38"/>
      <c r="AH47" s="38"/>
      <c r="AI47" s="38"/>
      <c r="AJ47" s="38"/>
      <c r="AK47" s="38"/>
      <c r="AL47" s="38"/>
      <c r="AM47" s="168"/>
      <c r="AN47" s="168"/>
      <c r="AO47" s="202"/>
      <c r="AP47" s="142"/>
      <c r="AQ47" s="168"/>
      <c r="AR47" s="168"/>
      <c r="AT47" s="203"/>
    </row>
    <row r="48" ht="15.0" customHeight="1">
      <c r="A48" s="108" t="s">
        <v>90</v>
      </c>
      <c r="B48" s="116" t="str">
        <f>B47/$G$11</f>
        <v>#N/A</v>
      </c>
      <c r="C48" s="116">
        <f>C46/C44</f>
        <v>6712.141883</v>
      </c>
      <c r="P48" s="147"/>
      <c r="AG48" s="38"/>
      <c r="AH48" s="38"/>
      <c r="AI48" s="38"/>
      <c r="AJ48" s="38"/>
      <c r="AK48" s="38"/>
      <c r="AL48" s="38"/>
      <c r="AM48" s="168"/>
      <c r="AN48" s="168"/>
      <c r="AO48" s="202"/>
      <c r="AP48" s="142"/>
      <c r="AQ48" s="168"/>
      <c r="AR48" s="168"/>
      <c r="AT48" s="203"/>
    </row>
    <row r="49" ht="15.0" customHeight="1">
      <c r="A49" s="793" t="s">
        <v>560</v>
      </c>
      <c r="B49" s="794" t="str">
        <f t="shared" ref="B49:C49" si="3">B48/$C$48</f>
        <v>#N/A</v>
      </c>
      <c r="C49" s="794">
        <f t="shared" si="3"/>
        <v>1</v>
      </c>
      <c r="P49" s="147"/>
      <c r="AG49" s="38"/>
      <c r="AH49" s="38"/>
      <c r="AI49" s="38"/>
      <c r="AJ49" s="38"/>
      <c r="AK49" s="38"/>
      <c r="AL49" s="38"/>
      <c r="AM49" s="168"/>
      <c r="AN49" s="168"/>
      <c r="AO49" s="202"/>
      <c r="AP49" s="142"/>
      <c r="AQ49" s="168"/>
      <c r="AR49" s="168"/>
      <c r="AT49" s="203"/>
    </row>
    <row r="50" ht="15.0" customHeight="1">
      <c r="P50" s="147"/>
      <c r="AG50" s="38"/>
      <c r="AH50" s="38"/>
      <c r="AI50" s="38"/>
      <c r="AJ50" s="38"/>
      <c r="AK50" s="38"/>
      <c r="AL50" s="38"/>
      <c r="AM50" s="168"/>
      <c r="AN50" s="168"/>
      <c r="AO50" s="202"/>
      <c r="AP50" s="142"/>
      <c r="AQ50" s="168"/>
      <c r="AR50" s="168"/>
      <c r="AT50" s="203"/>
    </row>
    <row r="51">
      <c r="A51" s="204"/>
      <c r="B51" s="204"/>
      <c r="D51" s="2"/>
      <c r="E51" s="2"/>
      <c r="F51" s="2"/>
      <c r="G51" s="2"/>
      <c r="AM51" s="142"/>
      <c r="AN51" s="138"/>
      <c r="AO51" s="138"/>
      <c r="AP51" s="138"/>
      <c r="AQ51" s="138"/>
      <c r="AR51" s="142"/>
      <c r="AT51" s="203"/>
    </row>
    <row r="52">
      <c r="A52" s="204" t="s">
        <v>192</v>
      </c>
      <c r="B52" s="204"/>
      <c r="D52" s="2"/>
      <c r="E52" s="2"/>
      <c r="F52" s="2"/>
      <c r="G52" s="2"/>
      <c r="AM52" s="142"/>
      <c r="AN52" s="138"/>
      <c r="AO52" s="138"/>
      <c r="AP52" s="138"/>
      <c r="AQ52" s="138"/>
      <c r="AR52" s="142"/>
      <c r="AT52" s="203"/>
    </row>
    <row r="53">
      <c r="A53" s="214" t="s">
        <v>193</v>
      </c>
      <c r="B53" s="214" t="s">
        <v>194</v>
      </c>
      <c r="C53" s="214" t="s">
        <v>195</v>
      </c>
      <c r="D53" s="214" t="s">
        <v>196</v>
      </c>
      <c r="E53" s="214" t="s">
        <v>197</v>
      </c>
      <c r="F53" s="214" t="s">
        <v>198</v>
      </c>
      <c r="G53" s="214" t="s">
        <v>199</v>
      </c>
      <c r="H53" s="214" t="s">
        <v>200</v>
      </c>
      <c r="I53" s="215"/>
      <c r="J53" s="214" t="s">
        <v>421</v>
      </c>
      <c r="K53" s="214" t="s">
        <v>202</v>
      </c>
      <c r="AG53" s="164"/>
      <c r="AH53" s="164"/>
      <c r="AI53" s="38"/>
      <c r="AJ53" s="38"/>
      <c r="AK53" s="38"/>
      <c r="AL53" s="38"/>
      <c r="AM53" s="168"/>
      <c r="AN53" s="202"/>
      <c r="AO53" s="202"/>
      <c r="AP53" s="216"/>
      <c r="AQ53" s="202"/>
      <c r="AR53" s="168"/>
      <c r="AS53" s="148"/>
      <c r="AT53" s="203"/>
    </row>
    <row r="54">
      <c r="A54" s="217" t="s">
        <v>203</v>
      </c>
      <c r="B54" s="218" t="s">
        <v>204</v>
      </c>
      <c r="C54" s="219">
        <f>$H$138</f>
        <v>0.004338794429</v>
      </c>
      <c r="D54" s="219" t="str">
        <f>$H$136</f>
        <v>#N/A</v>
      </c>
      <c r="E54" s="220">
        <f>$H$133</f>
        <v>0</v>
      </c>
      <c r="F54" s="219">
        <f>H131</f>
        <v>0</v>
      </c>
      <c r="G54" s="219" t="str">
        <f t="shared" ref="G54:G58" si="4">IF(K54,max(C54:F54),
max(C54:D54)+max(E54:F54))</f>
        <v>#N/A</v>
      </c>
      <c r="H54" s="221" t="str">
        <f t="shared" ref="H54:H70" si="5">LET(maxtime, MAX(C54:F54),
 IFS(maxtime=0, "", C54=maxtime, "HBM", D54=maxtime, "Compute", E54=maxtime, "ICI Lt", F54=maxtime, "ICI BW"))</f>
        <v>#N/A</v>
      </c>
      <c r="I54" s="222"/>
      <c r="J54" s="223" t="str">
        <f t="shared" ref="J54:J60" si="6">G54/$G$71</f>
        <v>#N/A</v>
      </c>
      <c r="K54" s="224" t="b">
        <v>1</v>
      </c>
      <c r="P54" s="225"/>
      <c r="AG54" s="38"/>
      <c r="AH54" s="38"/>
      <c r="AI54" s="164"/>
      <c r="AJ54" s="38"/>
      <c r="AK54" s="38"/>
      <c r="AL54" s="38"/>
      <c r="AM54" s="168"/>
      <c r="AN54" s="138"/>
      <c r="AO54" s="138"/>
      <c r="AP54" s="138"/>
      <c r="AQ54" s="138"/>
      <c r="AR54" s="168"/>
      <c r="AT54" s="203"/>
    </row>
    <row r="55">
      <c r="A55" s="217" t="s">
        <v>203</v>
      </c>
      <c r="B55" s="218" t="s">
        <v>205</v>
      </c>
      <c r="C55" s="219">
        <f>$H$165</f>
        <v>0.01614532158</v>
      </c>
      <c r="D55" s="219" t="str">
        <f>$H$163</f>
        <v>#N/A</v>
      </c>
      <c r="E55" s="221"/>
      <c r="F55" s="219">
        <f>H160</f>
        <v>0</v>
      </c>
      <c r="G55" s="219" t="str">
        <f t="shared" si="4"/>
        <v>#N/A</v>
      </c>
      <c r="H55" s="221" t="str">
        <f t="shared" si="5"/>
        <v>#N/A</v>
      </c>
      <c r="I55" s="222"/>
      <c r="J55" s="223" t="str">
        <f t="shared" si="6"/>
        <v>#N/A</v>
      </c>
      <c r="K55" s="224" t="b">
        <v>1</v>
      </c>
      <c r="P55" s="147"/>
      <c r="AG55" s="38"/>
      <c r="AH55" s="38"/>
      <c r="AI55" s="38"/>
      <c r="AJ55" s="38"/>
      <c r="AK55" s="38"/>
      <c r="AL55" s="38"/>
      <c r="AM55" s="168"/>
      <c r="AN55" s="168"/>
      <c r="AO55" s="202"/>
      <c r="AP55" s="142"/>
      <c r="AQ55" s="168"/>
      <c r="AR55" s="168"/>
      <c r="AT55" s="203"/>
    </row>
    <row r="56">
      <c r="A56" s="217" t="s">
        <v>203</v>
      </c>
      <c r="B56" s="218" t="s">
        <v>206</v>
      </c>
      <c r="C56" s="219">
        <f>$H$184</f>
        <v>0.01468515038</v>
      </c>
      <c r="D56" s="219" t="str">
        <f>$H$182</f>
        <v>#N/A</v>
      </c>
      <c r="E56" s="221"/>
      <c r="F56" s="219"/>
      <c r="G56" s="219" t="str">
        <f t="shared" si="4"/>
        <v>#N/A</v>
      </c>
      <c r="H56" s="221" t="str">
        <f t="shared" si="5"/>
        <v>#N/A</v>
      </c>
      <c r="I56" s="222"/>
      <c r="J56" s="223" t="str">
        <f t="shared" si="6"/>
        <v>#N/A</v>
      </c>
      <c r="K56" s="224"/>
      <c r="P56" s="147"/>
      <c r="AG56" s="38"/>
      <c r="AH56" s="38"/>
      <c r="AI56" s="38"/>
      <c r="AJ56" s="38"/>
      <c r="AK56" s="38"/>
      <c r="AL56" s="38"/>
      <c r="AM56" s="168"/>
      <c r="AN56" s="138"/>
      <c r="AO56" s="138"/>
      <c r="AP56" s="138"/>
      <c r="AQ56" s="138"/>
      <c r="AR56" s="168"/>
      <c r="AT56" s="203"/>
    </row>
    <row r="57">
      <c r="A57" s="217" t="s">
        <v>203</v>
      </c>
      <c r="B57" s="218" t="s">
        <v>207</v>
      </c>
      <c r="C57" s="219">
        <f>$H$203</f>
        <v>0.001992090712</v>
      </c>
      <c r="D57" s="219" t="str">
        <f>$H$201</f>
        <v>#N/A</v>
      </c>
      <c r="E57" s="221"/>
      <c r="F57" s="219"/>
      <c r="G57" s="219" t="str">
        <f t="shared" si="4"/>
        <v>#N/A</v>
      </c>
      <c r="H57" s="221" t="str">
        <f t="shared" si="5"/>
        <v>#N/A</v>
      </c>
      <c r="I57" s="222"/>
      <c r="J57" s="223" t="str">
        <f t="shared" si="6"/>
        <v>#N/A</v>
      </c>
      <c r="K57" s="224"/>
      <c r="P57" s="147"/>
      <c r="AM57" s="142"/>
      <c r="AO57" s="142"/>
      <c r="AP57" s="142"/>
      <c r="AQ57" s="142"/>
      <c r="AR57" s="168"/>
      <c r="AS57" s="148"/>
      <c r="AT57" s="203"/>
    </row>
    <row r="58">
      <c r="A58" s="217" t="s">
        <v>203</v>
      </c>
      <c r="B58" s="218" t="s">
        <v>208</v>
      </c>
      <c r="C58" s="219"/>
      <c r="D58" s="219"/>
      <c r="E58" s="221"/>
      <c r="F58" s="219">
        <f>$H$233</f>
        <v>0</v>
      </c>
      <c r="G58" s="219">
        <f t="shared" si="4"/>
        <v>0</v>
      </c>
      <c r="H58" s="221" t="str">
        <f t="shared" si="5"/>
        <v/>
      </c>
      <c r="I58" s="222"/>
      <c r="J58" s="223" t="str">
        <f t="shared" si="6"/>
        <v>#N/A</v>
      </c>
      <c r="K58" s="224"/>
      <c r="P58" s="147"/>
      <c r="R58" s="226"/>
      <c r="S58" s="226"/>
      <c r="T58" s="226"/>
      <c r="U58" s="226"/>
      <c r="V58" s="226"/>
      <c r="W58" s="38"/>
      <c r="AM58" s="142"/>
      <c r="AO58" s="138"/>
      <c r="AP58" s="138"/>
      <c r="AQ58" s="138"/>
      <c r="AR58" s="168"/>
      <c r="AT58" s="203"/>
    </row>
    <row r="59">
      <c r="A59" s="217" t="s">
        <v>203</v>
      </c>
      <c r="B59" s="227" t="s">
        <v>209</v>
      </c>
      <c r="C59" s="219">
        <f t="shared" ref="C59:D59" si="7">SUM(C61:C63)</f>
        <v>0.2629976931</v>
      </c>
      <c r="D59" s="219" t="str">
        <f t="shared" si="7"/>
        <v>#N/A</v>
      </c>
      <c r="E59" s="221"/>
      <c r="F59" s="219"/>
      <c r="G59" s="219" t="str">
        <f>IF(PARAMS("flash_attn"),MAX(C59:F59),0)</f>
        <v>#N/A</v>
      </c>
      <c r="H59" s="221" t="str">
        <f t="shared" si="5"/>
        <v>#N/A</v>
      </c>
      <c r="I59" s="222"/>
      <c r="J59" s="223" t="str">
        <f t="shared" si="6"/>
        <v>#N/A</v>
      </c>
      <c r="K59" s="224"/>
      <c r="P59" s="147"/>
      <c r="R59" s="226"/>
      <c r="S59" s="226"/>
      <c r="T59" s="226"/>
      <c r="U59" s="226"/>
      <c r="V59" s="226"/>
      <c r="W59" s="38"/>
      <c r="AM59" s="142"/>
      <c r="AO59" s="138"/>
      <c r="AP59" s="138"/>
      <c r="AQ59" s="138"/>
      <c r="AR59" s="168"/>
      <c r="AT59" s="203"/>
    </row>
    <row r="60">
      <c r="A60" s="217" t="s">
        <v>203</v>
      </c>
      <c r="B60" s="227" t="s">
        <v>210</v>
      </c>
      <c r="C60" s="219"/>
      <c r="D60" s="219"/>
      <c r="E60" s="221"/>
      <c r="F60" s="219"/>
      <c r="G60" s="219">
        <f>IF(PARAMS("flash_attn"),0,SUM(G61:G63))</f>
        <v>0</v>
      </c>
      <c r="H60" s="221" t="str">
        <f t="shared" si="5"/>
        <v/>
      </c>
      <c r="I60" s="222"/>
      <c r="J60" s="223" t="str">
        <f t="shared" si="6"/>
        <v>#N/A</v>
      </c>
      <c r="K60" s="224"/>
      <c r="P60" s="147"/>
      <c r="R60" s="226"/>
      <c r="S60" s="226"/>
      <c r="T60" s="226"/>
      <c r="U60" s="226"/>
      <c r="V60" s="226"/>
      <c r="W60" s="38"/>
      <c r="AM60" s="142"/>
      <c r="AO60" s="138"/>
      <c r="AP60" s="138"/>
      <c r="AQ60" s="138"/>
      <c r="AR60" s="168"/>
      <c r="AT60" s="203"/>
    </row>
    <row r="61">
      <c r="A61" s="217" t="s">
        <v>203</v>
      </c>
      <c r="B61" s="218" t="s">
        <v>823</v>
      </c>
      <c r="C61" s="219">
        <f>$H$252</f>
        <v>0.2242822967</v>
      </c>
      <c r="D61" s="219" t="str">
        <f>$H$250</f>
        <v>#N/A</v>
      </c>
      <c r="E61" s="221"/>
      <c r="F61" s="219"/>
      <c r="G61" s="219" t="str">
        <f t="shared" ref="G61:G63" si="8">max(C61:F61)</f>
        <v>#N/A</v>
      </c>
      <c r="H61" s="221" t="str">
        <f t="shared" si="5"/>
        <v>#N/A</v>
      </c>
      <c r="I61" s="222"/>
      <c r="J61" s="223"/>
      <c r="K61" s="224"/>
      <c r="P61" s="147"/>
      <c r="R61" s="226"/>
      <c r="S61" s="226"/>
      <c r="T61" s="226"/>
      <c r="U61" s="226"/>
      <c r="V61" s="226"/>
      <c r="W61" s="38"/>
      <c r="AM61" s="142"/>
      <c r="AO61" s="138"/>
      <c r="AP61" s="138"/>
      <c r="AQ61" s="138"/>
      <c r="AR61" s="168"/>
      <c r="AT61" s="203"/>
    </row>
    <row r="62">
      <c r="A62" s="217" t="s">
        <v>203</v>
      </c>
      <c r="B62" s="218" t="s">
        <v>824</v>
      </c>
      <c r="C62" s="219">
        <f>$H$271</f>
        <v>0.02803528708</v>
      </c>
      <c r="D62" s="219" t="str">
        <f>$H$269</f>
        <v>#N/A</v>
      </c>
      <c r="E62" s="221"/>
      <c r="F62" s="219"/>
      <c r="G62" s="219" t="str">
        <f t="shared" si="8"/>
        <v>#N/A</v>
      </c>
      <c r="H62" s="221" t="str">
        <f t="shared" si="5"/>
        <v>#N/A</v>
      </c>
      <c r="I62" s="222"/>
      <c r="J62" s="223"/>
      <c r="K62" s="224"/>
      <c r="P62" s="147"/>
      <c r="R62" s="228"/>
      <c r="S62" s="228"/>
      <c r="T62" s="228"/>
      <c r="U62" s="228"/>
      <c r="V62" s="228"/>
      <c r="W62" s="38"/>
      <c r="AM62" s="142"/>
      <c r="AN62" s="138"/>
      <c r="AO62" s="142"/>
      <c r="AP62" s="142"/>
      <c r="AQ62" s="138"/>
      <c r="AR62" s="168"/>
      <c r="AT62" s="203"/>
    </row>
    <row r="63">
      <c r="A63" s="217" t="s">
        <v>203</v>
      </c>
      <c r="B63" s="218" t="s">
        <v>825</v>
      </c>
      <c r="C63" s="219">
        <f>$H$290</f>
        <v>0.01068010936</v>
      </c>
      <c r="D63" s="219" t="str">
        <f>$H$288</f>
        <v>#N/A</v>
      </c>
      <c r="E63" s="221"/>
      <c r="F63" s="219"/>
      <c r="G63" s="219" t="str">
        <f t="shared" si="8"/>
        <v>#N/A</v>
      </c>
      <c r="H63" s="221" t="str">
        <f t="shared" si="5"/>
        <v>#N/A</v>
      </c>
      <c r="I63" s="222"/>
      <c r="J63" s="223"/>
      <c r="K63" s="224"/>
      <c r="P63" s="147"/>
      <c r="R63" s="228"/>
      <c r="S63" s="228"/>
      <c r="T63" s="228"/>
      <c r="U63" s="228"/>
      <c r="V63" s="228"/>
      <c r="W63" s="38"/>
      <c r="AM63" s="142"/>
      <c r="AN63" s="138"/>
      <c r="AO63" s="138"/>
      <c r="AP63" s="138"/>
      <c r="AQ63" s="138"/>
      <c r="AR63" s="168"/>
      <c r="AT63" s="203"/>
    </row>
    <row r="64">
      <c r="A64" s="217" t="s">
        <v>203</v>
      </c>
      <c r="B64" s="218" t="s">
        <v>214</v>
      </c>
      <c r="C64" s="219">
        <f>H309</f>
        <v>0.01068010936</v>
      </c>
      <c r="D64" s="219" t="str">
        <f>H307</f>
        <v>#N/A</v>
      </c>
      <c r="E64" s="221"/>
      <c r="F64" s="219"/>
      <c r="G64" s="219" t="str">
        <f t="shared" ref="G64:G70" si="9">IF(K64,max(C64:F64),
max(C64:D64)+max(E64:F64))</f>
        <v>#N/A</v>
      </c>
      <c r="H64" s="221" t="str">
        <f t="shared" si="5"/>
        <v>#N/A</v>
      </c>
      <c r="I64" s="222"/>
      <c r="J64" s="223" t="str">
        <f t="shared" ref="J64:J71" si="10">G64/$G$71</f>
        <v>#N/A</v>
      </c>
      <c r="K64" s="224" t="b">
        <v>1</v>
      </c>
      <c r="P64" s="147"/>
      <c r="R64" s="228"/>
      <c r="S64" s="228"/>
      <c r="T64" s="228"/>
      <c r="U64" s="228"/>
      <c r="V64" s="228"/>
      <c r="W64" s="229"/>
      <c r="AK64" s="203"/>
      <c r="AM64" s="142"/>
      <c r="AN64" s="138"/>
      <c r="AO64" s="138"/>
      <c r="AP64" s="138"/>
      <c r="AQ64" s="138"/>
      <c r="AR64" s="168"/>
      <c r="AT64" s="203"/>
    </row>
    <row r="65">
      <c r="A65" s="217" t="s">
        <v>203</v>
      </c>
      <c r="B65" s="227" t="s">
        <v>215</v>
      </c>
      <c r="C65" s="219"/>
      <c r="D65" s="219"/>
      <c r="E65" s="221"/>
      <c r="F65" s="219">
        <f>$G$324</f>
        <v>0</v>
      </c>
      <c r="G65" s="219">
        <f t="shared" si="9"/>
        <v>0</v>
      </c>
      <c r="H65" s="221" t="str">
        <f t="shared" si="5"/>
        <v/>
      </c>
      <c r="I65" s="222"/>
      <c r="J65" s="223" t="str">
        <f t="shared" si="10"/>
        <v>#N/A</v>
      </c>
      <c r="K65" s="224"/>
      <c r="P65" s="147"/>
      <c r="R65" s="228"/>
      <c r="S65" s="228"/>
      <c r="T65" s="228"/>
      <c r="U65" s="230"/>
      <c r="V65" s="230"/>
      <c r="W65" s="38"/>
      <c r="AK65" s="231"/>
      <c r="AL65" s="232"/>
      <c r="AM65" s="168"/>
      <c r="AN65" s="138"/>
      <c r="AO65" s="138"/>
      <c r="AP65" s="138"/>
      <c r="AQ65" s="138"/>
      <c r="AR65" s="168"/>
      <c r="AT65" s="203"/>
    </row>
    <row r="66">
      <c r="A66" s="217" t="s">
        <v>203</v>
      </c>
      <c r="B66" s="218" t="s">
        <v>216</v>
      </c>
      <c r="C66" s="219">
        <f>H351</f>
        <v>0.03988353341</v>
      </c>
      <c r="D66" s="219" t="str">
        <f>H349</f>
        <v>#N/A</v>
      </c>
      <c r="E66" s="221"/>
      <c r="F66" s="219">
        <f>$H$346</f>
        <v>0</v>
      </c>
      <c r="G66" s="219" t="str">
        <f t="shared" si="9"/>
        <v>#N/A</v>
      </c>
      <c r="H66" s="221" t="str">
        <f t="shared" si="5"/>
        <v>#N/A</v>
      </c>
      <c r="I66" s="222"/>
      <c r="J66" s="223" t="str">
        <f t="shared" si="10"/>
        <v>#N/A</v>
      </c>
      <c r="K66" s="224" t="b">
        <v>1</v>
      </c>
      <c r="P66" s="147"/>
      <c r="R66" s="228"/>
      <c r="S66" s="228"/>
      <c r="T66" s="228"/>
      <c r="U66" s="230"/>
      <c r="V66" s="230"/>
      <c r="W66" s="38"/>
      <c r="AK66" s="231"/>
      <c r="AL66" s="232"/>
      <c r="AM66" s="168"/>
      <c r="AN66" s="138"/>
      <c r="AO66" s="138"/>
      <c r="AP66" s="138"/>
      <c r="AQ66" s="138"/>
      <c r="AR66" s="168"/>
      <c r="AT66" s="203"/>
    </row>
    <row r="67">
      <c r="A67" s="217" t="s">
        <v>217</v>
      </c>
      <c r="B67" s="233" t="s">
        <v>218</v>
      </c>
      <c r="C67" s="219"/>
      <c r="D67" s="219"/>
      <c r="E67" s="220">
        <f>$H$401</f>
        <v>0.0039</v>
      </c>
      <c r="F67" s="219">
        <f>$H$399</f>
        <v>0.1025390625</v>
      </c>
      <c r="G67" s="219">
        <f t="shared" si="9"/>
        <v>0.1025390625</v>
      </c>
      <c r="H67" s="221" t="str">
        <f t="shared" si="5"/>
        <v>ICI BW</v>
      </c>
      <c r="I67" s="222"/>
      <c r="J67" s="223" t="str">
        <f t="shared" si="10"/>
        <v>#N/A</v>
      </c>
      <c r="K67" s="224"/>
      <c r="P67" s="147"/>
      <c r="R67" s="38"/>
      <c r="S67" s="38"/>
      <c r="T67" s="38"/>
      <c r="U67" s="38"/>
      <c r="V67" s="38"/>
      <c r="W67" s="38"/>
      <c r="AM67" s="142"/>
      <c r="AN67" s="138"/>
      <c r="AO67" s="142"/>
      <c r="AP67" s="142"/>
      <c r="AQ67" s="194"/>
      <c r="AR67" s="142"/>
    </row>
    <row r="68">
      <c r="A68" s="217" t="s">
        <v>217</v>
      </c>
      <c r="B68" s="233" t="s">
        <v>219</v>
      </c>
      <c r="C68" s="219">
        <f>$H$449</f>
        <v>0.08210334074</v>
      </c>
      <c r="D68" s="219" t="str">
        <f>$H$447</f>
        <v>#N/A</v>
      </c>
      <c r="E68" s="221"/>
      <c r="F68" s="219">
        <f>$H$439</f>
        <v>0</v>
      </c>
      <c r="G68" s="219" t="str">
        <f t="shared" si="9"/>
        <v>#N/A</v>
      </c>
      <c r="H68" s="221" t="str">
        <f t="shared" si="5"/>
        <v>#N/A</v>
      </c>
      <c r="I68" s="222"/>
      <c r="J68" s="223" t="str">
        <f t="shared" si="10"/>
        <v>#N/A</v>
      </c>
      <c r="K68" s="224" t="b">
        <v>1</v>
      </c>
      <c r="P68" s="147"/>
      <c r="R68" s="38"/>
      <c r="S68" s="38"/>
      <c r="T68" s="38"/>
      <c r="U68" s="38"/>
      <c r="V68" s="38"/>
      <c r="W68" s="234"/>
      <c r="AM68" s="142"/>
      <c r="AN68" s="138"/>
      <c r="AO68" s="138"/>
      <c r="AP68" s="138"/>
      <c r="AQ68" s="138"/>
      <c r="AR68" s="142"/>
      <c r="AT68" s="149"/>
    </row>
    <row r="69">
      <c r="A69" s="217" t="s">
        <v>217</v>
      </c>
      <c r="B69" s="233" t="s">
        <v>220</v>
      </c>
      <c r="C69" s="219">
        <f>$H$485</f>
        <v>0.04806049214</v>
      </c>
      <c r="D69" s="219" t="str">
        <f>$H$483</f>
        <v>#N/A</v>
      </c>
      <c r="E69" s="221"/>
      <c r="F69" s="219">
        <f>$H$474</f>
        <v>0</v>
      </c>
      <c r="G69" s="219" t="str">
        <f t="shared" si="9"/>
        <v>#N/A</v>
      </c>
      <c r="H69" s="221" t="str">
        <f t="shared" si="5"/>
        <v>#N/A</v>
      </c>
      <c r="I69" s="222"/>
      <c r="J69" s="223" t="str">
        <f t="shared" si="10"/>
        <v>#N/A</v>
      </c>
      <c r="K69" s="224" t="b">
        <v>1</v>
      </c>
      <c r="P69" s="147"/>
      <c r="R69" s="38"/>
      <c r="S69" s="38"/>
      <c r="T69" s="38"/>
      <c r="U69" s="38"/>
      <c r="V69" s="38"/>
      <c r="W69" s="234"/>
      <c r="AM69" s="142"/>
      <c r="AN69" s="138"/>
      <c r="AO69" s="138"/>
      <c r="AP69" s="142"/>
      <c r="AQ69" s="142"/>
      <c r="AR69" s="142"/>
    </row>
    <row r="70">
      <c r="A70" s="217" t="s">
        <v>217</v>
      </c>
      <c r="B70" s="233" t="s">
        <v>221</v>
      </c>
      <c r="C70" s="219"/>
      <c r="D70" s="219"/>
      <c r="E70" s="220">
        <f>$H$537</f>
        <v>0.0039</v>
      </c>
      <c r="F70" s="219">
        <f>$H$535</f>
        <v>0.205078125</v>
      </c>
      <c r="G70" s="219">
        <f t="shared" si="9"/>
        <v>0.205078125</v>
      </c>
      <c r="H70" s="221" t="str">
        <f t="shared" si="5"/>
        <v>ICI BW</v>
      </c>
      <c r="I70" s="222"/>
      <c r="J70" s="223" t="str">
        <f t="shared" si="10"/>
        <v>#N/A</v>
      </c>
      <c r="K70" s="224"/>
      <c r="P70" s="147"/>
      <c r="AM70" s="142"/>
      <c r="AN70" s="138"/>
      <c r="AO70" s="138"/>
      <c r="AP70" s="138"/>
      <c r="AQ70" s="138"/>
      <c r="AR70" s="142"/>
      <c r="AT70" s="203"/>
    </row>
    <row r="71">
      <c r="A71" s="235"/>
      <c r="B71" s="236"/>
      <c r="C71" s="236"/>
      <c r="D71" s="236"/>
      <c r="E71" s="235" t="s">
        <v>222</v>
      </c>
      <c r="F71" s="237" t="s">
        <v>59</v>
      </c>
      <c r="G71" s="236" t="str">
        <f>SUM(G54:G60,G64:G70)</f>
        <v>#N/A</v>
      </c>
      <c r="H71" s="236"/>
      <c r="I71" s="239"/>
      <c r="J71" s="240" t="str">
        <f t="shared" si="10"/>
        <v>#N/A</v>
      </c>
      <c r="K71" s="222"/>
      <c r="P71" s="147"/>
      <c r="AG71" s="164"/>
      <c r="AH71" s="164"/>
      <c r="AI71" s="38"/>
      <c r="AJ71" s="38"/>
      <c r="AK71" s="38"/>
      <c r="AL71" s="38"/>
      <c r="AM71" s="168"/>
      <c r="AN71" s="202"/>
      <c r="AO71" s="202"/>
      <c r="AP71" s="216"/>
      <c r="AQ71" s="202"/>
      <c r="AR71" s="168"/>
      <c r="AT71" s="203"/>
    </row>
    <row r="72">
      <c r="A72" s="241"/>
      <c r="B72" s="236"/>
      <c r="C72" s="236"/>
      <c r="D72" s="236"/>
      <c r="E72" s="241"/>
      <c r="F72" s="237" t="s">
        <v>223</v>
      </c>
      <c r="G72" s="889" t="str">
        <f>SUM(G54:G60,G64:G66)+MAX(G67:G68)+MAX(G69:G70)</f>
        <v>#N/A</v>
      </c>
      <c r="H72" s="236"/>
      <c r="I72" s="239"/>
      <c r="J72" s="240"/>
      <c r="K72" s="222"/>
      <c r="P72" s="147"/>
      <c r="AG72" s="164"/>
      <c r="AH72" s="164"/>
      <c r="AI72" s="38"/>
      <c r="AJ72" s="38"/>
      <c r="AK72" s="38"/>
      <c r="AL72" s="38"/>
      <c r="AM72" s="168"/>
      <c r="AN72" s="202"/>
      <c r="AO72" s="202"/>
      <c r="AP72" s="216"/>
      <c r="AQ72" s="202"/>
      <c r="AR72" s="168"/>
      <c r="AT72" s="203"/>
    </row>
    <row r="73">
      <c r="A73" s="243" t="s">
        <v>224</v>
      </c>
      <c r="B73" s="244"/>
      <c r="C73" s="244"/>
      <c r="D73" s="244"/>
      <c r="E73" s="243" t="s">
        <v>225</v>
      </c>
      <c r="F73" s="245" t="s">
        <v>59</v>
      </c>
      <c r="G73" s="890" t="str">
        <f>IF(F73=F71,G71,G72)</f>
        <v>#N/A</v>
      </c>
      <c r="H73" s="244"/>
      <c r="I73" s="247"/>
      <c r="J73" s="247"/>
      <c r="K73" s="247"/>
      <c r="P73" s="147"/>
      <c r="AG73" s="38"/>
      <c r="AH73" s="38"/>
      <c r="AI73" s="38"/>
      <c r="AJ73" s="38"/>
      <c r="AK73" s="38"/>
      <c r="AL73" s="38"/>
      <c r="AM73" s="168"/>
      <c r="AN73" s="168"/>
      <c r="AO73" s="202"/>
      <c r="AP73" s="142"/>
      <c r="AQ73" s="168"/>
      <c r="AR73" s="168"/>
      <c r="AT73" s="203"/>
    </row>
    <row r="74" ht="15.0" customHeight="1">
      <c r="P74" s="147"/>
      <c r="AG74" s="38"/>
      <c r="AH74" s="38"/>
      <c r="AI74" s="38"/>
      <c r="AJ74" s="38"/>
      <c r="AK74" s="38"/>
      <c r="AL74" s="38"/>
      <c r="AM74" s="168"/>
      <c r="AN74" s="168"/>
      <c r="AO74" s="202"/>
      <c r="AP74" s="142"/>
      <c r="AQ74" s="168"/>
      <c r="AR74" s="168"/>
      <c r="AT74" s="203"/>
    </row>
    <row r="75">
      <c r="P75" s="147"/>
      <c r="AG75" s="38"/>
      <c r="AH75" s="38"/>
      <c r="AI75" s="38"/>
      <c r="AJ75" s="38"/>
      <c r="AK75" s="38"/>
      <c r="AL75" s="38"/>
      <c r="AM75" s="168"/>
      <c r="AN75" s="168"/>
      <c r="AO75" s="202"/>
      <c r="AP75" s="142"/>
      <c r="AQ75" s="168"/>
      <c r="AR75" s="168"/>
      <c r="AT75" s="203"/>
    </row>
    <row r="76">
      <c r="A76" s="248" t="s">
        <v>226</v>
      </c>
      <c r="E76" s="204" t="s">
        <v>227</v>
      </c>
      <c r="P76" s="147"/>
      <c r="AG76" s="38"/>
      <c r="AH76" s="38"/>
      <c r="AI76" s="38"/>
      <c r="AJ76" s="38"/>
      <c r="AK76" s="38"/>
      <c r="AL76" s="38"/>
      <c r="AM76" s="168"/>
      <c r="AN76" s="138"/>
      <c r="AO76" s="138"/>
      <c r="AP76" s="138"/>
      <c r="AQ76" s="138"/>
      <c r="AR76" s="168"/>
      <c r="AT76" s="203"/>
    </row>
    <row r="77">
      <c r="A77" s="106" t="s">
        <v>228</v>
      </c>
      <c r="B77" s="106" t="s">
        <v>118</v>
      </c>
      <c r="C77" s="106" t="s">
        <v>121</v>
      </c>
      <c r="E77" s="249" t="s">
        <v>229</v>
      </c>
      <c r="F77" s="250" t="s">
        <v>230</v>
      </c>
      <c r="G77" s="251"/>
      <c r="H77" s="252"/>
      <c r="I77" s="250" t="s">
        <v>231</v>
      </c>
      <c r="J77" s="251"/>
      <c r="K77" s="251"/>
      <c r="L77" s="251"/>
      <c r="M77" s="251"/>
      <c r="N77" s="252"/>
      <c r="O77" s="253" t="s">
        <v>232</v>
      </c>
      <c r="P77" s="254" t="s">
        <v>233</v>
      </c>
      <c r="Q77" s="255" t="s">
        <v>234</v>
      </c>
      <c r="AM77" s="142"/>
      <c r="AO77" s="142"/>
      <c r="AP77" s="142"/>
      <c r="AQ77" s="142"/>
      <c r="AR77" s="168"/>
      <c r="AT77" s="203"/>
    </row>
    <row r="78">
      <c r="A78" s="108" t="s">
        <v>235</v>
      </c>
      <c r="B78" s="256">
        <f>SUM(P87,P144,P171,P190,P296,P330) * PARAMS("L") / 1024</f>
        <v>10.62957764</v>
      </c>
      <c r="C78" s="257"/>
      <c r="D78" s="38"/>
      <c r="E78" s="258" t="s">
        <v>236</v>
      </c>
      <c r="F78" s="259" t="s">
        <v>237</v>
      </c>
      <c r="G78" s="260"/>
      <c r="H78" s="261" t="s">
        <v>238</v>
      </c>
      <c r="I78" s="261" t="s">
        <v>239</v>
      </c>
      <c r="J78" s="261"/>
      <c r="K78" s="262" t="s">
        <v>40</v>
      </c>
      <c r="L78" s="262" t="s">
        <v>38</v>
      </c>
      <c r="M78" s="261" t="s">
        <v>125</v>
      </c>
      <c r="N78" s="261" t="s">
        <v>240</v>
      </c>
      <c r="O78" s="263" t="s">
        <v>63</v>
      </c>
      <c r="P78" s="264"/>
      <c r="Q78" s="262"/>
      <c r="AM78" s="142"/>
      <c r="AO78" s="138"/>
      <c r="AP78" s="138"/>
      <c r="AQ78" s="138"/>
      <c r="AR78" s="168"/>
      <c r="AT78" s="203"/>
    </row>
    <row r="79">
      <c r="A79" s="108" t="s">
        <v>241</v>
      </c>
      <c r="B79" s="265">
        <f>SUM($P$359,$P$455) * PARAMS("L") / 1024</f>
        <v>120.09375</v>
      </c>
      <c r="C79" s="172"/>
      <c r="D79" s="38"/>
      <c r="E79" s="266"/>
      <c r="F79" s="267"/>
      <c r="G79" s="268"/>
      <c r="H79" s="269" t="s">
        <v>242</v>
      </c>
      <c r="I79" s="270" t="s">
        <v>239</v>
      </c>
      <c r="J79" s="271"/>
      <c r="K79" s="270">
        <f t="shared" ref="K79:M79" si="11">PARAMS(K78)</f>
        <v>4096</v>
      </c>
      <c r="L79" s="270">
        <f t="shared" si="11"/>
        <v>1</v>
      </c>
      <c r="M79" s="270">
        <f t="shared" si="11"/>
        <v>7168</v>
      </c>
      <c r="N79" s="270" t="s">
        <v>240</v>
      </c>
      <c r="O79" s="272"/>
      <c r="P79" s="273">
        <f>SIZEOF_IN_MIB(J79:M79, $O78)</f>
        <v>28</v>
      </c>
      <c r="Q79" s="269"/>
      <c r="AM79" s="142"/>
      <c r="AN79" s="138"/>
      <c r="AO79" s="142"/>
      <c r="AP79" s="142"/>
      <c r="AQ79" s="138"/>
      <c r="AR79" s="168"/>
      <c r="AT79" s="203"/>
    </row>
    <row r="80">
      <c r="A80" s="198" t="s">
        <v>243</v>
      </c>
      <c r="B80" s="172"/>
      <c r="C80" s="172"/>
      <c r="D80" s="38"/>
      <c r="E80" s="266"/>
      <c r="F80" s="267"/>
      <c r="G80" s="268"/>
      <c r="H80" s="274" t="s">
        <v>244</v>
      </c>
      <c r="I80" s="274" t="s">
        <v>239</v>
      </c>
      <c r="J80" s="261"/>
      <c r="K80" s="262" t="s">
        <v>143</v>
      </c>
      <c r="L80" s="262"/>
      <c r="M80" s="262"/>
      <c r="N80" s="274" t="s">
        <v>240</v>
      </c>
      <c r="O80" s="275"/>
      <c r="P80" s="276"/>
      <c r="Q80" s="262"/>
      <c r="AM80" s="142"/>
      <c r="AN80" s="138"/>
      <c r="AO80" s="138"/>
      <c r="AP80" s="138"/>
      <c r="AQ80" s="138"/>
      <c r="AR80" s="168"/>
      <c r="AT80" s="203"/>
    </row>
    <row r="81">
      <c r="A81" s="108" t="s">
        <v>245</v>
      </c>
      <c r="B81" s="265">
        <f>SIZEOF_IN_MIB(PARAMS("B")*PARAMS("S")*PARAMS("L")*(PARAMS("c_kv")+PARAMS("h_rope")), PARAMS("kv_dtype"))/1024</f>
        <v>686.25</v>
      </c>
      <c r="C81" s="172"/>
      <c r="D81" s="38"/>
      <c r="E81" s="277"/>
      <c r="F81" s="278"/>
      <c r="G81" s="279"/>
      <c r="H81" s="269" t="s">
        <v>246</v>
      </c>
      <c r="I81" s="271" t="s">
        <v>239</v>
      </c>
      <c r="J81" s="270"/>
      <c r="K81" s="271">
        <f t="shared" ref="K81:M81" si="12">K79/SHARDING(K80)</f>
        <v>256</v>
      </c>
      <c r="L81" s="271">
        <f t="shared" si="12"/>
        <v>1</v>
      </c>
      <c r="M81" s="271">
        <f t="shared" si="12"/>
        <v>7168</v>
      </c>
      <c r="N81" s="271" t="s">
        <v>240</v>
      </c>
      <c r="O81" s="280"/>
      <c r="P81" s="273">
        <f>SIZEOF_IN_MIB(J81:M81, $O78)</f>
        <v>1.75</v>
      </c>
      <c r="Q81" s="269"/>
      <c r="AG81" s="2"/>
      <c r="AK81" s="203"/>
      <c r="AM81" s="142"/>
      <c r="AN81" s="138"/>
      <c r="AO81" s="138"/>
      <c r="AP81" s="138"/>
      <c r="AQ81" s="138"/>
      <c r="AR81" s="168"/>
      <c r="AT81" s="203"/>
    </row>
    <row r="82">
      <c r="A82" s="198" t="s">
        <v>247</v>
      </c>
      <c r="B82" s="281">
        <f>MAX(P87,P106,P136,P163,P182,P201,P250,P269,P288,P304,P365,P414,P504,P523)/1024</f>
        <v>0.01025390625</v>
      </c>
      <c r="C82" s="198"/>
      <c r="D82" s="38"/>
      <c r="E82" s="258" t="s">
        <v>248</v>
      </c>
      <c r="F82" s="282" t="s">
        <v>249</v>
      </c>
      <c r="G82" s="260"/>
      <c r="H82" s="261" t="s">
        <v>238</v>
      </c>
      <c r="I82" s="261" t="s">
        <v>239</v>
      </c>
      <c r="J82" s="261"/>
      <c r="K82" s="262" t="s">
        <v>40</v>
      </c>
      <c r="L82" s="262" t="s">
        <v>38</v>
      </c>
      <c r="M82" s="283" t="s">
        <v>125</v>
      </c>
      <c r="N82" s="261" t="s">
        <v>240</v>
      </c>
      <c r="O82" s="263" t="str">
        <f>EXTRACT_ACTIVATION_DTYPE(PARAMS("attn_proj_dtype"))</f>
        <v>fp8</v>
      </c>
      <c r="P82" s="264"/>
      <c r="Q82" s="263" t="b">
        <v>0</v>
      </c>
      <c r="AG82" s="2"/>
      <c r="AK82" s="231"/>
      <c r="AL82" s="232"/>
      <c r="AM82" s="168"/>
      <c r="AN82" s="138"/>
      <c r="AO82" s="138"/>
      <c r="AP82" s="138"/>
      <c r="AQ82" s="138"/>
      <c r="AR82" s="168"/>
      <c r="AT82" s="203"/>
    </row>
    <row r="83">
      <c r="A83" s="284" t="s">
        <v>250</v>
      </c>
      <c r="B83" s="285">
        <f>SUM(B78:B81)</f>
        <v>816.9733276</v>
      </c>
      <c r="C83" s="284" t="str">
        <f>"&lt;=" &amp; ($H$28 * PARAMS("num_devices")) &amp; " (Capacity)?"</f>
        <v>&lt;=1516.032 (Capacity)?</v>
      </c>
      <c r="D83" s="38"/>
      <c r="E83" s="266"/>
      <c r="F83" s="267"/>
      <c r="G83" s="268"/>
      <c r="H83" s="269" t="s">
        <v>242</v>
      </c>
      <c r="I83" s="270" t="s">
        <v>239</v>
      </c>
      <c r="J83" s="271"/>
      <c r="K83" s="270">
        <f t="shared" ref="K83:M83" si="13">PARAMS(K82)</f>
        <v>4096</v>
      </c>
      <c r="L83" s="270">
        <f t="shared" si="13"/>
        <v>1</v>
      </c>
      <c r="M83" s="270">
        <f t="shared" si="13"/>
        <v>7168</v>
      </c>
      <c r="N83" s="270" t="s">
        <v>240</v>
      </c>
      <c r="O83" s="272"/>
      <c r="P83" s="273">
        <f>SIZEOF_IN_MIB(J83:M83, $O82)</f>
        <v>28</v>
      </c>
      <c r="Q83" s="272"/>
      <c r="AG83" s="2"/>
      <c r="AM83" s="38"/>
      <c r="AR83" s="38"/>
    </row>
    <row r="84">
      <c r="A84" s="172"/>
      <c r="B84" s="172"/>
      <c r="C84" s="172"/>
      <c r="D84" s="87"/>
      <c r="E84" s="266"/>
      <c r="F84" s="267"/>
      <c r="G84" s="268"/>
      <c r="H84" s="274" t="s">
        <v>244</v>
      </c>
      <c r="I84" s="274" t="s">
        <v>239</v>
      </c>
      <c r="J84" s="261"/>
      <c r="K84" s="262" t="s">
        <v>143</v>
      </c>
      <c r="L84" s="262"/>
      <c r="M84" s="274"/>
      <c r="N84" s="274" t="s">
        <v>240</v>
      </c>
      <c r="O84" s="275"/>
      <c r="P84" s="276"/>
      <c r="Q84" s="275"/>
    </row>
    <row r="85">
      <c r="A85" s="108" t="s">
        <v>251</v>
      </c>
      <c r="B85" s="256">
        <f>SUM(P89,P146,P173,P192,P298,P332) * PARAMS("L") / 1024</f>
        <v>10.62957764</v>
      </c>
      <c r="C85" s="257"/>
      <c r="D85" s="87"/>
      <c r="E85" s="266"/>
      <c r="F85" s="278"/>
      <c r="G85" s="279"/>
      <c r="H85" s="269" t="s">
        <v>246</v>
      </c>
      <c r="I85" s="271" t="s">
        <v>239</v>
      </c>
      <c r="J85" s="270"/>
      <c r="K85" s="271">
        <f t="shared" ref="K85:M85" si="14">K83/SHARDING(K84)</f>
        <v>256</v>
      </c>
      <c r="L85" s="271">
        <f t="shared" si="14"/>
        <v>1</v>
      </c>
      <c r="M85" s="271">
        <f t="shared" si="14"/>
        <v>7168</v>
      </c>
      <c r="N85" s="271" t="s">
        <v>240</v>
      </c>
      <c r="O85" s="280"/>
      <c r="P85" s="273">
        <f>SIZEOF_IN_MIB(J85:M85, $O82)</f>
        <v>1.75</v>
      </c>
      <c r="Q85" s="280"/>
      <c r="AG85" s="2"/>
    </row>
    <row r="86">
      <c r="A86" s="108" t="s">
        <v>252</v>
      </c>
      <c r="B86" s="265">
        <f>SUM(P409,P457) * PARAMS("L") / 1024</f>
        <v>20.015625</v>
      </c>
      <c r="C86" s="257"/>
      <c r="D86" s="87"/>
      <c r="E86" s="266"/>
      <c r="F86" s="259" t="s">
        <v>253</v>
      </c>
      <c r="G86" s="260"/>
      <c r="H86" s="274" t="s">
        <v>238</v>
      </c>
      <c r="I86" s="274" t="s">
        <v>239</v>
      </c>
      <c r="J86" s="261"/>
      <c r="K86" s="261"/>
      <c r="L86" s="286" t="s">
        <v>125</v>
      </c>
      <c r="M86" s="262" t="s">
        <v>142</v>
      </c>
      <c r="N86" s="274" t="s">
        <v>240</v>
      </c>
      <c r="O86" s="263" t="str">
        <f>EXTRACT_WEIGHT_DTYPE(PARAMS("attn_proj_dtype"))</f>
        <v>fp8</v>
      </c>
      <c r="P86" s="276"/>
      <c r="Q86" s="263" t="b">
        <v>0</v>
      </c>
      <c r="AP86" s="138"/>
      <c r="AQ86" s="138"/>
      <c r="AT86" s="149"/>
    </row>
    <row r="87">
      <c r="A87" s="198" t="s">
        <v>243</v>
      </c>
      <c r="B87" s="172"/>
      <c r="C87" s="257"/>
      <c r="D87" s="87"/>
      <c r="E87" s="266"/>
      <c r="F87" s="267"/>
      <c r="G87" s="268"/>
      <c r="H87" s="269" t="s">
        <v>242</v>
      </c>
      <c r="I87" s="271" t="s">
        <v>239</v>
      </c>
      <c r="J87" s="270"/>
      <c r="K87" s="270"/>
      <c r="L87" s="271">
        <f t="shared" ref="L87:M87" si="15">PARAMS(L86)</f>
        <v>7168</v>
      </c>
      <c r="M87" s="271">
        <f t="shared" si="15"/>
        <v>1536</v>
      </c>
      <c r="N87" s="271" t="s">
        <v>240</v>
      </c>
      <c r="O87" s="272"/>
      <c r="P87" s="273">
        <f>SIZEOF_IN_MIB(J87:M87, $O86)</f>
        <v>10.5</v>
      </c>
      <c r="Q87" s="272"/>
      <c r="AP87" s="142"/>
    </row>
    <row r="88">
      <c r="A88" s="108" t="s">
        <v>254</v>
      </c>
      <c r="B88" s="265">
        <f>B81/PARAMS("num_devices")</f>
        <v>42.890625</v>
      </c>
      <c r="C88" s="257"/>
      <c r="D88" s="87"/>
      <c r="E88" s="266"/>
      <c r="F88" s="267"/>
      <c r="G88" s="268"/>
      <c r="H88" s="274" t="s">
        <v>244</v>
      </c>
      <c r="I88" s="274" t="s">
        <v>239</v>
      </c>
      <c r="J88" s="261"/>
      <c r="K88" s="261"/>
      <c r="L88" s="274"/>
      <c r="M88" s="274"/>
      <c r="N88" s="274" t="s">
        <v>240</v>
      </c>
      <c r="O88" s="275"/>
      <c r="P88" s="276"/>
      <c r="Q88" s="275"/>
      <c r="AP88" s="138"/>
      <c r="AQ88" s="138"/>
      <c r="AT88" s="149"/>
    </row>
    <row r="89">
      <c r="A89" s="108" t="s">
        <v>255</v>
      </c>
      <c r="B89" s="265">
        <f>MAX(P89,P108,P138,P165,P184,P203,P252,P271,P290,P306,P367,P416,P506,P525)/1024</f>
        <v>0.01025390625</v>
      </c>
      <c r="C89" s="257"/>
      <c r="D89" s="87"/>
      <c r="E89" s="266"/>
      <c r="F89" s="278"/>
      <c r="G89" s="279"/>
      <c r="H89" s="271" t="s">
        <v>246</v>
      </c>
      <c r="I89" s="271" t="s">
        <v>239</v>
      </c>
      <c r="J89" s="270"/>
      <c r="K89" s="270"/>
      <c r="L89" s="271">
        <f t="shared" ref="L89:M89" si="16">L87/SHARDING(L88)</f>
        <v>7168</v>
      </c>
      <c r="M89" s="271">
        <f t="shared" si="16"/>
        <v>1536</v>
      </c>
      <c r="N89" s="271" t="s">
        <v>240</v>
      </c>
      <c r="O89" s="280"/>
      <c r="P89" s="273">
        <f>SIZEOF_IN_MIB(J89:M89, $O86)</f>
        <v>10.5</v>
      </c>
      <c r="Q89" s="280"/>
    </row>
    <row r="90">
      <c r="A90" s="122" t="s">
        <v>256</v>
      </c>
      <c r="B90" s="287">
        <f>SUM(B85:B88)</f>
        <v>73.53582764</v>
      </c>
      <c r="C90" s="288" t="str">
        <f>"&lt;=" &amp; ($H$28) &amp; " (Capacity)?"</f>
        <v>&lt;=94.752 (Capacity)?</v>
      </c>
      <c r="D90" s="87"/>
      <c r="E90" s="266"/>
      <c r="F90" s="259" t="s">
        <v>257</v>
      </c>
      <c r="G90" s="260"/>
      <c r="H90" s="289" t="s">
        <v>238</v>
      </c>
      <c r="I90" s="289" t="s">
        <v>239</v>
      </c>
      <c r="J90" s="290"/>
      <c r="K90" s="195" t="s">
        <v>40</v>
      </c>
      <c r="L90" s="195" t="s">
        <v>38</v>
      </c>
      <c r="M90" s="195" t="s">
        <v>142</v>
      </c>
      <c r="N90" s="289" t="s">
        <v>240</v>
      </c>
      <c r="O90" s="291" t="s">
        <v>82</v>
      </c>
      <c r="P90" s="292"/>
      <c r="Q90" s="291" t="b">
        <v>0</v>
      </c>
    </row>
    <row r="91">
      <c r="A91" s="87"/>
      <c r="B91" s="87"/>
      <c r="C91" s="87"/>
      <c r="D91" s="87"/>
      <c r="E91" s="266"/>
      <c r="F91" s="267"/>
      <c r="G91" s="268"/>
      <c r="H91" s="195" t="s">
        <v>242</v>
      </c>
      <c r="I91" s="289" t="s">
        <v>239</v>
      </c>
      <c r="J91" s="290"/>
      <c r="K91" s="289">
        <f t="shared" ref="K91:M91" si="17">PARAMS(K90)</f>
        <v>4096</v>
      </c>
      <c r="L91" s="290">
        <f t="shared" si="17"/>
        <v>1</v>
      </c>
      <c r="M91" s="289">
        <f t="shared" si="17"/>
        <v>1536</v>
      </c>
      <c r="N91" s="289" t="s">
        <v>240</v>
      </c>
      <c r="O91" s="266"/>
      <c r="P91" s="292">
        <f>SIZEOF_IN_MIB(K91:M91, $O90)</f>
        <v>12</v>
      </c>
      <c r="Q91" s="266"/>
    </row>
    <row r="92">
      <c r="A92" s="87"/>
      <c r="B92" s="87"/>
      <c r="C92" s="87"/>
      <c r="D92" s="87"/>
      <c r="E92" s="266"/>
      <c r="F92" s="267"/>
      <c r="G92" s="268"/>
      <c r="H92" s="289" t="s">
        <v>244</v>
      </c>
      <c r="I92" s="289" t="s">
        <v>239</v>
      </c>
      <c r="J92" s="290"/>
      <c r="K92" s="195" t="s">
        <v>143</v>
      </c>
      <c r="L92" s="195"/>
      <c r="M92" s="289"/>
      <c r="N92" s="289" t="s">
        <v>240</v>
      </c>
      <c r="O92" s="266"/>
      <c r="P92" s="292"/>
      <c r="Q92" s="266"/>
    </row>
    <row r="93">
      <c r="A93" s="87"/>
      <c r="B93" s="87"/>
      <c r="C93" s="87"/>
      <c r="D93" s="87"/>
      <c r="E93" s="266"/>
      <c r="F93" s="278"/>
      <c r="G93" s="279"/>
      <c r="H93" s="289" t="s">
        <v>246</v>
      </c>
      <c r="I93" s="289" t="s">
        <v>239</v>
      </c>
      <c r="J93" s="290"/>
      <c r="K93" s="289">
        <f t="shared" ref="K93:M93" si="18">K91/SHARDING(K92)</f>
        <v>256</v>
      </c>
      <c r="L93" s="289">
        <f t="shared" si="18"/>
        <v>1</v>
      </c>
      <c r="M93" s="289">
        <f t="shared" si="18"/>
        <v>1536</v>
      </c>
      <c r="N93" s="289" t="s">
        <v>240</v>
      </c>
      <c r="O93" s="277"/>
      <c r="P93" s="292">
        <f>SIZEOF_IN_MIB(K93:M93, $O90)</f>
        <v>0.75</v>
      </c>
      <c r="Q93" s="277"/>
    </row>
    <row r="94">
      <c r="A94" s="87"/>
      <c r="B94" s="87"/>
      <c r="C94" s="87"/>
      <c r="E94" s="266"/>
      <c r="F94" s="296" t="s">
        <v>258</v>
      </c>
      <c r="G94" s="297" t="s">
        <v>259</v>
      </c>
      <c r="H94" s="298" t="s">
        <v>238</v>
      </c>
      <c r="I94" s="290" t="s">
        <v>239</v>
      </c>
      <c r="J94" s="290" t="str">
        <f t="array" ref="J94:M97">J78:M81</f>
        <v/>
      </c>
      <c r="K94" s="195" t="s">
        <v>40</v>
      </c>
      <c r="L94" s="195" t="s">
        <v>38</v>
      </c>
      <c r="M94" s="299" t="s">
        <v>125</v>
      </c>
      <c r="N94" s="290" t="s">
        <v>240</v>
      </c>
      <c r="O94" s="291" t="str">
        <f>O82</f>
        <v>fp8</v>
      </c>
      <c r="P94" s="290"/>
      <c r="Q94" s="291"/>
    </row>
    <row r="95">
      <c r="A95" s="87"/>
      <c r="B95" s="87"/>
      <c r="C95" s="87"/>
      <c r="E95" s="266"/>
      <c r="F95" s="266"/>
      <c r="G95" s="266"/>
      <c r="H95" s="300" t="s">
        <v>242</v>
      </c>
      <c r="I95" s="290" t="s">
        <v>239</v>
      </c>
      <c r="J95" s="289"/>
      <c r="K95" s="290">
        <v>4096.0</v>
      </c>
      <c r="L95" s="290">
        <v>1.0</v>
      </c>
      <c r="M95" s="290">
        <v>7168.0</v>
      </c>
      <c r="N95" s="290" t="s">
        <v>240</v>
      </c>
      <c r="O95" s="266"/>
      <c r="P95" s="301">
        <f>SIZEOF_IN_MIB(J95:M95, O94)</f>
        <v>28</v>
      </c>
      <c r="Q95" s="266"/>
    </row>
    <row r="96">
      <c r="A96" s="87"/>
      <c r="B96" s="87"/>
      <c r="C96" s="87"/>
      <c r="E96" s="266"/>
      <c r="F96" s="266"/>
      <c r="G96" s="266"/>
      <c r="H96" s="300" t="s">
        <v>260</v>
      </c>
      <c r="I96" s="289" t="s">
        <v>239</v>
      </c>
      <c r="J96" s="290"/>
      <c r="K96" s="195" t="s">
        <v>143</v>
      </c>
      <c r="L96" s="195"/>
      <c r="M96" s="195"/>
      <c r="N96" s="289" t="s">
        <v>240</v>
      </c>
      <c r="O96" s="266"/>
      <c r="P96" s="301"/>
      <c r="Q96" s="266"/>
    </row>
    <row r="97">
      <c r="A97" s="87"/>
      <c r="B97" s="87"/>
      <c r="C97" s="87"/>
      <c r="E97" s="266"/>
      <c r="F97" s="266"/>
      <c r="G97" s="266"/>
      <c r="H97" s="302" t="s">
        <v>261</v>
      </c>
      <c r="I97" s="274" t="s">
        <v>239</v>
      </c>
      <c r="J97" s="261"/>
      <c r="K97" s="274">
        <v>256.0</v>
      </c>
      <c r="L97" s="274">
        <v>1.0</v>
      </c>
      <c r="M97" s="274">
        <v>7168.0</v>
      </c>
      <c r="N97" s="262" t="s">
        <v>240</v>
      </c>
      <c r="O97" s="275"/>
      <c r="P97" s="303">
        <f>SIZEOF_IN_MIB(J97:M97, O94)</f>
        <v>1.75</v>
      </c>
      <c r="Q97" s="275"/>
    </row>
    <row r="98">
      <c r="A98" s="87"/>
      <c r="B98" s="87"/>
      <c r="C98" s="87"/>
      <c r="E98" s="266"/>
      <c r="F98" s="266"/>
      <c r="G98" s="277"/>
      <c r="H98" s="304" t="s">
        <v>262</v>
      </c>
      <c r="I98" s="271" t="s">
        <v>239</v>
      </c>
      <c r="J98" s="270"/>
      <c r="K98" s="269"/>
      <c r="L98" s="269"/>
      <c r="M98" s="269"/>
      <c r="N98" s="271" t="s">
        <v>240</v>
      </c>
      <c r="O98" s="280"/>
      <c r="P98" s="305"/>
      <c r="Q98" s="280"/>
      <c r="R98" s="38"/>
      <c r="S98" s="38"/>
      <c r="AG98" s="38"/>
      <c r="AH98" s="38"/>
      <c r="AI98" s="38"/>
      <c r="AJ98" s="38"/>
      <c r="AK98" s="38"/>
      <c r="AL98" s="38"/>
      <c r="AM98" s="38"/>
      <c r="AN98" s="38"/>
      <c r="AO98" s="38"/>
      <c r="AP98" s="38"/>
      <c r="AQ98" s="38"/>
      <c r="AR98" s="38"/>
      <c r="AS98" s="38"/>
      <c r="AT98" s="38"/>
    </row>
    <row r="99">
      <c r="A99" s="87"/>
      <c r="B99" s="87"/>
      <c r="C99" s="87"/>
      <c r="E99" s="266"/>
      <c r="F99" s="266"/>
      <c r="G99" s="306" t="s">
        <v>263</v>
      </c>
      <c r="H99" s="307"/>
      <c r="I99" s="308"/>
      <c r="J99" s="308"/>
      <c r="K99" s="308"/>
      <c r="L99" s="309"/>
      <c r="M99" s="309"/>
      <c r="N99" s="309"/>
      <c r="O99" s="308"/>
      <c r="P99" s="310"/>
      <c r="Q99" s="308"/>
      <c r="R99" s="38"/>
      <c r="S99" s="38"/>
      <c r="AG99" s="38"/>
      <c r="AH99" s="38"/>
      <c r="AI99" s="38"/>
      <c r="AJ99" s="38"/>
      <c r="AK99" s="38"/>
      <c r="AL99" s="38"/>
      <c r="AM99" s="38"/>
      <c r="AN99" s="38"/>
      <c r="AO99" s="38"/>
      <c r="AP99" s="38"/>
      <c r="AQ99" s="38"/>
      <c r="AR99" s="38"/>
      <c r="AS99" s="38"/>
      <c r="AT99" s="38"/>
    </row>
    <row r="100">
      <c r="A100" s="87"/>
      <c r="B100" s="87"/>
      <c r="C100" s="87"/>
      <c r="E100" s="266"/>
      <c r="F100" s="266"/>
      <c r="G100" s="311" t="s">
        <v>264</v>
      </c>
      <c r="H100" s="312">
        <f>SHARDING(K96)*SHARDING(L96)*SHARDING(M96)</f>
        <v>16</v>
      </c>
      <c r="I100" s="313"/>
      <c r="J100" s="313"/>
      <c r="K100" s="313"/>
      <c r="L100" s="314"/>
      <c r="M100" s="314"/>
      <c r="N100" s="314"/>
      <c r="O100" s="313"/>
      <c r="P100" s="315"/>
      <c r="Q100" s="313"/>
      <c r="R100" s="38"/>
      <c r="S100" s="38"/>
      <c r="AG100" s="38"/>
      <c r="AH100" s="38"/>
      <c r="AI100" s="38"/>
      <c r="AJ100" s="38"/>
      <c r="AK100" s="38"/>
      <c r="AL100" s="38"/>
      <c r="AM100" s="38"/>
      <c r="AN100" s="38"/>
      <c r="AO100" s="38"/>
      <c r="AP100" s="38"/>
      <c r="AQ100" s="38"/>
      <c r="AR100" s="38"/>
      <c r="AS100" s="38"/>
      <c r="AT100" s="38"/>
    </row>
    <row r="101">
      <c r="A101" s="87"/>
      <c r="B101" s="87"/>
      <c r="C101" s="87"/>
      <c r="E101" s="266"/>
      <c r="F101" s="266"/>
      <c r="G101" s="311" t="s">
        <v>265</v>
      </c>
      <c r="H101" s="316">
        <f>P97 * (H100-1)</f>
        <v>26.25</v>
      </c>
      <c r="I101" s="222"/>
      <c r="J101" s="317"/>
      <c r="K101" s="317"/>
      <c r="L101" s="318"/>
      <c r="M101" s="318"/>
      <c r="N101" s="318"/>
      <c r="O101" s="317"/>
      <c r="P101" s="319"/>
      <c r="Q101" s="317"/>
      <c r="R101" s="38"/>
      <c r="S101" s="38"/>
      <c r="AG101" s="38"/>
      <c r="AH101" s="38"/>
      <c r="AI101" s="38"/>
      <c r="AJ101" s="38"/>
      <c r="AK101" s="38"/>
      <c r="AL101" s="38"/>
      <c r="AM101" s="38"/>
      <c r="AN101" s="38"/>
      <c r="AO101" s="38"/>
      <c r="AP101" s="38"/>
      <c r="AQ101" s="38"/>
      <c r="AR101" s="38"/>
      <c r="AS101" s="38"/>
      <c r="AT101" s="38"/>
    </row>
    <row r="102">
      <c r="A102" s="87"/>
      <c r="B102" s="87"/>
      <c r="C102" s="87"/>
      <c r="E102" s="266"/>
      <c r="F102" s="266"/>
      <c r="G102" s="320" t="s">
        <v>266</v>
      </c>
      <c r="H102" s="321">
        <f>H101*H100</f>
        <v>420</v>
      </c>
      <c r="I102" s="313"/>
      <c r="J102" s="305"/>
      <c r="K102" s="305"/>
      <c r="L102" s="314"/>
      <c r="M102" s="314"/>
      <c r="N102" s="314"/>
      <c r="O102" s="313"/>
      <c r="P102" s="315"/>
      <c r="Q102" s="313"/>
      <c r="R102" s="38"/>
      <c r="S102" s="38"/>
      <c r="AG102" s="38"/>
      <c r="AH102" s="38"/>
      <c r="AI102" s="38"/>
      <c r="AJ102" s="38"/>
      <c r="AK102" s="38"/>
      <c r="AL102" s="38"/>
      <c r="AM102" s="38"/>
      <c r="AN102" s="38"/>
      <c r="AO102" s="38"/>
      <c r="AP102" s="38"/>
      <c r="AQ102" s="38"/>
      <c r="AR102" s="38"/>
      <c r="AS102" s="38"/>
      <c r="AT102" s="38"/>
    </row>
    <row r="103">
      <c r="A103" s="87"/>
      <c r="B103" s="87"/>
      <c r="C103" s="87"/>
      <c r="E103" s="266"/>
      <c r="F103" s="266"/>
      <c r="G103" s="322" t="s">
        <v>267</v>
      </c>
      <c r="H103" s="323" t="str">
        <f>IFS(H100=8,12,
H100=4,4,
H100=2,1,
H100=1,0,
TRUE,NA())</f>
        <v>#N/A</v>
      </c>
      <c r="I103" s="317"/>
      <c r="J103" s="317"/>
      <c r="K103" s="317"/>
      <c r="L103" s="318"/>
      <c r="M103" s="318"/>
      <c r="N103" s="318"/>
      <c r="O103" s="317"/>
      <c r="P103" s="319"/>
      <c r="Q103" s="317"/>
      <c r="R103" s="38"/>
      <c r="S103" s="38"/>
      <c r="AG103" s="38"/>
      <c r="AH103" s="38"/>
      <c r="AI103" s="38"/>
      <c r="AJ103" s="38"/>
      <c r="AK103" s="38"/>
      <c r="AL103" s="38"/>
      <c r="AM103" s="38"/>
      <c r="AN103" s="38"/>
      <c r="AO103" s="38"/>
      <c r="AP103" s="38"/>
      <c r="AQ103" s="38"/>
      <c r="AR103" s="38"/>
      <c r="AS103" s="38"/>
      <c r="AT103" s="38"/>
    </row>
    <row r="104">
      <c r="A104" s="87"/>
      <c r="B104" s="87"/>
      <c r="C104" s="87"/>
      <c r="E104" s="266"/>
      <c r="F104" s="266"/>
      <c r="G104" s="198" t="s">
        <v>268</v>
      </c>
      <c r="H104" s="324">
        <v>1.0</v>
      </c>
      <c r="I104" s="325"/>
      <c r="J104" s="325"/>
      <c r="K104" s="325"/>
      <c r="L104" s="326"/>
      <c r="M104" s="326"/>
      <c r="N104" s="326"/>
      <c r="O104" s="325"/>
      <c r="P104" s="327"/>
      <c r="Q104" s="325"/>
      <c r="R104" s="38"/>
      <c r="S104" s="38"/>
      <c r="AG104" s="38"/>
      <c r="AH104" s="38"/>
      <c r="AI104" s="38"/>
      <c r="AJ104" s="38"/>
      <c r="AK104" s="38"/>
      <c r="AL104" s="38"/>
      <c r="AM104" s="38"/>
      <c r="AN104" s="38"/>
      <c r="AO104" s="38"/>
      <c r="AP104" s="38"/>
      <c r="AQ104" s="38"/>
      <c r="AR104" s="38"/>
      <c r="AS104" s="38"/>
      <c r="AT104" s="38"/>
    </row>
    <row r="105">
      <c r="A105" s="87"/>
      <c r="B105" s="87"/>
      <c r="C105" s="87"/>
      <c r="E105" s="266"/>
      <c r="F105" s="266"/>
      <c r="G105" s="328" t="s">
        <v>269</v>
      </c>
      <c r="H105" s="329" t="str">
        <f>ALL_GATHER_CHIP2CHIP_TIME_MS2(H102 * H104, H103)</f>
        <v>#N/A</v>
      </c>
      <c r="I105" s="330"/>
      <c r="J105" s="330"/>
      <c r="K105" s="330"/>
      <c r="L105" s="331"/>
      <c r="M105" s="331"/>
      <c r="N105" s="331"/>
      <c r="O105" s="330"/>
      <c r="P105" s="332"/>
      <c r="Q105" s="330"/>
      <c r="R105" s="38"/>
      <c r="S105" s="38"/>
      <c r="AG105" s="38"/>
      <c r="AH105" s="38"/>
      <c r="AI105" s="38"/>
      <c r="AJ105" s="38"/>
      <c r="AK105" s="38"/>
      <c r="AL105" s="38"/>
      <c r="AM105" s="38"/>
      <c r="AN105" s="38"/>
      <c r="AO105" s="38"/>
      <c r="AP105" s="38"/>
      <c r="AQ105" s="38"/>
      <c r="AR105" s="38"/>
      <c r="AS105" s="38"/>
      <c r="AT105" s="38"/>
    </row>
    <row r="106">
      <c r="A106" s="87"/>
      <c r="B106" s="87"/>
      <c r="C106" s="87"/>
      <c r="E106" s="266"/>
      <c r="F106" s="266"/>
      <c r="G106" s="320"/>
      <c r="H106" s="333"/>
      <c r="I106" s="325"/>
      <c r="J106" s="325"/>
      <c r="K106" s="325"/>
      <c r="L106" s="326"/>
      <c r="M106" s="326"/>
      <c r="N106" s="326"/>
      <c r="O106" s="325"/>
      <c r="P106" s="327"/>
      <c r="Q106" s="325"/>
      <c r="R106" s="38"/>
      <c r="S106" s="38"/>
      <c r="AG106" s="38"/>
      <c r="AH106" s="38"/>
      <c r="AI106" s="38"/>
      <c r="AJ106" s="38"/>
      <c r="AK106" s="38"/>
      <c r="AL106" s="38"/>
      <c r="AM106" s="38"/>
      <c r="AN106" s="38"/>
      <c r="AO106" s="38"/>
      <c r="AP106" s="38"/>
      <c r="AQ106" s="38"/>
      <c r="AR106" s="38"/>
      <c r="AS106" s="38"/>
      <c r="AT106" s="38"/>
    </row>
    <row r="107">
      <c r="A107" s="87"/>
      <c r="B107" s="87"/>
      <c r="C107" s="87"/>
      <c r="E107" s="266"/>
      <c r="F107" s="266"/>
      <c r="G107" s="306" t="s">
        <v>270</v>
      </c>
      <c r="H107" s="307"/>
      <c r="I107" s="308"/>
      <c r="J107" s="308"/>
      <c r="K107" s="308"/>
      <c r="L107" s="309"/>
      <c r="M107" s="309"/>
      <c r="N107" s="309"/>
      <c r="O107" s="308"/>
      <c r="P107" s="310"/>
      <c r="Q107" s="308"/>
      <c r="R107" s="38"/>
      <c r="S107" s="38"/>
      <c r="AG107" s="38"/>
      <c r="AH107" s="38"/>
      <c r="AI107" s="38"/>
      <c r="AJ107" s="38"/>
      <c r="AK107" s="38"/>
      <c r="AL107" s="38"/>
      <c r="AM107" s="38"/>
      <c r="AN107" s="38"/>
      <c r="AO107" s="38"/>
      <c r="AP107" s="38"/>
      <c r="AQ107" s="38"/>
      <c r="AR107" s="38"/>
      <c r="AS107" s="38"/>
      <c r="AT107" s="38"/>
    </row>
    <row r="108">
      <c r="A108" s="87"/>
      <c r="B108" s="87"/>
      <c r="C108" s="87"/>
      <c r="E108" s="266"/>
      <c r="F108" s="266"/>
      <c r="G108" s="334" t="s">
        <v>271</v>
      </c>
      <c r="H108" s="335" t="s">
        <v>264</v>
      </c>
      <c r="I108" s="305"/>
      <c r="J108" s="336">
        <f>SHARDING(K96)*SHARDING(L96)*SHARDING(M96)/HW_SPEC("# of TensorCore per Chip")</f>
        <v>8</v>
      </c>
      <c r="K108" s="325"/>
      <c r="L108" s="326"/>
      <c r="M108" s="326"/>
      <c r="N108" s="326"/>
      <c r="O108" s="325"/>
      <c r="P108" s="327"/>
      <c r="Q108" s="325"/>
      <c r="R108" s="38"/>
      <c r="S108" s="38"/>
      <c r="AG108" s="38"/>
      <c r="AH108" s="38"/>
      <c r="AI108" s="38"/>
      <c r="AJ108" s="38"/>
      <c r="AK108" s="38"/>
      <c r="AL108" s="38"/>
      <c r="AM108" s="38"/>
      <c r="AN108" s="38"/>
      <c r="AO108" s="38"/>
      <c r="AP108" s="38"/>
      <c r="AQ108" s="38"/>
      <c r="AR108" s="38"/>
      <c r="AS108" s="38"/>
      <c r="AT108" s="38"/>
    </row>
    <row r="109">
      <c r="A109" s="87"/>
      <c r="B109" s="87"/>
      <c r="C109" s="87"/>
      <c r="E109" s="266"/>
      <c r="F109" s="266"/>
      <c r="G109" s="266"/>
      <c r="H109" s="311" t="s">
        <v>265</v>
      </c>
      <c r="I109" s="172"/>
      <c r="J109" s="337">
        <f>P97 * HW_SPEC("# of TensorCore per Chip") * (J108-1)</f>
        <v>24.5</v>
      </c>
      <c r="K109" s="338"/>
      <c r="L109" s="339"/>
      <c r="M109" s="339"/>
      <c r="N109" s="339"/>
      <c r="O109" s="338"/>
      <c r="P109" s="340"/>
      <c r="Q109" s="338"/>
      <c r="R109" s="38"/>
      <c r="S109" s="38"/>
      <c r="AG109" s="38"/>
      <c r="AH109" s="38"/>
      <c r="AI109" s="38"/>
      <c r="AJ109" s="38"/>
      <c r="AK109" s="38"/>
      <c r="AL109" s="38"/>
      <c r="AM109" s="38"/>
      <c r="AN109" s="38"/>
      <c r="AO109" s="38"/>
      <c r="AP109" s="38"/>
      <c r="AQ109" s="38"/>
      <c r="AR109" s="38"/>
      <c r="AS109" s="38"/>
      <c r="AT109" s="38"/>
    </row>
    <row r="110">
      <c r="A110" s="87"/>
      <c r="B110" s="87"/>
      <c r="C110" s="87"/>
      <c r="E110" s="266"/>
      <c r="F110" s="266"/>
      <c r="G110" s="266"/>
      <c r="H110" s="320" t="s">
        <v>266</v>
      </c>
      <c r="I110" s="172"/>
      <c r="J110" s="337">
        <f>J109*J108</f>
        <v>196</v>
      </c>
      <c r="K110" s="338"/>
      <c r="L110" s="339"/>
      <c r="M110" s="339"/>
      <c r="N110" s="339"/>
      <c r="O110" s="338"/>
      <c r="P110" s="340"/>
      <c r="Q110" s="338"/>
      <c r="R110" s="38"/>
      <c r="S110" s="38"/>
      <c r="AG110" s="38"/>
      <c r="AH110" s="38"/>
      <c r="AI110" s="38"/>
      <c r="AJ110" s="38"/>
      <c r="AK110" s="38"/>
      <c r="AL110" s="38"/>
      <c r="AM110" s="38"/>
      <c r="AN110" s="38"/>
      <c r="AO110" s="38"/>
      <c r="AP110" s="38"/>
      <c r="AQ110" s="38"/>
      <c r="AR110" s="38"/>
      <c r="AS110" s="38"/>
      <c r="AT110" s="38"/>
    </row>
    <row r="111">
      <c r="A111" s="87"/>
      <c r="B111" s="87"/>
      <c r="C111" s="87"/>
      <c r="E111" s="266"/>
      <c r="F111" s="266"/>
      <c r="G111" s="266"/>
      <c r="H111" s="322" t="s">
        <v>267</v>
      </c>
      <c r="I111" s="172"/>
      <c r="J111" s="341">
        <f>IFS(J108=8,12,
J108=4,4,
J108=2,1,
J108=1,0,
TRUE,NA())</f>
        <v>12</v>
      </c>
      <c r="K111" s="338"/>
      <c r="L111" s="339"/>
      <c r="M111" s="339"/>
      <c r="N111" s="339"/>
      <c r="O111" s="338"/>
      <c r="P111" s="340"/>
      <c r="Q111" s="338"/>
      <c r="R111" s="38"/>
      <c r="S111" s="38"/>
      <c r="AG111" s="38"/>
      <c r="AH111" s="38"/>
      <c r="AI111" s="38"/>
      <c r="AJ111" s="38"/>
      <c r="AK111" s="38"/>
      <c r="AL111" s="38"/>
      <c r="AM111" s="38"/>
      <c r="AN111" s="38"/>
      <c r="AO111" s="38"/>
      <c r="AP111" s="38"/>
      <c r="AQ111" s="38"/>
      <c r="AR111" s="38"/>
      <c r="AS111" s="38"/>
      <c r="AT111" s="38"/>
    </row>
    <row r="112">
      <c r="A112" s="87"/>
      <c r="B112" s="87"/>
      <c r="C112" s="87"/>
      <c r="E112" s="266"/>
      <c r="F112" s="266"/>
      <c r="G112" s="266"/>
      <c r="H112" s="198" t="s">
        <v>268</v>
      </c>
      <c r="I112" s="172"/>
      <c r="J112" s="342">
        <v>2.0</v>
      </c>
      <c r="K112" s="338"/>
      <c r="L112" s="339"/>
      <c r="M112" s="339"/>
      <c r="N112" s="339"/>
      <c r="O112" s="338"/>
      <c r="P112" s="340"/>
      <c r="Q112" s="338"/>
      <c r="R112" s="38"/>
      <c r="S112" s="38"/>
      <c r="AG112" s="38"/>
      <c r="AH112" s="38"/>
      <c r="AI112" s="38"/>
      <c r="AJ112" s="38"/>
      <c r="AK112" s="38"/>
      <c r="AL112" s="38"/>
      <c r="AM112" s="38"/>
      <c r="AN112" s="38"/>
      <c r="AO112" s="38"/>
      <c r="AP112" s="38"/>
      <c r="AQ112" s="38"/>
      <c r="AR112" s="38"/>
      <c r="AS112" s="38"/>
      <c r="AT112" s="38"/>
    </row>
    <row r="113">
      <c r="A113" s="87"/>
      <c r="B113" s="87"/>
      <c r="C113" s="87"/>
      <c r="E113" s="266"/>
      <c r="F113" s="266"/>
      <c r="G113" s="277"/>
      <c r="H113" s="311" t="s">
        <v>269</v>
      </c>
      <c r="I113" s="172"/>
      <c r="J113" s="343">
        <f>ALL_GATHER_CHIP2CHIP_TIME_MS2(J110 * J112, J111)</f>
        <v>0.1993815104</v>
      </c>
      <c r="K113" s="338"/>
      <c r="L113" s="339"/>
      <c r="M113" s="339"/>
      <c r="N113" s="339"/>
      <c r="O113" s="338"/>
      <c r="P113" s="340"/>
      <c r="Q113" s="338"/>
      <c r="R113" s="38"/>
      <c r="S113" s="38"/>
      <c r="AG113" s="38"/>
      <c r="AH113" s="38"/>
      <c r="AI113" s="38"/>
      <c r="AJ113" s="38"/>
      <c r="AK113" s="38"/>
      <c r="AL113" s="38"/>
      <c r="AM113" s="38"/>
      <c r="AN113" s="38"/>
      <c r="AO113" s="38"/>
      <c r="AP113" s="38"/>
      <c r="AQ113" s="38"/>
      <c r="AR113" s="38"/>
      <c r="AS113" s="38"/>
      <c r="AT113" s="38"/>
    </row>
    <row r="114">
      <c r="A114" s="87"/>
      <c r="B114" s="87"/>
      <c r="C114" s="87"/>
      <c r="E114" s="266"/>
      <c r="F114" s="266"/>
      <c r="G114" s="334" t="s">
        <v>272</v>
      </c>
      <c r="H114" s="322" t="s">
        <v>264</v>
      </c>
      <c r="I114" s="344"/>
      <c r="J114" s="345">
        <f>HW_SPEC("# of TensorCore per Chip")</f>
        <v>2</v>
      </c>
      <c r="K114" s="338"/>
      <c r="L114" s="339"/>
      <c r="M114" s="339"/>
      <c r="N114" s="339"/>
      <c r="O114" s="338"/>
      <c r="P114" s="340"/>
      <c r="Q114" s="338"/>
      <c r="R114" s="38"/>
      <c r="S114" s="38"/>
      <c r="AG114" s="38"/>
      <c r="AH114" s="38"/>
      <c r="AI114" s="38"/>
      <c r="AJ114" s="38"/>
      <c r="AK114" s="38"/>
      <c r="AL114" s="38"/>
      <c r="AM114" s="38"/>
      <c r="AN114" s="38"/>
      <c r="AO114" s="38"/>
      <c r="AP114" s="38"/>
      <c r="AQ114" s="38"/>
      <c r="AR114" s="38"/>
      <c r="AS114" s="38"/>
      <c r="AT114" s="38"/>
    </row>
    <row r="115">
      <c r="A115" s="87"/>
      <c r="B115" s="87"/>
      <c r="C115" s="87"/>
      <c r="E115" s="266"/>
      <c r="F115" s="266"/>
      <c r="G115" s="266"/>
      <c r="H115" s="322" t="s">
        <v>265</v>
      </c>
      <c r="I115" s="344"/>
      <c r="J115" s="337">
        <f>P81 / J114 * (J114-1)</f>
        <v>0.875</v>
      </c>
      <c r="K115" s="338"/>
      <c r="L115" s="339"/>
      <c r="M115" s="339"/>
      <c r="N115" s="339"/>
      <c r="O115" s="338"/>
      <c r="P115" s="340"/>
      <c r="Q115" s="338"/>
      <c r="R115" s="38"/>
      <c r="S115" s="38"/>
      <c r="AG115" s="38"/>
      <c r="AH115" s="38"/>
      <c r="AI115" s="38"/>
      <c r="AJ115" s="38"/>
      <c r="AK115" s="38"/>
      <c r="AL115" s="38"/>
      <c r="AM115" s="38"/>
      <c r="AN115" s="38"/>
      <c r="AO115" s="38"/>
      <c r="AP115" s="38"/>
      <c r="AQ115" s="38"/>
      <c r="AR115" s="38"/>
      <c r="AS115" s="38"/>
      <c r="AT115" s="38"/>
    </row>
    <row r="116">
      <c r="A116" s="87"/>
      <c r="B116" s="87"/>
      <c r="C116" s="87"/>
      <c r="E116" s="266"/>
      <c r="F116" s="266"/>
      <c r="G116" s="266"/>
      <c r="H116" s="322" t="s">
        <v>266</v>
      </c>
      <c r="I116" s="344"/>
      <c r="J116" s="337">
        <f>J115*J114</f>
        <v>1.75</v>
      </c>
      <c r="K116" s="338"/>
      <c r="L116" s="339"/>
      <c r="M116" s="339"/>
      <c r="N116" s="339"/>
      <c r="O116" s="338"/>
      <c r="P116" s="340"/>
      <c r="Q116" s="338"/>
      <c r="R116" s="346"/>
      <c r="S116" s="346"/>
      <c r="AG116" s="38"/>
      <c r="AH116" s="38"/>
      <c r="AI116" s="38"/>
      <c r="AJ116" s="38"/>
      <c r="AK116" s="38"/>
      <c r="AL116" s="38"/>
      <c r="AM116" s="38"/>
      <c r="AN116" s="38"/>
      <c r="AO116" s="38"/>
      <c r="AP116" s="38"/>
      <c r="AQ116" s="38"/>
      <c r="AR116" s="38"/>
      <c r="AS116" s="38"/>
      <c r="AT116" s="38"/>
    </row>
    <row r="117">
      <c r="A117" s="87"/>
      <c r="B117" s="87"/>
      <c r="C117" s="87"/>
      <c r="E117" s="266"/>
      <c r="F117" s="266"/>
      <c r="G117" s="266"/>
      <c r="H117" s="322" t="s">
        <v>269</v>
      </c>
      <c r="I117" s="344"/>
      <c r="J117" s="347">
        <f>ALL_GATHER_CORE2CORE_TIME_MS(J116)</f>
        <v>0.001424153646</v>
      </c>
      <c r="K117" s="338"/>
      <c r="L117" s="339"/>
      <c r="M117" s="339"/>
      <c r="N117" s="339"/>
      <c r="O117" s="338"/>
      <c r="P117" s="340"/>
      <c r="Q117" s="338"/>
      <c r="R117" s="346"/>
      <c r="S117" s="346"/>
      <c r="AG117" s="38"/>
      <c r="AH117" s="38"/>
      <c r="AI117" s="38"/>
      <c r="AJ117" s="38"/>
      <c r="AK117" s="38"/>
      <c r="AL117" s="38"/>
      <c r="AM117" s="38"/>
      <c r="AN117" s="38"/>
      <c r="AO117" s="38"/>
      <c r="AP117" s="38"/>
      <c r="AQ117" s="38"/>
      <c r="AR117" s="38"/>
      <c r="AS117" s="38"/>
      <c r="AT117" s="38"/>
    </row>
    <row r="118">
      <c r="A118" s="87"/>
      <c r="B118" s="87"/>
      <c r="C118" s="87"/>
      <c r="E118" s="266"/>
      <c r="F118" s="266"/>
      <c r="G118" s="277"/>
      <c r="H118" s="320" t="s">
        <v>273</v>
      </c>
      <c r="I118" s="172"/>
      <c r="J118" s="347">
        <f>J117/J108</f>
        <v>0.0001780192057</v>
      </c>
      <c r="K118" s="338"/>
      <c r="L118" s="339"/>
      <c r="M118" s="339"/>
      <c r="N118" s="339"/>
      <c r="O118" s="338"/>
      <c r="P118" s="340"/>
      <c r="Q118" s="338"/>
      <c r="R118" s="346"/>
      <c r="S118" s="346"/>
      <c r="AG118" s="38"/>
      <c r="AH118" s="38"/>
      <c r="AI118" s="38"/>
      <c r="AJ118" s="38"/>
      <c r="AK118" s="38"/>
      <c r="AL118" s="38"/>
      <c r="AM118" s="38"/>
      <c r="AN118" s="38"/>
      <c r="AO118" s="38"/>
      <c r="AP118" s="38"/>
      <c r="AQ118" s="38"/>
      <c r="AR118" s="38"/>
      <c r="AS118" s="38"/>
      <c r="AT118" s="38"/>
    </row>
    <row r="119">
      <c r="A119" s="87"/>
      <c r="B119" s="87"/>
      <c r="C119" s="87"/>
      <c r="E119" s="266"/>
      <c r="F119" s="266"/>
      <c r="G119" s="328" t="s">
        <v>274</v>
      </c>
      <c r="H119" s="348">
        <f>J113+J118</f>
        <v>0.1995595296</v>
      </c>
      <c r="I119" s="172"/>
      <c r="J119" s="343"/>
      <c r="K119" s="338"/>
      <c r="L119" s="339"/>
      <c r="M119" s="339"/>
      <c r="N119" s="339"/>
      <c r="O119" s="338"/>
      <c r="P119" s="340"/>
      <c r="Q119" s="338"/>
      <c r="R119" s="346"/>
      <c r="S119" s="346"/>
      <c r="AG119" s="38"/>
      <c r="AH119" s="38"/>
      <c r="AI119" s="38"/>
      <c r="AJ119" s="38"/>
      <c r="AK119" s="38"/>
      <c r="AL119" s="38"/>
      <c r="AM119" s="38"/>
      <c r="AN119" s="38"/>
      <c r="AO119" s="38"/>
      <c r="AP119" s="38"/>
      <c r="AQ119" s="38"/>
      <c r="AR119" s="38"/>
      <c r="AS119" s="38"/>
      <c r="AT119" s="38"/>
    </row>
    <row r="120">
      <c r="A120" s="87"/>
      <c r="B120" s="87"/>
      <c r="C120" s="87"/>
      <c r="E120" s="266"/>
      <c r="F120" s="266"/>
      <c r="G120" s="320"/>
      <c r="H120" s="348"/>
      <c r="I120" s="172"/>
      <c r="J120" s="343"/>
      <c r="K120" s="338"/>
      <c r="L120" s="339"/>
      <c r="M120" s="339"/>
      <c r="N120" s="339"/>
      <c r="O120" s="338"/>
      <c r="P120" s="340"/>
      <c r="Q120" s="338"/>
      <c r="R120" s="346"/>
      <c r="S120" s="346"/>
      <c r="AG120" s="38"/>
      <c r="AH120" s="38"/>
      <c r="AI120" s="38"/>
      <c r="AJ120" s="38"/>
      <c r="AK120" s="38"/>
      <c r="AL120" s="38"/>
      <c r="AM120" s="38"/>
      <c r="AN120" s="38"/>
      <c r="AO120" s="38"/>
      <c r="AP120" s="38"/>
      <c r="AQ120" s="38"/>
      <c r="AR120" s="38"/>
      <c r="AS120" s="38"/>
      <c r="AT120" s="38"/>
    </row>
    <row r="121">
      <c r="A121" s="87"/>
      <c r="B121" s="87"/>
      <c r="C121" s="87"/>
      <c r="E121" s="266"/>
      <c r="F121" s="266"/>
      <c r="G121" s="349" t="s">
        <v>275</v>
      </c>
      <c r="H121" s="350"/>
      <c r="I121" s="308"/>
      <c r="J121" s="351" t="s">
        <v>276</v>
      </c>
      <c r="K121" s="308"/>
      <c r="L121" s="309"/>
      <c r="M121" s="309"/>
      <c r="N121" s="309"/>
      <c r="O121" s="308"/>
      <c r="P121" s="310"/>
      <c r="Q121" s="308"/>
      <c r="R121" s="346"/>
      <c r="S121" s="346"/>
      <c r="AG121" s="38"/>
      <c r="AH121" s="38"/>
      <c r="AI121" s="38"/>
      <c r="AJ121" s="38"/>
      <c r="AK121" s="38"/>
      <c r="AL121" s="38"/>
      <c r="AM121" s="38"/>
      <c r="AN121" s="38"/>
      <c r="AO121" s="38"/>
      <c r="AP121" s="38"/>
      <c r="AQ121" s="38"/>
      <c r="AR121" s="38"/>
      <c r="AS121" s="38"/>
      <c r="AT121" s="38"/>
    </row>
    <row r="122">
      <c r="A122" s="87"/>
      <c r="B122" s="87"/>
      <c r="C122" s="87"/>
      <c r="E122" s="266"/>
      <c r="F122" s="266"/>
      <c r="G122" s="352" t="s">
        <v>277</v>
      </c>
      <c r="H122" s="353" t="s">
        <v>33</v>
      </c>
      <c r="I122" s="354"/>
      <c r="J122" s="355"/>
      <c r="K122" s="354"/>
      <c r="L122" s="356"/>
      <c r="M122" s="356"/>
      <c r="N122" s="356"/>
      <c r="O122" s="354"/>
      <c r="P122" s="357"/>
      <c r="Q122" s="354"/>
      <c r="R122" s="346"/>
      <c r="S122" s="346"/>
      <c r="AG122" s="38"/>
      <c r="AH122" s="38"/>
      <c r="AI122" s="38"/>
      <c r="AJ122" s="38"/>
      <c r="AK122" s="38"/>
      <c r="AL122" s="38"/>
      <c r="AM122" s="38"/>
      <c r="AN122" s="38"/>
      <c r="AO122" s="38"/>
      <c r="AP122" s="38"/>
      <c r="AQ122" s="38"/>
      <c r="AR122" s="38"/>
      <c r="AS122" s="38"/>
      <c r="AT122" s="38"/>
    </row>
    <row r="123">
      <c r="A123" s="87"/>
      <c r="B123" s="87"/>
      <c r="C123" s="87"/>
      <c r="E123" s="266"/>
      <c r="F123" s="266"/>
      <c r="G123" s="358" t="s">
        <v>278</v>
      </c>
      <c r="H123" s="359" t="s">
        <v>279</v>
      </c>
      <c r="I123" s="360"/>
      <c r="J123" s="361">
        <f>SHARDING(H122)</f>
        <v>16</v>
      </c>
      <c r="K123" s="360"/>
      <c r="L123" s="362"/>
      <c r="M123" s="362"/>
      <c r="N123" s="362"/>
      <c r="O123" s="360"/>
      <c r="P123" s="363"/>
      <c r="Q123" s="360"/>
      <c r="R123" s="346"/>
      <c r="S123" s="346"/>
      <c r="AG123" s="38"/>
      <c r="AH123" s="38"/>
      <c r="AI123" s="38"/>
      <c r="AJ123" s="38"/>
      <c r="AK123" s="38"/>
      <c r="AL123" s="38"/>
      <c r="AM123" s="38"/>
      <c r="AN123" s="38"/>
      <c r="AO123" s="38"/>
      <c r="AP123" s="38"/>
      <c r="AQ123" s="38"/>
      <c r="AR123" s="38"/>
      <c r="AS123" s="38"/>
      <c r="AT123" s="38"/>
    </row>
    <row r="124">
      <c r="A124" s="87"/>
      <c r="B124" s="87"/>
      <c r="C124" s="87"/>
      <c r="E124" s="266"/>
      <c r="F124" s="266"/>
      <c r="G124" s="266"/>
      <c r="H124" s="364" t="s">
        <v>265</v>
      </c>
      <c r="I124" s="354"/>
      <c r="J124" s="365">
        <f>P97 * (J123-1)</f>
        <v>26.25</v>
      </c>
      <c r="K124" s="354"/>
      <c r="L124" s="356"/>
      <c r="M124" s="356"/>
      <c r="N124" s="356"/>
      <c r="O124" s="354"/>
      <c r="P124" s="357"/>
      <c r="Q124" s="354"/>
      <c r="R124" s="346"/>
      <c r="S124" s="346"/>
      <c r="AG124" s="38"/>
      <c r="AH124" s="38"/>
      <c r="AI124" s="38"/>
      <c r="AJ124" s="38"/>
      <c r="AK124" s="38"/>
      <c r="AL124" s="38"/>
      <c r="AM124" s="38"/>
      <c r="AN124" s="38"/>
      <c r="AO124" s="38"/>
      <c r="AP124" s="38"/>
      <c r="AQ124" s="38"/>
      <c r="AR124" s="38"/>
      <c r="AS124" s="38"/>
      <c r="AT124" s="38"/>
    </row>
    <row r="125">
      <c r="A125" s="87"/>
      <c r="B125" s="87"/>
      <c r="C125" s="87"/>
      <c r="E125" s="266"/>
      <c r="F125" s="266"/>
      <c r="G125" s="266"/>
      <c r="H125" s="366" t="s">
        <v>266</v>
      </c>
      <c r="I125" s="360"/>
      <c r="J125" s="367">
        <f>J124*J123</f>
        <v>420</v>
      </c>
      <c r="K125" s="360"/>
      <c r="L125" s="362"/>
      <c r="M125" s="362"/>
      <c r="N125" s="362"/>
      <c r="O125" s="360"/>
      <c r="P125" s="363"/>
      <c r="Q125" s="360"/>
      <c r="R125" s="346"/>
      <c r="S125" s="346"/>
      <c r="AG125" s="38"/>
      <c r="AH125" s="38"/>
      <c r="AI125" s="38"/>
      <c r="AJ125" s="38"/>
      <c r="AK125" s="38"/>
      <c r="AL125" s="38"/>
      <c r="AM125" s="38"/>
      <c r="AN125" s="38"/>
      <c r="AO125" s="38"/>
      <c r="AP125" s="38"/>
      <c r="AQ125" s="38"/>
      <c r="AR125" s="38"/>
      <c r="AS125" s="38"/>
      <c r="AT125" s="38"/>
    </row>
    <row r="126">
      <c r="A126" s="87"/>
      <c r="B126" s="87"/>
      <c r="C126" s="87"/>
      <c r="E126" s="266"/>
      <c r="F126" s="266"/>
      <c r="G126" s="277"/>
      <c r="H126" s="364" t="s">
        <v>269</v>
      </c>
      <c r="I126" s="354"/>
      <c r="J126" s="368">
        <f>ALL_GATHER_CORE2CORE_TIME_MS(J125)</f>
        <v>0.341796875</v>
      </c>
      <c r="K126" s="354"/>
      <c r="L126" s="356"/>
      <c r="M126" s="356"/>
      <c r="N126" s="356"/>
      <c r="O126" s="354"/>
      <c r="P126" s="357"/>
      <c r="Q126" s="354"/>
      <c r="R126" s="346"/>
      <c r="S126" s="346"/>
      <c r="AG126" s="38"/>
      <c r="AH126" s="38"/>
      <c r="AI126" s="38"/>
      <c r="AJ126" s="38"/>
      <c r="AK126" s="38"/>
      <c r="AL126" s="38"/>
      <c r="AM126" s="38"/>
      <c r="AN126" s="38"/>
      <c r="AO126" s="38"/>
      <c r="AP126" s="38"/>
      <c r="AQ126" s="38"/>
      <c r="AR126" s="38"/>
      <c r="AS126" s="38"/>
      <c r="AT126" s="38"/>
    </row>
    <row r="127">
      <c r="A127" s="87"/>
      <c r="B127" s="87"/>
      <c r="C127" s="87"/>
      <c r="E127" s="266"/>
      <c r="F127" s="266"/>
      <c r="G127" s="320"/>
      <c r="H127" s="348"/>
      <c r="I127" s="172"/>
      <c r="J127" s="343"/>
      <c r="K127" s="338"/>
      <c r="L127" s="339"/>
      <c r="M127" s="339"/>
      <c r="N127" s="339"/>
      <c r="O127" s="338"/>
      <c r="P127" s="340"/>
      <c r="Q127" s="338"/>
      <c r="R127" s="346"/>
      <c r="S127" s="346"/>
      <c r="AG127" s="38"/>
      <c r="AH127" s="38"/>
      <c r="AI127" s="38"/>
      <c r="AJ127" s="38"/>
      <c r="AK127" s="38"/>
      <c r="AL127" s="38"/>
      <c r="AM127" s="38"/>
      <c r="AN127" s="38"/>
      <c r="AO127" s="38"/>
      <c r="AP127" s="38"/>
      <c r="AQ127" s="38"/>
      <c r="AR127" s="38"/>
      <c r="AS127" s="38"/>
      <c r="AT127" s="38"/>
    </row>
    <row r="128">
      <c r="A128" s="87"/>
      <c r="B128" s="87"/>
      <c r="C128" s="87"/>
      <c r="E128" s="266"/>
      <c r="F128" s="266"/>
      <c r="G128" s="320"/>
      <c r="H128" s="348"/>
      <c r="I128" s="172"/>
      <c r="J128" s="343"/>
      <c r="K128" s="338"/>
      <c r="L128" s="339"/>
      <c r="M128" s="339"/>
      <c r="N128" s="339"/>
      <c r="O128" s="338"/>
      <c r="P128" s="340"/>
      <c r="Q128" s="338"/>
      <c r="R128" s="346"/>
      <c r="S128" s="346"/>
      <c r="AG128" s="38"/>
      <c r="AH128" s="38"/>
      <c r="AI128" s="38"/>
      <c r="AJ128" s="38"/>
      <c r="AK128" s="38"/>
      <c r="AL128" s="38"/>
      <c r="AM128" s="38"/>
      <c r="AN128" s="38"/>
      <c r="AO128" s="38"/>
      <c r="AP128" s="38"/>
      <c r="AQ128" s="38"/>
      <c r="AR128" s="38"/>
      <c r="AS128" s="38"/>
      <c r="AT128" s="38"/>
    </row>
    <row r="129">
      <c r="A129" s="87"/>
      <c r="B129" s="87"/>
      <c r="C129" s="87"/>
      <c r="E129" s="266"/>
      <c r="F129" s="266"/>
      <c r="G129" s="320"/>
      <c r="H129" s="348"/>
      <c r="I129" s="172"/>
      <c r="J129" s="343"/>
      <c r="K129" s="338"/>
      <c r="L129" s="339"/>
      <c r="M129" s="339"/>
      <c r="N129" s="339"/>
      <c r="O129" s="338"/>
      <c r="P129" s="340"/>
      <c r="Q129" s="338"/>
      <c r="R129" s="346"/>
      <c r="S129" s="346"/>
      <c r="AG129" s="38"/>
      <c r="AH129" s="38"/>
      <c r="AI129" s="38"/>
      <c r="AJ129" s="38"/>
      <c r="AK129" s="38"/>
      <c r="AL129" s="38"/>
      <c r="AM129" s="38"/>
      <c r="AN129" s="38"/>
      <c r="AO129" s="38"/>
      <c r="AP129" s="38"/>
      <c r="AQ129" s="38"/>
      <c r="AR129" s="38"/>
      <c r="AS129" s="38"/>
      <c r="AT129" s="38"/>
    </row>
    <row r="130">
      <c r="A130" s="87"/>
      <c r="B130" s="87"/>
      <c r="C130" s="87"/>
      <c r="E130" s="266"/>
      <c r="F130" s="266"/>
      <c r="G130" s="369" t="s">
        <v>280</v>
      </c>
      <c r="H130" s="370" t="s">
        <v>281</v>
      </c>
      <c r="I130" s="371"/>
      <c r="J130" s="371"/>
      <c r="K130" s="308"/>
      <c r="L130" s="309"/>
      <c r="M130" s="309"/>
      <c r="N130" s="309"/>
      <c r="O130" s="308"/>
      <c r="P130" s="310"/>
      <c r="Q130" s="308"/>
      <c r="R130" s="346"/>
      <c r="S130" s="346"/>
      <c r="AG130" s="38"/>
      <c r="AH130" s="38"/>
      <c r="AI130" s="38"/>
      <c r="AJ130" s="38"/>
      <c r="AK130" s="38"/>
      <c r="AL130" s="38"/>
      <c r="AM130" s="38"/>
      <c r="AN130" s="38"/>
      <c r="AO130" s="38"/>
      <c r="AP130" s="38"/>
      <c r="AQ130" s="38"/>
      <c r="AR130" s="38"/>
      <c r="AS130" s="38"/>
      <c r="AT130" s="38"/>
    </row>
    <row r="131">
      <c r="A131" s="87"/>
      <c r="B131" s="87"/>
      <c r="C131" s="87"/>
      <c r="E131" s="266"/>
      <c r="F131" s="266"/>
      <c r="G131" s="372" t="s">
        <v>282</v>
      </c>
      <c r="H131" s="373">
        <f>IFS(H130=G99,H105,
H130=G107,H119 ,
H130=G121,J126,
TRUE,0)</f>
        <v>0</v>
      </c>
      <c r="I131" s="374"/>
      <c r="J131" s="374"/>
      <c r="K131" s="374"/>
      <c r="L131" s="375"/>
      <c r="M131" s="375"/>
      <c r="N131" s="375"/>
      <c r="O131" s="376"/>
      <c r="P131" s="377"/>
      <c r="Q131" s="376"/>
      <c r="AG131" s="38"/>
      <c r="AH131" s="38"/>
      <c r="AI131" s="38"/>
      <c r="AJ131" s="38"/>
      <c r="AK131" s="38"/>
      <c r="AL131" s="38"/>
      <c r="AM131" s="38"/>
      <c r="AN131" s="38"/>
      <c r="AO131" s="38"/>
      <c r="AP131" s="38"/>
      <c r="AQ131" s="38"/>
      <c r="AR131" s="38"/>
      <c r="AS131" s="38"/>
      <c r="AT131" s="38"/>
    </row>
    <row r="132">
      <c r="A132" s="87"/>
      <c r="B132" s="87"/>
      <c r="C132" s="87"/>
      <c r="E132" s="266"/>
      <c r="F132" s="266"/>
      <c r="G132" s="378" t="s">
        <v>283</v>
      </c>
      <c r="H132" s="379">
        <f>IFS(PARAMS("topo")="2x2x2", (2+2+2)/2,
PARAMS("topo")="2x2", (2+2)/2,
TRUE, NA())</f>
        <v>3</v>
      </c>
      <c r="I132" s="380"/>
      <c r="J132" s="380"/>
      <c r="K132" s="380"/>
      <c r="L132" s="381"/>
      <c r="M132" s="381"/>
      <c r="N132" s="381"/>
      <c r="O132" s="382"/>
      <c r="P132" s="383"/>
      <c r="Q132" s="382"/>
      <c r="AG132" s="38"/>
      <c r="AH132" s="38"/>
      <c r="AI132" s="38"/>
      <c r="AJ132" s="38"/>
      <c r="AK132" s="38"/>
      <c r="AL132" s="38"/>
      <c r="AM132" s="38"/>
      <c r="AN132" s="38"/>
      <c r="AO132" s="38"/>
      <c r="AP132" s="38"/>
      <c r="AQ132" s="38"/>
      <c r="AR132" s="38"/>
      <c r="AS132" s="38"/>
      <c r="AT132" s="38"/>
    </row>
    <row r="133">
      <c r="A133" s="87"/>
      <c r="B133" s="87"/>
      <c r="C133" s="87"/>
      <c r="E133" s="266"/>
      <c r="F133" s="277"/>
      <c r="G133" s="372" t="s">
        <v>284</v>
      </c>
      <c r="H133" s="373">
        <f>IF(H130="No Collectives", 0, H132 * HW_SPEC("Chip-to-Chip ICI Latency (ms)"))</f>
        <v>0</v>
      </c>
      <c r="I133" s="374"/>
      <c r="J133" s="374"/>
      <c r="K133" s="374"/>
      <c r="L133" s="375"/>
      <c r="M133" s="375"/>
      <c r="N133" s="375"/>
      <c r="O133" s="376"/>
      <c r="P133" s="377"/>
      <c r="Q133" s="376"/>
      <c r="AG133" s="38"/>
      <c r="AH133" s="38"/>
      <c r="AI133" s="38"/>
      <c r="AJ133" s="38"/>
      <c r="AK133" s="38"/>
      <c r="AL133" s="38"/>
      <c r="AM133" s="38"/>
      <c r="AN133" s="38"/>
      <c r="AO133" s="38"/>
      <c r="AP133" s="38"/>
      <c r="AQ133" s="38"/>
      <c r="AR133" s="38"/>
      <c r="AS133" s="38"/>
      <c r="AT133" s="38"/>
    </row>
    <row r="134">
      <c r="A134" s="87"/>
      <c r="B134" s="87"/>
      <c r="C134" s="87"/>
      <c r="E134" s="266"/>
      <c r="F134" s="384" t="s">
        <v>285</v>
      </c>
      <c r="G134" s="385" t="s">
        <v>286</v>
      </c>
      <c r="H134" s="381" t="str">
        <f>VLOOKUP(O82&amp;","&amp;O86,$T$3:$W$12,4, FALSE)</f>
        <v>fp8</v>
      </c>
      <c r="I134" s="386"/>
      <c r="J134" s="380"/>
      <c r="K134" s="380"/>
      <c r="L134" s="381"/>
      <c r="M134" s="381"/>
      <c r="N134" s="381"/>
      <c r="O134" s="380"/>
      <c r="P134" s="383"/>
      <c r="Q134" s="172"/>
      <c r="AG134" s="38"/>
      <c r="AH134" s="38"/>
      <c r="AI134" s="38"/>
      <c r="AJ134" s="38"/>
      <c r="AK134" s="38"/>
      <c r="AL134" s="38"/>
      <c r="AM134" s="38"/>
      <c r="AN134" s="38"/>
      <c r="AO134" s="38"/>
      <c r="AP134" s="38"/>
      <c r="AQ134" s="38"/>
      <c r="AR134" s="38"/>
      <c r="AS134" s="38"/>
      <c r="AT134" s="38"/>
    </row>
    <row r="135">
      <c r="A135" s="87"/>
      <c r="B135" s="87"/>
      <c r="C135" s="87"/>
      <c r="E135" s="266"/>
      <c r="F135" s="266"/>
      <c r="G135" s="385" t="s">
        <v>287</v>
      </c>
      <c r="H135" s="387" t="str">
        <f>CALCULATE_FLOPS(J85:M85,J89:M89,L89,1,H134)</f>
        <v>#N/A</v>
      </c>
      <c r="I135" s="386"/>
      <c r="J135" s="380"/>
      <c r="K135" s="380"/>
      <c r="L135" s="381"/>
      <c r="M135" s="381"/>
      <c r="N135" s="381"/>
      <c r="O135" s="380"/>
      <c r="P135" s="383"/>
      <c r="Q135" s="172"/>
      <c r="AG135" s="38"/>
      <c r="AH135" s="38"/>
      <c r="AI135" s="38"/>
      <c r="AJ135" s="38"/>
      <c r="AK135" s="38"/>
      <c r="AL135" s="38"/>
      <c r="AM135" s="38"/>
      <c r="AN135" s="38"/>
      <c r="AO135" s="38"/>
      <c r="AP135" s="38"/>
      <c r="AQ135" s="38"/>
      <c r="AR135" s="38"/>
      <c r="AS135" s="38"/>
      <c r="AT135" s="38"/>
    </row>
    <row r="136">
      <c r="A136" s="87"/>
      <c r="B136" s="87"/>
      <c r="C136" s="87"/>
      <c r="E136" s="266"/>
      <c r="F136" s="277"/>
      <c r="G136" s="388" t="s">
        <v>288</v>
      </c>
      <c r="H136" s="389" t="str">
        <f>COMPUTE_TIME_MS(H135, H134)</f>
        <v>#N/A</v>
      </c>
      <c r="I136" s="390"/>
      <c r="J136" s="391"/>
      <c r="K136" s="391"/>
      <c r="L136" s="392"/>
      <c r="M136" s="392"/>
      <c r="N136" s="392"/>
      <c r="O136" s="391"/>
      <c r="P136" s="393"/>
      <c r="Q136" s="172"/>
      <c r="AG136" s="38"/>
      <c r="AH136" s="38"/>
      <c r="AI136" s="38"/>
      <c r="AJ136" s="38"/>
      <c r="AK136" s="38"/>
      <c r="AL136" s="38"/>
      <c r="AM136" s="38"/>
      <c r="AN136" s="38"/>
      <c r="AO136" s="38"/>
      <c r="AP136" s="38"/>
      <c r="AQ136" s="38"/>
      <c r="AR136" s="38"/>
      <c r="AS136" s="38"/>
      <c r="AT136" s="38"/>
    </row>
    <row r="137">
      <c r="A137" s="87"/>
      <c r="B137" s="87"/>
      <c r="C137" s="87"/>
      <c r="E137" s="266"/>
      <c r="F137" s="384" t="s">
        <v>289</v>
      </c>
      <c r="G137" s="381" t="s">
        <v>290</v>
      </c>
      <c r="H137" s="394">
        <f>IF(Q82,0,P85)+IF(Q86,0,P89)+IF(Q90,0,P93)</f>
        <v>13</v>
      </c>
      <c r="I137" s="380"/>
      <c r="J137" s="380"/>
      <c r="K137" s="380"/>
      <c r="L137" s="381"/>
      <c r="M137" s="381"/>
      <c r="N137" s="381"/>
      <c r="O137" s="380"/>
      <c r="P137" s="383"/>
      <c r="Q137" s="172"/>
      <c r="AG137" s="38"/>
      <c r="AH137" s="38"/>
      <c r="AI137" s="38"/>
      <c r="AJ137" s="38"/>
      <c r="AK137" s="38"/>
      <c r="AL137" s="38"/>
      <c r="AM137" s="38"/>
      <c r="AN137" s="38"/>
      <c r="AO137" s="38"/>
      <c r="AP137" s="38"/>
      <c r="AQ137" s="38"/>
      <c r="AR137" s="38"/>
      <c r="AS137" s="38"/>
      <c r="AT137" s="38"/>
    </row>
    <row r="138">
      <c r="A138" s="87"/>
      <c r="B138" s="87"/>
      <c r="C138" s="87"/>
      <c r="E138" s="277"/>
      <c r="F138" s="277"/>
      <c r="G138" s="395" t="s">
        <v>291</v>
      </c>
      <c r="H138" s="396">
        <f>HBM_TIME_MS(H137)</f>
        <v>0.004338794429</v>
      </c>
      <c r="I138" s="391"/>
      <c r="J138" s="391"/>
      <c r="K138" s="391"/>
      <c r="L138" s="392"/>
      <c r="M138" s="392"/>
      <c r="N138" s="392"/>
      <c r="O138" s="391"/>
      <c r="P138" s="393"/>
      <c r="Q138" s="172"/>
      <c r="AH138" s="397"/>
      <c r="AI138" s="397"/>
      <c r="AJ138" s="397"/>
      <c r="AK138" s="38"/>
      <c r="AL138" s="38"/>
      <c r="AM138" s="38"/>
      <c r="AN138" s="38"/>
      <c r="AO138" s="38"/>
      <c r="AP138" s="38"/>
      <c r="AQ138" s="38"/>
      <c r="AR138" s="38"/>
      <c r="AS138" s="38"/>
      <c r="AT138" s="38"/>
    </row>
    <row r="139">
      <c r="E139" s="258" t="s">
        <v>292</v>
      </c>
      <c r="F139" s="282" t="s">
        <v>249</v>
      </c>
      <c r="G139" s="260"/>
      <c r="H139" s="290" t="s">
        <v>238</v>
      </c>
      <c r="I139" s="290" t="s">
        <v>239</v>
      </c>
      <c r="J139" s="290"/>
      <c r="K139" s="195" t="s">
        <v>40</v>
      </c>
      <c r="L139" s="195" t="s">
        <v>38</v>
      </c>
      <c r="M139" s="398" t="s">
        <v>142</v>
      </c>
      <c r="N139" s="290" t="s">
        <v>240</v>
      </c>
      <c r="O139" s="291" t="str">
        <f>EXTRACT_ACTIVATION_DTYPE(PARAMS("attn_proj_dtype"))</f>
        <v>fp8</v>
      </c>
      <c r="P139" s="292"/>
      <c r="Q139" s="291" t="b">
        <v>0</v>
      </c>
      <c r="R139" s="38"/>
      <c r="S139" s="38"/>
      <c r="AH139" s="397"/>
      <c r="AI139" s="397"/>
      <c r="AJ139" s="397"/>
      <c r="AK139" s="38"/>
      <c r="AL139" s="38"/>
      <c r="AM139" s="38"/>
      <c r="AN139" s="38"/>
      <c r="AO139" s="38"/>
      <c r="AP139" s="38"/>
      <c r="AQ139" s="38"/>
      <c r="AR139" s="38"/>
      <c r="AS139" s="38"/>
      <c r="AT139" s="38"/>
    </row>
    <row r="140">
      <c r="E140" s="266"/>
      <c r="F140" s="267"/>
      <c r="G140" s="268"/>
      <c r="H140" s="195" t="s">
        <v>242</v>
      </c>
      <c r="I140" s="290" t="s">
        <v>239</v>
      </c>
      <c r="J140" s="289"/>
      <c r="K140" s="289">
        <f t="shared" ref="K140:M140" si="19">PARAMS(K139)</f>
        <v>4096</v>
      </c>
      <c r="L140" s="290">
        <f t="shared" si="19"/>
        <v>1</v>
      </c>
      <c r="M140" s="290">
        <f t="shared" si="19"/>
        <v>1536</v>
      </c>
      <c r="N140" s="290" t="s">
        <v>240</v>
      </c>
      <c r="O140" s="266"/>
      <c r="P140" s="292">
        <f>SIZEOF_IN_MIB(J140:M140, $O139)</f>
        <v>6</v>
      </c>
      <c r="Q140" s="266"/>
      <c r="R140" s="38"/>
      <c r="S140" s="38"/>
      <c r="AH140" s="397"/>
      <c r="AI140" s="397"/>
      <c r="AJ140" s="397"/>
      <c r="AK140" s="38"/>
      <c r="AL140" s="38"/>
      <c r="AM140" s="38"/>
      <c r="AN140" s="38"/>
      <c r="AO140" s="38"/>
      <c r="AP140" s="38"/>
      <c r="AQ140" s="38"/>
      <c r="AR140" s="38"/>
      <c r="AS140" s="38"/>
      <c r="AT140" s="38"/>
    </row>
    <row r="141">
      <c r="E141" s="266"/>
      <c r="F141" s="267"/>
      <c r="G141" s="268"/>
      <c r="H141" s="289" t="s">
        <v>244</v>
      </c>
      <c r="I141" s="289" t="s">
        <v>239</v>
      </c>
      <c r="J141" s="290"/>
      <c r="K141" s="195" t="s">
        <v>143</v>
      </c>
      <c r="L141" s="195"/>
      <c r="M141" s="289"/>
      <c r="N141" s="289" t="s">
        <v>240</v>
      </c>
      <c r="O141" s="266"/>
      <c r="P141" s="292"/>
      <c r="Q141" s="266"/>
      <c r="R141" s="38"/>
      <c r="S141" s="38"/>
      <c r="AH141" s="397"/>
      <c r="AI141" s="397"/>
      <c r="AJ141" s="397"/>
      <c r="AK141" s="38"/>
      <c r="AL141" s="38"/>
      <c r="AM141" s="38"/>
      <c r="AN141" s="38"/>
      <c r="AO141" s="38"/>
      <c r="AP141" s="38"/>
      <c r="AQ141" s="38"/>
      <c r="AR141" s="38"/>
      <c r="AS141" s="38"/>
      <c r="AT141" s="38"/>
    </row>
    <row r="142">
      <c r="E142" s="266"/>
      <c r="F142" s="278"/>
      <c r="G142" s="279"/>
      <c r="H142" s="195" t="s">
        <v>246</v>
      </c>
      <c r="I142" s="289" t="s">
        <v>239</v>
      </c>
      <c r="J142" s="290"/>
      <c r="K142" s="289">
        <f t="shared" ref="K142:M142" si="20">K140/SHARDING(K141)</f>
        <v>256</v>
      </c>
      <c r="L142" s="289">
        <f t="shared" si="20"/>
        <v>1</v>
      </c>
      <c r="M142" s="289">
        <f t="shared" si="20"/>
        <v>1536</v>
      </c>
      <c r="N142" s="289" t="s">
        <v>240</v>
      </c>
      <c r="O142" s="277"/>
      <c r="P142" s="292">
        <f>SIZEOF_IN_MIB(J142:M142, $O139)</f>
        <v>0.375</v>
      </c>
      <c r="Q142" s="277"/>
      <c r="R142" s="38"/>
      <c r="S142" s="38"/>
      <c r="AK142" s="38"/>
      <c r="AL142" s="38"/>
      <c r="AM142" s="38"/>
      <c r="AN142" s="38"/>
      <c r="AO142" s="38"/>
      <c r="AP142" s="38"/>
      <c r="AQ142" s="38"/>
      <c r="AR142" s="38"/>
      <c r="AS142" s="38"/>
      <c r="AT142" s="38"/>
    </row>
    <row r="143">
      <c r="E143" s="266"/>
      <c r="F143" s="259" t="s">
        <v>253</v>
      </c>
      <c r="G143" s="260"/>
      <c r="H143" s="289" t="s">
        <v>238</v>
      </c>
      <c r="I143" s="289" t="s">
        <v>239</v>
      </c>
      <c r="J143" s="290"/>
      <c r="K143" s="398" t="s">
        <v>142</v>
      </c>
      <c r="L143" s="195" t="s">
        <v>154</v>
      </c>
      <c r="M143" s="195" t="s">
        <v>156</v>
      </c>
      <c r="N143" s="289" t="s">
        <v>240</v>
      </c>
      <c r="O143" s="291" t="str">
        <f>EXTRACT_WEIGHT_DTYPE(PARAMS("attn_proj_dtype"))</f>
        <v>fp8</v>
      </c>
      <c r="P143" s="292"/>
      <c r="Q143" s="291" t="b">
        <v>0</v>
      </c>
      <c r="R143" s="38"/>
      <c r="S143" s="38"/>
      <c r="AK143" s="38"/>
      <c r="AL143" s="38"/>
      <c r="AM143" s="38"/>
      <c r="AN143" s="38"/>
      <c r="AO143" s="38"/>
      <c r="AP143" s="38"/>
      <c r="AQ143" s="38"/>
      <c r="AR143" s="38"/>
      <c r="AS143" s="38"/>
      <c r="AT143" s="38"/>
    </row>
    <row r="144">
      <c r="E144" s="266"/>
      <c r="F144" s="267"/>
      <c r="G144" s="268"/>
      <c r="H144" s="195" t="s">
        <v>242</v>
      </c>
      <c r="I144" s="289" t="s">
        <v>239</v>
      </c>
      <c r="J144" s="290"/>
      <c r="K144" s="289">
        <f t="shared" ref="K144:M144" si="21">PARAMS(K143)</f>
        <v>1536</v>
      </c>
      <c r="L144" s="289">
        <f t="shared" si="21"/>
        <v>128</v>
      </c>
      <c r="M144" s="289">
        <f t="shared" si="21"/>
        <v>192</v>
      </c>
      <c r="N144" s="289" t="s">
        <v>240</v>
      </c>
      <c r="O144" s="266"/>
      <c r="P144" s="292">
        <f>SIZEOF_IN_MIB(J144:M144, $O143)</f>
        <v>36</v>
      </c>
      <c r="Q144" s="266"/>
      <c r="R144" s="38"/>
      <c r="S144" s="38"/>
      <c r="AK144" s="38"/>
      <c r="AL144" s="38"/>
      <c r="AM144" s="38"/>
      <c r="AN144" s="38"/>
      <c r="AO144" s="38"/>
      <c r="AP144" s="38"/>
      <c r="AQ144" s="38"/>
      <c r="AR144" s="38"/>
      <c r="AS144" s="38"/>
      <c r="AT144" s="38"/>
    </row>
    <row r="145">
      <c r="E145" s="266"/>
      <c r="F145" s="267"/>
      <c r="G145" s="268"/>
      <c r="H145" s="289" t="s">
        <v>244</v>
      </c>
      <c r="I145" s="289" t="s">
        <v>239</v>
      </c>
      <c r="J145" s="290"/>
      <c r="K145" s="290"/>
      <c r="L145" s="289"/>
      <c r="M145" s="289"/>
      <c r="N145" s="289" t="s">
        <v>240</v>
      </c>
      <c r="O145" s="266"/>
      <c r="P145" s="292"/>
      <c r="Q145" s="266"/>
      <c r="R145" s="38"/>
      <c r="S145" s="38"/>
      <c r="AK145" s="38"/>
      <c r="AL145" s="38"/>
      <c r="AM145" s="38"/>
      <c r="AN145" s="38"/>
      <c r="AO145" s="38"/>
      <c r="AP145" s="38"/>
      <c r="AQ145" s="38"/>
      <c r="AR145" s="38"/>
      <c r="AS145" s="38"/>
      <c r="AT145" s="38"/>
    </row>
    <row r="146">
      <c r="E146" s="266"/>
      <c r="F146" s="278"/>
      <c r="G146" s="279"/>
      <c r="H146" s="274" t="s">
        <v>246</v>
      </c>
      <c r="I146" s="274" t="s">
        <v>239</v>
      </c>
      <c r="J146" s="261"/>
      <c r="K146" s="274">
        <f t="shared" ref="K146:M146" si="22">K144/SHARDING(K145)</f>
        <v>1536</v>
      </c>
      <c r="L146" s="274">
        <f t="shared" si="22"/>
        <v>128</v>
      </c>
      <c r="M146" s="274">
        <f t="shared" si="22"/>
        <v>192</v>
      </c>
      <c r="N146" s="274" t="s">
        <v>240</v>
      </c>
      <c r="O146" s="241"/>
      <c r="P146" s="276">
        <f>SIZEOF_IN_MIB(J146:M146, $O143)</f>
        <v>36</v>
      </c>
      <c r="Q146" s="241"/>
      <c r="R146" s="38"/>
      <c r="S146" s="38"/>
      <c r="AK146" s="38"/>
      <c r="AL146" s="38"/>
      <c r="AM146" s="38"/>
      <c r="AN146" s="38"/>
      <c r="AO146" s="38"/>
      <c r="AP146" s="38"/>
      <c r="AQ146" s="38"/>
      <c r="AR146" s="38"/>
      <c r="AS146" s="38"/>
      <c r="AT146" s="38"/>
    </row>
    <row r="147">
      <c r="E147" s="266"/>
      <c r="F147" s="259" t="s">
        <v>257</v>
      </c>
      <c r="G147" s="260"/>
      <c r="H147" s="271" t="s">
        <v>238</v>
      </c>
      <c r="I147" s="271" t="s">
        <v>239</v>
      </c>
      <c r="J147" s="269" t="s">
        <v>40</v>
      </c>
      <c r="K147" s="269" t="s">
        <v>38</v>
      </c>
      <c r="L147" s="269" t="s">
        <v>154</v>
      </c>
      <c r="M147" s="269" t="s">
        <v>156</v>
      </c>
      <c r="N147" s="271" t="s">
        <v>240</v>
      </c>
      <c r="O147" s="399" t="s">
        <v>82</v>
      </c>
      <c r="P147" s="273"/>
      <c r="Q147" s="399" t="b">
        <v>0</v>
      </c>
      <c r="R147" s="38"/>
      <c r="S147" s="38"/>
      <c r="AK147" s="38"/>
      <c r="AL147" s="38"/>
      <c r="AM147" s="38"/>
      <c r="AN147" s="38"/>
      <c r="AO147" s="38"/>
      <c r="AP147" s="38"/>
      <c r="AQ147" s="38"/>
      <c r="AR147" s="38"/>
      <c r="AS147" s="38"/>
      <c r="AT147" s="38"/>
    </row>
    <row r="148">
      <c r="E148" s="266"/>
      <c r="F148" s="267"/>
      <c r="G148" s="268"/>
      <c r="H148" s="262" t="s">
        <v>242</v>
      </c>
      <c r="I148" s="274" t="s">
        <v>239</v>
      </c>
      <c r="J148" s="274">
        <f t="shared" ref="J148:M148" si="23">PARAMS(J147)</f>
        <v>4096</v>
      </c>
      <c r="K148" s="274">
        <f t="shared" si="23"/>
        <v>1</v>
      </c>
      <c r="L148" s="274">
        <f t="shared" si="23"/>
        <v>128</v>
      </c>
      <c r="M148" s="274">
        <f t="shared" si="23"/>
        <v>192</v>
      </c>
      <c r="N148" s="274" t="s">
        <v>240</v>
      </c>
      <c r="O148" s="275"/>
      <c r="P148" s="276">
        <f>SIZEOF_IN_MIB(J148:M148, $O147)</f>
        <v>192</v>
      </c>
      <c r="Q148" s="275"/>
      <c r="R148" s="38"/>
      <c r="S148" s="38"/>
      <c r="AK148" s="38"/>
      <c r="AL148" s="38"/>
      <c r="AM148" s="38"/>
      <c r="AN148" s="38"/>
      <c r="AO148" s="38"/>
      <c r="AP148" s="38"/>
      <c r="AQ148" s="38"/>
      <c r="AR148" s="38"/>
      <c r="AS148" s="38"/>
      <c r="AT148" s="38"/>
    </row>
    <row r="149">
      <c r="E149" s="266"/>
      <c r="F149" s="267"/>
      <c r="G149" s="268"/>
      <c r="H149" s="271" t="s">
        <v>244</v>
      </c>
      <c r="I149" s="271" t="s">
        <v>239</v>
      </c>
      <c r="J149" s="269" t="s">
        <v>143</v>
      </c>
      <c r="K149" s="269"/>
      <c r="L149" s="269"/>
      <c r="M149" s="271"/>
      <c r="N149" s="271" t="s">
        <v>240</v>
      </c>
      <c r="O149" s="272"/>
      <c r="P149" s="273"/>
      <c r="Q149" s="272"/>
      <c r="R149" s="38"/>
      <c r="S149" s="38"/>
      <c r="AK149" s="38"/>
      <c r="AL149" s="38"/>
      <c r="AM149" s="38"/>
      <c r="AN149" s="38"/>
      <c r="AO149" s="38"/>
      <c r="AP149" s="38"/>
      <c r="AQ149" s="38"/>
      <c r="AR149" s="38"/>
      <c r="AS149" s="38"/>
      <c r="AT149" s="38"/>
    </row>
    <row r="150">
      <c r="E150" s="266"/>
      <c r="F150" s="278"/>
      <c r="G150" s="279"/>
      <c r="H150" s="274" t="s">
        <v>246</v>
      </c>
      <c r="I150" s="274" t="s">
        <v>239</v>
      </c>
      <c r="J150" s="274">
        <f t="shared" ref="J150:M150" si="24">J148/SHARDING(J149)</f>
        <v>256</v>
      </c>
      <c r="K150" s="274">
        <f t="shared" si="24"/>
        <v>1</v>
      </c>
      <c r="L150" s="274">
        <f t="shared" si="24"/>
        <v>128</v>
      </c>
      <c r="M150" s="274">
        <f t="shared" si="24"/>
        <v>192</v>
      </c>
      <c r="N150" s="274" t="s">
        <v>240</v>
      </c>
      <c r="O150" s="241"/>
      <c r="P150" s="276">
        <f>SIZEOF_IN_MIB(J150:M150, $O147)</f>
        <v>12</v>
      </c>
      <c r="Q150" s="241"/>
      <c r="R150" s="38"/>
      <c r="S150" s="38"/>
      <c r="AK150" s="38"/>
      <c r="AL150" s="38"/>
      <c r="AM150" s="38"/>
      <c r="AN150" s="38"/>
      <c r="AO150" s="38"/>
      <c r="AP150" s="38"/>
      <c r="AQ150" s="38"/>
      <c r="AR150" s="38"/>
      <c r="AS150" s="38"/>
      <c r="AT150" s="38"/>
    </row>
    <row r="151">
      <c r="E151" s="266"/>
      <c r="F151" s="400" t="s">
        <v>293</v>
      </c>
      <c r="G151" s="349" t="s">
        <v>294</v>
      </c>
      <c r="H151" s="401"/>
      <c r="I151" s="402" t="s">
        <v>295</v>
      </c>
      <c r="J151" s="403"/>
      <c r="K151" s="308"/>
      <c r="L151" s="309"/>
      <c r="M151" s="309"/>
      <c r="N151" s="309"/>
      <c r="O151" s="308"/>
      <c r="P151" s="310"/>
      <c r="Q151" s="308"/>
      <c r="R151" s="38"/>
      <c r="S151" s="38"/>
      <c r="AK151" s="38"/>
      <c r="AL151" s="38"/>
      <c r="AM151" s="38"/>
      <c r="AN151" s="38"/>
      <c r="AO151" s="38"/>
      <c r="AP151" s="38"/>
      <c r="AQ151" s="38"/>
      <c r="AR151" s="38"/>
      <c r="AS151" s="38"/>
      <c r="AT151" s="38"/>
    </row>
    <row r="152">
      <c r="E152" s="266"/>
      <c r="F152" s="266"/>
      <c r="G152" s="358" t="s">
        <v>296</v>
      </c>
      <c r="H152" s="404" t="str">
        <f>K145</f>
        <v/>
      </c>
      <c r="I152" s="405"/>
      <c r="J152" s="317"/>
      <c r="K152" s="330"/>
      <c r="L152" s="331"/>
      <c r="M152" s="331"/>
      <c r="N152" s="331"/>
      <c r="O152" s="330"/>
      <c r="P152" s="406"/>
      <c r="Q152" s="317"/>
      <c r="R152" s="38"/>
      <c r="S152" s="38"/>
      <c r="AK152" s="38"/>
      <c r="AL152" s="38"/>
      <c r="AM152" s="38"/>
      <c r="AN152" s="38"/>
      <c r="AO152" s="38"/>
      <c r="AP152" s="38"/>
      <c r="AQ152" s="38"/>
      <c r="AR152" s="38"/>
      <c r="AS152" s="38"/>
      <c r="AT152" s="38"/>
    </row>
    <row r="153">
      <c r="E153" s="266"/>
      <c r="F153" s="266"/>
      <c r="G153" s="358" t="s">
        <v>297</v>
      </c>
      <c r="H153" s="407" t="s">
        <v>264</v>
      </c>
      <c r="I153" s="408"/>
      <c r="J153" s="409">
        <v>2.0</v>
      </c>
      <c r="K153" s="325"/>
      <c r="L153" s="326"/>
      <c r="M153" s="326"/>
      <c r="N153" s="326"/>
      <c r="O153" s="325"/>
      <c r="P153" s="410"/>
      <c r="Q153" s="313"/>
      <c r="R153" s="38"/>
      <c r="S153" s="38"/>
      <c r="AK153" s="38"/>
      <c r="AL153" s="38"/>
      <c r="AM153" s="38"/>
      <c r="AN153" s="38"/>
      <c r="AO153" s="38"/>
      <c r="AP153" s="38"/>
      <c r="AQ153" s="38"/>
      <c r="AR153" s="38"/>
      <c r="AS153" s="38"/>
      <c r="AT153" s="38"/>
    </row>
    <row r="154">
      <c r="E154" s="266"/>
      <c r="F154" s="266"/>
      <c r="G154" s="266"/>
      <c r="H154" s="411" t="s">
        <v>265</v>
      </c>
      <c r="I154" s="405"/>
      <c r="J154" s="316">
        <f>P150/J153 * (J153-1)</f>
        <v>6</v>
      </c>
      <c r="K154" s="330"/>
      <c r="L154" s="331"/>
      <c r="M154" s="331"/>
      <c r="N154" s="331"/>
      <c r="O154" s="330"/>
      <c r="P154" s="406"/>
      <c r="Q154" s="317"/>
      <c r="R154" s="38"/>
      <c r="S154" s="38"/>
      <c r="AK154" s="38"/>
      <c r="AL154" s="38"/>
      <c r="AM154" s="38"/>
      <c r="AN154" s="38"/>
      <c r="AO154" s="38"/>
      <c r="AP154" s="38"/>
      <c r="AQ154" s="38"/>
      <c r="AR154" s="38"/>
      <c r="AS154" s="38"/>
      <c r="AT154" s="38"/>
    </row>
    <row r="155">
      <c r="E155" s="266"/>
      <c r="F155" s="266"/>
      <c r="G155" s="266"/>
      <c r="H155" s="407" t="s">
        <v>266</v>
      </c>
      <c r="I155" s="408"/>
      <c r="J155" s="321">
        <f>J154*J153</f>
        <v>12</v>
      </c>
      <c r="K155" s="325"/>
      <c r="L155" s="326"/>
      <c r="M155" s="326"/>
      <c r="N155" s="326"/>
      <c r="O155" s="325"/>
      <c r="P155" s="410"/>
      <c r="Q155" s="313"/>
      <c r="R155" s="38"/>
      <c r="S155" s="38"/>
      <c r="AK155" s="38"/>
      <c r="AL155" s="38"/>
      <c r="AM155" s="38"/>
      <c r="AN155" s="38"/>
      <c r="AO155" s="38"/>
      <c r="AP155" s="38"/>
      <c r="AQ155" s="38"/>
      <c r="AR155" s="38"/>
      <c r="AS155" s="38"/>
      <c r="AT155" s="38"/>
    </row>
    <row r="156">
      <c r="E156" s="266"/>
      <c r="F156" s="266"/>
      <c r="G156" s="277"/>
      <c r="H156" s="411" t="s">
        <v>269</v>
      </c>
      <c r="I156" s="405"/>
      <c r="J156" s="412">
        <f>ALL_GATHER_CORE2CORE_TIME_MS(J155)</f>
        <v>0.009765625</v>
      </c>
      <c r="K156" s="330"/>
      <c r="L156" s="331"/>
      <c r="M156" s="331"/>
      <c r="N156" s="331"/>
      <c r="O156" s="330"/>
      <c r="P156" s="406"/>
      <c r="Q156" s="317"/>
      <c r="R156" s="38"/>
      <c r="S156" s="38"/>
      <c r="AK156" s="38"/>
      <c r="AL156" s="38"/>
      <c r="AM156" s="38"/>
      <c r="AN156" s="38"/>
      <c r="AO156" s="38"/>
      <c r="AP156" s="38"/>
      <c r="AQ156" s="38"/>
      <c r="AR156" s="38"/>
      <c r="AS156" s="38"/>
      <c r="AT156" s="38"/>
    </row>
    <row r="157">
      <c r="E157" s="266"/>
      <c r="F157" s="266"/>
      <c r="G157" s="413" t="s">
        <v>298</v>
      </c>
      <c r="H157" s="414">
        <f>J156</f>
        <v>0.009765625</v>
      </c>
      <c r="I157" s="415"/>
      <c r="J157" s="325"/>
      <c r="K157" s="325"/>
      <c r="L157" s="326"/>
      <c r="M157" s="326"/>
      <c r="N157" s="326"/>
      <c r="O157" s="325"/>
      <c r="P157" s="410"/>
      <c r="Q157" s="313"/>
      <c r="R157" s="38"/>
      <c r="S157" s="38"/>
      <c r="AK157" s="38"/>
      <c r="AL157" s="38"/>
      <c r="AM157" s="38"/>
      <c r="AN157" s="38"/>
      <c r="AO157" s="38"/>
      <c r="AP157" s="38"/>
      <c r="AQ157" s="38"/>
      <c r="AR157" s="38"/>
      <c r="AS157" s="38"/>
      <c r="AT157" s="38"/>
    </row>
    <row r="158">
      <c r="E158" s="266"/>
      <c r="F158" s="266"/>
      <c r="G158" s="416"/>
      <c r="H158" s="417"/>
      <c r="I158" s="418"/>
      <c r="J158" s="261"/>
      <c r="K158" s="261"/>
      <c r="L158" s="274"/>
      <c r="M158" s="274"/>
      <c r="N158" s="274"/>
      <c r="O158" s="261"/>
      <c r="P158" s="276"/>
      <c r="Q158" s="222"/>
      <c r="R158" s="38"/>
      <c r="S158" s="38"/>
      <c r="AK158" s="38"/>
      <c r="AL158" s="38"/>
      <c r="AM158" s="38"/>
      <c r="AN158" s="38"/>
      <c r="AO158" s="38"/>
      <c r="AP158" s="38"/>
      <c r="AQ158" s="38"/>
      <c r="AR158" s="38"/>
      <c r="AS158" s="38"/>
      <c r="AT158" s="38"/>
    </row>
    <row r="159">
      <c r="E159" s="266"/>
      <c r="F159" s="266"/>
      <c r="G159" s="369" t="s">
        <v>280</v>
      </c>
      <c r="H159" s="370" t="s">
        <v>281</v>
      </c>
      <c r="I159" s="419"/>
      <c r="J159" s="270"/>
      <c r="K159" s="270"/>
      <c r="L159" s="271"/>
      <c r="M159" s="271"/>
      <c r="N159" s="271"/>
      <c r="O159" s="270"/>
      <c r="P159" s="273"/>
      <c r="Q159" s="305"/>
      <c r="R159" s="38"/>
      <c r="S159" s="38"/>
      <c r="AK159" s="38"/>
      <c r="AL159" s="38"/>
      <c r="AM159" s="38"/>
      <c r="AN159" s="38"/>
      <c r="AO159" s="38"/>
      <c r="AP159" s="38"/>
      <c r="AQ159" s="38"/>
      <c r="AR159" s="38"/>
      <c r="AS159" s="38"/>
      <c r="AT159" s="38"/>
    </row>
    <row r="160">
      <c r="E160" s="266"/>
      <c r="F160" s="277"/>
      <c r="G160" s="372" t="s">
        <v>282</v>
      </c>
      <c r="H160" s="373">
        <f>IF(H159=G151,H157,0)</f>
        <v>0</v>
      </c>
      <c r="I160" s="418"/>
      <c r="J160" s="261"/>
      <c r="K160" s="261"/>
      <c r="L160" s="274"/>
      <c r="M160" s="274"/>
      <c r="N160" s="274"/>
      <c r="O160" s="261"/>
      <c r="P160" s="276"/>
      <c r="Q160" s="222"/>
      <c r="R160" s="38"/>
      <c r="S160" s="38"/>
      <c r="AK160" s="38"/>
      <c r="AL160" s="38"/>
      <c r="AM160" s="38"/>
      <c r="AN160" s="38"/>
      <c r="AO160" s="38"/>
      <c r="AP160" s="38"/>
      <c r="AQ160" s="38"/>
      <c r="AR160" s="38"/>
      <c r="AS160" s="38"/>
      <c r="AT160" s="38"/>
    </row>
    <row r="161">
      <c r="E161" s="266"/>
      <c r="F161" s="384" t="s">
        <v>285</v>
      </c>
      <c r="G161" s="385" t="s">
        <v>286</v>
      </c>
      <c r="H161" s="271" t="str">
        <f>VLOOKUP(O139&amp;","&amp;O143,$T$3:$W$12,4, FALSE)</f>
        <v>fp8</v>
      </c>
      <c r="I161" s="419"/>
      <c r="J161" s="270"/>
      <c r="K161" s="270"/>
      <c r="L161" s="271"/>
      <c r="M161" s="271"/>
      <c r="N161" s="271"/>
      <c r="O161" s="270"/>
      <c r="P161" s="273"/>
      <c r="Q161" s="305"/>
      <c r="R161" s="38"/>
      <c r="S161" s="38"/>
      <c r="AK161" s="38"/>
      <c r="AL161" s="38"/>
      <c r="AM161" s="38"/>
      <c r="AN161" s="38"/>
      <c r="AO161" s="38"/>
      <c r="AP161" s="38"/>
      <c r="AQ161" s="38"/>
      <c r="AR161" s="38"/>
      <c r="AS161" s="38"/>
      <c r="AT161" s="38"/>
    </row>
    <row r="162">
      <c r="E162" s="266"/>
      <c r="F162" s="266"/>
      <c r="G162" s="381" t="s">
        <v>299</v>
      </c>
      <c r="H162" s="420" t="str">
        <f>CALCULATE_FLOPS(K142:M142,K146:M146,K146,1,H161)</f>
        <v>#N/A</v>
      </c>
      <c r="I162" s="418"/>
      <c r="J162" s="261"/>
      <c r="K162" s="261"/>
      <c r="L162" s="274"/>
      <c r="M162" s="274"/>
      <c r="N162" s="274"/>
      <c r="O162" s="261"/>
      <c r="P162" s="276"/>
      <c r="Q162" s="222"/>
      <c r="R162" s="38"/>
      <c r="S162" s="38"/>
      <c r="AK162" s="38"/>
      <c r="AL162" s="38"/>
      <c r="AM162" s="38"/>
      <c r="AN162" s="38"/>
      <c r="AO162" s="38"/>
      <c r="AP162" s="38"/>
      <c r="AQ162" s="38"/>
      <c r="AR162" s="38"/>
      <c r="AS162" s="38"/>
      <c r="AT162" s="38"/>
    </row>
    <row r="163">
      <c r="A163" s="164"/>
      <c r="B163" s="38"/>
      <c r="C163" s="38"/>
      <c r="D163" s="38"/>
      <c r="E163" s="266"/>
      <c r="F163" s="277"/>
      <c r="G163" s="388" t="s">
        <v>288</v>
      </c>
      <c r="H163" s="421" t="str">
        <f>COMPUTE_TIME_MS(H162, H161)</f>
        <v>#N/A</v>
      </c>
      <c r="I163" s="390"/>
      <c r="J163" s="391"/>
      <c r="K163" s="391"/>
      <c r="L163" s="392"/>
      <c r="M163" s="392"/>
      <c r="N163" s="392"/>
      <c r="O163" s="391"/>
      <c r="P163" s="393"/>
      <c r="Q163" s="305"/>
      <c r="R163" s="38"/>
      <c r="S163" s="38"/>
      <c r="AK163" s="38"/>
      <c r="AL163" s="38"/>
      <c r="AM163" s="38"/>
      <c r="AN163" s="38"/>
      <c r="AO163" s="38"/>
      <c r="AP163" s="38"/>
      <c r="AQ163" s="38"/>
      <c r="AR163" s="38"/>
      <c r="AS163" s="38"/>
      <c r="AT163" s="38"/>
    </row>
    <row r="164">
      <c r="A164" s="164"/>
      <c r="B164" s="38"/>
      <c r="C164" s="38"/>
      <c r="D164" s="38"/>
      <c r="E164" s="266"/>
      <c r="F164" s="384" t="s">
        <v>289</v>
      </c>
      <c r="G164" s="381" t="s">
        <v>290</v>
      </c>
      <c r="H164" s="303">
        <f>IF(Q139,0,P142)+IF(Q143,0,P146)+IF(Q147,0,P150)</f>
        <v>48.375</v>
      </c>
      <c r="I164" s="261"/>
      <c r="J164" s="261"/>
      <c r="K164" s="261"/>
      <c r="L164" s="274"/>
      <c r="M164" s="274"/>
      <c r="N164" s="274"/>
      <c r="O164" s="261"/>
      <c r="P164" s="276"/>
      <c r="Q164" s="222"/>
      <c r="R164" s="38"/>
      <c r="S164" s="38"/>
      <c r="AK164" s="38"/>
      <c r="AL164" s="38"/>
      <c r="AM164" s="38"/>
      <c r="AN164" s="38"/>
      <c r="AO164" s="38"/>
      <c r="AP164" s="38"/>
      <c r="AQ164" s="38"/>
      <c r="AR164" s="38"/>
      <c r="AS164" s="38"/>
      <c r="AT164" s="38"/>
    </row>
    <row r="165">
      <c r="A165" s="38"/>
      <c r="B165" s="38"/>
      <c r="C165" s="38"/>
      <c r="D165" s="38"/>
      <c r="E165" s="277"/>
      <c r="F165" s="277"/>
      <c r="G165" s="395" t="s">
        <v>291</v>
      </c>
      <c r="H165" s="422">
        <f>HBM_TIME_MS(H164)</f>
        <v>0.01614532158</v>
      </c>
      <c r="I165" s="391"/>
      <c r="J165" s="391"/>
      <c r="K165" s="391"/>
      <c r="L165" s="392"/>
      <c r="M165" s="392"/>
      <c r="N165" s="392"/>
      <c r="O165" s="391"/>
      <c r="P165" s="393"/>
      <c r="Q165" s="305"/>
      <c r="R165" s="38"/>
      <c r="S165" s="38"/>
      <c r="AK165" s="38"/>
      <c r="AL165" s="38"/>
      <c r="AM165" s="38"/>
      <c r="AN165" s="38"/>
      <c r="AO165" s="38"/>
      <c r="AP165" s="38"/>
      <c r="AQ165" s="38"/>
      <c r="AR165" s="38"/>
      <c r="AS165" s="38"/>
      <c r="AT165" s="38"/>
    </row>
    <row r="166">
      <c r="A166" s="87"/>
      <c r="B166" s="87"/>
      <c r="C166" s="87"/>
      <c r="D166" s="87"/>
      <c r="E166" s="258" t="s">
        <v>300</v>
      </c>
      <c r="F166" s="282" t="s">
        <v>249</v>
      </c>
      <c r="G166" s="260"/>
      <c r="H166" s="290" t="s">
        <v>238</v>
      </c>
      <c r="I166" s="290" t="s">
        <v>239</v>
      </c>
      <c r="J166" s="195" t="s">
        <v>40</v>
      </c>
      <c r="K166" s="195" t="s">
        <v>38</v>
      </c>
      <c r="L166" s="195" t="s">
        <v>154</v>
      </c>
      <c r="M166" s="398" t="s">
        <v>148</v>
      </c>
      <c r="N166" s="290" t="s">
        <v>240</v>
      </c>
      <c r="O166" s="291" t="str">
        <f>EXTRACT_ACTIVATION_DTYPE(PARAMS("attn_proj_dtype"))</f>
        <v>fp8</v>
      </c>
      <c r="P166" s="292"/>
      <c r="Q166" s="291" t="b">
        <v>0</v>
      </c>
      <c r="R166" s="38"/>
      <c r="S166" s="38"/>
      <c r="AK166" s="38"/>
      <c r="AL166" s="38"/>
      <c r="AM166" s="38"/>
      <c r="AN166" s="38"/>
      <c r="AO166" s="38"/>
      <c r="AP166" s="38"/>
      <c r="AQ166" s="38"/>
      <c r="AR166" s="38"/>
      <c r="AS166" s="38"/>
      <c r="AT166" s="38"/>
    </row>
    <row r="167">
      <c r="A167" s="87"/>
      <c r="B167" s="87"/>
      <c r="C167" s="87"/>
      <c r="D167" s="87"/>
      <c r="E167" s="266"/>
      <c r="F167" s="267"/>
      <c r="G167" s="268"/>
      <c r="H167" s="195" t="s">
        <v>242</v>
      </c>
      <c r="I167" s="290" t="s">
        <v>239</v>
      </c>
      <c r="J167" s="289">
        <f t="shared" ref="J167:M167" si="25">PARAMS(J166)</f>
        <v>4096</v>
      </c>
      <c r="K167" s="290">
        <f t="shared" si="25"/>
        <v>1</v>
      </c>
      <c r="L167" s="290">
        <f t="shared" si="25"/>
        <v>128</v>
      </c>
      <c r="M167" s="290">
        <f t="shared" si="25"/>
        <v>128</v>
      </c>
      <c r="N167" s="290" t="s">
        <v>240</v>
      </c>
      <c r="O167" s="266"/>
      <c r="P167" s="292">
        <f>SIZEOF_IN_MIB(J167:M167, $O166)</f>
        <v>64</v>
      </c>
      <c r="Q167" s="266"/>
      <c r="R167" s="38"/>
      <c r="S167" s="38"/>
      <c r="AK167" s="38"/>
      <c r="AL167" s="38"/>
      <c r="AM167" s="38"/>
      <c r="AN167" s="38"/>
      <c r="AO167" s="38"/>
      <c r="AP167" s="38"/>
      <c r="AQ167" s="38"/>
      <c r="AR167" s="38"/>
      <c r="AS167" s="38"/>
      <c r="AT167" s="38"/>
    </row>
    <row r="168">
      <c r="A168" s="87"/>
      <c r="B168" s="87"/>
      <c r="C168" s="87"/>
      <c r="D168" s="87"/>
      <c r="E168" s="266"/>
      <c r="F168" s="267"/>
      <c r="G168" s="268"/>
      <c r="H168" s="289" t="s">
        <v>244</v>
      </c>
      <c r="I168" s="289" t="s">
        <v>239</v>
      </c>
      <c r="J168" s="195" t="s">
        <v>143</v>
      </c>
      <c r="K168" s="195"/>
      <c r="L168" s="195"/>
      <c r="M168" s="289"/>
      <c r="N168" s="289" t="s">
        <v>240</v>
      </c>
      <c r="O168" s="266"/>
      <c r="P168" s="292"/>
      <c r="Q168" s="266"/>
      <c r="R168" s="38"/>
      <c r="S168" s="38"/>
      <c r="AG168" s="38"/>
      <c r="AH168" s="38"/>
      <c r="AI168" s="38"/>
      <c r="AJ168" s="38"/>
      <c r="AK168" s="38"/>
      <c r="AL168" s="38"/>
      <c r="AM168" s="38"/>
      <c r="AN168" s="38"/>
      <c r="AO168" s="38"/>
      <c r="AP168" s="38"/>
      <c r="AQ168" s="38"/>
      <c r="AR168" s="38"/>
      <c r="AS168" s="38"/>
      <c r="AT168" s="38"/>
    </row>
    <row r="169">
      <c r="A169" s="87"/>
      <c r="B169" s="87"/>
      <c r="C169" s="87"/>
      <c r="D169" s="87"/>
      <c r="E169" s="266"/>
      <c r="F169" s="278"/>
      <c r="G169" s="279"/>
      <c r="H169" s="195" t="s">
        <v>246</v>
      </c>
      <c r="I169" s="289" t="s">
        <v>239</v>
      </c>
      <c r="J169" s="289">
        <f t="shared" ref="J169:M169" si="26">J167/SHARDING(J168)</f>
        <v>256</v>
      </c>
      <c r="K169" s="289">
        <f t="shared" si="26"/>
        <v>1</v>
      </c>
      <c r="L169" s="289">
        <f t="shared" si="26"/>
        <v>128</v>
      </c>
      <c r="M169" s="289">
        <f t="shared" si="26"/>
        <v>128</v>
      </c>
      <c r="N169" s="289" t="s">
        <v>240</v>
      </c>
      <c r="O169" s="277"/>
      <c r="P169" s="292">
        <f>SIZEOF_IN_MIB(J169:M169, $O166)</f>
        <v>4</v>
      </c>
      <c r="Q169" s="277"/>
      <c r="R169" s="38"/>
      <c r="S169" s="38"/>
      <c r="AG169" s="38"/>
      <c r="AH169" s="38"/>
      <c r="AI169" s="38"/>
      <c r="AJ169" s="38"/>
      <c r="AK169" s="38"/>
      <c r="AL169" s="38"/>
      <c r="AM169" s="38"/>
      <c r="AN169" s="38"/>
      <c r="AO169" s="38"/>
      <c r="AP169" s="38"/>
      <c r="AQ169" s="38"/>
      <c r="AR169" s="38"/>
      <c r="AS169" s="38"/>
      <c r="AT169" s="38"/>
    </row>
    <row r="170">
      <c r="A170" s="87"/>
      <c r="B170" s="87"/>
      <c r="C170" s="87"/>
      <c r="D170" s="87"/>
      <c r="E170" s="266"/>
      <c r="F170" s="259" t="s">
        <v>253</v>
      </c>
      <c r="G170" s="260"/>
      <c r="H170" s="289" t="s">
        <v>238</v>
      </c>
      <c r="I170" s="289" t="s">
        <v>239</v>
      </c>
      <c r="J170" s="290"/>
      <c r="K170" s="195" t="s">
        <v>154</v>
      </c>
      <c r="L170" s="398" t="s">
        <v>148</v>
      </c>
      <c r="M170" s="195" t="s">
        <v>145</v>
      </c>
      <c r="N170" s="289" t="s">
        <v>240</v>
      </c>
      <c r="O170" s="291" t="str">
        <f>EXTRACT_WEIGHT_DTYPE(PARAMS("attn_proj_dtype"))</f>
        <v>fp8</v>
      </c>
      <c r="P170" s="292"/>
      <c r="Q170" s="291" t="b">
        <v>0</v>
      </c>
      <c r="R170" s="38"/>
      <c r="S170" s="38"/>
      <c r="AG170" s="38"/>
      <c r="AH170" s="38"/>
      <c r="AI170" s="38"/>
      <c r="AJ170" s="38"/>
      <c r="AK170" s="38"/>
      <c r="AL170" s="38"/>
      <c r="AM170" s="38"/>
      <c r="AN170" s="38"/>
      <c r="AO170" s="38"/>
      <c r="AP170" s="38"/>
      <c r="AQ170" s="38"/>
      <c r="AR170" s="38"/>
      <c r="AS170" s="38"/>
      <c r="AT170" s="38"/>
    </row>
    <row r="171">
      <c r="A171" s="87"/>
      <c r="B171" s="87"/>
      <c r="C171" s="87"/>
      <c r="D171" s="87"/>
      <c r="E171" s="266"/>
      <c r="F171" s="267"/>
      <c r="G171" s="268"/>
      <c r="H171" s="195" t="s">
        <v>242</v>
      </c>
      <c r="I171" s="289" t="s">
        <v>239</v>
      </c>
      <c r="J171" s="290"/>
      <c r="K171" s="289">
        <f t="shared" ref="K171:M171" si="27">PARAMS(K170)</f>
        <v>128</v>
      </c>
      <c r="L171" s="289">
        <f t="shared" si="27"/>
        <v>128</v>
      </c>
      <c r="M171" s="289">
        <f t="shared" si="27"/>
        <v>512</v>
      </c>
      <c r="N171" s="289" t="s">
        <v>240</v>
      </c>
      <c r="O171" s="266"/>
      <c r="P171" s="292">
        <f>SIZEOF_IN_MIB(J171:M171, $O170)</f>
        <v>8</v>
      </c>
      <c r="Q171" s="266"/>
      <c r="R171" s="38"/>
      <c r="S171" s="38"/>
      <c r="AG171" s="38"/>
      <c r="AH171" s="38"/>
      <c r="AI171" s="38"/>
      <c r="AJ171" s="38"/>
      <c r="AK171" s="38"/>
      <c r="AL171" s="38"/>
      <c r="AM171" s="38"/>
      <c r="AN171" s="38"/>
      <c r="AO171" s="38"/>
      <c r="AP171" s="38"/>
      <c r="AQ171" s="38"/>
      <c r="AR171" s="38"/>
      <c r="AS171" s="38"/>
      <c r="AT171" s="38"/>
    </row>
    <row r="172">
      <c r="A172" s="87"/>
      <c r="B172" s="87"/>
      <c r="C172" s="87"/>
      <c r="D172" s="87"/>
      <c r="E172" s="266"/>
      <c r="F172" s="267"/>
      <c r="G172" s="268"/>
      <c r="H172" s="289" t="s">
        <v>244</v>
      </c>
      <c r="I172" s="289" t="s">
        <v>239</v>
      </c>
      <c r="J172" s="290"/>
      <c r="K172" s="290"/>
      <c r="L172" s="289"/>
      <c r="M172" s="289"/>
      <c r="N172" s="289" t="s">
        <v>240</v>
      </c>
      <c r="O172" s="266"/>
      <c r="P172" s="292"/>
      <c r="Q172" s="266"/>
      <c r="R172" s="38"/>
      <c r="S172" s="38"/>
      <c r="AG172" s="38"/>
      <c r="AH172" s="38"/>
      <c r="AI172" s="38"/>
      <c r="AJ172" s="38"/>
      <c r="AK172" s="38"/>
      <c r="AL172" s="38"/>
      <c r="AM172" s="38"/>
      <c r="AN172" s="38"/>
      <c r="AO172" s="38"/>
      <c r="AP172" s="38"/>
      <c r="AQ172" s="38"/>
      <c r="AR172" s="38"/>
      <c r="AS172" s="38"/>
      <c r="AT172" s="38"/>
    </row>
    <row r="173">
      <c r="A173" s="87"/>
      <c r="B173" s="87"/>
      <c r="C173" s="87"/>
      <c r="D173" s="87"/>
      <c r="E173" s="266"/>
      <c r="F173" s="278"/>
      <c r="G173" s="279"/>
      <c r="H173" s="274" t="s">
        <v>246</v>
      </c>
      <c r="I173" s="274" t="s">
        <v>239</v>
      </c>
      <c r="J173" s="261"/>
      <c r="K173" s="274">
        <f t="shared" ref="K173:M173" si="28">K171/SHARDING(K172)</f>
        <v>128</v>
      </c>
      <c r="L173" s="274">
        <f t="shared" si="28"/>
        <v>128</v>
      </c>
      <c r="M173" s="274">
        <f t="shared" si="28"/>
        <v>512</v>
      </c>
      <c r="N173" s="274" t="s">
        <v>240</v>
      </c>
      <c r="O173" s="241"/>
      <c r="P173" s="276">
        <f>SIZEOF_IN_MIB(J173:M173, $O170)</f>
        <v>8</v>
      </c>
      <c r="Q173" s="241"/>
      <c r="R173" s="38"/>
      <c r="S173" s="38"/>
      <c r="T173" s="207"/>
      <c r="U173" s="207"/>
      <c r="V173" s="207"/>
      <c r="W173" s="207"/>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c r="AT173" s="38"/>
    </row>
    <row r="174">
      <c r="A174" s="87"/>
      <c r="B174" s="87"/>
      <c r="C174" s="87"/>
      <c r="D174" s="87"/>
      <c r="E174" s="266"/>
      <c r="F174" s="259" t="s">
        <v>257</v>
      </c>
      <c r="G174" s="260"/>
      <c r="H174" s="271" t="s">
        <v>238</v>
      </c>
      <c r="I174" s="271" t="s">
        <v>239</v>
      </c>
      <c r="J174" s="269" t="s">
        <v>40</v>
      </c>
      <c r="K174" s="269" t="s">
        <v>38</v>
      </c>
      <c r="L174" s="269" t="s">
        <v>154</v>
      </c>
      <c r="M174" s="269" t="s">
        <v>145</v>
      </c>
      <c r="N174" s="271" t="s">
        <v>240</v>
      </c>
      <c r="O174" s="399" t="s">
        <v>82</v>
      </c>
      <c r="P174" s="273"/>
      <c r="Q174" s="399" t="b">
        <v>0</v>
      </c>
      <c r="R174" s="38"/>
      <c r="S174" s="38"/>
      <c r="T174" s="207"/>
      <c r="U174" s="207"/>
      <c r="V174" s="207"/>
      <c r="W174" s="207"/>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8"/>
    </row>
    <row r="175">
      <c r="A175" s="87"/>
      <c r="B175" s="87"/>
      <c r="C175" s="87"/>
      <c r="D175" s="87"/>
      <c r="E175" s="266"/>
      <c r="F175" s="267"/>
      <c r="G175" s="268"/>
      <c r="H175" s="262" t="s">
        <v>242</v>
      </c>
      <c r="I175" s="274" t="s">
        <v>239</v>
      </c>
      <c r="J175" s="274">
        <f t="shared" ref="J175:M175" si="29">PARAMS(J174)</f>
        <v>4096</v>
      </c>
      <c r="K175" s="274">
        <f t="shared" si="29"/>
        <v>1</v>
      </c>
      <c r="L175" s="274">
        <f t="shared" si="29"/>
        <v>128</v>
      </c>
      <c r="M175" s="274">
        <f t="shared" si="29"/>
        <v>512</v>
      </c>
      <c r="N175" s="274" t="s">
        <v>240</v>
      </c>
      <c r="O175" s="275"/>
      <c r="P175" s="276">
        <f>SIZEOF_IN_MIB(J175:M175, $O174)</f>
        <v>512</v>
      </c>
      <c r="Q175" s="275"/>
      <c r="R175" s="38"/>
      <c r="S175" s="38"/>
      <c r="T175" s="207"/>
      <c r="U175" s="207"/>
      <c r="V175" s="207"/>
      <c r="W175" s="207"/>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c r="AT175" s="38"/>
    </row>
    <row r="176">
      <c r="A176" s="87"/>
      <c r="B176" s="87"/>
      <c r="C176" s="87"/>
      <c r="D176" s="87"/>
      <c r="E176" s="266"/>
      <c r="F176" s="267"/>
      <c r="G176" s="268"/>
      <c r="H176" s="271" t="s">
        <v>244</v>
      </c>
      <c r="I176" s="271" t="s">
        <v>239</v>
      </c>
      <c r="J176" s="269" t="s">
        <v>143</v>
      </c>
      <c r="K176" s="269"/>
      <c r="L176" s="269"/>
      <c r="M176" s="271"/>
      <c r="N176" s="271" t="s">
        <v>240</v>
      </c>
      <c r="O176" s="272"/>
      <c r="P176" s="273"/>
      <c r="Q176" s="272"/>
      <c r="R176" s="38"/>
      <c r="S176" s="38"/>
      <c r="T176" s="207"/>
      <c r="U176" s="207"/>
      <c r="V176" s="207"/>
      <c r="W176" s="207"/>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row>
    <row r="177">
      <c r="A177" s="87"/>
      <c r="B177" s="87"/>
      <c r="C177" s="87"/>
      <c r="D177" s="87"/>
      <c r="E177" s="266"/>
      <c r="F177" s="278"/>
      <c r="G177" s="279"/>
      <c r="H177" s="274" t="s">
        <v>246</v>
      </c>
      <c r="I177" s="274" t="s">
        <v>239</v>
      </c>
      <c r="J177" s="274">
        <f t="shared" ref="J177:M177" si="30">J175/SHARDING(J176)</f>
        <v>256</v>
      </c>
      <c r="K177" s="274">
        <f t="shared" si="30"/>
        <v>1</v>
      </c>
      <c r="L177" s="274">
        <f t="shared" si="30"/>
        <v>128</v>
      </c>
      <c r="M177" s="274">
        <f t="shared" si="30"/>
        <v>512</v>
      </c>
      <c r="N177" s="274" t="s">
        <v>240</v>
      </c>
      <c r="O177" s="241"/>
      <c r="P177" s="276">
        <f>SIZEOF_IN_MIB(J177:M177, $O174)</f>
        <v>32</v>
      </c>
      <c r="Q177" s="241"/>
      <c r="R177" s="38"/>
      <c r="S177" s="38"/>
      <c r="T177" s="207"/>
      <c r="U177" s="207"/>
      <c r="V177" s="207"/>
      <c r="W177" s="207"/>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38"/>
    </row>
    <row r="178">
      <c r="A178" s="87"/>
      <c r="B178" s="87"/>
      <c r="C178" s="87"/>
      <c r="D178" s="87"/>
      <c r="E178" s="266"/>
      <c r="F178" s="400" t="s">
        <v>293</v>
      </c>
      <c r="G178" s="385" t="s">
        <v>45</v>
      </c>
      <c r="H178" s="423"/>
      <c r="I178" s="424"/>
      <c r="J178" s="270"/>
      <c r="K178" s="270"/>
      <c r="L178" s="271"/>
      <c r="M178" s="271"/>
      <c r="N178" s="271"/>
      <c r="O178" s="270"/>
      <c r="P178" s="273"/>
      <c r="Q178" s="305"/>
      <c r="T178" s="3"/>
      <c r="U178" s="3"/>
      <c r="V178" s="3"/>
      <c r="W178" s="3"/>
    </row>
    <row r="179">
      <c r="A179" s="87"/>
      <c r="B179" s="38"/>
      <c r="C179" s="38"/>
      <c r="D179" s="38"/>
      <c r="E179" s="266"/>
      <c r="F179" s="277"/>
      <c r="G179" s="385"/>
      <c r="H179" s="274"/>
      <c r="I179" s="418"/>
      <c r="J179" s="261"/>
      <c r="K179" s="261"/>
      <c r="L179" s="274"/>
      <c r="M179" s="274"/>
      <c r="N179" s="274"/>
      <c r="O179" s="261"/>
      <c r="P179" s="276"/>
      <c r="Q179" s="222"/>
      <c r="T179" s="3"/>
      <c r="U179" s="3"/>
      <c r="V179" s="3"/>
      <c r="W179" s="3"/>
    </row>
    <row r="180">
      <c r="A180" s="38"/>
      <c r="B180" s="38"/>
      <c r="C180" s="38"/>
      <c r="D180" s="38"/>
      <c r="E180" s="266"/>
      <c r="F180" s="384" t="s">
        <v>285</v>
      </c>
      <c r="G180" s="385" t="s">
        <v>286</v>
      </c>
      <c r="H180" s="271" t="str">
        <f>VLOOKUP(O166&amp;","&amp;O170,$T$3:$W$12,4, FALSE)</f>
        <v>fp8</v>
      </c>
      <c r="I180" s="419"/>
      <c r="J180" s="270"/>
      <c r="K180" s="270"/>
      <c r="L180" s="271"/>
      <c r="M180" s="271"/>
      <c r="N180" s="271"/>
      <c r="O180" s="270"/>
      <c r="P180" s="273"/>
      <c r="Q180" s="305"/>
      <c r="T180" s="3"/>
      <c r="U180" s="3"/>
      <c r="V180" s="3"/>
      <c r="W180" s="3"/>
    </row>
    <row r="181">
      <c r="A181" s="87"/>
      <c r="B181" s="87"/>
      <c r="C181" s="87"/>
      <c r="D181" s="87"/>
      <c r="E181" s="266"/>
      <c r="F181" s="266"/>
      <c r="G181" s="381" t="s">
        <v>299</v>
      </c>
      <c r="H181" s="420" t="str">
        <f>CALCULATE_FLOPS(J169:M169,J173:M173,L173,K173,H180)</f>
        <v>#N/A</v>
      </c>
      <c r="I181" s="418"/>
      <c r="J181" s="261"/>
      <c r="K181" s="261"/>
      <c r="L181" s="274"/>
      <c r="M181" s="274"/>
      <c r="N181" s="274"/>
      <c r="O181" s="261"/>
      <c r="P181" s="276"/>
      <c r="Q181" s="222"/>
      <c r="T181" s="3"/>
      <c r="U181" s="3"/>
      <c r="V181" s="3"/>
      <c r="W181" s="3"/>
    </row>
    <row r="182">
      <c r="A182" s="87"/>
      <c r="B182" s="87"/>
      <c r="C182" s="87"/>
      <c r="D182" s="87"/>
      <c r="E182" s="266"/>
      <c r="F182" s="277"/>
      <c r="G182" s="388" t="s">
        <v>288</v>
      </c>
      <c r="H182" s="389" t="str">
        <f>COMPUTE_TIME_MS(H181, H180)</f>
        <v>#N/A</v>
      </c>
      <c r="I182" s="390"/>
      <c r="J182" s="391"/>
      <c r="K182" s="391"/>
      <c r="L182" s="392"/>
      <c r="M182" s="392"/>
      <c r="N182" s="392"/>
      <c r="O182" s="391"/>
      <c r="P182" s="393"/>
      <c r="Q182" s="305"/>
      <c r="T182" s="3"/>
      <c r="U182" s="3"/>
      <c r="V182" s="3"/>
      <c r="W182" s="3"/>
    </row>
    <row r="183">
      <c r="A183" s="87"/>
      <c r="B183" s="87"/>
      <c r="C183" s="87"/>
      <c r="D183" s="87"/>
      <c r="E183" s="266"/>
      <c r="F183" s="384" t="s">
        <v>289</v>
      </c>
      <c r="G183" s="381" t="s">
        <v>290</v>
      </c>
      <c r="H183" s="303">
        <f>IF(Q166,0,P169)+IF(Q170,0,P173)+IF(Q174,0,P177)</f>
        <v>44</v>
      </c>
      <c r="I183" s="261"/>
      <c r="J183" s="261"/>
      <c r="K183" s="261"/>
      <c r="L183" s="274"/>
      <c r="M183" s="274"/>
      <c r="N183" s="274"/>
      <c r="O183" s="261"/>
      <c r="P183" s="276"/>
      <c r="Q183" s="222"/>
      <c r="R183" s="38"/>
      <c r="S183" s="38"/>
      <c r="T183" s="207"/>
      <c r="U183" s="207"/>
      <c r="V183" s="207"/>
      <c r="W183" s="207"/>
      <c r="X183" s="38"/>
      <c r="Y183" s="38"/>
      <c r="Z183" s="38"/>
      <c r="AA183" s="38"/>
      <c r="AB183" s="38"/>
      <c r="AC183" s="38"/>
      <c r="AD183" s="38"/>
      <c r="AE183" s="38"/>
      <c r="AF183" s="38"/>
      <c r="AG183" s="38"/>
      <c r="AH183" s="38"/>
      <c r="AI183" s="38"/>
      <c r="AJ183" s="38"/>
      <c r="AK183" s="38"/>
      <c r="AL183" s="38"/>
      <c r="AM183" s="38"/>
      <c r="AN183" s="38"/>
      <c r="AO183" s="38"/>
      <c r="AP183" s="38"/>
      <c r="AQ183" s="38"/>
      <c r="AR183" s="38"/>
      <c r="AS183" s="38"/>
      <c r="AT183" s="38"/>
    </row>
    <row r="184">
      <c r="A184" s="87"/>
      <c r="B184" s="87"/>
      <c r="C184" s="87"/>
      <c r="D184" s="87"/>
      <c r="E184" s="277"/>
      <c r="F184" s="277"/>
      <c r="G184" s="395" t="s">
        <v>291</v>
      </c>
      <c r="H184" s="422">
        <f>HBM_TIME_MS(H183)</f>
        <v>0.01468515038</v>
      </c>
      <c r="I184" s="391"/>
      <c r="J184" s="391"/>
      <c r="K184" s="391"/>
      <c r="L184" s="392"/>
      <c r="M184" s="392"/>
      <c r="N184" s="392"/>
      <c r="O184" s="391"/>
      <c r="P184" s="393"/>
      <c r="Q184" s="305"/>
      <c r="R184" s="38"/>
      <c r="S184" s="38"/>
      <c r="T184" s="207"/>
      <c r="U184" s="207"/>
      <c r="V184" s="207"/>
      <c r="W184" s="207"/>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c r="AT184" s="38"/>
    </row>
    <row r="185">
      <c r="A185" s="87"/>
      <c r="B185" s="87"/>
      <c r="C185" s="87"/>
      <c r="D185" s="87"/>
      <c r="E185" s="258" t="s">
        <v>301</v>
      </c>
      <c r="F185" s="282" t="s">
        <v>249</v>
      </c>
      <c r="G185" s="260"/>
      <c r="H185" s="261" t="s">
        <v>238</v>
      </c>
      <c r="I185" s="261" t="s">
        <v>239</v>
      </c>
      <c r="J185" s="262"/>
      <c r="K185" s="262" t="s">
        <v>40</v>
      </c>
      <c r="L185" s="262" t="s">
        <v>38</v>
      </c>
      <c r="M185" s="425" t="s">
        <v>125</v>
      </c>
      <c r="N185" s="261" t="s">
        <v>240</v>
      </c>
      <c r="O185" s="263" t="str">
        <f>EXTRACT_ACTIVATION_DTYPE(PARAMS("attn_proj_dtype"))</f>
        <v>fp8</v>
      </c>
      <c r="P185" s="276"/>
      <c r="Q185" s="263" t="b">
        <v>0</v>
      </c>
      <c r="R185" s="38"/>
      <c r="S185" s="38"/>
      <c r="T185" s="38"/>
      <c r="U185" s="38"/>
      <c r="V185" s="38"/>
      <c r="W185" s="38"/>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c r="AT185" s="38"/>
    </row>
    <row r="186">
      <c r="A186" s="87"/>
      <c r="B186" s="87"/>
      <c r="C186" s="87"/>
      <c r="D186" s="87"/>
      <c r="E186" s="266"/>
      <c r="F186" s="267"/>
      <c r="G186" s="268"/>
      <c r="H186" s="195" t="s">
        <v>242</v>
      </c>
      <c r="I186" s="290" t="s">
        <v>239</v>
      </c>
      <c r="J186" s="289"/>
      <c r="K186" s="289">
        <f t="shared" ref="K186:M186" si="31">PARAMS(K185)</f>
        <v>4096</v>
      </c>
      <c r="L186" s="290">
        <f t="shared" si="31"/>
        <v>1</v>
      </c>
      <c r="M186" s="290">
        <f t="shared" si="31"/>
        <v>7168</v>
      </c>
      <c r="N186" s="290" t="s">
        <v>240</v>
      </c>
      <c r="O186" s="266"/>
      <c r="P186" s="292">
        <f>SIZEOF_IN_MIB(J186:M186, $O185)</f>
        <v>28</v>
      </c>
      <c r="Q186" s="266"/>
      <c r="R186" s="38"/>
      <c r="S186" s="38"/>
      <c r="T186" s="38"/>
      <c r="U186" s="38"/>
      <c r="V186" s="38"/>
      <c r="W186" s="38"/>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c r="AT186" s="38"/>
    </row>
    <row r="187">
      <c r="A187" s="87"/>
      <c r="B187" s="87"/>
      <c r="C187" s="87"/>
      <c r="D187" s="87"/>
      <c r="E187" s="266"/>
      <c r="F187" s="267"/>
      <c r="G187" s="268"/>
      <c r="H187" s="289" t="s">
        <v>244</v>
      </c>
      <c r="I187" s="289" t="s">
        <v>239</v>
      </c>
      <c r="J187" s="290"/>
      <c r="K187" s="195" t="s">
        <v>143</v>
      </c>
      <c r="L187" s="195"/>
      <c r="M187" s="289"/>
      <c r="N187" s="289" t="s">
        <v>240</v>
      </c>
      <c r="O187" s="266"/>
      <c r="P187" s="292"/>
      <c r="Q187" s="266"/>
      <c r="R187" s="38"/>
      <c r="S187" s="38"/>
      <c r="T187" s="38"/>
      <c r="U187" s="38"/>
      <c r="V187" s="38"/>
      <c r="W187" s="38"/>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c r="AT187" s="38"/>
    </row>
    <row r="188">
      <c r="A188" s="87"/>
      <c r="B188" s="87"/>
      <c r="C188" s="87"/>
      <c r="D188" s="87"/>
      <c r="E188" s="266"/>
      <c r="F188" s="278"/>
      <c r="G188" s="279"/>
      <c r="H188" s="195" t="s">
        <v>246</v>
      </c>
      <c r="I188" s="289" t="s">
        <v>239</v>
      </c>
      <c r="J188" s="290"/>
      <c r="K188" s="289">
        <f t="shared" ref="K188:M188" si="32">K186/SHARDING(K187)</f>
        <v>256</v>
      </c>
      <c r="L188" s="289">
        <f t="shared" si="32"/>
        <v>1</v>
      </c>
      <c r="M188" s="289">
        <f t="shared" si="32"/>
        <v>7168</v>
      </c>
      <c r="N188" s="289" t="s">
        <v>240</v>
      </c>
      <c r="O188" s="277"/>
      <c r="P188" s="292">
        <f>SIZEOF_IN_MIB(J188:M188, $O185)</f>
        <v>1.75</v>
      </c>
      <c r="Q188" s="277"/>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c r="AT188" s="38"/>
    </row>
    <row r="189">
      <c r="A189" s="87"/>
      <c r="B189" s="87"/>
      <c r="C189" s="87"/>
      <c r="D189" s="87"/>
      <c r="E189" s="266"/>
      <c r="F189" s="259" t="s">
        <v>253</v>
      </c>
      <c r="G189" s="260"/>
      <c r="H189" s="289" t="s">
        <v>238</v>
      </c>
      <c r="I189" s="289" t="s">
        <v>239</v>
      </c>
      <c r="J189" s="290"/>
      <c r="K189" s="195"/>
      <c r="L189" s="398" t="s">
        <v>125</v>
      </c>
      <c r="M189" s="195" t="s">
        <v>157</v>
      </c>
      <c r="N189" s="289" t="s">
        <v>240</v>
      </c>
      <c r="O189" s="291" t="str">
        <f>EXTRACT_WEIGHT_DTYPE(PARAMS("attn_proj_dtype"))</f>
        <v>fp8</v>
      </c>
      <c r="P189" s="292"/>
      <c r="Q189" s="291" t="b">
        <v>0</v>
      </c>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c r="AT189" s="38"/>
    </row>
    <row r="190">
      <c r="A190" s="87"/>
      <c r="B190" s="87"/>
      <c r="C190" s="87"/>
      <c r="D190" s="87"/>
      <c r="E190" s="266"/>
      <c r="F190" s="267"/>
      <c r="G190" s="268"/>
      <c r="H190" s="195" t="s">
        <v>242</v>
      </c>
      <c r="I190" s="289" t="s">
        <v>239</v>
      </c>
      <c r="J190" s="290"/>
      <c r="K190" s="289"/>
      <c r="L190" s="289">
        <f t="shared" ref="L190:M190" si="33">PARAMS(L189)</f>
        <v>7168</v>
      </c>
      <c r="M190" s="289">
        <f t="shared" si="33"/>
        <v>576</v>
      </c>
      <c r="N190" s="289" t="s">
        <v>240</v>
      </c>
      <c r="O190" s="266"/>
      <c r="P190" s="292">
        <f>SIZEOF_IN_MIB(J190:M190, $O189)</f>
        <v>3.9375</v>
      </c>
      <c r="Q190" s="266"/>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c r="AT190" s="38"/>
    </row>
    <row r="191">
      <c r="A191" s="87"/>
      <c r="B191" s="87"/>
      <c r="C191" s="87"/>
      <c r="D191" s="87"/>
      <c r="E191" s="266"/>
      <c r="F191" s="267"/>
      <c r="G191" s="268"/>
      <c r="H191" s="289" t="s">
        <v>244</v>
      </c>
      <c r="I191" s="289" t="s">
        <v>239</v>
      </c>
      <c r="J191" s="290"/>
      <c r="K191" s="290"/>
      <c r="L191" s="289"/>
      <c r="M191" s="289"/>
      <c r="N191" s="289" t="s">
        <v>240</v>
      </c>
      <c r="O191" s="266"/>
      <c r="P191" s="292"/>
      <c r="Q191" s="266"/>
    </row>
    <row r="192">
      <c r="A192" s="87"/>
      <c r="B192" s="87"/>
      <c r="C192" s="87"/>
      <c r="D192" s="87"/>
      <c r="E192" s="266"/>
      <c r="F192" s="278"/>
      <c r="G192" s="279"/>
      <c r="H192" s="274" t="s">
        <v>246</v>
      </c>
      <c r="I192" s="274" t="s">
        <v>239</v>
      </c>
      <c r="J192" s="261"/>
      <c r="K192" s="274"/>
      <c r="L192" s="274">
        <f t="shared" ref="L192:M192" si="34">L190/SHARDING(L191)</f>
        <v>7168</v>
      </c>
      <c r="M192" s="274">
        <f t="shared" si="34"/>
        <v>576</v>
      </c>
      <c r="N192" s="274" t="s">
        <v>240</v>
      </c>
      <c r="O192" s="241"/>
      <c r="P192" s="276">
        <f>SIZEOF_IN_MIB(J192:M192, $O189)</f>
        <v>3.9375</v>
      </c>
      <c r="Q192" s="241"/>
    </row>
    <row r="193">
      <c r="A193" s="87"/>
      <c r="B193" s="87"/>
      <c r="C193" s="87"/>
      <c r="D193" s="87"/>
      <c r="E193" s="266"/>
      <c r="F193" s="259" t="s">
        <v>257</v>
      </c>
      <c r="G193" s="260"/>
      <c r="H193" s="271" t="s">
        <v>238</v>
      </c>
      <c r="I193" s="271" t="s">
        <v>239</v>
      </c>
      <c r="J193" s="270"/>
      <c r="K193" s="269" t="s">
        <v>40</v>
      </c>
      <c r="L193" s="269" t="s">
        <v>38</v>
      </c>
      <c r="M193" s="269" t="s">
        <v>157</v>
      </c>
      <c r="N193" s="271" t="s">
        <v>240</v>
      </c>
      <c r="O193" s="399" t="s">
        <v>82</v>
      </c>
      <c r="P193" s="273"/>
      <c r="Q193" s="399" t="b">
        <v>0</v>
      </c>
    </row>
    <row r="194">
      <c r="A194" s="87"/>
      <c r="B194" s="38"/>
      <c r="C194" s="38"/>
      <c r="D194" s="38"/>
      <c r="E194" s="266"/>
      <c r="F194" s="267"/>
      <c r="G194" s="268"/>
      <c r="H194" s="262" t="s">
        <v>242</v>
      </c>
      <c r="I194" s="274" t="s">
        <v>239</v>
      </c>
      <c r="J194" s="261"/>
      <c r="K194" s="274">
        <f t="shared" ref="K194:M194" si="35">PARAMS(K193)</f>
        <v>4096</v>
      </c>
      <c r="L194" s="274">
        <f t="shared" si="35"/>
        <v>1</v>
      </c>
      <c r="M194" s="274">
        <f t="shared" si="35"/>
        <v>576</v>
      </c>
      <c r="N194" s="274" t="s">
        <v>240</v>
      </c>
      <c r="O194" s="275"/>
      <c r="P194" s="276">
        <f>SIZEOF_IN_MIB(K194:M194, $O193)</f>
        <v>4.5</v>
      </c>
      <c r="Q194" s="275"/>
    </row>
    <row r="195">
      <c r="A195" s="38"/>
      <c r="B195" s="38"/>
      <c r="C195" s="38"/>
      <c r="D195" s="38"/>
      <c r="E195" s="266"/>
      <c r="F195" s="267"/>
      <c r="G195" s="268"/>
      <c r="H195" s="271" t="s">
        <v>244</v>
      </c>
      <c r="I195" s="271" t="s">
        <v>239</v>
      </c>
      <c r="J195" s="270"/>
      <c r="K195" s="269" t="s">
        <v>143</v>
      </c>
      <c r="L195" s="269"/>
      <c r="M195" s="271"/>
      <c r="N195" s="271" t="s">
        <v>240</v>
      </c>
      <c r="O195" s="272"/>
      <c r="P195" s="273"/>
      <c r="Q195" s="272"/>
    </row>
    <row r="196">
      <c r="A196" s="87"/>
      <c r="B196" s="87"/>
      <c r="C196" s="87"/>
      <c r="D196" s="87"/>
      <c r="E196" s="266"/>
      <c r="F196" s="278"/>
      <c r="G196" s="279"/>
      <c r="H196" s="274" t="s">
        <v>246</v>
      </c>
      <c r="I196" s="274" t="s">
        <v>239</v>
      </c>
      <c r="J196" s="274"/>
      <c r="K196" s="274">
        <f t="shared" ref="K196:M196" si="36">K194/SHARDING(K195)</f>
        <v>256</v>
      </c>
      <c r="L196" s="274">
        <f t="shared" si="36"/>
        <v>1</v>
      </c>
      <c r="M196" s="274">
        <f t="shared" si="36"/>
        <v>576</v>
      </c>
      <c r="N196" s="274" t="s">
        <v>240</v>
      </c>
      <c r="O196" s="241"/>
      <c r="P196" s="276">
        <f>SIZEOF_IN_MIB(K196:M196, $O193)</f>
        <v>0.28125</v>
      </c>
      <c r="Q196" s="241"/>
    </row>
    <row r="197">
      <c r="A197" s="87"/>
      <c r="B197" s="87"/>
      <c r="C197" s="87"/>
      <c r="D197" s="87"/>
      <c r="E197" s="266"/>
      <c r="F197" s="400" t="s">
        <v>293</v>
      </c>
      <c r="G197" s="385" t="s">
        <v>45</v>
      </c>
      <c r="H197" s="423"/>
      <c r="I197" s="424"/>
      <c r="J197" s="270"/>
      <c r="K197" s="270"/>
      <c r="L197" s="271"/>
      <c r="M197" s="271"/>
      <c r="N197" s="271"/>
      <c r="O197" s="270"/>
      <c r="P197" s="273"/>
      <c r="Q197" s="305"/>
    </row>
    <row r="198">
      <c r="A198" s="87"/>
      <c r="B198" s="87"/>
      <c r="C198" s="87"/>
      <c r="D198" s="87"/>
      <c r="E198" s="266"/>
      <c r="F198" s="277"/>
      <c r="G198" s="385"/>
      <c r="H198" s="274"/>
      <c r="I198" s="418"/>
      <c r="J198" s="261"/>
      <c r="K198" s="261"/>
      <c r="L198" s="274"/>
      <c r="M198" s="274"/>
      <c r="N198" s="274"/>
      <c r="O198" s="261"/>
      <c r="P198" s="276"/>
      <c r="Q198" s="222"/>
    </row>
    <row r="199">
      <c r="A199" s="87"/>
      <c r="B199" s="87"/>
      <c r="C199" s="87"/>
      <c r="D199" s="87"/>
      <c r="E199" s="266"/>
      <c r="F199" s="384" t="s">
        <v>285</v>
      </c>
      <c r="G199" s="385" t="s">
        <v>286</v>
      </c>
      <c r="H199" s="271" t="str">
        <f>VLOOKUP(O185&amp;","&amp;O189,$T$3:$W$12,4, FALSE)</f>
        <v>fp8</v>
      </c>
      <c r="I199" s="419"/>
      <c r="J199" s="270"/>
      <c r="K199" s="270"/>
      <c r="L199" s="271"/>
      <c r="M199" s="271"/>
      <c r="N199" s="271"/>
      <c r="O199" s="270"/>
      <c r="P199" s="273"/>
      <c r="Q199" s="305"/>
    </row>
    <row r="200">
      <c r="A200" s="87"/>
      <c r="B200" s="87"/>
      <c r="C200" s="87"/>
      <c r="D200" s="87"/>
      <c r="E200" s="266"/>
      <c r="F200" s="266"/>
      <c r="G200" s="381" t="s">
        <v>299</v>
      </c>
      <c r="H200" s="420" t="str">
        <f>CALCULATE_FLOPS(J188:M188,J192:M192,L192,1,H199)</f>
        <v>#N/A</v>
      </c>
      <c r="I200" s="418"/>
      <c r="J200" s="261"/>
      <c r="K200" s="261"/>
      <c r="L200" s="274"/>
      <c r="M200" s="274"/>
      <c r="N200" s="274"/>
      <c r="O200" s="261"/>
      <c r="P200" s="276"/>
      <c r="Q200" s="222"/>
    </row>
    <row r="201">
      <c r="A201" s="87"/>
      <c r="B201" s="87"/>
      <c r="C201" s="87"/>
      <c r="D201" s="87"/>
      <c r="E201" s="266"/>
      <c r="F201" s="277"/>
      <c r="G201" s="388" t="s">
        <v>288</v>
      </c>
      <c r="H201" s="421" t="str">
        <f>COMPUTE_TIME_MS(H200, H199)</f>
        <v>#N/A</v>
      </c>
      <c r="I201" s="390"/>
      <c r="J201" s="391"/>
      <c r="K201" s="391"/>
      <c r="L201" s="392"/>
      <c r="M201" s="392"/>
      <c r="N201" s="392"/>
      <c r="O201" s="391"/>
      <c r="P201" s="393"/>
      <c r="Q201" s="305"/>
    </row>
    <row r="202">
      <c r="A202" s="87"/>
      <c r="B202" s="87"/>
      <c r="C202" s="87"/>
      <c r="D202" s="87"/>
      <c r="E202" s="266"/>
      <c r="F202" s="384" t="s">
        <v>289</v>
      </c>
      <c r="G202" s="381" t="s">
        <v>290</v>
      </c>
      <c r="H202" s="303">
        <f>IF(Q185,0,P188)+IF(Q189,0,P192)+IF(Q193,0,P196)</f>
        <v>5.96875</v>
      </c>
      <c r="I202" s="261"/>
      <c r="J202" s="261"/>
      <c r="K202" s="261"/>
      <c r="L202" s="274"/>
      <c r="M202" s="274"/>
      <c r="N202" s="274"/>
      <c r="O202" s="261"/>
      <c r="P202" s="276"/>
      <c r="Q202" s="222"/>
    </row>
    <row r="203">
      <c r="A203" s="87"/>
      <c r="B203" s="87"/>
      <c r="C203" s="87"/>
      <c r="D203" s="87"/>
      <c r="E203" s="277"/>
      <c r="F203" s="277"/>
      <c r="G203" s="395" t="s">
        <v>291</v>
      </c>
      <c r="H203" s="430">
        <f>HBM_TIME_MS(H202)</f>
        <v>0.001992090712</v>
      </c>
      <c r="I203" s="391"/>
      <c r="J203" s="391"/>
      <c r="K203" s="391"/>
      <c r="L203" s="392"/>
      <c r="M203" s="392"/>
      <c r="N203" s="392"/>
      <c r="O203" s="391"/>
      <c r="P203" s="393"/>
      <c r="Q203" s="305"/>
    </row>
    <row r="204">
      <c r="A204" s="87"/>
      <c r="B204" s="87"/>
      <c r="C204" s="87"/>
      <c r="D204" s="87"/>
      <c r="E204" s="431" t="s">
        <v>302</v>
      </c>
      <c r="F204" s="400" t="s">
        <v>303</v>
      </c>
      <c r="G204" s="432" t="s">
        <v>259</v>
      </c>
      <c r="H204" s="433" t="s">
        <v>238</v>
      </c>
      <c r="I204" s="261" t="s">
        <v>239</v>
      </c>
      <c r="J204" s="434" t="str">
        <f t="array" ref="J204:M207">J193:M196</f>
        <v/>
      </c>
      <c r="K204" s="262" t="s">
        <v>40</v>
      </c>
      <c r="L204" s="262" t="s">
        <v>38</v>
      </c>
      <c r="M204" s="262" t="s">
        <v>157</v>
      </c>
      <c r="N204" s="274" t="s">
        <v>240</v>
      </c>
      <c r="O204" s="263" t="s">
        <v>63</v>
      </c>
      <c r="P204" s="435"/>
      <c r="Q204" s="436"/>
    </row>
    <row r="205">
      <c r="A205" s="87"/>
      <c r="B205" s="87"/>
      <c r="C205" s="87"/>
      <c r="D205" s="87"/>
      <c r="E205" s="266"/>
      <c r="F205" s="266"/>
      <c r="G205" s="266"/>
      <c r="H205" s="438" t="s">
        <v>242</v>
      </c>
      <c r="I205" s="270" t="s">
        <v>239</v>
      </c>
      <c r="J205" s="439"/>
      <c r="K205" s="270">
        <v>4096.0</v>
      </c>
      <c r="L205" s="271">
        <v>1.0</v>
      </c>
      <c r="M205" s="271">
        <v>576.0</v>
      </c>
      <c r="N205" s="271" t="s">
        <v>240</v>
      </c>
      <c r="O205" s="272"/>
      <c r="P205" s="440">
        <f>SIZEOF_IN_MIB(J205:M205, O204)</f>
        <v>2.25</v>
      </c>
      <c r="Q205" s="272"/>
    </row>
    <row r="206">
      <c r="A206" s="87"/>
      <c r="B206" s="87"/>
      <c r="C206" s="87"/>
      <c r="D206" s="87"/>
      <c r="E206" s="266"/>
      <c r="F206" s="266"/>
      <c r="G206" s="266"/>
      <c r="H206" s="433" t="s">
        <v>260</v>
      </c>
      <c r="I206" s="261" t="s">
        <v>239</v>
      </c>
      <c r="J206" s="434"/>
      <c r="K206" s="434" t="s">
        <v>143</v>
      </c>
      <c r="L206" s="274"/>
      <c r="M206" s="442"/>
      <c r="N206" s="274" t="s">
        <v>240</v>
      </c>
      <c r="O206" s="275"/>
      <c r="P206" s="443"/>
      <c r="Q206" s="275"/>
    </row>
    <row r="207">
      <c r="A207" s="87"/>
      <c r="B207" s="87"/>
      <c r="C207" s="87"/>
      <c r="D207" s="87"/>
      <c r="E207" s="266"/>
      <c r="F207" s="266"/>
      <c r="G207" s="266"/>
      <c r="H207" s="438" t="s">
        <v>261</v>
      </c>
      <c r="I207" s="270" t="s">
        <v>239</v>
      </c>
      <c r="J207" s="439"/>
      <c r="K207" s="271">
        <v>256.0</v>
      </c>
      <c r="L207" s="271">
        <v>1.0</v>
      </c>
      <c r="M207" s="271">
        <v>576.0</v>
      </c>
      <c r="N207" s="271" t="s">
        <v>240</v>
      </c>
      <c r="O207" s="272"/>
      <c r="P207" s="440">
        <f>SIZEOF_IN_MIB(J207:M207, O204)</f>
        <v>0.140625</v>
      </c>
      <c r="Q207" s="272"/>
    </row>
    <row r="208">
      <c r="A208" s="87"/>
      <c r="B208" s="87"/>
      <c r="C208" s="87"/>
      <c r="D208" s="87"/>
      <c r="E208" s="266"/>
      <c r="F208" s="266"/>
      <c r="G208" s="266"/>
      <c r="H208" s="433" t="s">
        <v>262</v>
      </c>
      <c r="I208" s="261" t="s">
        <v>239</v>
      </c>
      <c r="J208" s="434"/>
      <c r="K208" s="434"/>
      <c r="L208" s="442"/>
      <c r="M208" s="442"/>
      <c r="N208" s="274" t="s">
        <v>240</v>
      </c>
      <c r="O208" s="275"/>
      <c r="P208" s="435"/>
      <c r="Q208" s="275"/>
    </row>
    <row r="209">
      <c r="A209" s="87"/>
      <c r="B209" s="87"/>
      <c r="C209" s="87"/>
      <c r="D209" s="87"/>
      <c r="E209" s="266"/>
      <c r="F209" s="266"/>
      <c r="G209" s="277"/>
      <c r="H209" s="438" t="s">
        <v>261</v>
      </c>
      <c r="I209" s="270" t="s">
        <v>239</v>
      </c>
      <c r="J209" s="439"/>
      <c r="K209" s="271">
        <f t="shared" ref="K209:M209" si="37">K205/SHARDING(K208)</f>
        <v>4096</v>
      </c>
      <c r="L209" s="271">
        <f t="shared" si="37"/>
        <v>1</v>
      </c>
      <c r="M209" s="271">
        <f t="shared" si="37"/>
        <v>576</v>
      </c>
      <c r="N209" s="271" t="s">
        <v>240</v>
      </c>
      <c r="O209" s="280"/>
      <c r="P209" s="440">
        <f>SIZEOF_IN_MIB(J209:M209, O204)</f>
        <v>2.25</v>
      </c>
      <c r="Q209" s="280"/>
    </row>
    <row r="210">
      <c r="A210" s="87"/>
      <c r="B210" s="87"/>
      <c r="C210" s="87"/>
      <c r="D210" s="87"/>
      <c r="E210" s="266"/>
      <c r="F210" s="266"/>
      <c r="G210" s="444" t="s">
        <v>263</v>
      </c>
      <c r="H210" s="445"/>
      <c r="I210" s="371"/>
      <c r="J210" s="371"/>
      <c r="K210" s="371"/>
      <c r="L210" s="446"/>
      <c r="M210" s="446"/>
      <c r="N210" s="446"/>
      <c r="O210" s="371"/>
      <c r="P210" s="447"/>
      <c r="Q210" s="371"/>
    </row>
    <row r="211">
      <c r="A211" s="87"/>
      <c r="B211" s="87"/>
      <c r="C211" s="87"/>
      <c r="D211" s="87"/>
      <c r="E211" s="266"/>
      <c r="F211" s="266"/>
      <c r="G211" s="448" t="s">
        <v>264</v>
      </c>
      <c r="H211" s="449">
        <f>SHARDING(K206)*SHARDING(L206)*SHARDING(M206)</f>
        <v>16</v>
      </c>
      <c r="I211" s="439"/>
      <c r="J211" s="439"/>
      <c r="K211" s="439"/>
      <c r="L211" s="450"/>
      <c r="M211" s="450"/>
      <c r="N211" s="450"/>
      <c r="O211" s="439"/>
      <c r="P211" s="451"/>
      <c r="Q211" s="439"/>
    </row>
    <row r="212">
      <c r="A212" s="87"/>
      <c r="B212" s="87"/>
      <c r="C212" s="87"/>
      <c r="D212" s="87"/>
      <c r="E212" s="266"/>
      <c r="F212" s="266"/>
      <c r="G212" s="448" t="s">
        <v>265</v>
      </c>
      <c r="H212" s="452">
        <f>P207 * (H211-1)</f>
        <v>2.109375</v>
      </c>
      <c r="I212" s="434"/>
      <c r="J212" s="434"/>
      <c r="K212" s="434"/>
      <c r="L212" s="442"/>
      <c r="M212" s="442"/>
      <c r="N212" s="442"/>
      <c r="O212" s="434"/>
      <c r="P212" s="443"/>
      <c r="Q212" s="434"/>
    </row>
    <row r="213">
      <c r="A213" s="87"/>
      <c r="B213" s="87"/>
      <c r="C213" s="87"/>
      <c r="D213" s="87"/>
      <c r="E213" s="266"/>
      <c r="F213" s="266"/>
      <c r="G213" s="448" t="s">
        <v>266</v>
      </c>
      <c r="H213" s="453">
        <f>H212*H211</f>
        <v>33.75</v>
      </c>
      <c r="I213" s="439"/>
      <c r="J213" s="439"/>
      <c r="K213" s="439"/>
      <c r="L213" s="450"/>
      <c r="M213" s="450"/>
      <c r="N213" s="450"/>
      <c r="O213" s="439"/>
      <c r="P213" s="451"/>
      <c r="Q213" s="439"/>
    </row>
    <row r="214">
      <c r="A214" s="87"/>
      <c r="B214" s="87"/>
      <c r="C214" s="87"/>
      <c r="D214" s="87"/>
      <c r="E214" s="266"/>
      <c r="F214" s="266"/>
      <c r="G214" s="448" t="s">
        <v>267</v>
      </c>
      <c r="H214" s="433" t="str">
        <f>IFS(H211=8,12,
H211=4,4,
H211=2,1,
H211=1,0,
TRUE,NA())</f>
        <v>#N/A</v>
      </c>
      <c r="I214" s="434"/>
      <c r="J214" s="434"/>
      <c r="K214" s="434"/>
      <c r="L214" s="442"/>
      <c r="M214" s="442"/>
      <c r="N214" s="442"/>
      <c r="O214" s="434"/>
      <c r="P214" s="443"/>
      <c r="Q214" s="434"/>
    </row>
    <row r="215">
      <c r="A215" s="87"/>
      <c r="B215" s="87"/>
      <c r="C215" s="87"/>
      <c r="D215" s="87"/>
      <c r="E215" s="266"/>
      <c r="F215" s="266"/>
      <c r="G215" s="454" t="s">
        <v>268</v>
      </c>
      <c r="H215" s="455">
        <v>1.0</v>
      </c>
      <c r="I215" s="439"/>
      <c r="J215" s="439"/>
      <c r="K215" s="439"/>
      <c r="L215" s="450"/>
      <c r="M215" s="450"/>
      <c r="N215" s="450"/>
      <c r="O215" s="439"/>
      <c r="P215" s="451"/>
      <c r="Q215" s="439"/>
    </row>
    <row r="216">
      <c r="A216" s="87"/>
      <c r="B216" s="87"/>
      <c r="C216" s="87"/>
      <c r="D216" s="87"/>
      <c r="E216" s="266"/>
      <c r="F216" s="266"/>
      <c r="G216" s="456" t="s">
        <v>269</v>
      </c>
      <c r="H216" s="457" t="str">
        <f>ALL_GATHER_CHIP2CHIP_TIME_MS2(H213 * H215, H214)</f>
        <v>#N/A</v>
      </c>
      <c r="I216" s="434"/>
      <c r="J216" s="434"/>
      <c r="K216" s="434"/>
      <c r="L216" s="442"/>
      <c r="M216" s="442"/>
      <c r="N216" s="442"/>
      <c r="O216" s="434"/>
      <c r="P216" s="443"/>
      <c r="Q216" s="434"/>
    </row>
    <row r="217">
      <c r="A217" s="87"/>
      <c r="B217" s="87"/>
      <c r="C217" s="87"/>
      <c r="D217" s="87"/>
      <c r="E217" s="266"/>
      <c r="F217" s="266"/>
      <c r="G217" s="454"/>
      <c r="H217" s="458"/>
      <c r="I217" s="439"/>
      <c r="J217" s="439"/>
      <c r="K217" s="439"/>
      <c r="L217" s="450"/>
      <c r="M217" s="450"/>
      <c r="N217" s="450"/>
      <c r="O217" s="439"/>
      <c r="P217" s="451"/>
      <c r="Q217" s="439"/>
    </row>
    <row r="218">
      <c r="A218" s="87"/>
      <c r="B218" s="87"/>
      <c r="C218" s="87"/>
      <c r="D218" s="87"/>
      <c r="E218" s="266"/>
      <c r="F218" s="266"/>
      <c r="G218" s="444" t="s">
        <v>270</v>
      </c>
      <c r="H218" s="445"/>
      <c r="I218" s="371"/>
      <c r="J218" s="371"/>
      <c r="K218" s="371"/>
      <c r="L218" s="446"/>
      <c r="M218" s="446"/>
      <c r="N218" s="446"/>
      <c r="O218" s="371"/>
      <c r="P218" s="447"/>
      <c r="Q218" s="371"/>
    </row>
    <row r="219">
      <c r="A219" s="87"/>
      <c r="B219" s="87"/>
      <c r="C219" s="87"/>
      <c r="D219" s="87"/>
      <c r="E219" s="266"/>
      <c r="F219" s="266"/>
      <c r="G219" s="459" t="s">
        <v>271</v>
      </c>
      <c r="H219" s="460" t="s">
        <v>264</v>
      </c>
      <c r="I219" s="439"/>
      <c r="J219" s="461">
        <f>SHARDING(K206)*SHARDING(L206)*SHARDING(M206)/HW_SPEC("# of TensorCore per Chip")</f>
        <v>8</v>
      </c>
      <c r="K219" s="439"/>
      <c r="L219" s="450"/>
      <c r="M219" s="450"/>
      <c r="N219" s="450"/>
      <c r="O219" s="439"/>
      <c r="P219" s="451"/>
      <c r="Q219" s="439"/>
    </row>
    <row r="220">
      <c r="A220" s="87"/>
      <c r="B220" s="87"/>
      <c r="C220" s="87"/>
      <c r="D220" s="87"/>
      <c r="E220" s="266"/>
      <c r="F220" s="266"/>
      <c r="G220" s="266"/>
      <c r="H220" s="462" t="s">
        <v>265</v>
      </c>
      <c r="I220" s="434"/>
      <c r="J220" s="452">
        <f>P207 * HW_SPEC("# of TensorCore per Chip") * (J219-1)</f>
        <v>1.96875</v>
      </c>
      <c r="K220" s="434"/>
      <c r="L220" s="442"/>
      <c r="M220" s="442"/>
      <c r="N220" s="442"/>
      <c r="O220" s="434"/>
      <c r="P220" s="443"/>
      <c r="Q220" s="434"/>
    </row>
    <row r="221">
      <c r="A221" s="87"/>
      <c r="B221" s="87"/>
      <c r="C221" s="87"/>
      <c r="D221" s="87"/>
      <c r="E221" s="266"/>
      <c r="F221" s="266"/>
      <c r="G221" s="266"/>
      <c r="H221" s="460" t="s">
        <v>266</v>
      </c>
      <c r="I221" s="439"/>
      <c r="J221" s="453">
        <f>J220*J219</f>
        <v>15.75</v>
      </c>
      <c r="K221" s="439"/>
      <c r="L221" s="450"/>
      <c r="M221" s="450"/>
      <c r="N221" s="450"/>
      <c r="O221" s="439"/>
      <c r="P221" s="451"/>
      <c r="Q221" s="439"/>
    </row>
    <row r="222">
      <c r="A222" s="87"/>
      <c r="B222" s="87"/>
      <c r="C222" s="87"/>
      <c r="D222" s="87"/>
      <c r="E222" s="266"/>
      <c r="F222" s="266"/>
      <c r="G222" s="266"/>
      <c r="H222" s="462" t="s">
        <v>267</v>
      </c>
      <c r="I222" s="434"/>
      <c r="J222" s="463">
        <f>IFS(J219=8,12,
J219=4,4,
J219=2,1,
J219=1,0,
TRUE,NA())</f>
        <v>12</v>
      </c>
      <c r="K222" s="434"/>
      <c r="L222" s="442"/>
      <c r="M222" s="442"/>
      <c r="N222" s="442"/>
      <c r="O222" s="434"/>
      <c r="P222" s="443"/>
      <c r="Q222" s="434"/>
    </row>
    <row r="223">
      <c r="A223" s="87"/>
      <c r="B223" s="87"/>
      <c r="C223" s="87"/>
      <c r="D223" s="87"/>
      <c r="E223" s="266"/>
      <c r="F223" s="266"/>
      <c r="G223" s="266"/>
      <c r="H223" s="458" t="s">
        <v>268</v>
      </c>
      <c r="I223" s="439"/>
      <c r="J223" s="270">
        <v>2.0</v>
      </c>
      <c r="K223" s="439"/>
      <c r="L223" s="450"/>
      <c r="M223" s="450"/>
      <c r="N223" s="450"/>
      <c r="O223" s="439"/>
      <c r="P223" s="451"/>
      <c r="Q223" s="439"/>
    </row>
    <row r="224">
      <c r="A224" s="87"/>
      <c r="B224" s="87"/>
      <c r="C224" s="87"/>
      <c r="D224" s="87"/>
      <c r="E224" s="266"/>
      <c r="F224" s="266"/>
      <c r="G224" s="277"/>
      <c r="H224" s="462" t="s">
        <v>269</v>
      </c>
      <c r="I224" s="434"/>
      <c r="J224" s="464">
        <f>ALL_GATHER_CHIP2CHIP_TIME_MS2(J221 * J223, J222)</f>
        <v>0.01602172852</v>
      </c>
      <c r="K224" s="434"/>
      <c r="L224" s="442"/>
      <c r="M224" s="442"/>
      <c r="N224" s="442"/>
      <c r="O224" s="434"/>
      <c r="P224" s="443"/>
      <c r="Q224" s="434"/>
    </row>
    <row r="225">
      <c r="A225" s="87"/>
      <c r="B225" s="87"/>
      <c r="C225" s="87"/>
      <c r="D225" s="87"/>
      <c r="E225" s="266"/>
      <c r="F225" s="266"/>
      <c r="G225" s="459" t="s">
        <v>272</v>
      </c>
      <c r="H225" s="460" t="s">
        <v>264</v>
      </c>
      <c r="I225" s="439"/>
      <c r="J225" s="465">
        <f>HW_SPEC("# of TensorCore per Chip")</f>
        <v>2</v>
      </c>
      <c r="K225" s="439"/>
      <c r="L225" s="450"/>
      <c r="M225" s="450"/>
      <c r="N225" s="450"/>
      <c r="O225" s="439"/>
      <c r="P225" s="451"/>
      <c r="Q225" s="439"/>
    </row>
    <row r="226">
      <c r="A226" s="87"/>
      <c r="B226" s="87"/>
      <c r="C226" s="87"/>
      <c r="D226" s="87"/>
      <c r="E226" s="266"/>
      <c r="F226" s="266"/>
      <c r="G226" s="266"/>
      <c r="H226" s="462" t="s">
        <v>265</v>
      </c>
      <c r="I226" s="434"/>
      <c r="J226" s="452">
        <f>P207*J219 * (J225-1)</f>
        <v>1.125</v>
      </c>
      <c r="K226" s="434"/>
      <c r="L226" s="442"/>
      <c r="M226" s="442"/>
      <c r="N226" s="442"/>
      <c r="O226" s="434"/>
      <c r="P226" s="443"/>
      <c r="Q226" s="434"/>
    </row>
    <row r="227">
      <c r="A227" s="87"/>
      <c r="B227" s="87"/>
      <c r="C227" s="87"/>
      <c r="D227" s="87"/>
      <c r="E227" s="266"/>
      <c r="F227" s="266"/>
      <c r="G227" s="266"/>
      <c r="H227" s="460" t="s">
        <v>266</v>
      </c>
      <c r="I227" s="439"/>
      <c r="J227" s="453">
        <f>J226*J225</f>
        <v>2.25</v>
      </c>
      <c r="K227" s="439"/>
      <c r="L227" s="450"/>
      <c r="M227" s="450"/>
      <c r="N227" s="450"/>
      <c r="O227" s="439"/>
      <c r="P227" s="451"/>
      <c r="Q227" s="439"/>
    </row>
    <row r="228">
      <c r="A228" s="87"/>
      <c r="B228" s="87"/>
      <c r="C228" s="87"/>
      <c r="D228" s="87"/>
      <c r="E228" s="266"/>
      <c r="F228" s="266"/>
      <c r="G228" s="266"/>
      <c r="H228" s="462" t="s">
        <v>269</v>
      </c>
      <c r="I228" s="434"/>
      <c r="J228" s="466">
        <f>ALL_GATHER_CORE2CORE_TIME_MS(J227)</f>
        <v>0.001831054688</v>
      </c>
      <c r="K228" s="434"/>
      <c r="L228" s="442"/>
      <c r="M228" s="442"/>
      <c r="N228" s="442"/>
      <c r="O228" s="434"/>
      <c r="P228" s="443"/>
      <c r="Q228" s="434"/>
    </row>
    <row r="229">
      <c r="A229" s="87"/>
      <c r="B229" s="87"/>
      <c r="C229" s="87"/>
      <c r="D229" s="87"/>
      <c r="E229" s="266"/>
      <c r="F229" s="266"/>
      <c r="G229" s="277"/>
      <c r="H229" s="467" t="s">
        <v>304</v>
      </c>
      <c r="I229" s="439"/>
      <c r="J229" s="468">
        <f>J228/J219</f>
        <v>0.0002288818359</v>
      </c>
      <c r="K229" s="439"/>
      <c r="L229" s="450"/>
      <c r="M229" s="450"/>
      <c r="N229" s="450"/>
      <c r="O229" s="439"/>
      <c r="P229" s="451"/>
      <c r="Q229" s="439"/>
    </row>
    <row r="230">
      <c r="A230" s="87"/>
      <c r="B230" s="87"/>
      <c r="C230" s="87"/>
      <c r="D230" s="87"/>
      <c r="E230" s="266"/>
      <c r="F230" s="266"/>
      <c r="G230" s="456" t="s">
        <v>274</v>
      </c>
      <c r="H230" s="469">
        <f>J224+J229</f>
        <v>0.01625061035</v>
      </c>
      <c r="I230" s="434"/>
      <c r="J230" s="470"/>
      <c r="K230" s="434"/>
      <c r="L230" s="442"/>
      <c r="M230" s="442"/>
      <c r="N230" s="442"/>
      <c r="O230" s="434"/>
      <c r="P230" s="443"/>
      <c r="Q230" s="434"/>
    </row>
    <row r="231">
      <c r="A231" s="87"/>
      <c r="B231" s="87"/>
      <c r="C231" s="87"/>
      <c r="D231" s="87"/>
      <c r="E231" s="266"/>
      <c r="F231" s="266"/>
      <c r="G231" s="454"/>
      <c r="H231" s="471"/>
      <c r="I231" s="439"/>
      <c r="J231" s="472"/>
      <c r="K231" s="439"/>
      <c r="L231" s="450"/>
      <c r="M231" s="450"/>
      <c r="N231" s="450"/>
      <c r="O231" s="439"/>
      <c r="P231" s="451"/>
      <c r="Q231" s="439"/>
    </row>
    <row r="232">
      <c r="A232" s="87"/>
      <c r="B232" s="87"/>
      <c r="C232" s="87"/>
      <c r="D232" s="87"/>
      <c r="E232" s="266"/>
      <c r="F232" s="266"/>
      <c r="G232" s="473" t="s">
        <v>280</v>
      </c>
      <c r="H232" s="370" t="s">
        <v>281</v>
      </c>
      <c r="I232" s="371"/>
      <c r="J232" s="371"/>
      <c r="K232" s="371"/>
      <c r="L232" s="446"/>
      <c r="M232" s="446"/>
      <c r="N232" s="446"/>
      <c r="O232" s="371"/>
      <c r="P232" s="447"/>
      <c r="Q232" s="371"/>
    </row>
    <row r="233">
      <c r="A233" s="87"/>
      <c r="B233" s="87"/>
      <c r="C233" s="87"/>
      <c r="D233" s="87"/>
      <c r="E233" s="266"/>
      <c r="F233" s="266"/>
      <c r="G233" s="473" t="s">
        <v>298</v>
      </c>
      <c r="H233" s="474">
        <f>IFS(H232=G210,H216,
H232=G218,H230 ,
TRUE,0)</f>
        <v>0</v>
      </c>
      <c r="I233" s="371"/>
      <c r="J233" s="371"/>
      <c r="K233" s="371"/>
      <c r="L233" s="446"/>
      <c r="M233" s="446"/>
      <c r="N233" s="446"/>
      <c r="O233" s="371"/>
      <c r="P233" s="475"/>
      <c r="Q233" s="371"/>
    </row>
    <row r="234">
      <c r="A234" s="87"/>
      <c r="B234" s="87"/>
      <c r="C234" s="87"/>
      <c r="D234" s="87"/>
      <c r="E234" s="258" t="s">
        <v>305</v>
      </c>
      <c r="F234" s="282" t="s">
        <v>249</v>
      </c>
      <c r="G234" s="260"/>
      <c r="H234" s="290" t="s">
        <v>238</v>
      </c>
      <c r="I234" s="290" t="s">
        <v>239</v>
      </c>
      <c r="J234" s="195" t="s">
        <v>40</v>
      </c>
      <c r="K234" s="195" t="s">
        <v>38</v>
      </c>
      <c r="L234" s="195" t="s">
        <v>154</v>
      </c>
      <c r="M234" s="398" t="s">
        <v>145</v>
      </c>
      <c r="N234" s="290" t="s">
        <v>240</v>
      </c>
      <c r="O234" s="291" t="str">
        <f>PARAMS("attn_kv_k_dtype")</f>
        <v>bf16</v>
      </c>
      <c r="P234" s="292"/>
      <c r="Q234" s="291" t="b">
        <v>0</v>
      </c>
    </row>
    <row r="235">
      <c r="A235" s="87"/>
      <c r="B235" s="87"/>
      <c r="C235" s="87"/>
      <c r="D235" s="87"/>
      <c r="E235" s="266"/>
      <c r="F235" s="267"/>
      <c r="G235" s="268"/>
      <c r="H235" s="195" t="s">
        <v>242</v>
      </c>
      <c r="I235" s="290" t="s">
        <v>239</v>
      </c>
      <c r="J235" s="289">
        <f t="shared" ref="J235:M235" si="38">PARAMS(J234)</f>
        <v>4096</v>
      </c>
      <c r="K235" s="290">
        <f t="shared" si="38"/>
        <v>1</v>
      </c>
      <c r="L235" s="290">
        <f t="shared" si="38"/>
        <v>128</v>
      </c>
      <c r="M235" s="290">
        <f t="shared" si="38"/>
        <v>512</v>
      </c>
      <c r="N235" s="290" t="s">
        <v>240</v>
      </c>
      <c r="O235" s="266"/>
      <c r="P235" s="292">
        <f>SIZEOF_IN_MIB(J235:M235, $O234)</f>
        <v>512</v>
      </c>
      <c r="Q235" s="266"/>
    </row>
    <row r="236">
      <c r="A236" s="87"/>
      <c r="B236" s="87"/>
      <c r="C236" s="87"/>
      <c r="D236" s="87"/>
      <c r="E236" s="266"/>
      <c r="F236" s="267"/>
      <c r="G236" s="268"/>
      <c r="H236" s="289" t="s">
        <v>244</v>
      </c>
      <c r="I236" s="289" t="s">
        <v>239</v>
      </c>
      <c r="J236" s="195" t="s">
        <v>143</v>
      </c>
      <c r="K236" s="195"/>
      <c r="L236" s="195"/>
      <c r="M236" s="289"/>
      <c r="N236" s="289" t="s">
        <v>240</v>
      </c>
      <c r="O236" s="266"/>
      <c r="P236" s="292"/>
      <c r="Q236" s="266"/>
    </row>
    <row r="237">
      <c r="A237" s="87"/>
      <c r="B237" s="87"/>
      <c r="C237" s="87"/>
      <c r="D237" s="87"/>
      <c r="E237" s="266"/>
      <c r="F237" s="278"/>
      <c r="G237" s="279"/>
      <c r="H237" s="195" t="s">
        <v>246</v>
      </c>
      <c r="I237" s="289" t="s">
        <v>239</v>
      </c>
      <c r="J237" s="289">
        <f t="shared" ref="J237:M237" si="39">J235/SHARDING(J236)</f>
        <v>256</v>
      </c>
      <c r="K237" s="289">
        <f t="shared" si="39"/>
        <v>1</v>
      </c>
      <c r="L237" s="289">
        <f t="shared" si="39"/>
        <v>128</v>
      </c>
      <c r="M237" s="289">
        <f t="shared" si="39"/>
        <v>512</v>
      </c>
      <c r="N237" s="289" t="s">
        <v>240</v>
      </c>
      <c r="O237" s="277"/>
      <c r="P237" s="292">
        <f>SIZEOF_IN_MIB(J237:M237, $O234)</f>
        <v>32</v>
      </c>
      <c r="Q237" s="277"/>
    </row>
    <row r="238">
      <c r="A238" s="87"/>
      <c r="B238" s="87"/>
      <c r="C238" s="87"/>
      <c r="D238" s="87"/>
      <c r="E238" s="266"/>
      <c r="F238" s="259" t="s">
        <v>253</v>
      </c>
      <c r="G238" s="260"/>
      <c r="H238" s="289" t="s">
        <v>238</v>
      </c>
      <c r="I238" s="289" t="s">
        <v>239</v>
      </c>
      <c r="J238" s="290"/>
      <c r="K238" s="195" t="s">
        <v>40</v>
      </c>
      <c r="L238" s="195" t="s">
        <v>42</v>
      </c>
      <c r="M238" s="398" t="s">
        <v>145</v>
      </c>
      <c r="N238" s="289" t="s">
        <v>240</v>
      </c>
      <c r="O238" s="291" t="str">
        <f>PARAMS("kv_dtype")</f>
        <v>fp8</v>
      </c>
      <c r="P238" s="292"/>
      <c r="Q238" s="291" t="b">
        <v>0</v>
      </c>
    </row>
    <row r="239">
      <c r="E239" s="266"/>
      <c r="F239" s="267"/>
      <c r="G239" s="268"/>
      <c r="H239" s="195" t="s">
        <v>242</v>
      </c>
      <c r="I239" s="289" t="s">
        <v>239</v>
      </c>
      <c r="J239" s="290"/>
      <c r="K239" s="289">
        <f t="shared" ref="K239:M239" si="40">PARAMS(K238)</f>
        <v>4096</v>
      </c>
      <c r="L239" s="289">
        <f t="shared" si="40"/>
        <v>5120</v>
      </c>
      <c r="M239" s="289">
        <f t="shared" si="40"/>
        <v>512</v>
      </c>
      <c r="N239" s="289" t="s">
        <v>240</v>
      </c>
      <c r="O239" s="266"/>
      <c r="P239" s="292">
        <f>SIZEOF_IN_MIB(J239:M239, $O238)</f>
        <v>10240</v>
      </c>
      <c r="Q239" s="266"/>
    </row>
    <row r="240">
      <c r="E240" s="266"/>
      <c r="F240" s="267"/>
      <c r="G240" s="268"/>
      <c r="H240" s="289" t="s">
        <v>244</v>
      </c>
      <c r="I240" s="289" t="s">
        <v>239</v>
      </c>
      <c r="J240" s="290"/>
      <c r="K240" s="195" t="s">
        <v>143</v>
      </c>
      <c r="L240" s="289"/>
      <c r="M240" s="289"/>
      <c r="N240" s="289" t="s">
        <v>240</v>
      </c>
      <c r="O240" s="266"/>
      <c r="P240" s="292"/>
      <c r="Q240" s="266"/>
    </row>
    <row r="241">
      <c r="E241" s="266"/>
      <c r="F241" s="278"/>
      <c r="G241" s="279"/>
      <c r="H241" s="274" t="s">
        <v>246</v>
      </c>
      <c r="I241" s="274" t="s">
        <v>239</v>
      </c>
      <c r="J241" s="261"/>
      <c r="K241" s="274">
        <f t="shared" ref="K241:M241" si="41">K239/SHARDING(K240)</f>
        <v>256</v>
      </c>
      <c r="L241" s="274">
        <f t="shared" si="41"/>
        <v>5120</v>
      </c>
      <c r="M241" s="274">
        <f t="shared" si="41"/>
        <v>512</v>
      </c>
      <c r="N241" s="274" t="s">
        <v>240</v>
      </c>
      <c r="O241" s="241"/>
      <c r="P241" s="276">
        <f>SIZEOF_IN_MIB(J241:M241, $O238)</f>
        <v>640</v>
      </c>
      <c r="Q241" s="241"/>
    </row>
    <row r="242">
      <c r="E242" s="266"/>
      <c r="F242" s="259" t="s">
        <v>257</v>
      </c>
      <c r="G242" s="260"/>
      <c r="H242" s="271" t="s">
        <v>238</v>
      </c>
      <c r="I242" s="271" t="s">
        <v>239</v>
      </c>
      <c r="J242" s="269" t="s">
        <v>40</v>
      </c>
      <c r="K242" s="269" t="s">
        <v>38</v>
      </c>
      <c r="L242" s="269" t="s">
        <v>42</v>
      </c>
      <c r="M242" s="269" t="s">
        <v>154</v>
      </c>
      <c r="N242" s="271" t="s">
        <v>240</v>
      </c>
      <c r="O242" s="399" t="s">
        <v>82</v>
      </c>
      <c r="P242" s="273"/>
      <c r="Q242" s="399" t="b">
        <v>1</v>
      </c>
    </row>
    <row r="243">
      <c r="E243" s="266"/>
      <c r="F243" s="267"/>
      <c r="G243" s="268"/>
      <c r="H243" s="262" t="s">
        <v>242</v>
      </c>
      <c r="I243" s="274" t="s">
        <v>239</v>
      </c>
      <c r="J243" s="274">
        <f t="shared" ref="J243:M243" si="42">PARAMS(J242)</f>
        <v>4096</v>
      </c>
      <c r="K243" s="274">
        <f t="shared" si="42"/>
        <v>1</v>
      </c>
      <c r="L243" s="274">
        <f t="shared" si="42"/>
        <v>5120</v>
      </c>
      <c r="M243" s="274">
        <f t="shared" si="42"/>
        <v>128</v>
      </c>
      <c r="N243" s="274" t="s">
        <v>240</v>
      </c>
      <c r="O243" s="275"/>
      <c r="P243" s="276">
        <f>SIZEOF_IN_MIB(J243:M243, $O242)</f>
        <v>5120</v>
      </c>
      <c r="Q243" s="275"/>
    </row>
    <row r="244">
      <c r="E244" s="266"/>
      <c r="F244" s="267"/>
      <c r="G244" s="268"/>
      <c r="H244" s="271" t="s">
        <v>244</v>
      </c>
      <c r="I244" s="271" t="s">
        <v>239</v>
      </c>
      <c r="J244" s="269" t="s">
        <v>143</v>
      </c>
      <c r="K244" s="269"/>
      <c r="L244" s="269"/>
      <c r="M244" s="271"/>
      <c r="N244" s="271" t="s">
        <v>240</v>
      </c>
      <c r="O244" s="272"/>
      <c r="P244" s="273"/>
      <c r="Q244" s="272"/>
    </row>
    <row r="245">
      <c r="E245" s="266"/>
      <c r="F245" s="278"/>
      <c r="G245" s="279"/>
      <c r="H245" s="274" t="s">
        <v>246</v>
      </c>
      <c r="I245" s="274" t="s">
        <v>239</v>
      </c>
      <c r="J245" s="274">
        <f t="shared" ref="J245:M245" si="43">J243/SHARDING(J244)</f>
        <v>256</v>
      </c>
      <c r="K245" s="274">
        <f t="shared" si="43"/>
        <v>1</v>
      </c>
      <c r="L245" s="274">
        <f t="shared" si="43"/>
        <v>5120</v>
      </c>
      <c r="M245" s="274">
        <f t="shared" si="43"/>
        <v>128</v>
      </c>
      <c r="N245" s="274" t="s">
        <v>240</v>
      </c>
      <c r="O245" s="241"/>
      <c r="P245" s="276">
        <f>SIZEOF_IN_MIB(J245:M245, $O242)</f>
        <v>320</v>
      </c>
      <c r="Q245" s="241"/>
    </row>
    <row r="246">
      <c r="E246" s="266"/>
      <c r="F246" s="400" t="s">
        <v>293</v>
      </c>
      <c r="G246" s="385" t="s">
        <v>45</v>
      </c>
      <c r="H246" s="476" t="s">
        <v>306</v>
      </c>
      <c r="I246" s="270"/>
      <c r="J246" s="270"/>
      <c r="K246" s="270"/>
      <c r="L246" s="271"/>
      <c r="M246" s="271"/>
      <c r="N246" s="271"/>
      <c r="O246" s="477"/>
      <c r="P246" s="273"/>
      <c r="Q246" s="477"/>
    </row>
    <row r="247">
      <c r="E247" s="266"/>
      <c r="F247" s="277"/>
      <c r="G247" s="385"/>
      <c r="H247" s="274"/>
      <c r="I247" s="418"/>
      <c r="J247" s="261"/>
      <c r="K247" s="261"/>
      <c r="L247" s="274"/>
      <c r="M247" s="274"/>
      <c r="N247" s="274"/>
      <c r="O247" s="261"/>
      <c r="P247" s="276"/>
      <c r="Q247" s="222"/>
    </row>
    <row r="248">
      <c r="E248" s="266"/>
      <c r="F248" s="384" t="s">
        <v>285</v>
      </c>
      <c r="G248" s="385" t="s">
        <v>286</v>
      </c>
      <c r="H248" s="271" t="str">
        <f>VLOOKUP(O234&amp;","&amp;O238,$T$3:$W$12,4, FALSE)</f>
        <v>bf16</v>
      </c>
      <c r="I248" s="419"/>
      <c r="J248" s="270"/>
      <c r="K248" s="270"/>
      <c r="L248" s="271"/>
      <c r="M248" s="271"/>
      <c r="N248" s="271"/>
      <c r="O248" s="270"/>
      <c r="P248" s="273"/>
      <c r="Q248" s="305"/>
    </row>
    <row r="249">
      <c r="E249" s="266"/>
      <c r="F249" s="266"/>
      <c r="G249" s="381" t="s">
        <v>299</v>
      </c>
      <c r="H249" s="420" t="str">
        <f>CALCULATE_FLOPS(J237:M237,J241:M241,M241,K241,H248)</f>
        <v>#N/A</v>
      </c>
      <c r="I249" s="418"/>
      <c r="J249" s="261"/>
      <c r="K249" s="261"/>
      <c r="L249" s="274"/>
      <c r="M249" s="274"/>
      <c r="N249" s="274"/>
      <c r="O249" s="261"/>
      <c r="P249" s="276"/>
      <c r="Q249" s="222"/>
    </row>
    <row r="250">
      <c r="E250" s="266"/>
      <c r="F250" s="277"/>
      <c r="G250" s="388" t="s">
        <v>288</v>
      </c>
      <c r="H250" s="389" t="str">
        <f>COMPUTE_TIME_MS(H249, H248)</f>
        <v>#N/A</v>
      </c>
      <c r="I250" s="390"/>
      <c r="J250" s="391"/>
      <c r="K250" s="391"/>
      <c r="L250" s="392"/>
      <c r="M250" s="392"/>
      <c r="N250" s="392"/>
      <c r="O250" s="391"/>
      <c r="P250" s="393"/>
      <c r="Q250" s="305"/>
    </row>
    <row r="251">
      <c r="E251" s="266"/>
      <c r="F251" s="384" t="s">
        <v>289</v>
      </c>
      <c r="G251" s="381" t="s">
        <v>290</v>
      </c>
      <c r="H251" s="303">
        <f>IF(Q234,0,P237)+IF(Q238,0,P241)+IF(Q242,0,P245)</f>
        <v>672</v>
      </c>
      <c r="I251" s="261"/>
      <c r="J251" s="261"/>
      <c r="K251" s="261"/>
      <c r="L251" s="274"/>
      <c r="M251" s="274"/>
      <c r="N251" s="274"/>
      <c r="O251" s="261"/>
      <c r="P251" s="276"/>
      <c r="Q251" s="222"/>
    </row>
    <row r="252">
      <c r="E252" s="277"/>
      <c r="F252" s="277"/>
      <c r="G252" s="395" t="s">
        <v>291</v>
      </c>
      <c r="H252" s="430">
        <f>HBM_TIME_MS(H251)</f>
        <v>0.2242822967</v>
      </c>
      <c r="I252" s="391"/>
      <c r="J252" s="391"/>
      <c r="K252" s="391"/>
      <c r="L252" s="392"/>
      <c r="M252" s="392"/>
      <c r="N252" s="392"/>
      <c r="O252" s="391"/>
      <c r="P252" s="393"/>
      <c r="Q252" s="305"/>
    </row>
    <row r="253">
      <c r="E253" s="258" t="s">
        <v>307</v>
      </c>
      <c r="F253" s="282" t="s">
        <v>249</v>
      </c>
      <c r="G253" s="260"/>
      <c r="H253" s="290" t="s">
        <v>238</v>
      </c>
      <c r="I253" s="290" t="s">
        <v>239</v>
      </c>
      <c r="J253" s="195" t="s">
        <v>40</v>
      </c>
      <c r="K253" s="195" t="s">
        <v>38</v>
      </c>
      <c r="L253" s="195" t="s">
        <v>154</v>
      </c>
      <c r="M253" s="398" t="s">
        <v>151</v>
      </c>
      <c r="N253" s="290" t="s">
        <v>240</v>
      </c>
      <c r="O253" s="291" t="str">
        <f>PARAMS("attn_kv_k_dtype")</f>
        <v>bf16</v>
      </c>
      <c r="P253" s="292"/>
      <c r="Q253" s="291" t="b">
        <v>0</v>
      </c>
    </row>
    <row r="254">
      <c r="E254" s="266"/>
      <c r="F254" s="267"/>
      <c r="G254" s="268"/>
      <c r="H254" s="195" t="s">
        <v>242</v>
      </c>
      <c r="I254" s="290" t="s">
        <v>239</v>
      </c>
      <c r="J254" s="289">
        <f t="shared" ref="J254:M254" si="44">PARAMS(J253)</f>
        <v>4096</v>
      </c>
      <c r="K254" s="290">
        <f t="shared" si="44"/>
        <v>1</v>
      </c>
      <c r="L254" s="290">
        <f t="shared" si="44"/>
        <v>128</v>
      </c>
      <c r="M254" s="290">
        <f t="shared" si="44"/>
        <v>64</v>
      </c>
      <c r="N254" s="290" t="s">
        <v>240</v>
      </c>
      <c r="O254" s="266"/>
      <c r="P254" s="292">
        <f>SIZEOF_IN_MIB(J254:M254, $O253)</f>
        <v>64</v>
      </c>
      <c r="Q254" s="266"/>
    </row>
    <row r="255">
      <c r="E255" s="266"/>
      <c r="F255" s="267"/>
      <c r="G255" s="268"/>
      <c r="H255" s="289" t="s">
        <v>244</v>
      </c>
      <c r="I255" s="289" t="s">
        <v>239</v>
      </c>
      <c r="J255" s="195" t="s">
        <v>143</v>
      </c>
      <c r="K255" s="195"/>
      <c r="L255" s="195"/>
      <c r="M255" s="289"/>
      <c r="N255" s="289" t="s">
        <v>240</v>
      </c>
      <c r="O255" s="266"/>
      <c r="P255" s="292"/>
      <c r="Q255" s="266"/>
    </row>
    <row r="256">
      <c r="E256" s="266"/>
      <c r="F256" s="278"/>
      <c r="G256" s="279"/>
      <c r="H256" s="195" t="s">
        <v>246</v>
      </c>
      <c r="I256" s="289" t="s">
        <v>239</v>
      </c>
      <c r="J256" s="289">
        <f t="shared" ref="J256:M256" si="45">J254/SHARDING(J255)</f>
        <v>256</v>
      </c>
      <c r="K256" s="289">
        <f t="shared" si="45"/>
        <v>1</v>
      </c>
      <c r="L256" s="289">
        <f t="shared" si="45"/>
        <v>128</v>
      </c>
      <c r="M256" s="289">
        <f t="shared" si="45"/>
        <v>64</v>
      </c>
      <c r="N256" s="289" t="s">
        <v>240</v>
      </c>
      <c r="O256" s="277"/>
      <c r="P256" s="292">
        <f>SIZEOF_IN_MIB(J256:M256, $O253)</f>
        <v>4</v>
      </c>
      <c r="Q256" s="277"/>
    </row>
    <row r="257">
      <c r="E257" s="266"/>
      <c r="F257" s="259" t="s">
        <v>253</v>
      </c>
      <c r="G257" s="260"/>
      <c r="H257" s="289" t="s">
        <v>238</v>
      </c>
      <c r="I257" s="289" t="s">
        <v>239</v>
      </c>
      <c r="J257" s="290"/>
      <c r="K257" s="195" t="s">
        <v>40</v>
      </c>
      <c r="L257" s="195" t="s">
        <v>42</v>
      </c>
      <c r="M257" s="398" t="s">
        <v>151</v>
      </c>
      <c r="N257" s="289" t="s">
        <v>240</v>
      </c>
      <c r="O257" s="291" t="str">
        <f>PARAMS("kv_dtype")</f>
        <v>fp8</v>
      </c>
      <c r="P257" s="292"/>
      <c r="Q257" s="291" t="b">
        <v>0</v>
      </c>
    </row>
    <row r="258">
      <c r="E258" s="266"/>
      <c r="F258" s="267"/>
      <c r="G258" s="268"/>
      <c r="H258" s="195" t="s">
        <v>242</v>
      </c>
      <c r="I258" s="289" t="s">
        <v>239</v>
      </c>
      <c r="J258" s="290"/>
      <c r="K258" s="289">
        <f t="shared" ref="K258:M258" si="46">PARAMS(K257)</f>
        <v>4096</v>
      </c>
      <c r="L258" s="289">
        <f t="shared" si="46"/>
        <v>5120</v>
      </c>
      <c r="M258" s="289">
        <f t="shared" si="46"/>
        <v>64</v>
      </c>
      <c r="N258" s="289" t="s">
        <v>240</v>
      </c>
      <c r="O258" s="266"/>
      <c r="P258" s="292">
        <f>SIZEOF_IN_MIB(J258:M258, $O257)</f>
        <v>1280</v>
      </c>
      <c r="Q258" s="266"/>
    </row>
    <row r="259">
      <c r="E259" s="266"/>
      <c r="F259" s="267"/>
      <c r="G259" s="268"/>
      <c r="H259" s="289" t="s">
        <v>244</v>
      </c>
      <c r="I259" s="289" t="s">
        <v>239</v>
      </c>
      <c r="J259" s="290"/>
      <c r="K259" s="195" t="s">
        <v>143</v>
      </c>
      <c r="L259" s="289"/>
      <c r="M259" s="289"/>
      <c r="N259" s="289" t="s">
        <v>240</v>
      </c>
      <c r="O259" s="266"/>
      <c r="P259" s="292"/>
      <c r="Q259" s="266"/>
    </row>
    <row r="260">
      <c r="E260" s="266"/>
      <c r="F260" s="278"/>
      <c r="G260" s="279"/>
      <c r="H260" s="274" t="s">
        <v>246</v>
      </c>
      <c r="I260" s="274" t="s">
        <v>239</v>
      </c>
      <c r="J260" s="261"/>
      <c r="K260" s="274">
        <f t="shared" ref="K260:M260" si="47">K258/SHARDING(K259)</f>
        <v>256</v>
      </c>
      <c r="L260" s="274">
        <f t="shared" si="47"/>
        <v>5120</v>
      </c>
      <c r="M260" s="274">
        <f t="shared" si="47"/>
        <v>64</v>
      </c>
      <c r="N260" s="274" t="s">
        <v>240</v>
      </c>
      <c r="O260" s="241"/>
      <c r="P260" s="276">
        <f>SIZEOF_IN_MIB(J260:M260, $O257)</f>
        <v>80</v>
      </c>
      <c r="Q260" s="241"/>
    </row>
    <row r="261">
      <c r="E261" s="266"/>
      <c r="F261" s="259" t="s">
        <v>257</v>
      </c>
      <c r="G261" s="260"/>
      <c r="H261" s="271" t="s">
        <v>238</v>
      </c>
      <c r="I261" s="271" t="s">
        <v>239</v>
      </c>
      <c r="J261" s="269" t="s">
        <v>40</v>
      </c>
      <c r="K261" s="269" t="s">
        <v>38</v>
      </c>
      <c r="L261" s="269" t="s">
        <v>42</v>
      </c>
      <c r="M261" s="269" t="s">
        <v>154</v>
      </c>
      <c r="N261" s="271" t="s">
        <v>240</v>
      </c>
      <c r="O261" s="478" t="s">
        <v>82</v>
      </c>
      <c r="P261" s="273"/>
      <c r="Q261" s="399" t="b">
        <v>1</v>
      </c>
    </row>
    <row r="262">
      <c r="E262" s="266"/>
      <c r="F262" s="267"/>
      <c r="G262" s="268"/>
      <c r="H262" s="262" t="s">
        <v>242</v>
      </c>
      <c r="I262" s="274" t="s">
        <v>239</v>
      </c>
      <c r="J262" s="274">
        <f t="shared" ref="J262:M262" si="48">PARAMS(J261)</f>
        <v>4096</v>
      </c>
      <c r="K262" s="274">
        <f t="shared" si="48"/>
        <v>1</v>
      </c>
      <c r="L262" s="274">
        <f t="shared" si="48"/>
        <v>5120</v>
      </c>
      <c r="M262" s="274">
        <f t="shared" si="48"/>
        <v>128</v>
      </c>
      <c r="N262" s="274" t="s">
        <v>240</v>
      </c>
      <c r="O262" s="275"/>
      <c r="P262" s="276">
        <f>SIZEOF_IN_MIB(J262:M262, $O261)</f>
        <v>5120</v>
      </c>
      <c r="Q262" s="275"/>
    </row>
    <row r="263">
      <c r="E263" s="266"/>
      <c r="F263" s="267"/>
      <c r="G263" s="268"/>
      <c r="H263" s="271" t="s">
        <v>244</v>
      </c>
      <c r="I263" s="271" t="s">
        <v>239</v>
      </c>
      <c r="J263" s="269" t="s">
        <v>143</v>
      </c>
      <c r="K263" s="269"/>
      <c r="L263" s="269"/>
      <c r="M263" s="271"/>
      <c r="N263" s="271" t="s">
        <v>240</v>
      </c>
      <c r="O263" s="272"/>
      <c r="P263" s="273"/>
      <c r="Q263" s="272"/>
    </row>
    <row r="264">
      <c r="E264" s="266"/>
      <c r="F264" s="278"/>
      <c r="G264" s="279"/>
      <c r="H264" s="274" t="s">
        <v>246</v>
      </c>
      <c r="I264" s="274" t="s">
        <v>239</v>
      </c>
      <c r="J264" s="274">
        <f t="shared" ref="J264:M264" si="49">J262/SHARDING(J263)</f>
        <v>256</v>
      </c>
      <c r="K264" s="274">
        <f t="shared" si="49"/>
        <v>1</v>
      </c>
      <c r="L264" s="274">
        <f t="shared" si="49"/>
        <v>5120</v>
      </c>
      <c r="M264" s="274">
        <f t="shared" si="49"/>
        <v>128</v>
      </c>
      <c r="N264" s="274" t="s">
        <v>240</v>
      </c>
      <c r="O264" s="241"/>
      <c r="P264" s="276">
        <f>SIZEOF_IN_MIB(J264:M264, $O261)</f>
        <v>320</v>
      </c>
      <c r="Q264" s="241"/>
    </row>
    <row r="265">
      <c r="E265" s="266"/>
      <c r="F265" s="400" t="s">
        <v>293</v>
      </c>
      <c r="G265" s="385" t="s">
        <v>45</v>
      </c>
      <c r="H265" s="423"/>
      <c r="I265" s="424"/>
      <c r="J265" s="270"/>
      <c r="K265" s="270"/>
      <c r="L265" s="271"/>
      <c r="M265" s="271"/>
      <c r="N265" s="271"/>
      <c r="O265" s="270"/>
      <c r="P265" s="273"/>
      <c r="Q265" s="305"/>
    </row>
    <row r="266">
      <c r="E266" s="266"/>
      <c r="F266" s="277"/>
      <c r="G266" s="385"/>
      <c r="H266" s="274"/>
      <c r="I266" s="418"/>
      <c r="J266" s="261"/>
      <c r="K266" s="261"/>
      <c r="L266" s="274"/>
      <c r="M266" s="274"/>
      <c r="N266" s="274"/>
      <c r="O266" s="261"/>
      <c r="P266" s="276"/>
      <c r="Q266" s="222"/>
    </row>
    <row r="267">
      <c r="E267" s="266"/>
      <c r="F267" s="384" t="s">
        <v>285</v>
      </c>
      <c r="G267" s="385" t="s">
        <v>286</v>
      </c>
      <c r="H267" s="271" t="str">
        <f>VLOOKUP(O253&amp;","&amp;O257,$T$3:$W$12,4, FALSE)</f>
        <v>bf16</v>
      </c>
      <c r="I267" s="419"/>
      <c r="J267" s="270"/>
      <c r="K267" s="270"/>
      <c r="L267" s="271"/>
      <c r="M267" s="271"/>
      <c r="N267" s="271"/>
      <c r="O267" s="270"/>
      <c r="P267" s="273"/>
      <c r="Q267" s="305"/>
    </row>
    <row r="268">
      <c r="E268" s="266"/>
      <c r="F268" s="266"/>
      <c r="G268" s="381" t="s">
        <v>299</v>
      </c>
      <c r="H268" s="420" t="str">
        <f>CALCULATE_FLOPS(J256:M256,J260:M260,M260,K260,H267)</f>
        <v>#N/A</v>
      </c>
      <c r="I268" s="418"/>
      <c r="J268" s="261"/>
      <c r="K268" s="261"/>
      <c r="L268" s="274"/>
      <c r="M268" s="274"/>
      <c r="N268" s="274"/>
      <c r="O268" s="261"/>
      <c r="P268" s="276"/>
      <c r="Q268" s="222"/>
    </row>
    <row r="269">
      <c r="E269" s="266"/>
      <c r="F269" s="277"/>
      <c r="G269" s="388" t="s">
        <v>288</v>
      </c>
      <c r="H269" s="421" t="str">
        <f>COMPUTE_TIME_MS(H268, H267)</f>
        <v>#N/A</v>
      </c>
      <c r="I269" s="390"/>
      <c r="J269" s="391"/>
      <c r="K269" s="391"/>
      <c r="L269" s="392"/>
      <c r="M269" s="392"/>
      <c r="N269" s="392"/>
      <c r="O269" s="391"/>
      <c r="P269" s="393"/>
      <c r="Q269" s="305"/>
    </row>
    <row r="270">
      <c r="E270" s="266"/>
      <c r="F270" s="384" t="s">
        <v>289</v>
      </c>
      <c r="G270" s="381" t="s">
        <v>290</v>
      </c>
      <c r="H270" s="303">
        <f>IF(Q253,0,P256)+IF(Q257,0,P260)+IF(Q261,0,P264)</f>
        <v>84</v>
      </c>
      <c r="I270" s="261"/>
      <c r="J270" s="261"/>
      <c r="K270" s="261"/>
      <c r="L270" s="274"/>
      <c r="M270" s="274"/>
      <c r="N270" s="274"/>
      <c r="O270" s="261"/>
      <c r="P270" s="276"/>
      <c r="Q270" s="222"/>
    </row>
    <row r="271">
      <c r="E271" s="277"/>
      <c r="F271" s="277"/>
      <c r="G271" s="395" t="s">
        <v>291</v>
      </c>
      <c r="H271" s="430">
        <f>HBM_TIME_MS(H270)</f>
        <v>0.02803528708</v>
      </c>
      <c r="I271" s="391"/>
      <c r="J271" s="391"/>
      <c r="K271" s="391"/>
      <c r="L271" s="392"/>
      <c r="M271" s="392"/>
      <c r="N271" s="392"/>
      <c r="O271" s="391"/>
      <c r="P271" s="393"/>
      <c r="Q271" s="305"/>
    </row>
    <row r="272">
      <c r="E272" s="258" t="s">
        <v>308</v>
      </c>
      <c r="F272" s="282" t="s">
        <v>249</v>
      </c>
      <c r="G272" s="260"/>
      <c r="H272" s="290" t="s">
        <v>238</v>
      </c>
      <c r="I272" s="290" t="s">
        <v>239</v>
      </c>
      <c r="J272" s="195" t="s">
        <v>40</v>
      </c>
      <c r="K272" s="195" t="s">
        <v>38</v>
      </c>
      <c r="L272" s="398" t="s">
        <v>42</v>
      </c>
      <c r="M272" s="195" t="s">
        <v>154</v>
      </c>
      <c r="N272" s="290" t="s">
        <v>240</v>
      </c>
      <c r="O272" s="291" t="str">
        <f>PARAMS("attn_av_a_dtype")</f>
        <v>bf16</v>
      </c>
      <c r="P272" s="292"/>
      <c r="Q272" s="291" t="b">
        <v>1</v>
      </c>
    </row>
    <row r="273">
      <c r="E273" s="266"/>
      <c r="F273" s="267"/>
      <c r="G273" s="268"/>
      <c r="H273" s="195" t="s">
        <v>242</v>
      </c>
      <c r="I273" s="290" t="s">
        <v>239</v>
      </c>
      <c r="J273" s="289">
        <f t="shared" ref="J273:M273" si="50">PARAMS(J272)</f>
        <v>4096</v>
      </c>
      <c r="K273" s="290">
        <f t="shared" si="50"/>
        <v>1</v>
      </c>
      <c r="L273" s="290">
        <f t="shared" si="50"/>
        <v>5120</v>
      </c>
      <c r="M273" s="290">
        <f t="shared" si="50"/>
        <v>128</v>
      </c>
      <c r="N273" s="290" t="s">
        <v>240</v>
      </c>
      <c r="O273" s="266"/>
      <c r="P273" s="292">
        <f>SIZEOF_IN_MIB(J273:M273, $O272)</f>
        <v>5120</v>
      </c>
      <c r="Q273" s="266"/>
    </row>
    <row r="274">
      <c r="E274" s="266"/>
      <c r="F274" s="267"/>
      <c r="G274" s="268"/>
      <c r="H274" s="289" t="s">
        <v>244</v>
      </c>
      <c r="I274" s="289" t="s">
        <v>239</v>
      </c>
      <c r="J274" s="195" t="s">
        <v>143</v>
      </c>
      <c r="K274" s="195"/>
      <c r="L274" s="195"/>
      <c r="M274" s="289"/>
      <c r="N274" s="289" t="s">
        <v>240</v>
      </c>
      <c r="O274" s="266"/>
      <c r="P274" s="292"/>
      <c r="Q274" s="266"/>
    </row>
    <row r="275">
      <c r="E275" s="266"/>
      <c r="F275" s="278"/>
      <c r="G275" s="279"/>
      <c r="H275" s="195" t="s">
        <v>246</v>
      </c>
      <c r="I275" s="289" t="s">
        <v>239</v>
      </c>
      <c r="J275" s="289">
        <f t="shared" ref="J275:M275" si="51">J273/SHARDING(J274)</f>
        <v>256</v>
      </c>
      <c r="K275" s="289">
        <f t="shared" si="51"/>
        <v>1</v>
      </c>
      <c r="L275" s="289">
        <f t="shared" si="51"/>
        <v>5120</v>
      </c>
      <c r="M275" s="289">
        <f t="shared" si="51"/>
        <v>128</v>
      </c>
      <c r="N275" s="289" t="s">
        <v>240</v>
      </c>
      <c r="O275" s="277"/>
      <c r="P275" s="292">
        <f>SIZEOF_IN_MIB(J275:M275, $O272)</f>
        <v>320</v>
      </c>
      <c r="Q275" s="277"/>
    </row>
    <row r="276">
      <c r="E276" s="266"/>
      <c r="F276" s="259" t="s">
        <v>253</v>
      </c>
      <c r="G276" s="260"/>
      <c r="H276" s="289" t="s">
        <v>238</v>
      </c>
      <c r="I276" s="289" t="s">
        <v>239</v>
      </c>
      <c r="J276" s="195" t="s">
        <v>40</v>
      </c>
      <c r="K276" s="195"/>
      <c r="L276" s="398" t="s">
        <v>42</v>
      </c>
      <c r="M276" s="195" t="s">
        <v>145</v>
      </c>
      <c r="N276" s="289" t="s">
        <v>240</v>
      </c>
      <c r="O276" s="291" t="str">
        <f>PARAMS("kv_dtype")</f>
        <v>fp8</v>
      </c>
      <c r="P276" s="292"/>
      <c r="Q276" s="291" t="b">
        <v>1</v>
      </c>
    </row>
    <row r="277">
      <c r="E277" s="266"/>
      <c r="F277" s="267"/>
      <c r="G277" s="268"/>
      <c r="H277" s="195" t="s">
        <v>242</v>
      </c>
      <c r="I277" s="289" t="s">
        <v>239</v>
      </c>
      <c r="J277" s="289">
        <f>PARAMS(J276)</f>
        <v>4096</v>
      </c>
      <c r="K277" s="289"/>
      <c r="L277" s="289">
        <f t="shared" ref="L277:M277" si="52">PARAMS(L276)</f>
        <v>5120</v>
      </c>
      <c r="M277" s="289">
        <f t="shared" si="52"/>
        <v>512</v>
      </c>
      <c r="N277" s="289" t="s">
        <v>240</v>
      </c>
      <c r="O277" s="266"/>
      <c r="P277" s="292">
        <f>SIZEOF_IN_MIB(J277:M277, $O276)</f>
        <v>10240</v>
      </c>
      <c r="Q277" s="266"/>
    </row>
    <row r="278">
      <c r="E278" s="266"/>
      <c r="F278" s="267"/>
      <c r="G278" s="268"/>
      <c r="H278" s="289" t="s">
        <v>244</v>
      </c>
      <c r="I278" s="289" t="s">
        <v>239</v>
      </c>
      <c r="J278" s="195" t="s">
        <v>143</v>
      </c>
      <c r="K278" s="290"/>
      <c r="L278" s="289"/>
      <c r="M278" s="289"/>
      <c r="N278" s="289" t="s">
        <v>240</v>
      </c>
      <c r="O278" s="266"/>
      <c r="P278" s="292"/>
      <c r="Q278" s="266"/>
    </row>
    <row r="279">
      <c r="E279" s="266"/>
      <c r="F279" s="278"/>
      <c r="G279" s="279"/>
      <c r="H279" s="274" t="s">
        <v>246</v>
      </c>
      <c r="I279" s="274" t="s">
        <v>239</v>
      </c>
      <c r="J279" s="274">
        <f>J277/SHARDING(J278)</f>
        <v>256</v>
      </c>
      <c r="K279" s="274"/>
      <c r="L279" s="274">
        <f t="shared" ref="L279:M279" si="53">L277/SHARDING(L278)</f>
        <v>5120</v>
      </c>
      <c r="M279" s="274">
        <f t="shared" si="53"/>
        <v>512</v>
      </c>
      <c r="N279" s="274" t="s">
        <v>240</v>
      </c>
      <c r="O279" s="241"/>
      <c r="P279" s="276">
        <f>SIZEOF_IN_MIB(J279:M279, $O276)</f>
        <v>640</v>
      </c>
      <c r="Q279" s="241"/>
    </row>
    <row r="280">
      <c r="E280" s="266"/>
      <c r="F280" s="259" t="s">
        <v>257</v>
      </c>
      <c r="G280" s="260"/>
      <c r="H280" s="271" t="s">
        <v>238</v>
      </c>
      <c r="I280" s="271" t="s">
        <v>239</v>
      </c>
      <c r="J280" s="269" t="s">
        <v>40</v>
      </c>
      <c r="K280" s="269" t="s">
        <v>38</v>
      </c>
      <c r="L280" s="269" t="s">
        <v>154</v>
      </c>
      <c r="M280" s="269" t="s">
        <v>145</v>
      </c>
      <c r="N280" s="271" t="s">
        <v>240</v>
      </c>
      <c r="O280" s="478" t="s">
        <v>82</v>
      </c>
      <c r="P280" s="273"/>
      <c r="Q280" s="399" t="b">
        <v>0</v>
      </c>
    </row>
    <row r="281">
      <c r="E281" s="266"/>
      <c r="F281" s="267"/>
      <c r="G281" s="268"/>
      <c r="H281" s="262" t="s">
        <v>242</v>
      </c>
      <c r="I281" s="274" t="s">
        <v>239</v>
      </c>
      <c r="J281" s="274">
        <f t="shared" ref="J281:M281" si="54">PARAMS(J280)</f>
        <v>4096</v>
      </c>
      <c r="K281" s="274">
        <f t="shared" si="54"/>
        <v>1</v>
      </c>
      <c r="L281" s="274">
        <f t="shared" si="54"/>
        <v>128</v>
      </c>
      <c r="M281" s="274">
        <f t="shared" si="54"/>
        <v>512</v>
      </c>
      <c r="N281" s="274" t="s">
        <v>240</v>
      </c>
      <c r="O281" s="275"/>
      <c r="P281" s="276">
        <f>SIZEOF_IN_MIB(J281:M281, $O280)</f>
        <v>512</v>
      </c>
      <c r="Q281" s="275"/>
    </row>
    <row r="282">
      <c r="E282" s="266"/>
      <c r="F282" s="267"/>
      <c r="G282" s="268"/>
      <c r="H282" s="271" t="s">
        <v>244</v>
      </c>
      <c r="I282" s="271" t="s">
        <v>239</v>
      </c>
      <c r="J282" s="269" t="s">
        <v>143</v>
      </c>
      <c r="K282" s="269"/>
      <c r="L282" s="269"/>
      <c r="M282" s="271"/>
      <c r="N282" s="271" t="s">
        <v>240</v>
      </c>
      <c r="O282" s="272"/>
      <c r="P282" s="273"/>
      <c r="Q282" s="272"/>
    </row>
    <row r="283">
      <c r="E283" s="266"/>
      <c r="F283" s="278"/>
      <c r="G283" s="279"/>
      <c r="H283" s="274" t="s">
        <v>246</v>
      </c>
      <c r="I283" s="274" t="s">
        <v>239</v>
      </c>
      <c r="J283" s="274">
        <f t="shared" ref="J283:M283" si="55">J281/SHARDING(J282)</f>
        <v>256</v>
      </c>
      <c r="K283" s="274">
        <f t="shared" si="55"/>
        <v>1</v>
      </c>
      <c r="L283" s="274">
        <f t="shared" si="55"/>
        <v>128</v>
      </c>
      <c r="M283" s="274">
        <f t="shared" si="55"/>
        <v>512</v>
      </c>
      <c r="N283" s="274" t="s">
        <v>240</v>
      </c>
      <c r="O283" s="241"/>
      <c r="P283" s="276">
        <f>SIZEOF_IN_MIB(J283:M283, $O280)</f>
        <v>32</v>
      </c>
      <c r="Q283" s="241"/>
    </row>
    <row r="284">
      <c r="E284" s="266"/>
      <c r="F284" s="400" t="s">
        <v>293</v>
      </c>
      <c r="G284" s="385" t="s">
        <v>45</v>
      </c>
      <c r="H284" s="423"/>
      <c r="I284" s="424"/>
      <c r="J284" s="270"/>
      <c r="K284" s="270"/>
      <c r="L284" s="271"/>
      <c r="M284" s="271"/>
      <c r="N284" s="271"/>
      <c r="O284" s="270"/>
      <c r="P284" s="273"/>
      <c r="Q284" s="305"/>
    </row>
    <row r="285">
      <c r="E285" s="266"/>
      <c r="F285" s="277"/>
      <c r="G285" s="385"/>
      <c r="H285" s="274"/>
      <c r="I285" s="418"/>
      <c r="J285" s="261"/>
      <c r="K285" s="261"/>
      <c r="L285" s="274"/>
      <c r="M285" s="274"/>
      <c r="N285" s="274"/>
      <c r="O285" s="261"/>
      <c r="P285" s="276"/>
      <c r="Q285" s="222"/>
    </row>
    <row r="286">
      <c r="E286" s="266"/>
      <c r="F286" s="384" t="s">
        <v>285</v>
      </c>
      <c r="G286" s="385" t="s">
        <v>286</v>
      </c>
      <c r="H286" s="271" t="str">
        <f>VLOOKUP(O272&amp;","&amp;O276,$T$3:$W$12,4, FALSE)</f>
        <v>bf16</v>
      </c>
      <c r="I286" s="419"/>
      <c r="J286" s="270"/>
      <c r="K286" s="270"/>
      <c r="L286" s="271"/>
      <c r="M286" s="271"/>
      <c r="N286" s="271"/>
      <c r="O286" s="270"/>
      <c r="P286" s="273"/>
      <c r="Q286" s="305"/>
    </row>
    <row r="287">
      <c r="E287" s="266"/>
      <c r="F287" s="266"/>
      <c r="G287" s="381" t="s">
        <v>299</v>
      </c>
      <c r="H287" s="420" t="str">
        <f>CALCULATE_FLOPS(J275:M275,J279:M279,L279,J279,H286)</f>
        <v>#N/A</v>
      </c>
      <c r="I287" s="418"/>
      <c r="J287" s="261"/>
      <c r="K287" s="261"/>
      <c r="L287" s="274"/>
      <c r="M287" s="274"/>
      <c r="N287" s="274"/>
      <c r="O287" s="261"/>
      <c r="P287" s="276"/>
      <c r="Q287" s="222"/>
    </row>
    <row r="288">
      <c r="E288" s="266"/>
      <c r="F288" s="277"/>
      <c r="G288" s="388" t="s">
        <v>288</v>
      </c>
      <c r="H288" s="421" t="str">
        <f>COMPUTE_TIME_MS(H287, H286)</f>
        <v>#N/A</v>
      </c>
      <c r="I288" s="390"/>
      <c r="J288" s="391"/>
      <c r="K288" s="391"/>
      <c r="L288" s="392"/>
      <c r="M288" s="392"/>
      <c r="N288" s="392"/>
      <c r="O288" s="391"/>
      <c r="P288" s="393"/>
      <c r="Q288" s="305"/>
    </row>
    <row r="289">
      <c r="E289" s="266"/>
      <c r="F289" s="384" t="s">
        <v>289</v>
      </c>
      <c r="G289" s="381" t="s">
        <v>290</v>
      </c>
      <c r="H289" s="303">
        <f>IF(Q272,0,P275)+IF(Q276,0,P279)+IF(Q280,0,P283)</f>
        <v>32</v>
      </c>
      <c r="I289" s="261"/>
      <c r="J289" s="261"/>
      <c r="K289" s="261"/>
      <c r="L289" s="274"/>
      <c r="M289" s="274"/>
      <c r="N289" s="274"/>
      <c r="O289" s="261"/>
      <c r="P289" s="276"/>
      <c r="Q289" s="222"/>
    </row>
    <row r="290">
      <c r="E290" s="277"/>
      <c r="F290" s="277"/>
      <c r="G290" s="395" t="s">
        <v>291</v>
      </c>
      <c r="H290" s="479">
        <f>HBM_TIME_MS(H289)</f>
        <v>0.01068010936</v>
      </c>
      <c r="I290" s="391"/>
      <c r="J290" s="391"/>
      <c r="K290" s="391"/>
      <c r="L290" s="392"/>
      <c r="M290" s="392"/>
      <c r="N290" s="392"/>
      <c r="O290" s="391"/>
      <c r="P290" s="393"/>
      <c r="Q290" s="305"/>
    </row>
    <row r="291">
      <c r="E291" s="258" t="s">
        <v>309</v>
      </c>
      <c r="F291" s="282" t="s">
        <v>249</v>
      </c>
      <c r="G291" s="260"/>
      <c r="H291" s="261" t="s">
        <v>238</v>
      </c>
      <c r="I291" s="261" t="s">
        <v>239</v>
      </c>
      <c r="J291" s="262" t="s">
        <v>40</v>
      </c>
      <c r="K291" s="262" t="s">
        <v>38</v>
      </c>
      <c r="L291" s="262" t="s">
        <v>154</v>
      </c>
      <c r="M291" s="425" t="s">
        <v>145</v>
      </c>
      <c r="N291" s="261" t="s">
        <v>240</v>
      </c>
      <c r="O291" s="263" t="str">
        <f>EXTRACT_ACTIVATION_DTYPE(PARAMS("attn_proj_dtype"))</f>
        <v>fp8</v>
      </c>
      <c r="P291" s="276"/>
      <c r="Q291" s="263" t="b">
        <v>0</v>
      </c>
    </row>
    <row r="292">
      <c r="E292" s="266"/>
      <c r="F292" s="267"/>
      <c r="G292" s="268"/>
      <c r="H292" s="269" t="s">
        <v>242</v>
      </c>
      <c r="I292" s="270" t="s">
        <v>239</v>
      </c>
      <c r="J292" s="271">
        <f t="shared" ref="J292:M292" si="56">PARAMS(J291)</f>
        <v>4096</v>
      </c>
      <c r="K292" s="270">
        <f t="shared" si="56"/>
        <v>1</v>
      </c>
      <c r="L292" s="270">
        <f t="shared" si="56"/>
        <v>128</v>
      </c>
      <c r="M292" s="270">
        <f t="shared" si="56"/>
        <v>512</v>
      </c>
      <c r="N292" s="270" t="s">
        <v>240</v>
      </c>
      <c r="O292" s="272"/>
      <c r="P292" s="273">
        <f>SIZEOF_IN_MIB(J292:M292, $O291)</f>
        <v>256</v>
      </c>
      <c r="Q292" s="272"/>
    </row>
    <row r="293">
      <c r="E293" s="266"/>
      <c r="F293" s="267"/>
      <c r="G293" s="268"/>
      <c r="H293" s="274" t="s">
        <v>244</v>
      </c>
      <c r="I293" s="274" t="s">
        <v>239</v>
      </c>
      <c r="J293" s="262" t="s">
        <v>143</v>
      </c>
      <c r="K293" s="262"/>
      <c r="L293" s="262"/>
      <c r="M293" s="274"/>
      <c r="N293" s="274" t="s">
        <v>240</v>
      </c>
      <c r="O293" s="275"/>
      <c r="P293" s="276"/>
      <c r="Q293" s="275"/>
    </row>
    <row r="294">
      <c r="E294" s="266"/>
      <c r="F294" s="278"/>
      <c r="G294" s="279"/>
      <c r="H294" s="269" t="s">
        <v>246</v>
      </c>
      <c r="I294" s="271" t="s">
        <v>239</v>
      </c>
      <c r="J294" s="271">
        <f t="shared" ref="J294:M294" si="57">J292/SHARDING(J293)</f>
        <v>256</v>
      </c>
      <c r="K294" s="271">
        <f t="shared" si="57"/>
        <v>1</v>
      </c>
      <c r="L294" s="271">
        <f t="shared" si="57"/>
        <v>128</v>
      </c>
      <c r="M294" s="271">
        <f t="shared" si="57"/>
        <v>512</v>
      </c>
      <c r="N294" s="271" t="s">
        <v>240</v>
      </c>
      <c r="O294" s="280"/>
      <c r="P294" s="273">
        <f>SIZEOF_IN_MIB(J294:M294, $O291)</f>
        <v>16</v>
      </c>
      <c r="Q294" s="280"/>
    </row>
    <row r="295">
      <c r="E295" s="266"/>
      <c r="F295" s="259" t="s">
        <v>253</v>
      </c>
      <c r="G295" s="260"/>
      <c r="H295" s="274" t="s">
        <v>238</v>
      </c>
      <c r="I295" s="274" t="s">
        <v>239</v>
      </c>
      <c r="J295" s="261"/>
      <c r="K295" s="262" t="s">
        <v>154</v>
      </c>
      <c r="L295" s="262" t="s">
        <v>148</v>
      </c>
      <c r="M295" s="425" t="s">
        <v>145</v>
      </c>
      <c r="N295" s="274" t="s">
        <v>240</v>
      </c>
      <c r="O295" s="263" t="str">
        <f>EXTRACT_WEIGHT_DTYPE(PARAMS("attn_proj_dtype"))</f>
        <v>fp8</v>
      </c>
      <c r="P295" s="276"/>
      <c r="Q295" s="263" t="b">
        <v>0</v>
      </c>
    </row>
    <row r="296">
      <c r="E296" s="266"/>
      <c r="F296" s="267"/>
      <c r="G296" s="268"/>
      <c r="H296" s="269" t="s">
        <v>242</v>
      </c>
      <c r="I296" s="271" t="s">
        <v>239</v>
      </c>
      <c r="J296" s="270"/>
      <c r="K296" s="271">
        <f t="shared" ref="K296:M296" si="58">PARAMS(K295)</f>
        <v>128</v>
      </c>
      <c r="L296" s="271">
        <f t="shared" si="58"/>
        <v>128</v>
      </c>
      <c r="M296" s="271">
        <f t="shared" si="58"/>
        <v>512</v>
      </c>
      <c r="N296" s="271" t="s">
        <v>240</v>
      </c>
      <c r="O296" s="272"/>
      <c r="P296" s="273">
        <f>SIZEOF_IN_MIB(J296:M296, $O295)</f>
        <v>8</v>
      </c>
      <c r="Q296" s="272"/>
    </row>
    <row r="297">
      <c r="E297" s="266"/>
      <c r="F297" s="267"/>
      <c r="G297" s="268"/>
      <c r="H297" s="274" t="s">
        <v>244</v>
      </c>
      <c r="I297" s="274" t="s">
        <v>239</v>
      </c>
      <c r="J297" s="261"/>
      <c r="K297" s="261"/>
      <c r="L297" s="274"/>
      <c r="M297" s="274"/>
      <c r="N297" s="274" t="s">
        <v>240</v>
      </c>
      <c r="O297" s="275"/>
      <c r="P297" s="276"/>
      <c r="Q297" s="275"/>
    </row>
    <row r="298">
      <c r="E298" s="266"/>
      <c r="F298" s="278"/>
      <c r="G298" s="279"/>
      <c r="H298" s="271" t="s">
        <v>246</v>
      </c>
      <c r="I298" s="271" t="s">
        <v>239</v>
      </c>
      <c r="J298" s="270"/>
      <c r="K298" s="271">
        <f t="shared" ref="K298:M298" si="59">K296/SHARDING(K297)</f>
        <v>128</v>
      </c>
      <c r="L298" s="271">
        <f t="shared" si="59"/>
        <v>128</v>
      </c>
      <c r="M298" s="271">
        <f t="shared" si="59"/>
        <v>512</v>
      </c>
      <c r="N298" s="271" t="s">
        <v>240</v>
      </c>
      <c r="O298" s="280"/>
      <c r="P298" s="273">
        <f>SIZEOF_IN_MIB(J298:M298, $O295)</f>
        <v>8</v>
      </c>
      <c r="Q298" s="280"/>
    </row>
    <row r="299">
      <c r="E299" s="266"/>
      <c r="F299" s="259" t="s">
        <v>257</v>
      </c>
      <c r="G299" s="260"/>
      <c r="H299" s="274" t="s">
        <v>238</v>
      </c>
      <c r="I299" s="274" t="s">
        <v>239</v>
      </c>
      <c r="J299" s="262" t="s">
        <v>40</v>
      </c>
      <c r="K299" s="262" t="s">
        <v>38</v>
      </c>
      <c r="L299" s="262" t="s">
        <v>154</v>
      </c>
      <c r="M299" s="262" t="s">
        <v>148</v>
      </c>
      <c r="N299" s="274" t="s">
        <v>240</v>
      </c>
      <c r="O299" s="263" t="s">
        <v>82</v>
      </c>
      <c r="P299" s="276"/>
      <c r="Q299" s="263" t="b">
        <v>0</v>
      </c>
    </row>
    <row r="300">
      <c r="E300" s="266"/>
      <c r="F300" s="267"/>
      <c r="G300" s="268"/>
      <c r="H300" s="269" t="s">
        <v>242</v>
      </c>
      <c r="I300" s="271" t="s">
        <v>239</v>
      </c>
      <c r="J300" s="271">
        <f t="shared" ref="J300:M300" si="60">PARAMS(J299)</f>
        <v>4096</v>
      </c>
      <c r="K300" s="271">
        <f t="shared" si="60"/>
        <v>1</v>
      </c>
      <c r="L300" s="271">
        <f t="shared" si="60"/>
        <v>128</v>
      </c>
      <c r="M300" s="271">
        <f t="shared" si="60"/>
        <v>128</v>
      </c>
      <c r="N300" s="271" t="s">
        <v>240</v>
      </c>
      <c r="O300" s="272"/>
      <c r="P300" s="273">
        <f>SIZEOF_IN_MIB(J300:M300, $O299)</f>
        <v>128</v>
      </c>
      <c r="Q300" s="272"/>
    </row>
    <row r="301">
      <c r="E301" s="266"/>
      <c r="F301" s="267"/>
      <c r="G301" s="268"/>
      <c r="H301" s="274" t="s">
        <v>244</v>
      </c>
      <c r="I301" s="274" t="s">
        <v>239</v>
      </c>
      <c r="J301" s="262" t="s">
        <v>143</v>
      </c>
      <c r="K301" s="262"/>
      <c r="L301" s="262"/>
      <c r="M301" s="274"/>
      <c r="N301" s="274" t="s">
        <v>240</v>
      </c>
      <c r="O301" s="275"/>
      <c r="P301" s="276"/>
      <c r="Q301" s="275"/>
    </row>
    <row r="302">
      <c r="E302" s="266"/>
      <c r="F302" s="278"/>
      <c r="G302" s="279"/>
      <c r="H302" s="271" t="s">
        <v>246</v>
      </c>
      <c r="I302" s="271" t="s">
        <v>239</v>
      </c>
      <c r="J302" s="271">
        <f t="shared" ref="J302:M302" si="61">J300/SHARDING(J301)</f>
        <v>256</v>
      </c>
      <c r="K302" s="271">
        <f t="shared" si="61"/>
        <v>1</v>
      </c>
      <c r="L302" s="271">
        <f t="shared" si="61"/>
        <v>128</v>
      </c>
      <c r="M302" s="271">
        <f t="shared" si="61"/>
        <v>128</v>
      </c>
      <c r="N302" s="271" t="s">
        <v>240</v>
      </c>
      <c r="O302" s="280"/>
      <c r="P302" s="273">
        <f>SIZEOF_IN_MIB(J302:M302, $O299)</f>
        <v>8</v>
      </c>
      <c r="Q302" s="280"/>
    </row>
    <row r="303">
      <c r="E303" s="266"/>
      <c r="F303" s="400" t="s">
        <v>293</v>
      </c>
      <c r="G303" s="385" t="s">
        <v>45</v>
      </c>
      <c r="H303" s="480"/>
      <c r="I303" s="481"/>
      <c r="J303" s="261"/>
      <c r="K303" s="261"/>
      <c r="L303" s="274"/>
      <c r="M303" s="274"/>
      <c r="N303" s="274"/>
      <c r="O303" s="261"/>
      <c r="P303" s="276"/>
      <c r="Q303" s="222"/>
    </row>
    <row r="304">
      <c r="E304" s="266"/>
      <c r="F304" s="277"/>
      <c r="G304" s="385"/>
      <c r="H304" s="271"/>
      <c r="I304" s="419"/>
      <c r="J304" s="270"/>
      <c r="K304" s="270"/>
      <c r="L304" s="271"/>
      <c r="M304" s="271"/>
      <c r="N304" s="271"/>
      <c r="O304" s="270"/>
      <c r="P304" s="273"/>
      <c r="Q304" s="305"/>
    </row>
    <row r="305">
      <c r="E305" s="266"/>
      <c r="F305" s="384" t="s">
        <v>285</v>
      </c>
      <c r="G305" s="385" t="s">
        <v>286</v>
      </c>
      <c r="H305" s="274" t="str">
        <f>VLOOKUP(O291&amp;","&amp;O295,$T$3:$W$12,4, FALSE)</f>
        <v>fp8</v>
      </c>
      <c r="I305" s="418"/>
      <c r="J305" s="261"/>
      <c r="K305" s="261"/>
      <c r="L305" s="274"/>
      <c r="M305" s="274"/>
      <c r="N305" s="274"/>
      <c r="O305" s="261"/>
      <c r="P305" s="276"/>
      <c r="Q305" s="222"/>
    </row>
    <row r="306">
      <c r="E306" s="266"/>
      <c r="F306" s="266"/>
      <c r="G306" s="381" t="s">
        <v>299</v>
      </c>
      <c r="H306" s="482" t="str">
        <f>CALCULATE_FLOPS(J294:M294,J298:M298,M298,K298,H305)</f>
        <v>#N/A</v>
      </c>
      <c r="I306" s="419"/>
      <c r="J306" s="270"/>
      <c r="K306" s="270"/>
      <c r="L306" s="271"/>
      <c r="M306" s="271"/>
      <c r="N306" s="271"/>
      <c r="O306" s="270"/>
      <c r="P306" s="273"/>
      <c r="Q306" s="305"/>
    </row>
    <row r="307">
      <c r="E307" s="266"/>
      <c r="F307" s="277"/>
      <c r="G307" s="388" t="s">
        <v>288</v>
      </c>
      <c r="H307" s="421" t="str">
        <f>COMPUTE_TIME_MS(H306, H305)</f>
        <v>#N/A</v>
      </c>
      <c r="I307" s="390"/>
      <c r="J307" s="391"/>
      <c r="K307" s="391"/>
      <c r="L307" s="392"/>
      <c r="M307" s="392"/>
      <c r="N307" s="392"/>
      <c r="O307" s="391"/>
      <c r="P307" s="393"/>
      <c r="Q307" s="222"/>
    </row>
    <row r="308">
      <c r="E308" s="266"/>
      <c r="F308" s="384" t="s">
        <v>289</v>
      </c>
      <c r="G308" s="381" t="s">
        <v>290</v>
      </c>
      <c r="H308" s="440">
        <f>IF(Q291,0,P294)+IF(Q295,0,P298)+IF(Q299,0,P302)</f>
        <v>32</v>
      </c>
      <c r="I308" s="270"/>
      <c r="J308" s="270"/>
      <c r="K308" s="270"/>
      <c r="L308" s="271"/>
      <c r="M308" s="271"/>
      <c r="N308" s="271"/>
      <c r="O308" s="270"/>
      <c r="P308" s="273"/>
      <c r="Q308" s="305"/>
    </row>
    <row r="309">
      <c r="E309" s="277"/>
      <c r="F309" s="277"/>
      <c r="G309" s="395" t="s">
        <v>291</v>
      </c>
      <c r="H309" s="430">
        <f>HBM_TIME_MS(H308)</f>
        <v>0.01068010936</v>
      </c>
      <c r="I309" s="391"/>
      <c r="J309" s="391"/>
      <c r="K309" s="391"/>
      <c r="L309" s="392"/>
      <c r="M309" s="392"/>
      <c r="N309" s="392"/>
      <c r="O309" s="391"/>
      <c r="P309" s="393"/>
      <c r="Q309" s="222"/>
    </row>
    <row r="310">
      <c r="E310" s="258" t="s">
        <v>310</v>
      </c>
      <c r="F310" s="483" t="s">
        <v>311</v>
      </c>
      <c r="G310" s="350"/>
      <c r="H310" s="484" t="s">
        <v>312</v>
      </c>
      <c r="I310" s="374"/>
      <c r="J310" s="485"/>
      <c r="K310" s="485"/>
      <c r="L310" s="485"/>
      <c r="M310" s="372"/>
      <c r="N310" s="374"/>
      <c r="O310" s="485"/>
      <c r="P310" s="377"/>
      <c r="Q310" s="485"/>
    </row>
    <row r="311">
      <c r="E311" s="266"/>
      <c r="F311" s="259" t="s">
        <v>259</v>
      </c>
      <c r="G311" s="260"/>
      <c r="H311" s="261" t="s">
        <v>238</v>
      </c>
      <c r="I311" s="261" t="s">
        <v>239</v>
      </c>
      <c r="J311" s="262" t="s">
        <v>40</v>
      </c>
      <c r="K311" s="262" t="s">
        <v>38</v>
      </c>
      <c r="L311" s="262" t="s">
        <v>154</v>
      </c>
      <c r="M311" s="425" t="s">
        <v>145</v>
      </c>
      <c r="N311" s="261" t="s">
        <v>240</v>
      </c>
      <c r="O311" s="263" t="str">
        <f>EXTRACT_ACTIVATION_DTYPE(PARAMS("attn_proj_dtype"))</f>
        <v>fp8</v>
      </c>
      <c r="P311" s="276"/>
      <c r="Q311" s="263"/>
    </row>
    <row r="312">
      <c r="E312" s="266"/>
      <c r="F312" s="267"/>
      <c r="G312" s="268"/>
      <c r="H312" s="269" t="s">
        <v>242</v>
      </c>
      <c r="I312" s="270" t="s">
        <v>239</v>
      </c>
      <c r="J312" s="271">
        <f t="shared" ref="J312:M312" si="62">PARAMS(J311)</f>
        <v>4096</v>
      </c>
      <c r="K312" s="270">
        <f t="shared" si="62"/>
        <v>1</v>
      </c>
      <c r="L312" s="270">
        <f t="shared" si="62"/>
        <v>128</v>
      </c>
      <c r="M312" s="270">
        <f t="shared" si="62"/>
        <v>512</v>
      </c>
      <c r="N312" s="270" t="s">
        <v>240</v>
      </c>
      <c r="O312" s="272"/>
      <c r="P312" s="273">
        <f>SIZEOF_IN_MIB(J312:M312, $O311)</f>
        <v>256</v>
      </c>
      <c r="Q312" s="272"/>
    </row>
    <row r="313">
      <c r="E313" s="266"/>
      <c r="F313" s="267"/>
      <c r="G313" s="268"/>
      <c r="H313" s="274" t="s">
        <v>244</v>
      </c>
      <c r="I313" s="274" t="s">
        <v>239</v>
      </c>
      <c r="J313" s="262" t="s">
        <v>143</v>
      </c>
      <c r="K313" s="262"/>
      <c r="L313" s="262"/>
      <c r="M313" s="274"/>
      <c r="N313" s="274" t="s">
        <v>240</v>
      </c>
      <c r="O313" s="275"/>
      <c r="P313" s="276"/>
      <c r="Q313" s="275"/>
    </row>
    <row r="314">
      <c r="E314" s="266"/>
      <c r="F314" s="267"/>
      <c r="G314" s="268"/>
      <c r="H314" s="269" t="s">
        <v>246</v>
      </c>
      <c r="I314" s="271" t="s">
        <v>239</v>
      </c>
      <c r="J314" s="271">
        <f t="shared" ref="J314:M314" si="63">J312/SHARDING(J313)</f>
        <v>256</v>
      </c>
      <c r="K314" s="271">
        <f t="shared" si="63"/>
        <v>1</v>
      </c>
      <c r="L314" s="271">
        <f t="shared" si="63"/>
        <v>128</v>
      </c>
      <c r="M314" s="271">
        <f t="shared" si="63"/>
        <v>512</v>
      </c>
      <c r="N314" s="271" t="s">
        <v>240</v>
      </c>
      <c r="O314" s="280"/>
      <c r="P314" s="273">
        <f>SIZEOF_IN_MIB(J314:M314, $O311)</f>
        <v>16</v>
      </c>
      <c r="Q314" s="280"/>
    </row>
    <row r="315">
      <c r="E315" s="266"/>
      <c r="F315" s="278"/>
      <c r="G315" s="279"/>
      <c r="H315" s="262" t="s">
        <v>262</v>
      </c>
      <c r="I315" s="274"/>
      <c r="J315" s="262" t="s">
        <v>32</v>
      </c>
      <c r="K315" s="262"/>
      <c r="L315" s="262"/>
      <c r="M315" s="425"/>
      <c r="N315" s="274"/>
      <c r="O315" s="262"/>
      <c r="P315" s="276"/>
      <c r="Q315" s="262"/>
    </row>
    <row r="316">
      <c r="E316" s="266"/>
      <c r="F316" s="352" t="s">
        <v>277</v>
      </c>
      <c r="G316" s="486" t="s">
        <v>33</v>
      </c>
      <c r="H316" s="314"/>
      <c r="I316" s="487"/>
      <c r="J316" s="270"/>
      <c r="K316" s="269"/>
      <c r="L316" s="269"/>
      <c r="M316" s="488"/>
      <c r="N316" s="271"/>
      <c r="O316" s="399"/>
      <c r="P316" s="273"/>
      <c r="Q316" s="399"/>
    </row>
    <row r="317">
      <c r="E317" s="266"/>
      <c r="F317" s="358" t="s">
        <v>278</v>
      </c>
      <c r="G317" s="489" t="s">
        <v>264</v>
      </c>
      <c r="H317" s="490">
        <f>HW_SPEC("# of TensorCore per Chip")</f>
        <v>2</v>
      </c>
      <c r="J317" s="261"/>
      <c r="K317" s="274"/>
      <c r="L317" s="274"/>
      <c r="M317" s="274"/>
      <c r="N317" s="274"/>
      <c r="O317" s="275"/>
      <c r="P317" s="276"/>
      <c r="Q317" s="275"/>
    </row>
    <row r="318">
      <c r="E318" s="266"/>
      <c r="F318" s="266"/>
      <c r="G318" s="491" t="s">
        <v>265</v>
      </c>
      <c r="H318" s="321">
        <f>P314*(H317-1)</f>
        <v>16</v>
      </c>
      <c r="J318" s="270"/>
      <c r="K318" s="270"/>
      <c r="L318" s="271"/>
      <c r="M318" s="271"/>
      <c r="N318" s="271"/>
      <c r="O318" s="272"/>
      <c r="P318" s="273"/>
      <c r="Q318" s="272"/>
    </row>
    <row r="319">
      <c r="E319" s="266"/>
      <c r="F319" s="266"/>
      <c r="G319" s="489" t="s">
        <v>266</v>
      </c>
      <c r="H319" s="316">
        <f>H318*H317</f>
        <v>32</v>
      </c>
      <c r="J319" s="261"/>
      <c r="K319" s="274"/>
      <c r="L319" s="274"/>
      <c r="M319" s="274"/>
      <c r="N319" s="274"/>
      <c r="O319" s="241"/>
      <c r="P319" s="276"/>
      <c r="Q319" s="241"/>
    </row>
    <row r="320">
      <c r="E320" s="266"/>
      <c r="F320" s="277"/>
      <c r="G320" s="491" t="s">
        <v>269</v>
      </c>
      <c r="H320" s="492">
        <f>ALL_GATHER_CORE2CORE_TIME_MS(H319)</f>
        <v>0.02604166667</v>
      </c>
      <c r="J320" s="269"/>
      <c r="K320" s="269"/>
      <c r="L320" s="269"/>
      <c r="M320" s="269"/>
      <c r="N320" s="271"/>
      <c r="O320" s="399"/>
      <c r="P320" s="273"/>
      <c r="Q320" s="399"/>
    </row>
    <row r="321">
      <c r="E321" s="266"/>
      <c r="F321" s="413" t="s">
        <v>298</v>
      </c>
      <c r="G321" s="493">
        <f>H320</f>
        <v>0.02604166667</v>
      </c>
      <c r="H321" s="494"/>
      <c r="I321" s="331"/>
      <c r="J321" s="274"/>
      <c r="K321" s="274"/>
      <c r="L321" s="274"/>
      <c r="M321" s="274"/>
      <c r="N321" s="274"/>
      <c r="O321" s="495"/>
      <c r="P321" s="276"/>
      <c r="Q321" s="241"/>
    </row>
    <row r="322">
      <c r="E322" s="266"/>
      <c r="F322" s="496"/>
      <c r="G322" s="497"/>
      <c r="H322" s="498"/>
      <c r="I322" s="391"/>
      <c r="J322" s="391"/>
      <c r="K322" s="391"/>
      <c r="L322" s="392"/>
      <c r="M322" s="392"/>
      <c r="N322" s="392"/>
      <c r="O322" s="499"/>
      <c r="P322" s="393"/>
      <c r="Q322" s="305"/>
    </row>
    <row r="323">
      <c r="E323" s="266"/>
      <c r="F323" s="500" t="s">
        <v>280</v>
      </c>
      <c r="G323" s="501" t="s">
        <v>281</v>
      </c>
      <c r="H323" s="502"/>
      <c r="I323" s="374"/>
      <c r="J323" s="374"/>
      <c r="K323" s="374"/>
      <c r="L323" s="375"/>
      <c r="M323" s="375"/>
      <c r="N323" s="375"/>
      <c r="O323" s="503"/>
      <c r="P323" s="377"/>
      <c r="Q323" s="504"/>
    </row>
    <row r="324">
      <c r="E324" s="277"/>
      <c r="F324" s="500" t="s">
        <v>298</v>
      </c>
      <c r="G324" s="505">
        <f>IF(G323=F310,G321,0)</f>
        <v>0</v>
      </c>
      <c r="H324" s="502"/>
      <c r="I324" s="374"/>
      <c r="J324" s="374"/>
      <c r="K324" s="374"/>
      <c r="L324" s="375"/>
      <c r="M324" s="375"/>
      <c r="N324" s="375"/>
      <c r="O324" s="374"/>
      <c r="P324" s="377"/>
      <c r="Q324" s="504"/>
    </row>
    <row r="325">
      <c r="E325" s="258" t="s">
        <v>313</v>
      </c>
      <c r="F325" s="282" t="s">
        <v>249</v>
      </c>
      <c r="G325" s="260"/>
      <c r="H325" s="261" t="s">
        <v>238</v>
      </c>
      <c r="I325" s="261" t="s">
        <v>239</v>
      </c>
      <c r="J325" s="262" t="s">
        <v>40</v>
      </c>
      <c r="K325" s="262" t="s">
        <v>38</v>
      </c>
      <c r="L325" s="425" t="s">
        <v>154</v>
      </c>
      <c r="M325" s="425" t="s">
        <v>148</v>
      </c>
      <c r="N325" s="261" t="s">
        <v>240</v>
      </c>
      <c r="O325" s="263" t="str">
        <f>EXTRACT_ACTIVATION_DTYPE(PARAMS("attn_proj_dtype"))</f>
        <v>fp8</v>
      </c>
      <c r="P325" s="276"/>
      <c r="Q325" s="263" t="b">
        <v>0</v>
      </c>
    </row>
    <row r="326">
      <c r="E326" s="266"/>
      <c r="F326" s="267"/>
      <c r="G326" s="268"/>
      <c r="H326" s="269" t="s">
        <v>242</v>
      </c>
      <c r="I326" s="270" t="s">
        <v>239</v>
      </c>
      <c r="J326" s="271">
        <f t="shared" ref="J326:M326" si="64">PARAMS(J325)</f>
        <v>4096</v>
      </c>
      <c r="K326" s="270">
        <f t="shared" si="64"/>
        <v>1</v>
      </c>
      <c r="L326" s="270">
        <f t="shared" si="64"/>
        <v>128</v>
      </c>
      <c r="M326" s="270">
        <f t="shared" si="64"/>
        <v>128</v>
      </c>
      <c r="N326" s="270" t="s">
        <v>240</v>
      </c>
      <c r="O326" s="272"/>
      <c r="P326" s="273">
        <f>SIZEOF_IN_MIB(J326:M326, $O325)</f>
        <v>64</v>
      </c>
      <c r="Q326" s="272"/>
    </row>
    <row r="327">
      <c r="E327" s="266"/>
      <c r="F327" s="267"/>
      <c r="G327" s="268"/>
      <c r="H327" s="274" t="s">
        <v>244</v>
      </c>
      <c r="I327" s="274" t="s">
        <v>239</v>
      </c>
      <c r="J327" s="262" t="s">
        <v>143</v>
      </c>
      <c r="K327" s="262"/>
      <c r="L327" s="262"/>
      <c r="M327" s="274"/>
      <c r="N327" s="274" t="s">
        <v>240</v>
      </c>
      <c r="O327" s="275"/>
      <c r="P327" s="276"/>
      <c r="Q327" s="275"/>
    </row>
    <row r="328">
      <c r="E328" s="266"/>
      <c r="F328" s="278"/>
      <c r="G328" s="279"/>
      <c r="H328" s="269" t="s">
        <v>246</v>
      </c>
      <c r="I328" s="271" t="s">
        <v>239</v>
      </c>
      <c r="J328" s="271">
        <f t="shared" ref="J328:M328" si="65">J326/SHARDING(J327)</f>
        <v>256</v>
      </c>
      <c r="K328" s="271">
        <f t="shared" si="65"/>
        <v>1</v>
      </c>
      <c r="L328" s="271">
        <f t="shared" si="65"/>
        <v>128</v>
      </c>
      <c r="M328" s="271">
        <f t="shared" si="65"/>
        <v>128</v>
      </c>
      <c r="N328" s="271" t="s">
        <v>240</v>
      </c>
      <c r="O328" s="280"/>
      <c r="P328" s="273">
        <f>SIZEOF_IN_MIB(J328:M328, $O325)</f>
        <v>4</v>
      </c>
      <c r="Q328" s="280"/>
    </row>
    <row r="329">
      <c r="E329" s="266"/>
      <c r="F329" s="259" t="s">
        <v>253</v>
      </c>
      <c r="G329" s="260"/>
      <c r="H329" s="274" t="s">
        <v>238</v>
      </c>
      <c r="I329" s="274" t="s">
        <v>239</v>
      </c>
      <c r="J329" s="261"/>
      <c r="K329" s="425" t="s">
        <v>154</v>
      </c>
      <c r="L329" s="425" t="s">
        <v>148</v>
      </c>
      <c r="M329" s="262" t="s">
        <v>125</v>
      </c>
      <c r="N329" s="274" t="s">
        <v>240</v>
      </c>
      <c r="O329" s="263" t="str">
        <f>EXTRACT_WEIGHT_DTYPE(PARAMS("attn_proj_dtype"))</f>
        <v>fp8</v>
      </c>
      <c r="P329" s="276"/>
      <c r="Q329" s="263" t="b">
        <v>0</v>
      </c>
    </row>
    <row r="330">
      <c r="E330" s="266"/>
      <c r="F330" s="267"/>
      <c r="G330" s="268"/>
      <c r="H330" s="269" t="s">
        <v>242</v>
      </c>
      <c r="I330" s="271" t="s">
        <v>239</v>
      </c>
      <c r="J330" s="270"/>
      <c r="K330" s="271">
        <f t="shared" ref="K330:M330" si="66">PARAMS(K329)</f>
        <v>128</v>
      </c>
      <c r="L330" s="271">
        <f t="shared" si="66"/>
        <v>128</v>
      </c>
      <c r="M330" s="271">
        <f t="shared" si="66"/>
        <v>7168</v>
      </c>
      <c r="N330" s="271" t="s">
        <v>240</v>
      </c>
      <c r="O330" s="272"/>
      <c r="P330" s="273">
        <f>SIZEOF_IN_MIB(J330:M330, $O329)</f>
        <v>112</v>
      </c>
      <c r="Q330" s="272"/>
    </row>
    <row r="331">
      <c r="E331" s="266"/>
      <c r="F331" s="267"/>
      <c r="G331" s="268"/>
      <c r="H331" s="274" t="s">
        <v>244</v>
      </c>
      <c r="I331" s="274" t="s">
        <v>239</v>
      </c>
      <c r="J331" s="261"/>
      <c r="K331" s="261"/>
      <c r="L331" s="274"/>
      <c r="M331" s="274"/>
      <c r="N331" s="274" t="s">
        <v>240</v>
      </c>
      <c r="O331" s="275"/>
      <c r="P331" s="276"/>
      <c r="Q331" s="275"/>
    </row>
    <row r="332">
      <c r="E332" s="266"/>
      <c r="F332" s="278"/>
      <c r="G332" s="279"/>
      <c r="H332" s="271" t="s">
        <v>246</v>
      </c>
      <c r="I332" s="271" t="s">
        <v>239</v>
      </c>
      <c r="J332" s="270"/>
      <c r="K332" s="271">
        <f t="shared" ref="K332:M332" si="67">K330/SHARDING(K331)</f>
        <v>128</v>
      </c>
      <c r="L332" s="271">
        <f t="shared" si="67"/>
        <v>128</v>
      </c>
      <c r="M332" s="271">
        <f t="shared" si="67"/>
        <v>7168</v>
      </c>
      <c r="N332" s="271" t="s">
        <v>240</v>
      </c>
      <c r="O332" s="280"/>
      <c r="P332" s="273">
        <f>SIZEOF_IN_MIB(J332:M332, $O329)</f>
        <v>112</v>
      </c>
      <c r="Q332" s="280"/>
    </row>
    <row r="333">
      <c r="E333" s="266"/>
      <c r="F333" s="259" t="s">
        <v>257</v>
      </c>
      <c r="G333" s="260"/>
      <c r="H333" s="274" t="s">
        <v>238</v>
      </c>
      <c r="I333" s="274" t="s">
        <v>239</v>
      </c>
      <c r="J333" s="261"/>
      <c r="K333" s="262" t="s">
        <v>40</v>
      </c>
      <c r="L333" s="262" t="s">
        <v>38</v>
      </c>
      <c r="M333" s="262" t="s">
        <v>125</v>
      </c>
      <c r="N333" s="274" t="s">
        <v>240</v>
      </c>
      <c r="O333" s="263" t="s">
        <v>82</v>
      </c>
      <c r="P333" s="276"/>
      <c r="Q333" s="263" t="b">
        <v>0</v>
      </c>
    </row>
    <row r="334">
      <c r="E334" s="266"/>
      <c r="F334" s="267"/>
      <c r="G334" s="268"/>
      <c r="H334" s="269" t="s">
        <v>242</v>
      </c>
      <c r="I334" s="271" t="s">
        <v>239</v>
      </c>
      <c r="J334" s="270"/>
      <c r="K334" s="271">
        <f t="shared" ref="K334:M334" si="68">PARAMS(K333)</f>
        <v>4096</v>
      </c>
      <c r="L334" s="271">
        <f t="shared" si="68"/>
        <v>1</v>
      </c>
      <c r="M334" s="271">
        <f t="shared" si="68"/>
        <v>7168</v>
      </c>
      <c r="N334" s="271" t="s">
        <v>240</v>
      </c>
      <c r="O334" s="272"/>
      <c r="P334" s="273">
        <f>SIZEOF_IN_MIB(K334:M334, $O333)</f>
        <v>56</v>
      </c>
      <c r="Q334" s="272"/>
    </row>
    <row r="335">
      <c r="E335" s="266"/>
      <c r="F335" s="267"/>
      <c r="G335" s="268"/>
      <c r="H335" s="274" t="s">
        <v>244</v>
      </c>
      <c r="I335" s="274" t="s">
        <v>239</v>
      </c>
      <c r="J335" s="261"/>
      <c r="K335" s="262" t="s">
        <v>143</v>
      </c>
      <c r="L335" s="262"/>
      <c r="M335" s="274"/>
      <c r="N335" s="274" t="s">
        <v>240</v>
      </c>
      <c r="O335" s="275"/>
      <c r="P335" s="276"/>
      <c r="Q335" s="275"/>
    </row>
    <row r="336">
      <c r="E336" s="266"/>
      <c r="F336" s="278"/>
      <c r="G336" s="279"/>
      <c r="H336" s="271" t="s">
        <v>246</v>
      </c>
      <c r="I336" s="271" t="s">
        <v>239</v>
      </c>
      <c r="J336" s="271"/>
      <c r="K336" s="271">
        <f t="shared" ref="K336:M336" si="69">K334/SHARDING(K335)</f>
        <v>256</v>
      </c>
      <c r="L336" s="271">
        <f t="shared" si="69"/>
        <v>1</v>
      </c>
      <c r="M336" s="271">
        <f t="shared" si="69"/>
        <v>7168</v>
      </c>
      <c r="N336" s="271" t="s">
        <v>240</v>
      </c>
      <c r="O336" s="280"/>
      <c r="P336" s="273">
        <f>SIZEOF_IN_MIB(K336:M336, $O333)</f>
        <v>3.5</v>
      </c>
      <c r="Q336" s="280"/>
    </row>
    <row r="337">
      <c r="E337" s="266"/>
      <c r="F337" s="400" t="s">
        <v>293</v>
      </c>
      <c r="G337" s="349" t="s">
        <v>314</v>
      </c>
      <c r="H337" s="350"/>
      <c r="I337" s="308"/>
      <c r="J337" s="506" t="s">
        <v>315</v>
      </c>
      <c r="K337" s="308"/>
      <c r="L337" s="309"/>
      <c r="M337" s="309"/>
      <c r="N337" s="309"/>
      <c r="O337" s="308"/>
      <c r="P337" s="310"/>
      <c r="Q337" s="308"/>
    </row>
    <row r="338">
      <c r="E338" s="266"/>
      <c r="F338" s="266"/>
      <c r="G338" s="352" t="s">
        <v>277</v>
      </c>
      <c r="H338" s="507" t="s">
        <v>33</v>
      </c>
      <c r="I338" s="408"/>
      <c r="J338" s="487"/>
      <c r="K338" s="313"/>
      <c r="L338" s="314"/>
      <c r="M338" s="314"/>
      <c r="N338" s="314"/>
      <c r="O338" s="313"/>
      <c r="P338" s="315"/>
      <c r="Q338" s="313"/>
    </row>
    <row r="339">
      <c r="E339" s="266"/>
      <c r="F339" s="266"/>
      <c r="G339" s="358" t="s">
        <v>278</v>
      </c>
      <c r="H339" s="508" t="s">
        <v>316</v>
      </c>
      <c r="I339" s="405"/>
      <c r="J339" s="490">
        <f>SHARDING(H338)</f>
        <v>16</v>
      </c>
      <c r="K339" s="317"/>
      <c r="L339" s="318"/>
      <c r="M339" s="318"/>
      <c r="N339" s="318"/>
      <c r="O339" s="317"/>
      <c r="P339" s="319"/>
      <c r="Q339" s="317"/>
    </row>
    <row r="340">
      <c r="E340" s="266"/>
      <c r="F340" s="266"/>
      <c r="G340" s="266"/>
      <c r="H340" s="407" t="s">
        <v>265</v>
      </c>
      <c r="I340" s="408"/>
      <c r="J340" s="321">
        <f>P328 * (J339-1)</f>
        <v>60</v>
      </c>
      <c r="K340" s="313"/>
      <c r="L340" s="314"/>
      <c r="M340" s="314"/>
      <c r="N340" s="314"/>
      <c r="O340" s="313"/>
      <c r="P340" s="315"/>
      <c r="Q340" s="313"/>
    </row>
    <row r="341">
      <c r="E341" s="266"/>
      <c r="F341" s="266"/>
      <c r="G341" s="266"/>
      <c r="H341" s="411" t="s">
        <v>266</v>
      </c>
      <c r="I341" s="405"/>
      <c r="J341" s="316">
        <f>J340*J339</f>
        <v>960</v>
      </c>
      <c r="K341" s="317"/>
      <c r="L341" s="318"/>
      <c r="M341" s="318"/>
      <c r="N341" s="318"/>
      <c r="O341" s="317"/>
      <c r="P341" s="319"/>
      <c r="Q341" s="317"/>
    </row>
    <row r="342">
      <c r="E342" s="266"/>
      <c r="F342" s="266"/>
      <c r="G342" s="277"/>
      <c r="H342" s="407" t="s">
        <v>269</v>
      </c>
      <c r="I342" s="408"/>
      <c r="J342" s="492">
        <f>ALL_GATHER_CORE2CORE_TIME_MS(J341)</f>
        <v>0.78125</v>
      </c>
      <c r="K342" s="313"/>
      <c r="L342" s="314"/>
      <c r="M342" s="314"/>
      <c r="N342" s="314"/>
      <c r="O342" s="313"/>
      <c r="P342" s="315"/>
      <c r="Q342" s="313"/>
    </row>
    <row r="343">
      <c r="E343" s="266"/>
      <c r="F343" s="266"/>
      <c r="G343" s="413" t="s">
        <v>298</v>
      </c>
      <c r="H343" s="509">
        <f>J342</f>
        <v>0.78125</v>
      </c>
      <c r="I343" s="494"/>
      <c r="J343" s="330"/>
      <c r="K343" s="330"/>
      <c r="L343" s="331"/>
      <c r="M343" s="331"/>
      <c r="N343" s="331"/>
      <c r="O343" s="330"/>
      <c r="P343" s="406"/>
      <c r="Q343" s="317"/>
    </row>
    <row r="344">
      <c r="E344" s="266"/>
      <c r="F344" s="266"/>
      <c r="G344" s="385"/>
      <c r="H344" s="271"/>
      <c r="I344" s="419"/>
      <c r="J344" s="270"/>
      <c r="K344" s="270"/>
      <c r="L344" s="271"/>
      <c r="M344" s="271"/>
      <c r="N344" s="271"/>
      <c r="O344" s="270"/>
      <c r="P344" s="510"/>
      <c r="Q344" s="305"/>
    </row>
    <row r="345">
      <c r="E345" s="266"/>
      <c r="F345" s="266"/>
      <c r="G345" s="511" t="s">
        <v>280</v>
      </c>
      <c r="H345" s="512" t="s">
        <v>281</v>
      </c>
      <c r="I345" s="513"/>
      <c r="J345" s="374"/>
      <c r="K345" s="374"/>
      <c r="L345" s="375"/>
      <c r="M345" s="375"/>
      <c r="N345" s="375"/>
      <c r="O345" s="374"/>
      <c r="P345" s="514"/>
      <c r="Q345" s="504"/>
    </row>
    <row r="346">
      <c r="E346" s="266"/>
      <c r="F346" s="277"/>
      <c r="G346" s="511" t="s">
        <v>298</v>
      </c>
      <c r="H346" s="515">
        <f>IF(G337=H345,H343,0)</f>
        <v>0</v>
      </c>
      <c r="I346" s="513"/>
      <c r="J346" s="374"/>
      <c r="K346" s="374"/>
      <c r="L346" s="375"/>
      <c r="M346" s="375"/>
      <c r="N346" s="375"/>
      <c r="O346" s="374"/>
      <c r="P346" s="514"/>
      <c r="Q346" s="504"/>
    </row>
    <row r="347">
      <c r="E347" s="266"/>
      <c r="F347" s="384" t="s">
        <v>285</v>
      </c>
      <c r="G347" s="385" t="s">
        <v>286</v>
      </c>
      <c r="H347" s="274" t="str">
        <f>VLOOKUP(O325&amp;","&amp;O329,$T$3:$W$12,4, FALSE)</f>
        <v>fp8</v>
      </c>
      <c r="I347" s="418"/>
      <c r="J347" s="261"/>
      <c r="K347" s="261"/>
      <c r="L347" s="274"/>
      <c r="M347" s="274"/>
      <c r="N347" s="274"/>
      <c r="O347" s="261"/>
      <c r="P347" s="264"/>
      <c r="Q347" s="222"/>
    </row>
    <row r="348">
      <c r="E348" s="266"/>
      <c r="F348" s="266"/>
      <c r="G348" s="381" t="s">
        <v>299</v>
      </c>
      <c r="H348" s="482" t="str">
        <f>CALCULATE_FLOPS(J328:M328,J332:M332,K332:L332,1,H347)</f>
        <v>#N/A</v>
      </c>
      <c r="I348" s="516" t="s">
        <v>317</v>
      </c>
      <c r="J348" s="270"/>
      <c r="K348" s="270"/>
      <c r="L348" s="271"/>
      <c r="M348" s="271"/>
      <c r="N348" s="271"/>
      <c r="O348" s="270"/>
      <c r="P348" s="510"/>
      <c r="Q348" s="305"/>
    </row>
    <row r="349">
      <c r="E349" s="266"/>
      <c r="F349" s="277"/>
      <c r="G349" s="388" t="s">
        <v>288</v>
      </c>
      <c r="H349" s="517" t="str">
        <f>COMPUTE_TIME_MS(H348, H347)</f>
        <v>#N/A</v>
      </c>
      <c r="I349" s="390"/>
      <c r="J349" s="391"/>
      <c r="K349" s="391"/>
      <c r="L349" s="392"/>
      <c r="M349" s="392"/>
      <c r="N349" s="392"/>
      <c r="O349" s="391"/>
      <c r="P349" s="518"/>
      <c r="Q349" s="222"/>
    </row>
    <row r="350">
      <c r="E350" s="266"/>
      <c r="F350" s="384" t="s">
        <v>289</v>
      </c>
      <c r="G350" s="381" t="s">
        <v>290</v>
      </c>
      <c r="H350" s="440">
        <f>IF(Q325,0,P328)+IF(Q329,0,P332)+IF(Q333,0,P336)</f>
        <v>119.5</v>
      </c>
      <c r="I350" s="270"/>
      <c r="J350" s="270"/>
      <c r="K350" s="270"/>
      <c r="L350" s="271"/>
      <c r="M350" s="271"/>
      <c r="N350" s="271"/>
      <c r="O350" s="270"/>
      <c r="P350" s="510"/>
      <c r="Q350" s="305"/>
    </row>
    <row r="351">
      <c r="E351" s="277"/>
      <c r="F351" s="277"/>
      <c r="G351" s="395" t="s">
        <v>291</v>
      </c>
      <c r="H351" s="479">
        <f>HBM_TIME_MS(H350)</f>
        <v>0.03988353341</v>
      </c>
      <c r="I351" s="391"/>
      <c r="J351" s="391"/>
      <c r="K351" s="391"/>
      <c r="L351" s="392"/>
      <c r="M351" s="392"/>
      <c r="N351" s="392"/>
      <c r="O351" s="391"/>
      <c r="P351" s="518"/>
      <c r="Q351" s="172"/>
    </row>
    <row r="355">
      <c r="E355" s="204" t="s">
        <v>318</v>
      </c>
    </row>
    <row r="356">
      <c r="E356" s="249" t="s">
        <v>229</v>
      </c>
      <c r="F356" s="519" t="s">
        <v>230</v>
      </c>
      <c r="G356" s="251"/>
      <c r="H356" s="520"/>
      <c r="I356" s="250" t="s">
        <v>231</v>
      </c>
      <c r="J356" s="521"/>
      <c r="K356" s="521"/>
      <c r="L356" s="521"/>
      <c r="M356" s="521"/>
      <c r="N356" s="520"/>
      <c r="O356" s="253" t="s">
        <v>232</v>
      </c>
      <c r="P356" s="253" t="s">
        <v>319</v>
      </c>
      <c r="Q356" s="255" t="s">
        <v>234</v>
      </c>
    </row>
    <row r="357">
      <c r="E357" s="258" t="s">
        <v>320</v>
      </c>
      <c r="F357" s="522" t="s">
        <v>293</v>
      </c>
      <c r="G357" s="523" t="s">
        <v>54</v>
      </c>
      <c r="H357" s="524" t="s">
        <v>321</v>
      </c>
      <c r="I357" s="374"/>
      <c r="J357" s="374"/>
      <c r="K357" s="485"/>
      <c r="L357" s="485"/>
      <c r="M357" s="525"/>
      <c r="N357" s="374"/>
      <c r="O357" s="485"/>
      <c r="P357" s="374"/>
      <c r="Q357" s="485"/>
    </row>
    <row r="358">
      <c r="E358" s="266"/>
      <c r="F358" s="266"/>
      <c r="G358" s="297" t="s">
        <v>259</v>
      </c>
      <c r="H358" s="463" t="s">
        <v>238</v>
      </c>
      <c r="I358" s="261" t="s">
        <v>239</v>
      </c>
      <c r="J358" s="261"/>
      <c r="K358" s="262" t="s">
        <v>40</v>
      </c>
      <c r="L358" s="262" t="s">
        <v>159</v>
      </c>
      <c r="M358" s="283" t="s">
        <v>125</v>
      </c>
      <c r="N358" s="261" t="s">
        <v>240</v>
      </c>
      <c r="O358" s="263" t="str">
        <f>PARAMS("expert_dispatch_dtype")</f>
        <v>fp8</v>
      </c>
      <c r="P358" s="261"/>
      <c r="Q358" s="263"/>
    </row>
    <row r="359">
      <c r="E359" s="266"/>
      <c r="F359" s="266"/>
      <c r="G359" s="266"/>
      <c r="H359" s="304" t="s">
        <v>242</v>
      </c>
      <c r="I359" s="270" t="s">
        <v>239</v>
      </c>
      <c r="J359" s="271"/>
      <c r="K359" s="270">
        <f t="shared" ref="K359:M359" si="70">PARAMS(K358)</f>
        <v>4096</v>
      </c>
      <c r="L359" s="270">
        <f t="shared" si="70"/>
        <v>8</v>
      </c>
      <c r="M359" s="270">
        <f t="shared" si="70"/>
        <v>7168</v>
      </c>
      <c r="N359" s="270" t="s">
        <v>240</v>
      </c>
      <c r="O359" s="272"/>
      <c r="P359" s="440">
        <f>SIZEOF_IN_MIB(J359:M359, O358)</f>
        <v>224</v>
      </c>
      <c r="Q359" s="272"/>
    </row>
    <row r="360">
      <c r="E360" s="266"/>
      <c r="F360" s="266"/>
      <c r="G360" s="266"/>
      <c r="H360" s="302" t="s">
        <v>260</v>
      </c>
      <c r="I360" s="274" t="s">
        <v>239</v>
      </c>
      <c r="J360" s="261"/>
      <c r="K360" s="262" t="s">
        <v>143</v>
      </c>
      <c r="L360" s="262"/>
      <c r="M360" s="262"/>
      <c r="N360" s="274" t="s">
        <v>240</v>
      </c>
      <c r="O360" s="275"/>
      <c r="P360" s="303"/>
      <c r="Q360" s="275"/>
    </row>
    <row r="361">
      <c r="E361" s="266"/>
      <c r="F361" s="266"/>
      <c r="G361" s="266"/>
      <c r="H361" s="304" t="s">
        <v>261</v>
      </c>
      <c r="I361" s="271" t="s">
        <v>239</v>
      </c>
      <c r="J361" s="270"/>
      <c r="K361" s="271">
        <f t="shared" ref="K361:M361" si="71">K359/SHARDING(K360)</f>
        <v>256</v>
      </c>
      <c r="L361" s="271">
        <f t="shared" si="71"/>
        <v>8</v>
      </c>
      <c r="M361" s="271">
        <f t="shared" si="71"/>
        <v>7168</v>
      </c>
      <c r="N361" s="269" t="s">
        <v>240</v>
      </c>
      <c r="O361" s="272"/>
      <c r="P361" s="440"/>
      <c r="Q361" s="272"/>
    </row>
    <row r="362">
      <c r="E362" s="266"/>
      <c r="F362" s="266"/>
      <c r="G362" s="277"/>
      <c r="H362" s="302" t="s">
        <v>262</v>
      </c>
      <c r="I362" s="274" t="s">
        <v>239</v>
      </c>
      <c r="J362" s="261"/>
      <c r="K362" s="262" t="s">
        <v>143</v>
      </c>
      <c r="L362" s="262"/>
      <c r="M362" s="262"/>
      <c r="N362" s="274" t="s">
        <v>240</v>
      </c>
      <c r="O362" s="241"/>
      <c r="P362" s="303">
        <f>SIZEOF_IN_MIB(J361:M361, O358)</f>
        <v>14</v>
      </c>
      <c r="Q362" s="241"/>
    </row>
    <row r="363">
      <c r="E363" s="266"/>
      <c r="F363" s="266"/>
      <c r="G363" s="526" t="s">
        <v>564</v>
      </c>
      <c r="H363" s="645">
        <f>P359</f>
        <v>224</v>
      </c>
      <c r="I363" s="305"/>
      <c r="J363" s="305"/>
      <c r="K363" s="305"/>
      <c r="L363" s="305"/>
      <c r="M363" s="305"/>
      <c r="N363" s="305"/>
      <c r="O363" s="305"/>
      <c r="P363" s="528"/>
      <c r="Q363" s="305"/>
    </row>
    <row r="364">
      <c r="E364" s="266"/>
      <c r="F364" s="266"/>
      <c r="G364" s="531" t="s">
        <v>565</v>
      </c>
      <c r="H364" s="799" t="str">
        <f>ALL2ALL_CHIP2CHIP_TIME_MS(H363)</f>
        <v>#N/A</v>
      </c>
      <c r="I364" s="222"/>
      <c r="J364" s="222"/>
      <c r="K364" s="222"/>
      <c r="L364" s="222"/>
      <c r="M364" s="222"/>
      <c r="N364" s="222"/>
      <c r="O364" s="222"/>
      <c r="P364" s="530"/>
      <c r="Q364" s="222"/>
    </row>
    <row r="365">
      <c r="E365" s="266"/>
      <c r="F365" s="266"/>
      <c r="G365" s="533"/>
      <c r="H365" s="449"/>
      <c r="I365" s="271"/>
      <c r="J365" s="270"/>
      <c r="K365" s="269"/>
      <c r="L365" s="488"/>
      <c r="M365" s="269"/>
      <c r="N365" s="271"/>
      <c r="O365" s="269"/>
      <c r="P365" s="440"/>
      <c r="Q365" s="269"/>
    </row>
    <row r="366">
      <c r="E366" s="266"/>
      <c r="F366" s="266"/>
      <c r="G366" s="523" t="s">
        <v>325</v>
      </c>
      <c r="H366" s="535" t="s">
        <v>826</v>
      </c>
      <c r="I366" s="375"/>
      <c r="J366" s="374"/>
      <c r="K366" s="485"/>
      <c r="L366" s="372"/>
      <c r="M366" s="485"/>
      <c r="N366" s="375"/>
      <c r="O366" s="485"/>
      <c r="P366" s="536"/>
      <c r="Q366" s="485"/>
    </row>
    <row r="367">
      <c r="E367" s="266"/>
      <c r="F367" s="266"/>
      <c r="G367" s="297" t="s">
        <v>259</v>
      </c>
      <c r="H367" s="449" t="s">
        <v>238</v>
      </c>
      <c r="I367" s="271" t="s">
        <v>239</v>
      </c>
      <c r="J367" s="270"/>
      <c r="K367" s="269" t="s">
        <v>40</v>
      </c>
      <c r="L367" s="488" t="s">
        <v>38</v>
      </c>
      <c r="M367" s="269" t="s">
        <v>125</v>
      </c>
      <c r="N367" s="271" t="s">
        <v>240</v>
      </c>
      <c r="O367" s="399" t="str">
        <f>PARAMS("expert_dispatch_dtype")</f>
        <v>fp8</v>
      </c>
      <c r="P367" s="440"/>
      <c r="Q367" s="399"/>
    </row>
    <row r="368">
      <c r="E368" s="266"/>
      <c r="F368" s="266"/>
      <c r="G368" s="266"/>
      <c r="H368" s="302" t="s">
        <v>242</v>
      </c>
      <c r="I368" s="274" t="s">
        <v>239</v>
      </c>
      <c r="J368" s="261"/>
      <c r="K368" s="274">
        <f t="shared" ref="K368:M368" si="72">PARAMS(K367)</f>
        <v>4096</v>
      </c>
      <c r="L368" s="274">
        <f t="shared" si="72"/>
        <v>1</v>
      </c>
      <c r="M368" s="274">
        <f t="shared" si="72"/>
        <v>7168</v>
      </c>
      <c r="N368" s="274" t="s">
        <v>240</v>
      </c>
      <c r="O368" s="275"/>
      <c r="P368" s="303">
        <f>SIZEOF_IN_MIB(J368:M368, O367)</f>
        <v>28</v>
      </c>
      <c r="Q368" s="275"/>
    </row>
    <row r="369">
      <c r="E369" s="266"/>
      <c r="F369" s="266"/>
      <c r="G369" s="266"/>
      <c r="H369" s="304" t="s">
        <v>260</v>
      </c>
      <c r="I369" s="271" t="s">
        <v>239</v>
      </c>
      <c r="J369" s="270"/>
      <c r="K369" s="269" t="s">
        <v>143</v>
      </c>
      <c r="L369" s="269"/>
      <c r="M369" s="269"/>
      <c r="N369" s="271" t="s">
        <v>240</v>
      </c>
      <c r="O369" s="272"/>
      <c r="P369" s="440"/>
      <c r="Q369" s="272"/>
    </row>
    <row r="370">
      <c r="E370" s="266"/>
      <c r="F370" s="266"/>
      <c r="G370" s="266"/>
      <c r="H370" s="534" t="s">
        <v>246</v>
      </c>
      <c r="I370" s="274" t="s">
        <v>239</v>
      </c>
      <c r="J370" s="261"/>
      <c r="K370" s="274">
        <f t="shared" ref="K370:M370" si="73">K368/SHARDING(K369)</f>
        <v>256</v>
      </c>
      <c r="L370" s="274">
        <f t="shared" si="73"/>
        <v>1</v>
      </c>
      <c r="M370" s="274">
        <f t="shared" si="73"/>
        <v>7168</v>
      </c>
      <c r="N370" s="274" t="s">
        <v>240</v>
      </c>
      <c r="O370" s="275"/>
      <c r="P370" s="303">
        <f>SIZEOF_IN_MIB(J370:M370, O367)</f>
        <v>1.75</v>
      </c>
      <c r="Q370" s="241"/>
    </row>
    <row r="371">
      <c r="E371" s="266"/>
      <c r="F371" s="266"/>
      <c r="G371" s="277"/>
      <c r="H371" s="542" t="s">
        <v>262</v>
      </c>
      <c r="I371" s="271" t="s">
        <v>239</v>
      </c>
      <c r="J371" s="305"/>
      <c r="K371" s="305"/>
      <c r="L371" s="305"/>
      <c r="M371" s="269"/>
      <c r="N371" s="271" t="s">
        <v>240</v>
      </c>
      <c r="O371" s="280"/>
      <c r="P371" s="528"/>
      <c r="Q371" s="305"/>
    </row>
    <row r="372">
      <c r="E372" s="266"/>
      <c r="F372" s="266"/>
      <c r="G372" s="311" t="s">
        <v>264</v>
      </c>
      <c r="H372" s="800">
        <f>SHARDING(K369)*SHARDING(L369)</f>
        <v>16</v>
      </c>
      <c r="I372" s="222"/>
      <c r="J372" s="222"/>
      <c r="K372" s="222"/>
      <c r="L372" s="222"/>
      <c r="M372" s="222"/>
      <c r="N372" s="222"/>
      <c r="O372" s="222"/>
      <c r="P372" s="530"/>
      <c r="Q372" s="222"/>
    </row>
    <row r="373">
      <c r="E373" s="266"/>
      <c r="F373" s="266"/>
      <c r="G373" s="311" t="s">
        <v>265</v>
      </c>
      <c r="H373" s="321">
        <f>P370 * (H372-1)</f>
        <v>26.25</v>
      </c>
      <c r="I373" s="305"/>
      <c r="J373" s="305"/>
      <c r="K373" s="305"/>
      <c r="L373" s="305"/>
      <c r="M373" s="305"/>
      <c r="N373" s="305"/>
      <c r="O373" s="305"/>
      <c r="P373" s="528"/>
      <c r="Q373" s="305"/>
    </row>
    <row r="374">
      <c r="E374" s="266"/>
      <c r="F374" s="266"/>
      <c r="G374" s="320" t="s">
        <v>266</v>
      </c>
      <c r="H374" s="316">
        <f>H373*H372</f>
        <v>420</v>
      </c>
      <c r="I374" s="274"/>
      <c r="J374" s="261"/>
      <c r="K374" s="261"/>
      <c r="L374" s="262"/>
      <c r="M374" s="274"/>
      <c r="N374" s="274"/>
      <c r="O374" s="262"/>
      <c r="P374" s="303"/>
      <c r="Q374" s="262"/>
    </row>
    <row r="375">
      <c r="E375" s="266"/>
      <c r="F375" s="266"/>
      <c r="G375" s="322" t="s">
        <v>267</v>
      </c>
      <c r="H375" s="859" t="str">
        <f>IFS(H372=8,12,
H372=4,4,
H372=2,1,
H372=1,0,
TRUE,NA())</f>
        <v>#N/A</v>
      </c>
      <c r="I375" s="271"/>
      <c r="J375" s="270"/>
      <c r="K375" s="270"/>
      <c r="L375" s="269"/>
      <c r="M375" s="271"/>
      <c r="N375" s="271"/>
      <c r="O375" s="269"/>
      <c r="P375" s="440"/>
      <c r="Q375" s="269"/>
    </row>
    <row r="376">
      <c r="E376" s="266"/>
      <c r="F376" s="266"/>
      <c r="G376" s="198" t="s">
        <v>268</v>
      </c>
      <c r="H376" s="217">
        <v>1.0</v>
      </c>
      <c r="I376" s="274"/>
      <c r="J376" s="261"/>
      <c r="K376" s="261"/>
      <c r="L376" s="262"/>
      <c r="M376" s="274"/>
      <c r="N376" s="274"/>
      <c r="O376" s="262"/>
      <c r="P376" s="303"/>
      <c r="Q376" s="262"/>
    </row>
    <row r="377">
      <c r="E377" s="266"/>
      <c r="F377" s="266"/>
      <c r="G377" s="328" t="s">
        <v>269</v>
      </c>
      <c r="H377" s="540" t="str">
        <f>ALL_GATHER_CHIP2CHIP_TIME_MS2(H374 * H376, H375)</f>
        <v>#N/A</v>
      </c>
      <c r="I377" s="271"/>
      <c r="J377" s="270"/>
      <c r="K377" s="270"/>
      <c r="L377" s="269"/>
      <c r="M377" s="271"/>
      <c r="N377" s="271"/>
      <c r="O377" s="269"/>
      <c r="P377" s="440"/>
      <c r="Q377" s="269"/>
    </row>
    <row r="378">
      <c r="E378" s="266"/>
      <c r="F378" s="266"/>
      <c r="G378" s="533"/>
      <c r="H378" s="534"/>
      <c r="I378" s="274"/>
      <c r="J378" s="261"/>
      <c r="K378" s="262"/>
      <c r="L378" s="425"/>
      <c r="M378" s="262"/>
      <c r="N378" s="274"/>
      <c r="O378" s="262"/>
      <c r="P378" s="303"/>
      <c r="Q378" s="262"/>
    </row>
    <row r="379">
      <c r="E379" s="266"/>
      <c r="F379" s="266"/>
      <c r="G379" s="523" t="s">
        <v>53</v>
      </c>
      <c r="H379" s="524" t="s">
        <v>328</v>
      </c>
      <c r="I379" s="375"/>
      <c r="J379" s="374"/>
      <c r="K379" s="485"/>
      <c r="L379" s="372"/>
      <c r="M379" s="485"/>
      <c r="N379" s="375"/>
      <c r="O379" s="485"/>
      <c r="P379" s="536"/>
      <c r="Q379" s="485"/>
    </row>
    <row r="380">
      <c r="E380" s="266"/>
      <c r="F380" s="266"/>
      <c r="G380" s="541" t="s">
        <v>259</v>
      </c>
      <c r="H380" s="534" t="s">
        <v>238</v>
      </c>
      <c r="I380" s="274" t="s">
        <v>239</v>
      </c>
      <c r="J380" s="261"/>
      <c r="K380" s="262" t="s">
        <v>40</v>
      </c>
      <c r="L380" s="425" t="s">
        <v>38</v>
      </c>
      <c r="M380" s="262" t="s">
        <v>125</v>
      </c>
      <c r="N380" s="274" t="s">
        <v>240</v>
      </c>
      <c r="O380" s="263" t="str">
        <f>PARAMS("expert_dispatch_dtype")</f>
        <v>fp8</v>
      </c>
      <c r="P380" s="303"/>
      <c r="Q380" s="262"/>
    </row>
    <row r="381">
      <c r="E381" s="266"/>
      <c r="F381" s="266"/>
      <c r="G381" s="266"/>
      <c r="H381" s="304" t="s">
        <v>242</v>
      </c>
      <c r="I381" s="271" t="s">
        <v>239</v>
      </c>
      <c r="J381" s="270"/>
      <c r="K381" s="271">
        <f t="shared" ref="K381:M381" si="74">PARAMS(K380)</f>
        <v>4096</v>
      </c>
      <c r="L381" s="271">
        <f t="shared" si="74"/>
        <v>1</v>
      </c>
      <c r="M381" s="271">
        <f t="shared" si="74"/>
        <v>7168</v>
      </c>
      <c r="N381" s="271" t="s">
        <v>240</v>
      </c>
      <c r="O381" s="272"/>
      <c r="P381" s="440">
        <f>SIZEOF_IN_MIB(J381:M381, O380)</f>
        <v>28</v>
      </c>
      <c r="Q381" s="269"/>
    </row>
    <row r="382">
      <c r="E382" s="266"/>
      <c r="F382" s="266"/>
      <c r="G382" s="266"/>
      <c r="H382" s="302" t="s">
        <v>260</v>
      </c>
      <c r="I382" s="274" t="s">
        <v>239</v>
      </c>
      <c r="J382" s="261"/>
      <c r="K382" s="262" t="s">
        <v>143</v>
      </c>
      <c r="L382" s="262"/>
      <c r="M382" s="262"/>
      <c r="N382" s="274" t="s">
        <v>240</v>
      </c>
      <c r="O382" s="275"/>
      <c r="P382" s="303"/>
      <c r="Q382" s="262"/>
    </row>
    <row r="383">
      <c r="E383" s="266"/>
      <c r="F383" s="266"/>
      <c r="G383" s="266"/>
      <c r="H383" s="304" t="s">
        <v>261</v>
      </c>
      <c r="I383" s="271" t="s">
        <v>239</v>
      </c>
      <c r="J383" s="270"/>
      <c r="K383" s="271">
        <f t="shared" ref="K383:M383" si="75">K381/SHARDING(K382)</f>
        <v>256</v>
      </c>
      <c r="L383" s="271">
        <f t="shared" si="75"/>
        <v>1</v>
      </c>
      <c r="M383" s="271">
        <f t="shared" si="75"/>
        <v>7168</v>
      </c>
      <c r="N383" s="271" t="s">
        <v>240</v>
      </c>
      <c r="O383" s="272"/>
      <c r="P383" s="440">
        <f>SIZEOF_IN_MIB(J383:M383, O380)</f>
        <v>1.75</v>
      </c>
      <c r="Q383" s="269"/>
    </row>
    <row r="384">
      <c r="E384" s="266"/>
      <c r="F384" s="266"/>
      <c r="G384" s="277"/>
      <c r="H384" s="537" t="s">
        <v>262</v>
      </c>
      <c r="I384" s="274" t="s">
        <v>239</v>
      </c>
      <c r="J384" s="222"/>
      <c r="K384" s="222"/>
      <c r="L384" s="222"/>
      <c r="M384" s="262"/>
      <c r="N384" s="274" t="s">
        <v>240</v>
      </c>
      <c r="O384" s="241"/>
      <c r="P384" s="222"/>
      <c r="Q384" s="262"/>
    </row>
    <row r="385">
      <c r="E385" s="266"/>
      <c r="F385" s="266"/>
      <c r="G385" s="384" t="s">
        <v>329</v>
      </c>
      <c r="H385" s="542" t="s">
        <v>264</v>
      </c>
      <c r="I385" s="305"/>
      <c r="J385" s="336">
        <f>SHARDING(K382) * SHARDING(L382) / HW_SPEC("# of TensorCore per Chip")</f>
        <v>8</v>
      </c>
      <c r="K385" s="270"/>
      <c r="L385" s="269"/>
      <c r="M385" s="271"/>
      <c r="N385" s="271"/>
      <c r="O385" s="269"/>
      <c r="P385" s="440"/>
      <c r="Q385" s="269"/>
    </row>
    <row r="386">
      <c r="E386" s="266"/>
      <c r="F386" s="266"/>
      <c r="G386" s="266"/>
      <c r="H386" s="537" t="s">
        <v>265</v>
      </c>
      <c r="I386" s="222"/>
      <c r="J386" s="316">
        <f>P383 * (J385-1)</f>
        <v>12.25</v>
      </c>
      <c r="K386" s="261"/>
      <c r="L386" s="262"/>
      <c r="M386" s="274"/>
      <c r="N386" s="274"/>
      <c r="O386" s="262"/>
      <c r="P386" s="303"/>
      <c r="Q386" s="262"/>
    </row>
    <row r="387">
      <c r="E387" s="266"/>
      <c r="F387" s="266"/>
      <c r="G387" s="266"/>
      <c r="H387" s="336" t="s">
        <v>266</v>
      </c>
      <c r="I387" s="305"/>
      <c r="J387" s="321">
        <f>J386*J385</f>
        <v>98</v>
      </c>
      <c r="K387" s="270"/>
      <c r="L387" s="269"/>
      <c r="M387" s="271"/>
      <c r="N387" s="271"/>
      <c r="O387" s="269"/>
      <c r="P387" s="440"/>
      <c r="Q387" s="269"/>
    </row>
    <row r="388">
      <c r="E388" s="266"/>
      <c r="F388" s="266"/>
      <c r="G388" s="266"/>
      <c r="H388" s="404" t="s">
        <v>267</v>
      </c>
      <c r="I388" s="222"/>
      <c r="J388" s="323">
        <f>IFS(J385=8,12,
J385=4,4,
J385=2,1,
J385=1,0,
TRUE,NA())</f>
        <v>12</v>
      </c>
      <c r="K388" s="261"/>
      <c r="L388" s="262"/>
      <c r="M388" s="274"/>
      <c r="N388" s="274"/>
      <c r="O388" s="262"/>
      <c r="P388" s="303"/>
      <c r="Q388" s="262"/>
    </row>
    <row r="389">
      <c r="E389" s="266"/>
      <c r="F389" s="266"/>
      <c r="G389" s="266"/>
      <c r="H389" s="538" t="s">
        <v>268</v>
      </c>
      <c r="I389" s="305"/>
      <c r="J389" s="543">
        <f>HW_SPEC("# of TensorCore per Chip")</f>
        <v>2</v>
      </c>
      <c r="K389" s="270"/>
      <c r="L389" s="269"/>
      <c r="M389" s="271"/>
      <c r="N389" s="271"/>
      <c r="O389" s="269"/>
      <c r="P389" s="440"/>
      <c r="Q389" s="269"/>
    </row>
    <row r="390">
      <c r="E390" s="266"/>
      <c r="F390" s="266"/>
      <c r="G390" s="277"/>
      <c r="H390" s="544" t="s">
        <v>269</v>
      </c>
      <c r="I390" s="545"/>
      <c r="J390" s="329">
        <f>ALL_GATHER_CHIP2CHIP_TIME_MS2(J387 * J389, J388)</f>
        <v>0.09969075521</v>
      </c>
      <c r="K390" s="261"/>
      <c r="L390" s="262"/>
      <c r="M390" s="274"/>
      <c r="N390" s="274"/>
      <c r="O390" s="262"/>
      <c r="P390" s="303"/>
      <c r="Q390" s="262"/>
    </row>
    <row r="391">
      <c r="E391" s="266"/>
      <c r="F391" s="266"/>
      <c r="G391" s="384" t="s">
        <v>330</v>
      </c>
      <c r="H391" s="336" t="s">
        <v>264</v>
      </c>
      <c r="I391" s="313"/>
      <c r="J391" s="409">
        <f>HW_SPEC("# of TensorCore per Chip")</f>
        <v>2</v>
      </c>
      <c r="K391" s="270"/>
      <c r="L391" s="269"/>
      <c r="M391" s="271"/>
      <c r="N391" s="271"/>
      <c r="O391" s="269"/>
      <c r="P391" s="440"/>
      <c r="Q391" s="269"/>
    </row>
    <row r="392">
      <c r="E392" s="266"/>
      <c r="F392" s="266"/>
      <c r="G392" s="266"/>
      <c r="H392" s="404" t="s">
        <v>265</v>
      </c>
      <c r="I392" s="317"/>
      <c r="J392" s="316">
        <f> P381 / J391 * (J391-1)</f>
        <v>14</v>
      </c>
      <c r="K392" s="261"/>
      <c r="L392" s="262"/>
      <c r="M392" s="274"/>
      <c r="N392" s="274"/>
      <c r="O392" s="262"/>
      <c r="P392" s="303"/>
      <c r="Q392" s="262"/>
    </row>
    <row r="393">
      <c r="E393" s="266"/>
      <c r="F393" s="266"/>
      <c r="G393" s="266"/>
      <c r="H393" s="336" t="s">
        <v>266</v>
      </c>
      <c r="I393" s="313"/>
      <c r="J393" s="321">
        <f>J392*J391</f>
        <v>28</v>
      </c>
      <c r="K393" s="270"/>
      <c r="L393" s="269"/>
      <c r="M393" s="271"/>
      <c r="N393" s="271"/>
      <c r="O393" s="269"/>
      <c r="P393" s="440"/>
      <c r="Q393" s="269"/>
    </row>
    <row r="394">
      <c r="E394" s="266"/>
      <c r="F394" s="266"/>
      <c r="G394" s="266"/>
      <c r="H394" s="546" t="s">
        <v>269</v>
      </c>
      <c r="I394" s="547"/>
      <c r="J394" s="548">
        <f>ALL_GATHER_CORE2CORE_TIME_MS(J393)</f>
        <v>0.02278645833</v>
      </c>
      <c r="K394" s="261"/>
      <c r="L394" s="262"/>
      <c r="M394" s="274"/>
      <c r="N394" s="274"/>
      <c r="O394" s="262"/>
      <c r="P394" s="303"/>
      <c r="Q394" s="262"/>
    </row>
    <row r="395">
      <c r="E395" s="266"/>
      <c r="F395" s="266"/>
      <c r="G395" s="277"/>
      <c r="H395" s="549" t="s">
        <v>331</v>
      </c>
      <c r="I395" s="550"/>
      <c r="J395" s="551">
        <f>J394/J385</f>
        <v>0.002848307292</v>
      </c>
      <c r="K395" s="270"/>
      <c r="L395" s="269"/>
      <c r="M395" s="271"/>
      <c r="N395" s="271"/>
      <c r="O395" s="269"/>
      <c r="P395" s="440"/>
      <c r="Q395" s="269"/>
    </row>
    <row r="396">
      <c r="E396" s="266"/>
      <c r="F396" s="266"/>
      <c r="G396" s="328" t="s">
        <v>274</v>
      </c>
      <c r="H396" s="552">
        <f>J390+J395</f>
        <v>0.1025390625</v>
      </c>
      <c r="I396" s="222"/>
      <c r="J396" s="553"/>
      <c r="K396" s="261"/>
      <c r="L396" s="262"/>
      <c r="M396" s="274"/>
      <c r="N396" s="274"/>
      <c r="O396" s="262"/>
      <c r="P396" s="303"/>
      <c r="Q396" s="262"/>
    </row>
    <row r="397">
      <c r="E397" s="266"/>
      <c r="F397" s="266"/>
      <c r="G397" s="533"/>
      <c r="H397" s="554"/>
      <c r="I397" s="419"/>
      <c r="J397" s="270"/>
      <c r="K397" s="270"/>
      <c r="L397" s="271"/>
      <c r="M397" s="271"/>
      <c r="N397" s="271"/>
      <c r="O397" s="270"/>
      <c r="P397" s="440"/>
      <c r="Q397" s="305"/>
    </row>
    <row r="398">
      <c r="E398" s="266"/>
      <c r="F398" s="266"/>
      <c r="G398" s="555" t="s">
        <v>332</v>
      </c>
      <c r="H398" s="556" t="s">
        <v>53</v>
      </c>
      <c r="I398" s="513"/>
      <c r="J398" s="374"/>
      <c r="K398" s="374"/>
      <c r="L398" s="375"/>
      <c r="M398" s="375"/>
      <c r="N398" s="375"/>
      <c r="O398" s="374"/>
      <c r="P398" s="536"/>
      <c r="Q398" s="504"/>
    </row>
    <row r="399">
      <c r="E399" s="266"/>
      <c r="F399" s="266"/>
      <c r="G399" s="523" t="s">
        <v>298</v>
      </c>
      <c r="H399" s="557">
        <f>IFS(H398=G357,H364,H398=G366,H377,H398=G379,H396, TRUE,0)</f>
        <v>0.1025390625</v>
      </c>
      <c r="I399" s="513"/>
      <c r="J399" s="374"/>
      <c r="K399" s="374"/>
      <c r="L399" s="375"/>
      <c r="M399" s="375"/>
      <c r="N399" s="375"/>
      <c r="O399" s="374"/>
      <c r="P399" s="536"/>
      <c r="Q399" s="504"/>
    </row>
    <row r="400">
      <c r="E400" s="266"/>
      <c r="F400" s="266"/>
      <c r="G400" s="378" t="s">
        <v>283</v>
      </c>
      <c r="H400" s="558">
        <f>IFS(PARAMS("topo")="2x2x2", (2+2+2)/2,
PARAMS("topo")="2x2", (2+2)/2,
TRUE, NA())</f>
        <v>3</v>
      </c>
      <c r="I400" s="386"/>
      <c r="J400" s="380"/>
      <c r="K400" s="380"/>
      <c r="L400" s="381"/>
      <c r="M400" s="381"/>
      <c r="N400" s="381"/>
      <c r="O400" s="380"/>
      <c r="P400" s="394"/>
      <c r="Q400" s="172"/>
    </row>
    <row r="401">
      <c r="E401" s="277"/>
      <c r="F401" s="277"/>
      <c r="G401" s="372" t="s">
        <v>284</v>
      </c>
      <c r="H401" s="373">
        <f>IF(H398="No Collectives", 0, H400 * HW_SPEC("Chip-to-Chip ICI Latency (ms)"))</f>
        <v>0.0039</v>
      </c>
      <c r="I401" s="513"/>
      <c r="J401" s="374"/>
      <c r="K401" s="374"/>
      <c r="L401" s="375"/>
      <c r="M401" s="375"/>
      <c r="N401" s="375"/>
      <c r="O401" s="374"/>
      <c r="P401" s="536"/>
      <c r="Q401" s="504"/>
    </row>
    <row r="402">
      <c r="E402" s="258" t="s">
        <v>334</v>
      </c>
      <c r="F402" s="559" t="s">
        <v>249</v>
      </c>
      <c r="G402" s="260"/>
      <c r="H402" s="298" t="s">
        <v>238</v>
      </c>
      <c r="I402" s="290" t="s">
        <v>239</v>
      </c>
      <c r="J402" s="290"/>
      <c r="K402" s="195" t="s">
        <v>40</v>
      </c>
      <c r="L402" s="195" t="s">
        <v>159</v>
      </c>
      <c r="M402" s="398" t="s">
        <v>125</v>
      </c>
      <c r="N402" s="290" t="s">
        <v>240</v>
      </c>
      <c r="O402" s="560" t="str">
        <f>EXTRACT_ACTIVATION_DTYPE(PARAMS("moe_dtype"))</f>
        <v>fp8</v>
      </c>
      <c r="P402" s="301"/>
      <c r="Q402" s="291" t="b">
        <v>0</v>
      </c>
    </row>
    <row r="403">
      <c r="E403" s="266"/>
      <c r="F403" s="267"/>
      <c r="G403" s="268"/>
      <c r="H403" s="300" t="s">
        <v>242</v>
      </c>
      <c r="I403" s="290" t="s">
        <v>239</v>
      </c>
      <c r="J403" s="289"/>
      <c r="K403" s="290">
        <f t="shared" ref="K403:M403" si="76">PARAMS(K402)</f>
        <v>4096</v>
      </c>
      <c r="L403" s="290">
        <f t="shared" si="76"/>
        <v>8</v>
      </c>
      <c r="M403" s="290">
        <f t="shared" si="76"/>
        <v>7168</v>
      </c>
      <c r="N403" s="290" t="s">
        <v>240</v>
      </c>
      <c r="O403" s="266"/>
      <c r="P403" s="301">
        <f>SIZEOF_IN_MIB(J403:M403, O402)</f>
        <v>224</v>
      </c>
      <c r="Q403" s="266"/>
    </row>
    <row r="404">
      <c r="E404" s="266"/>
      <c r="F404" s="267"/>
      <c r="G404" s="268"/>
      <c r="H404" s="561" t="s">
        <v>244</v>
      </c>
      <c r="I404" s="289" t="s">
        <v>239</v>
      </c>
      <c r="J404" s="290"/>
      <c r="K404" s="195" t="s">
        <v>143</v>
      </c>
      <c r="L404" s="195"/>
      <c r="M404" s="195"/>
      <c r="N404" s="289" t="s">
        <v>240</v>
      </c>
      <c r="O404" s="266"/>
      <c r="P404" s="301"/>
      <c r="Q404" s="266"/>
    </row>
    <row r="405">
      <c r="E405" s="266"/>
      <c r="F405" s="278"/>
      <c r="G405" s="279"/>
      <c r="H405" s="302" t="s">
        <v>246</v>
      </c>
      <c r="I405" s="274" t="s">
        <v>239</v>
      </c>
      <c r="J405" s="261"/>
      <c r="K405" s="274">
        <f t="shared" ref="K405:M405" si="77">K403/SHARDING(K404)</f>
        <v>256</v>
      </c>
      <c r="L405" s="274">
        <f t="shared" si="77"/>
        <v>8</v>
      </c>
      <c r="M405" s="274">
        <f t="shared" si="77"/>
        <v>7168</v>
      </c>
      <c r="N405" s="274" t="s">
        <v>240</v>
      </c>
      <c r="O405" s="241"/>
      <c r="P405" s="303">
        <f>SIZEOF_IN_MIB(J405:M405, O402)</f>
        <v>14</v>
      </c>
      <c r="Q405" s="241"/>
    </row>
    <row r="406">
      <c r="E406" s="266"/>
      <c r="F406" s="562" t="s">
        <v>253</v>
      </c>
      <c r="G406" s="260"/>
      <c r="H406" s="449" t="s">
        <v>238</v>
      </c>
      <c r="I406" s="271" t="s">
        <v>239</v>
      </c>
      <c r="J406" s="269">
        <v>2.0</v>
      </c>
      <c r="K406" s="269" t="s">
        <v>131</v>
      </c>
      <c r="L406" s="488" t="s">
        <v>125</v>
      </c>
      <c r="M406" s="269" t="s">
        <v>129</v>
      </c>
      <c r="N406" s="271" t="s">
        <v>240</v>
      </c>
      <c r="O406" s="563" t="str">
        <f>EXTRACT_WEIGHT_DTYPE(PARAMS("moe_dtype"))</f>
        <v>fp4</v>
      </c>
      <c r="P406" s="440"/>
      <c r="Q406" s="399" t="b">
        <v>0</v>
      </c>
    </row>
    <row r="407">
      <c r="E407" s="266"/>
      <c r="F407" s="267"/>
      <c r="G407" s="268"/>
      <c r="H407" s="302" t="s">
        <v>242</v>
      </c>
      <c r="I407" s="274" t="s">
        <v>239</v>
      </c>
      <c r="J407" s="274">
        <f t="shared" ref="J407:M407" si="78">PARAMS(J406)</f>
        <v>2</v>
      </c>
      <c r="K407" s="274">
        <f t="shared" si="78"/>
        <v>256</v>
      </c>
      <c r="L407" s="274">
        <f t="shared" si="78"/>
        <v>7168</v>
      </c>
      <c r="M407" s="274">
        <f t="shared" si="78"/>
        <v>2048</v>
      </c>
      <c r="N407" s="274" t="s">
        <v>240</v>
      </c>
      <c r="O407" s="275"/>
      <c r="P407" s="303">
        <f>SIZEOF_IN_MIB(J407:M407, O406)</f>
        <v>3584</v>
      </c>
      <c r="Q407" s="275"/>
    </row>
    <row r="408">
      <c r="E408" s="266"/>
      <c r="F408" s="267"/>
      <c r="G408" s="268"/>
      <c r="H408" s="449" t="s">
        <v>244</v>
      </c>
      <c r="I408" s="271"/>
      <c r="J408" s="270"/>
      <c r="K408" s="269" t="s">
        <v>143</v>
      </c>
      <c r="L408" s="269"/>
      <c r="M408" s="269"/>
      <c r="N408" s="271" t="s">
        <v>240</v>
      </c>
      <c r="O408" s="272"/>
      <c r="P408" s="440"/>
      <c r="Q408" s="272"/>
    </row>
    <row r="409">
      <c r="E409" s="266"/>
      <c r="F409" s="278"/>
      <c r="G409" s="279"/>
      <c r="H409" s="534" t="s">
        <v>246</v>
      </c>
      <c r="I409" s="274" t="s">
        <v>239</v>
      </c>
      <c r="J409" s="274">
        <f t="shared" ref="J409:M409" si="79">J407/SHARDING(J408)</f>
        <v>2</v>
      </c>
      <c r="K409" s="274">
        <f t="shared" si="79"/>
        <v>16</v>
      </c>
      <c r="L409" s="274">
        <f t="shared" si="79"/>
        <v>7168</v>
      </c>
      <c r="M409" s="274">
        <f t="shared" si="79"/>
        <v>2048</v>
      </c>
      <c r="N409" s="274" t="s">
        <v>240</v>
      </c>
      <c r="O409" s="241"/>
      <c r="P409" s="303">
        <f>SIZEOF_IN_MIB(J409:M409, O406)</f>
        <v>224</v>
      </c>
      <c r="Q409" s="241"/>
    </row>
    <row r="410">
      <c r="E410" s="266"/>
      <c r="F410" s="562" t="s">
        <v>257</v>
      </c>
      <c r="G410" s="260"/>
      <c r="H410" s="449" t="s">
        <v>238</v>
      </c>
      <c r="I410" s="271" t="s">
        <v>239</v>
      </c>
      <c r="J410" s="269">
        <v>2.0</v>
      </c>
      <c r="K410" s="269" t="s">
        <v>40</v>
      </c>
      <c r="L410" s="269" t="s">
        <v>159</v>
      </c>
      <c r="M410" s="269" t="s">
        <v>129</v>
      </c>
      <c r="N410" s="271" t="s">
        <v>240</v>
      </c>
      <c r="O410" s="478" t="s">
        <v>82</v>
      </c>
      <c r="P410" s="440"/>
      <c r="Q410" s="399" t="b">
        <v>0</v>
      </c>
    </row>
    <row r="411">
      <c r="E411" s="266"/>
      <c r="F411" s="267"/>
      <c r="G411" s="268"/>
      <c r="H411" s="302" t="s">
        <v>242</v>
      </c>
      <c r="I411" s="274" t="s">
        <v>239</v>
      </c>
      <c r="J411" s="274">
        <f t="shared" ref="J411:M411" si="80">PARAMS(J410)</f>
        <v>2</v>
      </c>
      <c r="K411" s="274">
        <f t="shared" si="80"/>
        <v>4096</v>
      </c>
      <c r="L411" s="274">
        <f t="shared" si="80"/>
        <v>8</v>
      </c>
      <c r="M411" s="274">
        <f t="shared" si="80"/>
        <v>2048</v>
      </c>
      <c r="N411" s="274" t="s">
        <v>240</v>
      </c>
      <c r="O411" s="275"/>
      <c r="P411" s="303">
        <f>SIZEOF_IN_MIB(J411:M411, O410)</f>
        <v>256</v>
      </c>
      <c r="Q411" s="275"/>
    </row>
    <row r="412">
      <c r="E412" s="266"/>
      <c r="F412" s="267"/>
      <c r="G412" s="268"/>
      <c r="H412" s="449" t="s">
        <v>244</v>
      </c>
      <c r="I412" s="271" t="s">
        <v>239</v>
      </c>
      <c r="J412" s="270"/>
      <c r="K412" s="269" t="s">
        <v>143</v>
      </c>
      <c r="L412" s="269"/>
      <c r="M412" s="269"/>
      <c r="N412" s="271" t="s">
        <v>240</v>
      </c>
      <c r="O412" s="272"/>
      <c r="P412" s="440"/>
      <c r="Q412" s="272"/>
    </row>
    <row r="413">
      <c r="E413" s="266"/>
      <c r="F413" s="278"/>
      <c r="G413" s="279"/>
      <c r="H413" s="534" t="s">
        <v>246</v>
      </c>
      <c r="I413" s="274" t="s">
        <v>239</v>
      </c>
      <c r="J413" s="274">
        <f t="shared" ref="J413:M413" si="81">J411/SHARDING(J412)</f>
        <v>2</v>
      </c>
      <c r="K413" s="274">
        <f t="shared" si="81"/>
        <v>256</v>
      </c>
      <c r="L413" s="274">
        <f t="shared" si="81"/>
        <v>8</v>
      </c>
      <c r="M413" s="274">
        <f t="shared" si="81"/>
        <v>2048</v>
      </c>
      <c r="N413" s="274" t="s">
        <v>240</v>
      </c>
      <c r="O413" s="241"/>
      <c r="P413" s="303">
        <f>SIZEOF_IN_MIB(J413:M413, O410)</f>
        <v>16</v>
      </c>
      <c r="Q413" s="241"/>
    </row>
    <row r="414">
      <c r="E414" s="266"/>
      <c r="F414" s="296" t="s">
        <v>335</v>
      </c>
      <c r="G414" s="533" t="s">
        <v>827</v>
      </c>
      <c r="H414" s="424" t="str">
        <f>L408</f>
        <v/>
      </c>
      <c r="I414" s="564" t="s">
        <v>828</v>
      </c>
      <c r="J414" s="270"/>
      <c r="K414" s="270"/>
      <c r="L414" s="271"/>
      <c r="M414" s="271"/>
      <c r="N414" s="271"/>
      <c r="O414" s="270"/>
      <c r="P414" s="440"/>
      <c r="Q414" s="305"/>
    </row>
    <row r="415">
      <c r="E415" s="266"/>
      <c r="F415" s="266"/>
      <c r="G415" s="523" t="s">
        <v>338</v>
      </c>
      <c r="H415" s="565" t="s">
        <v>339</v>
      </c>
      <c r="I415" s="565"/>
      <c r="J415" s="374"/>
      <c r="K415" s="374"/>
      <c r="L415" s="375"/>
      <c r="M415" s="375"/>
      <c r="N415" s="375"/>
      <c r="O415" s="374"/>
      <c r="P415" s="536"/>
      <c r="Q415" s="504"/>
    </row>
    <row r="416">
      <c r="E416" s="266"/>
      <c r="F416" s="266"/>
      <c r="G416" s="526" t="s">
        <v>264</v>
      </c>
      <c r="H416" s="566">
        <f>SHARDING(H414)</f>
        <v>1</v>
      </c>
      <c r="I416" s="424"/>
      <c r="J416" s="270"/>
      <c r="K416" s="270"/>
      <c r="L416" s="271"/>
      <c r="M416" s="271"/>
      <c r="N416" s="271"/>
      <c r="O416" s="270"/>
      <c r="P416" s="440"/>
      <c r="Q416" s="305"/>
    </row>
    <row r="417">
      <c r="E417" s="266"/>
      <c r="F417" s="266"/>
      <c r="G417" s="526" t="s">
        <v>340</v>
      </c>
      <c r="H417" s="567">
        <f>P413/H416*(H416-1)</f>
        <v>0</v>
      </c>
      <c r="I417" s="481"/>
      <c r="J417" s="261"/>
      <c r="K417" s="261"/>
      <c r="L417" s="274"/>
      <c r="M417" s="274"/>
      <c r="N417" s="274"/>
      <c r="O417" s="261"/>
      <c r="P417" s="303"/>
      <c r="Q417" s="222"/>
    </row>
    <row r="418">
      <c r="E418" s="266"/>
      <c r="F418" s="266"/>
      <c r="G418" s="526" t="s">
        <v>341</v>
      </c>
      <c r="H418" s="568">
        <f>H417*H416</f>
        <v>0</v>
      </c>
      <c r="I418" s="424"/>
      <c r="J418" s="270"/>
      <c r="K418" s="270"/>
      <c r="L418" s="271"/>
      <c r="M418" s="271"/>
      <c r="N418" s="271"/>
      <c r="O418" s="270"/>
      <c r="P418" s="440"/>
      <c r="Q418" s="305"/>
    </row>
    <row r="419">
      <c r="E419" s="266"/>
      <c r="F419" s="266"/>
      <c r="G419" s="569" t="s">
        <v>342</v>
      </c>
      <c r="H419" s="570" t="s">
        <v>267</v>
      </c>
      <c r="I419" s="481"/>
      <c r="J419" s="571">
        <f>IFS(H416=8,12,
H416=4,4,
H416=2,1,
H416=1,0,
TRUE,NA())</f>
        <v>0</v>
      </c>
      <c r="K419" s="261"/>
      <c r="L419" s="274"/>
      <c r="M419" s="274"/>
      <c r="N419" s="274"/>
      <c r="O419" s="261"/>
      <c r="P419" s="303"/>
      <c r="Q419" s="222"/>
    </row>
    <row r="420">
      <c r="E420" s="266"/>
      <c r="F420" s="266"/>
      <c r="G420" s="266"/>
      <c r="H420" s="572" t="s">
        <v>343</v>
      </c>
      <c r="I420" s="305"/>
      <c r="J420" s="573">
        <f>HW_SPEC("# of TensorCore per Chip")</f>
        <v>2</v>
      </c>
      <c r="K420" s="270"/>
      <c r="L420" s="271"/>
      <c r="M420" s="271"/>
      <c r="N420" s="271"/>
      <c r="O420" s="270"/>
      <c r="P420" s="440"/>
      <c r="Q420" s="305"/>
    </row>
    <row r="421">
      <c r="E421" s="266"/>
      <c r="F421" s="266"/>
      <c r="G421" s="277"/>
      <c r="H421" s="574" t="s">
        <v>269</v>
      </c>
      <c r="I421" s="481"/>
      <c r="J421" s="575">
        <f>REDUCE_SCATTER_CHIP2CHIP_TIME_MS2(H418*J420,J419)</f>
        <v>0</v>
      </c>
      <c r="K421" s="261"/>
      <c r="L421" s="274"/>
      <c r="M421" s="274"/>
      <c r="N421" s="274"/>
      <c r="O421" s="261"/>
      <c r="P421" s="303"/>
      <c r="Q421" s="222"/>
    </row>
    <row r="422">
      <c r="E422" s="266"/>
      <c r="F422" s="266"/>
      <c r="G422" s="576" t="s">
        <v>344</v>
      </c>
      <c r="H422" s="577" t="s">
        <v>269</v>
      </c>
      <c r="I422" s="305"/>
      <c r="J422" s="578">
        <f>REDUCE_SCATTER_CORE2CORE_TIME_MS(H418)</f>
        <v>0</v>
      </c>
      <c r="K422" s="270"/>
      <c r="L422" s="271"/>
      <c r="M422" s="271"/>
      <c r="N422" s="271"/>
      <c r="O422" s="270"/>
      <c r="P422" s="440"/>
      <c r="Q422" s="305"/>
    </row>
    <row r="423">
      <c r="E423" s="266"/>
      <c r="F423" s="266"/>
      <c r="G423" s="172"/>
      <c r="H423" s="222"/>
      <c r="I423" s="481"/>
      <c r="J423" s="261"/>
      <c r="K423" s="261"/>
      <c r="L423" s="274"/>
      <c r="M423" s="274"/>
      <c r="N423" s="274"/>
      <c r="O423" s="261"/>
      <c r="P423" s="303"/>
      <c r="Q423" s="222"/>
    </row>
    <row r="424">
      <c r="E424" s="266"/>
      <c r="F424" s="266"/>
      <c r="G424" s="523" t="s">
        <v>345</v>
      </c>
      <c r="H424" s="579" t="s">
        <v>346</v>
      </c>
      <c r="I424" s="580"/>
      <c r="J424" s="374"/>
      <c r="K424" s="374"/>
      <c r="L424" s="375"/>
      <c r="M424" s="375"/>
      <c r="N424" s="375"/>
      <c r="O424" s="374"/>
      <c r="P424" s="536"/>
      <c r="Q424" s="504"/>
    </row>
    <row r="425">
      <c r="E425" s="266"/>
      <c r="F425" s="266"/>
      <c r="G425" s="533" t="s">
        <v>347</v>
      </c>
      <c r="H425" s="581">
        <f>P413/2</f>
        <v>8</v>
      </c>
      <c r="I425" s="582"/>
      <c r="J425" s="380"/>
      <c r="K425" s="380"/>
      <c r="L425" s="381"/>
      <c r="M425" s="381"/>
      <c r="N425" s="381"/>
      <c r="O425" s="380"/>
      <c r="P425" s="394"/>
      <c r="Q425" s="172"/>
    </row>
    <row r="426">
      <c r="E426" s="266"/>
      <c r="F426" s="266"/>
      <c r="G426" s="172"/>
      <c r="H426" s="172"/>
      <c r="I426" s="582"/>
      <c r="J426" s="380"/>
      <c r="K426" s="380"/>
      <c r="L426" s="381"/>
      <c r="M426" s="381"/>
      <c r="N426" s="381"/>
      <c r="O426" s="380"/>
      <c r="P426" s="394"/>
      <c r="Q426" s="172"/>
    </row>
    <row r="427">
      <c r="E427" s="266"/>
      <c r="F427" s="266"/>
      <c r="G427" s="523" t="s">
        <v>215</v>
      </c>
      <c r="H427" s="579" t="s">
        <v>348</v>
      </c>
      <c r="I427" s="580"/>
      <c r="J427" s="374"/>
      <c r="K427" s="374"/>
      <c r="L427" s="375"/>
      <c r="M427" s="375"/>
      <c r="N427" s="375"/>
      <c r="O427" s="374"/>
      <c r="P427" s="536"/>
      <c r="Q427" s="504"/>
    </row>
    <row r="428">
      <c r="E428" s="266"/>
      <c r="F428" s="266"/>
      <c r="G428" s="526" t="s">
        <v>264</v>
      </c>
      <c r="H428" s="583">
        <f>H416</f>
        <v>1</v>
      </c>
      <c r="I428" s="582"/>
      <c r="J428" s="380"/>
      <c r="K428" s="380"/>
      <c r="L428" s="381"/>
      <c r="M428" s="381"/>
      <c r="N428" s="381"/>
      <c r="O428" s="380"/>
      <c r="P428" s="394"/>
      <c r="Q428" s="172"/>
    </row>
    <row r="429">
      <c r="E429" s="266"/>
      <c r="F429" s="266"/>
      <c r="G429" s="526" t="s">
        <v>349</v>
      </c>
      <c r="H429" s="584">
        <f>H425/H428 * (H428-1)</f>
        <v>0</v>
      </c>
      <c r="I429" s="582"/>
      <c r="J429" s="380"/>
      <c r="K429" s="380"/>
      <c r="L429" s="381"/>
      <c r="M429" s="381"/>
      <c r="N429" s="381"/>
      <c r="O429" s="380"/>
      <c r="P429" s="394"/>
      <c r="Q429" s="172"/>
    </row>
    <row r="430">
      <c r="E430" s="266"/>
      <c r="F430" s="266"/>
      <c r="G430" s="526" t="s">
        <v>266</v>
      </c>
      <c r="H430" s="584">
        <f>H429*H428</f>
        <v>0</v>
      </c>
      <c r="I430" s="582"/>
      <c r="J430" s="380"/>
      <c r="K430" s="380"/>
      <c r="L430" s="381"/>
      <c r="M430" s="381"/>
      <c r="N430" s="381"/>
      <c r="O430" s="380"/>
      <c r="P430" s="394"/>
      <c r="Q430" s="172"/>
    </row>
    <row r="431">
      <c r="E431" s="266"/>
      <c r="F431" s="266"/>
      <c r="G431" s="585" t="s">
        <v>342</v>
      </c>
      <c r="H431" s="311" t="s">
        <v>267</v>
      </c>
      <c r="I431" s="172"/>
      <c r="J431" s="586" t="str">
        <f>IFS(H428=8,12,
H428=4,4,
H428=2,1,
TRUE,NA())</f>
        <v>#N/A</v>
      </c>
      <c r="K431" s="380"/>
      <c r="L431" s="381"/>
      <c r="M431" s="381"/>
      <c r="N431" s="381"/>
      <c r="O431" s="380"/>
      <c r="P431" s="394"/>
      <c r="Q431" s="172"/>
      <c r="S431" s="587"/>
    </row>
    <row r="432">
      <c r="E432" s="266"/>
      <c r="F432" s="266"/>
      <c r="G432" s="266"/>
      <c r="H432" s="311" t="s">
        <v>343</v>
      </c>
      <c r="I432" s="172"/>
      <c r="J432" s="588">
        <f>HW_SPEC("# of TensorCore per Chip")</f>
        <v>2</v>
      </c>
      <c r="K432" s="380"/>
      <c r="L432" s="381"/>
      <c r="M432" s="381"/>
      <c r="N432" s="381"/>
      <c r="O432" s="380"/>
      <c r="P432" s="394"/>
      <c r="Q432" s="172"/>
    </row>
    <row r="433">
      <c r="E433" s="266"/>
      <c r="F433" s="266"/>
      <c r="G433" s="277"/>
      <c r="H433" s="328" t="s">
        <v>269</v>
      </c>
      <c r="I433" s="582"/>
      <c r="J433" s="589">
        <f>REDUCE_SCATTER_CHIP2CHIP_TIME_MS2(H430*J432,J431)</f>
        <v>0</v>
      </c>
      <c r="K433" s="380"/>
      <c r="L433" s="381"/>
      <c r="M433" s="381"/>
      <c r="N433" s="381"/>
      <c r="O433" s="380"/>
      <c r="P433" s="394"/>
      <c r="Q433" s="172"/>
    </row>
    <row r="434">
      <c r="E434" s="266"/>
      <c r="F434" s="266"/>
      <c r="G434" s="590" t="s">
        <v>344</v>
      </c>
      <c r="H434" s="328" t="s">
        <v>269</v>
      </c>
      <c r="I434" s="582"/>
      <c r="J434" s="589">
        <f>REDUCE_SCATTER_CORE2CORE_TIME_MS(H430)</f>
        <v>0</v>
      </c>
      <c r="K434" s="380"/>
      <c r="L434" s="381"/>
      <c r="M434" s="381"/>
      <c r="N434" s="381"/>
      <c r="O434" s="380"/>
      <c r="P434" s="394"/>
      <c r="Q434" s="172"/>
    </row>
    <row r="435">
      <c r="E435" s="266"/>
      <c r="F435" s="266"/>
      <c r="G435" s="526"/>
      <c r="H435" s="591"/>
      <c r="I435" s="582"/>
      <c r="J435" s="380"/>
      <c r="K435" s="380"/>
      <c r="L435" s="381"/>
      <c r="M435" s="381"/>
      <c r="N435" s="381"/>
      <c r="O435" s="380"/>
      <c r="P435" s="394"/>
      <c r="Q435" s="172"/>
    </row>
    <row r="436">
      <c r="E436" s="266"/>
      <c r="F436" s="266"/>
      <c r="G436" s="523" t="s">
        <v>350</v>
      </c>
      <c r="H436" s="592" t="s">
        <v>351</v>
      </c>
      <c r="I436" s="580"/>
      <c r="J436" s="374"/>
      <c r="K436" s="374"/>
      <c r="L436" s="375"/>
      <c r="M436" s="375"/>
      <c r="N436" s="375"/>
      <c r="O436" s="374"/>
      <c r="P436" s="536"/>
      <c r="Q436" s="504"/>
    </row>
    <row r="437">
      <c r="E437" s="266"/>
      <c r="F437" s="266"/>
      <c r="G437" s="593" t="s">
        <v>352</v>
      </c>
      <c r="H437" s="594">
        <f>IFS(H436=G419,J421,
H436=G422,J422 ,
TRUE,0)</f>
        <v>0</v>
      </c>
      <c r="I437" s="582"/>
      <c r="J437" s="380"/>
      <c r="K437" s="380"/>
      <c r="L437" s="381"/>
      <c r="M437" s="381"/>
      <c r="N437" s="381"/>
      <c r="O437" s="380"/>
      <c r="P437" s="394"/>
      <c r="Q437" s="172"/>
    </row>
    <row r="438">
      <c r="E438" s="266"/>
      <c r="F438" s="266"/>
      <c r="G438" s="593" t="s">
        <v>353</v>
      </c>
      <c r="H438" s="594">
        <f>IFS(H436=G431,J433,
H436=G434,J434 ,
TRUE,0)</f>
        <v>0</v>
      </c>
      <c r="I438" s="582"/>
      <c r="J438" s="380"/>
      <c r="K438" s="380"/>
      <c r="L438" s="381"/>
      <c r="M438" s="381"/>
      <c r="N438" s="381"/>
      <c r="O438" s="380"/>
      <c r="P438" s="394"/>
      <c r="Q438" s="172"/>
    </row>
    <row r="439">
      <c r="E439" s="266"/>
      <c r="F439" s="277"/>
      <c r="G439" s="523" t="s">
        <v>298</v>
      </c>
      <c r="H439" s="557">
        <f>SUM(H437:H438)</f>
        <v>0</v>
      </c>
      <c r="I439" s="513"/>
      <c r="J439" s="374"/>
      <c r="K439" s="374"/>
      <c r="L439" s="375"/>
      <c r="M439" s="375"/>
      <c r="N439" s="375"/>
      <c r="O439" s="374"/>
      <c r="P439" s="536"/>
      <c r="Q439" s="504"/>
    </row>
    <row r="440">
      <c r="E440" s="266"/>
      <c r="F440" s="541" t="s">
        <v>285</v>
      </c>
      <c r="G440" s="533" t="s">
        <v>286</v>
      </c>
      <c r="H440" s="595" t="str">
        <f>VLOOKUP(O402&amp;","&amp;O406,$T$3:$W$12,4, FALSE)</f>
        <v>fp8</v>
      </c>
      <c r="I440" s="386"/>
      <c r="J440" s="380"/>
      <c r="K440" s="380"/>
      <c r="L440" s="381"/>
      <c r="M440" s="381"/>
      <c r="N440" s="381"/>
      <c r="O440" s="380"/>
      <c r="P440" s="394"/>
      <c r="Q440" s="172"/>
    </row>
    <row r="441">
      <c r="E441" s="266"/>
      <c r="F441" s="266"/>
      <c r="G441" s="596" t="s">
        <v>354</v>
      </c>
      <c r="H441" s="596">
        <v>128.0</v>
      </c>
      <c r="I441" s="386"/>
      <c r="J441" s="380"/>
      <c r="K441" s="380"/>
      <c r="L441" s="381"/>
      <c r="M441" s="381"/>
      <c r="N441" s="381"/>
      <c r="O441" s="380"/>
      <c r="P441" s="394"/>
      <c r="Q441" s="172"/>
    </row>
    <row r="442">
      <c r="E442" s="266"/>
      <c r="F442" s="266"/>
      <c r="G442" s="596" t="s">
        <v>355</v>
      </c>
      <c r="H442" s="597" t="str">
        <f t="array" ref="H442">CALCULATE_FLOPS(HSTACK(H441,M405),J409:M409,L409,K409,H440)</f>
        <v>#N/A</v>
      </c>
      <c r="I442" s="386"/>
      <c r="J442" s="380"/>
      <c r="K442" s="380"/>
      <c r="L442" s="381"/>
      <c r="M442" s="381"/>
      <c r="N442" s="381"/>
      <c r="O442" s="380"/>
      <c r="P442" s="394"/>
      <c r="Q442" s="172"/>
    </row>
    <row r="443">
      <c r="E443" s="266"/>
      <c r="F443" s="266"/>
      <c r="G443" s="596" t="s">
        <v>356</v>
      </c>
      <c r="H443" s="596">
        <f>CEILING(PRODUCT(K405:L405)/H441,1)</f>
        <v>16</v>
      </c>
      <c r="I443" s="386"/>
      <c r="J443" s="380"/>
      <c r="K443" s="380"/>
      <c r="L443" s="381"/>
      <c r="M443" s="381"/>
      <c r="N443" s="381"/>
      <c r="O443" s="380"/>
      <c r="P443" s="394"/>
      <c r="Q443" s="172"/>
    </row>
    <row r="444">
      <c r="E444" s="266"/>
      <c r="F444" s="266"/>
      <c r="G444" s="596" t="s">
        <v>357</v>
      </c>
      <c r="H444" s="596">
        <f>PARAMS("E")/SHARDING(K408)</f>
        <v>16</v>
      </c>
      <c r="I444" s="386"/>
      <c r="J444" s="380"/>
      <c r="K444" s="380"/>
      <c r="L444" s="381"/>
      <c r="M444" s="381"/>
      <c r="N444" s="381"/>
      <c r="O444" s="380"/>
      <c r="P444" s="394"/>
      <c r="Q444" s="172"/>
    </row>
    <row r="445">
      <c r="E445" s="266"/>
      <c r="F445" s="266"/>
      <c r="G445" s="596" t="s">
        <v>358</v>
      </c>
      <c r="H445" s="595">
        <f>H443 + IF(PARAMS("enforce_perfect_expert_routing"),0,H444-1)</f>
        <v>16</v>
      </c>
      <c r="I445" s="598" t="s">
        <v>359</v>
      </c>
      <c r="J445" s="380"/>
      <c r="K445" s="380"/>
      <c r="L445" s="381"/>
      <c r="M445" s="381"/>
      <c r="N445" s="381"/>
      <c r="O445" s="380"/>
      <c r="P445" s="394"/>
      <c r="Q445" s="172"/>
    </row>
    <row r="446">
      <c r="E446" s="266"/>
      <c r="F446" s="266"/>
      <c r="G446" s="533" t="s">
        <v>360</v>
      </c>
      <c r="H446" s="599" t="str">
        <f>H445*H442</f>
        <v>#N/A</v>
      </c>
      <c r="I446" s="386"/>
      <c r="J446" s="380"/>
      <c r="K446" s="380"/>
      <c r="L446" s="381"/>
      <c r="M446" s="381"/>
      <c r="N446" s="381"/>
      <c r="O446" s="380"/>
      <c r="P446" s="394"/>
      <c r="Q446" s="172"/>
    </row>
    <row r="447">
      <c r="E447" s="266"/>
      <c r="F447" s="277"/>
      <c r="G447" s="600" t="s">
        <v>288</v>
      </c>
      <c r="H447" s="601" t="str">
        <f>COMPUTE_TIME_MS(H446, H440)</f>
        <v>#N/A</v>
      </c>
      <c r="I447" s="390"/>
      <c r="J447" s="391"/>
      <c r="K447" s="391"/>
      <c r="L447" s="392"/>
      <c r="M447" s="392"/>
      <c r="N447" s="392"/>
      <c r="O447" s="391"/>
      <c r="P447" s="602"/>
      <c r="Q447" s="172"/>
    </row>
    <row r="448">
      <c r="E448" s="266"/>
      <c r="F448" s="541" t="s">
        <v>289</v>
      </c>
      <c r="G448" s="595" t="s">
        <v>290</v>
      </c>
      <c r="H448" s="603">
        <f>IF(Q402,0,P405)+IF(Q406,0,P409)+IF(Q410,0,P413 / 2)</f>
        <v>246</v>
      </c>
      <c r="I448" s="380"/>
      <c r="J448" s="380"/>
      <c r="K448" s="380"/>
      <c r="L448" s="381"/>
      <c r="M448" s="381"/>
      <c r="N448" s="381"/>
      <c r="O448" s="380"/>
      <c r="P448" s="394"/>
      <c r="Q448" s="172"/>
    </row>
    <row r="449">
      <c r="E449" s="277"/>
      <c r="F449" s="277"/>
      <c r="G449" s="604" t="s">
        <v>291</v>
      </c>
      <c r="H449" s="601">
        <f>HBM_TIME_MS(H448)</f>
        <v>0.08210334074</v>
      </c>
      <c r="I449" s="391"/>
      <c r="J449" s="391"/>
      <c r="K449" s="391"/>
      <c r="L449" s="392"/>
      <c r="M449" s="392"/>
      <c r="N449" s="392"/>
      <c r="O449" s="391"/>
      <c r="P449" s="602"/>
      <c r="Q449" s="172"/>
    </row>
    <row r="450">
      <c r="E450" s="258" t="s">
        <v>361</v>
      </c>
      <c r="F450" s="559" t="s">
        <v>249</v>
      </c>
      <c r="G450" s="260"/>
      <c r="H450" s="298" t="s">
        <v>238</v>
      </c>
      <c r="I450" s="290" t="s">
        <v>239</v>
      </c>
      <c r="J450" s="195"/>
      <c r="K450" s="195" t="s">
        <v>40</v>
      </c>
      <c r="L450" s="195" t="s">
        <v>159</v>
      </c>
      <c r="M450" s="398" t="s">
        <v>129</v>
      </c>
      <c r="N450" s="290" t="s">
        <v>240</v>
      </c>
      <c r="O450" s="560" t="str">
        <f>EXTRACT_ACTIVATION_DTYPE(PARAMS("moe_dtype"))</f>
        <v>fp8</v>
      </c>
      <c r="P450" s="301"/>
      <c r="Q450" s="291" t="b">
        <v>0</v>
      </c>
    </row>
    <row r="451">
      <c r="E451" s="266"/>
      <c r="F451" s="267"/>
      <c r="G451" s="268"/>
      <c r="H451" s="300" t="s">
        <v>242</v>
      </c>
      <c r="I451" s="290" t="s">
        <v>239</v>
      </c>
      <c r="J451" s="289"/>
      <c r="K451" s="290">
        <f t="shared" ref="K451:M451" si="82">PARAMS(K450)</f>
        <v>4096</v>
      </c>
      <c r="L451" s="290">
        <f t="shared" si="82"/>
        <v>8</v>
      </c>
      <c r="M451" s="290">
        <f t="shared" si="82"/>
        <v>2048</v>
      </c>
      <c r="N451" s="290" t="s">
        <v>240</v>
      </c>
      <c r="O451" s="266"/>
      <c r="P451" s="301">
        <f>SIZEOF_IN_MIB(J451:M451, O450)</f>
        <v>64</v>
      </c>
      <c r="Q451" s="266"/>
    </row>
    <row r="452">
      <c r="E452" s="266"/>
      <c r="F452" s="267"/>
      <c r="G452" s="268"/>
      <c r="H452" s="561" t="s">
        <v>244</v>
      </c>
      <c r="I452" s="289" t="s">
        <v>239</v>
      </c>
      <c r="J452" s="290"/>
      <c r="K452" s="195" t="s">
        <v>143</v>
      </c>
      <c r="L452" s="195"/>
      <c r="M452" s="195"/>
      <c r="N452" s="289" t="s">
        <v>240</v>
      </c>
      <c r="O452" s="266"/>
      <c r="P452" s="301"/>
      <c r="Q452" s="266"/>
    </row>
    <row r="453">
      <c r="E453" s="266"/>
      <c r="F453" s="278"/>
      <c r="G453" s="279"/>
      <c r="H453" s="300" t="s">
        <v>246</v>
      </c>
      <c r="I453" s="289" t="s">
        <v>239</v>
      </c>
      <c r="J453" s="290"/>
      <c r="K453" s="289">
        <f t="shared" ref="K453:M453" si="83">K451/SHARDING(K452)</f>
        <v>256</v>
      </c>
      <c r="L453" s="289">
        <f t="shared" si="83"/>
        <v>8</v>
      </c>
      <c r="M453" s="289">
        <f t="shared" si="83"/>
        <v>2048</v>
      </c>
      <c r="N453" s="289" t="s">
        <v>240</v>
      </c>
      <c r="O453" s="241"/>
      <c r="P453" s="301">
        <f>SIZEOF_IN_MIB(J453:M453, O450)</f>
        <v>4</v>
      </c>
      <c r="Q453" s="277"/>
    </row>
    <row r="454">
      <c r="E454" s="266"/>
      <c r="F454" s="562" t="s">
        <v>253</v>
      </c>
      <c r="G454" s="260"/>
      <c r="H454" s="561" t="s">
        <v>238</v>
      </c>
      <c r="I454" s="289" t="s">
        <v>239</v>
      </c>
      <c r="J454" s="290"/>
      <c r="K454" s="195" t="s">
        <v>131</v>
      </c>
      <c r="L454" s="398" t="s">
        <v>129</v>
      </c>
      <c r="M454" s="195" t="s">
        <v>125</v>
      </c>
      <c r="N454" s="289" t="s">
        <v>240</v>
      </c>
      <c r="O454" s="563" t="str">
        <f>EXTRACT_WEIGHT_DTYPE(PARAMS("moe_dtype"))</f>
        <v>fp4</v>
      </c>
      <c r="P454" s="301"/>
      <c r="Q454" s="291" t="b">
        <v>0</v>
      </c>
    </row>
    <row r="455">
      <c r="E455" s="266"/>
      <c r="F455" s="267"/>
      <c r="G455" s="268"/>
      <c r="H455" s="300" t="s">
        <v>242</v>
      </c>
      <c r="I455" s="289" t="s">
        <v>239</v>
      </c>
      <c r="J455" s="290"/>
      <c r="K455" s="289">
        <f t="shared" ref="K455:M455" si="84">PARAMS(K454)</f>
        <v>256</v>
      </c>
      <c r="L455" s="289">
        <f t="shared" si="84"/>
        <v>2048</v>
      </c>
      <c r="M455" s="289">
        <f t="shared" si="84"/>
        <v>7168</v>
      </c>
      <c r="N455" s="289" t="s">
        <v>240</v>
      </c>
      <c r="O455" s="275"/>
      <c r="P455" s="301">
        <f>SIZEOF_IN_MIB(J455:M455, O454)</f>
        <v>1792</v>
      </c>
      <c r="Q455" s="266"/>
    </row>
    <row r="456">
      <c r="E456" s="266"/>
      <c r="F456" s="267"/>
      <c r="G456" s="268"/>
      <c r="H456" s="561" t="s">
        <v>244</v>
      </c>
      <c r="I456" s="289" t="s">
        <v>239</v>
      </c>
      <c r="J456" s="290"/>
      <c r="K456" s="195" t="s">
        <v>143</v>
      </c>
      <c r="L456" s="195"/>
      <c r="M456" s="195"/>
      <c r="N456" s="289" t="s">
        <v>240</v>
      </c>
      <c r="O456" s="272"/>
      <c r="P456" s="301"/>
      <c r="Q456" s="266"/>
    </row>
    <row r="457">
      <c r="E457" s="266"/>
      <c r="F457" s="278"/>
      <c r="G457" s="279"/>
      <c r="H457" s="561" t="s">
        <v>246</v>
      </c>
      <c r="I457" s="289" t="s">
        <v>239</v>
      </c>
      <c r="J457" s="290"/>
      <c r="K457" s="289">
        <f t="shared" ref="K457:M457" si="85">K455/SHARDING(K456)</f>
        <v>16</v>
      </c>
      <c r="L457" s="289">
        <f t="shared" si="85"/>
        <v>2048</v>
      </c>
      <c r="M457" s="289">
        <f t="shared" si="85"/>
        <v>7168</v>
      </c>
      <c r="N457" s="289" t="s">
        <v>240</v>
      </c>
      <c r="O457" s="241"/>
      <c r="P457" s="301">
        <f>SIZEOF_IN_MIB(J457:M457, O454)</f>
        <v>112</v>
      </c>
      <c r="Q457" s="277"/>
    </row>
    <row r="458">
      <c r="E458" s="266"/>
      <c r="F458" s="562" t="s">
        <v>257</v>
      </c>
      <c r="G458" s="260"/>
      <c r="H458" s="561" t="s">
        <v>238</v>
      </c>
      <c r="I458" s="289" t="s">
        <v>239</v>
      </c>
      <c r="J458" s="290"/>
      <c r="K458" s="195" t="s">
        <v>40</v>
      </c>
      <c r="L458" s="195" t="s">
        <v>159</v>
      </c>
      <c r="M458" s="195" t="s">
        <v>125</v>
      </c>
      <c r="N458" s="289" t="s">
        <v>240</v>
      </c>
      <c r="O458" s="605" t="s">
        <v>82</v>
      </c>
      <c r="P458" s="301"/>
      <c r="Q458" s="291" t="b">
        <v>0</v>
      </c>
    </row>
    <row r="459">
      <c r="E459" s="266"/>
      <c r="F459" s="267"/>
      <c r="G459" s="268"/>
      <c r="H459" s="300" t="s">
        <v>242</v>
      </c>
      <c r="I459" s="289" t="s">
        <v>239</v>
      </c>
      <c r="J459" s="290"/>
      <c r="K459" s="289">
        <f t="shared" ref="K459:M459" si="86">PARAMS(K458)</f>
        <v>4096</v>
      </c>
      <c r="L459" s="289">
        <f t="shared" si="86"/>
        <v>8</v>
      </c>
      <c r="M459" s="289">
        <f t="shared" si="86"/>
        <v>7168</v>
      </c>
      <c r="N459" s="289" t="s">
        <v>240</v>
      </c>
      <c r="O459" s="266"/>
      <c r="P459" s="301">
        <f>SIZEOF_IN_MIB(J459:M459, O458)</f>
        <v>448</v>
      </c>
      <c r="Q459" s="266"/>
    </row>
    <row r="460">
      <c r="E460" s="266"/>
      <c r="F460" s="267"/>
      <c r="G460" s="268"/>
      <c r="H460" s="561" t="s">
        <v>244</v>
      </c>
      <c r="I460" s="289" t="s">
        <v>239</v>
      </c>
      <c r="J460" s="290"/>
      <c r="K460" s="195" t="s">
        <v>143</v>
      </c>
      <c r="L460" s="195"/>
      <c r="M460" s="195"/>
      <c r="N460" s="289" t="s">
        <v>240</v>
      </c>
      <c r="O460" s="266"/>
      <c r="P460" s="301"/>
      <c r="Q460" s="266"/>
    </row>
    <row r="461">
      <c r="E461" s="266"/>
      <c r="F461" s="278"/>
      <c r="G461" s="279"/>
      <c r="H461" s="561" t="s">
        <v>246</v>
      </c>
      <c r="I461" s="289" t="s">
        <v>239</v>
      </c>
      <c r="J461" s="289"/>
      <c r="K461" s="289">
        <f t="shared" ref="K461:M461" si="87">K459/SHARDING(K460)</f>
        <v>256</v>
      </c>
      <c r="L461" s="289">
        <f t="shared" si="87"/>
        <v>8</v>
      </c>
      <c r="M461" s="289">
        <f t="shared" si="87"/>
        <v>7168</v>
      </c>
      <c r="N461" s="289" t="s">
        <v>240</v>
      </c>
      <c r="O461" s="277"/>
      <c r="P461" s="301">
        <f>SIZEOF_IN_MIB(J461:M461, O458)</f>
        <v>28</v>
      </c>
      <c r="Q461" s="277"/>
    </row>
    <row r="462">
      <c r="E462" s="266"/>
      <c r="F462" s="296" t="s">
        <v>335</v>
      </c>
      <c r="G462" s="606" t="s">
        <v>829</v>
      </c>
      <c r="H462" s="607" t="str">
        <f>L456</f>
        <v/>
      </c>
      <c r="I462" s="290"/>
      <c r="J462" s="172"/>
      <c r="K462" s="290"/>
      <c r="L462" s="289"/>
      <c r="M462" s="289"/>
      <c r="N462" s="289"/>
      <c r="O462" s="290"/>
      <c r="P462" s="301"/>
      <c r="Q462" s="608"/>
    </row>
    <row r="463">
      <c r="E463" s="266"/>
      <c r="F463" s="266"/>
      <c r="G463" s="609" t="s">
        <v>363</v>
      </c>
      <c r="H463" s="610" t="s">
        <v>830</v>
      </c>
      <c r="I463" s="374"/>
      <c r="J463" s="374"/>
      <c r="K463" s="374"/>
      <c r="L463" s="375"/>
      <c r="M463" s="375"/>
      <c r="N463" s="375"/>
      <c r="O463" s="374"/>
      <c r="P463" s="536"/>
      <c r="Q463" s="376"/>
    </row>
    <row r="464">
      <c r="E464" s="266"/>
      <c r="F464" s="266"/>
      <c r="G464" s="611" t="s">
        <v>264</v>
      </c>
      <c r="H464" s="300">
        <f>SHARDING(H462)</f>
        <v>1</v>
      </c>
      <c r="I464" s="290"/>
      <c r="J464" s="290"/>
      <c r="K464" s="290"/>
      <c r="L464" s="289"/>
      <c r="M464" s="289"/>
      <c r="N464" s="289"/>
      <c r="O464" s="290"/>
      <c r="P464" s="301"/>
      <c r="Q464" s="608"/>
    </row>
    <row r="465">
      <c r="E465" s="266"/>
      <c r="F465" s="266"/>
      <c r="G465" s="611" t="s">
        <v>349</v>
      </c>
      <c r="H465" s="612">
        <f>P461 / H464 * (H464-1)</f>
        <v>0</v>
      </c>
      <c r="I465" s="290"/>
      <c r="J465" s="290"/>
      <c r="K465" s="290"/>
      <c r="L465" s="289"/>
      <c r="M465" s="289"/>
      <c r="N465" s="289"/>
      <c r="O465" s="290"/>
      <c r="P465" s="301"/>
      <c r="Q465" s="608"/>
    </row>
    <row r="466">
      <c r="E466" s="266"/>
      <c r="F466" s="266"/>
      <c r="G466" s="611" t="s">
        <v>266</v>
      </c>
      <c r="H466" s="612">
        <f>H465*H464</f>
        <v>0</v>
      </c>
      <c r="I466" s="290"/>
      <c r="J466" s="290"/>
      <c r="K466" s="290"/>
      <c r="L466" s="289"/>
      <c r="M466" s="289"/>
      <c r="N466" s="289"/>
      <c r="O466" s="290"/>
      <c r="P466" s="301"/>
      <c r="Q466" s="608"/>
    </row>
    <row r="467">
      <c r="E467" s="266"/>
      <c r="F467" s="266"/>
      <c r="G467" s="311" t="s">
        <v>267</v>
      </c>
      <c r="H467" s="586" t="str">
        <f>IFS(H464=8,12,
H464=4,4,
H464=2,1,
TRUE,NA())</f>
        <v>#N/A</v>
      </c>
      <c r="I467" s="172"/>
      <c r="J467" s="290"/>
      <c r="K467" s="290"/>
      <c r="L467" s="289"/>
      <c r="M467" s="289"/>
      <c r="N467" s="289"/>
      <c r="O467" s="290"/>
      <c r="P467" s="301"/>
      <c r="Q467" s="608"/>
    </row>
    <row r="468">
      <c r="E468" s="266"/>
      <c r="F468" s="266"/>
      <c r="G468" s="613" t="s">
        <v>298</v>
      </c>
      <c r="H468" s="614">
        <f>ALL_REDUCE_CHIP2CHIP_TIME_MS(H466,H467)</f>
        <v>0</v>
      </c>
      <c r="I468" s="290"/>
      <c r="J468" s="290"/>
      <c r="K468" s="290"/>
      <c r="L468" s="289"/>
      <c r="M468" s="289"/>
      <c r="N468" s="289"/>
      <c r="O468" s="290"/>
      <c r="P468" s="301"/>
      <c r="Q468" s="608"/>
    </row>
    <row r="469">
      <c r="E469" s="266"/>
      <c r="F469" s="266"/>
      <c r="G469" s="613"/>
      <c r="H469" s="614"/>
      <c r="I469" s="290"/>
      <c r="J469" s="290"/>
      <c r="K469" s="290"/>
      <c r="L469" s="289"/>
      <c r="M469" s="289"/>
      <c r="N469" s="289"/>
      <c r="O469" s="290"/>
      <c r="P469" s="301"/>
      <c r="Q469" s="608"/>
    </row>
    <row r="470">
      <c r="E470" s="266"/>
      <c r="F470" s="266"/>
      <c r="G470" s="609" t="s">
        <v>365</v>
      </c>
      <c r="H470" s="615" t="s">
        <v>366</v>
      </c>
      <c r="I470" s="374"/>
      <c r="J470" s="374"/>
      <c r="K470" s="374"/>
      <c r="L470" s="375"/>
      <c r="M470" s="375"/>
      <c r="N470" s="375"/>
      <c r="O470" s="374"/>
      <c r="P470" s="536"/>
      <c r="Q470" s="376"/>
    </row>
    <row r="471">
      <c r="E471" s="266"/>
      <c r="F471" s="266"/>
      <c r="G471" s="284" t="s">
        <v>298</v>
      </c>
      <c r="H471" s="601">
        <f>0</f>
        <v>0</v>
      </c>
      <c r="I471" s="290"/>
      <c r="J471" s="290"/>
      <c r="K471" s="290"/>
      <c r="L471" s="289"/>
      <c r="M471" s="289"/>
      <c r="N471" s="289"/>
      <c r="O471" s="290"/>
      <c r="P471" s="301"/>
      <c r="Q471" s="608"/>
    </row>
    <row r="472">
      <c r="E472" s="266"/>
      <c r="F472" s="266"/>
      <c r="G472" s="284"/>
      <c r="H472" s="601"/>
      <c r="I472" s="290"/>
      <c r="J472" s="290"/>
      <c r="K472" s="290"/>
      <c r="L472" s="289"/>
      <c r="M472" s="289"/>
      <c r="N472" s="289"/>
      <c r="O472" s="290"/>
      <c r="P472" s="301"/>
      <c r="Q472" s="608"/>
    </row>
    <row r="473">
      <c r="E473" s="266"/>
      <c r="F473" s="266"/>
      <c r="G473" s="523" t="s">
        <v>350</v>
      </c>
      <c r="H473" s="616" t="s">
        <v>367</v>
      </c>
      <c r="I473" s="374"/>
      <c r="J473" s="374"/>
      <c r="K473" s="374"/>
      <c r="L473" s="375"/>
      <c r="M473" s="375"/>
      <c r="N473" s="375"/>
      <c r="O473" s="374"/>
      <c r="P473" s="536"/>
      <c r="Q473" s="376"/>
    </row>
    <row r="474">
      <c r="E474" s="266"/>
      <c r="F474" s="277"/>
      <c r="G474" s="600" t="s">
        <v>298</v>
      </c>
      <c r="H474" s="601">
        <f>IFS(H473=G463,H468,H473=G470,H471,TRUE,0)</f>
        <v>0</v>
      </c>
      <c r="I474" s="617"/>
      <c r="J474" s="290"/>
      <c r="K474" s="290"/>
      <c r="L474" s="289"/>
      <c r="M474" s="289"/>
      <c r="N474" s="289"/>
      <c r="O474" s="290"/>
      <c r="P474" s="301"/>
      <c r="Q474" s="608"/>
    </row>
    <row r="475">
      <c r="E475" s="266"/>
      <c r="F475" s="541" t="s">
        <v>285</v>
      </c>
      <c r="G475" s="533" t="s">
        <v>286</v>
      </c>
      <c r="H475" s="595" t="str">
        <f>VLOOKUP(O450&amp;","&amp;O454,$T$3:$W$12,4, FALSE)</f>
        <v>fp8</v>
      </c>
      <c r="I475" s="386"/>
      <c r="J475" s="380"/>
      <c r="K475" s="380"/>
      <c r="L475" s="381"/>
      <c r="M475" s="381"/>
      <c r="N475" s="381"/>
      <c r="O475" s="380"/>
      <c r="P475" s="394"/>
      <c r="Q475" s="172"/>
    </row>
    <row r="476">
      <c r="E476" s="266"/>
      <c r="F476" s="266"/>
      <c r="G476" s="533" t="s">
        <v>354</v>
      </c>
      <c r="H476" s="533">
        <v>128.0</v>
      </c>
      <c r="I476" s="386"/>
      <c r="J476" s="380"/>
      <c r="K476" s="380"/>
      <c r="L476" s="381"/>
      <c r="M476" s="381"/>
      <c r="N476" s="381"/>
      <c r="O476" s="380"/>
      <c r="P476" s="394"/>
      <c r="Q476" s="172"/>
    </row>
    <row r="477">
      <c r="E477" s="266"/>
      <c r="F477" s="266"/>
      <c r="G477" s="533" t="s">
        <v>355</v>
      </c>
      <c r="H477" s="599" t="str">
        <f t="array" ref="H477">CALCULATE_FLOPS(HSTACK(H476,M453),J457:M457,L457,K457,H475)</f>
        <v>#N/A</v>
      </c>
      <c r="I477" s="386"/>
      <c r="J477" s="380"/>
      <c r="K477" s="380"/>
      <c r="L477" s="381"/>
      <c r="M477" s="381"/>
      <c r="N477" s="381"/>
      <c r="O477" s="380"/>
      <c r="P477" s="394"/>
      <c r="Q477" s="172"/>
    </row>
    <row r="478">
      <c r="E478" s="266"/>
      <c r="F478" s="266"/>
      <c r="G478" s="533" t="s">
        <v>356</v>
      </c>
      <c r="H478" s="533">
        <f>CEILING(PRODUCT(K453:L453)/H476,1)</f>
        <v>16</v>
      </c>
      <c r="I478" s="386"/>
      <c r="J478" s="380"/>
      <c r="K478" s="380"/>
      <c r="L478" s="381"/>
      <c r="M478" s="381"/>
      <c r="N478" s="381"/>
      <c r="O478" s="380"/>
      <c r="P478" s="394"/>
      <c r="Q478" s="172"/>
    </row>
    <row r="479">
      <c r="E479" s="266"/>
      <c r="F479" s="266"/>
      <c r="G479" s="533" t="s">
        <v>357</v>
      </c>
      <c r="H479" s="533">
        <f>PARAMS("E")/SHARDING(K456)</f>
        <v>16</v>
      </c>
      <c r="I479" s="386"/>
      <c r="J479" s="380"/>
      <c r="K479" s="380"/>
      <c r="L479" s="381"/>
      <c r="M479" s="381"/>
      <c r="N479" s="381"/>
      <c r="O479" s="380"/>
      <c r="P479" s="394"/>
      <c r="Q479" s="172"/>
    </row>
    <row r="480">
      <c r="E480" s="266"/>
      <c r="F480" s="266"/>
      <c r="G480" s="533" t="s">
        <v>368</v>
      </c>
      <c r="H480" s="595">
        <f>H478 + IF(PARAMS("enforce_perfect_expert_routing"),0,H479-1)</f>
        <v>16</v>
      </c>
      <c r="I480" s="598" t="s">
        <v>359</v>
      </c>
      <c r="J480" s="380"/>
      <c r="K480" s="380"/>
      <c r="L480" s="381"/>
      <c r="M480" s="381"/>
      <c r="N480" s="381"/>
      <c r="O480" s="380"/>
      <c r="P480" s="394"/>
      <c r="Q480" s="172"/>
    </row>
    <row r="481">
      <c r="E481" s="266"/>
      <c r="F481" s="266"/>
      <c r="G481" s="533" t="s">
        <v>299</v>
      </c>
      <c r="H481" s="599" t="str">
        <f>H477*H480</f>
        <v>#N/A</v>
      </c>
      <c r="I481" s="386"/>
      <c r="J481" s="380"/>
      <c r="K481" s="380"/>
      <c r="L481" s="381"/>
      <c r="M481" s="381"/>
      <c r="N481" s="381"/>
      <c r="O481" s="380"/>
      <c r="P481" s="394"/>
      <c r="Q481" s="172"/>
    </row>
    <row r="482">
      <c r="E482" s="266"/>
      <c r="F482" s="266"/>
      <c r="G482" s="595" t="s">
        <v>299</v>
      </c>
      <c r="H482" s="618" t="str">
        <f>H477*H480</f>
        <v>#N/A</v>
      </c>
      <c r="I482" s="418"/>
      <c r="J482" s="261"/>
      <c r="K482" s="261"/>
      <c r="L482" s="274"/>
      <c r="M482" s="274"/>
      <c r="N482" s="274"/>
      <c r="O482" s="261"/>
      <c r="P482" s="303"/>
      <c r="Q482" s="222"/>
    </row>
    <row r="483">
      <c r="E483" s="266"/>
      <c r="F483" s="277"/>
      <c r="G483" s="600" t="s">
        <v>288</v>
      </c>
      <c r="H483" s="619" t="str">
        <f>COMPUTE_TIME_MS(H482, H475)</f>
        <v>#N/A</v>
      </c>
      <c r="I483" s="390"/>
      <c r="J483" s="391"/>
      <c r="K483" s="391"/>
      <c r="L483" s="392"/>
      <c r="M483" s="392"/>
      <c r="N483" s="392"/>
      <c r="O483" s="391"/>
      <c r="P483" s="602"/>
      <c r="Q483" s="305"/>
    </row>
    <row r="484">
      <c r="E484" s="266"/>
      <c r="F484" s="541" t="s">
        <v>289</v>
      </c>
      <c r="G484" s="595" t="s">
        <v>290</v>
      </c>
      <c r="H484" s="620">
        <f>IF(Q450,0,P453)+IF(Q454,0,P457)+IF(Q458,0,P461)</f>
        <v>144</v>
      </c>
      <c r="I484" s="261"/>
      <c r="J484" s="261"/>
      <c r="K484" s="261"/>
      <c r="L484" s="274"/>
      <c r="M484" s="274"/>
      <c r="N484" s="274"/>
      <c r="O484" s="261"/>
      <c r="P484" s="303"/>
      <c r="Q484" s="222"/>
    </row>
    <row r="485">
      <c r="E485" s="277"/>
      <c r="F485" s="277"/>
      <c r="G485" s="604" t="s">
        <v>291</v>
      </c>
      <c r="H485" s="621">
        <f>HBM_TIME_MS(H484)</f>
        <v>0.04806049214</v>
      </c>
      <c r="I485" s="391"/>
      <c r="J485" s="391"/>
      <c r="K485" s="391"/>
      <c r="L485" s="392"/>
      <c r="M485" s="392"/>
      <c r="N485" s="392"/>
      <c r="O485" s="391"/>
      <c r="P485" s="602"/>
      <c r="Q485" s="305"/>
    </row>
    <row r="486">
      <c r="E486" s="258" t="s">
        <v>369</v>
      </c>
      <c r="F486" s="622" t="s">
        <v>57</v>
      </c>
      <c r="G486" s="297" t="s">
        <v>259</v>
      </c>
      <c r="H486" s="463" t="s">
        <v>238</v>
      </c>
      <c r="I486" s="261" t="s">
        <v>239</v>
      </c>
      <c r="J486" s="262"/>
      <c r="K486" s="262" t="s">
        <v>40</v>
      </c>
      <c r="L486" s="262" t="s">
        <v>159</v>
      </c>
      <c r="M486" s="425" t="s">
        <v>125</v>
      </c>
      <c r="N486" s="261" t="s">
        <v>240</v>
      </c>
      <c r="O486" s="263" t="str">
        <f>PARAMS("expert_collect_dtype")</f>
        <v>bf16</v>
      </c>
      <c r="P486" s="303"/>
      <c r="Q486" s="262"/>
    </row>
    <row r="487">
      <c r="E487" s="266"/>
      <c r="F487" s="266"/>
      <c r="G487" s="266"/>
      <c r="H487" s="304" t="s">
        <v>242</v>
      </c>
      <c r="I487" s="270" t="s">
        <v>239</v>
      </c>
      <c r="J487" s="271"/>
      <c r="K487" s="270">
        <f t="shared" ref="K487:M487" si="88">PARAMS(K486)</f>
        <v>4096</v>
      </c>
      <c r="L487" s="270">
        <f t="shared" si="88"/>
        <v>8</v>
      </c>
      <c r="M487" s="270">
        <f t="shared" si="88"/>
        <v>7168</v>
      </c>
      <c r="N487" s="270" t="s">
        <v>240</v>
      </c>
      <c r="O487" s="272"/>
      <c r="P487" s="440">
        <f>SIZEOF_IN_MIB(J487:M487, O486)</f>
        <v>448</v>
      </c>
      <c r="Q487" s="269"/>
    </row>
    <row r="488">
      <c r="E488" s="266"/>
      <c r="F488" s="266"/>
      <c r="G488" s="266"/>
      <c r="H488" s="302" t="s">
        <v>244</v>
      </c>
      <c r="I488" s="274" t="s">
        <v>239</v>
      </c>
      <c r="J488" s="261"/>
      <c r="K488" s="262" t="s">
        <v>143</v>
      </c>
      <c r="L488" s="262"/>
      <c r="M488" s="262"/>
      <c r="N488" s="274" t="s">
        <v>240</v>
      </c>
      <c r="O488" s="275"/>
      <c r="P488" s="303"/>
      <c r="Q488" s="262"/>
    </row>
    <row r="489">
      <c r="E489" s="266"/>
      <c r="F489" s="266"/>
      <c r="G489" s="266"/>
      <c r="H489" s="304" t="s">
        <v>246</v>
      </c>
      <c r="I489" s="271" t="s">
        <v>239</v>
      </c>
      <c r="J489" s="270"/>
      <c r="K489" s="271">
        <f t="shared" ref="K489:M489" si="89">K487/SHARDING(K488)</f>
        <v>256</v>
      </c>
      <c r="L489" s="271">
        <f t="shared" si="89"/>
        <v>8</v>
      </c>
      <c r="M489" s="271">
        <f t="shared" si="89"/>
        <v>7168</v>
      </c>
      <c r="N489" s="271" t="s">
        <v>240</v>
      </c>
      <c r="O489" s="280"/>
      <c r="P489" s="440">
        <f>SIZEOF_IN_MIB(J489:M489, O486)</f>
        <v>28</v>
      </c>
      <c r="Q489" s="269"/>
    </row>
    <row r="490">
      <c r="E490" s="266"/>
      <c r="F490" s="266"/>
      <c r="G490" s="277"/>
      <c r="H490" s="302" t="s">
        <v>262</v>
      </c>
      <c r="I490" s="274"/>
      <c r="J490" s="261"/>
      <c r="K490" s="262" t="s">
        <v>143</v>
      </c>
      <c r="L490" s="274"/>
      <c r="M490" s="274"/>
      <c r="N490" s="274"/>
      <c r="O490" s="262"/>
      <c r="P490" s="303"/>
      <c r="Q490" s="262"/>
    </row>
    <row r="491">
      <c r="E491" s="266"/>
      <c r="F491" s="266"/>
      <c r="G491" s="623" t="s">
        <v>370</v>
      </c>
      <c r="H491" s="624" t="s">
        <v>371</v>
      </c>
      <c r="I491" s="428"/>
      <c r="J491" s="566">
        <v>8.0</v>
      </c>
      <c r="K491" s="271"/>
      <c r="L491" s="271"/>
      <c r="M491" s="271"/>
      <c r="N491" s="271"/>
      <c r="O491" s="269"/>
      <c r="P491" s="440"/>
      <c r="Q491" s="269"/>
    </row>
    <row r="492">
      <c r="E492" s="266"/>
      <c r="F492" s="266"/>
      <c r="H492" s="625" t="s">
        <v>571</v>
      </c>
      <c r="I492" s="429"/>
      <c r="J492" s="801">
        <f>P489 * HW_SPEC("# of TensorCore per Chip") /J491</f>
        <v>7</v>
      </c>
      <c r="K492" s="274"/>
      <c r="L492" s="274"/>
      <c r="M492" s="274"/>
      <c r="N492" s="274"/>
      <c r="O492" s="262"/>
      <c r="P492" s="303"/>
      <c r="Q492" s="262"/>
    </row>
    <row r="493">
      <c r="E493" s="266"/>
      <c r="F493" s="266"/>
      <c r="H493" s="624" t="s">
        <v>572</v>
      </c>
      <c r="I493" s="428"/>
      <c r="J493" s="802">
        <f>IFS(J491=1,0,
J491=2, 1,
J491=4, 2,
J491=8, 3)</f>
        <v>3</v>
      </c>
      <c r="K493" s="271"/>
      <c r="L493" s="271"/>
      <c r="M493" s="271"/>
      <c r="N493" s="271"/>
      <c r="O493" s="269"/>
      <c r="P493" s="440"/>
      <c r="Q493" s="269"/>
    </row>
    <row r="494">
      <c r="E494" s="266"/>
      <c r="F494" s="266"/>
      <c r="H494" s="625" t="s">
        <v>573</v>
      </c>
      <c r="I494" s="429"/>
      <c r="J494" s="626">
        <f>IFS(J491=1,0,
J491=2, 0,
J491=4, 1,
J491=8, 3)</f>
        <v>3</v>
      </c>
      <c r="K494" s="274"/>
      <c r="L494" s="274"/>
      <c r="M494" s="274"/>
      <c r="N494" s="274"/>
      <c r="O494" s="262"/>
      <c r="P494" s="303"/>
      <c r="Q494" s="262"/>
    </row>
    <row r="495">
      <c r="E495" s="266"/>
      <c r="F495" s="266"/>
      <c r="H495" s="624" t="s">
        <v>574</v>
      </c>
      <c r="I495" s="428"/>
      <c r="J495" s="802">
        <f>IFS(J491=1,0,
J491=2, 0,
J491=4, 0,
J491=8, 1)</f>
        <v>1</v>
      </c>
      <c r="K495" s="271"/>
      <c r="L495" s="271"/>
      <c r="M495" s="271"/>
      <c r="N495" s="271"/>
      <c r="O495" s="269"/>
      <c r="P495" s="440"/>
      <c r="Q495" s="269"/>
    </row>
    <row r="496">
      <c r="E496" s="266"/>
      <c r="F496" s="266"/>
      <c r="H496" s="625" t="s">
        <v>575</v>
      </c>
      <c r="I496" s="429"/>
      <c r="J496" s="626">
        <f>IFS(J491=1,0,
J491=2, 1,
J491=4, 4,
J491=8, 12)</f>
        <v>12</v>
      </c>
      <c r="K496" s="274"/>
      <c r="L496" s="274"/>
      <c r="M496" s="274"/>
      <c r="N496" s="274"/>
      <c r="O496" s="262"/>
      <c r="P496" s="303"/>
      <c r="Q496" s="262"/>
    </row>
    <row r="497">
      <c r="E497" s="266"/>
      <c r="F497" s="266"/>
      <c r="H497" s="624" t="s">
        <v>576</v>
      </c>
      <c r="I497" s="428"/>
      <c r="J497" s="803">
        <f>J492*(1*J493+2*J494+3*J495)</f>
        <v>84</v>
      </c>
      <c r="K497" s="271"/>
      <c r="L497" s="271"/>
      <c r="M497" s="271"/>
      <c r="N497" s="271"/>
      <c r="O497" s="269"/>
      <c r="P497" s="440"/>
      <c r="Q497" s="269"/>
    </row>
    <row r="498">
      <c r="E498" s="266"/>
      <c r="F498" s="266"/>
      <c r="H498" s="625" t="s">
        <v>577</v>
      </c>
      <c r="I498" s="429"/>
      <c r="J498" s="801">
        <f>J497*J491</f>
        <v>672</v>
      </c>
      <c r="K498" s="274"/>
      <c r="L498" s="274"/>
      <c r="M498" s="274"/>
      <c r="N498" s="274"/>
      <c r="O498" s="262"/>
      <c r="P498" s="303"/>
      <c r="Q498" s="262"/>
    </row>
    <row r="499">
      <c r="E499" s="266"/>
      <c r="F499" s="266"/>
      <c r="H499" s="627" t="s">
        <v>269</v>
      </c>
      <c r="I499" s="428"/>
      <c r="J499" s="578">
        <f>ALL2ALL_CHIP2CHIP_TIME_MS2(J498,J496)</f>
        <v>0.341796875</v>
      </c>
      <c r="K499" s="271"/>
      <c r="L499" s="271"/>
      <c r="M499" s="271"/>
      <c r="N499" s="271"/>
      <c r="O499" s="269"/>
      <c r="P499" s="440"/>
      <c r="Q499" s="269"/>
    </row>
    <row r="500">
      <c r="E500" s="266"/>
      <c r="F500" s="266"/>
      <c r="G500" s="151" t="s">
        <v>372</v>
      </c>
      <c r="H500" s="804" t="s">
        <v>264</v>
      </c>
      <c r="I500" s="429"/>
      <c r="J500" s="805">
        <f>HW_SPEC("# of TensorCore per Chip")</f>
        <v>2</v>
      </c>
      <c r="K500" s="274"/>
      <c r="L500" s="274"/>
      <c r="M500" s="274"/>
      <c r="N500" s="274"/>
      <c r="O500" s="262"/>
      <c r="P500" s="303"/>
      <c r="Q500" s="262"/>
    </row>
    <row r="501">
      <c r="E501" s="266"/>
      <c r="F501" s="266"/>
      <c r="H501" s="627" t="s">
        <v>373</v>
      </c>
      <c r="I501" s="428"/>
      <c r="J501" s="806">
        <f>P489 /J491 * (J500-1)</f>
        <v>3.5</v>
      </c>
      <c r="K501" s="271"/>
      <c r="L501" s="271"/>
      <c r="M501" s="271"/>
      <c r="N501" s="271"/>
      <c r="O501" s="269"/>
      <c r="P501" s="440"/>
      <c r="Q501" s="269"/>
    </row>
    <row r="502">
      <c r="E502" s="266"/>
      <c r="F502" s="266"/>
      <c r="H502" s="804" t="s">
        <v>341</v>
      </c>
      <c r="I502" s="429"/>
      <c r="J502" s="807">
        <f>J501*J500</f>
        <v>7</v>
      </c>
      <c r="K502" s="274"/>
      <c r="L502" s="274"/>
      <c r="M502" s="274"/>
      <c r="N502" s="274"/>
      <c r="O502" s="262"/>
      <c r="P502" s="303"/>
      <c r="Q502" s="262"/>
    </row>
    <row r="503">
      <c r="E503" s="266"/>
      <c r="F503" s="266"/>
      <c r="H503" s="627" t="s">
        <v>269</v>
      </c>
      <c r="I503" s="428"/>
      <c r="J503" s="428">
        <f>ALL2ALL_CORE2CORE_TIME_MS(J502)</f>
        <v>0.005696614583</v>
      </c>
      <c r="K503" s="271"/>
      <c r="L503" s="271"/>
      <c r="M503" s="271"/>
      <c r="N503" s="271"/>
      <c r="O503" s="269"/>
      <c r="P503" s="440"/>
      <c r="Q503" s="269"/>
    </row>
    <row r="504">
      <c r="E504" s="266"/>
      <c r="F504" s="277"/>
      <c r="G504" s="526" t="s">
        <v>269</v>
      </c>
      <c r="H504" s="575">
        <f>J499+J503</f>
        <v>0.3474934896</v>
      </c>
      <c r="I504" s="274"/>
      <c r="J504" s="261"/>
      <c r="K504" s="274"/>
      <c r="L504" s="274"/>
      <c r="M504" s="274"/>
      <c r="N504" s="274"/>
      <c r="O504" s="262"/>
      <c r="P504" s="303"/>
      <c r="Q504" s="262"/>
    </row>
    <row r="505">
      <c r="E505" s="266"/>
      <c r="F505" s="632" t="s">
        <v>374</v>
      </c>
      <c r="G505" s="593" t="s">
        <v>116</v>
      </c>
      <c r="H505" s="641" t="s">
        <v>831</v>
      </c>
      <c r="I505" s="270"/>
      <c r="J505" s="269"/>
      <c r="K505" s="269"/>
      <c r="L505" s="269"/>
      <c r="M505" s="269"/>
      <c r="N505" s="271"/>
      <c r="O505" s="269"/>
      <c r="P505" s="440"/>
      <c r="Q505" s="269"/>
    </row>
    <row r="506">
      <c r="E506" s="266"/>
      <c r="F506" s="266"/>
      <c r="G506" s="297" t="s">
        <v>259</v>
      </c>
      <c r="H506" s="463" t="s">
        <v>238</v>
      </c>
      <c r="I506" s="261" t="s">
        <v>239</v>
      </c>
      <c r="J506" s="262"/>
      <c r="K506" s="262" t="s">
        <v>40</v>
      </c>
      <c r="L506" s="262" t="s">
        <v>38</v>
      </c>
      <c r="M506" s="262" t="s">
        <v>125</v>
      </c>
      <c r="N506" s="274"/>
      <c r="O506" s="263" t="str">
        <f>PARAMS("expert_collect_dtype")</f>
        <v>bf16</v>
      </c>
      <c r="P506" s="303"/>
      <c r="Q506" s="262"/>
    </row>
    <row r="507">
      <c r="E507" s="266"/>
      <c r="F507" s="266"/>
      <c r="G507" s="266"/>
      <c r="H507" s="304" t="s">
        <v>242</v>
      </c>
      <c r="I507" s="270" t="s">
        <v>239</v>
      </c>
      <c r="J507" s="271"/>
      <c r="K507" s="270">
        <f t="shared" ref="K507:M507" si="90">PARAMS(K506)</f>
        <v>4096</v>
      </c>
      <c r="L507" s="270">
        <f t="shared" si="90"/>
        <v>1</v>
      </c>
      <c r="M507" s="270">
        <f t="shared" si="90"/>
        <v>7168</v>
      </c>
      <c r="N507" s="271"/>
      <c r="O507" s="272"/>
      <c r="P507" s="440">
        <f>SIZEOF_IN_MIB(J507:M507, O506)</f>
        <v>56</v>
      </c>
      <c r="Q507" s="269"/>
    </row>
    <row r="508">
      <c r="E508" s="266"/>
      <c r="F508" s="266"/>
      <c r="G508" s="266"/>
      <c r="H508" s="534" t="s">
        <v>244</v>
      </c>
      <c r="I508" s="274" t="s">
        <v>239</v>
      </c>
      <c r="J508" s="261"/>
      <c r="K508" s="262"/>
      <c r="L508" s="262"/>
      <c r="M508" s="262" t="s">
        <v>33</v>
      </c>
      <c r="N508" s="274"/>
      <c r="O508" s="275"/>
      <c r="P508" s="303"/>
      <c r="Q508" s="262"/>
    </row>
    <row r="509">
      <c r="E509" s="266"/>
      <c r="F509" s="266"/>
      <c r="G509" s="266"/>
      <c r="H509" s="300" t="s">
        <v>246</v>
      </c>
      <c r="I509" s="289" t="s">
        <v>239</v>
      </c>
      <c r="J509" s="290"/>
      <c r="K509" s="289">
        <f t="shared" ref="K509:M509" si="91">K507/SHARDING(K508)</f>
        <v>4096</v>
      </c>
      <c r="L509" s="289">
        <f t="shared" si="91"/>
        <v>1</v>
      </c>
      <c r="M509" s="289">
        <f t="shared" si="91"/>
        <v>448</v>
      </c>
      <c r="N509" s="289"/>
      <c r="O509" s="277"/>
      <c r="P509" s="301">
        <f>SIZEOF_IN_MIB(J509:M509, O506)</f>
        <v>3.5</v>
      </c>
      <c r="Q509" s="195"/>
    </row>
    <row r="510">
      <c r="E510" s="266"/>
      <c r="F510" s="266"/>
      <c r="G510" s="277"/>
      <c r="H510" s="634" t="s">
        <v>376</v>
      </c>
      <c r="I510" s="635"/>
      <c r="J510" s="195" t="s">
        <v>143</v>
      </c>
      <c r="K510" s="289"/>
      <c r="L510" s="289"/>
      <c r="M510" s="289"/>
      <c r="N510" s="289"/>
      <c r="O510" s="195"/>
      <c r="P510" s="636"/>
      <c r="Q510" s="195"/>
    </row>
    <row r="511">
      <c r="E511" s="266"/>
      <c r="F511" s="266"/>
      <c r="G511" s="311" t="s">
        <v>264</v>
      </c>
      <c r="H511" s="637">
        <f>SHARDING(J510) * SHARDING(H462)</f>
        <v>16</v>
      </c>
      <c r="I511" s="289"/>
      <c r="J511" s="290"/>
      <c r="K511" s="289"/>
      <c r="L511" s="289"/>
      <c r="M511" s="289"/>
      <c r="N511" s="289"/>
      <c r="O511" s="195"/>
      <c r="P511" s="636"/>
      <c r="Q511" s="195"/>
    </row>
    <row r="512">
      <c r="E512" s="266"/>
      <c r="F512" s="266"/>
      <c r="G512" s="526" t="s">
        <v>340</v>
      </c>
      <c r="H512" s="584">
        <f>P509 / H511 * (H511-1)</f>
        <v>3.28125</v>
      </c>
      <c r="I512" s="289"/>
      <c r="J512" s="290"/>
      <c r="K512" s="289"/>
      <c r="L512" s="289"/>
      <c r="M512" s="289"/>
      <c r="N512" s="289"/>
      <c r="O512" s="195"/>
      <c r="P512" s="636"/>
      <c r="Q512" s="195"/>
    </row>
    <row r="513">
      <c r="E513" s="266"/>
      <c r="F513" s="266"/>
      <c r="G513" s="526" t="s">
        <v>341</v>
      </c>
      <c r="H513" s="638">
        <f>H512*H511</f>
        <v>52.5</v>
      </c>
      <c r="I513" s="533"/>
      <c r="J513" s="290"/>
      <c r="K513" s="289"/>
      <c r="L513" s="289"/>
      <c r="M513" s="289"/>
      <c r="N513" s="289"/>
      <c r="O513" s="195"/>
      <c r="P513" s="636"/>
      <c r="Q513" s="195"/>
    </row>
    <row r="514">
      <c r="E514" s="266"/>
      <c r="F514" s="266"/>
      <c r="G514" s="526" t="s">
        <v>377</v>
      </c>
      <c r="H514" s="639">
        <f>HW_SPEC("# of TensorCore per Chip")</f>
        <v>2</v>
      </c>
      <c r="I514" s="633" t="s">
        <v>378</v>
      </c>
      <c r="J514" s="261"/>
      <c r="K514" s="274"/>
      <c r="L514" s="274"/>
      <c r="M514" s="274"/>
      <c r="N514" s="274"/>
      <c r="O514" s="262"/>
      <c r="P514" s="640"/>
      <c r="Q514" s="262"/>
    </row>
    <row r="515">
      <c r="E515" s="266"/>
      <c r="F515" s="266"/>
      <c r="G515" s="311" t="s">
        <v>267</v>
      </c>
      <c r="H515" s="336" t="str">
        <f>IFS(H511=8,12,
H511=4,4,
H511=2,1,
TRUE,NA())</f>
        <v>#N/A</v>
      </c>
      <c r="I515" s="641"/>
      <c r="J515" s="270"/>
      <c r="K515" s="271"/>
      <c r="L515" s="271"/>
      <c r="M515" s="271"/>
      <c r="N515" s="271"/>
      <c r="O515" s="269"/>
      <c r="P515" s="642"/>
      <c r="Q515" s="269"/>
    </row>
    <row r="516">
      <c r="E516" s="266"/>
      <c r="F516" s="277"/>
      <c r="G516" s="526" t="s">
        <v>380</v>
      </c>
      <c r="H516" s="575" t="str">
        <f>REDUCE_SCATTER_CHIP2CHIP_TIME_MS2(H513*H514,H515)</f>
        <v>#N/A</v>
      </c>
      <c r="I516" s="534"/>
      <c r="J516" s="261"/>
      <c r="K516" s="274"/>
      <c r="L516" s="274"/>
      <c r="M516" s="274"/>
      <c r="N516" s="274"/>
      <c r="O516" s="262"/>
      <c r="P516" s="640"/>
      <c r="Q516" s="262"/>
    </row>
    <row r="517">
      <c r="E517" s="266"/>
      <c r="F517" s="632" t="s">
        <v>56</v>
      </c>
      <c r="G517" s="643" t="s">
        <v>116</v>
      </c>
      <c r="H517" s="324" t="s">
        <v>832</v>
      </c>
      <c r="I517" s="269"/>
      <c r="J517" s="270"/>
      <c r="K517" s="269"/>
      <c r="L517" s="488"/>
      <c r="M517" s="269"/>
      <c r="N517" s="271"/>
      <c r="O517" s="269"/>
      <c r="P517" s="440"/>
      <c r="Q517" s="269"/>
    </row>
    <row r="518">
      <c r="E518" s="266"/>
      <c r="F518" s="266"/>
      <c r="G518" s="541" t="s">
        <v>259</v>
      </c>
      <c r="H518" s="534" t="s">
        <v>238</v>
      </c>
      <c r="I518" s="534"/>
      <c r="J518" s="261"/>
      <c r="K518" s="262" t="s">
        <v>40</v>
      </c>
      <c r="L518" s="425" t="s">
        <v>38</v>
      </c>
      <c r="M518" s="262" t="s">
        <v>125</v>
      </c>
      <c r="N518" s="274"/>
      <c r="O518" s="263" t="str">
        <f>PARAMS("expert_collect_dtype")</f>
        <v>bf16</v>
      </c>
      <c r="P518" s="303"/>
      <c r="Q518" s="262"/>
    </row>
    <row r="519">
      <c r="E519" s="266"/>
      <c r="F519" s="266"/>
      <c r="G519" s="266"/>
      <c r="H519" s="304" t="s">
        <v>242</v>
      </c>
      <c r="I519" s="304"/>
      <c r="J519" s="270"/>
      <c r="K519" s="271">
        <f t="shared" ref="K519:M519" si="92">PARAMS(K518)</f>
        <v>4096</v>
      </c>
      <c r="L519" s="271">
        <f t="shared" si="92"/>
        <v>1</v>
      </c>
      <c r="M519" s="271">
        <f t="shared" si="92"/>
        <v>7168</v>
      </c>
      <c r="N519" s="271"/>
      <c r="O519" s="272"/>
      <c r="P519" s="440">
        <f>SIZEOF_IN_MIB(J519:M519, O518)</f>
        <v>56</v>
      </c>
      <c r="Q519" s="269"/>
    </row>
    <row r="520">
      <c r="E520" s="266"/>
      <c r="F520" s="266"/>
      <c r="G520" s="266"/>
      <c r="H520" s="534" t="s">
        <v>244</v>
      </c>
      <c r="I520" s="534"/>
      <c r="J520" s="261"/>
      <c r="K520" s="262"/>
      <c r="L520" s="262"/>
      <c r="M520" s="262"/>
      <c r="N520" s="274"/>
      <c r="O520" s="275"/>
      <c r="P520" s="303"/>
      <c r="Q520" s="262"/>
    </row>
    <row r="521">
      <c r="E521" s="266"/>
      <c r="F521" s="266"/>
      <c r="G521" s="266"/>
      <c r="H521" s="449" t="s">
        <v>246</v>
      </c>
      <c r="I521" s="449"/>
      <c r="J521" s="270"/>
      <c r="K521" s="271">
        <f t="shared" ref="K521:M521" si="93">K519/SHARDING(K520)</f>
        <v>4096</v>
      </c>
      <c r="L521" s="271">
        <f t="shared" si="93"/>
        <v>1</v>
      </c>
      <c r="M521" s="271">
        <f t="shared" si="93"/>
        <v>7168</v>
      </c>
      <c r="N521" s="271"/>
      <c r="O521" s="280"/>
      <c r="P521" s="440">
        <f>SIZEOF_IN_MIB(J521:M521, O518)</f>
        <v>56</v>
      </c>
      <c r="Q521" s="269"/>
    </row>
    <row r="522">
      <c r="E522" s="266"/>
      <c r="F522" s="266"/>
      <c r="G522" s="277"/>
      <c r="H522" s="571" t="s">
        <v>376</v>
      </c>
      <c r="I522" s="302"/>
      <c r="J522" s="571" t="s">
        <v>143</v>
      </c>
      <c r="K522" s="261"/>
      <c r="L522" s="262"/>
      <c r="M522" s="274"/>
      <c r="N522" s="274"/>
      <c r="O522" s="262"/>
      <c r="P522" s="303"/>
      <c r="Q522" s="262"/>
    </row>
    <row r="523">
      <c r="E523" s="266"/>
      <c r="F523" s="266"/>
      <c r="G523" s="384" t="s">
        <v>382</v>
      </c>
      <c r="H523" s="538" t="s">
        <v>264</v>
      </c>
      <c r="I523" s="305"/>
      <c r="J523" s="527">
        <f>SHARDING(J522)*SHARDING(H462)/HW_SPEC("# of TensorCore per Chip")</f>
        <v>8</v>
      </c>
      <c r="K523" s="270"/>
      <c r="L523" s="269"/>
      <c r="M523" s="271"/>
      <c r="N523" s="271"/>
      <c r="O523" s="269"/>
      <c r="P523" s="440"/>
      <c r="Q523" s="269"/>
    </row>
    <row r="524">
      <c r="E524" s="266"/>
      <c r="F524" s="266"/>
      <c r="G524" s="266"/>
      <c r="H524" s="571" t="s">
        <v>383</v>
      </c>
      <c r="I524" s="222"/>
      <c r="J524" s="646">
        <f>P521 / J523 * (J523-1)</f>
        <v>49</v>
      </c>
      <c r="K524" s="261"/>
      <c r="L524" s="262"/>
      <c r="M524" s="274"/>
      <c r="N524" s="274"/>
      <c r="O524" s="262"/>
      <c r="P524" s="303"/>
      <c r="Q524" s="262"/>
    </row>
    <row r="525">
      <c r="E525" s="266"/>
      <c r="F525" s="266"/>
      <c r="G525" s="266"/>
      <c r="H525" s="566" t="s">
        <v>341</v>
      </c>
      <c r="I525" s="305"/>
      <c r="J525" s="645">
        <f>J524*J523</f>
        <v>392</v>
      </c>
      <c r="K525" s="270"/>
      <c r="L525" s="269"/>
      <c r="M525" s="271"/>
      <c r="N525" s="271"/>
      <c r="O525" s="269"/>
      <c r="P525" s="440"/>
      <c r="Q525" s="269"/>
    </row>
    <row r="526">
      <c r="E526" s="266"/>
      <c r="F526" s="266"/>
      <c r="G526" s="266"/>
      <c r="H526" s="571" t="s">
        <v>267</v>
      </c>
      <c r="I526" s="222"/>
      <c r="J526" s="644">
        <f>IFS(J523=8,12,
J523=4,4,
J523=2,1,
TRUE,NA())</f>
        <v>12</v>
      </c>
      <c r="K526" s="261"/>
      <c r="L526" s="262"/>
      <c r="M526" s="274"/>
      <c r="N526" s="274"/>
      <c r="O526" s="262"/>
      <c r="P526" s="303"/>
      <c r="Q526" s="262"/>
    </row>
    <row r="527">
      <c r="E527" s="266"/>
      <c r="F527" s="266"/>
      <c r="G527" s="277"/>
      <c r="H527" s="566" t="s">
        <v>269</v>
      </c>
      <c r="I527" s="305"/>
      <c r="J527" s="808">
        <f>IF(J525=0,0, REDUCE_SCATTER_CHIP2CHIP_TIME_MS2(J525,J526))</f>
        <v>0.1993815104</v>
      </c>
      <c r="K527" s="270"/>
      <c r="L527" s="269"/>
      <c r="M527" s="271"/>
      <c r="N527" s="271"/>
      <c r="O527" s="269"/>
      <c r="P527" s="440"/>
      <c r="Q527" s="269"/>
    </row>
    <row r="528">
      <c r="E528" s="266"/>
      <c r="F528" s="266"/>
      <c r="G528" s="541" t="s">
        <v>384</v>
      </c>
      <c r="H528" s="342" t="s">
        <v>264</v>
      </c>
      <c r="I528" s="533"/>
      <c r="J528" s="647">
        <f>HW_SPEC("# of TensorCore per Chip")</f>
        <v>2</v>
      </c>
      <c r="K528" s="290"/>
      <c r="L528" s="195"/>
      <c r="M528" s="289"/>
      <c r="N528" s="289"/>
      <c r="O528" s="195"/>
      <c r="P528" s="301"/>
      <c r="Q528" s="195"/>
    </row>
    <row r="529">
      <c r="E529" s="266"/>
      <c r="F529" s="266"/>
      <c r="G529" s="266"/>
      <c r="H529" s="634" t="s">
        <v>373</v>
      </c>
      <c r="I529" s="172"/>
      <c r="J529" s="648">
        <f>P521 * (J528-1)/J528</f>
        <v>28</v>
      </c>
      <c r="K529" s="290"/>
      <c r="L529" s="195"/>
      <c r="M529" s="289"/>
      <c r="N529" s="289"/>
      <c r="O529" s="195"/>
      <c r="P529" s="301"/>
      <c r="Q529" s="195"/>
    </row>
    <row r="530">
      <c r="E530" s="266"/>
      <c r="F530" s="266"/>
      <c r="G530" s="266"/>
      <c r="H530" s="634" t="s">
        <v>341</v>
      </c>
      <c r="I530" s="172"/>
      <c r="J530" s="648">
        <f>J529*J528</f>
        <v>56</v>
      </c>
      <c r="K530" s="290"/>
      <c r="L530" s="195"/>
      <c r="M530" s="289"/>
      <c r="N530" s="289"/>
      <c r="O530" s="195"/>
      <c r="P530" s="301"/>
      <c r="Q530" s="195"/>
    </row>
    <row r="531">
      <c r="E531" s="266"/>
      <c r="F531" s="266"/>
      <c r="G531" s="266"/>
      <c r="H531" s="634" t="s">
        <v>269</v>
      </c>
      <c r="I531" s="172"/>
      <c r="J531" s="649">
        <f>REDUCE_SCATTER_CORE2CORE_TIME_MS(J530)</f>
        <v>0.04557291667</v>
      </c>
      <c r="K531" s="290"/>
      <c r="L531" s="195"/>
      <c r="M531" s="289"/>
      <c r="N531" s="289"/>
      <c r="O531" s="195"/>
      <c r="P531" s="301"/>
      <c r="Q531" s="195"/>
    </row>
    <row r="532">
      <c r="E532" s="266"/>
      <c r="F532" s="266"/>
      <c r="G532" s="277"/>
      <c r="H532" s="634" t="s">
        <v>385</v>
      </c>
      <c r="I532" s="172"/>
      <c r="J532" s="649">
        <f>J531/J523</f>
        <v>0.005696614583</v>
      </c>
      <c r="K532" s="290"/>
      <c r="L532" s="195"/>
      <c r="M532" s="289"/>
      <c r="N532" s="289"/>
      <c r="O532" s="195"/>
      <c r="P532" s="301"/>
      <c r="Q532" s="195"/>
    </row>
    <row r="533">
      <c r="E533" s="266"/>
      <c r="F533" s="277"/>
      <c r="G533" s="531" t="s">
        <v>386</v>
      </c>
      <c r="H533" s="809">
        <f>SUM(J527+J532)</f>
        <v>0.205078125</v>
      </c>
      <c r="I533" s="649"/>
      <c r="J533" s="290"/>
      <c r="K533" s="290"/>
      <c r="L533" s="195"/>
      <c r="M533" s="289"/>
      <c r="N533" s="289"/>
      <c r="O533" s="195"/>
      <c r="P533" s="301"/>
      <c r="Q533" s="195"/>
    </row>
    <row r="534">
      <c r="E534" s="266"/>
      <c r="F534" s="296" t="s">
        <v>293</v>
      </c>
      <c r="G534" s="651" t="s">
        <v>280</v>
      </c>
      <c r="H534" s="652" t="s">
        <v>56</v>
      </c>
      <c r="I534" s="582"/>
      <c r="J534" s="380"/>
      <c r="K534" s="380"/>
      <c r="L534" s="381"/>
      <c r="M534" s="381"/>
      <c r="N534" s="381"/>
      <c r="O534" s="380"/>
      <c r="P534" s="653"/>
      <c r="Q534" s="172"/>
    </row>
    <row r="535">
      <c r="E535" s="266"/>
      <c r="F535" s="266"/>
      <c r="G535" s="523" t="s">
        <v>298</v>
      </c>
      <c r="H535" s="654">
        <f>IFS(H534=F486,H504,H534=F505,H516,F517=H534,H533, TRUE,0)</f>
        <v>0.205078125</v>
      </c>
      <c r="I535" s="513"/>
      <c r="J535" s="374"/>
      <c r="K535" s="374"/>
      <c r="L535" s="375"/>
      <c r="M535" s="375"/>
      <c r="N535" s="375"/>
      <c r="O535" s="374"/>
      <c r="P535" s="655"/>
      <c r="Q535" s="376"/>
    </row>
    <row r="536">
      <c r="E536" s="266"/>
      <c r="F536" s="266"/>
      <c r="G536" s="378" t="s">
        <v>283</v>
      </c>
      <c r="H536" s="558">
        <f>IFS(PARAMS("topo")="2x2x2", (2+2+2)/2,
PARAMS("topo")="2x2", (2+2)/2,
TRUE, NA())</f>
        <v>3</v>
      </c>
      <c r="I536" s="582"/>
      <c r="J536" s="380"/>
      <c r="K536" s="380"/>
      <c r="L536" s="381"/>
      <c r="M536" s="381"/>
      <c r="N536" s="381"/>
      <c r="O536" s="380"/>
      <c r="P536" s="653"/>
      <c r="Q536" s="172"/>
    </row>
    <row r="537">
      <c r="E537" s="266"/>
      <c r="F537" s="277"/>
      <c r="G537" s="372" t="s">
        <v>284</v>
      </c>
      <c r="H537" s="373">
        <f>IF(H534="No Collectives", 0, H536 * HW_SPEC("Chip-to-Chip ICI Latency (ms)"))</f>
        <v>0.0039</v>
      </c>
      <c r="I537" s="580"/>
      <c r="J537" s="374"/>
      <c r="K537" s="374"/>
      <c r="L537" s="375"/>
      <c r="M537" s="375"/>
      <c r="N537" s="375"/>
      <c r="O537" s="374"/>
      <c r="P537" s="655"/>
      <c r="Q537" s="504"/>
    </row>
    <row r="538">
      <c r="E538" s="266"/>
      <c r="F538" s="541" t="s">
        <v>285</v>
      </c>
      <c r="G538" s="533" t="s">
        <v>45</v>
      </c>
      <c r="H538" s="810"/>
      <c r="I538" s="582"/>
      <c r="J538" s="380"/>
      <c r="K538" s="380"/>
      <c r="L538" s="381"/>
      <c r="M538" s="381"/>
      <c r="N538" s="381"/>
      <c r="O538" s="380"/>
      <c r="P538" s="653"/>
      <c r="Q538" s="172"/>
    </row>
    <row r="539">
      <c r="E539" s="266"/>
      <c r="F539" s="266"/>
      <c r="G539" s="533"/>
      <c r="H539" s="595"/>
      <c r="I539" s="386"/>
      <c r="J539" s="380"/>
      <c r="K539" s="380"/>
      <c r="L539" s="381"/>
      <c r="M539" s="381"/>
      <c r="N539" s="381"/>
      <c r="O539" s="380"/>
      <c r="P539" s="653"/>
      <c r="Q539" s="172"/>
    </row>
    <row r="540">
      <c r="E540" s="266"/>
      <c r="F540" s="277"/>
      <c r="G540" s="533"/>
      <c r="H540" s="595"/>
      <c r="I540" s="386"/>
      <c r="J540" s="380"/>
      <c r="K540" s="380"/>
      <c r="L540" s="381"/>
      <c r="M540" s="381"/>
      <c r="N540" s="381"/>
      <c r="O540" s="380"/>
      <c r="P540" s="653"/>
      <c r="Q540" s="172"/>
    </row>
    <row r="541">
      <c r="E541" s="266"/>
      <c r="F541" s="541" t="s">
        <v>289</v>
      </c>
      <c r="G541" s="533" t="s">
        <v>45</v>
      </c>
      <c r="H541" s="595"/>
      <c r="I541" s="386"/>
      <c r="J541" s="380"/>
      <c r="K541" s="380"/>
      <c r="L541" s="381"/>
      <c r="M541" s="381"/>
      <c r="N541" s="381"/>
      <c r="O541" s="380"/>
      <c r="P541" s="653"/>
      <c r="Q541" s="172"/>
    </row>
    <row r="542">
      <c r="E542" s="277"/>
      <c r="F542" s="277"/>
      <c r="G542" s="533"/>
      <c r="H542" s="595"/>
      <c r="I542" s="386"/>
      <c r="J542" s="380"/>
      <c r="K542" s="380"/>
      <c r="L542" s="381"/>
      <c r="M542" s="381"/>
      <c r="N542" s="381"/>
      <c r="O542" s="380"/>
      <c r="P542" s="653"/>
      <c r="Q542" s="172"/>
    </row>
    <row r="543">
      <c r="E543" s="258" t="s">
        <v>387</v>
      </c>
      <c r="F543" s="656" t="s">
        <v>249</v>
      </c>
      <c r="G543" s="260"/>
      <c r="H543" s="463" t="s">
        <v>238</v>
      </c>
      <c r="I543" s="261" t="s">
        <v>239</v>
      </c>
      <c r="J543" s="262"/>
      <c r="K543" s="262" t="s">
        <v>40</v>
      </c>
      <c r="L543" s="262" t="s">
        <v>38</v>
      </c>
      <c r="M543" s="425" t="s">
        <v>125</v>
      </c>
      <c r="N543" s="261" t="s">
        <v>240</v>
      </c>
      <c r="O543" s="263" t="s">
        <v>63</v>
      </c>
      <c r="P543" s="303"/>
      <c r="Q543" s="263" t="b">
        <v>0</v>
      </c>
    </row>
    <row r="544">
      <c r="E544" s="266"/>
      <c r="F544" s="267"/>
      <c r="G544" s="268"/>
      <c r="H544" s="304" t="s">
        <v>242</v>
      </c>
      <c r="I544" s="270" t="s">
        <v>239</v>
      </c>
      <c r="J544" s="271"/>
      <c r="K544" s="270">
        <f t="shared" ref="K544:M544" si="94">PARAMS(K543)</f>
        <v>4096</v>
      </c>
      <c r="L544" s="270">
        <f t="shared" si="94"/>
        <v>1</v>
      </c>
      <c r="M544" s="270">
        <f t="shared" si="94"/>
        <v>7168</v>
      </c>
      <c r="N544" s="270" t="s">
        <v>240</v>
      </c>
      <c r="O544" s="272"/>
      <c r="P544" s="440">
        <f>SIZEOF_IN_MIB(J544:M544, O543)</f>
        <v>28</v>
      </c>
      <c r="Q544" s="272"/>
    </row>
    <row r="545">
      <c r="E545" s="266"/>
      <c r="F545" s="267"/>
      <c r="G545" s="268"/>
      <c r="H545" s="534" t="s">
        <v>244</v>
      </c>
      <c r="I545" s="274" t="s">
        <v>239</v>
      </c>
      <c r="J545" s="261"/>
      <c r="K545" s="262" t="s">
        <v>143</v>
      </c>
      <c r="L545" s="262"/>
      <c r="M545" s="262"/>
      <c r="N545" s="274" t="s">
        <v>240</v>
      </c>
      <c r="O545" s="275"/>
      <c r="P545" s="303"/>
      <c r="Q545" s="275"/>
    </row>
    <row r="546">
      <c r="E546" s="266"/>
      <c r="F546" s="278"/>
      <c r="G546" s="279"/>
      <c r="H546" s="304" t="s">
        <v>246</v>
      </c>
      <c r="I546" s="271" t="s">
        <v>239</v>
      </c>
      <c r="J546" s="270"/>
      <c r="K546" s="271">
        <f t="shared" ref="K546:M546" si="95">K544/SHARDING(K545)</f>
        <v>256</v>
      </c>
      <c r="L546" s="271">
        <f t="shared" si="95"/>
        <v>1</v>
      </c>
      <c r="M546" s="271">
        <f t="shared" si="95"/>
        <v>7168</v>
      </c>
      <c r="N546" s="271" t="s">
        <v>240</v>
      </c>
      <c r="O546" s="280"/>
      <c r="P546" s="440">
        <f>SIZEOF_IN_MIB(J546:M546, O543)</f>
        <v>1.75</v>
      </c>
      <c r="Q546" s="280"/>
    </row>
    <row r="547">
      <c r="E547" s="266"/>
      <c r="F547" s="657" t="s">
        <v>253</v>
      </c>
      <c r="G547" s="260"/>
      <c r="H547" s="534" t="s">
        <v>238</v>
      </c>
      <c r="I547" s="274" t="s">
        <v>239</v>
      </c>
      <c r="J547" s="261"/>
      <c r="K547" s="425">
        <v>2.0</v>
      </c>
      <c r="L547" s="425" t="s">
        <v>125</v>
      </c>
      <c r="M547" s="262" t="s">
        <v>129</v>
      </c>
      <c r="N547" s="274" t="s">
        <v>240</v>
      </c>
      <c r="O547" s="263" t="s">
        <v>127</v>
      </c>
      <c r="P547" s="303"/>
      <c r="Q547" s="263" t="b">
        <v>0</v>
      </c>
    </row>
    <row r="548">
      <c r="E548" s="266"/>
      <c r="F548" s="267"/>
      <c r="G548" s="268"/>
      <c r="H548" s="304" t="s">
        <v>242</v>
      </c>
      <c r="I548" s="271" t="s">
        <v>239</v>
      </c>
      <c r="J548" s="270"/>
      <c r="K548" s="271">
        <f t="shared" ref="K548:M548" si="96">PARAMS(K547)</f>
        <v>2</v>
      </c>
      <c r="L548" s="271">
        <f t="shared" si="96"/>
        <v>7168</v>
      </c>
      <c r="M548" s="271">
        <f t="shared" si="96"/>
        <v>2048</v>
      </c>
      <c r="N548" s="271" t="s">
        <v>240</v>
      </c>
      <c r="O548" s="272"/>
      <c r="P548" s="440">
        <f>SIZEOF_IN_MIB(J548:M548, O547)</f>
        <v>14</v>
      </c>
      <c r="Q548" s="272"/>
    </row>
    <row r="549">
      <c r="E549" s="266"/>
      <c r="F549" s="267"/>
      <c r="G549" s="268"/>
      <c r="H549" s="534" t="s">
        <v>244</v>
      </c>
      <c r="I549" s="274" t="s">
        <v>239</v>
      </c>
      <c r="J549" s="261"/>
      <c r="K549" s="222"/>
      <c r="L549" s="262"/>
      <c r="M549" s="262"/>
      <c r="N549" s="274" t="s">
        <v>240</v>
      </c>
      <c r="O549" s="275"/>
      <c r="P549" s="303"/>
      <c r="Q549" s="275"/>
    </row>
    <row r="550">
      <c r="E550" s="266"/>
      <c r="F550" s="278"/>
      <c r="G550" s="279"/>
      <c r="H550" s="449" t="s">
        <v>246</v>
      </c>
      <c r="I550" s="271" t="s">
        <v>239</v>
      </c>
      <c r="J550" s="270"/>
      <c r="K550" s="271">
        <f t="shared" ref="K550:M550" si="97">K548/SHARDING(K549)</f>
        <v>2</v>
      </c>
      <c r="L550" s="271">
        <f t="shared" si="97"/>
        <v>7168</v>
      </c>
      <c r="M550" s="271">
        <f t="shared" si="97"/>
        <v>2048</v>
      </c>
      <c r="N550" s="271" t="s">
        <v>240</v>
      </c>
      <c r="O550" s="280"/>
      <c r="P550" s="440">
        <f>SIZEOF_IN_MIB(J550:M550, O547)</f>
        <v>14</v>
      </c>
      <c r="Q550" s="280"/>
    </row>
    <row r="551">
      <c r="E551" s="266"/>
      <c r="F551" s="657" t="s">
        <v>257</v>
      </c>
      <c r="G551" s="260"/>
      <c r="H551" s="534" t="s">
        <v>238</v>
      </c>
      <c r="I551" s="274" t="s">
        <v>239</v>
      </c>
      <c r="J551" s="262">
        <v>2.0</v>
      </c>
      <c r="K551" s="262" t="s">
        <v>40</v>
      </c>
      <c r="L551" s="262" t="s">
        <v>38</v>
      </c>
      <c r="M551" s="262" t="s">
        <v>129</v>
      </c>
      <c r="N551" s="274" t="s">
        <v>240</v>
      </c>
      <c r="O551" s="658" t="s">
        <v>82</v>
      </c>
      <c r="P551" s="303"/>
      <c r="Q551" s="263" t="b">
        <v>0</v>
      </c>
    </row>
    <row r="552">
      <c r="E552" s="266"/>
      <c r="F552" s="267"/>
      <c r="G552" s="268"/>
      <c r="H552" s="304" t="s">
        <v>242</v>
      </c>
      <c r="I552" s="271" t="s">
        <v>239</v>
      </c>
      <c r="J552" s="271">
        <f t="shared" ref="J552:M552" si="98">PARAMS(J551)</f>
        <v>2</v>
      </c>
      <c r="K552" s="271">
        <f t="shared" si="98"/>
        <v>4096</v>
      </c>
      <c r="L552" s="271">
        <f t="shared" si="98"/>
        <v>1</v>
      </c>
      <c r="M552" s="271">
        <f t="shared" si="98"/>
        <v>2048</v>
      </c>
      <c r="N552" s="271" t="s">
        <v>240</v>
      </c>
      <c r="O552" s="272"/>
      <c r="P552" s="440">
        <f>SIZEOF_IN_MIB(J552:M552, O551)</f>
        <v>32</v>
      </c>
      <c r="Q552" s="272"/>
    </row>
    <row r="553">
      <c r="E553" s="266"/>
      <c r="F553" s="267"/>
      <c r="G553" s="268"/>
      <c r="H553" s="534" t="s">
        <v>244</v>
      </c>
      <c r="I553" s="274" t="s">
        <v>239</v>
      </c>
      <c r="J553" s="261"/>
      <c r="K553" s="262" t="s">
        <v>143</v>
      </c>
      <c r="L553" s="262"/>
      <c r="M553" s="274"/>
      <c r="N553" s="274" t="s">
        <v>240</v>
      </c>
      <c r="O553" s="275"/>
      <c r="P553" s="303"/>
      <c r="Q553" s="275"/>
    </row>
    <row r="554">
      <c r="E554" s="266"/>
      <c r="F554" s="278"/>
      <c r="G554" s="279"/>
      <c r="H554" s="449" t="s">
        <v>246</v>
      </c>
      <c r="I554" s="271" t="s">
        <v>239</v>
      </c>
      <c r="J554" s="271">
        <f t="shared" ref="J554:M554" si="99">J552/SHARDING(J553)</f>
        <v>2</v>
      </c>
      <c r="K554" s="271">
        <f t="shared" si="99"/>
        <v>256</v>
      </c>
      <c r="L554" s="271">
        <f t="shared" si="99"/>
        <v>1</v>
      </c>
      <c r="M554" s="271">
        <f t="shared" si="99"/>
        <v>2048</v>
      </c>
      <c r="N554" s="271" t="s">
        <v>240</v>
      </c>
      <c r="O554" s="280"/>
      <c r="P554" s="440">
        <f>SIZEOF_IN_MIB(J554:M554, O551)</f>
        <v>2</v>
      </c>
      <c r="Q554" s="280"/>
    </row>
    <row r="555">
      <c r="E555" s="266"/>
      <c r="F555" s="297" t="s">
        <v>293</v>
      </c>
      <c r="G555" s="533"/>
      <c r="H555" s="659"/>
      <c r="I555" s="261"/>
      <c r="J555" s="261"/>
      <c r="K555" s="261"/>
      <c r="L555" s="274"/>
      <c r="M555" s="274"/>
      <c r="N555" s="274"/>
      <c r="O555" s="261"/>
      <c r="P555" s="303"/>
      <c r="Q555" s="660"/>
    </row>
    <row r="556">
      <c r="E556" s="266"/>
      <c r="F556" s="277"/>
      <c r="G556" s="600" t="s">
        <v>298</v>
      </c>
      <c r="H556" s="661"/>
      <c r="I556" s="419"/>
      <c r="J556" s="270"/>
      <c r="K556" s="270"/>
      <c r="L556" s="271"/>
      <c r="M556" s="271"/>
      <c r="N556" s="271"/>
      <c r="O556" s="270"/>
      <c r="P556" s="440"/>
      <c r="Q556" s="477"/>
      <c r="T556" s="148" t="str">
        <f>(H558*1000000000)/(H560*1000000)</f>
        <v>#N/A</v>
      </c>
    </row>
    <row r="557">
      <c r="E557" s="266"/>
      <c r="F557" s="662" t="s">
        <v>285</v>
      </c>
      <c r="G557" s="533" t="s">
        <v>286</v>
      </c>
      <c r="H557" s="595" t="str">
        <f>VLOOKUP(O543&amp;","&amp;O547,$T$3:$W$12,4, FALSE)</f>
        <v>fp8</v>
      </c>
      <c r="I557" s="386"/>
      <c r="J557" s="380"/>
      <c r="K557" s="380"/>
      <c r="L557" s="381"/>
      <c r="M557" s="381"/>
      <c r="N557" s="381"/>
      <c r="O557" s="380"/>
      <c r="P557" s="394"/>
      <c r="Q557" s="172"/>
    </row>
    <row r="558">
      <c r="E558" s="266"/>
      <c r="F558" s="266"/>
      <c r="G558" s="595" t="s">
        <v>299</v>
      </c>
      <c r="H558" s="599" t="str">
        <f>CALCULATE_FLOPS(J546:M546,J550:M550,L550,1,H557)</f>
        <v>#N/A</v>
      </c>
      <c r="I558" s="386"/>
      <c r="J558" s="380"/>
      <c r="K558" s="380"/>
      <c r="L558" s="381"/>
      <c r="M558" s="381"/>
      <c r="N558" s="381"/>
      <c r="O558" s="380"/>
      <c r="P558" s="394"/>
      <c r="Q558" s="172"/>
    </row>
    <row r="559">
      <c r="E559" s="266"/>
      <c r="F559" s="277"/>
      <c r="G559" s="600" t="s">
        <v>288</v>
      </c>
      <c r="H559" s="663" t="str">
        <f>COMPUTE_TIME_MS(H558, H557)</f>
        <v>#N/A</v>
      </c>
      <c r="I559" s="390"/>
      <c r="J559" s="391"/>
      <c r="K559" s="391"/>
      <c r="L559" s="392"/>
      <c r="M559" s="392"/>
      <c r="N559" s="392"/>
      <c r="O559" s="391"/>
      <c r="P559" s="602"/>
      <c r="Q559" s="172"/>
    </row>
    <row r="560">
      <c r="E560" s="266"/>
      <c r="F560" s="662" t="s">
        <v>289</v>
      </c>
      <c r="G560" s="595" t="s">
        <v>290</v>
      </c>
      <c r="H560" s="603">
        <f>IF(Q543,0,P546)+IF(Q547,0,P550)+IF(Q551,0,P554)</f>
        <v>17.75</v>
      </c>
      <c r="I560" s="380"/>
      <c r="J560" s="380"/>
      <c r="K560" s="380"/>
      <c r="L560" s="381"/>
      <c r="M560" s="381"/>
      <c r="N560" s="381"/>
      <c r="O560" s="380"/>
      <c r="P560" s="394"/>
      <c r="Q560" s="172"/>
    </row>
    <row r="561">
      <c r="E561" s="277"/>
      <c r="F561" s="277"/>
      <c r="G561" s="604" t="s">
        <v>291</v>
      </c>
      <c r="H561" s="664">
        <f>HBM_TIME_MS(H560)</f>
        <v>0.005924123163</v>
      </c>
      <c r="I561" s="391"/>
      <c r="J561" s="391"/>
      <c r="K561" s="391"/>
      <c r="L561" s="392"/>
      <c r="M561" s="392"/>
      <c r="N561" s="392"/>
      <c r="O561" s="391"/>
      <c r="P561" s="602"/>
      <c r="Q561" s="172"/>
    </row>
    <row r="562">
      <c r="E562" s="258" t="s">
        <v>388</v>
      </c>
      <c r="F562" s="656" t="s">
        <v>249</v>
      </c>
      <c r="G562" s="260"/>
      <c r="H562" s="463" t="s">
        <v>238</v>
      </c>
      <c r="I562" s="261" t="s">
        <v>239</v>
      </c>
      <c r="J562" s="331"/>
      <c r="K562" s="665" t="s">
        <v>40</v>
      </c>
      <c r="L562" s="665" t="s">
        <v>38</v>
      </c>
      <c r="M562" s="666" t="s">
        <v>129</v>
      </c>
      <c r="N562" s="261" t="s">
        <v>240</v>
      </c>
      <c r="O562" s="263" t="s">
        <v>63</v>
      </c>
      <c r="P562" s="303"/>
      <c r="Q562" s="263" t="b">
        <v>0</v>
      </c>
    </row>
    <row r="563">
      <c r="E563" s="266"/>
      <c r="F563" s="267"/>
      <c r="G563" s="268"/>
      <c r="H563" s="304" t="s">
        <v>242</v>
      </c>
      <c r="I563" s="270" t="s">
        <v>239</v>
      </c>
      <c r="J563" s="326"/>
      <c r="K563" s="667">
        <f t="shared" ref="K563:M563" si="100">PARAMS(K562)</f>
        <v>4096</v>
      </c>
      <c r="L563" s="668">
        <f t="shared" si="100"/>
        <v>1</v>
      </c>
      <c r="M563" s="668">
        <f t="shared" si="100"/>
        <v>2048</v>
      </c>
      <c r="N563" s="270" t="s">
        <v>240</v>
      </c>
      <c r="O563" s="272"/>
      <c r="P563" s="440">
        <f>SIZEOF_IN_MIB(J563:M563, O562)</f>
        <v>8</v>
      </c>
      <c r="Q563" s="272"/>
    </row>
    <row r="564">
      <c r="E564" s="266"/>
      <c r="F564" s="267"/>
      <c r="G564" s="268"/>
      <c r="H564" s="534" t="s">
        <v>244</v>
      </c>
      <c r="I564" s="274" t="s">
        <v>239</v>
      </c>
      <c r="J564" s="330"/>
      <c r="K564" s="669" t="s">
        <v>143</v>
      </c>
      <c r="L564" s="331"/>
      <c r="M564" s="331"/>
      <c r="N564" s="274" t="s">
        <v>240</v>
      </c>
      <c r="O564" s="275"/>
      <c r="P564" s="303"/>
      <c r="Q564" s="275"/>
    </row>
    <row r="565">
      <c r="E565" s="266"/>
      <c r="F565" s="278"/>
      <c r="G565" s="279"/>
      <c r="H565" s="304" t="s">
        <v>246</v>
      </c>
      <c r="I565" s="271" t="s">
        <v>239</v>
      </c>
      <c r="J565" s="325"/>
      <c r="K565" s="670">
        <f t="shared" ref="K565:M565" si="101">K563/SHARDING(K564)</f>
        <v>256</v>
      </c>
      <c r="L565" s="670">
        <f t="shared" si="101"/>
        <v>1</v>
      </c>
      <c r="M565" s="670">
        <f t="shared" si="101"/>
        <v>2048</v>
      </c>
      <c r="N565" s="271" t="s">
        <v>240</v>
      </c>
      <c r="O565" s="280"/>
      <c r="P565" s="440">
        <f>SIZEOF_IN_MIB(J565:M565, O562)</f>
        <v>0.5</v>
      </c>
      <c r="Q565" s="280"/>
    </row>
    <row r="566">
      <c r="E566" s="266"/>
      <c r="F566" s="657" t="s">
        <v>253</v>
      </c>
      <c r="G566" s="260"/>
      <c r="H566" s="534" t="s">
        <v>238</v>
      </c>
      <c r="I566" s="274" t="s">
        <v>239</v>
      </c>
      <c r="J566" s="330"/>
      <c r="K566" s="317"/>
      <c r="L566" s="666" t="s">
        <v>129</v>
      </c>
      <c r="M566" s="665" t="s">
        <v>125</v>
      </c>
      <c r="N566" s="274" t="s">
        <v>240</v>
      </c>
      <c r="O566" s="263" t="s">
        <v>127</v>
      </c>
      <c r="P566" s="303"/>
      <c r="Q566" s="263" t="b">
        <v>0</v>
      </c>
    </row>
    <row r="567">
      <c r="E567" s="266"/>
      <c r="F567" s="267"/>
      <c r="G567" s="268"/>
      <c r="H567" s="304" t="s">
        <v>242</v>
      </c>
      <c r="I567" s="271" t="s">
        <v>239</v>
      </c>
      <c r="J567" s="325"/>
      <c r="K567" s="314"/>
      <c r="L567" s="670">
        <f t="shared" ref="L567:M567" si="102">PARAMS(L566)</f>
        <v>2048</v>
      </c>
      <c r="M567" s="670">
        <f t="shared" si="102"/>
        <v>7168</v>
      </c>
      <c r="N567" s="271" t="s">
        <v>240</v>
      </c>
      <c r="O567" s="272"/>
      <c r="P567" s="440">
        <f>SIZEOF_IN_MIB(J567:M567, O566)</f>
        <v>7</v>
      </c>
      <c r="Q567" s="272"/>
    </row>
    <row r="568">
      <c r="E568" s="266"/>
      <c r="F568" s="267"/>
      <c r="G568" s="268"/>
      <c r="H568" s="534" t="s">
        <v>244</v>
      </c>
      <c r="I568" s="274" t="s">
        <v>239</v>
      </c>
      <c r="J568" s="330"/>
      <c r="K568" s="317"/>
      <c r="L568" s="331"/>
      <c r="M568" s="331"/>
      <c r="N568" s="274" t="s">
        <v>240</v>
      </c>
      <c r="O568" s="275"/>
      <c r="P568" s="303"/>
      <c r="Q568" s="275"/>
    </row>
    <row r="569">
      <c r="E569" s="266"/>
      <c r="F569" s="278"/>
      <c r="G569" s="279"/>
      <c r="H569" s="449" t="s">
        <v>246</v>
      </c>
      <c r="I569" s="271" t="s">
        <v>239</v>
      </c>
      <c r="J569" s="325"/>
      <c r="K569" s="314"/>
      <c r="L569" s="670">
        <f t="shared" ref="L569:M569" si="103">L567/SHARDING(L568)</f>
        <v>2048</v>
      </c>
      <c r="M569" s="670">
        <f t="shared" si="103"/>
        <v>7168</v>
      </c>
      <c r="N569" s="271" t="s">
        <v>240</v>
      </c>
      <c r="O569" s="280"/>
      <c r="P569" s="440">
        <f>SIZEOF_IN_MIB(J569:M569, O566)</f>
        <v>7</v>
      </c>
      <c r="Q569" s="280"/>
    </row>
    <row r="570">
      <c r="E570" s="266"/>
      <c r="F570" s="657" t="s">
        <v>257</v>
      </c>
      <c r="G570" s="260"/>
      <c r="H570" s="534" t="s">
        <v>238</v>
      </c>
      <c r="I570" s="274" t="s">
        <v>239</v>
      </c>
      <c r="J570" s="330"/>
      <c r="K570" s="665" t="s">
        <v>40</v>
      </c>
      <c r="L570" s="665" t="s">
        <v>38</v>
      </c>
      <c r="M570" s="665" t="s">
        <v>125</v>
      </c>
      <c r="N570" s="274" t="s">
        <v>240</v>
      </c>
      <c r="O570" s="658" t="s">
        <v>82</v>
      </c>
      <c r="P570" s="303"/>
      <c r="Q570" s="263" t="b">
        <v>0</v>
      </c>
    </row>
    <row r="571">
      <c r="E571" s="266"/>
      <c r="F571" s="267"/>
      <c r="G571" s="268"/>
      <c r="H571" s="304" t="s">
        <v>242</v>
      </c>
      <c r="I571" s="271" t="s">
        <v>239</v>
      </c>
      <c r="J571" s="326"/>
      <c r="K571" s="667">
        <f t="shared" ref="K571:M571" si="104">PARAMS(K570)</f>
        <v>4096</v>
      </c>
      <c r="L571" s="670">
        <f t="shared" si="104"/>
        <v>1</v>
      </c>
      <c r="M571" s="670">
        <f t="shared" si="104"/>
        <v>7168</v>
      </c>
      <c r="N571" s="271" t="s">
        <v>240</v>
      </c>
      <c r="O571" s="272"/>
      <c r="P571" s="440">
        <f>SIZEOF_IN_MIB(J571:M571, O570)</f>
        <v>56</v>
      </c>
      <c r="Q571" s="272"/>
    </row>
    <row r="572">
      <c r="E572" s="266"/>
      <c r="F572" s="267"/>
      <c r="G572" s="268"/>
      <c r="H572" s="534" t="s">
        <v>244</v>
      </c>
      <c r="I572" s="274" t="s">
        <v>239</v>
      </c>
      <c r="J572" s="330"/>
      <c r="K572" s="669" t="s">
        <v>143</v>
      </c>
      <c r="L572" s="331"/>
      <c r="M572" s="331"/>
      <c r="N572" s="274" t="s">
        <v>240</v>
      </c>
      <c r="O572" s="275"/>
      <c r="P572" s="303"/>
      <c r="Q572" s="275"/>
    </row>
    <row r="573">
      <c r="E573" s="266"/>
      <c r="F573" s="278"/>
      <c r="G573" s="279"/>
      <c r="H573" s="449" t="s">
        <v>246</v>
      </c>
      <c r="I573" s="271" t="s">
        <v>239</v>
      </c>
      <c r="J573" s="326"/>
      <c r="K573" s="670">
        <f t="shared" ref="K573:M573" si="105">K571/SHARDING(K572)</f>
        <v>256</v>
      </c>
      <c r="L573" s="670">
        <f t="shared" si="105"/>
        <v>1</v>
      </c>
      <c r="M573" s="670">
        <f t="shared" si="105"/>
        <v>7168</v>
      </c>
      <c r="N573" s="271" t="s">
        <v>240</v>
      </c>
      <c r="O573" s="280"/>
      <c r="P573" s="440">
        <f>SIZEOF_IN_MIB(J573:M573, O570)</f>
        <v>3.5</v>
      </c>
      <c r="Q573" s="280"/>
    </row>
    <row r="574">
      <c r="E574" s="266"/>
      <c r="F574" s="297" t="s">
        <v>293</v>
      </c>
      <c r="G574" s="533"/>
      <c r="H574" s="659"/>
      <c r="I574" s="261"/>
      <c r="J574" s="261"/>
      <c r="K574" s="261"/>
      <c r="L574" s="274"/>
      <c r="M574" s="274"/>
      <c r="N574" s="274"/>
      <c r="O574" s="261"/>
      <c r="P574" s="303"/>
      <c r="Q574" s="660"/>
    </row>
    <row r="575">
      <c r="E575" s="266"/>
      <c r="F575" s="277"/>
      <c r="G575" s="600" t="s">
        <v>298</v>
      </c>
      <c r="H575" s="661"/>
      <c r="I575" s="419"/>
      <c r="J575" s="270"/>
      <c r="K575" s="270"/>
      <c r="L575" s="271"/>
      <c r="M575" s="271"/>
      <c r="N575" s="271"/>
      <c r="O575" s="270"/>
      <c r="P575" s="440"/>
      <c r="Q575" s="477"/>
    </row>
    <row r="576">
      <c r="E576" s="266"/>
      <c r="F576" s="662" t="s">
        <v>285</v>
      </c>
      <c r="G576" s="533" t="s">
        <v>286</v>
      </c>
      <c r="H576" s="595" t="str">
        <f>VLOOKUP(O562&amp;","&amp;O566,$T$3:$W$12,4, FALSE)</f>
        <v>fp8</v>
      </c>
      <c r="I576" s="386"/>
      <c r="J576" s="380"/>
      <c r="K576" s="380"/>
      <c r="L576" s="381"/>
      <c r="M576" s="381"/>
      <c r="N576" s="381"/>
      <c r="O576" s="380"/>
      <c r="P576" s="394"/>
      <c r="Q576" s="172"/>
    </row>
    <row r="577">
      <c r="E577" s="266"/>
      <c r="F577" s="266"/>
      <c r="G577" s="595" t="s">
        <v>299</v>
      </c>
      <c r="H577" s="599" t="str">
        <f>CALCULATE_FLOPS(J565:M565,J569:M569,L569,1,H576)</f>
        <v>#N/A</v>
      </c>
      <c r="I577" s="386"/>
      <c r="J577" s="380"/>
      <c r="K577" s="380"/>
      <c r="L577" s="381"/>
      <c r="M577" s="381"/>
      <c r="N577" s="381"/>
      <c r="O577" s="380"/>
      <c r="P577" s="394"/>
      <c r="Q577" s="172"/>
    </row>
    <row r="578">
      <c r="E578" s="266"/>
      <c r="F578" s="277"/>
      <c r="G578" s="600" t="s">
        <v>288</v>
      </c>
      <c r="H578" s="663" t="str">
        <f>COMPUTE_TIME_MS(H577, H576)</f>
        <v>#N/A</v>
      </c>
      <c r="I578" s="390"/>
      <c r="J578" s="391"/>
      <c r="K578" s="391"/>
      <c r="L578" s="392"/>
      <c r="M578" s="392"/>
      <c r="N578" s="392"/>
      <c r="O578" s="391"/>
      <c r="P578" s="602"/>
      <c r="Q578" s="172"/>
    </row>
    <row r="579">
      <c r="E579" s="266"/>
      <c r="F579" s="662" t="s">
        <v>289</v>
      </c>
      <c r="G579" s="595" t="s">
        <v>290</v>
      </c>
      <c r="H579" s="603">
        <f>IF(Q562,0,P565)+IF(Q566,0,P569)+IF(Q570,0,P573)</f>
        <v>11</v>
      </c>
      <c r="I579" s="380"/>
      <c r="J579" s="380"/>
      <c r="K579" s="380"/>
      <c r="L579" s="381"/>
      <c r="M579" s="381"/>
      <c r="N579" s="381"/>
      <c r="O579" s="380"/>
      <c r="P579" s="394"/>
      <c r="Q579" s="172"/>
    </row>
    <row r="580">
      <c r="E580" s="277"/>
      <c r="F580" s="277"/>
      <c r="G580" s="604" t="s">
        <v>291</v>
      </c>
      <c r="H580" s="664">
        <f>HBM_TIME_MS(H579)</f>
        <v>0.003671287594</v>
      </c>
      <c r="I580" s="391"/>
      <c r="J580" s="391"/>
      <c r="K580" s="391"/>
      <c r="L580" s="392"/>
      <c r="M580" s="392"/>
      <c r="N580" s="392"/>
      <c r="O580" s="391"/>
      <c r="P580" s="602"/>
      <c r="Q580" s="172"/>
    </row>
    <row r="581">
      <c r="P581" s="147"/>
    </row>
    <row r="582">
      <c r="P582" s="147"/>
    </row>
    <row r="583">
      <c r="P583" s="147"/>
    </row>
    <row r="584">
      <c r="P584" s="147"/>
    </row>
    <row r="585">
      <c r="P585" s="147"/>
    </row>
    <row r="586">
      <c r="P586" s="147"/>
    </row>
    <row r="587">
      <c r="P587" s="147"/>
    </row>
    <row r="588">
      <c r="P588" s="147"/>
    </row>
    <row r="589">
      <c r="P589" s="147"/>
    </row>
    <row r="590">
      <c r="P590" s="147"/>
    </row>
    <row r="591">
      <c r="P591" s="147"/>
    </row>
    <row r="592">
      <c r="P592" s="147"/>
    </row>
    <row r="593">
      <c r="P593" s="147"/>
    </row>
    <row r="594">
      <c r="P594" s="147"/>
    </row>
    <row r="595">
      <c r="P595" s="147"/>
    </row>
    <row r="596">
      <c r="P596" s="147"/>
    </row>
    <row r="597">
      <c r="P597" s="147"/>
    </row>
    <row r="598">
      <c r="P598" s="147"/>
    </row>
    <row r="599">
      <c r="P599" s="147"/>
    </row>
    <row r="600">
      <c r="P600" s="147"/>
    </row>
    <row r="601">
      <c r="P601" s="147"/>
    </row>
    <row r="602">
      <c r="P602" s="147"/>
    </row>
    <row r="603">
      <c r="P603" s="147"/>
    </row>
    <row r="604">
      <c r="P604" s="147"/>
    </row>
    <row r="605">
      <c r="P605" s="147"/>
    </row>
    <row r="606">
      <c r="P606" s="147"/>
    </row>
    <row r="607">
      <c r="P607" s="147"/>
    </row>
    <row r="608">
      <c r="P608" s="147"/>
    </row>
    <row r="609">
      <c r="P609" s="147"/>
    </row>
    <row r="610">
      <c r="P610" s="147"/>
    </row>
    <row r="611">
      <c r="P611" s="147"/>
    </row>
    <row r="612">
      <c r="P612" s="147"/>
    </row>
    <row r="613">
      <c r="P613" s="147"/>
    </row>
    <row r="614">
      <c r="P614" s="147"/>
    </row>
    <row r="615">
      <c r="P615" s="147"/>
    </row>
    <row r="616">
      <c r="P616" s="147"/>
    </row>
    <row r="617">
      <c r="P617" s="147"/>
    </row>
    <row r="618">
      <c r="P618" s="147"/>
    </row>
    <row r="619">
      <c r="P619" s="147"/>
    </row>
    <row r="620">
      <c r="P620" s="147"/>
    </row>
    <row r="621">
      <c r="P621" s="147"/>
    </row>
    <row r="622">
      <c r="P622" s="147"/>
    </row>
    <row r="623">
      <c r="P623" s="147"/>
    </row>
    <row r="624">
      <c r="P624" s="147"/>
    </row>
    <row r="625">
      <c r="P625" s="147"/>
    </row>
    <row r="626">
      <c r="P626" s="147"/>
    </row>
    <row r="627">
      <c r="P627" s="147"/>
    </row>
    <row r="628">
      <c r="P628" s="147"/>
    </row>
    <row r="629">
      <c r="P629" s="147"/>
    </row>
    <row r="630">
      <c r="P630" s="147"/>
    </row>
    <row r="631">
      <c r="P631" s="147"/>
    </row>
    <row r="632">
      <c r="P632" s="147"/>
    </row>
    <row r="633">
      <c r="P633" s="147"/>
    </row>
    <row r="634">
      <c r="P634" s="147"/>
    </row>
    <row r="635">
      <c r="P635" s="147"/>
    </row>
    <row r="636">
      <c r="P636" s="147"/>
    </row>
    <row r="637">
      <c r="P637" s="147"/>
    </row>
    <row r="638">
      <c r="P638" s="147"/>
    </row>
    <row r="639">
      <c r="P639" s="147"/>
    </row>
    <row r="640">
      <c r="P640" s="147"/>
    </row>
    <row r="641">
      <c r="P641" s="147"/>
    </row>
    <row r="642">
      <c r="P642" s="147"/>
    </row>
    <row r="643">
      <c r="P643" s="147"/>
    </row>
    <row r="644">
      <c r="P644" s="147"/>
    </row>
    <row r="645">
      <c r="P645" s="147"/>
    </row>
    <row r="646">
      <c r="P646" s="147"/>
    </row>
    <row r="647">
      <c r="P647" s="147"/>
    </row>
    <row r="648">
      <c r="P648" s="147"/>
    </row>
    <row r="649">
      <c r="P649" s="147"/>
    </row>
    <row r="650">
      <c r="P650" s="147"/>
    </row>
    <row r="651">
      <c r="P651" s="147"/>
    </row>
    <row r="652">
      <c r="P652" s="147"/>
    </row>
    <row r="653">
      <c r="P653" s="147"/>
    </row>
    <row r="654">
      <c r="P654" s="147"/>
    </row>
    <row r="655">
      <c r="P655" s="147"/>
    </row>
    <row r="656">
      <c r="P656" s="147"/>
    </row>
    <row r="657">
      <c r="P657" s="147"/>
    </row>
    <row r="658">
      <c r="P658" s="147"/>
    </row>
    <row r="659">
      <c r="P659" s="147"/>
    </row>
    <row r="660">
      <c r="P660" s="147"/>
    </row>
    <row r="661">
      <c r="P661" s="147"/>
    </row>
    <row r="662">
      <c r="P662" s="147"/>
    </row>
    <row r="663">
      <c r="P663" s="147"/>
    </row>
    <row r="664">
      <c r="P664" s="147"/>
    </row>
    <row r="665">
      <c r="P665" s="147"/>
    </row>
    <row r="666">
      <c r="P666" s="147"/>
    </row>
    <row r="667">
      <c r="P667" s="147"/>
    </row>
    <row r="668">
      <c r="P668" s="147"/>
    </row>
    <row r="669">
      <c r="P669" s="147"/>
    </row>
    <row r="670">
      <c r="P670" s="147"/>
    </row>
    <row r="671">
      <c r="P671" s="147"/>
    </row>
    <row r="672">
      <c r="P672" s="147"/>
    </row>
    <row r="673">
      <c r="P673" s="147"/>
    </row>
    <row r="674">
      <c r="P674" s="147"/>
    </row>
    <row r="675">
      <c r="P675" s="147"/>
    </row>
    <row r="676">
      <c r="P676" s="147"/>
    </row>
    <row r="677">
      <c r="P677" s="147"/>
    </row>
    <row r="678">
      <c r="P678" s="147"/>
    </row>
    <row r="679">
      <c r="P679" s="147"/>
    </row>
    <row r="680">
      <c r="P680" s="147"/>
    </row>
    <row r="681">
      <c r="P681" s="147"/>
    </row>
    <row r="682">
      <c r="P682" s="147"/>
    </row>
    <row r="683">
      <c r="P683" s="147"/>
    </row>
    <row r="684">
      <c r="P684" s="147"/>
    </row>
    <row r="685">
      <c r="P685" s="147"/>
    </row>
    <row r="686">
      <c r="P686" s="147"/>
    </row>
    <row r="687">
      <c r="P687" s="147"/>
    </row>
    <row r="688">
      <c r="P688" s="147"/>
    </row>
    <row r="689">
      <c r="P689" s="147"/>
    </row>
    <row r="690">
      <c r="P690" s="147"/>
    </row>
    <row r="691">
      <c r="P691" s="147"/>
    </row>
    <row r="692">
      <c r="P692" s="147"/>
    </row>
    <row r="693">
      <c r="P693" s="147"/>
    </row>
    <row r="694">
      <c r="P694" s="147"/>
    </row>
    <row r="695">
      <c r="P695" s="147"/>
    </row>
    <row r="696">
      <c r="P696" s="147"/>
    </row>
    <row r="697">
      <c r="P697" s="147"/>
    </row>
    <row r="698">
      <c r="P698" s="147"/>
    </row>
    <row r="699">
      <c r="P699" s="147"/>
    </row>
    <row r="700">
      <c r="P700" s="147"/>
    </row>
    <row r="701">
      <c r="P701" s="147"/>
    </row>
    <row r="702">
      <c r="P702" s="147"/>
    </row>
    <row r="703">
      <c r="P703" s="147"/>
    </row>
    <row r="704">
      <c r="P704" s="147"/>
    </row>
    <row r="705">
      <c r="P705" s="147"/>
    </row>
    <row r="706">
      <c r="P706" s="147"/>
    </row>
    <row r="707">
      <c r="P707" s="147"/>
    </row>
    <row r="708">
      <c r="P708" s="147"/>
    </row>
    <row r="709">
      <c r="P709" s="147"/>
    </row>
    <row r="710">
      <c r="P710" s="147"/>
    </row>
    <row r="711">
      <c r="P711" s="147"/>
    </row>
    <row r="712">
      <c r="P712" s="147"/>
    </row>
    <row r="713">
      <c r="P713" s="147"/>
    </row>
    <row r="714">
      <c r="P714" s="147"/>
    </row>
    <row r="715">
      <c r="P715" s="147"/>
    </row>
    <row r="716">
      <c r="P716" s="147"/>
    </row>
    <row r="717">
      <c r="P717" s="147"/>
    </row>
    <row r="718">
      <c r="P718" s="147"/>
    </row>
    <row r="719">
      <c r="P719" s="147"/>
    </row>
    <row r="720">
      <c r="P720" s="147"/>
    </row>
    <row r="721">
      <c r="P721" s="147"/>
    </row>
    <row r="722">
      <c r="P722" s="147"/>
    </row>
    <row r="723">
      <c r="P723" s="147"/>
    </row>
    <row r="724">
      <c r="P724" s="147"/>
    </row>
    <row r="725">
      <c r="P725" s="147"/>
    </row>
    <row r="726">
      <c r="P726" s="147"/>
    </row>
    <row r="727">
      <c r="P727" s="147"/>
    </row>
    <row r="728">
      <c r="P728" s="147"/>
    </row>
    <row r="729">
      <c r="P729" s="147"/>
    </row>
    <row r="730">
      <c r="P730" s="147"/>
    </row>
    <row r="731">
      <c r="P731" s="147"/>
    </row>
    <row r="732">
      <c r="P732" s="147"/>
    </row>
    <row r="733">
      <c r="P733" s="147"/>
    </row>
    <row r="734">
      <c r="P734" s="147"/>
    </row>
    <row r="735">
      <c r="P735" s="147"/>
    </row>
    <row r="736">
      <c r="P736" s="147"/>
    </row>
    <row r="737">
      <c r="P737" s="147"/>
    </row>
    <row r="738">
      <c r="P738" s="147"/>
    </row>
    <row r="739">
      <c r="P739" s="147"/>
    </row>
    <row r="740">
      <c r="P740" s="147"/>
    </row>
    <row r="741">
      <c r="P741" s="147"/>
    </row>
    <row r="742">
      <c r="P742" s="147"/>
    </row>
    <row r="743">
      <c r="P743" s="147"/>
    </row>
    <row r="744">
      <c r="P744" s="147"/>
    </row>
    <row r="745">
      <c r="P745" s="147"/>
    </row>
    <row r="746">
      <c r="P746" s="147"/>
    </row>
    <row r="747">
      <c r="P747" s="147"/>
    </row>
    <row r="748">
      <c r="P748" s="147"/>
    </row>
    <row r="749">
      <c r="P749" s="147"/>
    </row>
    <row r="750">
      <c r="P750" s="147"/>
    </row>
    <row r="751">
      <c r="P751" s="147"/>
    </row>
    <row r="752">
      <c r="P752" s="147"/>
    </row>
    <row r="753">
      <c r="P753" s="147"/>
    </row>
    <row r="754">
      <c r="P754" s="147"/>
    </row>
    <row r="755">
      <c r="P755" s="147"/>
    </row>
    <row r="756">
      <c r="P756" s="147"/>
    </row>
    <row r="757">
      <c r="P757" s="147"/>
    </row>
    <row r="758">
      <c r="P758" s="147"/>
    </row>
    <row r="759">
      <c r="P759" s="147"/>
    </row>
    <row r="760">
      <c r="P760" s="147"/>
    </row>
    <row r="761">
      <c r="P761" s="147"/>
    </row>
    <row r="762">
      <c r="P762" s="147"/>
    </row>
    <row r="763">
      <c r="P763" s="147"/>
    </row>
    <row r="764">
      <c r="P764" s="147"/>
    </row>
    <row r="765">
      <c r="P765" s="147"/>
    </row>
    <row r="766">
      <c r="P766" s="147"/>
    </row>
    <row r="767">
      <c r="P767" s="147"/>
    </row>
    <row r="768">
      <c r="P768" s="147"/>
    </row>
    <row r="769">
      <c r="P769" s="147"/>
    </row>
    <row r="770">
      <c r="P770" s="147"/>
    </row>
    <row r="771">
      <c r="P771" s="147"/>
    </row>
    <row r="772">
      <c r="P772" s="147"/>
    </row>
    <row r="773">
      <c r="P773" s="147"/>
    </row>
    <row r="774">
      <c r="P774" s="147"/>
    </row>
    <row r="775">
      <c r="P775" s="147"/>
    </row>
    <row r="776">
      <c r="P776" s="147"/>
    </row>
    <row r="777">
      <c r="P777" s="147"/>
    </row>
    <row r="778">
      <c r="P778" s="147"/>
    </row>
    <row r="779">
      <c r="P779" s="147"/>
    </row>
    <row r="780">
      <c r="P780" s="147"/>
    </row>
    <row r="781">
      <c r="P781" s="147"/>
    </row>
    <row r="782">
      <c r="P782" s="147"/>
    </row>
    <row r="783">
      <c r="P783" s="147"/>
    </row>
    <row r="784">
      <c r="P784" s="147"/>
    </row>
    <row r="785">
      <c r="P785" s="147"/>
    </row>
    <row r="786">
      <c r="P786" s="147"/>
    </row>
    <row r="787">
      <c r="P787" s="147"/>
    </row>
    <row r="788">
      <c r="P788" s="147"/>
    </row>
    <row r="789">
      <c r="P789" s="147"/>
    </row>
    <row r="790">
      <c r="P790" s="147"/>
    </row>
    <row r="791">
      <c r="P791" s="147"/>
    </row>
    <row r="792">
      <c r="P792" s="147"/>
    </row>
    <row r="793">
      <c r="P793" s="147"/>
    </row>
    <row r="794">
      <c r="P794" s="147"/>
    </row>
    <row r="795">
      <c r="P795" s="147"/>
    </row>
    <row r="796">
      <c r="P796" s="147"/>
    </row>
    <row r="797">
      <c r="P797" s="147"/>
    </row>
    <row r="798">
      <c r="P798" s="147"/>
    </row>
    <row r="799">
      <c r="P799" s="147"/>
    </row>
    <row r="800">
      <c r="P800" s="147"/>
    </row>
    <row r="801">
      <c r="P801" s="147"/>
    </row>
    <row r="802">
      <c r="P802" s="147"/>
    </row>
    <row r="803">
      <c r="P803" s="147"/>
    </row>
    <row r="804">
      <c r="P804" s="147"/>
    </row>
    <row r="805">
      <c r="P805" s="147"/>
    </row>
    <row r="806">
      <c r="P806" s="147"/>
    </row>
    <row r="807">
      <c r="P807" s="147"/>
    </row>
    <row r="808">
      <c r="P808" s="147"/>
    </row>
    <row r="809">
      <c r="P809" s="147"/>
    </row>
    <row r="810">
      <c r="P810" s="147"/>
    </row>
    <row r="811">
      <c r="P811" s="147"/>
    </row>
    <row r="812">
      <c r="P812" s="147"/>
    </row>
    <row r="813">
      <c r="P813" s="147"/>
    </row>
    <row r="814">
      <c r="P814" s="147"/>
    </row>
    <row r="815">
      <c r="P815" s="147"/>
    </row>
    <row r="816">
      <c r="P816" s="147"/>
    </row>
    <row r="817">
      <c r="P817" s="147"/>
    </row>
    <row r="818">
      <c r="P818" s="147"/>
    </row>
    <row r="819">
      <c r="P819" s="147"/>
    </row>
    <row r="820">
      <c r="P820" s="147"/>
    </row>
    <row r="821">
      <c r="P821" s="147"/>
    </row>
    <row r="822">
      <c r="P822" s="147"/>
    </row>
    <row r="823">
      <c r="P823" s="147"/>
    </row>
    <row r="824">
      <c r="P824" s="147"/>
    </row>
    <row r="825">
      <c r="P825" s="147"/>
    </row>
    <row r="826">
      <c r="P826" s="147"/>
    </row>
    <row r="827">
      <c r="P827" s="147"/>
    </row>
    <row r="828">
      <c r="P828" s="147"/>
    </row>
    <row r="829">
      <c r="P829" s="147"/>
    </row>
    <row r="830">
      <c r="P830" s="147"/>
    </row>
    <row r="831">
      <c r="P831" s="147"/>
    </row>
    <row r="832">
      <c r="P832" s="147"/>
    </row>
    <row r="833">
      <c r="P833" s="147"/>
    </row>
    <row r="834">
      <c r="P834" s="147"/>
    </row>
    <row r="835">
      <c r="P835" s="147"/>
    </row>
    <row r="836">
      <c r="P836" s="147"/>
    </row>
    <row r="837">
      <c r="P837" s="147"/>
    </row>
    <row r="838">
      <c r="P838" s="147"/>
    </row>
    <row r="839">
      <c r="P839" s="147"/>
    </row>
    <row r="840">
      <c r="P840" s="147"/>
    </row>
    <row r="841">
      <c r="P841" s="147"/>
    </row>
    <row r="842">
      <c r="P842" s="147"/>
    </row>
    <row r="843">
      <c r="P843" s="147"/>
    </row>
    <row r="844">
      <c r="P844" s="147"/>
    </row>
    <row r="845">
      <c r="P845" s="147"/>
    </row>
    <row r="846">
      <c r="P846" s="147"/>
    </row>
    <row r="847">
      <c r="P847" s="147"/>
    </row>
    <row r="848">
      <c r="P848" s="147"/>
    </row>
    <row r="849">
      <c r="P849" s="147"/>
    </row>
    <row r="850">
      <c r="P850" s="147"/>
    </row>
    <row r="851">
      <c r="P851" s="147"/>
    </row>
    <row r="852">
      <c r="P852" s="147"/>
    </row>
    <row r="853">
      <c r="P853" s="147"/>
    </row>
    <row r="854">
      <c r="P854" s="147"/>
    </row>
    <row r="855">
      <c r="P855" s="147"/>
    </row>
    <row r="856">
      <c r="P856" s="147"/>
    </row>
    <row r="857">
      <c r="P857" s="147"/>
    </row>
    <row r="858">
      <c r="P858" s="147"/>
    </row>
    <row r="859">
      <c r="P859" s="147"/>
    </row>
    <row r="860">
      <c r="P860" s="147"/>
    </row>
    <row r="861">
      <c r="P861" s="147"/>
    </row>
    <row r="862">
      <c r="P862" s="147"/>
    </row>
    <row r="863">
      <c r="P863" s="147"/>
    </row>
    <row r="864">
      <c r="P864" s="147"/>
    </row>
    <row r="865">
      <c r="P865" s="147"/>
    </row>
    <row r="866">
      <c r="P866" s="147"/>
    </row>
    <row r="867">
      <c r="P867" s="147"/>
    </row>
    <row r="868">
      <c r="P868" s="147"/>
    </row>
    <row r="869">
      <c r="P869" s="147"/>
    </row>
    <row r="870">
      <c r="P870" s="147"/>
    </row>
    <row r="871">
      <c r="P871" s="147"/>
    </row>
    <row r="872">
      <c r="P872" s="147"/>
    </row>
    <row r="873">
      <c r="P873" s="147"/>
    </row>
    <row r="874">
      <c r="P874" s="147"/>
    </row>
    <row r="875">
      <c r="P875" s="147"/>
    </row>
    <row r="876">
      <c r="P876" s="147"/>
    </row>
    <row r="877">
      <c r="P877" s="147"/>
    </row>
    <row r="878">
      <c r="P878" s="147"/>
    </row>
    <row r="879">
      <c r="P879" s="147"/>
    </row>
    <row r="880">
      <c r="P880" s="147"/>
    </row>
    <row r="881">
      <c r="P881" s="147"/>
    </row>
    <row r="882">
      <c r="P882" s="147"/>
    </row>
    <row r="883">
      <c r="P883" s="147"/>
    </row>
    <row r="884">
      <c r="P884" s="147"/>
    </row>
    <row r="885">
      <c r="P885" s="147"/>
    </row>
    <row r="886">
      <c r="P886" s="147"/>
    </row>
    <row r="887">
      <c r="P887" s="147"/>
    </row>
    <row r="888">
      <c r="P888" s="147"/>
    </row>
    <row r="889">
      <c r="P889" s="147"/>
    </row>
    <row r="890">
      <c r="P890" s="147"/>
    </row>
    <row r="891">
      <c r="P891" s="147"/>
    </row>
    <row r="892">
      <c r="P892" s="147"/>
    </row>
    <row r="893">
      <c r="P893" s="147"/>
    </row>
    <row r="894">
      <c r="P894" s="147"/>
    </row>
    <row r="895">
      <c r="P895" s="147"/>
    </row>
    <row r="896">
      <c r="P896" s="147"/>
    </row>
    <row r="897">
      <c r="P897" s="147"/>
    </row>
    <row r="898">
      <c r="P898" s="147"/>
    </row>
    <row r="899">
      <c r="P899" s="147"/>
    </row>
    <row r="900">
      <c r="P900" s="147"/>
    </row>
    <row r="901">
      <c r="P901" s="147"/>
    </row>
    <row r="902">
      <c r="P902" s="147"/>
    </row>
    <row r="903">
      <c r="P903" s="147"/>
    </row>
    <row r="904">
      <c r="P904" s="147"/>
    </row>
    <row r="905">
      <c r="P905" s="147"/>
    </row>
    <row r="906">
      <c r="P906" s="147"/>
    </row>
    <row r="907">
      <c r="P907" s="147"/>
    </row>
    <row r="908">
      <c r="P908" s="147"/>
    </row>
    <row r="909">
      <c r="P909" s="147"/>
    </row>
    <row r="910">
      <c r="P910" s="147"/>
    </row>
    <row r="911">
      <c r="P911" s="147"/>
    </row>
    <row r="912">
      <c r="P912" s="147"/>
    </row>
    <row r="913">
      <c r="P913" s="147"/>
    </row>
    <row r="914">
      <c r="P914" s="147"/>
    </row>
    <row r="915">
      <c r="P915" s="147"/>
    </row>
    <row r="916">
      <c r="P916" s="147"/>
    </row>
    <row r="917">
      <c r="P917" s="147"/>
    </row>
    <row r="918">
      <c r="P918" s="147"/>
    </row>
    <row r="919">
      <c r="P919" s="147"/>
    </row>
    <row r="920">
      <c r="P920" s="147"/>
    </row>
    <row r="921">
      <c r="P921" s="147"/>
    </row>
    <row r="922">
      <c r="P922" s="147"/>
    </row>
    <row r="923">
      <c r="P923" s="147"/>
    </row>
    <row r="924">
      <c r="P924" s="147"/>
    </row>
    <row r="925">
      <c r="P925" s="147"/>
    </row>
    <row r="926">
      <c r="P926" s="147"/>
    </row>
    <row r="927">
      <c r="P927" s="147"/>
    </row>
    <row r="928">
      <c r="P928" s="147"/>
    </row>
    <row r="929">
      <c r="P929" s="147"/>
    </row>
    <row r="930">
      <c r="P930" s="147"/>
    </row>
    <row r="931">
      <c r="P931" s="147"/>
    </row>
    <row r="932">
      <c r="P932" s="147"/>
    </row>
    <row r="933">
      <c r="P933" s="147"/>
    </row>
    <row r="934">
      <c r="P934" s="147"/>
    </row>
    <row r="935">
      <c r="P935" s="147"/>
    </row>
    <row r="936">
      <c r="P936" s="147"/>
    </row>
    <row r="937">
      <c r="P937" s="147"/>
    </row>
    <row r="938">
      <c r="P938" s="147"/>
    </row>
    <row r="939">
      <c r="P939" s="147"/>
    </row>
    <row r="940">
      <c r="P940" s="147"/>
    </row>
    <row r="941">
      <c r="P941" s="147"/>
    </row>
    <row r="942">
      <c r="P942" s="147"/>
    </row>
    <row r="943">
      <c r="P943" s="147"/>
    </row>
    <row r="944">
      <c r="P944" s="147"/>
    </row>
    <row r="945">
      <c r="P945" s="147"/>
    </row>
    <row r="946">
      <c r="P946" s="147"/>
    </row>
    <row r="947">
      <c r="P947" s="147"/>
    </row>
    <row r="948">
      <c r="P948" s="147"/>
    </row>
    <row r="949">
      <c r="P949" s="147"/>
    </row>
    <row r="950">
      <c r="P950" s="147"/>
    </row>
    <row r="951">
      <c r="P951" s="147"/>
    </row>
    <row r="952">
      <c r="P952" s="147"/>
    </row>
    <row r="953">
      <c r="P953" s="147"/>
    </row>
    <row r="954">
      <c r="P954" s="147"/>
    </row>
    <row r="955">
      <c r="P955" s="147"/>
    </row>
    <row r="956">
      <c r="P956" s="147"/>
    </row>
    <row r="957">
      <c r="P957" s="147"/>
    </row>
    <row r="958">
      <c r="P958" s="147"/>
    </row>
    <row r="959">
      <c r="P959" s="147"/>
    </row>
    <row r="960">
      <c r="P960" s="147"/>
    </row>
    <row r="961">
      <c r="P961" s="147"/>
    </row>
    <row r="962">
      <c r="P962" s="147"/>
    </row>
    <row r="963">
      <c r="P963" s="147"/>
    </row>
    <row r="964">
      <c r="P964" s="147"/>
    </row>
    <row r="965">
      <c r="P965" s="147"/>
    </row>
    <row r="966">
      <c r="P966" s="147"/>
    </row>
    <row r="967">
      <c r="P967" s="147"/>
    </row>
    <row r="968">
      <c r="P968" s="147"/>
    </row>
    <row r="969">
      <c r="P969" s="147"/>
    </row>
    <row r="970">
      <c r="P970" s="147"/>
    </row>
    <row r="971">
      <c r="P971" s="147"/>
    </row>
    <row r="972">
      <c r="P972" s="147"/>
    </row>
    <row r="973">
      <c r="P973" s="147"/>
    </row>
    <row r="974">
      <c r="P974" s="147"/>
    </row>
    <row r="975">
      <c r="P975" s="147"/>
    </row>
    <row r="976">
      <c r="P976" s="147"/>
    </row>
    <row r="977">
      <c r="P977" s="147"/>
    </row>
    <row r="978">
      <c r="P978" s="147"/>
    </row>
    <row r="979">
      <c r="P979" s="147"/>
    </row>
    <row r="980">
      <c r="P980" s="147"/>
    </row>
    <row r="981">
      <c r="P981" s="147"/>
    </row>
    <row r="982">
      <c r="P982" s="147"/>
    </row>
    <row r="983">
      <c r="P983" s="147"/>
    </row>
    <row r="984">
      <c r="P984" s="147"/>
    </row>
    <row r="985">
      <c r="P985" s="147"/>
    </row>
    <row r="986">
      <c r="P986" s="147"/>
    </row>
    <row r="987">
      <c r="P987" s="147"/>
    </row>
    <row r="988">
      <c r="P988" s="147"/>
    </row>
    <row r="989">
      <c r="P989" s="147"/>
    </row>
    <row r="990">
      <c r="P990" s="147"/>
    </row>
    <row r="991">
      <c r="P991" s="147"/>
    </row>
    <row r="992">
      <c r="P992" s="147"/>
    </row>
    <row r="993">
      <c r="P993" s="147"/>
    </row>
    <row r="994">
      <c r="P994" s="147"/>
    </row>
    <row r="995">
      <c r="P995" s="147"/>
    </row>
    <row r="996">
      <c r="P996" s="147"/>
    </row>
    <row r="997">
      <c r="P997" s="147"/>
    </row>
    <row r="998">
      <c r="P998" s="147"/>
    </row>
    <row r="999">
      <c r="P999" s="147"/>
    </row>
    <row r="1000">
      <c r="P1000" s="147"/>
    </row>
    <row r="1001">
      <c r="P1001" s="147"/>
    </row>
    <row r="1002">
      <c r="P1002" s="147"/>
    </row>
    <row r="1003">
      <c r="P1003" s="147"/>
    </row>
    <row r="1004">
      <c r="P1004" s="147"/>
    </row>
    <row r="1005">
      <c r="P1005" s="147"/>
    </row>
    <row r="1006">
      <c r="P1006" s="147"/>
    </row>
    <row r="1007">
      <c r="P1007" s="147"/>
    </row>
    <row r="1008">
      <c r="P1008" s="147"/>
    </row>
    <row r="1009">
      <c r="P1009" s="147"/>
    </row>
    <row r="1010">
      <c r="P1010" s="147"/>
    </row>
    <row r="1011">
      <c r="P1011" s="147"/>
    </row>
    <row r="1012">
      <c r="P1012" s="147"/>
    </row>
    <row r="1013">
      <c r="P1013" s="147"/>
    </row>
    <row r="1014">
      <c r="P1014" s="147"/>
    </row>
    <row r="1015">
      <c r="P1015" s="147"/>
    </row>
    <row r="1016">
      <c r="P1016" s="147"/>
    </row>
    <row r="1017">
      <c r="P1017" s="147"/>
    </row>
    <row r="1018">
      <c r="P1018" s="147"/>
    </row>
    <row r="1019">
      <c r="P1019" s="147"/>
    </row>
    <row r="1020">
      <c r="P1020" s="147"/>
    </row>
    <row r="1021">
      <c r="P1021" s="147"/>
    </row>
    <row r="1022">
      <c r="P1022" s="147"/>
    </row>
    <row r="1023">
      <c r="P1023" s="147"/>
    </row>
    <row r="1024">
      <c r="P1024" s="147"/>
    </row>
    <row r="1025">
      <c r="P1025" s="147"/>
    </row>
    <row r="1026">
      <c r="P1026" s="147"/>
    </row>
    <row r="1027">
      <c r="P1027" s="147"/>
    </row>
    <row r="1028">
      <c r="P1028" s="147"/>
    </row>
    <row r="1029">
      <c r="P1029" s="147"/>
    </row>
    <row r="1030">
      <c r="P1030" s="147"/>
    </row>
    <row r="1031">
      <c r="P1031" s="147"/>
    </row>
    <row r="1032">
      <c r="P1032" s="147"/>
    </row>
    <row r="1033">
      <c r="P1033" s="147"/>
    </row>
    <row r="1034">
      <c r="P1034" s="147"/>
    </row>
    <row r="1035">
      <c r="P1035" s="147"/>
    </row>
    <row r="1036">
      <c r="P1036" s="147"/>
    </row>
    <row r="1037">
      <c r="P1037" s="147"/>
    </row>
    <row r="1038">
      <c r="P1038" s="147"/>
    </row>
    <row r="1039">
      <c r="P1039" s="147"/>
    </row>
    <row r="1040">
      <c r="P1040" s="147"/>
    </row>
    <row r="1041">
      <c r="P1041" s="147"/>
    </row>
    <row r="1042">
      <c r="P1042" s="147"/>
    </row>
    <row r="1043">
      <c r="P1043" s="147"/>
    </row>
    <row r="1044">
      <c r="P1044" s="147"/>
    </row>
    <row r="1045">
      <c r="P1045" s="147"/>
    </row>
    <row r="1046">
      <c r="P1046" s="147"/>
    </row>
    <row r="1047">
      <c r="P1047" s="147"/>
    </row>
    <row r="1048">
      <c r="P1048" s="147"/>
    </row>
    <row r="1049">
      <c r="P1049" s="147"/>
    </row>
    <row r="1050">
      <c r="P1050" s="147"/>
    </row>
    <row r="1051">
      <c r="P1051" s="147"/>
    </row>
    <row r="1052">
      <c r="P1052" s="147"/>
    </row>
    <row r="1053">
      <c r="P1053" s="147"/>
    </row>
    <row r="1054">
      <c r="P1054" s="147"/>
    </row>
    <row r="1055">
      <c r="P1055" s="147"/>
    </row>
    <row r="1056">
      <c r="P1056" s="147"/>
    </row>
    <row r="1057">
      <c r="P1057" s="147"/>
    </row>
    <row r="1058">
      <c r="P1058" s="147"/>
    </row>
    <row r="1059">
      <c r="P1059" s="147"/>
    </row>
    <row r="1060">
      <c r="P1060" s="147"/>
    </row>
    <row r="1061">
      <c r="P1061" s="147"/>
    </row>
    <row r="1062">
      <c r="P1062" s="147"/>
    </row>
    <row r="1063">
      <c r="P1063" s="147"/>
    </row>
    <row r="1064">
      <c r="P1064" s="147"/>
    </row>
    <row r="1065">
      <c r="P1065" s="147"/>
    </row>
    <row r="1066">
      <c r="P1066" s="147"/>
    </row>
    <row r="1067">
      <c r="P1067" s="147"/>
    </row>
    <row r="1068">
      <c r="P1068" s="147"/>
    </row>
    <row r="1069">
      <c r="P1069" s="147"/>
    </row>
    <row r="1070">
      <c r="P1070" s="147"/>
    </row>
    <row r="1071">
      <c r="P1071" s="147"/>
    </row>
    <row r="1072">
      <c r="P1072" s="147"/>
    </row>
    <row r="1073">
      <c r="P1073" s="147"/>
    </row>
    <row r="1074">
      <c r="P1074" s="147"/>
    </row>
    <row r="1075">
      <c r="P1075" s="147"/>
    </row>
    <row r="1076">
      <c r="P1076" s="147"/>
    </row>
    <row r="1077">
      <c r="P1077" s="147"/>
    </row>
    <row r="1078">
      <c r="P1078" s="147"/>
    </row>
    <row r="1079">
      <c r="P1079" s="147"/>
    </row>
    <row r="1080">
      <c r="P1080" s="147"/>
    </row>
    <row r="1081">
      <c r="P1081" s="147"/>
    </row>
    <row r="1082">
      <c r="P1082" s="147"/>
    </row>
    <row r="1083">
      <c r="P1083" s="147"/>
    </row>
    <row r="1084">
      <c r="P1084" s="147"/>
    </row>
    <row r="1085">
      <c r="P1085" s="147"/>
    </row>
    <row r="1086">
      <c r="P1086" s="147"/>
    </row>
    <row r="1087">
      <c r="P1087" s="147"/>
    </row>
    <row r="1088">
      <c r="P1088" s="147"/>
    </row>
    <row r="1089">
      <c r="P1089" s="147"/>
    </row>
    <row r="1090">
      <c r="P1090" s="147"/>
    </row>
    <row r="1091">
      <c r="P1091" s="147"/>
    </row>
    <row r="1092">
      <c r="P1092" s="147"/>
    </row>
    <row r="1093">
      <c r="P1093" s="147"/>
    </row>
    <row r="1094">
      <c r="P1094" s="147"/>
    </row>
    <row r="1095">
      <c r="P1095" s="147"/>
    </row>
    <row r="1096">
      <c r="P1096" s="147"/>
    </row>
    <row r="1097">
      <c r="P1097" s="147"/>
    </row>
    <row r="1098">
      <c r="P1098" s="147"/>
    </row>
    <row r="1099">
      <c r="P1099" s="147"/>
    </row>
    <row r="1100">
      <c r="P1100" s="147"/>
    </row>
    <row r="1101">
      <c r="P1101" s="147"/>
    </row>
    <row r="1102">
      <c r="P1102" s="147"/>
    </row>
    <row r="1103">
      <c r="P1103" s="147"/>
    </row>
    <row r="1104">
      <c r="P1104" s="147"/>
    </row>
    <row r="1105">
      <c r="P1105" s="147"/>
    </row>
    <row r="1106">
      <c r="P1106" s="147"/>
    </row>
    <row r="1107">
      <c r="P1107" s="147"/>
    </row>
    <row r="1108">
      <c r="P1108" s="147"/>
    </row>
    <row r="1109">
      <c r="P1109" s="147"/>
    </row>
    <row r="1110">
      <c r="P1110" s="147"/>
    </row>
    <row r="1111">
      <c r="P1111" s="147"/>
    </row>
    <row r="1112">
      <c r="P1112" s="147"/>
    </row>
    <row r="1113">
      <c r="P1113" s="147"/>
    </row>
    <row r="1114">
      <c r="P1114" s="147"/>
    </row>
    <row r="1115">
      <c r="P1115" s="147"/>
    </row>
    <row r="1116">
      <c r="P1116" s="147"/>
    </row>
    <row r="1117">
      <c r="P1117" s="147"/>
    </row>
    <row r="1118">
      <c r="P1118" s="147"/>
    </row>
    <row r="1119">
      <c r="P1119" s="147"/>
    </row>
    <row r="1120">
      <c r="P1120" s="147"/>
    </row>
    <row r="1121">
      <c r="P1121" s="147"/>
    </row>
    <row r="1122">
      <c r="P1122" s="147"/>
    </row>
    <row r="1123">
      <c r="P1123" s="147"/>
    </row>
    <row r="1124">
      <c r="P1124" s="147"/>
    </row>
    <row r="1125">
      <c r="P1125" s="147"/>
    </row>
    <row r="1126">
      <c r="P1126" s="147"/>
    </row>
    <row r="1127">
      <c r="P1127" s="147"/>
    </row>
    <row r="1128">
      <c r="P1128" s="147"/>
    </row>
    <row r="1129">
      <c r="P1129" s="147"/>
    </row>
    <row r="1130">
      <c r="P1130" s="147"/>
    </row>
    <row r="1131">
      <c r="P1131" s="147"/>
    </row>
    <row r="1132">
      <c r="P1132" s="147"/>
    </row>
    <row r="1133">
      <c r="P1133" s="147"/>
    </row>
    <row r="1134">
      <c r="P1134" s="147"/>
    </row>
    <row r="1135">
      <c r="P1135" s="147"/>
    </row>
    <row r="1136">
      <c r="P1136" s="147"/>
    </row>
    <row r="1137">
      <c r="P1137" s="147"/>
    </row>
    <row r="1138">
      <c r="P1138" s="147"/>
    </row>
    <row r="1139">
      <c r="P1139" s="147"/>
    </row>
    <row r="1140">
      <c r="P1140" s="147"/>
    </row>
    <row r="1141">
      <c r="P1141" s="147"/>
    </row>
    <row r="1142">
      <c r="P1142" s="147"/>
    </row>
    <row r="1143">
      <c r="P1143" s="147"/>
    </row>
    <row r="1144">
      <c r="P1144" s="147"/>
    </row>
    <row r="1145">
      <c r="P1145" s="147"/>
    </row>
    <row r="1146">
      <c r="P1146" s="147"/>
    </row>
    <row r="1147">
      <c r="P1147" s="147"/>
    </row>
    <row r="1148">
      <c r="P1148" s="147"/>
    </row>
    <row r="1149">
      <c r="P1149" s="147"/>
    </row>
    <row r="1150">
      <c r="P1150" s="147"/>
    </row>
    <row r="1151">
      <c r="P1151" s="147"/>
    </row>
    <row r="1152">
      <c r="P1152" s="147"/>
    </row>
    <row r="1153">
      <c r="P1153" s="147"/>
    </row>
    <row r="1154">
      <c r="P1154" s="147"/>
    </row>
    <row r="1155">
      <c r="P1155" s="147"/>
    </row>
    <row r="1156">
      <c r="P1156" s="147"/>
    </row>
    <row r="1157">
      <c r="P1157" s="147"/>
    </row>
    <row r="1158">
      <c r="P1158" s="147"/>
    </row>
    <row r="1159">
      <c r="P1159" s="147"/>
    </row>
    <row r="1160">
      <c r="P1160" s="147"/>
    </row>
    <row r="1161">
      <c r="P1161" s="147"/>
    </row>
    <row r="1162">
      <c r="P1162" s="147"/>
    </row>
    <row r="1163">
      <c r="P1163" s="147"/>
    </row>
    <row r="1164">
      <c r="P1164" s="147"/>
    </row>
    <row r="1165">
      <c r="P1165" s="147"/>
    </row>
    <row r="1166">
      <c r="P1166" s="147"/>
    </row>
    <row r="1167">
      <c r="P1167" s="147"/>
    </row>
    <row r="1168">
      <c r="P1168" s="147"/>
    </row>
    <row r="1169">
      <c r="P1169" s="147"/>
    </row>
    <row r="1170">
      <c r="P1170" s="147"/>
    </row>
    <row r="1171">
      <c r="P1171" s="147"/>
    </row>
    <row r="1172">
      <c r="P1172" s="147"/>
    </row>
    <row r="1173">
      <c r="P1173" s="147"/>
    </row>
    <row r="1174">
      <c r="P1174" s="147"/>
    </row>
    <row r="1175">
      <c r="P1175" s="147"/>
    </row>
    <row r="1176">
      <c r="P1176" s="147"/>
    </row>
    <row r="1177">
      <c r="P1177" s="147"/>
    </row>
    <row r="1178">
      <c r="P1178" s="147"/>
    </row>
    <row r="1179">
      <c r="P1179" s="147"/>
    </row>
    <row r="1180">
      <c r="P1180" s="147"/>
    </row>
    <row r="1181">
      <c r="P1181" s="147"/>
    </row>
    <row r="1182">
      <c r="P1182" s="147"/>
    </row>
    <row r="1183">
      <c r="P1183" s="147"/>
    </row>
    <row r="1184">
      <c r="P1184" s="147"/>
    </row>
    <row r="1185">
      <c r="P1185" s="147"/>
    </row>
    <row r="1186">
      <c r="P1186" s="147"/>
    </row>
    <row r="1187">
      <c r="P1187" s="147"/>
    </row>
    <row r="1188">
      <c r="P1188" s="147"/>
    </row>
    <row r="1189">
      <c r="P1189" s="147"/>
    </row>
    <row r="1190">
      <c r="P1190" s="147"/>
    </row>
    <row r="1191">
      <c r="P1191" s="147"/>
    </row>
    <row r="1192">
      <c r="P1192" s="147"/>
    </row>
    <row r="1193">
      <c r="P1193" s="147"/>
    </row>
    <row r="1194">
      <c r="P1194" s="147"/>
    </row>
    <row r="1195">
      <c r="P1195" s="147"/>
    </row>
    <row r="1196">
      <c r="P1196" s="147"/>
    </row>
    <row r="1197">
      <c r="P1197" s="147"/>
    </row>
    <row r="1198">
      <c r="P1198" s="147"/>
    </row>
    <row r="1199">
      <c r="P1199" s="147"/>
    </row>
    <row r="1200">
      <c r="P1200" s="147"/>
    </row>
    <row r="1201">
      <c r="P1201" s="147"/>
    </row>
    <row r="1202">
      <c r="P1202" s="147"/>
    </row>
    <row r="1203">
      <c r="P1203" s="147"/>
    </row>
    <row r="1204">
      <c r="P1204" s="147"/>
    </row>
    <row r="1205">
      <c r="P1205" s="147"/>
    </row>
    <row r="1206">
      <c r="P1206" s="147"/>
    </row>
    <row r="1207">
      <c r="P1207" s="147"/>
    </row>
    <row r="1208">
      <c r="P1208" s="147"/>
    </row>
    <row r="1209">
      <c r="P1209" s="147"/>
    </row>
    <row r="1210">
      <c r="P1210" s="147"/>
    </row>
    <row r="1211">
      <c r="P1211" s="147"/>
    </row>
    <row r="1212">
      <c r="P1212" s="147"/>
    </row>
    <row r="1213">
      <c r="P1213" s="147"/>
    </row>
    <row r="1214">
      <c r="P1214" s="147"/>
    </row>
    <row r="1215">
      <c r="P1215" s="147"/>
    </row>
    <row r="1216">
      <c r="P1216" s="147"/>
    </row>
    <row r="1217">
      <c r="P1217" s="147"/>
    </row>
    <row r="1218">
      <c r="P1218" s="147"/>
    </row>
    <row r="1219">
      <c r="P1219" s="147"/>
    </row>
    <row r="1220">
      <c r="P1220" s="147"/>
    </row>
    <row r="1221">
      <c r="P1221" s="147"/>
    </row>
    <row r="1222">
      <c r="P1222" s="147"/>
    </row>
    <row r="1223">
      <c r="P1223" s="147"/>
    </row>
    <row r="1224">
      <c r="P1224" s="147"/>
    </row>
    <row r="1225">
      <c r="P1225" s="147"/>
    </row>
    <row r="1226">
      <c r="P1226" s="147"/>
    </row>
    <row r="1227">
      <c r="P1227" s="147"/>
    </row>
    <row r="1228">
      <c r="P1228" s="147"/>
    </row>
    <row r="1229">
      <c r="P1229" s="147"/>
    </row>
    <row r="1230">
      <c r="P1230" s="147"/>
    </row>
    <row r="1231">
      <c r="P1231" s="147"/>
    </row>
    <row r="1232">
      <c r="P1232" s="147"/>
    </row>
    <row r="1233">
      <c r="P1233" s="147"/>
    </row>
    <row r="1234">
      <c r="P1234" s="147"/>
    </row>
    <row r="1235">
      <c r="P1235" s="147"/>
    </row>
    <row r="1236">
      <c r="P1236" s="147"/>
    </row>
    <row r="1237">
      <c r="P1237" s="147"/>
    </row>
    <row r="1238">
      <c r="P1238" s="147"/>
    </row>
    <row r="1239">
      <c r="P1239" s="147"/>
    </row>
    <row r="1240">
      <c r="P1240" s="147"/>
    </row>
    <row r="1241">
      <c r="P1241" s="147"/>
    </row>
    <row r="1242">
      <c r="P1242" s="147"/>
    </row>
    <row r="1243">
      <c r="P1243" s="147"/>
    </row>
    <row r="1244">
      <c r="P1244" s="147"/>
    </row>
    <row r="1245">
      <c r="P1245" s="147"/>
    </row>
    <row r="1246">
      <c r="P1246" s="147"/>
    </row>
    <row r="1247">
      <c r="P1247" s="147"/>
    </row>
    <row r="1248">
      <c r="P1248" s="147"/>
    </row>
    <row r="1249">
      <c r="P1249" s="147"/>
    </row>
    <row r="1250">
      <c r="P1250" s="147"/>
    </row>
    <row r="1251">
      <c r="P1251" s="147"/>
    </row>
    <row r="1252">
      <c r="P1252" s="147"/>
    </row>
    <row r="1253">
      <c r="P1253" s="147"/>
    </row>
    <row r="1254">
      <c r="P1254" s="147"/>
    </row>
    <row r="1255">
      <c r="P1255" s="147"/>
    </row>
    <row r="1256">
      <c r="P1256" s="147"/>
    </row>
    <row r="1257">
      <c r="P1257" s="147"/>
    </row>
    <row r="1258">
      <c r="P1258" s="147"/>
    </row>
    <row r="1259">
      <c r="P1259" s="147"/>
    </row>
    <row r="1260">
      <c r="P1260" s="147"/>
    </row>
    <row r="1261">
      <c r="P1261" s="147"/>
    </row>
    <row r="1262">
      <c r="P1262" s="147"/>
    </row>
    <row r="1263">
      <c r="P1263" s="147"/>
    </row>
    <row r="1264">
      <c r="P1264" s="147"/>
    </row>
    <row r="1265">
      <c r="P1265" s="147"/>
    </row>
    <row r="1266">
      <c r="P1266" s="147"/>
    </row>
    <row r="1267">
      <c r="P1267" s="147"/>
    </row>
    <row r="1268">
      <c r="P1268" s="147"/>
    </row>
    <row r="1269">
      <c r="P1269" s="147"/>
    </row>
    <row r="1270">
      <c r="P1270" s="147"/>
    </row>
    <row r="1271">
      <c r="P1271" s="147"/>
    </row>
    <row r="1272">
      <c r="P1272" s="147"/>
    </row>
    <row r="1273">
      <c r="P1273" s="147"/>
    </row>
    <row r="1274">
      <c r="P1274" s="147"/>
    </row>
    <row r="1275">
      <c r="P1275" s="147"/>
    </row>
    <row r="1276">
      <c r="P1276" s="147"/>
    </row>
    <row r="1277">
      <c r="P1277" s="147"/>
    </row>
    <row r="1278">
      <c r="P1278" s="147"/>
    </row>
    <row r="1279">
      <c r="P1279" s="147"/>
    </row>
    <row r="1280">
      <c r="P1280" s="147"/>
    </row>
    <row r="1281">
      <c r="P1281" s="147"/>
    </row>
    <row r="1282">
      <c r="P1282" s="147"/>
    </row>
    <row r="1283">
      <c r="P1283" s="147"/>
    </row>
    <row r="1284">
      <c r="P1284" s="147"/>
    </row>
    <row r="1285">
      <c r="P1285" s="147"/>
    </row>
    <row r="1286">
      <c r="P1286" s="147"/>
    </row>
    <row r="1287">
      <c r="P1287" s="147"/>
    </row>
    <row r="1288">
      <c r="P1288" s="147"/>
    </row>
    <row r="1289">
      <c r="P1289" s="147"/>
    </row>
    <row r="1290">
      <c r="P1290" s="147"/>
    </row>
    <row r="1291">
      <c r="P1291" s="147"/>
    </row>
    <row r="1292">
      <c r="P1292" s="147"/>
    </row>
    <row r="1293">
      <c r="P1293" s="147"/>
    </row>
    <row r="1294">
      <c r="P1294" s="147"/>
    </row>
    <row r="1295">
      <c r="P1295" s="147"/>
    </row>
    <row r="1296">
      <c r="P1296" s="147"/>
    </row>
    <row r="1297">
      <c r="P1297" s="147"/>
    </row>
    <row r="1298">
      <c r="P1298" s="147"/>
    </row>
    <row r="1299">
      <c r="P1299" s="147"/>
    </row>
    <row r="1300">
      <c r="P1300" s="147"/>
    </row>
    <row r="1301">
      <c r="P1301" s="147"/>
    </row>
    <row r="1302">
      <c r="P1302" s="147"/>
    </row>
    <row r="1303">
      <c r="P1303" s="147"/>
    </row>
    <row r="1304">
      <c r="P1304" s="147"/>
    </row>
    <row r="1305">
      <c r="P1305" s="147"/>
    </row>
    <row r="1306">
      <c r="P1306" s="147"/>
    </row>
    <row r="1307">
      <c r="P1307" s="147"/>
    </row>
    <row r="1308">
      <c r="P1308" s="147"/>
    </row>
    <row r="1309">
      <c r="P1309" s="147"/>
    </row>
    <row r="1310">
      <c r="P1310" s="147"/>
    </row>
    <row r="1311">
      <c r="P1311" s="147"/>
    </row>
    <row r="1312">
      <c r="P1312" s="147"/>
    </row>
    <row r="1313">
      <c r="P1313" s="147"/>
    </row>
    <row r="1314">
      <c r="P1314" s="147"/>
    </row>
    <row r="1315">
      <c r="P1315" s="147"/>
    </row>
    <row r="1316">
      <c r="P1316" s="147"/>
    </row>
    <row r="1317">
      <c r="P1317" s="147"/>
    </row>
    <row r="1318">
      <c r="P1318" s="147"/>
    </row>
    <row r="1319">
      <c r="P1319" s="147"/>
    </row>
    <row r="1320">
      <c r="P1320" s="147"/>
    </row>
    <row r="1321">
      <c r="P1321" s="147"/>
    </row>
    <row r="1322">
      <c r="P1322" s="147"/>
    </row>
    <row r="1323">
      <c r="P1323" s="147"/>
    </row>
    <row r="1324">
      <c r="P1324" s="147"/>
    </row>
    <row r="1325">
      <c r="P1325" s="147"/>
    </row>
    <row r="1326">
      <c r="P1326" s="147"/>
    </row>
    <row r="1327">
      <c r="P1327" s="147"/>
    </row>
    <row r="1328">
      <c r="P1328" s="147"/>
    </row>
    <row r="1329">
      <c r="P1329" s="147"/>
    </row>
    <row r="1330">
      <c r="P1330" s="147"/>
    </row>
    <row r="1331">
      <c r="P1331" s="147"/>
    </row>
    <row r="1332">
      <c r="P1332" s="147"/>
    </row>
    <row r="1333">
      <c r="P1333" s="147"/>
    </row>
    <row r="1334">
      <c r="P1334" s="147"/>
    </row>
    <row r="1335">
      <c r="P1335" s="147"/>
    </row>
    <row r="1336">
      <c r="P1336" s="147"/>
    </row>
  </sheetData>
  <mergeCells count="232">
    <mergeCell ref="G385:G390"/>
    <mergeCell ref="G391:G395"/>
    <mergeCell ref="F337:F346"/>
    <mergeCell ref="F347:F349"/>
    <mergeCell ref="F350:F351"/>
    <mergeCell ref="F357:F401"/>
    <mergeCell ref="G358:G362"/>
    <mergeCell ref="G367:G371"/>
    <mergeCell ref="G380:G384"/>
    <mergeCell ref="E543:E561"/>
    <mergeCell ref="E562:E580"/>
    <mergeCell ref="F562:G565"/>
    <mergeCell ref="F566:G569"/>
    <mergeCell ref="F570:G573"/>
    <mergeCell ref="F574:F575"/>
    <mergeCell ref="F576:F578"/>
    <mergeCell ref="F579:F580"/>
    <mergeCell ref="E486:E542"/>
    <mergeCell ref="F543:G546"/>
    <mergeCell ref="F547:G550"/>
    <mergeCell ref="F551:G554"/>
    <mergeCell ref="F555:F556"/>
    <mergeCell ref="F557:F559"/>
    <mergeCell ref="F560:F561"/>
    <mergeCell ref="G225:G229"/>
    <mergeCell ref="F234:G237"/>
    <mergeCell ref="F238:G241"/>
    <mergeCell ref="F242:G245"/>
    <mergeCell ref="F251:F252"/>
    <mergeCell ref="F253:G256"/>
    <mergeCell ref="F257:G260"/>
    <mergeCell ref="F261:G264"/>
    <mergeCell ref="F272:G275"/>
    <mergeCell ref="F276:G279"/>
    <mergeCell ref="F280:G283"/>
    <mergeCell ref="E139:E165"/>
    <mergeCell ref="E166:E184"/>
    <mergeCell ref="E185:E203"/>
    <mergeCell ref="E204:E233"/>
    <mergeCell ref="F204:F233"/>
    <mergeCell ref="G219:G224"/>
    <mergeCell ref="E234:E252"/>
    <mergeCell ref="F246:F247"/>
    <mergeCell ref="F248:F250"/>
    <mergeCell ref="E253:E271"/>
    <mergeCell ref="F265:F266"/>
    <mergeCell ref="F267:F269"/>
    <mergeCell ref="F270:F271"/>
    <mergeCell ref="F289:F290"/>
    <mergeCell ref="F402:G405"/>
    <mergeCell ref="F406:G409"/>
    <mergeCell ref="F410:G413"/>
    <mergeCell ref="F414:F439"/>
    <mergeCell ref="G419:G421"/>
    <mergeCell ref="G431:G433"/>
    <mergeCell ref="F440:F447"/>
    <mergeCell ref="E272:E290"/>
    <mergeCell ref="E291:E309"/>
    <mergeCell ref="E310:E324"/>
    <mergeCell ref="E325:E351"/>
    <mergeCell ref="E357:E401"/>
    <mergeCell ref="E402:E449"/>
    <mergeCell ref="E450:E485"/>
    <mergeCell ref="F143:G146"/>
    <mergeCell ref="F147:G150"/>
    <mergeCell ref="G153:G156"/>
    <mergeCell ref="F166:G169"/>
    <mergeCell ref="F170:G173"/>
    <mergeCell ref="O174:O177"/>
    <mergeCell ref="Q174:Q177"/>
    <mergeCell ref="F174:G177"/>
    <mergeCell ref="F178:F179"/>
    <mergeCell ref="F180:F182"/>
    <mergeCell ref="F183:F184"/>
    <mergeCell ref="F185:G188"/>
    <mergeCell ref="Q185:Q188"/>
    <mergeCell ref="F189:G192"/>
    <mergeCell ref="Q189:Q192"/>
    <mergeCell ref="F78:G81"/>
    <mergeCell ref="F82:G85"/>
    <mergeCell ref="Q82:Q85"/>
    <mergeCell ref="Q86:Q89"/>
    <mergeCell ref="Q90:Q93"/>
    <mergeCell ref="O94:O98"/>
    <mergeCell ref="Q94:Q98"/>
    <mergeCell ref="E78:E81"/>
    <mergeCell ref="F86:G89"/>
    <mergeCell ref="A71:A72"/>
    <mergeCell ref="E71:E72"/>
    <mergeCell ref="I77:N77"/>
    <mergeCell ref="O78:O81"/>
    <mergeCell ref="O82:O85"/>
    <mergeCell ref="O86:O89"/>
    <mergeCell ref="O90:O93"/>
    <mergeCell ref="F77:H77"/>
    <mergeCell ref="F90:G93"/>
    <mergeCell ref="G94:G98"/>
    <mergeCell ref="G108:G113"/>
    <mergeCell ref="G114:G118"/>
    <mergeCell ref="G123:G126"/>
    <mergeCell ref="F139:G142"/>
    <mergeCell ref="E82:E138"/>
    <mergeCell ref="F94:F133"/>
    <mergeCell ref="F134:F136"/>
    <mergeCell ref="F137:F138"/>
    <mergeCell ref="F151:F160"/>
    <mergeCell ref="F161:F163"/>
    <mergeCell ref="F164:F165"/>
    <mergeCell ref="F202:F203"/>
    <mergeCell ref="G204:G209"/>
    <mergeCell ref="O204:O209"/>
    <mergeCell ref="Q204:Q209"/>
    <mergeCell ref="O185:O188"/>
    <mergeCell ref="O189:O192"/>
    <mergeCell ref="F193:G196"/>
    <mergeCell ref="O193:O196"/>
    <mergeCell ref="Q193:Q196"/>
    <mergeCell ref="F197:F198"/>
    <mergeCell ref="F199:F201"/>
    <mergeCell ref="F284:F285"/>
    <mergeCell ref="F286:F288"/>
    <mergeCell ref="F291:G294"/>
    <mergeCell ref="F295:G298"/>
    <mergeCell ref="F299:G302"/>
    <mergeCell ref="F303:F304"/>
    <mergeCell ref="F305:F307"/>
    <mergeCell ref="F356:H356"/>
    <mergeCell ref="I356:N356"/>
    <mergeCell ref="F308:F309"/>
    <mergeCell ref="F311:G315"/>
    <mergeCell ref="F317:F320"/>
    <mergeCell ref="F325:G328"/>
    <mergeCell ref="F329:G332"/>
    <mergeCell ref="F333:G336"/>
    <mergeCell ref="G339:G342"/>
    <mergeCell ref="O291:O294"/>
    <mergeCell ref="O295:O298"/>
    <mergeCell ref="O299:O302"/>
    <mergeCell ref="O311:O314"/>
    <mergeCell ref="O316:O319"/>
    <mergeCell ref="O325:O328"/>
    <mergeCell ref="O329:O332"/>
    <mergeCell ref="O333:O336"/>
    <mergeCell ref="O358:O362"/>
    <mergeCell ref="O367:O371"/>
    <mergeCell ref="O380:O384"/>
    <mergeCell ref="O402:O405"/>
    <mergeCell ref="O406:O409"/>
    <mergeCell ref="O410:O413"/>
    <mergeCell ref="O566:O569"/>
    <mergeCell ref="O570:O573"/>
    <mergeCell ref="O486:O489"/>
    <mergeCell ref="O506:O509"/>
    <mergeCell ref="O518:O521"/>
    <mergeCell ref="O543:O546"/>
    <mergeCell ref="O547:O550"/>
    <mergeCell ref="O551:O554"/>
    <mergeCell ref="O562:O565"/>
    <mergeCell ref="O139:O142"/>
    <mergeCell ref="Q139:Q142"/>
    <mergeCell ref="O143:O146"/>
    <mergeCell ref="Q143:Q146"/>
    <mergeCell ref="O147:O150"/>
    <mergeCell ref="Q147:Q150"/>
    <mergeCell ref="Q166:Q169"/>
    <mergeCell ref="Q170:Q173"/>
    <mergeCell ref="O166:O169"/>
    <mergeCell ref="O170:O173"/>
    <mergeCell ref="O234:O237"/>
    <mergeCell ref="Q234:Q237"/>
    <mergeCell ref="O238:O241"/>
    <mergeCell ref="Q238:Q241"/>
    <mergeCell ref="Q242:Q245"/>
    <mergeCell ref="O242:O245"/>
    <mergeCell ref="O253:O256"/>
    <mergeCell ref="Q253:Q256"/>
    <mergeCell ref="O257:O260"/>
    <mergeCell ref="Q257:Q260"/>
    <mergeCell ref="O261:O264"/>
    <mergeCell ref="Q261:Q264"/>
    <mergeCell ref="O272:O275"/>
    <mergeCell ref="Q272:Q275"/>
    <mergeCell ref="O276:O279"/>
    <mergeCell ref="Q276:Q279"/>
    <mergeCell ref="O280:O283"/>
    <mergeCell ref="Q280:Q283"/>
    <mergeCell ref="Q291:Q294"/>
    <mergeCell ref="Q295:Q298"/>
    <mergeCell ref="Q299:Q302"/>
    <mergeCell ref="Q311:Q314"/>
    <mergeCell ref="Q316:Q319"/>
    <mergeCell ref="Q320:Q321"/>
    <mergeCell ref="Q325:Q328"/>
    <mergeCell ref="Q329:Q332"/>
    <mergeCell ref="O450:O453"/>
    <mergeCell ref="O454:O457"/>
    <mergeCell ref="O458:O461"/>
    <mergeCell ref="Q454:Q457"/>
    <mergeCell ref="Q458:Q461"/>
    <mergeCell ref="Q543:Q546"/>
    <mergeCell ref="Q547:Q550"/>
    <mergeCell ref="Q551:Q554"/>
    <mergeCell ref="Q562:Q565"/>
    <mergeCell ref="Q566:Q569"/>
    <mergeCell ref="Q570:Q573"/>
    <mergeCell ref="Q333:Q336"/>
    <mergeCell ref="Q358:Q362"/>
    <mergeCell ref="Q367:Q370"/>
    <mergeCell ref="Q402:Q405"/>
    <mergeCell ref="Q406:Q409"/>
    <mergeCell ref="Q410:Q413"/>
    <mergeCell ref="Q450:Q453"/>
    <mergeCell ref="F484:F485"/>
    <mergeCell ref="G486:G490"/>
    <mergeCell ref="G491:G499"/>
    <mergeCell ref="G500:G503"/>
    <mergeCell ref="F448:F449"/>
    <mergeCell ref="F450:G453"/>
    <mergeCell ref="F454:G457"/>
    <mergeCell ref="F458:G461"/>
    <mergeCell ref="F462:F474"/>
    <mergeCell ref="F475:F483"/>
    <mergeCell ref="F486:F504"/>
    <mergeCell ref="F538:F540"/>
    <mergeCell ref="F541:F542"/>
    <mergeCell ref="F505:F516"/>
    <mergeCell ref="G506:G510"/>
    <mergeCell ref="F517:F533"/>
    <mergeCell ref="G518:G522"/>
    <mergeCell ref="G523:G527"/>
    <mergeCell ref="G528:G532"/>
    <mergeCell ref="F534:F537"/>
  </mergeCells>
  <conditionalFormatting sqref="G210:Q216">
    <cfRule type="expression" dxfId="19" priority="1">
      <formula>NE($H$232,$G$210)</formula>
    </cfRule>
  </conditionalFormatting>
  <conditionalFormatting sqref="G218:Q230">
    <cfRule type="expression" dxfId="19" priority="2">
      <formula>NE($H$232,$G$218)</formula>
    </cfRule>
  </conditionalFormatting>
  <conditionalFormatting sqref="G419:Q421">
    <cfRule type="expression" dxfId="20" priority="3">
      <formula>NE($H$436,$G$419)</formula>
    </cfRule>
  </conditionalFormatting>
  <conditionalFormatting sqref="G422:Q422">
    <cfRule type="expression" dxfId="20" priority="4">
      <formula>NE($H$436,$G$422)</formula>
    </cfRule>
  </conditionalFormatting>
  <conditionalFormatting sqref="G431:Q433 G515:H515">
    <cfRule type="expression" dxfId="20" priority="5">
      <formula>NE($H$436,$G$431)</formula>
    </cfRule>
  </conditionalFormatting>
  <conditionalFormatting sqref="G434:Q434">
    <cfRule type="expression" dxfId="20" priority="6">
      <formula>NE($H$436,$G$434)</formula>
    </cfRule>
  </conditionalFormatting>
  <conditionalFormatting sqref="F517:Q533">
    <cfRule type="expression" dxfId="19" priority="7">
      <formula>NE($F$517,$H$534)</formula>
    </cfRule>
  </conditionalFormatting>
  <conditionalFormatting sqref="F486:Q504">
    <cfRule type="expression" dxfId="19" priority="8">
      <formula>NE($F$486,$H$534)</formula>
    </cfRule>
  </conditionalFormatting>
  <conditionalFormatting sqref="F505:Q516">
    <cfRule type="expression" dxfId="19" priority="9">
      <formula>NE($F$505,$H$534)</formula>
    </cfRule>
  </conditionalFormatting>
  <conditionalFormatting sqref="G463:Q468">
    <cfRule type="expression" dxfId="19" priority="10">
      <formula>NE($G$463,$H$473)</formula>
    </cfRule>
  </conditionalFormatting>
  <conditionalFormatting sqref="G470:Q471">
    <cfRule type="expression" dxfId="19" priority="11">
      <formula>NE($G$470,$H$473)</formula>
    </cfRule>
  </conditionalFormatting>
  <conditionalFormatting sqref="G99:Q105">
    <cfRule type="expression" dxfId="19" priority="12">
      <formula>NE($H$130,$G$99)</formula>
    </cfRule>
  </conditionalFormatting>
  <conditionalFormatting sqref="G107:Q119">
    <cfRule type="expression" dxfId="19" priority="13">
      <formula>NE($H$130,$G$107)</formula>
    </cfRule>
  </conditionalFormatting>
  <conditionalFormatting sqref="G357:Q364">
    <cfRule type="expression" dxfId="19" priority="14">
      <formula>NE($H$398,$G$357)</formula>
    </cfRule>
  </conditionalFormatting>
  <conditionalFormatting sqref="G366:Q377">
    <cfRule type="expression" dxfId="19" priority="15">
      <formula>NE($H$398,$G$366)</formula>
    </cfRule>
  </conditionalFormatting>
  <conditionalFormatting sqref="G379:Q396">
    <cfRule type="expression" dxfId="19" priority="16">
      <formula>NE($H$398,$G$379)</formula>
    </cfRule>
  </conditionalFormatting>
  <conditionalFormatting sqref="A77:A90 B77:B78 B81:B85 B87:B90">
    <cfRule type="notContainsBlanks" dxfId="21" priority="17">
      <formula>LEN(TRIM(A77))&gt;0</formula>
    </cfRule>
  </conditionalFormatting>
  <conditionalFormatting sqref="C54:F54">
    <cfRule type="colorScale" priority="18">
      <colorScale>
        <cfvo type="formula" val="0"/>
        <cfvo type="max"/>
        <color rgb="FFFFFFFF"/>
        <color rgb="FFE67C73"/>
      </colorScale>
    </cfRule>
  </conditionalFormatting>
  <conditionalFormatting sqref="C55:F55">
    <cfRule type="colorScale" priority="19">
      <colorScale>
        <cfvo type="formula" val="0"/>
        <cfvo type="max"/>
        <color rgb="FFFFFFFF"/>
        <color rgb="FFE67C73"/>
      </colorScale>
    </cfRule>
  </conditionalFormatting>
  <conditionalFormatting sqref="C56:F56">
    <cfRule type="colorScale" priority="20">
      <colorScale>
        <cfvo type="formula" val="0"/>
        <cfvo type="max"/>
        <color rgb="FFFFFFFF"/>
        <color rgb="FFE67C73"/>
      </colorScale>
    </cfRule>
  </conditionalFormatting>
  <conditionalFormatting sqref="C62:F62">
    <cfRule type="colorScale" priority="21">
      <colorScale>
        <cfvo type="formula" val="0"/>
        <cfvo type="max"/>
        <color rgb="FFFFFFFF"/>
        <color rgb="FFE67C73"/>
      </colorScale>
    </cfRule>
  </conditionalFormatting>
  <conditionalFormatting sqref="C63:F63">
    <cfRule type="colorScale" priority="22">
      <colorScale>
        <cfvo type="formula" val="0"/>
        <cfvo type="max"/>
        <color rgb="FFFFFFFF"/>
        <color rgb="FFE67C73"/>
      </colorScale>
    </cfRule>
  </conditionalFormatting>
  <conditionalFormatting sqref="C66:F66">
    <cfRule type="colorScale" priority="23">
      <colorScale>
        <cfvo type="formula" val="0"/>
        <cfvo type="max"/>
        <color rgb="FFFFFFFF"/>
        <color rgb="FFE67C73"/>
      </colorScale>
    </cfRule>
  </conditionalFormatting>
  <conditionalFormatting sqref="C67:F67">
    <cfRule type="colorScale" priority="24">
      <colorScale>
        <cfvo type="formula" val="0"/>
        <cfvo type="max"/>
        <color rgb="FFFFFFFF"/>
        <color rgb="FFE67C73"/>
      </colorScale>
    </cfRule>
  </conditionalFormatting>
  <conditionalFormatting sqref="C68:F68">
    <cfRule type="colorScale" priority="25">
      <colorScale>
        <cfvo type="formula" val="0"/>
        <cfvo type="max"/>
        <color rgb="FFFFFFFF"/>
        <color rgb="FFE67C73"/>
      </colorScale>
    </cfRule>
  </conditionalFormatting>
  <conditionalFormatting sqref="C69:F69">
    <cfRule type="colorScale" priority="26">
      <colorScale>
        <cfvo type="formula" val="0"/>
        <cfvo type="max"/>
        <color rgb="FFFFFFFF"/>
        <color rgb="FFE67C73"/>
      </colorScale>
    </cfRule>
  </conditionalFormatting>
  <conditionalFormatting sqref="C70:F70">
    <cfRule type="colorScale" priority="27">
      <colorScale>
        <cfvo type="formula" val="0"/>
        <cfvo type="max"/>
        <color rgb="FFFFFFFF"/>
        <color rgb="FFE67C73"/>
      </colorScale>
    </cfRule>
  </conditionalFormatting>
  <conditionalFormatting sqref="C64:F64">
    <cfRule type="colorScale" priority="28">
      <colorScale>
        <cfvo type="formula" val="0"/>
        <cfvo type="max"/>
        <color rgb="FFFFFFFF"/>
        <color rgb="FFE67C73"/>
      </colorScale>
    </cfRule>
  </conditionalFormatting>
  <conditionalFormatting sqref="C57:F57">
    <cfRule type="colorScale" priority="29">
      <colorScale>
        <cfvo type="formula" val="0"/>
        <cfvo type="max"/>
        <color rgb="FFFFFFFF"/>
        <color rgb="FFE67C73"/>
      </colorScale>
    </cfRule>
  </conditionalFormatting>
  <conditionalFormatting sqref="D51:D52 E52">
    <cfRule type="notContainsBlanks" dxfId="22" priority="30">
      <formula>LEN(TRIM(D51))&gt;0</formula>
    </cfRule>
  </conditionalFormatting>
  <conditionalFormatting sqref="C61:F61">
    <cfRule type="colorScale" priority="31">
      <colorScale>
        <cfvo type="formula" val="0"/>
        <cfvo type="max"/>
        <color rgb="FFFFFFFF"/>
        <color rgb="FFE67C73"/>
      </colorScale>
    </cfRule>
  </conditionalFormatting>
  <conditionalFormatting sqref="C59:F59">
    <cfRule type="colorScale" priority="32">
      <colorScale>
        <cfvo type="formula" val="0"/>
        <cfvo type="max"/>
        <color rgb="FFFFFFFF"/>
        <color rgb="FFE67C73"/>
      </colorScale>
    </cfRule>
  </conditionalFormatting>
  <conditionalFormatting sqref="O1:O354 O356:O1336">
    <cfRule type="cellIs" dxfId="23" priority="33" operator="equal">
      <formula>"fp8"</formula>
    </cfRule>
  </conditionalFormatting>
  <conditionalFormatting sqref="O1:O354 O356:O1336">
    <cfRule type="cellIs" dxfId="24" priority="34" operator="equal">
      <formula>"bf16"</formula>
    </cfRule>
  </conditionalFormatting>
  <conditionalFormatting sqref="O1:O354 O356:O1336">
    <cfRule type="cellIs" dxfId="25" priority="35" operator="equal">
      <formula>"fp4"</formula>
    </cfRule>
  </conditionalFormatting>
  <conditionalFormatting sqref="C58:F58">
    <cfRule type="colorScale" priority="36">
      <colorScale>
        <cfvo type="formula" val="0"/>
        <cfvo type="max"/>
        <color rgb="FFFFFFFF"/>
        <color rgb="FFE67C73"/>
      </colorScale>
    </cfRule>
  </conditionalFormatting>
  <conditionalFormatting sqref="C65:F65">
    <cfRule type="colorScale" priority="37">
      <colorScale>
        <cfvo type="formula" val="0"/>
        <cfvo type="max"/>
        <color rgb="FFFFFFFF"/>
        <color rgb="FFE67C73"/>
      </colorScale>
    </cfRule>
  </conditionalFormatting>
  <dataValidations>
    <dataValidation type="list" allowBlank="1" showErrorMessage="1" sqref="H436">
      <formula1>"Option 1 (Chip2Chip),Option 2 (Core2Core),No Collective needed"</formula1>
    </dataValidation>
    <dataValidation type="list" allowBlank="1" showErrorMessage="1" sqref="G37">
      <formula1>"Strategy A: All-Gather Tokens,Strategy B: Keep Batch Sharding"</formula1>
    </dataValidation>
    <dataValidation type="list" allowBlank="1" showErrorMessage="1" sqref="C24">
      <formula1>"Decode,Prefill"</formula1>
    </dataValidation>
    <dataValidation type="list" allowBlank="1" showErrorMessage="1" sqref="C34 C38">
      <formula1>"w4a4,w4a8,w8a8,w4a16,w8a16,w16a16"</formula1>
    </dataValidation>
    <dataValidation type="list" allowBlank="1" showErrorMessage="1" sqref="AS29:AS30 C33 G35 C35:C37 C39 AS53 AS57 O78 O90 O147 O174 O193 O204 O242 O261 O280 O299 O333 O410 O458 O543 O547 O551 O562 O566 O570">
      <formula1>"fp4,fp8,bf16"</formula1>
    </dataValidation>
    <dataValidation type="list" allowBlank="1" showErrorMessage="1" sqref="H398">
      <formula1>"Strategy A: All-To-All,Strategy B: All-Gather Tokens with no chiplet involved,Strategy C: Hirarachical All-Gather,No Collectives"</formula1>
    </dataValidation>
    <dataValidation type="list" allowBlank="1" showErrorMessage="1" sqref="H159">
      <formula1>"Strategy 1: Reduce Scatter D2D (for CM),No Collectives"</formula1>
    </dataValidation>
    <dataValidation type="list" allowBlank="1" showErrorMessage="1" sqref="H17">
      <formula1>DB!$C$1:$F$1</formula1>
    </dataValidation>
    <dataValidation type="list" allowBlank="1" showErrorMessage="1" sqref="F71:F73">
      <formula1>"OptionA. No Overlapping,OptionB. Overlapping Expert Collectives"</formula1>
    </dataValidation>
    <dataValidation type="list" allowBlank="1" showErrorMessage="1" sqref="H473">
      <formula1>"Option A: AllReduce,Option B: Do not resolve partial sum yet,Option C: No Collectives"</formula1>
    </dataValidation>
    <dataValidation type="list" allowBlank="1" showErrorMessage="1" sqref="F486 F517 H534">
      <formula1>"Option A: Transposed All-To-All,Option B: Reduce-Scatter,Option C: Hierachical RS"</formula1>
    </dataValidation>
    <dataValidation type="list" allowBlank="1" showErrorMessage="1" sqref="G323 H345">
      <formula1>"Strategy 1: All-Gather Die-to-Die (for CM),No Collectives"</formula1>
    </dataValidation>
    <dataValidation type="list" allowBlank="1" showErrorMessage="1" sqref="F505">
      <formula1>"Option A: All-To-All,Option B: Reduce-Scatter"</formula1>
    </dataValidation>
    <dataValidation type="list" allowBlank="1" showErrorMessage="1" sqref="H130 H232">
      <formula1>"Strategy A: All-Gather Tokens with no chiplet involved,Strategy B: Hierarchical All-Gather,No Collectives"</formula1>
    </dataValidation>
  </dataValidations>
  <hyperlinks>
    <hyperlink display="TODO LIST" location="'Shortcuts to SnapshotsTODO'!A1" ref="L12"/>
    <hyperlink r:id="rId4" location="gid=0&amp;range=D45:D63" ref="B54"/>
    <hyperlink r:id="rId5" location="gid=0&amp;range=D64:D82" ref="B55"/>
    <hyperlink r:id="rId6" location="gid=0&amp;range=D83:D101" ref="B56"/>
    <hyperlink r:id="rId7" location="gid=0&amp;range=D102:D120" ref="B57"/>
    <hyperlink r:id="rId8" location="gid=0&amp;range=E182:E211" ref="B58"/>
    <hyperlink r:id="rId9" location="gid=0&amp;range=D121:D139" ref="B61"/>
    <hyperlink r:id="rId10" location="gid=0&amp;range=D140:D158" ref="B62"/>
    <hyperlink r:id="rId11" location="gid=0&amp;range=D159:D177" ref="B63"/>
    <hyperlink r:id="rId12" location="gid=0&amp;range=D178:D196" ref="B64"/>
    <hyperlink r:id="rId13" location="gid=0&amp;range=D197:D215" ref="B66"/>
    <hyperlink r:id="rId14" location="gid=0&amp;range=S44:S58" ref="B67"/>
    <hyperlink r:id="rId15" location="gid=0&amp;range=S59:S77" ref="B68"/>
    <hyperlink r:id="rId16" location="gid=0&amp;range=S78:S96" ref="B69"/>
    <hyperlink r:id="rId17" location="gid=0&amp;range=S97:S115" ref="B70"/>
  </hyperlinks>
  <drawing r:id="rId18"/>
  <legacyDrawing r:id="rId19"/>
  <tableParts count="14">
    <tablePart r:id="rId34"/>
    <tablePart r:id="rId35"/>
    <tablePart r:id="rId36"/>
    <tablePart r:id="rId37"/>
    <tablePart r:id="rId38"/>
    <tablePart r:id="rId39"/>
    <tablePart r:id="rId40"/>
    <tablePart r:id="rId41"/>
    <tablePart r:id="rId42"/>
    <tablePart r:id="rId43"/>
    <tablePart r:id="rId44"/>
    <tablePart r:id="rId45"/>
    <tablePart r:id="rId46"/>
    <tablePart r:id="rId47"/>
  </tableParts>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75"/>
    <col customWidth="1" min="2" max="2" width="17.88"/>
    <col customWidth="1" min="4" max="4" width="17.63"/>
    <col customWidth="1" min="5" max="5" width="18.25"/>
    <col customWidth="1" min="6" max="6" width="31.63"/>
    <col customWidth="1" min="7" max="7" width="19.5"/>
    <col customWidth="1" min="8" max="8" width="26.5"/>
    <col customWidth="1" min="9" max="9" width="2.5"/>
    <col customWidth="1" min="10" max="10" width="8.75"/>
    <col customWidth="1" min="11" max="12" width="9.25"/>
    <col customWidth="1" min="13" max="13" width="12.38"/>
    <col customWidth="1" min="14" max="14" width="2.38"/>
    <col customWidth="1" min="15" max="15" width="9.13"/>
    <col customWidth="1" min="16" max="16" width="10.88"/>
    <col customWidth="1" min="20" max="20" width="16.25"/>
    <col customWidth="1" min="21" max="21" width="23.13"/>
    <col customWidth="1" min="22" max="22" width="28.0"/>
    <col customWidth="1" min="23" max="23" width="21.0"/>
    <col customWidth="1" min="24" max="24" width="2.0"/>
    <col customWidth="1" min="25" max="28" width="5.63"/>
    <col customWidth="1" min="29" max="29" width="1.38"/>
  </cols>
  <sheetData>
    <row r="1">
      <c r="A1" s="769" t="s">
        <v>115</v>
      </c>
      <c r="B1" s="129"/>
      <c r="C1" s="129"/>
      <c r="D1" s="130"/>
      <c r="E1" s="131"/>
      <c r="F1" s="132"/>
      <c r="G1" s="132"/>
      <c r="H1" s="133"/>
      <c r="I1" s="131"/>
      <c r="J1" s="131"/>
      <c r="K1" s="131"/>
      <c r="L1" s="131"/>
      <c r="M1" s="131"/>
      <c r="N1" s="131"/>
      <c r="O1" s="131"/>
      <c r="P1" s="134"/>
      <c r="Q1" s="135"/>
      <c r="R1" s="131"/>
      <c r="S1" s="131"/>
      <c r="T1" s="135"/>
      <c r="U1" s="131"/>
      <c r="V1" s="131"/>
      <c r="W1" s="131"/>
      <c r="X1" s="131"/>
      <c r="Y1" s="131"/>
      <c r="Z1" s="131"/>
      <c r="AA1" s="131"/>
      <c r="AB1" s="131"/>
      <c r="AC1" s="131"/>
      <c r="AD1" s="131"/>
      <c r="AE1" s="131"/>
      <c r="AF1" s="131"/>
      <c r="AG1" s="131"/>
      <c r="AH1" s="131"/>
      <c r="AI1" s="131"/>
      <c r="AJ1" s="131"/>
      <c r="AK1" s="131"/>
      <c r="AL1" s="131"/>
      <c r="AM1" s="131"/>
      <c r="AN1" s="131"/>
      <c r="AO1" s="131"/>
      <c r="AP1" s="131"/>
      <c r="AQ1" s="131"/>
      <c r="AR1" s="131"/>
      <c r="AS1" s="131"/>
      <c r="AT1" s="131"/>
    </row>
    <row r="2">
      <c r="A2" s="136" t="s">
        <v>116</v>
      </c>
      <c r="B2" s="136" t="s">
        <v>117</v>
      </c>
      <c r="C2" s="136" t="s">
        <v>118</v>
      </c>
      <c r="D2" s="770"/>
      <c r="E2" s="138"/>
      <c r="F2" s="139" t="s">
        <v>119</v>
      </c>
      <c r="G2" s="139" t="s">
        <v>120</v>
      </c>
      <c r="H2" s="140" t="s">
        <v>121</v>
      </c>
      <c r="I2" s="138"/>
      <c r="J2" s="138"/>
      <c r="K2" s="138"/>
      <c r="L2" s="138"/>
      <c r="M2" s="138"/>
      <c r="N2" s="138"/>
      <c r="O2" s="138"/>
      <c r="P2" s="141"/>
      <c r="Q2" s="142" t="s">
        <v>122</v>
      </c>
      <c r="R2" s="138"/>
      <c r="S2" s="138"/>
      <c r="T2" s="142" t="s">
        <v>123</v>
      </c>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row>
    <row r="3">
      <c r="A3" s="143" t="s">
        <v>124</v>
      </c>
      <c r="B3" s="143" t="s">
        <v>125</v>
      </c>
      <c r="C3" s="143">
        <v>7168.0</v>
      </c>
      <c r="D3" s="771"/>
      <c r="F3" s="139" t="s">
        <v>126</v>
      </c>
      <c r="G3" s="145"/>
      <c r="H3" s="146"/>
      <c r="P3" s="147"/>
      <c r="Q3" s="2" t="s">
        <v>127</v>
      </c>
      <c r="R3" s="2">
        <v>0.5</v>
      </c>
      <c r="T3" s="148" t="str">
        <f t="shared" ref="T3:T7" si="1">U3&amp;","&amp;V3</f>
        <v>fp4,fp4</v>
      </c>
      <c r="U3" s="2" t="s">
        <v>127</v>
      </c>
      <c r="V3" s="2" t="s">
        <v>127</v>
      </c>
      <c r="W3" s="2" t="s">
        <v>127</v>
      </c>
      <c r="AR3" s="149"/>
      <c r="AS3" s="149"/>
      <c r="AT3" s="149"/>
    </row>
    <row r="4">
      <c r="A4" s="143" t="s">
        <v>128</v>
      </c>
      <c r="B4" s="143" t="s">
        <v>129</v>
      </c>
      <c r="C4" s="143">
        <v>2048.0</v>
      </c>
      <c r="D4" s="771"/>
      <c r="F4" s="150" t="s">
        <v>32</v>
      </c>
      <c r="G4" s="145">
        <v>1.0</v>
      </c>
      <c r="H4" s="146"/>
      <c r="P4" s="147"/>
      <c r="Q4" s="2" t="s">
        <v>63</v>
      </c>
      <c r="R4" s="2">
        <v>1.0</v>
      </c>
      <c r="T4" s="148" t="str">
        <f t="shared" si="1"/>
        <v>fp4,fp8</v>
      </c>
      <c r="U4" s="2" t="s">
        <v>127</v>
      </c>
      <c r="V4" s="2" t="s">
        <v>63</v>
      </c>
      <c r="W4" s="2" t="s">
        <v>63</v>
      </c>
    </row>
    <row r="5">
      <c r="A5" s="143" t="s">
        <v>130</v>
      </c>
      <c r="B5" s="143" t="s">
        <v>131</v>
      </c>
      <c r="C5" s="143">
        <v>256.0</v>
      </c>
      <c r="D5" s="771"/>
      <c r="F5" s="150" t="s">
        <v>33</v>
      </c>
      <c r="G5" s="145">
        <v>16.0</v>
      </c>
      <c r="H5" s="146" t="s">
        <v>132</v>
      </c>
      <c r="P5" s="147"/>
      <c r="Q5" s="2" t="s">
        <v>82</v>
      </c>
      <c r="R5" s="2">
        <v>2.0</v>
      </c>
      <c r="T5" s="148" t="str">
        <f t="shared" si="1"/>
        <v>fp4,bf16</v>
      </c>
      <c r="U5" s="2" t="s">
        <v>127</v>
      </c>
      <c r="V5" s="2" t="s">
        <v>82</v>
      </c>
      <c r="W5" s="2" t="s">
        <v>82</v>
      </c>
      <c r="AR5" s="149"/>
      <c r="AS5" s="149"/>
      <c r="AT5" s="149"/>
    </row>
    <row r="6">
      <c r="A6" s="143" t="s">
        <v>133</v>
      </c>
      <c r="B6" s="143" t="s">
        <v>134</v>
      </c>
      <c r="C6" s="143">
        <v>61.0</v>
      </c>
      <c r="D6" s="771"/>
      <c r="F6" s="150" t="s">
        <v>34</v>
      </c>
      <c r="G6" s="145">
        <v>1.0</v>
      </c>
      <c r="H6" s="146"/>
      <c r="P6" s="147"/>
      <c r="T6" s="148" t="str">
        <f t="shared" si="1"/>
        <v>fp8,fp4</v>
      </c>
      <c r="U6" s="2" t="s">
        <v>63</v>
      </c>
      <c r="V6" s="2" t="s">
        <v>127</v>
      </c>
      <c r="W6" s="2" t="s">
        <v>63</v>
      </c>
    </row>
    <row r="7">
      <c r="A7" s="151" t="s">
        <v>135</v>
      </c>
      <c r="B7" s="151" t="s">
        <v>136</v>
      </c>
      <c r="C7" s="151">
        <v>3.0</v>
      </c>
      <c r="D7" s="771"/>
      <c r="F7" s="150" t="s">
        <v>35</v>
      </c>
      <c r="G7" s="145">
        <v>1.0</v>
      </c>
      <c r="H7" s="146" t="s">
        <v>137</v>
      </c>
      <c r="P7" s="147"/>
      <c r="T7" s="148" t="str">
        <f t="shared" si="1"/>
        <v>fp8,fp8</v>
      </c>
      <c r="U7" s="2" t="s">
        <v>63</v>
      </c>
      <c r="V7" s="2" t="s">
        <v>63</v>
      </c>
      <c r="W7" s="2" t="s">
        <v>63</v>
      </c>
      <c r="AR7" s="87"/>
      <c r="AS7" s="87"/>
      <c r="AT7" s="87"/>
    </row>
    <row r="8">
      <c r="A8" s="143" t="s">
        <v>138</v>
      </c>
      <c r="B8" s="143" t="s">
        <v>139</v>
      </c>
      <c r="C8" s="143">
        <v>8.0</v>
      </c>
      <c r="D8" s="771"/>
      <c r="F8" s="139" t="s">
        <v>140</v>
      </c>
      <c r="P8" s="147"/>
      <c r="U8" s="2"/>
      <c r="V8" s="2"/>
      <c r="W8" s="2"/>
      <c r="AB8" s="2"/>
      <c r="AC8" s="2"/>
      <c r="AD8" s="2"/>
      <c r="AE8" s="2"/>
    </row>
    <row r="9">
      <c r="A9" s="152" t="s">
        <v>141</v>
      </c>
      <c r="B9" s="153" t="s">
        <v>142</v>
      </c>
      <c r="C9" s="143">
        <v>1536.0</v>
      </c>
      <c r="D9" s="771"/>
      <c r="F9" s="154" t="s">
        <v>143</v>
      </c>
      <c r="G9" s="155">
        <f>G5*G4</f>
        <v>16</v>
      </c>
      <c r="H9" s="156"/>
      <c r="P9" s="147"/>
      <c r="T9" s="148" t="str">
        <f t="shared" ref="T9:T11" si="2">U9&amp;","&amp;V9</f>
        <v>fp8,bf16</v>
      </c>
      <c r="U9" s="2" t="s">
        <v>63</v>
      </c>
      <c r="V9" s="2" t="s">
        <v>82</v>
      </c>
      <c r="W9" s="2" t="s">
        <v>82</v>
      </c>
      <c r="AB9" s="2"/>
      <c r="AC9" s="2"/>
      <c r="AD9" s="2"/>
      <c r="AE9" s="2"/>
    </row>
    <row r="10">
      <c r="A10" s="152" t="s">
        <v>144</v>
      </c>
      <c r="B10" s="153" t="s">
        <v>145</v>
      </c>
      <c r="C10" s="143">
        <v>512.0</v>
      </c>
      <c r="D10" s="771"/>
      <c r="F10" s="157" t="s">
        <v>146</v>
      </c>
      <c r="G10" s="158">
        <f>PRODUCT(G3:G6)</f>
        <v>16</v>
      </c>
      <c r="H10" s="159"/>
      <c r="P10" s="147"/>
      <c r="T10" s="148" t="str">
        <f t="shared" si="2"/>
        <v>bf16,fp4</v>
      </c>
      <c r="U10" s="2" t="s">
        <v>82</v>
      </c>
      <c r="V10" s="2" t="s">
        <v>127</v>
      </c>
      <c r="W10" s="2" t="s">
        <v>82</v>
      </c>
      <c r="AP10" s="138"/>
      <c r="AQ10" s="138"/>
      <c r="AT10" s="149"/>
    </row>
    <row r="11">
      <c r="A11" s="152" t="s">
        <v>147</v>
      </c>
      <c r="B11" s="153" t="s">
        <v>148</v>
      </c>
      <c r="C11" s="143">
        <v>128.0</v>
      </c>
      <c r="D11" s="771"/>
      <c r="F11" s="157" t="s">
        <v>149</v>
      </c>
      <c r="G11" s="158">
        <f>$G$10/$H$18</f>
        <v>8</v>
      </c>
      <c r="H11" s="159"/>
      <c r="P11" s="147"/>
      <c r="T11" s="148" t="str">
        <f t="shared" si="2"/>
        <v>bf16,fp8</v>
      </c>
      <c r="U11" s="2" t="s">
        <v>82</v>
      </c>
      <c r="V11" s="2" t="s">
        <v>63</v>
      </c>
      <c r="W11" s="2" t="s">
        <v>82</v>
      </c>
      <c r="AP11" s="142"/>
    </row>
    <row r="12">
      <c r="A12" s="152" t="s">
        <v>150</v>
      </c>
      <c r="B12" s="153" t="s">
        <v>151</v>
      </c>
      <c r="C12" s="143">
        <v>64.0</v>
      </c>
      <c r="D12" s="771"/>
      <c r="L12" s="772" t="s">
        <v>539</v>
      </c>
      <c r="P12" s="147"/>
      <c r="T12" s="148" t="s">
        <v>152</v>
      </c>
      <c r="U12" s="2" t="s">
        <v>82</v>
      </c>
      <c r="V12" s="2" t="s">
        <v>82</v>
      </c>
      <c r="W12" s="2" t="s">
        <v>82</v>
      </c>
      <c r="AP12" s="138"/>
      <c r="AQ12" s="138"/>
      <c r="AT12" s="149"/>
    </row>
    <row r="13">
      <c r="A13" s="143" t="s">
        <v>153</v>
      </c>
      <c r="B13" s="153" t="s">
        <v>154</v>
      </c>
      <c r="C13" s="143">
        <v>128.0</v>
      </c>
      <c r="D13" s="771"/>
    </row>
    <row r="14">
      <c r="A14" s="161" t="s">
        <v>155</v>
      </c>
      <c r="B14" s="162"/>
      <c r="C14" s="162"/>
      <c r="AG14" s="164"/>
      <c r="AH14" s="164"/>
      <c r="AI14" s="87"/>
      <c r="AJ14" s="38"/>
      <c r="AK14" s="38"/>
      <c r="AL14" s="38"/>
      <c r="AM14" s="38"/>
      <c r="AN14" s="87"/>
      <c r="AO14" s="38"/>
      <c r="AP14" s="164"/>
      <c r="AQ14" s="38"/>
      <c r="AR14" s="38"/>
      <c r="AS14" s="87"/>
      <c r="AT14" s="87"/>
    </row>
    <row r="15">
      <c r="A15" s="165" t="s">
        <v>156</v>
      </c>
      <c r="B15" s="165" t="s">
        <v>156</v>
      </c>
      <c r="C15" s="166">
        <f>$C$11+$C$12</f>
        <v>192</v>
      </c>
      <c r="AG15" s="38"/>
      <c r="AH15" s="38"/>
      <c r="AI15" s="87"/>
      <c r="AJ15" s="38"/>
      <c r="AK15" s="38"/>
      <c r="AL15" s="38"/>
      <c r="AM15" s="38"/>
      <c r="AN15" s="87"/>
      <c r="AO15" s="38"/>
      <c r="AP15" s="168"/>
      <c r="AQ15" s="168"/>
      <c r="AR15" s="38"/>
      <c r="AS15" s="87"/>
      <c r="AT15" s="169"/>
    </row>
    <row r="16">
      <c r="A16" s="165" t="s">
        <v>157</v>
      </c>
      <c r="B16" s="165" t="s">
        <v>157</v>
      </c>
      <c r="C16" s="170">
        <f>$C$10+$C$12</f>
        <v>576</v>
      </c>
      <c r="D16" s="771"/>
      <c r="AG16" s="38"/>
      <c r="AH16" s="38"/>
      <c r="AI16" s="87"/>
      <c r="AJ16" s="38"/>
      <c r="AK16" s="38"/>
      <c r="AL16" s="38"/>
      <c r="AM16" s="38"/>
      <c r="AN16" s="87"/>
      <c r="AO16" s="38"/>
      <c r="AP16" s="168"/>
      <c r="AQ16" s="168"/>
      <c r="AR16" s="38"/>
      <c r="AS16" s="87"/>
      <c r="AT16" s="169"/>
    </row>
    <row r="17">
      <c r="A17" s="170" t="s">
        <v>158</v>
      </c>
      <c r="B17" s="170" t="s">
        <v>159</v>
      </c>
      <c r="C17" s="166">
        <f>C8*$C$25</f>
        <v>8192</v>
      </c>
      <c r="F17" s="171" t="s">
        <v>160</v>
      </c>
      <c r="G17" s="173" t="s">
        <v>540</v>
      </c>
      <c r="H17" s="173" t="s">
        <v>468</v>
      </c>
      <c r="AG17" s="38"/>
      <c r="AH17" s="38"/>
      <c r="AI17" s="87"/>
      <c r="AJ17" s="38"/>
      <c r="AK17" s="38"/>
      <c r="AL17" s="38"/>
      <c r="AM17" s="38"/>
      <c r="AN17" s="87"/>
      <c r="AO17" s="38"/>
      <c r="AP17" s="168"/>
      <c r="AQ17" s="168"/>
      <c r="AR17" s="38"/>
      <c r="AS17" s="87"/>
      <c r="AT17" s="169"/>
    </row>
    <row r="18">
      <c r="A18" s="174" t="s">
        <v>120</v>
      </c>
      <c r="B18" s="174" t="s">
        <v>161</v>
      </c>
      <c r="C18" s="175">
        <f>$G$10</f>
        <v>16</v>
      </c>
      <c r="F18" s="108" t="str">
        <f t="array" ref="F18:F31">DB!A2:A15</f>
        <v># of TensorCore per Chip</v>
      </c>
      <c r="G18" s="773">
        <v>1.0</v>
      </c>
      <c r="H18" s="176">
        <f t="array" ref="H18:H31">xlookup($H$17,DB!1:1,DB!2:15) * G18:G31</f>
        <v>2</v>
      </c>
      <c r="AG18" s="38"/>
      <c r="AH18" s="38"/>
      <c r="AI18" s="87"/>
      <c r="AJ18" s="38"/>
      <c r="AK18" s="38"/>
      <c r="AL18" s="38"/>
      <c r="AM18" s="38"/>
      <c r="AN18" s="87"/>
      <c r="AO18" s="38"/>
      <c r="AP18" s="168"/>
      <c r="AQ18" s="38"/>
      <c r="AR18" s="38"/>
      <c r="AS18" s="87"/>
      <c r="AT18" s="87"/>
    </row>
    <row r="19">
      <c r="A19" s="174" t="s">
        <v>162</v>
      </c>
      <c r="B19" s="174" t="s">
        <v>163</v>
      </c>
      <c r="C19" s="175">
        <f>$G$11</f>
        <v>8</v>
      </c>
      <c r="F19" s="108" t="s">
        <v>164</v>
      </c>
      <c r="G19" s="773">
        <v>1.0</v>
      </c>
      <c r="H19" s="176">
        <v>7315.0</v>
      </c>
      <c r="AG19" s="38"/>
      <c r="AH19" s="38"/>
      <c r="AI19" s="87"/>
      <c r="AJ19" s="38"/>
      <c r="AK19" s="38"/>
      <c r="AL19" s="38"/>
      <c r="AM19" s="38"/>
      <c r="AN19" s="87"/>
      <c r="AO19" s="38"/>
      <c r="AP19" s="168"/>
      <c r="AQ19" s="38"/>
      <c r="AR19" s="38"/>
      <c r="AS19" s="87"/>
      <c r="AT19" s="87"/>
    </row>
    <row r="20">
      <c r="A20" s="178" t="s">
        <v>541</v>
      </c>
      <c r="B20" s="178" t="s">
        <v>166</v>
      </c>
      <c r="C20" s="179" t="str">
        <f>IFS(C19=8,"2x2x2",C19=4,"2x2",TRUE,NA)</f>
        <v>2x2x2</v>
      </c>
      <c r="D20" s="168"/>
      <c r="F20" s="108" t="s">
        <v>167</v>
      </c>
      <c r="G20" s="773">
        <v>1.0</v>
      </c>
      <c r="H20" s="176">
        <v>3968.04</v>
      </c>
      <c r="AG20" s="38"/>
      <c r="AH20" s="38"/>
      <c r="AI20" s="87"/>
      <c r="AJ20" s="38"/>
      <c r="AK20" s="38"/>
      <c r="AL20" s="38"/>
      <c r="AM20" s="38"/>
      <c r="AN20" s="87"/>
      <c r="AO20" s="38"/>
      <c r="AP20" s="168"/>
      <c r="AQ20" s="38"/>
      <c r="AR20" s="38"/>
      <c r="AS20" s="87"/>
      <c r="AT20" s="87"/>
    </row>
    <row r="21">
      <c r="A21" s="182" t="s">
        <v>542</v>
      </c>
      <c r="B21" s="182" t="s">
        <v>169</v>
      </c>
      <c r="C21" s="774">
        <f>IFS(C20="2x2x2",12,C20="2x2",4,TRUE,NA())</f>
        <v>12</v>
      </c>
      <c r="D21" s="775"/>
      <c r="F21" s="108" t="s">
        <v>170</v>
      </c>
      <c r="G21" s="773">
        <v>1.0</v>
      </c>
      <c r="H21" s="176">
        <v>3968.04</v>
      </c>
      <c r="AG21" s="38"/>
      <c r="AH21" s="38"/>
      <c r="AI21" s="87"/>
      <c r="AJ21" s="38"/>
      <c r="AK21" s="38"/>
      <c r="AL21" s="38"/>
      <c r="AM21" s="38"/>
      <c r="AN21" s="87"/>
      <c r="AO21" s="38"/>
      <c r="AP21" s="168"/>
      <c r="AQ21" s="38"/>
      <c r="AR21" s="38"/>
      <c r="AS21" s="87"/>
      <c r="AT21" s="87"/>
    </row>
    <row r="22">
      <c r="A22" s="175"/>
      <c r="B22" s="175"/>
      <c r="C22" s="175"/>
      <c r="F22" s="108" t="s">
        <v>171</v>
      </c>
      <c r="G22" s="773">
        <v>1.0</v>
      </c>
      <c r="H22" s="176">
        <v>1984.02</v>
      </c>
      <c r="AG22" s="38"/>
      <c r="AH22" s="38"/>
      <c r="AI22" s="87"/>
      <c r="AJ22" s="38"/>
      <c r="AK22" s="38"/>
      <c r="AL22" s="38"/>
      <c r="AM22" s="38"/>
      <c r="AN22" s="87"/>
      <c r="AO22" s="38"/>
      <c r="AP22" s="168"/>
      <c r="AQ22" s="168"/>
      <c r="AR22" s="38"/>
      <c r="AS22" s="87"/>
      <c r="AT22" s="169"/>
    </row>
    <row r="23">
      <c r="A23" s="184" t="s">
        <v>172</v>
      </c>
      <c r="B23" s="185"/>
      <c r="C23" s="186"/>
      <c r="D23" s="771"/>
      <c r="F23" s="108" t="s">
        <v>173</v>
      </c>
      <c r="G23" s="773">
        <v>0.987</v>
      </c>
      <c r="H23" s="188">
        <v>189.504</v>
      </c>
      <c r="AG23" s="38"/>
      <c r="AH23" s="38"/>
      <c r="AI23" s="87"/>
      <c r="AJ23" s="38"/>
      <c r="AK23" s="38"/>
      <c r="AL23" s="38"/>
      <c r="AM23" s="38"/>
      <c r="AN23" s="87"/>
      <c r="AO23" s="38"/>
      <c r="AP23" s="168"/>
      <c r="AQ23" s="168"/>
      <c r="AR23" s="38"/>
      <c r="AS23" s="87"/>
      <c r="AT23" s="169"/>
    </row>
    <row r="24">
      <c r="A24" s="170" t="s">
        <v>174</v>
      </c>
      <c r="B24" s="170" t="s">
        <v>175</v>
      </c>
      <c r="C24" s="170" t="s">
        <v>25</v>
      </c>
      <c r="D24" s="771"/>
      <c r="F24" s="108" t="s">
        <v>176</v>
      </c>
      <c r="G24" s="773">
        <v>0.8</v>
      </c>
      <c r="H24" s="188">
        <v>2926.0</v>
      </c>
      <c r="AG24" s="38"/>
      <c r="AH24" s="38"/>
      <c r="AI24" s="87"/>
      <c r="AJ24" s="38"/>
      <c r="AK24" s="38"/>
      <c r="AL24" s="38"/>
      <c r="AM24" s="38"/>
      <c r="AN24" s="87"/>
      <c r="AO24" s="38"/>
      <c r="AP24" s="168"/>
      <c r="AQ24" s="168"/>
      <c r="AR24" s="38"/>
      <c r="AS24" s="87"/>
      <c r="AT24" s="169"/>
    </row>
    <row r="25">
      <c r="A25" s="189" t="s">
        <v>37</v>
      </c>
      <c r="B25" s="189" t="s">
        <v>38</v>
      </c>
      <c r="C25" s="189">
        <v>1024.0</v>
      </c>
      <c r="D25" s="771"/>
      <c r="F25" s="108" t="s">
        <v>177</v>
      </c>
      <c r="G25" s="773">
        <v>1.0</v>
      </c>
      <c r="H25" s="176">
        <v>1984.02</v>
      </c>
      <c r="AG25" s="38"/>
      <c r="AH25" s="38"/>
      <c r="AI25" s="87"/>
      <c r="AJ25" s="169"/>
      <c r="AK25" s="38"/>
      <c r="AL25" s="38"/>
      <c r="AM25" s="38"/>
    </row>
    <row r="26">
      <c r="A26" s="170" t="s">
        <v>39</v>
      </c>
      <c r="B26" s="170" t="s">
        <v>40</v>
      </c>
      <c r="C26" s="170">
        <v>1.0</v>
      </c>
      <c r="D26" s="2"/>
      <c r="F26" s="108" t="s">
        <v>178</v>
      </c>
      <c r="G26" s="773">
        <v>1.0</v>
      </c>
      <c r="H26" s="176">
        <v>1984.02</v>
      </c>
      <c r="AG26" s="164"/>
      <c r="AH26" s="164"/>
      <c r="AI26" s="164"/>
      <c r="AK26" s="38"/>
      <c r="AL26" s="38"/>
      <c r="AM26" s="38"/>
      <c r="AN26" s="87"/>
      <c r="AO26" s="38"/>
      <c r="AP26" s="38"/>
      <c r="AQ26" s="38"/>
      <c r="AR26" s="38"/>
      <c r="AS26" s="87"/>
      <c r="AT26" s="87"/>
    </row>
    <row r="27">
      <c r="A27" s="170" t="s">
        <v>41</v>
      </c>
      <c r="B27" s="174" t="s">
        <v>42</v>
      </c>
      <c r="C27" s="174">
        <v>1024.0</v>
      </c>
      <c r="D27" s="771"/>
      <c r="F27" s="108" t="s">
        <v>180</v>
      </c>
      <c r="G27" s="773">
        <v>1.0</v>
      </c>
      <c r="H27" s="176">
        <v>992.01</v>
      </c>
      <c r="AG27" s="164"/>
      <c r="AH27" s="164"/>
      <c r="AI27" s="164"/>
      <c r="AK27" s="38"/>
      <c r="AL27" s="38"/>
      <c r="AM27" s="38"/>
      <c r="AN27" s="87"/>
      <c r="AO27" s="38"/>
      <c r="AP27" s="38"/>
      <c r="AQ27" s="38"/>
      <c r="AR27" s="38"/>
      <c r="AS27" s="87"/>
      <c r="AT27" s="87"/>
    </row>
    <row r="28">
      <c r="A28" s="170" t="s">
        <v>46</v>
      </c>
      <c r="B28" s="175"/>
      <c r="C28" s="174">
        <v>0.15</v>
      </c>
      <c r="D28" s="771"/>
      <c r="F28" s="108" t="s">
        <v>181</v>
      </c>
      <c r="G28" s="773">
        <v>0.987</v>
      </c>
      <c r="H28" s="193">
        <v>94.752</v>
      </c>
      <c r="AG28" s="164"/>
      <c r="AH28" s="164"/>
      <c r="AI28" s="164"/>
      <c r="AL28" s="38"/>
      <c r="AM28" s="38"/>
      <c r="AN28" s="87"/>
      <c r="AO28" s="38"/>
      <c r="AP28" s="38"/>
      <c r="AQ28" s="38"/>
      <c r="AR28" s="38"/>
      <c r="AS28" s="87"/>
      <c r="AT28" s="87"/>
    </row>
    <row r="29">
      <c r="A29" s="170" t="s">
        <v>47</v>
      </c>
      <c r="B29" s="175"/>
      <c r="C29" s="174">
        <v>1.0</v>
      </c>
      <c r="D29" s="771"/>
      <c r="F29" s="108" t="s">
        <v>182</v>
      </c>
      <c r="G29" s="773">
        <v>0.375</v>
      </c>
      <c r="H29" s="176">
        <v>600.0</v>
      </c>
      <c r="AB29" s="2"/>
      <c r="AC29" s="2"/>
      <c r="AD29" s="2"/>
      <c r="AE29" s="2"/>
      <c r="AM29" s="142"/>
      <c r="AN29" s="138"/>
      <c r="AO29" s="142"/>
      <c r="AP29" s="142"/>
      <c r="AQ29" s="194"/>
      <c r="AR29" s="142"/>
      <c r="AS29" s="148"/>
    </row>
    <row r="30">
      <c r="A30" s="170" t="s">
        <v>48</v>
      </c>
      <c r="B30" s="174" t="s">
        <v>49</v>
      </c>
      <c r="C30" s="195" t="b">
        <v>1</v>
      </c>
      <c r="D30" s="777"/>
      <c r="F30" s="172" t="s">
        <v>183</v>
      </c>
      <c r="G30" s="778">
        <v>0.8</v>
      </c>
      <c r="H30" s="197">
        <v>80.0</v>
      </c>
      <c r="AB30" s="2"/>
      <c r="AC30" s="2"/>
      <c r="AD30" s="2"/>
      <c r="AE30" s="2"/>
      <c r="AM30" s="142"/>
      <c r="AN30" s="138"/>
      <c r="AO30" s="142"/>
      <c r="AP30" s="142"/>
      <c r="AQ30" s="194"/>
      <c r="AR30" s="142"/>
      <c r="AS30" s="148"/>
    </row>
    <row r="31">
      <c r="A31" s="198" t="s">
        <v>50</v>
      </c>
      <c r="B31" s="198" t="s">
        <v>51</v>
      </c>
      <c r="C31" s="195" t="b">
        <v>1</v>
      </c>
      <c r="F31" s="105" t="s">
        <v>184</v>
      </c>
      <c r="G31" s="108">
        <v>1.0</v>
      </c>
      <c r="H31" s="105">
        <v>0.0013</v>
      </c>
      <c r="AM31" s="142"/>
      <c r="AN31" s="138"/>
      <c r="AO31" s="138"/>
      <c r="AP31" s="138"/>
      <c r="AQ31" s="138"/>
      <c r="AR31" s="142"/>
      <c r="AT31" s="149"/>
    </row>
    <row r="32">
      <c r="A32" s="184" t="s">
        <v>185</v>
      </c>
      <c r="B32" s="185"/>
      <c r="C32" s="186"/>
      <c r="AM32" s="142"/>
      <c r="AN32" s="138"/>
      <c r="AO32" s="138"/>
      <c r="AP32" s="138"/>
      <c r="AQ32" s="138"/>
      <c r="AR32" s="142"/>
      <c r="AT32" s="149"/>
    </row>
    <row r="33">
      <c r="A33" s="170" t="s">
        <v>61</v>
      </c>
      <c r="B33" s="174" t="s">
        <v>62</v>
      </c>
      <c r="C33" s="195" t="s">
        <v>63</v>
      </c>
      <c r="D33" s="201"/>
      <c r="AM33" s="142"/>
      <c r="AN33" s="138"/>
      <c r="AO33" s="138"/>
      <c r="AP33" s="142"/>
      <c r="AQ33" s="142"/>
      <c r="AR33" s="142"/>
    </row>
    <row r="34">
      <c r="A34" s="170" t="s">
        <v>64</v>
      </c>
      <c r="B34" s="165" t="s">
        <v>65</v>
      </c>
      <c r="C34" s="200" t="s">
        <v>66</v>
      </c>
      <c r="D34" s="201"/>
      <c r="F34" s="779" t="s">
        <v>545</v>
      </c>
      <c r="G34" s="780"/>
      <c r="AM34" s="142"/>
      <c r="AN34" s="138"/>
      <c r="AO34" s="138"/>
      <c r="AP34" s="142"/>
      <c r="AQ34" s="142"/>
      <c r="AR34" s="142"/>
    </row>
    <row r="35">
      <c r="A35" s="170" t="s">
        <v>71</v>
      </c>
      <c r="B35" s="165" t="s">
        <v>72</v>
      </c>
      <c r="C35" s="195" t="s">
        <v>82</v>
      </c>
      <c r="D35" s="201"/>
      <c r="F35" s="362" t="s">
        <v>547</v>
      </c>
      <c r="G35" s="781" t="s">
        <v>63</v>
      </c>
      <c r="AM35" s="142"/>
      <c r="AN35" s="138"/>
      <c r="AO35" s="138"/>
      <c r="AP35" s="142"/>
      <c r="AQ35" s="142"/>
      <c r="AR35" s="142"/>
    </row>
    <row r="36">
      <c r="A36" s="170" t="s">
        <v>73</v>
      </c>
      <c r="B36" s="165" t="s">
        <v>74</v>
      </c>
      <c r="C36" s="195" t="s">
        <v>82</v>
      </c>
      <c r="D36" s="201"/>
      <c r="F36" s="782" t="s">
        <v>548</v>
      </c>
      <c r="G36" s="781" t="str">
        <f>C33</f>
        <v>fp8</v>
      </c>
      <c r="AM36" s="142"/>
      <c r="AN36" s="138"/>
      <c r="AO36" s="138"/>
      <c r="AP36" s="142"/>
      <c r="AQ36" s="142"/>
      <c r="AR36" s="142"/>
    </row>
    <row r="37">
      <c r="A37" s="170" t="s">
        <v>75</v>
      </c>
      <c r="B37" s="165" t="s">
        <v>76</v>
      </c>
      <c r="C37" s="195" t="s">
        <v>63</v>
      </c>
      <c r="D37" s="201"/>
      <c r="F37" s="783" t="s">
        <v>549</v>
      </c>
      <c r="G37" s="784" t="s">
        <v>550</v>
      </c>
      <c r="AM37" s="142"/>
      <c r="AN37" s="138"/>
      <c r="AO37" s="138"/>
      <c r="AP37" s="142"/>
      <c r="AQ37" s="142"/>
      <c r="AR37" s="142"/>
    </row>
    <row r="38">
      <c r="A38" s="198" t="s">
        <v>77</v>
      </c>
      <c r="B38" s="165" t="s">
        <v>78</v>
      </c>
      <c r="C38" s="200" t="s">
        <v>79</v>
      </c>
      <c r="D38" s="201"/>
      <c r="F38" s="785"/>
      <c r="G38" s="786"/>
      <c r="AM38" s="142"/>
      <c r="AN38" s="138"/>
      <c r="AO38" s="138"/>
      <c r="AP38" s="142"/>
      <c r="AQ38" s="142"/>
      <c r="AR38" s="142"/>
    </row>
    <row r="39">
      <c r="A39" s="170" t="s">
        <v>80</v>
      </c>
      <c r="B39" s="165" t="s">
        <v>81</v>
      </c>
      <c r="C39" s="195" t="s">
        <v>82</v>
      </c>
      <c r="D39" s="201"/>
      <c r="F39" s="787" t="s">
        <v>551</v>
      </c>
      <c r="G39" s="857">
        <f>671*1000000000</f>
        <v>671000000000</v>
      </c>
      <c r="AM39" s="142"/>
      <c r="AN39" s="138"/>
      <c r="AO39" s="138"/>
      <c r="AP39" s="142"/>
      <c r="AQ39" s="142"/>
      <c r="AR39" s="142"/>
    </row>
    <row r="40">
      <c r="A40" s="2"/>
      <c r="B40" s="201"/>
      <c r="C40" s="201"/>
      <c r="D40" s="201"/>
      <c r="F40" s="362" t="s">
        <v>552</v>
      </c>
      <c r="G40" s="789">
        <f>SUM(PRODUCT(L87:M87), PRODUCT(K145:M145), PRODUCT(K172:M172), PRODUCT(L191:M191), PRODUCT(K297:M297), PRODUCT(K331:M331)) * PARAMS("L")</f>
        <v>11413422080</v>
      </c>
      <c r="AM40" s="142"/>
      <c r="AN40" s="138"/>
      <c r="AO40" s="138"/>
      <c r="AP40" s="142"/>
      <c r="AQ40" s="142"/>
      <c r="AR40" s="142"/>
    </row>
    <row r="41" ht="27.0" customHeight="1">
      <c r="A41" s="204" t="s">
        <v>188</v>
      </c>
      <c r="F41" s="787"/>
      <c r="G41" s="790"/>
      <c r="AG41" s="38"/>
      <c r="AH41" s="38"/>
      <c r="AI41" s="38"/>
      <c r="AJ41" s="38"/>
      <c r="AK41" s="38"/>
      <c r="AL41" s="38"/>
      <c r="AM41" s="168"/>
      <c r="AN41" s="168"/>
      <c r="AO41" s="202"/>
      <c r="AP41" s="142"/>
      <c r="AQ41" s="168"/>
      <c r="AR41" s="168"/>
      <c r="AT41" s="203"/>
    </row>
    <row r="42" ht="30.0" customHeight="1">
      <c r="A42" s="171" t="s">
        <v>189</v>
      </c>
      <c r="B42" s="171" t="str">
        <f> "Value (" &amp; H17 &amp; ")"</f>
        <v>Value (GhostFish (P3))</v>
      </c>
      <c r="C42" s="205" t="s">
        <v>553</v>
      </c>
      <c r="F42" s="787" t="s">
        <v>554</v>
      </c>
      <c r="G42" s="790">
        <f>G39-G40</f>
        <v>659586577920</v>
      </c>
      <c r="P42" s="147"/>
      <c r="AG42" s="38"/>
      <c r="AH42" s="38"/>
      <c r="AI42" s="38"/>
      <c r="AJ42" s="38"/>
      <c r="AK42" s="38"/>
      <c r="AL42" s="38"/>
      <c r="AM42" s="168"/>
      <c r="AN42" s="168"/>
      <c r="AO42" s="202"/>
      <c r="AP42" s="142"/>
      <c r="AQ42" s="168"/>
      <c r="AR42" s="168"/>
      <c r="AT42" s="203"/>
    </row>
    <row r="43" ht="15.0" customHeight="1">
      <c r="A43" s="108" t="s">
        <v>190</v>
      </c>
      <c r="B43" s="193">
        <f>$C26*$C25</f>
        <v>1024</v>
      </c>
      <c r="C43" s="105">
        <f>492*8</f>
        <v>3936</v>
      </c>
      <c r="F43" s="362" t="s">
        <v>555</v>
      </c>
      <c r="G43" s="789">
        <f>SUM(P87, P145, P172, P191, P297, P331) * PARAMS(B6) / 1024</f>
        <v>10.62957764</v>
      </c>
      <c r="P43" s="147"/>
      <c r="AG43" s="38"/>
      <c r="AH43" s="38"/>
      <c r="AI43" s="38"/>
      <c r="AJ43" s="38"/>
      <c r="AK43" s="38"/>
      <c r="AL43" s="38"/>
      <c r="AM43" s="168"/>
      <c r="AN43" s="168"/>
      <c r="AO43" s="202"/>
      <c r="AP43" s="142"/>
      <c r="AQ43" s="168"/>
      <c r="AR43" s="168"/>
      <c r="AT43" s="203"/>
    </row>
    <row r="44" ht="15.0" customHeight="1">
      <c r="A44" s="108" t="s">
        <v>191</v>
      </c>
      <c r="B44" s="211">
        <f>G10</f>
        <v>16</v>
      </c>
      <c r="C44" s="198">
        <v>8.0</v>
      </c>
      <c r="F44" s="787" t="s">
        <v>556</v>
      </c>
      <c r="G44" s="790">
        <f>(G42*  SWITCH(G35, "fp32", 4, "bf16", 2, "fp8", 1, "fp4", 0.5)/1024^3 + G43*G10) + (G10-1) * SUM(P549, P568) * (C6-3)/1024</f>
        <v>802.202909</v>
      </c>
      <c r="P44" s="147"/>
      <c r="AG44" s="38"/>
      <c r="AH44" s="38"/>
      <c r="AI44" s="38"/>
      <c r="AJ44" s="38"/>
      <c r="AK44" s="38"/>
      <c r="AL44" s="38"/>
      <c r="AM44" s="168"/>
      <c r="AN44" s="168"/>
      <c r="AO44" s="202"/>
      <c r="AP44" s="142"/>
      <c r="AQ44" s="168"/>
      <c r="AR44" s="168"/>
      <c r="AT44" s="203"/>
    </row>
    <row r="45" ht="15.0" customHeight="1">
      <c r="A45" s="108" t="s">
        <v>87</v>
      </c>
      <c r="B45" s="212" t="str">
        <f>$G$73/1000 * $C$6</f>
        <v>#N/A</v>
      </c>
      <c r="C45" s="172">
        <f>0.0734</f>
        <v>0.0734</v>
      </c>
      <c r="F45" s="362" t="s">
        <v>557</v>
      </c>
      <c r="G45" s="789">
        <f>G44/G10</f>
        <v>50.13768181</v>
      </c>
      <c r="P45" s="147"/>
      <c r="AG45" s="38"/>
      <c r="AH45" s="38"/>
      <c r="AI45" s="38"/>
      <c r="AJ45" s="38"/>
      <c r="AK45" s="38"/>
      <c r="AL45" s="38"/>
      <c r="AM45" s="168"/>
      <c r="AN45" s="168"/>
      <c r="AO45" s="202"/>
      <c r="AP45" s="142"/>
      <c r="AQ45" s="168"/>
      <c r="AR45" s="168"/>
      <c r="AT45" s="203"/>
    </row>
    <row r="46" ht="15.0" customHeight="1">
      <c r="A46" s="108" t="s">
        <v>88</v>
      </c>
      <c r="B46" s="193" t="str">
        <f>$B$43/$B$45</f>
        <v>#N/A</v>
      </c>
      <c r="C46" s="116">
        <f>492/0.0733 * C44</f>
        <v>53697.13506</v>
      </c>
      <c r="F46" s="787" t="s">
        <v>558</v>
      </c>
      <c r="G46" s="792">
        <v>0.9</v>
      </c>
      <c r="P46" s="147"/>
      <c r="AG46" s="38"/>
      <c r="AH46" s="38"/>
      <c r="AI46" s="38"/>
      <c r="AJ46" s="38"/>
      <c r="AK46" s="38"/>
      <c r="AL46" s="38"/>
      <c r="AM46" s="168"/>
      <c r="AN46" s="168"/>
      <c r="AO46" s="202"/>
      <c r="AP46" s="142"/>
      <c r="AQ46" s="168"/>
      <c r="AR46" s="168"/>
      <c r="AT46" s="203"/>
    </row>
    <row r="47" ht="15.0" customHeight="1">
      <c r="A47" s="108" t="s">
        <v>89</v>
      </c>
      <c r="B47" s="116" t="str">
        <f>B43/(B45*(1+C28))*C29</f>
        <v>#N/A</v>
      </c>
      <c r="C47" s="116"/>
      <c r="F47" s="362" t="s">
        <v>559</v>
      </c>
      <c r="G47" s="789">
        <f>(((H28 * G46 - G45)*1024^3) * G9) / (PARAMS(B27) * PAD_128(C10+C12) * SWITCH(PARAMS("kv_dtype"), "fp32", 4, "bf16", 2, "fp8", 1, "fp4", 0.5)*PARAMS(B6))</f>
        <v>15100.83442</v>
      </c>
      <c r="P47" s="147"/>
      <c r="AG47" s="38"/>
      <c r="AH47" s="38"/>
      <c r="AI47" s="38"/>
      <c r="AJ47" s="38"/>
      <c r="AK47" s="38"/>
      <c r="AL47" s="38"/>
      <c r="AM47" s="168"/>
      <c r="AN47" s="168"/>
      <c r="AO47" s="202"/>
      <c r="AP47" s="142"/>
      <c r="AQ47" s="168"/>
      <c r="AR47" s="168"/>
      <c r="AT47" s="203"/>
    </row>
    <row r="48" ht="15.0" customHeight="1">
      <c r="A48" s="108" t="s">
        <v>90</v>
      </c>
      <c r="B48" s="116" t="str">
        <f>B47/$G$11</f>
        <v>#N/A</v>
      </c>
      <c r="C48" s="116">
        <f>C46/C44</f>
        <v>6712.141883</v>
      </c>
      <c r="P48" s="147"/>
      <c r="AG48" s="38"/>
      <c r="AH48" s="38"/>
      <c r="AI48" s="38"/>
      <c r="AJ48" s="38"/>
      <c r="AK48" s="38"/>
      <c r="AL48" s="38"/>
      <c r="AM48" s="168"/>
      <c r="AN48" s="168"/>
      <c r="AO48" s="202"/>
      <c r="AP48" s="142"/>
      <c r="AQ48" s="168"/>
      <c r="AR48" s="168"/>
      <c r="AT48" s="203"/>
    </row>
    <row r="49" ht="15.0" customHeight="1">
      <c r="A49" s="793" t="s">
        <v>560</v>
      </c>
      <c r="B49" s="794" t="str">
        <f t="shared" ref="B49:C49" si="3">B48/$C$48</f>
        <v>#N/A</v>
      </c>
      <c r="C49" s="794">
        <f t="shared" si="3"/>
        <v>1</v>
      </c>
      <c r="P49" s="147"/>
      <c r="AG49" s="38"/>
      <c r="AH49" s="38"/>
      <c r="AI49" s="38"/>
      <c r="AJ49" s="38"/>
      <c r="AK49" s="38"/>
      <c r="AL49" s="38"/>
      <c r="AM49" s="168"/>
      <c r="AN49" s="168"/>
      <c r="AO49" s="202"/>
      <c r="AP49" s="142"/>
      <c r="AQ49" s="168"/>
      <c r="AR49" s="168"/>
      <c r="AT49" s="203"/>
    </row>
    <row r="50" ht="15.0" customHeight="1">
      <c r="P50" s="147"/>
      <c r="AG50" s="38"/>
      <c r="AH50" s="38"/>
      <c r="AI50" s="38"/>
      <c r="AJ50" s="38"/>
      <c r="AK50" s="38"/>
      <c r="AL50" s="38"/>
      <c r="AM50" s="168"/>
      <c r="AN50" s="168"/>
      <c r="AO50" s="202"/>
      <c r="AP50" s="142"/>
      <c r="AQ50" s="168"/>
      <c r="AR50" s="168"/>
      <c r="AT50" s="203"/>
    </row>
    <row r="51">
      <c r="A51" s="204"/>
      <c r="B51" s="204"/>
      <c r="D51" s="2"/>
      <c r="E51" s="2"/>
      <c r="F51" s="2"/>
      <c r="G51" s="2"/>
      <c r="AM51" s="142"/>
      <c r="AN51" s="138"/>
      <c r="AO51" s="138"/>
      <c r="AP51" s="138"/>
      <c r="AQ51" s="138"/>
      <c r="AR51" s="142"/>
      <c r="AT51" s="203"/>
    </row>
    <row r="52">
      <c r="A52" s="204" t="s">
        <v>192</v>
      </c>
      <c r="B52" s="204"/>
      <c r="D52" s="2"/>
      <c r="E52" s="2"/>
      <c r="F52" s="2"/>
      <c r="G52" s="2"/>
      <c r="AM52" s="142"/>
      <c r="AN52" s="138"/>
      <c r="AO52" s="138"/>
      <c r="AP52" s="138"/>
      <c r="AQ52" s="138"/>
      <c r="AR52" s="142"/>
      <c r="AT52" s="203"/>
    </row>
    <row r="53">
      <c r="A53" s="214" t="s">
        <v>193</v>
      </c>
      <c r="B53" s="214" t="s">
        <v>194</v>
      </c>
      <c r="C53" s="214" t="s">
        <v>195</v>
      </c>
      <c r="D53" s="214" t="s">
        <v>196</v>
      </c>
      <c r="E53" s="214" t="s">
        <v>197</v>
      </c>
      <c r="F53" s="214" t="s">
        <v>198</v>
      </c>
      <c r="G53" s="214" t="s">
        <v>199</v>
      </c>
      <c r="H53" s="214" t="s">
        <v>200</v>
      </c>
      <c r="I53" s="215"/>
      <c r="J53" s="214" t="s">
        <v>421</v>
      </c>
      <c r="K53" s="214" t="s">
        <v>202</v>
      </c>
      <c r="AG53" s="164"/>
      <c r="AH53" s="164"/>
      <c r="AI53" s="38"/>
      <c r="AJ53" s="38"/>
      <c r="AK53" s="38"/>
      <c r="AL53" s="38"/>
      <c r="AM53" s="168"/>
      <c r="AN53" s="202"/>
      <c r="AO53" s="202"/>
      <c r="AP53" s="216"/>
      <c r="AQ53" s="202"/>
      <c r="AR53" s="168"/>
      <c r="AS53" s="148"/>
      <c r="AT53" s="203"/>
    </row>
    <row r="54">
      <c r="A54" s="217" t="s">
        <v>203</v>
      </c>
      <c r="B54" s="218" t="s">
        <v>204</v>
      </c>
      <c r="C54" s="219">
        <f>$H$139</f>
        <v>0.003713006771</v>
      </c>
      <c r="D54" s="219" t="str">
        <f>$H$137</f>
        <v>#N/A</v>
      </c>
      <c r="E54" s="220">
        <f>$H$133</f>
        <v>0</v>
      </c>
      <c r="F54" s="219">
        <f>H131</f>
        <v>0</v>
      </c>
      <c r="G54" s="219" t="str">
        <f t="shared" ref="G54:G58" si="4">IF(K54,max(C54:F54),
max(C54:D54)+max(E54:F54))</f>
        <v>#N/A</v>
      </c>
      <c r="H54" s="221" t="str">
        <f t="shared" ref="H54:H70" si="5">LET(maxtime, MAX(C54:F54),
 IFS(maxtime=0, "", C54=maxtime, "HBM", D54=maxtime, "Compute", E54=maxtime, "ICI Lt", F54=maxtime, "ICI BW"))</f>
        <v>#N/A</v>
      </c>
      <c r="I54" s="222"/>
      <c r="J54" s="223" t="str">
        <f t="shared" ref="J54:J60" si="6">G54/$G$71</f>
        <v>#N/A</v>
      </c>
      <c r="K54" s="224" t="b">
        <v>1</v>
      </c>
      <c r="P54" s="225"/>
      <c r="AG54" s="38"/>
      <c r="AH54" s="38"/>
      <c r="AI54" s="164"/>
      <c r="AJ54" s="38"/>
      <c r="AK54" s="38"/>
      <c r="AL54" s="38"/>
      <c r="AM54" s="168"/>
      <c r="AN54" s="138"/>
      <c r="AO54" s="138"/>
      <c r="AP54" s="138"/>
      <c r="AQ54" s="138"/>
      <c r="AR54" s="168"/>
      <c r="AT54" s="203"/>
    </row>
    <row r="55">
      <c r="A55" s="217" t="s">
        <v>203</v>
      </c>
      <c r="B55" s="218" t="s">
        <v>205</v>
      </c>
      <c r="C55" s="219">
        <f>$H$166</f>
        <v>0.01304767267</v>
      </c>
      <c r="D55" s="219" t="str">
        <f>$H$164</f>
        <v>#N/A</v>
      </c>
      <c r="E55" s="221"/>
      <c r="F55" s="219">
        <f>H161</f>
        <v>0</v>
      </c>
      <c r="G55" s="219" t="str">
        <f t="shared" si="4"/>
        <v>#N/A</v>
      </c>
      <c r="H55" s="221" t="str">
        <f t="shared" si="5"/>
        <v>#N/A</v>
      </c>
      <c r="I55" s="222"/>
      <c r="J55" s="223" t="str">
        <f t="shared" si="6"/>
        <v>#N/A</v>
      </c>
      <c r="K55" s="224" t="b">
        <v>1</v>
      </c>
      <c r="P55" s="147"/>
      <c r="AG55" s="38"/>
      <c r="AH55" s="38"/>
      <c r="AI55" s="38"/>
      <c r="AJ55" s="38"/>
      <c r="AK55" s="38"/>
      <c r="AL55" s="38"/>
      <c r="AM55" s="168"/>
      <c r="AN55" s="168"/>
      <c r="AO55" s="202"/>
      <c r="AP55" s="142"/>
      <c r="AQ55" s="168"/>
      <c r="AR55" s="168"/>
      <c r="AT55" s="203"/>
    </row>
    <row r="56">
      <c r="A56" s="217" t="s">
        <v>203</v>
      </c>
      <c r="B56" s="218" t="s">
        <v>206</v>
      </c>
      <c r="C56" s="219">
        <f>$H$185</f>
        <v>0.0056738081</v>
      </c>
      <c r="D56" s="219" t="str">
        <f>$H$183</f>
        <v>#N/A</v>
      </c>
      <c r="E56" s="221"/>
      <c r="F56" s="219"/>
      <c r="G56" s="219" t="str">
        <f t="shared" si="4"/>
        <v>#N/A</v>
      </c>
      <c r="H56" s="221" t="str">
        <f t="shared" si="5"/>
        <v>#N/A</v>
      </c>
      <c r="I56" s="222"/>
      <c r="J56" s="223" t="str">
        <f t="shared" si="6"/>
        <v>#N/A</v>
      </c>
      <c r="K56" s="224"/>
      <c r="P56" s="147"/>
      <c r="AG56" s="38"/>
      <c r="AH56" s="38"/>
      <c r="AI56" s="38"/>
      <c r="AJ56" s="38"/>
      <c r="AK56" s="38"/>
      <c r="AL56" s="38"/>
      <c r="AM56" s="168"/>
      <c r="AN56" s="138"/>
      <c r="AO56" s="138"/>
      <c r="AP56" s="138"/>
      <c r="AQ56" s="138"/>
      <c r="AR56" s="168"/>
      <c r="AT56" s="203"/>
    </row>
    <row r="57">
      <c r="A57" s="217" t="s">
        <v>203</v>
      </c>
      <c r="B57" s="218" t="s">
        <v>207</v>
      </c>
      <c r="C57" s="219">
        <f>$H$204</f>
        <v>0.001483638239</v>
      </c>
      <c r="D57" s="219" t="str">
        <f>$H$202</f>
        <v>#N/A</v>
      </c>
      <c r="E57" s="221"/>
      <c r="F57" s="219"/>
      <c r="G57" s="219" t="str">
        <f t="shared" si="4"/>
        <v>#N/A</v>
      </c>
      <c r="H57" s="221" t="str">
        <f t="shared" si="5"/>
        <v>#N/A</v>
      </c>
      <c r="I57" s="222"/>
      <c r="J57" s="223" t="str">
        <f t="shared" si="6"/>
        <v>#N/A</v>
      </c>
      <c r="K57" s="224"/>
      <c r="P57" s="147"/>
      <c r="AM57" s="142"/>
      <c r="AO57" s="142"/>
      <c r="AP57" s="142"/>
      <c r="AQ57" s="142"/>
      <c r="AR57" s="168"/>
      <c r="AS57" s="148"/>
      <c r="AT57" s="203"/>
    </row>
    <row r="58">
      <c r="A58" s="217" t="s">
        <v>203</v>
      </c>
      <c r="B58" s="218" t="s">
        <v>208</v>
      </c>
      <c r="C58" s="219"/>
      <c r="D58" s="219"/>
      <c r="E58" s="221"/>
      <c r="F58" s="219">
        <f>$H$234</f>
        <v>0.004062652588</v>
      </c>
      <c r="G58" s="219">
        <f t="shared" si="4"/>
        <v>0.004062652588</v>
      </c>
      <c r="H58" s="221" t="str">
        <f t="shared" si="5"/>
        <v>ICI BW</v>
      </c>
      <c r="I58" s="222"/>
      <c r="J58" s="223" t="str">
        <f t="shared" si="6"/>
        <v>#N/A</v>
      </c>
      <c r="K58" s="224"/>
      <c r="P58" s="147"/>
      <c r="R58" s="226"/>
      <c r="S58" s="226"/>
      <c r="T58" s="226"/>
      <c r="U58" s="226"/>
      <c r="V58" s="226"/>
      <c r="W58" s="38"/>
      <c r="AM58" s="142"/>
      <c r="AO58" s="138"/>
      <c r="AP58" s="138"/>
      <c r="AQ58" s="138"/>
      <c r="AR58" s="168"/>
      <c r="AT58" s="203"/>
    </row>
    <row r="59">
      <c r="A59" s="217" t="s">
        <v>203</v>
      </c>
      <c r="B59" s="227" t="s">
        <v>209</v>
      </c>
      <c r="C59" s="219">
        <f t="shared" ref="C59:D59" si="7">SUM(C61:C63)</f>
        <v>0.005861544397</v>
      </c>
      <c r="D59" s="219" t="str">
        <f t="shared" si="7"/>
        <v>#N/A</v>
      </c>
      <c r="E59" s="221"/>
      <c r="F59" s="219"/>
      <c r="G59" s="219" t="str">
        <f>IF(PARAMS("flash_attn"),MAX(C59:F59),0)</f>
        <v>#N/A</v>
      </c>
      <c r="H59" s="221" t="str">
        <f t="shared" si="5"/>
        <v>#N/A</v>
      </c>
      <c r="I59" s="222"/>
      <c r="J59" s="223" t="str">
        <f t="shared" si="6"/>
        <v>#N/A</v>
      </c>
      <c r="K59" s="224"/>
      <c r="P59" s="147"/>
      <c r="R59" s="226"/>
      <c r="S59" s="226"/>
      <c r="T59" s="226"/>
      <c r="U59" s="226"/>
      <c r="V59" s="226"/>
      <c r="W59" s="38"/>
      <c r="AM59" s="142"/>
      <c r="AO59" s="138"/>
      <c r="AP59" s="138"/>
      <c r="AQ59" s="138"/>
      <c r="AR59" s="168"/>
      <c r="AT59" s="203"/>
    </row>
    <row r="60">
      <c r="A60" s="217" t="s">
        <v>203</v>
      </c>
      <c r="B60" s="227" t="s">
        <v>210</v>
      </c>
      <c r="C60" s="219"/>
      <c r="D60" s="219"/>
      <c r="E60" s="221"/>
      <c r="F60" s="219"/>
      <c r="G60" s="219">
        <f>IF(PARAMS("flash_attn"),0,SUM(G61:G63))</f>
        <v>0</v>
      </c>
      <c r="H60" s="221" t="str">
        <f t="shared" si="5"/>
        <v/>
      </c>
      <c r="I60" s="222"/>
      <c r="J60" s="223" t="str">
        <f t="shared" si="6"/>
        <v>#N/A</v>
      </c>
      <c r="K60" s="224"/>
      <c r="P60" s="147"/>
      <c r="R60" s="226"/>
      <c r="S60" s="226"/>
      <c r="T60" s="226"/>
      <c r="U60" s="226"/>
      <c r="V60" s="226"/>
      <c r="W60" s="38"/>
      <c r="AM60" s="142"/>
      <c r="AO60" s="138"/>
      <c r="AP60" s="138"/>
      <c r="AQ60" s="138"/>
      <c r="AR60" s="168"/>
      <c r="AT60" s="203"/>
    </row>
    <row r="61">
      <c r="A61" s="217" t="s">
        <v>203</v>
      </c>
      <c r="B61" s="218" t="s">
        <v>833</v>
      </c>
      <c r="C61" s="219">
        <f>$H$253</f>
        <v>0.00283690405</v>
      </c>
      <c r="D61" s="219" t="str">
        <f>$H$251</f>
        <v>#N/A</v>
      </c>
      <c r="E61" s="221"/>
      <c r="F61" s="219"/>
      <c r="G61" s="219" t="str">
        <f t="shared" ref="G61:G63" si="8">max(C61:F61)</f>
        <v>#N/A</v>
      </c>
      <c r="H61" s="221" t="str">
        <f t="shared" si="5"/>
        <v>#N/A</v>
      </c>
      <c r="I61" s="222"/>
      <c r="J61" s="223"/>
      <c r="K61" s="224"/>
      <c r="P61" s="147"/>
      <c r="R61" s="226"/>
      <c r="S61" s="226"/>
      <c r="T61" s="226"/>
      <c r="U61" s="226"/>
      <c r="V61" s="226"/>
      <c r="W61" s="38"/>
      <c r="AM61" s="142"/>
      <c r="AO61" s="138"/>
      <c r="AP61" s="138"/>
      <c r="AQ61" s="138"/>
      <c r="AR61" s="168"/>
      <c r="AT61" s="203"/>
    </row>
    <row r="62">
      <c r="A62" s="217" t="s">
        <v>203</v>
      </c>
      <c r="B62" s="218" t="s">
        <v>834</v>
      </c>
      <c r="C62" s="219">
        <f>$H$272</f>
        <v>0.0003546130062</v>
      </c>
      <c r="D62" s="219" t="str">
        <f>$H$270</f>
        <v>#N/A</v>
      </c>
      <c r="E62" s="221"/>
      <c r="F62" s="219"/>
      <c r="G62" s="219" t="str">
        <f t="shared" si="8"/>
        <v>#N/A</v>
      </c>
      <c r="H62" s="221" t="str">
        <f t="shared" si="5"/>
        <v>#N/A</v>
      </c>
      <c r="I62" s="222"/>
      <c r="J62" s="223"/>
      <c r="K62" s="224"/>
      <c r="P62" s="147"/>
      <c r="R62" s="228"/>
      <c r="S62" s="228"/>
      <c r="T62" s="228"/>
      <c r="U62" s="228"/>
      <c r="V62" s="228"/>
      <c r="W62" s="38"/>
      <c r="AM62" s="142"/>
      <c r="AN62" s="138"/>
      <c r="AO62" s="142"/>
      <c r="AP62" s="142"/>
      <c r="AQ62" s="138"/>
      <c r="AR62" s="168"/>
      <c r="AT62" s="203"/>
    </row>
    <row r="63">
      <c r="A63" s="217" t="s">
        <v>203</v>
      </c>
      <c r="B63" s="218" t="s">
        <v>835</v>
      </c>
      <c r="C63" s="219">
        <f>$H$291</f>
        <v>0.002670027341</v>
      </c>
      <c r="D63" s="219" t="str">
        <f>$H$289</f>
        <v>#N/A</v>
      </c>
      <c r="E63" s="221"/>
      <c r="F63" s="219"/>
      <c r="G63" s="219" t="str">
        <f t="shared" si="8"/>
        <v>#N/A</v>
      </c>
      <c r="H63" s="221" t="str">
        <f t="shared" si="5"/>
        <v>#N/A</v>
      </c>
      <c r="I63" s="222"/>
      <c r="J63" s="223"/>
      <c r="K63" s="224"/>
      <c r="P63" s="147"/>
      <c r="R63" s="228"/>
      <c r="S63" s="228"/>
      <c r="T63" s="228"/>
      <c r="U63" s="228"/>
      <c r="V63" s="228"/>
      <c r="W63" s="38"/>
      <c r="AM63" s="142"/>
      <c r="AN63" s="138"/>
      <c r="AO63" s="138"/>
      <c r="AP63" s="138"/>
      <c r="AQ63" s="138"/>
      <c r="AR63" s="168"/>
      <c r="AT63" s="203"/>
    </row>
    <row r="64">
      <c r="A64" s="217" t="s">
        <v>203</v>
      </c>
      <c r="B64" s="218" t="s">
        <v>214</v>
      </c>
      <c r="C64" s="219">
        <f>H310</f>
        <v>0.004672547847</v>
      </c>
      <c r="D64" s="219" t="str">
        <f>H308</f>
        <v>#N/A</v>
      </c>
      <c r="E64" s="221"/>
      <c r="F64" s="219"/>
      <c r="G64" s="219" t="str">
        <f t="shared" ref="G64:G70" si="9">IF(K64,max(C64:F64),
max(C64:D64)+max(E64:F64))</f>
        <v>#N/A</v>
      </c>
      <c r="H64" s="221" t="str">
        <f t="shared" si="5"/>
        <v>#N/A</v>
      </c>
      <c r="I64" s="222"/>
      <c r="J64" s="223" t="str">
        <f t="shared" ref="J64:J71" si="10">G64/$G$71</f>
        <v>#N/A</v>
      </c>
      <c r="K64" s="224" t="b">
        <v>1</v>
      </c>
      <c r="P64" s="147"/>
      <c r="R64" s="228"/>
      <c r="S64" s="228"/>
      <c r="T64" s="228"/>
      <c r="U64" s="228"/>
      <c r="V64" s="228"/>
      <c r="W64" s="229"/>
      <c r="AK64" s="203"/>
      <c r="AM64" s="142"/>
      <c r="AN64" s="138"/>
      <c r="AO64" s="138"/>
      <c r="AP64" s="138"/>
      <c r="AQ64" s="138"/>
      <c r="AR64" s="168"/>
      <c r="AT64" s="203"/>
    </row>
    <row r="65">
      <c r="A65" s="217" t="s">
        <v>203</v>
      </c>
      <c r="B65" s="227" t="s">
        <v>215</v>
      </c>
      <c r="C65" s="219"/>
      <c r="D65" s="219"/>
      <c r="E65" s="221"/>
      <c r="F65" s="219">
        <f>$G$325</f>
        <v>0</v>
      </c>
      <c r="G65" s="219">
        <f t="shared" si="9"/>
        <v>0</v>
      </c>
      <c r="H65" s="221" t="str">
        <f t="shared" si="5"/>
        <v/>
      </c>
      <c r="I65" s="222"/>
      <c r="J65" s="223" t="str">
        <f t="shared" si="10"/>
        <v>#N/A</v>
      </c>
      <c r="K65" s="224"/>
      <c r="P65" s="147"/>
      <c r="R65" s="228"/>
      <c r="S65" s="228"/>
      <c r="T65" s="228"/>
      <c r="U65" s="230"/>
      <c r="V65" s="230"/>
      <c r="W65" s="38"/>
      <c r="AK65" s="231"/>
      <c r="AL65" s="232"/>
      <c r="AM65" s="168"/>
      <c r="AN65" s="138"/>
      <c r="AO65" s="138"/>
      <c r="AP65" s="138"/>
      <c r="AQ65" s="138"/>
      <c r="AR65" s="168"/>
      <c r="AT65" s="203"/>
    </row>
    <row r="66">
      <c r="A66" s="217" t="s">
        <v>203</v>
      </c>
      <c r="B66" s="218" t="s">
        <v>216</v>
      </c>
      <c r="C66" s="219">
        <f>H352</f>
        <v>0.03800617043</v>
      </c>
      <c r="D66" s="219" t="str">
        <f>H350</f>
        <v>#N/A</v>
      </c>
      <c r="E66" s="221"/>
      <c r="F66" s="219">
        <f>$H$347</f>
        <v>0</v>
      </c>
      <c r="G66" s="219" t="str">
        <f t="shared" si="9"/>
        <v>#N/A</v>
      </c>
      <c r="H66" s="221" t="str">
        <f t="shared" si="5"/>
        <v>#N/A</v>
      </c>
      <c r="I66" s="222"/>
      <c r="J66" s="223" t="str">
        <f t="shared" si="10"/>
        <v>#N/A</v>
      </c>
      <c r="K66" s="224" t="b">
        <v>1</v>
      </c>
      <c r="P66" s="147"/>
      <c r="R66" s="228"/>
      <c r="S66" s="228"/>
      <c r="T66" s="228"/>
      <c r="U66" s="230"/>
      <c r="V66" s="230"/>
      <c r="W66" s="38"/>
      <c r="AK66" s="231"/>
      <c r="AL66" s="232"/>
      <c r="AM66" s="168"/>
      <c r="AN66" s="138"/>
      <c r="AO66" s="138"/>
      <c r="AP66" s="138"/>
      <c r="AQ66" s="138"/>
      <c r="AR66" s="168"/>
      <c r="AT66" s="203"/>
    </row>
    <row r="67">
      <c r="A67" s="217" t="s">
        <v>217</v>
      </c>
      <c r="B67" s="233" t="s">
        <v>218</v>
      </c>
      <c r="C67" s="219"/>
      <c r="D67" s="219"/>
      <c r="E67" s="220">
        <f>$H$402</f>
        <v>0.0039</v>
      </c>
      <c r="F67" s="219">
        <f>$H$400</f>
        <v>0.02563476563</v>
      </c>
      <c r="G67" s="219">
        <f t="shared" si="9"/>
        <v>0.02563476563</v>
      </c>
      <c r="H67" s="221" t="str">
        <f t="shared" si="5"/>
        <v>ICI BW</v>
      </c>
      <c r="I67" s="222"/>
      <c r="J67" s="223" t="str">
        <f t="shared" si="10"/>
        <v>#N/A</v>
      </c>
      <c r="K67" s="224"/>
      <c r="P67" s="147"/>
      <c r="R67" s="38"/>
      <c r="S67" s="38"/>
      <c r="T67" s="38"/>
      <c r="U67" s="38"/>
      <c r="V67" s="38"/>
      <c r="W67" s="38"/>
      <c r="AM67" s="142"/>
      <c r="AN67" s="138"/>
      <c r="AO67" s="142"/>
      <c r="AP67" s="142"/>
      <c r="AQ67" s="194"/>
      <c r="AR67" s="142"/>
    </row>
    <row r="68">
      <c r="A68" s="217" t="s">
        <v>217</v>
      </c>
      <c r="B68" s="233" t="s">
        <v>219</v>
      </c>
      <c r="C68" s="219">
        <f>$H$450</f>
        <v>0.07659640935</v>
      </c>
      <c r="D68" s="219" t="str">
        <f>$H$448</f>
        <v>#N/A</v>
      </c>
      <c r="E68" s="221"/>
      <c r="F68" s="219">
        <f>$H$440</f>
        <v>0</v>
      </c>
      <c r="G68" s="219" t="str">
        <f t="shared" si="9"/>
        <v>#N/A</v>
      </c>
      <c r="H68" s="221" t="str">
        <f t="shared" si="5"/>
        <v>#N/A</v>
      </c>
      <c r="I68" s="222"/>
      <c r="J68" s="223" t="str">
        <f t="shared" si="10"/>
        <v>#N/A</v>
      </c>
      <c r="K68" s="224" t="b">
        <v>1</v>
      </c>
      <c r="P68" s="147"/>
      <c r="R68" s="38"/>
      <c r="S68" s="38"/>
      <c r="T68" s="38"/>
      <c r="U68" s="38"/>
      <c r="V68" s="38"/>
      <c r="W68" s="234"/>
      <c r="AM68" s="142"/>
      <c r="AN68" s="138"/>
      <c r="AO68" s="138"/>
      <c r="AP68" s="138"/>
      <c r="AQ68" s="138"/>
      <c r="AR68" s="142"/>
      <c r="AT68" s="149"/>
    </row>
    <row r="69">
      <c r="A69" s="217" t="s">
        <v>217</v>
      </c>
      <c r="B69" s="233" t="s">
        <v>220</v>
      </c>
      <c r="C69" s="219">
        <f>$H$486</f>
        <v>0.04005041012</v>
      </c>
      <c r="D69" s="219" t="str">
        <f>$H$484</f>
        <v>#N/A</v>
      </c>
      <c r="E69" s="221"/>
      <c r="F69" s="219">
        <f>$H$475</f>
        <v>0</v>
      </c>
      <c r="G69" s="219" t="str">
        <f t="shared" si="9"/>
        <v>#N/A</v>
      </c>
      <c r="H69" s="221" t="str">
        <f t="shared" si="5"/>
        <v>#N/A</v>
      </c>
      <c r="I69" s="222"/>
      <c r="J69" s="223" t="str">
        <f t="shared" si="10"/>
        <v>#N/A</v>
      </c>
      <c r="K69" s="224" t="b">
        <v>1</v>
      </c>
      <c r="P69" s="147"/>
      <c r="R69" s="38"/>
      <c r="S69" s="38"/>
      <c r="T69" s="38"/>
      <c r="U69" s="38"/>
      <c r="V69" s="38"/>
      <c r="W69" s="234"/>
      <c r="AM69" s="142"/>
      <c r="AN69" s="138"/>
      <c r="AO69" s="138"/>
      <c r="AP69" s="142"/>
      <c r="AQ69" s="142"/>
      <c r="AR69" s="142"/>
    </row>
    <row r="70">
      <c r="A70" s="217" t="s">
        <v>217</v>
      </c>
      <c r="B70" s="233" t="s">
        <v>221</v>
      </c>
      <c r="C70" s="219"/>
      <c r="D70" s="219"/>
      <c r="E70" s="220">
        <f>$H$538</f>
        <v>0.0039</v>
      </c>
      <c r="F70" s="219">
        <f>$H$536</f>
        <v>0.05126953125</v>
      </c>
      <c r="G70" s="219">
        <f t="shared" si="9"/>
        <v>0.05126953125</v>
      </c>
      <c r="H70" s="221" t="str">
        <f t="shared" si="5"/>
        <v>ICI BW</v>
      </c>
      <c r="I70" s="222"/>
      <c r="J70" s="223" t="str">
        <f t="shared" si="10"/>
        <v>#N/A</v>
      </c>
      <c r="K70" s="224"/>
      <c r="P70" s="147"/>
      <c r="AM70" s="142"/>
      <c r="AN70" s="138"/>
      <c r="AO70" s="138"/>
      <c r="AP70" s="138"/>
      <c r="AQ70" s="138"/>
      <c r="AR70" s="142"/>
      <c r="AT70" s="203"/>
    </row>
    <row r="71">
      <c r="A71" s="235"/>
      <c r="B71" s="236"/>
      <c r="C71" s="236"/>
      <c r="D71" s="236"/>
      <c r="E71" s="235" t="s">
        <v>222</v>
      </c>
      <c r="F71" s="237" t="s">
        <v>59</v>
      </c>
      <c r="G71" s="236" t="str">
        <f>SUM(G54:G60,G64:G70)</f>
        <v>#N/A</v>
      </c>
      <c r="H71" s="236"/>
      <c r="I71" s="239"/>
      <c r="J71" s="240" t="str">
        <f t="shared" si="10"/>
        <v>#N/A</v>
      </c>
      <c r="K71" s="222"/>
      <c r="P71" s="147"/>
      <c r="AG71" s="164"/>
      <c r="AH71" s="164"/>
      <c r="AI71" s="38"/>
      <c r="AJ71" s="38"/>
      <c r="AK71" s="38"/>
      <c r="AL71" s="38"/>
      <c r="AM71" s="168"/>
      <c r="AN71" s="202"/>
      <c r="AO71" s="202"/>
      <c r="AP71" s="216"/>
      <c r="AQ71" s="202"/>
      <c r="AR71" s="168"/>
      <c r="AT71" s="203"/>
    </row>
    <row r="72">
      <c r="A72" s="241"/>
      <c r="B72" s="236"/>
      <c r="C72" s="236"/>
      <c r="D72" s="236"/>
      <c r="E72" s="241"/>
      <c r="F72" s="237" t="s">
        <v>223</v>
      </c>
      <c r="G72" s="889" t="str">
        <f>SUM(G54:G60,G64:G66)+MAX(G67:G68)+MAX(G69:G70)</f>
        <v>#N/A</v>
      </c>
      <c r="H72" s="236"/>
      <c r="I72" s="239"/>
      <c r="J72" s="240"/>
      <c r="K72" s="222"/>
      <c r="P72" s="147"/>
      <c r="AG72" s="164"/>
      <c r="AH72" s="164"/>
      <c r="AI72" s="38"/>
      <c r="AJ72" s="38"/>
      <c r="AK72" s="38"/>
      <c r="AL72" s="38"/>
      <c r="AM72" s="168"/>
      <c r="AN72" s="202"/>
      <c r="AO72" s="202"/>
      <c r="AP72" s="216"/>
      <c r="AQ72" s="202"/>
      <c r="AR72" s="168"/>
      <c r="AT72" s="203"/>
    </row>
    <row r="73">
      <c r="A73" s="243" t="s">
        <v>224</v>
      </c>
      <c r="B73" s="244"/>
      <c r="C73" s="244"/>
      <c r="D73" s="244"/>
      <c r="E73" s="243" t="s">
        <v>225</v>
      </c>
      <c r="F73" s="245" t="s">
        <v>59</v>
      </c>
      <c r="G73" s="890" t="str">
        <f>IF(F73=F71,G71,G72)</f>
        <v>#N/A</v>
      </c>
      <c r="H73" s="244"/>
      <c r="I73" s="247"/>
      <c r="J73" s="247"/>
      <c r="K73" s="247"/>
      <c r="P73" s="147"/>
      <c r="AG73" s="38"/>
      <c r="AH73" s="38"/>
      <c r="AI73" s="38"/>
      <c r="AJ73" s="38"/>
      <c r="AK73" s="38"/>
      <c r="AL73" s="38"/>
      <c r="AM73" s="168"/>
      <c r="AN73" s="168"/>
      <c r="AO73" s="202"/>
      <c r="AP73" s="142"/>
      <c r="AQ73" s="168"/>
      <c r="AR73" s="168"/>
      <c r="AT73" s="203"/>
    </row>
    <row r="74" ht="15.0" customHeight="1">
      <c r="P74" s="147"/>
      <c r="AG74" s="38"/>
      <c r="AH74" s="38"/>
      <c r="AI74" s="38"/>
      <c r="AJ74" s="38"/>
      <c r="AK74" s="38"/>
      <c r="AL74" s="38"/>
      <c r="AM74" s="168"/>
      <c r="AN74" s="168"/>
      <c r="AO74" s="202"/>
      <c r="AP74" s="142"/>
      <c r="AQ74" s="168"/>
      <c r="AR74" s="168"/>
      <c r="AT74" s="203"/>
    </row>
    <row r="75">
      <c r="P75" s="147"/>
      <c r="AG75" s="38"/>
      <c r="AH75" s="38"/>
      <c r="AI75" s="38"/>
      <c r="AJ75" s="38"/>
      <c r="AK75" s="38"/>
      <c r="AL75" s="38"/>
      <c r="AM75" s="168"/>
      <c r="AN75" s="168"/>
      <c r="AO75" s="202"/>
      <c r="AP75" s="142"/>
      <c r="AQ75" s="168"/>
      <c r="AR75" s="168"/>
      <c r="AT75" s="203"/>
    </row>
    <row r="76">
      <c r="A76" s="248" t="s">
        <v>226</v>
      </c>
      <c r="E76" s="204" t="s">
        <v>227</v>
      </c>
      <c r="P76" s="147"/>
      <c r="AG76" s="38"/>
      <c r="AH76" s="38"/>
      <c r="AI76" s="38"/>
      <c r="AJ76" s="38"/>
      <c r="AK76" s="38"/>
      <c r="AL76" s="38"/>
      <c r="AM76" s="168"/>
      <c r="AN76" s="138"/>
      <c r="AO76" s="138"/>
      <c r="AP76" s="138"/>
      <c r="AQ76" s="138"/>
      <c r="AR76" s="168"/>
      <c r="AT76" s="203"/>
    </row>
    <row r="77">
      <c r="A77" s="106" t="s">
        <v>228</v>
      </c>
      <c r="B77" s="106" t="s">
        <v>118</v>
      </c>
      <c r="C77" s="106" t="s">
        <v>121</v>
      </c>
      <c r="E77" s="249" t="s">
        <v>229</v>
      </c>
      <c r="F77" s="250" t="s">
        <v>230</v>
      </c>
      <c r="G77" s="251"/>
      <c r="H77" s="252"/>
      <c r="I77" s="250" t="s">
        <v>231</v>
      </c>
      <c r="J77" s="251"/>
      <c r="K77" s="251"/>
      <c r="L77" s="251"/>
      <c r="M77" s="251"/>
      <c r="N77" s="252"/>
      <c r="O77" s="253" t="s">
        <v>232</v>
      </c>
      <c r="P77" s="254" t="s">
        <v>233</v>
      </c>
      <c r="Q77" s="255" t="s">
        <v>234</v>
      </c>
      <c r="AM77" s="142"/>
      <c r="AO77" s="142"/>
      <c r="AP77" s="142"/>
      <c r="AQ77" s="142"/>
      <c r="AR77" s="168"/>
      <c r="AT77" s="203"/>
    </row>
    <row r="78">
      <c r="A78" s="108" t="s">
        <v>235</v>
      </c>
      <c r="B78" s="256">
        <f>SUM(P87,P145,P172,P191,P297,P331) * PARAMS("L") / 1024</f>
        <v>10.62957764</v>
      </c>
      <c r="C78" s="257"/>
      <c r="D78" s="38"/>
      <c r="E78" s="258" t="s">
        <v>236</v>
      </c>
      <c r="F78" s="259" t="s">
        <v>237</v>
      </c>
      <c r="G78" s="260"/>
      <c r="H78" s="261" t="s">
        <v>238</v>
      </c>
      <c r="I78" s="261" t="s">
        <v>239</v>
      </c>
      <c r="J78" s="261"/>
      <c r="K78" s="262" t="s">
        <v>40</v>
      </c>
      <c r="L78" s="262" t="s">
        <v>38</v>
      </c>
      <c r="M78" s="261" t="s">
        <v>125</v>
      </c>
      <c r="N78" s="261" t="s">
        <v>240</v>
      </c>
      <c r="O78" s="263" t="s">
        <v>63</v>
      </c>
      <c r="P78" s="264"/>
      <c r="Q78" s="262"/>
      <c r="AM78" s="142"/>
      <c r="AO78" s="138"/>
      <c r="AP78" s="138"/>
      <c r="AQ78" s="138"/>
      <c r="AR78" s="168"/>
      <c r="AT78" s="203"/>
    </row>
    <row r="79">
      <c r="A79" s="108" t="s">
        <v>241</v>
      </c>
      <c r="B79" s="265">
        <f>SUM($P$360,$P$456) * PARAMS("L") / 1024</f>
        <v>110.0859375</v>
      </c>
      <c r="C79" s="172"/>
      <c r="D79" s="38"/>
      <c r="E79" s="266"/>
      <c r="F79" s="267"/>
      <c r="G79" s="268"/>
      <c r="H79" s="269" t="s">
        <v>242</v>
      </c>
      <c r="I79" s="270" t="s">
        <v>239</v>
      </c>
      <c r="J79" s="271"/>
      <c r="K79" s="270">
        <f t="shared" ref="K79:M79" si="11">PARAMS(K78)</f>
        <v>1</v>
      </c>
      <c r="L79" s="270">
        <f t="shared" si="11"/>
        <v>1024</v>
      </c>
      <c r="M79" s="270">
        <f t="shared" si="11"/>
        <v>7168</v>
      </c>
      <c r="N79" s="270" t="s">
        <v>240</v>
      </c>
      <c r="O79" s="272"/>
      <c r="P79" s="273">
        <f>SIZEOF_IN_MIB(J79:M79, $O78)</f>
        <v>7</v>
      </c>
      <c r="Q79" s="269"/>
      <c r="AM79" s="142"/>
      <c r="AN79" s="138"/>
      <c r="AO79" s="142"/>
      <c r="AP79" s="142"/>
      <c r="AQ79" s="138"/>
      <c r="AR79" s="168"/>
      <c r="AT79" s="203"/>
    </row>
    <row r="80">
      <c r="A80" s="198" t="s">
        <v>243</v>
      </c>
      <c r="B80" s="172"/>
      <c r="C80" s="172"/>
      <c r="D80" s="38"/>
      <c r="E80" s="266"/>
      <c r="F80" s="267"/>
      <c r="G80" s="268"/>
      <c r="H80" s="274" t="s">
        <v>244</v>
      </c>
      <c r="I80" s="274" t="s">
        <v>239</v>
      </c>
      <c r="J80" s="261"/>
      <c r="K80" s="262"/>
      <c r="L80" s="262" t="s">
        <v>143</v>
      </c>
      <c r="M80" s="262"/>
      <c r="N80" s="274" t="s">
        <v>240</v>
      </c>
      <c r="O80" s="275"/>
      <c r="P80" s="276"/>
      <c r="Q80" s="262"/>
      <c r="AM80" s="142"/>
      <c r="AN80" s="138"/>
      <c r="AO80" s="138"/>
      <c r="AP80" s="138"/>
      <c r="AQ80" s="138"/>
      <c r="AR80" s="168"/>
      <c r="AT80" s="203"/>
    </row>
    <row r="81">
      <c r="A81" s="108" t="s">
        <v>245</v>
      </c>
      <c r="B81" s="265">
        <f>SIZEOF_IN_MIB(PARAMS("B")*PARAMS("S")*PARAMS("L")*(PARAMS("c_kv")+PARAMS("h_rope")), PARAMS("kv_dtype"))/1024</f>
        <v>0.03350830078</v>
      </c>
      <c r="C81" s="172"/>
      <c r="D81" s="38"/>
      <c r="E81" s="277"/>
      <c r="F81" s="278"/>
      <c r="G81" s="279"/>
      <c r="H81" s="269" t="s">
        <v>246</v>
      </c>
      <c r="I81" s="271" t="s">
        <v>239</v>
      </c>
      <c r="J81" s="270"/>
      <c r="K81" s="271">
        <f t="shared" ref="K81:M81" si="12">K79/SHARDING(K80)</f>
        <v>1</v>
      </c>
      <c r="L81" s="271">
        <f t="shared" si="12"/>
        <v>64</v>
      </c>
      <c r="M81" s="271">
        <f t="shared" si="12"/>
        <v>7168</v>
      </c>
      <c r="N81" s="271" t="s">
        <v>240</v>
      </c>
      <c r="O81" s="280"/>
      <c r="P81" s="273">
        <f>SIZEOF_IN_MIB(J81:M81, $O78)</f>
        <v>0.4375</v>
      </c>
      <c r="Q81" s="269"/>
      <c r="AG81" s="2"/>
      <c r="AK81" s="203"/>
      <c r="AM81" s="142"/>
      <c r="AN81" s="138"/>
      <c r="AO81" s="138"/>
      <c r="AP81" s="138"/>
      <c r="AQ81" s="138"/>
      <c r="AR81" s="168"/>
      <c r="AT81" s="203"/>
    </row>
    <row r="82">
      <c r="A82" s="198" t="s">
        <v>247</v>
      </c>
      <c r="B82" s="281">
        <f>MAX(P87,P106,P137,P164,P183,P202,P251,P270,P289,P305,P366,P415,P505,P524)/1024</f>
        <v>0.01025390625</v>
      </c>
      <c r="C82" s="198"/>
      <c r="D82" s="38"/>
      <c r="E82" s="258" t="s">
        <v>248</v>
      </c>
      <c r="F82" s="282" t="s">
        <v>249</v>
      </c>
      <c r="G82" s="260"/>
      <c r="H82" s="261" t="s">
        <v>238</v>
      </c>
      <c r="I82" s="261" t="s">
        <v>239</v>
      </c>
      <c r="J82" s="261"/>
      <c r="K82" s="262" t="s">
        <v>40</v>
      </c>
      <c r="L82" s="262" t="s">
        <v>38</v>
      </c>
      <c r="M82" s="283" t="s">
        <v>125</v>
      </c>
      <c r="N82" s="261" t="s">
        <v>240</v>
      </c>
      <c r="O82" s="263" t="str">
        <f>EXTRACT_ACTIVATION_DTYPE(PARAMS("attn_proj_dtype"))</f>
        <v>fp8</v>
      </c>
      <c r="P82" s="264"/>
      <c r="Q82" s="263" t="b">
        <v>0</v>
      </c>
      <c r="AG82" s="2"/>
      <c r="AK82" s="231"/>
      <c r="AL82" s="232"/>
      <c r="AM82" s="168"/>
      <c r="AN82" s="138"/>
      <c r="AO82" s="138"/>
      <c r="AP82" s="138"/>
      <c r="AQ82" s="138"/>
      <c r="AR82" s="168"/>
      <c r="AT82" s="203"/>
    </row>
    <row r="83">
      <c r="A83" s="284" t="s">
        <v>250</v>
      </c>
      <c r="B83" s="285">
        <f>SUM(B78:B81)</f>
        <v>120.7490234</v>
      </c>
      <c r="C83" s="284" t="str">
        <f>"&lt;=" &amp; ($H$28 * PARAMS("num_devices")) &amp; " (Capacity)?"</f>
        <v>&lt;=1516.032 (Capacity)?</v>
      </c>
      <c r="D83" s="38"/>
      <c r="E83" s="266"/>
      <c r="F83" s="267"/>
      <c r="G83" s="268"/>
      <c r="H83" s="269" t="s">
        <v>242</v>
      </c>
      <c r="I83" s="270" t="s">
        <v>239</v>
      </c>
      <c r="J83" s="271"/>
      <c r="K83" s="270">
        <f t="shared" ref="K83:M83" si="13">PARAMS(K82)</f>
        <v>1</v>
      </c>
      <c r="L83" s="270">
        <f t="shared" si="13"/>
        <v>1024</v>
      </c>
      <c r="M83" s="270">
        <f t="shared" si="13"/>
        <v>7168</v>
      </c>
      <c r="N83" s="270" t="s">
        <v>240</v>
      </c>
      <c r="O83" s="272"/>
      <c r="P83" s="273">
        <f>SIZEOF_IN_MIB(J83:M83, $O82)</f>
        <v>7</v>
      </c>
      <c r="Q83" s="272"/>
      <c r="AG83" s="2"/>
      <c r="AM83" s="38"/>
      <c r="AR83" s="38"/>
    </row>
    <row r="84">
      <c r="A84" s="172"/>
      <c r="B84" s="172"/>
      <c r="C84" s="172"/>
      <c r="D84" s="87"/>
      <c r="E84" s="266"/>
      <c r="F84" s="267"/>
      <c r="G84" s="268"/>
      <c r="H84" s="274" t="s">
        <v>244</v>
      </c>
      <c r="I84" s="274" t="s">
        <v>239</v>
      </c>
      <c r="J84" s="261"/>
      <c r="K84" s="262"/>
      <c r="L84" s="262" t="s">
        <v>143</v>
      </c>
      <c r="M84" s="274"/>
      <c r="N84" s="274" t="s">
        <v>240</v>
      </c>
      <c r="O84" s="275"/>
      <c r="P84" s="276"/>
      <c r="Q84" s="275"/>
    </row>
    <row r="85">
      <c r="A85" s="108" t="s">
        <v>251</v>
      </c>
      <c r="B85" s="256">
        <f>SUM(P89,P147,P174,P193,P299,P333) * PARAMS("L") / 1024</f>
        <v>10.62957764</v>
      </c>
      <c r="C85" s="257"/>
      <c r="D85" s="87"/>
      <c r="E85" s="266"/>
      <c r="F85" s="278"/>
      <c r="G85" s="279"/>
      <c r="H85" s="269" t="s">
        <v>246</v>
      </c>
      <c r="I85" s="271" t="s">
        <v>239</v>
      </c>
      <c r="J85" s="270"/>
      <c r="K85" s="271">
        <f t="shared" ref="K85:M85" si="14">K83/SHARDING(K84)</f>
        <v>1</v>
      </c>
      <c r="L85" s="271">
        <f t="shared" si="14"/>
        <v>64</v>
      </c>
      <c r="M85" s="271">
        <f t="shared" si="14"/>
        <v>7168</v>
      </c>
      <c r="N85" s="271" t="s">
        <v>240</v>
      </c>
      <c r="O85" s="280"/>
      <c r="P85" s="273">
        <f>SIZEOF_IN_MIB(J85:M85, $O82)</f>
        <v>0.4375</v>
      </c>
      <c r="Q85" s="280"/>
      <c r="AG85" s="2"/>
    </row>
    <row r="86">
      <c r="A86" s="108" t="s">
        <v>252</v>
      </c>
      <c r="B86" s="265">
        <f>SUM(P410,P458) * PARAMS("L") / 1024</f>
        <v>20.015625</v>
      </c>
      <c r="C86" s="257"/>
      <c r="D86" s="87"/>
      <c r="E86" s="266"/>
      <c r="F86" s="259" t="s">
        <v>253</v>
      </c>
      <c r="G86" s="260"/>
      <c r="H86" s="274" t="s">
        <v>238</v>
      </c>
      <c r="I86" s="274" t="s">
        <v>239</v>
      </c>
      <c r="J86" s="261"/>
      <c r="K86" s="261"/>
      <c r="L86" s="286" t="s">
        <v>125</v>
      </c>
      <c r="M86" s="262" t="s">
        <v>142</v>
      </c>
      <c r="N86" s="274" t="s">
        <v>240</v>
      </c>
      <c r="O86" s="263" t="str">
        <f>EXTRACT_WEIGHT_DTYPE(PARAMS("attn_proj_dtype"))</f>
        <v>fp8</v>
      </c>
      <c r="P86" s="276"/>
      <c r="Q86" s="263" t="b">
        <v>0</v>
      </c>
      <c r="AP86" s="138"/>
      <c r="AQ86" s="138"/>
      <c r="AT86" s="149"/>
    </row>
    <row r="87">
      <c r="A87" s="198" t="s">
        <v>243</v>
      </c>
      <c r="B87" s="172"/>
      <c r="C87" s="257"/>
      <c r="D87" s="87"/>
      <c r="E87" s="266"/>
      <c r="F87" s="267"/>
      <c r="G87" s="268"/>
      <c r="H87" s="269" t="s">
        <v>242</v>
      </c>
      <c r="I87" s="271" t="s">
        <v>239</v>
      </c>
      <c r="J87" s="270"/>
      <c r="K87" s="270"/>
      <c r="L87" s="271">
        <f t="shared" ref="L87:M87" si="15">PARAMS(L86)</f>
        <v>7168</v>
      </c>
      <c r="M87" s="271">
        <f t="shared" si="15"/>
        <v>1536</v>
      </c>
      <c r="N87" s="271" t="s">
        <v>240</v>
      </c>
      <c r="O87" s="272"/>
      <c r="P87" s="273">
        <f>SIZEOF_IN_MIB(J87:M87, $O86)</f>
        <v>10.5</v>
      </c>
      <c r="Q87" s="272"/>
      <c r="AP87" s="142"/>
    </row>
    <row r="88">
      <c r="A88" s="108" t="s">
        <v>254</v>
      </c>
      <c r="B88" s="265">
        <f>B81/PARAMS("num_devices")</f>
        <v>0.002094268799</v>
      </c>
      <c r="C88" s="257"/>
      <c r="D88" s="87"/>
      <c r="E88" s="266"/>
      <c r="F88" s="267"/>
      <c r="G88" s="268"/>
      <c r="H88" s="274" t="s">
        <v>244</v>
      </c>
      <c r="I88" s="274" t="s">
        <v>239</v>
      </c>
      <c r="J88" s="261"/>
      <c r="K88" s="261"/>
      <c r="L88" s="274"/>
      <c r="M88" s="274"/>
      <c r="N88" s="274" t="s">
        <v>240</v>
      </c>
      <c r="O88" s="275"/>
      <c r="P88" s="276"/>
      <c r="Q88" s="275"/>
      <c r="AP88" s="138"/>
      <c r="AQ88" s="138"/>
      <c r="AT88" s="149"/>
    </row>
    <row r="89">
      <c r="A89" s="108" t="s">
        <v>255</v>
      </c>
      <c r="B89" s="265">
        <f>MAX(P89,P108,P139,P166,P185,P204,P253,P272,P291,P307,P368,P417,P507,P526)/1024</f>
        <v>0.01025390625</v>
      </c>
      <c r="C89" s="257"/>
      <c r="D89" s="87"/>
      <c r="E89" s="266"/>
      <c r="F89" s="278"/>
      <c r="G89" s="279"/>
      <c r="H89" s="271" t="s">
        <v>246</v>
      </c>
      <c r="I89" s="271" t="s">
        <v>239</v>
      </c>
      <c r="J89" s="270"/>
      <c r="K89" s="270"/>
      <c r="L89" s="271">
        <f t="shared" ref="L89:M89" si="16">L87/SHARDING(L88)</f>
        <v>7168</v>
      </c>
      <c r="M89" s="271">
        <f t="shared" si="16"/>
        <v>1536</v>
      </c>
      <c r="N89" s="271" t="s">
        <v>240</v>
      </c>
      <c r="O89" s="280"/>
      <c r="P89" s="273">
        <f>SIZEOF_IN_MIB(J89:M89, $O86)</f>
        <v>10.5</v>
      </c>
      <c r="Q89" s="280"/>
    </row>
    <row r="90">
      <c r="A90" s="122" t="s">
        <v>256</v>
      </c>
      <c r="B90" s="287">
        <f>SUM(B85:B88)</f>
        <v>30.64729691</v>
      </c>
      <c r="C90" s="288" t="str">
        <f>"&lt;=" &amp; ($H$28) &amp; " (Capacity)?"</f>
        <v>&lt;=94.752 (Capacity)?</v>
      </c>
      <c r="D90" s="87"/>
      <c r="E90" s="266"/>
      <c r="F90" s="259" t="s">
        <v>257</v>
      </c>
      <c r="G90" s="260"/>
      <c r="H90" s="289" t="s">
        <v>238</v>
      </c>
      <c r="I90" s="289" t="s">
        <v>239</v>
      </c>
      <c r="J90" s="290"/>
      <c r="K90" s="195" t="s">
        <v>40</v>
      </c>
      <c r="L90" s="195" t="s">
        <v>38</v>
      </c>
      <c r="M90" s="195" t="s">
        <v>142</v>
      </c>
      <c r="N90" s="289" t="s">
        <v>240</v>
      </c>
      <c r="O90" s="291" t="s">
        <v>82</v>
      </c>
      <c r="P90" s="292"/>
      <c r="Q90" s="291" t="b">
        <v>0</v>
      </c>
    </row>
    <row r="91">
      <c r="A91" s="87"/>
      <c r="B91" s="87"/>
      <c r="C91" s="87"/>
      <c r="D91" s="87"/>
      <c r="E91" s="266"/>
      <c r="F91" s="267"/>
      <c r="G91" s="268"/>
      <c r="H91" s="195" t="s">
        <v>242</v>
      </c>
      <c r="I91" s="289" t="s">
        <v>239</v>
      </c>
      <c r="J91" s="290"/>
      <c r="K91" s="289">
        <f t="shared" ref="K91:M91" si="17">PARAMS(K90)</f>
        <v>1</v>
      </c>
      <c r="L91" s="290">
        <f t="shared" si="17"/>
        <v>1024</v>
      </c>
      <c r="M91" s="289">
        <f t="shared" si="17"/>
        <v>1536</v>
      </c>
      <c r="N91" s="289" t="s">
        <v>240</v>
      </c>
      <c r="O91" s="266"/>
      <c r="P91" s="292">
        <f>SIZEOF_IN_MIB(K91:M91, $O90)</f>
        <v>3</v>
      </c>
      <c r="Q91" s="266"/>
    </row>
    <row r="92">
      <c r="A92" s="87"/>
      <c r="B92" s="87"/>
      <c r="C92" s="87"/>
      <c r="D92" s="87"/>
      <c r="E92" s="266"/>
      <c r="F92" s="267"/>
      <c r="G92" s="268"/>
      <c r="H92" s="289" t="s">
        <v>244</v>
      </c>
      <c r="I92" s="289" t="s">
        <v>239</v>
      </c>
      <c r="J92" s="290"/>
      <c r="K92" s="195"/>
      <c r="L92" s="195" t="s">
        <v>143</v>
      </c>
      <c r="M92" s="289"/>
      <c r="N92" s="289" t="s">
        <v>240</v>
      </c>
      <c r="O92" s="266"/>
      <c r="P92" s="292"/>
      <c r="Q92" s="266"/>
    </row>
    <row r="93">
      <c r="A93" s="87"/>
      <c r="B93" s="87"/>
      <c r="C93" s="87"/>
      <c r="D93" s="87"/>
      <c r="E93" s="266"/>
      <c r="F93" s="278"/>
      <c r="G93" s="279"/>
      <c r="H93" s="289" t="s">
        <v>246</v>
      </c>
      <c r="I93" s="289" t="s">
        <v>239</v>
      </c>
      <c r="J93" s="290"/>
      <c r="K93" s="289">
        <f t="shared" ref="K93:M93" si="18">K91/SHARDING(K92)</f>
        <v>1</v>
      </c>
      <c r="L93" s="289">
        <f t="shared" si="18"/>
        <v>64</v>
      </c>
      <c r="M93" s="289">
        <f t="shared" si="18"/>
        <v>1536</v>
      </c>
      <c r="N93" s="289" t="s">
        <v>240</v>
      </c>
      <c r="O93" s="277"/>
      <c r="P93" s="292">
        <f>SIZEOF_IN_MIB(K93:M93, $O90)</f>
        <v>0.1875</v>
      </c>
      <c r="Q93" s="277"/>
    </row>
    <row r="94">
      <c r="A94" s="87"/>
      <c r="B94" s="87"/>
      <c r="C94" s="87"/>
      <c r="E94" s="266"/>
      <c r="F94" s="296" t="s">
        <v>258</v>
      </c>
      <c r="G94" s="297" t="s">
        <v>259</v>
      </c>
      <c r="H94" s="298" t="s">
        <v>238</v>
      </c>
      <c r="I94" s="290" t="s">
        <v>239</v>
      </c>
      <c r="J94" s="290" t="str">
        <f t="array" ref="J94:M97">J78:M81</f>
        <v/>
      </c>
      <c r="K94" s="195" t="s">
        <v>40</v>
      </c>
      <c r="L94" s="195" t="s">
        <v>38</v>
      </c>
      <c r="M94" s="299" t="s">
        <v>125</v>
      </c>
      <c r="N94" s="290" t="s">
        <v>240</v>
      </c>
      <c r="O94" s="291" t="str">
        <f>O82</f>
        <v>fp8</v>
      </c>
      <c r="P94" s="290"/>
      <c r="Q94" s="291"/>
    </row>
    <row r="95">
      <c r="A95" s="87"/>
      <c r="B95" s="87"/>
      <c r="C95" s="87"/>
      <c r="E95" s="266"/>
      <c r="F95" s="266"/>
      <c r="G95" s="266"/>
      <c r="H95" s="300" t="s">
        <v>242</v>
      </c>
      <c r="I95" s="290" t="s">
        <v>239</v>
      </c>
      <c r="J95" s="289"/>
      <c r="K95" s="290">
        <v>1.0</v>
      </c>
      <c r="L95" s="290">
        <v>1024.0</v>
      </c>
      <c r="M95" s="290">
        <v>7168.0</v>
      </c>
      <c r="N95" s="290" t="s">
        <v>240</v>
      </c>
      <c r="O95" s="266"/>
      <c r="P95" s="301">
        <f>SIZEOF_IN_MIB(J95:M95, O94)</f>
        <v>7</v>
      </c>
      <c r="Q95" s="266"/>
    </row>
    <row r="96">
      <c r="A96" s="87"/>
      <c r="B96" s="87"/>
      <c r="C96" s="87"/>
      <c r="E96" s="266"/>
      <c r="F96" s="266"/>
      <c r="G96" s="266"/>
      <c r="H96" s="300" t="s">
        <v>260</v>
      </c>
      <c r="I96" s="289" t="s">
        <v>239</v>
      </c>
      <c r="J96" s="290"/>
      <c r="K96" s="195"/>
      <c r="L96" s="195" t="s">
        <v>143</v>
      </c>
      <c r="M96" s="195"/>
      <c r="N96" s="289" t="s">
        <v>240</v>
      </c>
      <c r="O96" s="266"/>
      <c r="P96" s="301"/>
      <c r="Q96" s="266"/>
    </row>
    <row r="97">
      <c r="A97" s="87"/>
      <c r="B97" s="87"/>
      <c r="C97" s="87"/>
      <c r="E97" s="266"/>
      <c r="F97" s="266"/>
      <c r="G97" s="266"/>
      <c r="H97" s="302" t="s">
        <v>261</v>
      </c>
      <c r="I97" s="274" t="s">
        <v>239</v>
      </c>
      <c r="J97" s="261"/>
      <c r="K97" s="274">
        <v>1.0</v>
      </c>
      <c r="L97" s="274">
        <v>64.0</v>
      </c>
      <c r="M97" s="274">
        <v>7168.0</v>
      </c>
      <c r="N97" s="262" t="s">
        <v>240</v>
      </c>
      <c r="O97" s="275"/>
      <c r="P97" s="303">
        <f>SIZEOF_IN_MIB(J97:M97, O94)</f>
        <v>0.4375</v>
      </c>
      <c r="Q97" s="275"/>
    </row>
    <row r="98">
      <c r="A98" s="87"/>
      <c r="B98" s="87"/>
      <c r="C98" s="87"/>
      <c r="E98" s="266"/>
      <c r="F98" s="266"/>
      <c r="G98" s="277"/>
      <c r="H98" s="304" t="s">
        <v>262</v>
      </c>
      <c r="I98" s="271" t="s">
        <v>239</v>
      </c>
      <c r="J98" s="270"/>
      <c r="K98" s="269"/>
      <c r="L98" s="269"/>
      <c r="M98" s="269"/>
      <c r="N98" s="271" t="s">
        <v>240</v>
      </c>
      <c r="O98" s="280"/>
      <c r="P98" s="305"/>
      <c r="Q98" s="280"/>
      <c r="R98" s="38"/>
      <c r="S98" s="38"/>
      <c r="AG98" s="38"/>
      <c r="AH98" s="38"/>
      <c r="AI98" s="38"/>
      <c r="AJ98" s="38"/>
      <c r="AK98" s="38"/>
      <c r="AL98" s="38"/>
      <c r="AM98" s="38"/>
      <c r="AN98" s="38"/>
      <c r="AO98" s="38"/>
      <c r="AP98" s="38"/>
      <c r="AQ98" s="38"/>
      <c r="AR98" s="38"/>
      <c r="AS98" s="38"/>
      <c r="AT98" s="38"/>
    </row>
    <row r="99">
      <c r="A99" s="87"/>
      <c r="B99" s="87"/>
      <c r="C99" s="87"/>
      <c r="E99" s="266"/>
      <c r="F99" s="266"/>
      <c r="G99" s="306" t="s">
        <v>263</v>
      </c>
      <c r="H99" s="307"/>
      <c r="I99" s="308"/>
      <c r="J99" s="308"/>
      <c r="K99" s="308"/>
      <c r="L99" s="309"/>
      <c r="M99" s="309"/>
      <c r="N99" s="309"/>
      <c r="O99" s="308"/>
      <c r="P99" s="310"/>
      <c r="Q99" s="308"/>
      <c r="R99" s="38"/>
      <c r="S99" s="38"/>
      <c r="AG99" s="38"/>
      <c r="AH99" s="38"/>
      <c r="AI99" s="38"/>
      <c r="AJ99" s="38"/>
      <c r="AK99" s="38"/>
      <c r="AL99" s="38"/>
      <c r="AM99" s="38"/>
      <c r="AN99" s="38"/>
      <c r="AO99" s="38"/>
      <c r="AP99" s="38"/>
      <c r="AQ99" s="38"/>
      <c r="AR99" s="38"/>
      <c r="AS99" s="38"/>
      <c r="AT99" s="38"/>
    </row>
    <row r="100">
      <c r="A100" s="87"/>
      <c r="B100" s="87"/>
      <c r="C100" s="87"/>
      <c r="E100" s="266"/>
      <c r="F100" s="266"/>
      <c r="G100" s="311" t="s">
        <v>264</v>
      </c>
      <c r="H100" s="312">
        <f>SHARDING(K96)*SHARDING(L96)*SHARDING(M96)</f>
        <v>16</v>
      </c>
      <c r="I100" s="313"/>
      <c r="J100" s="313"/>
      <c r="K100" s="313"/>
      <c r="L100" s="314"/>
      <c r="M100" s="314"/>
      <c r="N100" s="314"/>
      <c r="O100" s="313"/>
      <c r="P100" s="315"/>
      <c r="Q100" s="313"/>
      <c r="R100" s="38"/>
      <c r="S100" s="38"/>
      <c r="AG100" s="38"/>
      <c r="AH100" s="38"/>
      <c r="AI100" s="38"/>
      <c r="AJ100" s="38"/>
      <c r="AK100" s="38"/>
      <c r="AL100" s="38"/>
      <c r="AM100" s="38"/>
      <c r="AN100" s="38"/>
      <c r="AO100" s="38"/>
      <c r="AP100" s="38"/>
      <c r="AQ100" s="38"/>
      <c r="AR100" s="38"/>
      <c r="AS100" s="38"/>
      <c r="AT100" s="38"/>
    </row>
    <row r="101">
      <c r="A101" s="87"/>
      <c r="B101" s="87"/>
      <c r="C101" s="87"/>
      <c r="E101" s="266"/>
      <c r="F101" s="266"/>
      <c r="G101" s="311" t="s">
        <v>265</v>
      </c>
      <c r="H101" s="316">
        <f>P97 * (H100-1)</f>
        <v>6.5625</v>
      </c>
      <c r="I101" s="222"/>
      <c r="J101" s="317"/>
      <c r="K101" s="317"/>
      <c r="L101" s="318"/>
      <c r="M101" s="318"/>
      <c r="N101" s="318"/>
      <c r="O101" s="317"/>
      <c r="P101" s="319"/>
      <c r="Q101" s="317"/>
      <c r="R101" s="38"/>
      <c r="S101" s="38"/>
      <c r="AG101" s="38"/>
      <c r="AH101" s="38"/>
      <c r="AI101" s="38"/>
      <c r="AJ101" s="38"/>
      <c r="AK101" s="38"/>
      <c r="AL101" s="38"/>
      <c r="AM101" s="38"/>
      <c r="AN101" s="38"/>
      <c r="AO101" s="38"/>
      <c r="AP101" s="38"/>
      <c r="AQ101" s="38"/>
      <c r="AR101" s="38"/>
      <c r="AS101" s="38"/>
      <c r="AT101" s="38"/>
    </row>
    <row r="102">
      <c r="A102" s="87"/>
      <c r="B102" s="87"/>
      <c r="C102" s="87"/>
      <c r="E102" s="266"/>
      <c r="F102" s="266"/>
      <c r="G102" s="320" t="s">
        <v>266</v>
      </c>
      <c r="H102" s="321">
        <f>H101*H100</f>
        <v>105</v>
      </c>
      <c r="I102" s="313"/>
      <c r="J102" s="305"/>
      <c r="K102" s="305"/>
      <c r="L102" s="314"/>
      <c r="M102" s="314"/>
      <c r="N102" s="314"/>
      <c r="O102" s="313"/>
      <c r="P102" s="315"/>
      <c r="Q102" s="313"/>
      <c r="R102" s="38"/>
      <c r="S102" s="38"/>
      <c r="AG102" s="38"/>
      <c r="AH102" s="38"/>
      <c r="AI102" s="38"/>
      <c r="AJ102" s="38"/>
      <c r="AK102" s="38"/>
      <c r="AL102" s="38"/>
      <c r="AM102" s="38"/>
      <c r="AN102" s="38"/>
      <c r="AO102" s="38"/>
      <c r="AP102" s="38"/>
      <c r="AQ102" s="38"/>
      <c r="AR102" s="38"/>
      <c r="AS102" s="38"/>
      <c r="AT102" s="38"/>
    </row>
    <row r="103">
      <c r="A103" s="87"/>
      <c r="B103" s="87"/>
      <c r="C103" s="87"/>
      <c r="E103" s="266"/>
      <c r="F103" s="266"/>
      <c r="G103" s="322" t="s">
        <v>267</v>
      </c>
      <c r="H103" s="323" t="str">
        <f>IFS(H100=8,12,
H100=4,4,
H100=2,1,
H100=1,0,
TRUE,NA())</f>
        <v>#N/A</v>
      </c>
      <c r="I103" s="317"/>
      <c r="J103" s="317"/>
      <c r="K103" s="317"/>
      <c r="L103" s="318"/>
      <c r="M103" s="318"/>
      <c r="N103" s="318"/>
      <c r="O103" s="317"/>
      <c r="P103" s="319"/>
      <c r="Q103" s="317"/>
      <c r="R103" s="38"/>
      <c r="S103" s="38"/>
      <c r="AG103" s="38"/>
      <c r="AH103" s="38"/>
      <c r="AI103" s="38"/>
      <c r="AJ103" s="38"/>
      <c r="AK103" s="38"/>
      <c r="AL103" s="38"/>
      <c r="AM103" s="38"/>
      <c r="AN103" s="38"/>
      <c r="AO103" s="38"/>
      <c r="AP103" s="38"/>
      <c r="AQ103" s="38"/>
      <c r="AR103" s="38"/>
      <c r="AS103" s="38"/>
      <c r="AT103" s="38"/>
    </row>
    <row r="104">
      <c r="A104" s="87"/>
      <c r="B104" s="87"/>
      <c r="C104" s="87"/>
      <c r="E104" s="266"/>
      <c r="F104" s="266"/>
      <c r="G104" s="198" t="s">
        <v>268</v>
      </c>
      <c r="H104" s="324">
        <v>1.0</v>
      </c>
      <c r="I104" s="325"/>
      <c r="J104" s="325"/>
      <c r="K104" s="325"/>
      <c r="L104" s="326"/>
      <c r="M104" s="326"/>
      <c r="N104" s="326"/>
      <c r="O104" s="325"/>
      <c r="P104" s="327"/>
      <c r="Q104" s="325"/>
      <c r="R104" s="38"/>
      <c r="S104" s="38"/>
      <c r="AG104" s="38"/>
      <c r="AH104" s="38"/>
      <c r="AI104" s="38"/>
      <c r="AJ104" s="38"/>
      <c r="AK104" s="38"/>
      <c r="AL104" s="38"/>
      <c r="AM104" s="38"/>
      <c r="AN104" s="38"/>
      <c r="AO104" s="38"/>
      <c r="AP104" s="38"/>
      <c r="AQ104" s="38"/>
      <c r="AR104" s="38"/>
      <c r="AS104" s="38"/>
      <c r="AT104" s="38"/>
    </row>
    <row r="105">
      <c r="A105" s="87"/>
      <c r="B105" s="87"/>
      <c r="C105" s="87"/>
      <c r="E105" s="266"/>
      <c r="F105" s="266"/>
      <c r="G105" s="328" t="s">
        <v>269</v>
      </c>
      <c r="H105" s="329" t="str">
        <f>ALL_GATHER_CHIP2CHIP_TIME_MS2(H102 * H104, H103)</f>
        <v>#N/A</v>
      </c>
      <c r="I105" s="330"/>
      <c r="J105" s="330"/>
      <c r="K105" s="330"/>
      <c r="L105" s="331"/>
      <c r="M105" s="331"/>
      <c r="N105" s="331"/>
      <c r="O105" s="330"/>
      <c r="P105" s="332"/>
      <c r="Q105" s="330"/>
      <c r="R105" s="38"/>
      <c r="S105" s="38"/>
      <c r="AG105" s="38"/>
      <c r="AH105" s="38"/>
      <c r="AI105" s="38"/>
      <c r="AJ105" s="38"/>
      <c r="AK105" s="38"/>
      <c r="AL105" s="38"/>
      <c r="AM105" s="38"/>
      <c r="AN105" s="38"/>
      <c r="AO105" s="38"/>
      <c r="AP105" s="38"/>
      <c r="AQ105" s="38"/>
      <c r="AR105" s="38"/>
      <c r="AS105" s="38"/>
      <c r="AT105" s="38"/>
    </row>
    <row r="106">
      <c r="A106" s="87"/>
      <c r="B106" s="87"/>
      <c r="C106" s="87"/>
      <c r="E106" s="266"/>
      <c r="F106" s="266"/>
      <c r="G106" s="320"/>
      <c r="H106" s="333"/>
      <c r="I106" s="325"/>
      <c r="J106" s="325"/>
      <c r="K106" s="325"/>
      <c r="L106" s="326"/>
      <c r="M106" s="326"/>
      <c r="N106" s="326"/>
      <c r="O106" s="325"/>
      <c r="P106" s="327"/>
      <c r="Q106" s="325"/>
      <c r="R106" s="38"/>
      <c r="S106" s="38"/>
      <c r="AG106" s="38"/>
      <c r="AH106" s="38"/>
      <c r="AI106" s="38"/>
      <c r="AJ106" s="38"/>
      <c r="AK106" s="38"/>
      <c r="AL106" s="38"/>
      <c r="AM106" s="38"/>
      <c r="AN106" s="38"/>
      <c r="AO106" s="38"/>
      <c r="AP106" s="38"/>
      <c r="AQ106" s="38"/>
      <c r="AR106" s="38"/>
      <c r="AS106" s="38"/>
      <c r="AT106" s="38"/>
    </row>
    <row r="107">
      <c r="A107" s="87"/>
      <c r="B107" s="87"/>
      <c r="C107" s="87"/>
      <c r="E107" s="266"/>
      <c r="F107" s="266"/>
      <c r="G107" s="306" t="s">
        <v>270</v>
      </c>
      <c r="H107" s="307"/>
      <c r="I107" s="308"/>
      <c r="J107" s="308"/>
      <c r="K107" s="308"/>
      <c r="L107" s="309"/>
      <c r="M107" s="309"/>
      <c r="N107" s="309"/>
      <c r="O107" s="308"/>
      <c r="P107" s="310"/>
      <c r="Q107" s="308"/>
      <c r="R107" s="38"/>
      <c r="S107" s="38"/>
      <c r="AG107" s="38"/>
      <c r="AH107" s="38"/>
      <c r="AI107" s="38"/>
      <c r="AJ107" s="38"/>
      <c r="AK107" s="38"/>
      <c r="AL107" s="38"/>
      <c r="AM107" s="38"/>
      <c r="AN107" s="38"/>
      <c r="AO107" s="38"/>
      <c r="AP107" s="38"/>
      <c r="AQ107" s="38"/>
      <c r="AR107" s="38"/>
      <c r="AS107" s="38"/>
      <c r="AT107" s="38"/>
    </row>
    <row r="108">
      <c r="A108" s="87"/>
      <c r="B108" s="87"/>
      <c r="C108" s="87"/>
      <c r="E108" s="266"/>
      <c r="F108" s="266"/>
      <c r="G108" s="334" t="s">
        <v>271</v>
      </c>
      <c r="H108" s="335" t="s">
        <v>264</v>
      </c>
      <c r="I108" s="305"/>
      <c r="J108" s="336">
        <f>SHARDING(K96)*SHARDING(L96)*SHARDING(M96)/HW_SPEC("# of TensorCore per Chip")</f>
        <v>8</v>
      </c>
      <c r="K108" s="325"/>
      <c r="L108" s="326"/>
      <c r="M108" s="326"/>
      <c r="N108" s="326"/>
      <c r="O108" s="325"/>
      <c r="P108" s="327"/>
      <c r="Q108" s="325"/>
      <c r="R108" s="38"/>
      <c r="S108" s="38"/>
      <c r="AG108" s="38"/>
      <c r="AH108" s="38"/>
      <c r="AI108" s="38"/>
      <c r="AJ108" s="38"/>
      <c r="AK108" s="38"/>
      <c r="AL108" s="38"/>
      <c r="AM108" s="38"/>
      <c r="AN108" s="38"/>
      <c r="AO108" s="38"/>
      <c r="AP108" s="38"/>
      <c r="AQ108" s="38"/>
      <c r="AR108" s="38"/>
      <c r="AS108" s="38"/>
      <c r="AT108" s="38"/>
    </row>
    <row r="109">
      <c r="A109" s="87"/>
      <c r="B109" s="87"/>
      <c r="C109" s="87"/>
      <c r="E109" s="266"/>
      <c r="F109" s="266"/>
      <c r="G109" s="266"/>
      <c r="H109" s="311" t="s">
        <v>265</v>
      </c>
      <c r="I109" s="172"/>
      <c r="J109" s="337">
        <f>P97 * HW_SPEC("# of TensorCore per Chip") * (J108-1)</f>
        <v>6.125</v>
      </c>
      <c r="K109" s="338"/>
      <c r="L109" s="339"/>
      <c r="M109" s="339"/>
      <c r="N109" s="339"/>
      <c r="O109" s="338"/>
      <c r="P109" s="340"/>
      <c r="Q109" s="338"/>
      <c r="R109" s="38"/>
      <c r="S109" s="38"/>
      <c r="AG109" s="38"/>
      <c r="AH109" s="38"/>
      <c r="AI109" s="38"/>
      <c r="AJ109" s="38"/>
      <c r="AK109" s="38"/>
      <c r="AL109" s="38"/>
      <c r="AM109" s="38"/>
      <c r="AN109" s="38"/>
      <c r="AO109" s="38"/>
      <c r="AP109" s="38"/>
      <c r="AQ109" s="38"/>
      <c r="AR109" s="38"/>
      <c r="AS109" s="38"/>
      <c r="AT109" s="38"/>
    </row>
    <row r="110">
      <c r="A110" s="87"/>
      <c r="B110" s="87"/>
      <c r="C110" s="87"/>
      <c r="E110" s="266"/>
      <c r="F110" s="266"/>
      <c r="G110" s="266"/>
      <c r="H110" s="320" t="s">
        <v>266</v>
      </c>
      <c r="I110" s="172"/>
      <c r="J110" s="337">
        <f>J109*J108</f>
        <v>49</v>
      </c>
      <c r="K110" s="338"/>
      <c r="L110" s="339"/>
      <c r="M110" s="339"/>
      <c r="N110" s="339"/>
      <c r="O110" s="338"/>
      <c r="P110" s="340"/>
      <c r="Q110" s="338"/>
      <c r="R110" s="38"/>
      <c r="S110" s="38"/>
      <c r="AG110" s="38"/>
      <c r="AH110" s="38"/>
      <c r="AI110" s="38"/>
      <c r="AJ110" s="38"/>
      <c r="AK110" s="38"/>
      <c r="AL110" s="38"/>
      <c r="AM110" s="38"/>
      <c r="AN110" s="38"/>
      <c r="AO110" s="38"/>
      <c r="AP110" s="38"/>
      <c r="AQ110" s="38"/>
      <c r="AR110" s="38"/>
      <c r="AS110" s="38"/>
      <c r="AT110" s="38"/>
    </row>
    <row r="111">
      <c r="A111" s="87"/>
      <c r="B111" s="87"/>
      <c r="C111" s="87"/>
      <c r="E111" s="266"/>
      <c r="F111" s="266"/>
      <c r="G111" s="266"/>
      <c r="H111" s="322" t="s">
        <v>267</v>
      </c>
      <c r="I111" s="172"/>
      <c r="J111" s="341">
        <f>IFS(J108=8,12,
J108=4,4,
J108=2,1,
J108=1,0,
TRUE,NA())</f>
        <v>12</v>
      </c>
      <c r="K111" s="338"/>
      <c r="L111" s="339"/>
      <c r="M111" s="339"/>
      <c r="N111" s="339"/>
      <c r="O111" s="338"/>
      <c r="P111" s="340"/>
      <c r="Q111" s="338"/>
      <c r="R111" s="38"/>
      <c r="S111" s="38"/>
      <c r="AG111" s="38"/>
      <c r="AH111" s="38"/>
      <c r="AI111" s="38"/>
      <c r="AJ111" s="38"/>
      <c r="AK111" s="38"/>
      <c r="AL111" s="38"/>
      <c r="AM111" s="38"/>
      <c r="AN111" s="38"/>
      <c r="AO111" s="38"/>
      <c r="AP111" s="38"/>
      <c r="AQ111" s="38"/>
      <c r="AR111" s="38"/>
      <c r="AS111" s="38"/>
      <c r="AT111" s="38"/>
    </row>
    <row r="112">
      <c r="A112" s="87"/>
      <c r="B112" s="87"/>
      <c r="C112" s="87"/>
      <c r="E112" s="266"/>
      <c r="F112" s="266"/>
      <c r="G112" s="266"/>
      <c r="H112" s="198" t="s">
        <v>268</v>
      </c>
      <c r="I112" s="172"/>
      <c r="J112" s="342">
        <v>2.0</v>
      </c>
      <c r="K112" s="338"/>
      <c r="L112" s="339"/>
      <c r="M112" s="339"/>
      <c r="N112" s="339"/>
      <c r="O112" s="338"/>
      <c r="P112" s="340"/>
      <c r="Q112" s="338"/>
      <c r="R112" s="38"/>
      <c r="S112" s="38"/>
      <c r="AG112" s="38"/>
      <c r="AH112" s="38"/>
      <c r="AI112" s="38"/>
      <c r="AJ112" s="38"/>
      <c r="AK112" s="38"/>
      <c r="AL112" s="38"/>
      <c r="AM112" s="38"/>
      <c r="AN112" s="38"/>
      <c r="AO112" s="38"/>
      <c r="AP112" s="38"/>
      <c r="AQ112" s="38"/>
      <c r="AR112" s="38"/>
      <c r="AS112" s="38"/>
      <c r="AT112" s="38"/>
    </row>
    <row r="113">
      <c r="A113" s="87"/>
      <c r="B113" s="87"/>
      <c r="C113" s="87"/>
      <c r="E113" s="266"/>
      <c r="F113" s="266"/>
      <c r="G113" s="277"/>
      <c r="H113" s="311" t="s">
        <v>269</v>
      </c>
      <c r="I113" s="172"/>
      <c r="J113" s="343">
        <f>ALL_GATHER_CHIP2CHIP_TIME_MS2(J110 * J112, J111)</f>
        <v>0.0498453776</v>
      </c>
      <c r="K113" s="338"/>
      <c r="L113" s="339"/>
      <c r="M113" s="339"/>
      <c r="N113" s="339"/>
      <c r="O113" s="338"/>
      <c r="P113" s="340"/>
      <c r="Q113" s="338"/>
      <c r="R113" s="38"/>
      <c r="S113" s="38"/>
      <c r="AG113" s="38"/>
      <c r="AH113" s="38"/>
      <c r="AI113" s="38"/>
      <c r="AJ113" s="38"/>
      <c r="AK113" s="38"/>
      <c r="AL113" s="38"/>
      <c r="AM113" s="38"/>
      <c r="AN113" s="38"/>
      <c r="AO113" s="38"/>
      <c r="AP113" s="38"/>
      <c r="AQ113" s="38"/>
      <c r="AR113" s="38"/>
      <c r="AS113" s="38"/>
      <c r="AT113" s="38"/>
    </row>
    <row r="114">
      <c r="A114" s="87"/>
      <c r="B114" s="87"/>
      <c r="C114" s="87"/>
      <c r="E114" s="266"/>
      <c r="F114" s="266"/>
      <c r="G114" s="334" t="s">
        <v>272</v>
      </c>
      <c r="H114" s="322" t="s">
        <v>264</v>
      </c>
      <c r="I114" s="344"/>
      <c r="J114" s="345">
        <f>HW_SPEC("# of TensorCore per Chip")</f>
        <v>2</v>
      </c>
      <c r="K114" s="338"/>
      <c r="L114" s="339"/>
      <c r="M114" s="339"/>
      <c r="N114" s="339"/>
      <c r="O114" s="338"/>
      <c r="P114" s="340"/>
      <c r="Q114" s="338"/>
      <c r="R114" s="38"/>
      <c r="S114" s="38"/>
      <c r="AG114" s="38"/>
      <c r="AH114" s="38"/>
      <c r="AI114" s="38"/>
      <c r="AJ114" s="38"/>
      <c r="AK114" s="38"/>
      <c r="AL114" s="38"/>
      <c r="AM114" s="38"/>
      <c r="AN114" s="38"/>
      <c r="AO114" s="38"/>
      <c r="AP114" s="38"/>
      <c r="AQ114" s="38"/>
      <c r="AR114" s="38"/>
      <c r="AS114" s="38"/>
      <c r="AT114" s="38"/>
    </row>
    <row r="115">
      <c r="A115" s="87"/>
      <c r="B115" s="87"/>
      <c r="C115" s="87"/>
      <c r="E115" s="266"/>
      <c r="F115" s="266"/>
      <c r="G115" s="266"/>
      <c r="H115" s="322" t="s">
        <v>265</v>
      </c>
      <c r="I115" s="344"/>
      <c r="J115" s="337">
        <f>P81 / J114 * (J114-1)</f>
        <v>0.21875</v>
      </c>
      <c r="K115" s="338"/>
      <c r="L115" s="339"/>
      <c r="M115" s="339"/>
      <c r="N115" s="339"/>
      <c r="O115" s="338"/>
      <c r="P115" s="340"/>
      <c r="Q115" s="338"/>
      <c r="R115" s="38"/>
      <c r="S115" s="38"/>
      <c r="AG115" s="38"/>
      <c r="AH115" s="38"/>
      <c r="AI115" s="38"/>
      <c r="AJ115" s="38"/>
      <c r="AK115" s="38"/>
      <c r="AL115" s="38"/>
      <c r="AM115" s="38"/>
      <c r="AN115" s="38"/>
      <c r="AO115" s="38"/>
      <c r="AP115" s="38"/>
      <c r="AQ115" s="38"/>
      <c r="AR115" s="38"/>
      <c r="AS115" s="38"/>
      <c r="AT115" s="38"/>
    </row>
    <row r="116">
      <c r="A116" s="87"/>
      <c r="B116" s="87"/>
      <c r="C116" s="87"/>
      <c r="E116" s="266"/>
      <c r="F116" s="266"/>
      <c r="G116" s="266"/>
      <c r="H116" s="322" t="s">
        <v>266</v>
      </c>
      <c r="I116" s="344"/>
      <c r="J116" s="337">
        <f>J115*J114</f>
        <v>0.4375</v>
      </c>
      <c r="K116" s="338"/>
      <c r="L116" s="339"/>
      <c r="M116" s="339"/>
      <c r="N116" s="339"/>
      <c r="O116" s="338"/>
      <c r="P116" s="340"/>
      <c r="Q116" s="338"/>
      <c r="R116" s="346"/>
      <c r="S116" s="346"/>
      <c r="AG116" s="38"/>
      <c r="AH116" s="38"/>
      <c r="AI116" s="38"/>
      <c r="AJ116" s="38"/>
      <c r="AK116" s="38"/>
      <c r="AL116" s="38"/>
      <c r="AM116" s="38"/>
      <c r="AN116" s="38"/>
      <c r="AO116" s="38"/>
      <c r="AP116" s="38"/>
      <c r="AQ116" s="38"/>
      <c r="AR116" s="38"/>
      <c r="AS116" s="38"/>
      <c r="AT116" s="38"/>
    </row>
    <row r="117">
      <c r="A117" s="87"/>
      <c r="B117" s="87"/>
      <c r="C117" s="87"/>
      <c r="E117" s="266"/>
      <c r="F117" s="266"/>
      <c r="G117" s="266"/>
      <c r="H117" s="322" t="s">
        <v>269</v>
      </c>
      <c r="I117" s="344"/>
      <c r="J117" s="347">
        <f>ALL_GATHER_CORE2CORE_TIME_MS(J116)</f>
        <v>0.0003560384115</v>
      </c>
      <c r="K117" s="338"/>
      <c r="L117" s="339"/>
      <c r="M117" s="339"/>
      <c r="N117" s="339"/>
      <c r="O117" s="338"/>
      <c r="P117" s="340"/>
      <c r="Q117" s="338"/>
      <c r="R117" s="346"/>
      <c r="S117" s="346"/>
      <c r="AG117" s="38"/>
      <c r="AH117" s="38"/>
      <c r="AI117" s="38"/>
      <c r="AJ117" s="38"/>
      <c r="AK117" s="38"/>
      <c r="AL117" s="38"/>
      <c r="AM117" s="38"/>
      <c r="AN117" s="38"/>
      <c r="AO117" s="38"/>
      <c r="AP117" s="38"/>
      <c r="AQ117" s="38"/>
      <c r="AR117" s="38"/>
      <c r="AS117" s="38"/>
      <c r="AT117" s="38"/>
    </row>
    <row r="118">
      <c r="A118" s="87"/>
      <c r="B118" s="87"/>
      <c r="C118" s="87"/>
      <c r="E118" s="266"/>
      <c r="F118" s="266"/>
      <c r="G118" s="277"/>
      <c r="H118" s="320" t="s">
        <v>273</v>
      </c>
      <c r="I118" s="172"/>
      <c r="J118" s="347">
        <f>J117/J108</f>
        <v>0.00004450480143</v>
      </c>
      <c r="K118" s="338"/>
      <c r="L118" s="339"/>
      <c r="M118" s="339"/>
      <c r="N118" s="339"/>
      <c r="O118" s="338"/>
      <c r="P118" s="340"/>
      <c r="Q118" s="338"/>
      <c r="R118" s="346"/>
      <c r="S118" s="346"/>
      <c r="AG118" s="38"/>
      <c r="AH118" s="38"/>
      <c r="AI118" s="38"/>
      <c r="AJ118" s="38"/>
      <c r="AK118" s="38"/>
      <c r="AL118" s="38"/>
      <c r="AM118" s="38"/>
      <c r="AN118" s="38"/>
      <c r="AO118" s="38"/>
      <c r="AP118" s="38"/>
      <c r="AQ118" s="38"/>
      <c r="AR118" s="38"/>
      <c r="AS118" s="38"/>
      <c r="AT118" s="38"/>
    </row>
    <row r="119">
      <c r="A119" s="87"/>
      <c r="B119" s="87"/>
      <c r="C119" s="87"/>
      <c r="E119" s="266"/>
      <c r="F119" s="266"/>
      <c r="G119" s="328" t="s">
        <v>274</v>
      </c>
      <c r="H119" s="348">
        <f>J113+J118</f>
        <v>0.04988988241</v>
      </c>
      <c r="I119" s="172"/>
      <c r="J119" s="343"/>
      <c r="K119" s="338"/>
      <c r="L119" s="339"/>
      <c r="M119" s="339"/>
      <c r="N119" s="339"/>
      <c r="O119" s="338"/>
      <c r="P119" s="340"/>
      <c r="Q119" s="338"/>
      <c r="R119" s="346"/>
      <c r="S119" s="346"/>
      <c r="AG119" s="38"/>
      <c r="AH119" s="38"/>
      <c r="AI119" s="38"/>
      <c r="AJ119" s="38"/>
      <c r="AK119" s="38"/>
      <c r="AL119" s="38"/>
      <c r="AM119" s="38"/>
      <c r="AN119" s="38"/>
      <c r="AO119" s="38"/>
      <c r="AP119" s="38"/>
      <c r="AQ119" s="38"/>
      <c r="AR119" s="38"/>
      <c r="AS119" s="38"/>
      <c r="AT119" s="38"/>
    </row>
    <row r="120">
      <c r="A120" s="87"/>
      <c r="B120" s="87"/>
      <c r="C120" s="87"/>
      <c r="E120" s="266"/>
      <c r="F120" s="266"/>
      <c r="G120" s="320"/>
      <c r="H120" s="348"/>
      <c r="I120" s="172"/>
      <c r="J120" s="343"/>
      <c r="K120" s="338"/>
      <c r="L120" s="339"/>
      <c r="M120" s="339"/>
      <c r="N120" s="339"/>
      <c r="O120" s="338"/>
      <c r="P120" s="340"/>
      <c r="Q120" s="338"/>
      <c r="R120" s="346"/>
      <c r="S120" s="346"/>
      <c r="AG120" s="38"/>
      <c r="AH120" s="38"/>
      <c r="AI120" s="38"/>
      <c r="AJ120" s="38"/>
      <c r="AK120" s="38"/>
      <c r="AL120" s="38"/>
      <c r="AM120" s="38"/>
      <c r="AN120" s="38"/>
      <c r="AO120" s="38"/>
      <c r="AP120" s="38"/>
      <c r="AQ120" s="38"/>
      <c r="AR120" s="38"/>
      <c r="AS120" s="38"/>
      <c r="AT120" s="38"/>
    </row>
    <row r="121">
      <c r="A121" s="87"/>
      <c r="B121" s="87"/>
      <c r="C121" s="87"/>
      <c r="E121" s="266"/>
      <c r="F121" s="266"/>
      <c r="G121" s="349" t="s">
        <v>275</v>
      </c>
      <c r="H121" s="350"/>
      <c r="I121" s="308"/>
      <c r="J121" s="351" t="s">
        <v>276</v>
      </c>
      <c r="K121" s="308"/>
      <c r="L121" s="309"/>
      <c r="M121" s="309"/>
      <c r="N121" s="309"/>
      <c r="O121" s="308"/>
      <c r="P121" s="310"/>
      <c r="Q121" s="308"/>
      <c r="R121" s="346"/>
      <c r="S121" s="346"/>
      <c r="AG121" s="38"/>
      <c r="AH121" s="38"/>
      <c r="AI121" s="38"/>
      <c r="AJ121" s="38"/>
      <c r="AK121" s="38"/>
      <c r="AL121" s="38"/>
      <c r="AM121" s="38"/>
      <c r="AN121" s="38"/>
      <c r="AO121" s="38"/>
      <c r="AP121" s="38"/>
      <c r="AQ121" s="38"/>
      <c r="AR121" s="38"/>
      <c r="AS121" s="38"/>
      <c r="AT121" s="38"/>
    </row>
    <row r="122">
      <c r="A122" s="87"/>
      <c r="B122" s="87"/>
      <c r="C122" s="87"/>
      <c r="E122" s="266"/>
      <c r="F122" s="266"/>
      <c r="G122" s="352" t="s">
        <v>277</v>
      </c>
      <c r="H122" s="353" t="s">
        <v>33</v>
      </c>
      <c r="I122" s="354"/>
      <c r="J122" s="355"/>
      <c r="K122" s="354"/>
      <c r="L122" s="356"/>
      <c r="M122" s="356"/>
      <c r="N122" s="356"/>
      <c r="O122" s="354"/>
      <c r="P122" s="357"/>
      <c r="Q122" s="354"/>
      <c r="R122" s="346"/>
      <c r="S122" s="346"/>
      <c r="AG122" s="38"/>
      <c r="AH122" s="38"/>
      <c r="AI122" s="38"/>
      <c r="AJ122" s="38"/>
      <c r="AK122" s="38"/>
      <c r="AL122" s="38"/>
      <c r="AM122" s="38"/>
      <c r="AN122" s="38"/>
      <c r="AO122" s="38"/>
      <c r="AP122" s="38"/>
      <c r="AQ122" s="38"/>
      <c r="AR122" s="38"/>
      <c r="AS122" s="38"/>
      <c r="AT122" s="38"/>
    </row>
    <row r="123">
      <c r="A123" s="87"/>
      <c r="B123" s="87"/>
      <c r="C123" s="87"/>
      <c r="E123" s="266"/>
      <c r="F123" s="266"/>
      <c r="G123" s="358" t="s">
        <v>278</v>
      </c>
      <c r="H123" s="359" t="s">
        <v>279</v>
      </c>
      <c r="I123" s="360"/>
      <c r="J123" s="361">
        <f>SHARDING(H122)</f>
        <v>16</v>
      </c>
      <c r="K123" s="360"/>
      <c r="L123" s="362"/>
      <c r="M123" s="362"/>
      <c r="N123" s="362"/>
      <c r="O123" s="360"/>
      <c r="P123" s="363"/>
      <c r="Q123" s="360"/>
      <c r="R123" s="346"/>
      <c r="S123" s="346"/>
      <c r="AG123" s="38"/>
      <c r="AH123" s="38"/>
      <c r="AI123" s="38"/>
      <c r="AJ123" s="38"/>
      <c r="AK123" s="38"/>
      <c r="AL123" s="38"/>
      <c r="AM123" s="38"/>
      <c r="AN123" s="38"/>
      <c r="AO123" s="38"/>
      <c r="AP123" s="38"/>
      <c r="AQ123" s="38"/>
      <c r="AR123" s="38"/>
      <c r="AS123" s="38"/>
      <c r="AT123" s="38"/>
    </row>
    <row r="124">
      <c r="A124" s="87"/>
      <c r="B124" s="87"/>
      <c r="C124" s="87"/>
      <c r="E124" s="266"/>
      <c r="F124" s="266"/>
      <c r="G124" s="266"/>
      <c r="H124" s="364" t="s">
        <v>265</v>
      </c>
      <c r="I124" s="354"/>
      <c r="J124" s="365">
        <f>P97 * (J123-1)</f>
        <v>6.5625</v>
      </c>
      <c r="K124" s="354"/>
      <c r="L124" s="356"/>
      <c r="M124" s="356"/>
      <c r="N124" s="356"/>
      <c r="O124" s="354"/>
      <c r="P124" s="357"/>
      <c r="Q124" s="354"/>
      <c r="R124" s="346"/>
      <c r="S124" s="346"/>
      <c r="AG124" s="38"/>
      <c r="AH124" s="38"/>
      <c r="AI124" s="38"/>
      <c r="AJ124" s="38"/>
      <c r="AK124" s="38"/>
      <c r="AL124" s="38"/>
      <c r="AM124" s="38"/>
      <c r="AN124" s="38"/>
      <c r="AO124" s="38"/>
      <c r="AP124" s="38"/>
      <c r="AQ124" s="38"/>
      <c r="AR124" s="38"/>
      <c r="AS124" s="38"/>
      <c r="AT124" s="38"/>
    </row>
    <row r="125">
      <c r="A125" s="87"/>
      <c r="B125" s="87"/>
      <c r="C125" s="87"/>
      <c r="E125" s="266"/>
      <c r="F125" s="266"/>
      <c r="G125" s="266"/>
      <c r="H125" s="366" t="s">
        <v>266</v>
      </c>
      <c r="I125" s="360"/>
      <c r="J125" s="367">
        <f>J124*J123</f>
        <v>105</v>
      </c>
      <c r="K125" s="360"/>
      <c r="L125" s="362"/>
      <c r="M125" s="362"/>
      <c r="N125" s="362"/>
      <c r="O125" s="360"/>
      <c r="P125" s="363"/>
      <c r="Q125" s="360"/>
      <c r="R125" s="346"/>
      <c r="S125" s="346"/>
      <c r="AG125" s="38"/>
      <c r="AH125" s="38"/>
      <c r="AI125" s="38"/>
      <c r="AJ125" s="38"/>
      <c r="AK125" s="38"/>
      <c r="AL125" s="38"/>
      <c r="AM125" s="38"/>
      <c r="AN125" s="38"/>
      <c r="AO125" s="38"/>
      <c r="AP125" s="38"/>
      <c r="AQ125" s="38"/>
      <c r="AR125" s="38"/>
      <c r="AS125" s="38"/>
      <c r="AT125" s="38"/>
    </row>
    <row r="126">
      <c r="A126" s="87"/>
      <c r="B126" s="87"/>
      <c r="C126" s="87"/>
      <c r="E126" s="266"/>
      <c r="F126" s="266"/>
      <c r="G126" s="277"/>
      <c r="H126" s="364" t="s">
        <v>269</v>
      </c>
      <c r="I126" s="354"/>
      <c r="J126" s="368">
        <f>ALL_GATHER_CORE2CORE_TIME_MS(J125)</f>
        <v>0.08544921875</v>
      </c>
      <c r="K126" s="354"/>
      <c r="L126" s="356"/>
      <c r="M126" s="356"/>
      <c r="N126" s="356"/>
      <c r="O126" s="354"/>
      <c r="P126" s="357"/>
      <c r="Q126" s="354"/>
      <c r="R126" s="346"/>
      <c r="S126" s="346"/>
      <c r="AG126" s="38"/>
      <c r="AH126" s="38"/>
      <c r="AI126" s="38"/>
      <c r="AJ126" s="38"/>
      <c r="AK126" s="38"/>
      <c r="AL126" s="38"/>
      <c r="AM126" s="38"/>
      <c r="AN126" s="38"/>
      <c r="AO126" s="38"/>
      <c r="AP126" s="38"/>
      <c r="AQ126" s="38"/>
      <c r="AR126" s="38"/>
      <c r="AS126" s="38"/>
      <c r="AT126" s="38"/>
    </row>
    <row r="127">
      <c r="A127" s="87"/>
      <c r="B127" s="87"/>
      <c r="C127" s="87"/>
      <c r="E127" s="266"/>
      <c r="F127" s="266"/>
      <c r="G127" s="320"/>
      <c r="H127" s="348"/>
      <c r="I127" s="172"/>
      <c r="J127" s="343"/>
      <c r="K127" s="338"/>
      <c r="L127" s="339"/>
      <c r="M127" s="339"/>
      <c r="N127" s="339"/>
      <c r="O127" s="338"/>
      <c r="P127" s="340"/>
      <c r="Q127" s="338"/>
      <c r="R127" s="346"/>
      <c r="S127" s="346"/>
      <c r="AG127" s="38"/>
      <c r="AH127" s="38"/>
      <c r="AI127" s="38"/>
      <c r="AJ127" s="38"/>
      <c r="AK127" s="38"/>
      <c r="AL127" s="38"/>
      <c r="AM127" s="38"/>
      <c r="AN127" s="38"/>
      <c r="AO127" s="38"/>
      <c r="AP127" s="38"/>
      <c r="AQ127" s="38"/>
      <c r="AR127" s="38"/>
      <c r="AS127" s="38"/>
      <c r="AT127" s="38"/>
    </row>
    <row r="128">
      <c r="A128" s="87"/>
      <c r="B128" s="87"/>
      <c r="C128" s="87"/>
      <c r="E128" s="266"/>
      <c r="F128" s="266"/>
      <c r="G128" s="320"/>
      <c r="H128" s="348"/>
      <c r="I128" s="172"/>
      <c r="J128" s="343"/>
      <c r="K128" s="338"/>
      <c r="L128" s="339"/>
      <c r="M128" s="339"/>
      <c r="N128" s="339"/>
      <c r="O128" s="338"/>
      <c r="P128" s="340"/>
      <c r="Q128" s="338"/>
      <c r="R128" s="346"/>
      <c r="S128" s="346"/>
      <c r="AG128" s="38"/>
      <c r="AH128" s="38"/>
      <c r="AI128" s="38"/>
      <c r="AJ128" s="38"/>
      <c r="AK128" s="38"/>
      <c r="AL128" s="38"/>
      <c r="AM128" s="38"/>
      <c r="AN128" s="38"/>
      <c r="AO128" s="38"/>
      <c r="AP128" s="38"/>
      <c r="AQ128" s="38"/>
      <c r="AR128" s="38"/>
      <c r="AS128" s="38"/>
      <c r="AT128" s="38"/>
    </row>
    <row r="129">
      <c r="A129" s="87"/>
      <c r="B129" s="87"/>
      <c r="C129" s="87"/>
      <c r="E129" s="266"/>
      <c r="F129" s="266"/>
      <c r="G129" s="320"/>
      <c r="H129" s="348"/>
      <c r="I129" s="172"/>
      <c r="J129" s="343"/>
      <c r="K129" s="338"/>
      <c r="L129" s="339"/>
      <c r="M129" s="339"/>
      <c r="N129" s="339"/>
      <c r="O129" s="338"/>
      <c r="P129" s="340"/>
      <c r="Q129" s="338"/>
      <c r="R129" s="346"/>
      <c r="S129" s="346"/>
      <c r="AG129" s="38"/>
      <c r="AH129" s="38"/>
      <c r="AI129" s="38"/>
      <c r="AJ129" s="38"/>
      <c r="AK129" s="38"/>
      <c r="AL129" s="38"/>
      <c r="AM129" s="38"/>
      <c r="AN129" s="38"/>
      <c r="AO129" s="38"/>
      <c r="AP129" s="38"/>
      <c r="AQ129" s="38"/>
      <c r="AR129" s="38"/>
      <c r="AS129" s="38"/>
      <c r="AT129" s="38"/>
    </row>
    <row r="130">
      <c r="A130" s="87"/>
      <c r="B130" s="87"/>
      <c r="C130" s="87"/>
      <c r="E130" s="266"/>
      <c r="F130" s="266"/>
      <c r="G130" s="369" t="s">
        <v>280</v>
      </c>
      <c r="H130" s="370" t="s">
        <v>281</v>
      </c>
      <c r="I130" s="371"/>
      <c r="J130" s="371"/>
      <c r="K130" s="308"/>
      <c r="L130" s="309"/>
      <c r="M130" s="309"/>
      <c r="N130" s="309"/>
      <c r="O130" s="308"/>
      <c r="P130" s="310"/>
      <c r="Q130" s="308"/>
      <c r="R130" s="346"/>
      <c r="S130" s="346"/>
      <c r="AG130" s="38"/>
      <c r="AH130" s="38"/>
      <c r="AI130" s="38"/>
      <c r="AJ130" s="38"/>
      <c r="AK130" s="38"/>
      <c r="AL130" s="38"/>
      <c r="AM130" s="38"/>
      <c r="AN130" s="38"/>
      <c r="AO130" s="38"/>
      <c r="AP130" s="38"/>
      <c r="AQ130" s="38"/>
      <c r="AR130" s="38"/>
      <c r="AS130" s="38"/>
      <c r="AT130" s="38"/>
    </row>
    <row r="131">
      <c r="A131" s="87"/>
      <c r="B131" s="87"/>
      <c r="C131" s="87"/>
      <c r="E131" s="266"/>
      <c r="F131" s="266"/>
      <c r="G131" s="372" t="s">
        <v>282</v>
      </c>
      <c r="H131" s="373">
        <f>IFS(H130=G99,H105,
H130=G107,H119 ,
H130=G121,J126,
TRUE,0)</f>
        <v>0</v>
      </c>
      <c r="I131" s="374"/>
      <c r="J131" s="374"/>
      <c r="K131" s="374"/>
      <c r="L131" s="375"/>
      <c r="M131" s="375"/>
      <c r="N131" s="375"/>
      <c r="O131" s="376"/>
      <c r="P131" s="377"/>
      <c r="Q131" s="376"/>
      <c r="AG131" s="38"/>
      <c r="AH131" s="38"/>
      <c r="AI131" s="38"/>
      <c r="AJ131" s="38"/>
      <c r="AK131" s="38"/>
      <c r="AL131" s="38"/>
      <c r="AM131" s="38"/>
      <c r="AN131" s="38"/>
      <c r="AO131" s="38"/>
      <c r="AP131" s="38"/>
      <c r="AQ131" s="38"/>
      <c r="AR131" s="38"/>
      <c r="AS131" s="38"/>
      <c r="AT131" s="38"/>
    </row>
    <row r="132">
      <c r="A132" s="87"/>
      <c r="B132" s="87"/>
      <c r="C132" s="87"/>
      <c r="E132" s="266"/>
      <c r="F132" s="266"/>
      <c r="G132" s="378" t="s">
        <v>283</v>
      </c>
      <c r="H132" s="379">
        <f>IFS(PARAMS("topo")="2x2x2", (2+2+2)/2,
PARAMS("topo")="2x2", (2+2)/2,
TRUE, NA())</f>
        <v>3</v>
      </c>
      <c r="I132" s="380"/>
      <c r="J132" s="380"/>
      <c r="K132" s="380"/>
      <c r="L132" s="381"/>
      <c r="M132" s="381"/>
      <c r="N132" s="381"/>
      <c r="O132" s="382"/>
      <c r="P132" s="383"/>
      <c r="Q132" s="382"/>
      <c r="AG132" s="38"/>
      <c r="AH132" s="38"/>
      <c r="AI132" s="38"/>
      <c r="AJ132" s="38"/>
      <c r="AK132" s="38"/>
      <c r="AL132" s="38"/>
      <c r="AM132" s="38"/>
      <c r="AN132" s="38"/>
      <c r="AO132" s="38"/>
      <c r="AP132" s="38"/>
      <c r="AQ132" s="38"/>
      <c r="AR132" s="38"/>
      <c r="AS132" s="38"/>
      <c r="AT132" s="38"/>
    </row>
    <row r="133">
      <c r="A133" s="87"/>
      <c r="B133" s="87"/>
      <c r="C133" s="87"/>
      <c r="E133" s="266"/>
      <c r="F133" s="277"/>
      <c r="G133" s="372" t="s">
        <v>284</v>
      </c>
      <c r="H133" s="373">
        <f>IF(H130="No Collectives", 0, H132 * HW_SPEC("Chip-to-Chip ICI Latency (ms)"))</f>
        <v>0</v>
      </c>
      <c r="I133" s="374"/>
      <c r="J133" s="374"/>
      <c r="K133" s="374"/>
      <c r="L133" s="375"/>
      <c r="M133" s="375"/>
      <c r="N133" s="375"/>
      <c r="O133" s="376"/>
      <c r="P133" s="377"/>
      <c r="Q133" s="376"/>
      <c r="AG133" s="38"/>
      <c r="AH133" s="38"/>
      <c r="AI133" s="38"/>
      <c r="AJ133" s="38"/>
      <c r="AK133" s="38"/>
      <c r="AL133" s="38"/>
      <c r="AM133" s="38"/>
      <c r="AN133" s="38"/>
      <c r="AO133" s="38"/>
      <c r="AP133" s="38"/>
      <c r="AQ133" s="38"/>
      <c r="AR133" s="38"/>
      <c r="AS133" s="38"/>
      <c r="AT133" s="38"/>
    </row>
    <row r="134">
      <c r="A134" s="87"/>
      <c r="B134" s="87"/>
      <c r="C134" s="87"/>
      <c r="E134" s="266"/>
      <c r="F134" s="384" t="s">
        <v>285</v>
      </c>
      <c r="G134" s="385" t="s">
        <v>286</v>
      </c>
      <c r="H134" s="381" t="str">
        <f>VLOOKUP(O82&amp;","&amp;O86,$T$3:$W$12,4, FALSE)</f>
        <v>fp8</v>
      </c>
      <c r="I134" s="386"/>
      <c r="J134" s="380"/>
      <c r="K134" s="380"/>
      <c r="L134" s="381"/>
      <c r="M134" s="381"/>
      <c r="N134" s="381"/>
      <c r="O134" s="380"/>
      <c r="P134" s="383"/>
      <c r="Q134" s="172"/>
      <c r="AG134" s="38"/>
      <c r="AH134" s="38"/>
      <c r="AI134" s="38"/>
      <c r="AJ134" s="38"/>
      <c r="AK134" s="38"/>
      <c r="AL134" s="38"/>
      <c r="AM134" s="38"/>
      <c r="AN134" s="38"/>
      <c r="AO134" s="38"/>
      <c r="AP134" s="38"/>
      <c r="AQ134" s="38"/>
      <c r="AR134" s="38"/>
      <c r="AS134" s="38"/>
      <c r="AT134" s="38"/>
    </row>
    <row r="135">
      <c r="A135" s="87"/>
      <c r="B135" s="87"/>
      <c r="C135" s="87"/>
      <c r="E135" s="266"/>
      <c r="F135" s="266"/>
      <c r="G135" s="385" t="s">
        <v>287</v>
      </c>
      <c r="H135" s="387" t="str">
        <f>CALCULATE_FLOPS(J85:M85,J89:M89,L89,1,H134)</f>
        <v>#N/A</v>
      </c>
      <c r="I135" s="386"/>
      <c r="J135" s="380"/>
      <c r="K135" s="380"/>
      <c r="L135" s="381"/>
      <c r="M135" s="381"/>
      <c r="N135" s="381"/>
      <c r="O135" s="380"/>
      <c r="P135" s="383"/>
      <c r="Q135" s="172"/>
      <c r="AG135" s="38"/>
      <c r="AH135" s="38"/>
      <c r="AI135" s="38"/>
      <c r="AJ135" s="38"/>
      <c r="AK135" s="38"/>
      <c r="AL135" s="38"/>
      <c r="AM135" s="38"/>
      <c r="AN135" s="38"/>
      <c r="AO135" s="38"/>
      <c r="AP135" s="38"/>
      <c r="AQ135" s="38"/>
      <c r="AR135" s="38"/>
      <c r="AS135" s="38"/>
      <c r="AT135" s="38"/>
    </row>
    <row r="136">
      <c r="A136" s="87"/>
      <c r="B136" s="87"/>
      <c r="C136" s="87"/>
      <c r="E136" s="266"/>
      <c r="F136" s="266"/>
      <c r="G136" s="385"/>
      <c r="H136" s="387"/>
      <c r="I136" s="386"/>
      <c r="J136" s="380"/>
      <c r="K136" s="380"/>
      <c r="L136" s="381"/>
      <c r="M136" s="381"/>
      <c r="N136" s="381"/>
      <c r="O136" s="380"/>
      <c r="P136" s="383"/>
      <c r="Q136" s="172"/>
      <c r="AG136" s="38"/>
      <c r="AH136" s="38"/>
      <c r="AI136" s="38"/>
      <c r="AJ136" s="38"/>
      <c r="AK136" s="38"/>
      <c r="AL136" s="38"/>
      <c r="AM136" s="38"/>
      <c r="AN136" s="38"/>
      <c r="AO136" s="38"/>
      <c r="AP136" s="38"/>
      <c r="AQ136" s="38"/>
      <c r="AR136" s="38"/>
      <c r="AS136" s="38"/>
      <c r="AT136" s="38"/>
    </row>
    <row r="137">
      <c r="A137" s="87"/>
      <c r="B137" s="87"/>
      <c r="C137" s="87"/>
      <c r="E137" s="266"/>
      <c r="F137" s="277"/>
      <c r="G137" s="388" t="s">
        <v>288</v>
      </c>
      <c r="H137" s="389" t="str">
        <f>COMPUTE_TIME_MS(H135, H134)</f>
        <v>#N/A</v>
      </c>
      <c r="I137" s="390"/>
      <c r="J137" s="391"/>
      <c r="K137" s="391"/>
      <c r="L137" s="392"/>
      <c r="M137" s="392"/>
      <c r="N137" s="392"/>
      <c r="O137" s="391"/>
      <c r="P137" s="393"/>
      <c r="Q137" s="172"/>
      <c r="AG137" s="38"/>
      <c r="AH137" s="38"/>
      <c r="AI137" s="38"/>
      <c r="AJ137" s="38"/>
      <c r="AK137" s="38"/>
      <c r="AL137" s="38"/>
      <c r="AM137" s="38"/>
      <c r="AN137" s="38"/>
      <c r="AO137" s="38"/>
      <c r="AP137" s="38"/>
      <c r="AQ137" s="38"/>
      <c r="AR137" s="38"/>
      <c r="AS137" s="38"/>
      <c r="AT137" s="38"/>
    </row>
    <row r="138">
      <c r="A138" s="87"/>
      <c r="B138" s="87"/>
      <c r="C138" s="87"/>
      <c r="E138" s="266"/>
      <c r="F138" s="384" t="s">
        <v>289</v>
      </c>
      <c r="G138" s="381" t="s">
        <v>290</v>
      </c>
      <c r="H138" s="394">
        <f>IF(Q82,0,P85)+IF(Q86,0,P89)+IF(Q90,0,P93)</f>
        <v>11.125</v>
      </c>
      <c r="I138" s="380"/>
      <c r="J138" s="380"/>
      <c r="K138" s="380"/>
      <c r="L138" s="381"/>
      <c r="M138" s="381"/>
      <c r="N138" s="381"/>
      <c r="O138" s="380"/>
      <c r="P138" s="383"/>
      <c r="Q138" s="172"/>
      <c r="AG138" s="38"/>
      <c r="AH138" s="38"/>
      <c r="AI138" s="38"/>
      <c r="AJ138" s="38"/>
      <c r="AK138" s="38"/>
      <c r="AL138" s="38"/>
      <c r="AM138" s="38"/>
      <c r="AN138" s="38"/>
      <c r="AO138" s="38"/>
      <c r="AP138" s="38"/>
      <c r="AQ138" s="38"/>
      <c r="AR138" s="38"/>
      <c r="AS138" s="38"/>
      <c r="AT138" s="38"/>
    </row>
    <row r="139">
      <c r="A139" s="87"/>
      <c r="B139" s="87"/>
      <c r="C139" s="87"/>
      <c r="E139" s="277"/>
      <c r="F139" s="277"/>
      <c r="G139" s="395" t="s">
        <v>291</v>
      </c>
      <c r="H139" s="396">
        <f>HBM_TIME_MS(H138)</f>
        <v>0.003713006771</v>
      </c>
      <c r="I139" s="391"/>
      <c r="J139" s="391"/>
      <c r="K139" s="391"/>
      <c r="L139" s="392"/>
      <c r="M139" s="392"/>
      <c r="N139" s="392"/>
      <c r="O139" s="391"/>
      <c r="P139" s="393"/>
      <c r="Q139" s="172"/>
      <c r="AH139" s="397"/>
      <c r="AI139" s="397"/>
      <c r="AJ139" s="397"/>
      <c r="AK139" s="38"/>
      <c r="AL139" s="38"/>
      <c r="AM139" s="38"/>
      <c r="AN139" s="38"/>
      <c r="AO139" s="38"/>
      <c r="AP139" s="38"/>
      <c r="AQ139" s="38"/>
      <c r="AR139" s="38"/>
      <c r="AS139" s="38"/>
      <c r="AT139" s="38"/>
    </row>
    <row r="140">
      <c r="E140" s="258" t="s">
        <v>292</v>
      </c>
      <c r="F140" s="282" t="s">
        <v>249</v>
      </c>
      <c r="G140" s="260"/>
      <c r="H140" s="290" t="s">
        <v>238</v>
      </c>
      <c r="I140" s="290" t="s">
        <v>239</v>
      </c>
      <c r="J140" s="290"/>
      <c r="K140" s="195" t="s">
        <v>40</v>
      </c>
      <c r="L140" s="195" t="s">
        <v>38</v>
      </c>
      <c r="M140" s="398" t="s">
        <v>142</v>
      </c>
      <c r="N140" s="290" t="s">
        <v>240</v>
      </c>
      <c r="O140" s="291" t="str">
        <f>EXTRACT_ACTIVATION_DTYPE(PARAMS("attn_proj_dtype"))</f>
        <v>fp8</v>
      </c>
      <c r="P140" s="292"/>
      <c r="Q140" s="291" t="b">
        <v>0</v>
      </c>
      <c r="R140" s="38"/>
      <c r="S140" s="38"/>
      <c r="AH140" s="397"/>
      <c r="AI140" s="397"/>
      <c r="AJ140" s="397"/>
      <c r="AK140" s="38"/>
      <c r="AL140" s="38"/>
      <c r="AM140" s="38"/>
      <c r="AN140" s="38"/>
      <c r="AO140" s="38"/>
      <c r="AP140" s="38"/>
      <c r="AQ140" s="38"/>
      <c r="AR140" s="38"/>
      <c r="AS140" s="38"/>
      <c r="AT140" s="38"/>
    </row>
    <row r="141">
      <c r="E141" s="266"/>
      <c r="F141" s="267"/>
      <c r="G141" s="268"/>
      <c r="H141" s="195" t="s">
        <v>242</v>
      </c>
      <c r="I141" s="290" t="s">
        <v>239</v>
      </c>
      <c r="J141" s="289"/>
      <c r="K141" s="289">
        <f t="shared" ref="K141:M141" si="19">PARAMS(K140)</f>
        <v>1</v>
      </c>
      <c r="L141" s="290">
        <f t="shared" si="19"/>
        <v>1024</v>
      </c>
      <c r="M141" s="290">
        <f t="shared" si="19"/>
        <v>1536</v>
      </c>
      <c r="N141" s="290" t="s">
        <v>240</v>
      </c>
      <c r="O141" s="266"/>
      <c r="P141" s="292">
        <f>SIZEOF_IN_MIB(J141:M141, $O140)</f>
        <v>1.5</v>
      </c>
      <c r="Q141" s="266"/>
      <c r="R141" s="38"/>
      <c r="S141" s="38"/>
      <c r="AH141" s="397"/>
      <c r="AI141" s="397"/>
      <c r="AJ141" s="397"/>
      <c r="AK141" s="38"/>
      <c r="AL141" s="38"/>
      <c r="AM141" s="38"/>
      <c r="AN141" s="38"/>
      <c r="AO141" s="38"/>
      <c r="AP141" s="38"/>
      <c r="AQ141" s="38"/>
      <c r="AR141" s="38"/>
      <c r="AS141" s="38"/>
      <c r="AT141" s="38"/>
    </row>
    <row r="142">
      <c r="E142" s="266"/>
      <c r="F142" s="267"/>
      <c r="G142" s="268"/>
      <c r="H142" s="289" t="s">
        <v>244</v>
      </c>
      <c r="I142" s="289" t="s">
        <v>239</v>
      </c>
      <c r="J142" s="290"/>
      <c r="K142" s="195"/>
      <c r="L142" s="195" t="s">
        <v>143</v>
      </c>
      <c r="M142" s="289"/>
      <c r="N142" s="289" t="s">
        <v>240</v>
      </c>
      <c r="O142" s="266"/>
      <c r="P142" s="292"/>
      <c r="Q142" s="266"/>
      <c r="R142" s="38"/>
      <c r="S142" s="38"/>
      <c r="AH142" s="397"/>
      <c r="AI142" s="397"/>
      <c r="AJ142" s="397"/>
      <c r="AK142" s="38"/>
      <c r="AL142" s="38"/>
      <c r="AM142" s="38"/>
      <c r="AN142" s="38"/>
      <c r="AO142" s="38"/>
      <c r="AP142" s="38"/>
      <c r="AQ142" s="38"/>
      <c r="AR142" s="38"/>
      <c r="AS142" s="38"/>
      <c r="AT142" s="38"/>
    </row>
    <row r="143">
      <c r="E143" s="266"/>
      <c r="F143" s="278"/>
      <c r="G143" s="279"/>
      <c r="H143" s="195" t="s">
        <v>246</v>
      </c>
      <c r="I143" s="289" t="s">
        <v>239</v>
      </c>
      <c r="J143" s="290"/>
      <c r="K143" s="289">
        <f t="shared" ref="K143:M143" si="20">K141/SHARDING(K142)</f>
        <v>1</v>
      </c>
      <c r="L143" s="289">
        <f t="shared" si="20"/>
        <v>64</v>
      </c>
      <c r="M143" s="289">
        <f t="shared" si="20"/>
        <v>1536</v>
      </c>
      <c r="N143" s="289" t="s">
        <v>240</v>
      </c>
      <c r="O143" s="277"/>
      <c r="P143" s="292">
        <f>SIZEOF_IN_MIB(J143:M143, $O140)</f>
        <v>0.09375</v>
      </c>
      <c r="Q143" s="277"/>
      <c r="R143" s="38"/>
      <c r="S143" s="38"/>
      <c r="AK143" s="38"/>
      <c r="AL143" s="38"/>
      <c r="AM143" s="38"/>
      <c r="AN143" s="38"/>
      <c r="AO143" s="38"/>
      <c r="AP143" s="38"/>
      <c r="AQ143" s="38"/>
      <c r="AR143" s="38"/>
      <c r="AS143" s="38"/>
      <c r="AT143" s="38"/>
    </row>
    <row r="144">
      <c r="E144" s="266"/>
      <c r="F144" s="259" t="s">
        <v>253</v>
      </c>
      <c r="G144" s="260"/>
      <c r="H144" s="289" t="s">
        <v>238</v>
      </c>
      <c r="I144" s="289" t="s">
        <v>239</v>
      </c>
      <c r="J144" s="290"/>
      <c r="K144" s="398" t="s">
        <v>142</v>
      </c>
      <c r="L144" s="195" t="s">
        <v>154</v>
      </c>
      <c r="M144" s="195" t="s">
        <v>156</v>
      </c>
      <c r="N144" s="289" t="s">
        <v>240</v>
      </c>
      <c r="O144" s="291" t="str">
        <f>EXTRACT_WEIGHT_DTYPE(PARAMS("attn_proj_dtype"))</f>
        <v>fp8</v>
      </c>
      <c r="P144" s="292"/>
      <c r="Q144" s="291" t="b">
        <v>0</v>
      </c>
      <c r="R144" s="38"/>
      <c r="S144" s="38"/>
      <c r="AK144" s="38"/>
      <c r="AL144" s="38"/>
      <c r="AM144" s="38"/>
      <c r="AN144" s="38"/>
      <c r="AO144" s="38"/>
      <c r="AP144" s="38"/>
      <c r="AQ144" s="38"/>
      <c r="AR144" s="38"/>
      <c r="AS144" s="38"/>
      <c r="AT144" s="38"/>
    </row>
    <row r="145">
      <c r="E145" s="266"/>
      <c r="F145" s="267"/>
      <c r="G145" s="268"/>
      <c r="H145" s="195" t="s">
        <v>242</v>
      </c>
      <c r="I145" s="289" t="s">
        <v>239</v>
      </c>
      <c r="J145" s="290"/>
      <c r="K145" s="289">
        <f t="shared" ref="K145:M145" si="21">PARAMS(K144)</f>
        <v>1536</v>
      </c>
      <c r="L145" s="289">
        <f t="shared" si="21"/>
        <v>128</v>
      </c>
      <c r="M145" s="289">
        <f t="shared" si="21"/>
        <v>192</v>
      </c>
      <c r="N145" s="289" t="s">
        <v>240</v>
      </c>
      <c r="O145" s="266"/>
      <c r="P145" s="292">
        <f>SIZEOF_IN_MIB(J145:M145, $O144)</f>
        <v>36</v>
      </c>
      <c r="Q145" s="266"/>
      <c r="R145" s="38"/>
      <c r="S145" s="38"/>
      <c r="AK145" s="38"/>
      <c r="AL145" s="38"/>
      <c r="AM145" s="38"/>
      <c r="AN145" s="38"/>
      <c r="AO145" s="38"/>
      <c r="AP145" s="38"/>
      <c r="AQ145" s="38"/>
      <c r="AR145" s="38"/>
      <c r="AS145" s="38"/>
      <c r="AT145" s="38"/>
    </row>
    <row r="146">
      <c r="E146" s="266"/>
      <c r="F146" s="267"/>
      <c r="G146" s="268"/>
      <c r="H146" s="289" t="s">
        <v>244</v>
      </c>
      <c r="I146" s="289" t="s">
        <v>239</v>
      </c>
      <c r="J146" s="290"/>
      <c r="K146" s="290"/>
      <c r="L146" s="289"/>
      <c r="M146" s="289"/>
      <c r="N146" s="289" t="s">
        <v>240</v>
      </c>
      <c r="O146" s="266"/>
      <c r="P146" s="292"/>
      <c r="Q146" s="266"/>
      <c r="R146" s="38"/>
      <c r="S146" s="38"/>
      <c r="AK146" s="38"/>
      <c r="AL146" s="38"/>
      <c r="AM146" s="38"/>
      <c r="AN146" s="38"/>
      <c r="AO146" s="38"/>
      <c r="AP146" s="38"/>
      <c r="AQ146" s="38"/>
      <c r="AR146" s="38"/>
      <c r="AS146" s="38"/>
      <c r="AT146" s="38"/>
    </row>
    <row r="147">
      <c r="E147" s="266"/>
      <c r="F147" s="278"/>
      <c r="G147" s="279"/>
      <c r="H147" s="274" t="s">
        <v>246</v>
      </c>
      <c r="I147" s="274" t="s">
        <v>239</v>
      </c>
      <c r="J147" s="261"/>
      <c r="K147" s="274">
        <f t="shared" ref="K147:M147" si="22">K145/SHARDING(K146)</f>
        <v>1536</v>
      </c>
      <c r="L147" s="274">
        <f t="shared" si="22"/>
        <v>128</v>
      </c>
      <c r="M147" s="274">
        <f t="shared" si="22"/>
        <v>192</v>
      </c>
      <c r="N147" s="274" t="s">
        <v>240</v>
      </c>
      <c r="O147" s="241"/>
      <c r="P147" s="276">
        <f>SIZEOF_IN_MIB(J147:M147, $O144)</f>
        <v>36</v>
      </c>
      <c r="Q147" s="241"/>
      <c r="R147" s="38"/>
      <c r="S147" s="38"/>
      <c r="AK147" s="38"/>
      <c r="AL147" s="38"/>
      <c r="AM147" s="38"/>
      <c r="AN147" s="38"/>
      <c r="AO147" s="38"/>
      <c r="AP147" s="38"/>
      <c r="AQ147" s="38"/>
      <c r="AR147" s="38"/>
      <c r="AS147" s="38"/>
      <c r="AT147" s="38"/>
    </row>
    <row r="148">
      <c r="E148" s="266"/>
      <c r="F148" s="259" t="s">
        <v>257</v>
      </c>
      <c r="G148" s="260"/>
      <c r="H148" s="271" t="s">
        <v>238</v>
      </c>
      <c r="I148" s="271" t="s">
        <v>239</v>
      </c>
      <c r="J148" s="269" t="s">
        <v>40</v>
      </c>
      <c r="K148" s="269" t="s">
        <v>38</v>
      </c>
      <c r="L148" s="269" t="s">
        <v>154</v>
      </c>
      <c r="M148" s="269" t="s">
        <v>156</v>
      </c>
      <c r="N148" s="271" t="s">
        <v>240</v>
      </c>
      <c r="O148" s="399" t="s">
        <v>82</v>
      </c>
      <c r="P148" s="273"/>
      <c r="Q148" s="399" t="b">
        <v>0</v>
      </c>
      <c r="R148" s="38"/>
      <c r="S148" s="38"/>
      <c r="AK148" s="38"/>
      <c r="AL148" s="38"/>
      <c r="AM148" s="38"/>
      <c r="AN148" s="38"/>
      <c r="AO148" s="38"/>
      <c r="AP148" s="38"/>
      <c r="AQ148" s="38"/>
      <c r="AR148" s="38"/>
      <c r="AS148" s="38"/>
      <c r="AT148" s="38"/>
    </row>
    <row r="149">
      <c r="E149" s="266"/>
      <c r="F149" s="267"/>
      <c r="G149" s="268"/>
      <c r="H149" s="262" t="s">
        <v>242</v>
      </c>
      <c r="I149" s="274" t="s">
        <v>239</v>
      </c>
      <c r="J149" s="274">
        <f t="shared" ref="J149:M149" si="23">PARAMS(J148)</f>
        <v>1</v>
      </c>
      <c r="K149" s="274">
        <f t="shared" si="23"/>
        <v>1024</v>
      </c>
      <c r="L149" s="274">
        <f t="shared" si="23"/>
        <v>128</v>
      </c>
      <c r="M149" s="274">
        <f t="shared" si="23"/>
        <v>192</v>
      </c>
      <c r="N149" s="274" t="s">
        <v>240</v>
      </c>
      <c r="O149" s="275"/>
      <c r="P149" s="276">
        <f>SIZEOF_IN_MIB(J149:M149, $O148)</f>
        <v>48</v>
      </c>
      <c r="Q149" s="275"/>
      <c r="R149" s="38"/>
      <c r="S149" s="38"/>
      <c r="AK149" s="38"/>
      <c r="AL149" s="38"/>
      <c r="AM149" s="38"/>
      <c r="AN149" s="38"/>
      <c r="AO149" s="38"/>
      <c r="AP149" s="38"/>
      <c r="AQ149" s="38"/>
      <c r="AR149" s="38"/>
      <c r="AS149" s="38"/>
      <c r="AT149" s="38"/>
    </row>
    <row r="150">
      <c r="E150" s="266"/>
      <c r="F150" s="267"/>
      <c r="G150" s="268"/>
      <c r="H150" s="271" t="s">
        <v>244</v>
      </c>
      <c r="I150" s="271" t="s">
        <v>239</v>
      </c>
      <c r="J150" s="269"/>
      <c r="K150" s="269" t="s">
        <v>143</v>
      </c>
      <c r="L150" s="269"/>
      <c r="M150" s="271"/>
      <c r="N150" s="271" t="s">
        <v>240</v>
      </c>
      <c r="O150" s="272"/>
      <c r="P150" s="273"/>
      <c r="Q150" s="272"/>
      <c r="R150" s="38"/>
      <c r="S150" s="38"/>
      <c r="AK150" s="38"/>
      <c r="AL150" s="38"/>
      <c r="AM150" s="38"/>
      <c r="AN150" s="38"/>
      <c r="AO150" s="38"/>
      <c r="AP150" s="38"/>
      <c r="AQ150" s="38"/>
      <c r="AR150" s="38"/>
      <c r="AS150" s="38"/>
      <c r="AT150" s="38"/>
    </row>
    <row r="151">
      <c r="E151" s="266"/>
      <c r="F151" s="278"/>
      <c r="G151" s="279"/>
      <c r="H151" s="274" t="s">
        <v>246</v>
      </c>
      <c r="I151" s="274" t="s">
        <v>239</v>
      </c>
      <c r="J151" s="274">
        <f t="shared" ref="J151:M151" si="24">J149/SHARDING(J150)</f>
        <v>1</v>
      </c>
      <c r="K151" s="274">
        <f t="shared" si="24"/>
        <v>64</v>
      </c>
      <c r="L151" s="274">
        <f t="shared" si="24"/>
        <v>128</v>
      </c>
      <c r="M151" s="274">
        <f t="shared" si="24"/>
        <v>192</v>
      </c>
      <c r="N151" s="274" t="s">
        <v>240</v>
      </c>
      <c r="O151" s="241"/>
      <c r="P151" s="276">
        <f>SIZEOF_IN_MIB(J151:M151, $O148)</f>
        <v>3</v>
      </c>
      <c r="Q151" s="241"/>
      <c r="R151" s="38"/>
      <c r="S151" s="38"/>
      <c r="AK151" s="38"/>
      <c r="AL151" s="38"/>
      <c r="AM151" s="38"/>
      <c r="AN151" s="38"/>
      <c r="AO151" s="38"/>
      <c r="AP151" s="38"/>
      <c r="AQ151" s="38"/>
      <c r="AR151" s="38"/>
      <c r="AS151" s="38"/>
      <c r="AT151" s="38"/>
    </row>
    <row r="152">
      <c r="E152" s="266"/>
      <c r="F152" s="400" t="s">
        <v>293</v>
      </c>
      <c r="G152" s="349" t="s">
        <v>294</v>
      </c>
      <c r="H152" s="401"/>
      <c r="I152" s="402" t="s">
        <v>295</v>
      </c>
      <c r="J152" s="403"/>
      <c r="K152" s="308"/>
      <c r="L152" s="309"/>
      <c r="M152" s="309"/>
      <c r="N152" s="309"/>
      <c r="O152" s="308"/>
      <c r="P152" s="310"/>
      <c r="Q152" s="308"/>
      <c r="R152" s="38"/>
      <c r="S152" s="38"/>
      <c r="AK152" s="38"/>
      <c r="AL152" s="38"/>
      <c r="AM152" s="38"/>
      <c r="AN152" s="38"/>
      <c r="AO152" s="38"/>
      <c r="AP152" s="38"/>
      <c r="AQ152" s="38"/>
      <c r="AR152" s="38"/>
      <c r="AS152" s="38"/>
      <c r="AT152" s="38"/>
    </row>
    <row r="153">
      <c r="E153" s="266"/>
      <c r="F153" s="266"/>
      <c r="G153" s="358" t="s">
        <v>296</v>
      </c>
      <c r="H153" s="404" t="str">
        <f>K146</f>
        <v/>
      </c>
      <c r="I153" s="405"/>
      <c r="J153" s="317"/>
      <c r="K153" s="330"/>
      <c r="L153" s="331"/>
      <c r="M153" s="331"/>
      <c r="N153" s="331"/>
      <c r="O153" s="330"/>
      <c r="P153" s="406"/>
      <c r="Q153" s="317"/>
      <c r="R153" s="38"/>
      <c r="S153" s="38"/>
      <c r="AK153" s="38"/>
      <c r="AL153" s="38"/>
      <c r="AM153" s="38"/>
      <c r="AN153" s="38"/>
      <c r="AO153" s="38"/>
      <c r="AP153" s="38"/>
      <c r="AQ153" s="38"/>
      <c r="AR153" s="38"/>
      <c r="AS153" s="38"/>
      <c r="AT153" s="38"/>
    </row>
    <row r="154">
      <c r="E154" s="266"/>
      <c r="F154" s="266"/>
      <c r="G154" s="358" t="s">
        <v>297</v>
      </c>
      <c r="H154" s="407" t="s">
        <v>264</v>
      </c>
      <c r="I154" s="408"/>
      <c r="J154" s="409">
        <v>2.0</v>
      </c>
      <c r="K154" s="325"/>
      <c r="L154" s="326"/>
      <c r="M154" s="326"/>
      <c r="N154" s="326"/>
      <c r="O154" s="325"/>
      <c r="P154" s="410"/>
      <c r="Q154" s="313"/>
      <c r="R154" s="38"/>
      <c r="S154" s="38"/>
      <c r="AK154" s="38"/>
      <c r="AL154" s="38"/>
      <c r="AM154" s="38"/>
      <c r="AN154" s="38"/>
      <c r="AO154" s="38"/>
      <c r="AP154" s="38"/>
      <c r="AQ154" s="38"/>
      <c r="AR154" s="38"/>
      <c r="AS154" s="38"/>
      <c r="AT154" s="38"/>
    </row>
    <row r="155">
      <c r="E155" s="266"/>
      <c r="F155" s="266"/>
      <c r="G155" s="266"/>
      <c r="H155" s="411" t="s">
        <v>265</v>
      </c>
      <c r="I155" s="405"/>
      <c r="J155" s="316">
        <f>P151/J154 * (J154-1)</f>
        <v>1.5</v>
      </c>
      <c r="K155" s="330"/>
      <c r="L155" s="331"/>
      <c r="M155" s="331"/>
      <c r="N155" s="331"/>
      <c r="O155" s="330"/>
      <c r="P155" s="406"/>
      <c r="Q155" s="317"/>
      <c r="R155" s="38"/>
      <c r="S155" s="38"/>
      <c r="AK155" s="38"/>
      <c r="AL155" s="38"/>
      <c r="AM155" s="38"/>
      <c r="AN155" s="38"/>
      <c r="AO155" s="38"/>
      <c r="AP155" s="38"/>
      <c r="AQ155" s="38"/>
      <c r="AR155" s="38"/>
      <c r="AS155" s="38"/>
      <c r="AT155" s="38"/>
    </row>
    <row r="156">
      <c r="E156" s="266"/>
      <c r="F156" s="266"/>
      <c r="G156" s="266"/>
      <c r="H156" s="407" t="s">
        <v>266</v>
      </c>
      <c r="I156" s="408"/>
      <c r="J156" s="321">
        <f>J155*J154</f>
        <v>3</v>
      </c>
      <c r="K156" s="325"/>
      <c r="L156" s="326"/>
      <c r="M156" s="326"/>
      <c r="N156" s="326"/>
      <c r="O156" s="325"/>
      <c r="P156" s="410"/>
      <c r="Q156" s="313"/>
      <c r="R156" s="38"/>
      <c r="S156" s="38"/>
      <c r="AK156" s="38"/>
      <c r="AL156" s="38"/>
      <c r="AM156" s="38"/>
      <c r="AN156" s="38"/>
      <c r="AO156" s="38"/>
      <c r="AP156" s="38"/>
      <c r="AQ156" s="38"/>
      <c r="AR156" s="38"/>
      <c r="AS156" s="38"/>
      <c r="AT156" s="38"/>
    </row>
    <row r="157">
      <c r="E157" s="266"/>
      <c r="F157" s="266"/>
      <c r="G157" s="277"/>
      <c r="H157" s="411" t="s">
        <v>269</v>
      </c>
      <c r="I157" s="405"/>
      <c r="J157" s="412">
        <f>ALL_GATHER_CORE2CORE_TIME_MS(J156)</f>
        <v>0.00244140625</v>
      </c>
      <c r="K157" s="330"/>
      <c r="L157" s="331"/>
      <c r="M157" s="331"/>
      <c r="N157" s="331"/>
      <c r="O157" s="330"/>
      <c r="P157" s="406"/>
      <c r="Q157" s="317"/>
      <c r="R157" s="38"/>
      <c r="S157" s="38"/>
      <c r="AK157" s="38"/>
      <c r="AL157" s="38"/>
      <c r="AM157" s="38"/>
      <c r="AN157" s="38"/>
      <c r="AO157" s="38"/>
      <c r="AP157" s="38"/>
      <c r="AQ157" s="38"/>
      <c r="AR157" s="38"/>
      <c r="AS157" s="38"/>
      <c r="AT157" s="38"/>
    </row>
    <row r="158">
      <c r="E158" s="266"/>
      <c r="F158" s="266"/>
      <c r="G158" s="413" t="s">
        <v>298</v>
      </c>
      <c r="H158" s="414">
        <f>J157</f>
        <v>0.00244140625</v>
      </c>
      <c r="I158" s="415"/>
      <c r="J158" s="325"/>
      <c r="K158" s="325"/>
      <c r="L158" s="326"/>
      <c r="M158" s="326"/>
      <c r="N158" s="326"/>
      <c r="O158" s="325"/>
      <c r="P158" s="410"/>
      <c r="Q158" s="313"/>
      <c r="R158" s="38"/>
      <c r="S158" s="38"/>
      <c r="AK158" s="38"/>
      <c r="AL158" s="38"/>
      <c r="AM158" s="38"/>
      <c r="AN158" s="38"/>
      <c r="AO158" s="38"/>
      <c r="AP158" s="38"/>
      <c r="AQ158" s="38"/>
      <c r="AR158" s="38"/>
      <c r="AS158" s="38"/>
      <c r="AT158" s="38"/>
    </row>
    <row r="159">
      <c r="E159" s="266"/>
      <c r="F159" s="266"/>
      <c r="G159" s="416"/>
      <c r="H159" s="417"/>
      <c r="I159" s="418"/>
      <c r="J159" s="261"/>
      <c r="K159" s="261"/>
      <c r="L159" s="274"/>
      <c r="M159" s="274"/>
      <c r="N159" s="274"/>
      <c r="O159" s="261"/>
      <c r="P159" s="276"/>
      <c r="Q159" s="222"/>
      <c r="R159" s="38"/>
      <c r="S159" s="38"/>
      <c r="AK159" s="38"/>
      <c r="AL159" s="38"/>
      <c r="AM159" s="38"/>
      <c r="AN159" s="38"/>
      <c r="AO159" s="38"/>
      <c r="AP159" s="38"/>
      <c r="AQ159" s="38"/>
      <c r="AR159" s="38"/>
      <c r="AS159" s="38"/>
      <c r="AT159" s="38"/>
    </row>
    <row r="160">
      <c r="E160" s="266"/>
      <c r="F160" s="266"/>
      <c r="G160" s="369" t="s">
        <v>280</v>
      </c>
      <c r="H160" s="370" t="s">
        <v>281</v>
      </c>
      <c r="I160" s="419"/>
      <c r="J160" s="270"/>
      <c r="K160" s="270"/>
      <c r="L160" s="271"/>
      <c r="M160" s="271"/>
      <c r="N160" s="271"/>
      <c r="O160" s="270"/>
      <c r="P160" s="273"/>
      <c r="Q160" s="305"/>
      <c r="R160" s="38"/>
      <c r="S160" s="38"/>
      <c r="AK160" s="38"/>
      <c r="AL160" s="38"/>
      <c r="AM160" s="38"/>
      <c r="AN160" s="38"/>
      <c r="AO160" s="38"/>
      <c r="AP160" s="38"/>
      <c r="AQ160" s="38"/>
      <c r="AR160" s="38"/>
      <c r="AS160" s="38"/>
      <c r="AT160" s="38"/>
    </row>
    <row r="161">
      <c r="E161" s="266"/>
      <c r="F161" s="277"/>
      <c r="G161" s="372" t="s">
        <v>282</v>
      </c>
      <c r="H161" s="373">
        <f>IF(H160=G152,H158,0)</f>
        <v>0</v>
      </c>
      <c r="I161" s="418"/>
      <c r="J161" s="261"/>
      <c r="K161" s="261"/>
      <c r="L161" s="274"/>
      <c r="M161" s="274"/>
      <c r="N161" s="274"/>
      <c r="O161" s="261"/>
      <c r="P161" s="276"/>
      <c r="Q161" s="222"/>
      <c r="R161" s="38"/>
      <c r="S161" s="38"/>
      <c r="AK161" s="38"/>
      <c r="AL161" s="38"/>
      <c r="AM161" s="38"/>
      <c r="AN161" s="38"/>
      <c r="AO161" s="38"/>
      <c r="AP161" s="38"/>
      <c r="AQ161" s="38"/>
      <c r="AR161" s="38"/>
      <c r="AS161" s="38"/>
      <c r="AT161" s="38"/>
    </row>
    <row r="162">
      <c r="E162" s="266"/>
      <c r="F162" s="384" t="s">
        <v>285</v>
      </c>
      <c r="G162" s="385" t="s">
        <v>286</v>
      </c>
      <c r="H162" s="271" t="str">
        <f>VLOOKUP(O140&amp;","&amp;O144,$T$3:$W$12,4, FALSE)</f>
        <v>fp8</v>
      </c>
      <c r="I162" s="419"/>
      <c r="J162" s="270"/>
      <c r="K162" s="270"/>
      <c r="L162" s="271"/>
      <c r="M162" s="271"/>
      <c r="N162" s="271"/>
      <c r="O162" s="270"/>
      <c r="P162" s="273"/>
      <c r="Q162" s="305"/>
      <c r="R162" s="38"/>
      <c r="S162" s="38"/>
      <c r="AK162" s="38"/>
      <c r="AL162" s="38"/>
      <c r="AM162" s="38"/>
      <c r="AN162" s="38"/>
      <c r="AO162" s="38"/>
      <c r="AP162" s="38"/>
      <c r="AQ162" s="38"/>
      <c r="AR162" s="38"/>
      <c r="AS162" s="38"/>
      <c r="AT162" s="38"/>
    </row>
    <row r="163">
      <c r="E163" s="266"/>
      <c r="F163" s="266"/>
      <c r="G163" s="381" t="s">
        <v>299</v>
      </c>
      <c r="H163" s="420" t="str">
        <f>CALCULATE_FLOPS(K143:M143,K147:M147,K147,1,H162)</f>
        <v>#N/A</v>
      </c>
      <c r="I163" s="418"/>
      <c r="J163" s="261"/>
      <c r="K163" s="261"/>
      <c r="L163" s="274"/>
      <c r="M163" s="274"/>
      <c r="N163" s="274"/>
      <c r="O163" s="261"/>
      <c r="P163" s="276"/>
      <c r="Q163" s="222"/>
      <c r="R163" s="38"/>
      <c r="S163" s="38"/>
      <c r="AK163" s="38"/>
      <c r="AL163" s="38"/>
      <c r="AM163" s="38"/>
      <c r="AN163" s="38"/>
      <c r="AO163" s="38"/>
      <c r="AP163" s="38"/>
      <c r="AQ163" s="38"/>
      <c r="AR163" s="38"/>
      <c r="AS163" s="38"/>
      <c r="AT163" s="38"/>
    </row>
    <row r="164">
      <c r="A164" s="164"/>
      <c r="B164" s="38"/>
      <c r="C164" s="38"/>
      <c r="D164" s="38"/>
      <c r="E164" s="266"/>
      <c r="F164" s="277"/>
      <c r="G164" s="388" t="s">
        <v>288</v>
      </c>
      <c r="H164" s="421" t="str">
        <f>COMPUTE_TIME_MS(H163, H162)</f>
        <v>#N/A</v>
      </c>
      <c r="I164" s="390"/>
      <c r="J164" s="391"/>
      <c r="K164" s="391"/>
      <c r="L164" s="392"/>
      <c r="M164" s="392"/>
      <c r="N164" s="392"/>
      <c r="O164" s="391"/>
      <c r="P164" s="393"/>
      <c r="Q164" s="305"/>
      <c r="R164" s="38"/>
      <c r="S164" s="38"/>
      <c r="AK164" s="38"/>
      <c r="AL164" s="38"/>
      <c r="AM164" s="38"/>
      <c r="AN164" s="38"/>
      <c r="AO164" s="38"/>
      <c r="AP164" s="38"/>
      <c r="AQ164" s="38"/>
      <c r="AR164" s="38"/>
      <c r="AS164" s="38"/>
      <c r="AT164" s="38"/>
    </row>
    <row r="165">
      <c r="A165" s="164"/>
      <c r="B165" s="38"/>
      <c r="C165" s="38"/>
      <c r="D165" s="38"/>
      <c r="E165" s="266"/>
      <c r="F165" s="384" t="s">
        <v>289</v>
      </c>
      <c r="G165" s="381" t="s">
        <v>290</v>
      </c>
      <c r="H165" s="303">
        <f>IF(Q140,0,P143)+IF(Q144,0,P147)+IF(Q148,0,P151)</f>
        <v>39.09375</v>
      </c>
      <c r="I165" s="261"/>
      <c r="J165" s="261"/>
      <c r="K165" s="261"/>
      <c r="L165" s="274"/>
      <c r="M165" s="274"/>
      <c r="N165" s="274"/>
      <c r="O165" s="261"/>
      <c r="P165" s="276"/>
      <c r="Q165" s="222"/>
      <c r="R165" s="38"/>
      <c r="S165" s="38"/>
      <c r="AK165" s="38"/>
      <c r="AL165" s="38"/>
      <c r="AM165" s="38"/>
      <c r="AN165" s="38"/>
      <c r="AO165" s="38"/>
      <c r="AP165" s="38"/>
      <c r="AQ165" s="38"/>
      <c r="AR165" s="38"/>
      <c r="AS165" s="38"/>
      <c r="AT165" s="38"/>
    </row>
    <row r="166">
      <c r="A166" s="38"/>
      <c r="B166" s="38"/>
      <c r="C166" s="38"/>
      <c r="D166" s="38"/>
      <c r="E166" s="277"/>
      <c r="F166" s="277"/>
      <c r="G166" s="395" t="s">
        <v>291</v>
      </c>
      <c r="H166" s="422">
        <f>HBM_TIME_MS(H165)</f>
        <v>0.01304767267</v>
      </c>
      <c r="I166" s="391"/>
      <c r="J166" s="391"/>
      <c r="K166" s="391"/>
      <c r="L166" s="392"/>
      <c r="M166" s="392"/>
      <c r="N166" s="392"/>
      <c r="O166" s="391"/>
      <c r="P166" s="393"/>
      <c r="Q166" s="305"/>
      <c r="R166" s="38"/>
      <c r="S166" s="38"/>
      <c r="AK166" s="38"/>
      <c r="AL166" s="38"/>
      <c r="AM166" s="38"/>
      <c r="AN166" s="38"/>
      <c r="AO166" s="38"/>
      <c r="AP166" s="38"/>
      <c r="AQ166" s="38"/>
      <c r="AR166" s="38"/>
      <c r="AS166" s="38"/>
      <c r="AT166" s="38"/>
    </row>
    <row r="167">
      <c r="A167" s="87"/>
      <c r="B167" s="87"/>
      <c r="C167" s="87"/>
      <c r="D167" s="87"/>
      <c r="E167" s="258" t="s">
        <v>300</v>
      </c>
      <c r="F167" s="282" t="s">
        <v>249</v>
      </c>
      <c r="G167" s="260"/>
      <c r="H167" s="290" t="s">
        <v>238</v>
      </c>
      <c r="I167" s="290" t="s">
        <v>239</v>
      </c>
      <c r="J167" s="195" t="s">
        <v>40</v>
      </c>
      <c r="K167" s="195" t="s">
        <v>38</v>
      </c>
      <c r="L167" s="195" t="s">
        <v>154</v>
      </c>
      <c r="M167" s="398" t="s">
        <v>148</v>
      </c>
      <c r="N167" s="290" t="s">
        <v>240</v>
      </c>
      <c r="O167" s="291" t="str">
        <f>EXTRACT_ACTIVATION_DTYPE(PARAMS("attn_proj_dtype"))</f>
        <v>fp8</v>
      </c>
      <c r="P167" s="292"/>
      <c r="Q167" s="291" t="b">
        <v>0</v>
      </c>
      <c r="R167" s="38"/>
      <c r="S167" s="38"/>
      <c r="AK167" s="38"/>
      <c r="AL167" s="38"/>
      <c r="AM167" s="38"/>
      <c r="AN167" s="38"/>
      <c r="AO167" s="38"/>
      <c r="AP167" s="38"/>
      <c r="AQ167" s="38"/>
      <c r="AR167" s="38"/>
      <c r="AS167" s="38"/>
      <c r="AT167" s="38"/>
    </row>
    <row r="168">
      <c r="A168" s="87"/>
      <c r="B168" s="87"/>
      <c r="C168" s="87"/>
      <c r="D168" s="87"/>
      <c r="E168" s="266"/>
      <c r="F168" s="267"/>
      <c r="G168" s="268"/>
      <c r="H168" s="195" t="s">
        <v>242</v>
      </c>
      <c r="I168" s="290" t="s">
        <v>239</v>
      </c>
      <c r="J168" s="289">
        <f t="shared" ref="J168:M168" si="25">PARAMS(J167)</f>
        <v>1</v>
      </c>
      <c r="K168" s="290">
        <f t="shared" si="25"/>
        <v>1024</v>
      </c>
      <c r="L168" s="290">
        <f t="shared" si="25"/>
        <v>128</v>
      </c>
      <c r="M168" s="290">
        <f t="shared" si="25"/>
        <v>128</v>
      </c>
      <c r="N168" s="290" t="s">
        <v>240</v>
      </c>
      <c r="O168" s="266"/>
      <c r="P168" s="292">
        <f>SIZEOF_IN_MIB(J168:M168, $O167)</f>
        <v>16</v>
      </c>
      <c r="Q168" s="266"/>
      <c r="R168" s="38"/>
      <c r="S168" s="38"/>
      <c r="AK168" s="38"/>
      <c r="AL168" s="38"/>
      <c r="AM168" s="38"/>
      <c r="AN168" s="38"/>
      <c r="AO168" s="38"/>
      <c r="AP168" s="38"/>
      <c r="AQ168" s="38"/>
      <c r="AR168" s="38"/>
      <c r="AS168" s="38"/>
      <c r="AT168" s="38"/>
    </row>
    <row r="169">
      <c r="A169" s="87"/>
      <c r="B169" s="87"/>
      <c r="C169" s="87"/>
      <c r="D169" s="87"/>
      <c r="E169" s="266"/>
      <c r="F169" s="267"/>
      <c r="G169" s="268"/>
      <c r="H169" s="289" t="s">
        <v>244</v>
      </c>
      <c r="I169" s="289" t="s">
        <v>239</v>
      </c>
      <c r="J169" s="195"/>
      <c r="K169" s="195" t="s">
        <v>143</v>
      </c>
      <c r="L169" s="195"/>
      <c r="M169" s="289"/>
      <c r="N169" s="289" t="s">
        <v>240</v>
      </c>
      <c r="O169" s="266"/>
      <c r="P169" s="292"/>
      <c r="Q169" s="266"/>
      <c r="R169" s="38"/>
      <c r="S169" s="38"/>
      <c r="AG169" s="38"/>
      <c r="AH169" s="38"/>
      <c r="AI169" s="38"/>
      <c r="AJ169" s="38"/>
      <c r="AK169" s="38"/>
      <c r="AL169" s="38"/>
      <c r="AM169" s="38"/>
      <c r="AN169" s="38"/>
      <c r="AO169" s="38"/>
      <c r="AP169" s="38"/>
      <c r="AQ169" s="38"/>
      <c r="AR169" s="38"/>
      <c r="AS169" s="38"/>
      <c r="AT169" s="38"/>
    </row>
    <row r="170">
      <c r="A170" s="87"/>
      <c r="B170" s="87"/>
      <c r="C170" s="87"/>
      <c r="D170" s="87"/>
      <c r="E170" s="266"/>
      <c r="F170" s="278"/>
      <c r="G170" s="279"/>
      <c r="H170" s="195" t="s">
        <v>246</v>
      </c>
      <c r="I170" s="289" t="s">
        <v>239</v>
      </c>
      <c r="J170" s="289">
        <f t="shared" ref="J170:M170" si="26">J168/SHARDING(J169)</f>
        <v>1</v>
      </c>
      <c r="K170" s="289">
        <f t="shared" si="26"/>
        <v>64</v>
      </c>
      <c r="L170" s="289">
        <f t="shared" si="26"/>
        <v>128</v>
      </c>
      <c r="M170" s="289">
        <f t="shared" si="26"/>
        <v>128</v>
      </c>
      <c r="N170" s="289" t="s">
        <v>240</v>
      </c>
      <c r="O170" s="277"/>
      <c r="P170" s="292">
        <f>SIZEOF_IN_MIB(J170:M170, $O167)</f>
        <v>1</v>
      </c>
      <c r="Q170" s="277"/>
      <c r="R170" s="38"/>
      <c r="S170" s="38"/>
      <c r="AG170" s="38"/>
      <c r="AH170" s="38"/>
      <c r="AI170" s="38"/>
      <c r="AJ170" s="38"/>
      <c r="AK170" s="38"/>
      <c r="AL170" s="38"/>
      <c r="AM170" s="38"/>
      <c r="AN170" s="38"/>
      <c r="AO170" s="38"/>
      <c r="AP170" s="38"/>
      <c r="AQ170" s="38"/>
      <c r="AR170" s="38"/>
      <c r="AS170" s="38"/>
      <c r="AT170" s="38"/>
    </row>
    <row r="171">
      <c r="A171" s="87"/>
      <c r="B171" s="87"/>
      <c r="C171" s="87"/>
      <c r="D171" s="87"/>
      <c r="E171" s="266"/>
      <c r="F171" s="259" t="s">
        <v>253</v>
      </c>
      <c r="G171" s="260"/>
      <c r="H171" s="289" t="s">
        <v>238</v>
      </c>
      <c r="I171" s="289" t="s">
        <v>239</v>
      </c>
      <c r="J171" s="290"/>
      <c r="K171" s="195" t="s">
        <v>154</v>
      </c>
      <c r="L171" s="398" t="s">
        <v>148</v>
      </c>
      <c r="M171" s="195" t="s">
        <v>145</v>
      </c>
      <c r="N171" s="289" t="s">
        <v>240</v>
      </c>
      <c r="O171" s="291" t="str">
        <f>EXTRACT_WEIGHT_DTYPE(PARAMS("attn_proj_dtype"))</f>
        <v>fp8</v>
      </c>
      <c r="P171" s="292"/>
      <c r="Q171" s="291" t="b">
        <v>0</v>
      </c>
      <c r="R171" s="38"/>
      <c r="S171" s="38"/>
      <c r="AG171" s="38"/>
      <c r="AH171" s="38"/>
      <c r="AI171" s="38"/>
      <c r="AJ171" s="38"/>
      <c r="AK171" s="38"/>
      <c r="AL171" s="38"/>
      <c r="AM171" s="38"/>
      <c r="AN171" s="38"/>
      <c r="AO171" s="38"/>
      <c r="AP171" s="38"/>
      <c r="AQ171" s="38"/>
      <c r="AR171" s="38"/>
      <c r="AS171" s="38"/>
      <c r="AT171" s="38"/>
    </row>
    <row r="172">
      <c r="A172" s="87"/>
      <c r="B172" s="87"/>
      <c r="C172" s="87"/>
      <c r="D172" s="87"/>
      <c r="E172" s="266"/>
      <c r="F172" s="267"/>
      <c r="G172" s="268"/>
      <c r="H172" s="195" t="s">
        <v>242</v>
      </c>
      <c r="I172" s="289" t="s">
        <v>239</v>
      </c>
      <c r="J172" s="290"/>
      <c r="K172" s="289">
        <f t="shared" ref="K172:M172" si="27">PARAMS(K171)</f>
        <v>128</v>
      </c>
      <c r="L172" s="289">
        <f t="shared" si="27"/>
        <v>128</v>
      </c>
      <c r="M172" s="289">
        <f t="shared" si="27"/>
        <v>512</v>
      </c>
      <c r="N172" s="289" t="s">
        <v>240</v>
      </c>
      <c r="O172" s="266"/>
      <c r="P172" s="292">
        <f>SIZEOF_IN_MIB(J172:M172, $O171)</f>
        <v>8</v>
      </c>
      <c r="Q172" s="266"/>
      <c r="R172" s="38"/>
      <c r="S172" s="38"/>
      <c r="AG172" s="38"/>
      <c r="AH172" s="38"/>
      <c r="AI172" s="38"/>
      <c r="AJ172" s="38"/>
      <c r="AK172" s="38"/>
      <c r="AL172" s="38"/>
      <c r="AM172" s="38"/>
      <c r="AN172" s="38"/>
      <c r="AO172" s="38"/>
      <c r="AP172" s="38"/>
      <c r="AQ172" s="38"/>
      <c r="AR172" s="38"/>
      <c r="AS172" s="38"/>
      <c r="AT172" s="38"/>
    </row>
    <row r="173">
      <c r="A173" s="87"/>
      <c r="B173" s="87"/>
      <c r="C173" s="87"/>
      <c r="D173" s="87"/>
      <c r="E173" s="266"/>
      <c r="F173" s="267"/>
      <c r="G173" s="268"/>
      <c r="H173" s="289" t="s">
        <v>244</v>
      </c>
      <c r="I173" s="289" t="s">
        <v>239</v>
      </c>
      <c r="J173" s="290"/>
      <c r="K173" s="290"/>
      <c r="L173" s="289"/>
      <c r="M173" s="289"/>
      <c r="N173" s="289" t="s">
        <v>240</v>
      </c>
      <c r="O173" s="266"/>
      <c r="P173" s="292"/>
      <c r="Q173" s="266"/>
      <c r="R173" s="38"/>
      <c r="S173" s="38"/>
      <c r="AG173" s="38"/>
      <c r="AH173" s="38"/>
      <c r="AI173" s="38"/>
      <c r="AJ173" s="38"/>
      <c r="AK173" s="38"/>
      <c r="AL173" s="38"/>
      <c r="AM173" s="38"/>
      <c r="AN173" s="38"/>
      <c r="AO173" s="38"/>
      <c r="AP173" s="38"/>
      <c r="AQ173" s="38"/>
      <c r="AR173" s="38"/>
      <c r="AS173" s="38"/>
      <c r="AT173" s="38"/>
    </row>
    <row r="174">
      <c r="A174" s="87"/>
      <c r="B174" s="87"/>
      <c r="C174" s="87"/>
      <c r="D174" s="87"/>
      <c r="E174" s="266"/>
      <c r="F174" s="278"/>
      <c r="G174" s="279"/>
      <c r="H174" s="274" t="s">
        <v>246</v>
      </c>
      <c r="I174" s="274" t="s">
        <v>239</v>
      </c>
      <c r="J174" s="261"/>
      <c r="K174" s="274">
        <f t="shared" ref="K174:M174" si="28">K172/SHARDING(K173)</f>
        <v>128</v>
      </c>
      <c r="L174" s="274">
        <f t="shared" si="28"/>
        <v>128</v>
      </c>
      <c r="M174" s="274">
        <f t="shared" si="28"/>
        <v>512</v>
      </c>
      <c r="N174" s="274" t="s">
        <v>240</v>
      </c>
      <c r="O174" s="241"/>
      <c r="P174" s="276">
        <f>SIZEOF_IN_MIB(J174:M174, $O171)</f>
        <v>8</v>
      </c>
      <c r="Q174" s="241"/>
      <c r="R174" s="38"/>
      <c r="S174" s="38"/>
      <c r="T174" s="207"/>
      <c r="U174" s="207"/>
      <c r="V174" s="207"/>
      <c r="W174" s="207"/>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8"/>
    </row>
    <row r="175">
      <c r="A175" s="87"/>
      <c r="B175" s="87"/>
      <c r="C175" s="87"/>
      <c r="D175" s="87"/>
      <c r="E175" s="266"/>
      <c r="F175" s="259" t="s">
        <v>257</v>
      </c>
      <c r="G175" s="260"/>
      <c r="H175" s="271" t="s">
        <v>238</v>
      </c>
      <c r="I175" s="271" t="s">
        <v>239</v>
      </c>
      <c r="J175" s="269" t="s">
        <v>40</v>
      </c>
      <c r="K175" s="269" t="s">
        <v>38</v>
      </c>
      <c r="L175" s="269" t="s">
        <v>154</v>
      </c>
      <c r="M175" s="269" t="s">
        <v>145</v>
      </c>
      <c r="N175" s="271" t="s">
        <v>240</v>
      </c>
      <c r="O175" s="399" t="s">
        <v>82</v>
      </c>
      <c r="P175" s="273"/>
      <c r="Q175" s="399" t="b">
        <v>0</v>
      </c>
      <c r="R175" s="38"/>
      <c r="S175" s="38"/>
      <c r="T175" s="207"/>
      <c r="U175" s="207"/>
      <c r="V175" s="207"/>
      <c r="W175" s="207"/>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c r="AT175" s="38"/>
    </row>
    <row r="176">
      <c r="A176" s="87"/>
      <c r="B176" s="87"/>
      <c r="C176" s="87"/>
      <c r="D176" s="87"/>
      <c r="E176" s="266"/>
      <c r="F176" s="267"/>
      <c r="G176" s="268"/>
      <c r="H176" s="262" t="s">
        <v>242</v>
      </c>
      <c r="I176" s="274" t="s">
        <v>239</v>
      </c>
      <c r="J176" s="274">
        <f t="shared" ref="J176:M176" si="29">PARAMS(J175)</f>
        <v>1</v>
      </c>
      <c r="K176" s="274">
        <f t="shared" si="29"/>
        <v>1024</v>
      </c>
      <c r="L176" s="274">
        <f t="shared" si="29"/>
        <v>128</v>
      </c>
      <c r="M176" s="274">
        <f t="shared" si="29"/>
        <v>512</v>
      </c>
      <c r="N176" s="274" t="s">
        <v>240</v>
      </c>
      <c r="O176" s="275"/>
      <c r="P176" s="276">
        <f>SIZEOF_IN_MIB(J176:M176, $O175)</f>
        <v>128</v>
      </c>
      <c r="Q176" s="275"/>
      <c r="R176" s="38"/>
      <c r="S176" s="38"/>
      <c r="T176" s="207"/>
      <c r="U176" s="207"/>
      <c r="V176" s="207"/>
      <c r="W176" s="207"/>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row>
    <row r="177">
      <c r="A177" s="87"/>
      <c r="B177" s="87"/>
      <c r="C177" s="87"/>
      <c r="D177" s="87"/>
      <c r="E177" s="266"/>
      <c r="F177" s="267"/>
      <c r="G177" s="268"/>
      <c r="H177" s="271" t="s">
        <v>244</v>
      </c>
      <c r="I177" s="271" t="s">
        <v>239</v>
      </c>
      <c r="J177" s="269"/>
      <c r="K177" s="269" t="s">
        <v>143</v>
      </c>
      <c r="L177" s="269"/>
      <c r="M177" s="271"/>
      <c r="N177" s="271" t="s">
        <v>240</v>
      </c>
      <c r="O177" s="272"/>
      <c r="P177" s="273"/>
      <c r="Q177" s="272"/>
      <c r="R177" s="38"/>
      <c r="S177" s="38"/>
      <c r="T177" s="207"/>
      <c r="U177" s="207"/>
      <c r="V177" s="207"/>
      <c r="W177" s="207"/>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38"/>
    </row>
    <row r="178">
      <c r="A178" s="87"/>
      <c r="B178" s="87"/>
      <c r="C178" s="87"/>
      <c r="D178" s="87"/>
      <c r="E178" s="266"/>
      <c r="F178" s="278"/>
      <c r="G178" s="279"/>
      <c r="H178" s="274" t="s">
        <v>246</v>
      </c>
      <c r="I178" s="274" t="s">
        <v>239</v>
      </c>
      <c r="J178" s="274">
        <f t="shared" ref="J178:M178" si="30">J176/SHARDING(J177)</f>
        <v>1</v>
      </c>
      <c r="K178" s="274">
        <f t="shared" si="30"/>
        <v>64</v>
      </c>
      <c r="L178" s="274">
        <f t="shared" si="30"/>
        <v>128</v>
      </c>
      <c r="M178" s="274">
        <f t="shared" si="30"/>
        <v>512</v>
      </c>
      <c r="N178" s="274" t="s">
        <v>240</v>
      </c>
      <c r="O178" s="241"/>
      <c r="P178" s="276">
        <f>SIZEOF_IN_MIB(J178:M178, $O175)</f>
        <v>8</v>
      </c>
      <c r="Q178" s="241"/>
      <c r="R178" s="38"/>
      <c r="S178" s="38"/>
      <c r="T178" s="207"/>
      <c r="U178" s="207"/>
      <c r="V178" s="207"/>
      <c r="W178" s="207"/>
      <c r="X178" s="38"/>
      <c r="Y178" s="38"/>
      <c r="Z178" s="38"/>
      <c r="AA178" s="38"/>
      <c r="AB178" s="38"/>
      <c r="AC178" s="38"/>
      <c r="AD178" s="38"/>
      <c r="AE178" s="38"/>
      <c r="AF178" s="38"/>
      <c r="AG178" s="38"/>
      <c r="AH178" s="38"/>
      <c r="AI178" s="38"/>
      <c r="AJ178" s="38"/>
      <c r="AK178" s="38"/>
      <c r="AL178" s="38"/>
      <c r="AM178" s="38"/>
      <c r="AN178" s="38"/>
      <c r="AO178" s="38"/>
      <c r="AP178" s="38"/>
      <c r="AQ178" s="38"/>
      <c r="AR178" s="38"/>
      <c r="AS178" s="38"/>
      <c r="AT178" s="38"/>
    </row>
    <row r="179">
      <c r="A179" s="87"/>
      <c r="B179" s="87"/>
      <c r="C179" s="87"/>
      <c r="D179" s="87"/>
      <c r="E179" s="266"/>
      <c r="F179" s="400" t="s">
        <v>293</v>
      </c>
      <c r="G179" s="385" t="s">
        <v>45</v>
      </c>
      <c r="H179" s="423"/>
      <c r="I179" s="424"/>
      <c r="J179" s="270"/>
      <c r="K179" s="270"/>
      <c r="L179" s="271"/>
      <c r="M179" s="271"/>
      <c r="N179" s="271"/>
      <c r="O179" s="270"/>
      <c r="P179" s="273"/>
      <c r="Q179" s="305"/>
      <c r="T179" s="3"/>
      <c r="U179" s="3"/>
      <c r="V179" s="3"/>
      <c r="W179" s="3"/>
    </row>
    <row r="180">
      <c r="A180" s="87"/>
      <c r="B180" s="38"/>
      <c r="C180" s="38"/>
      <c r="D180" s="38"/>
      <c r="E180" s="266"/>
      <c r="F180" s="277"/>
      <c r="G180" s="385"/>
      <c r="H180" s="274"/>
      <c r="I180" s="418"/>
      <c r="J180" s="261"/>
      <c r="K180" s="261"/>
      <c r="L180" s="274"/>
      <c r="M180" s="274"/>
      <c r="N180" s="274"/>
      <c r="O180" s="261"/>
      <c r="P180" s="276"/>
      <c r="Q180" s="222"/>
      <c r="T180" s="3"/>
      <c r="U180" s="3"/>
      <c r="V180" s="3"/>
      <c r="W180" s="3"/>
    </row>
    <row r="181">
      <c r="A181" s="38"/>
      <c r="B181" s="38"/>
      <c r="C181" s="38"/>
      <c r="D181" s="38"/>
      <c r="E181" s="266"/>
      <c r="F181" s="384" t="s">
        <v>285</v>
      </c>
      <c r="G181" s="385" t="s">
        <v>286</v>
      </c>
      <c r="H181" s="271" t="str">
        <f>VLOOKUP(O167&amp;","&amp;O171,$T$3:$W$12,4, FALSE)</f>
        <v>fp8</v>
      </c>
      <c r="I181" s="419"/>
      <c r="J181" s="270"/>
      <c r="K181" s="270"/>
      <c r="L181" s="271"/>
      <c r="M181" s="271"/>
      <c r="N181" s="271"/>
      <c r="O181" s="270"/>
      <c r="P181" s="273"/>
      <c r="Q181" s="305"/>
      <c r="T181" s="3"/>
      <c r="U181" s="3"/>
      <c r="V181" s="3"/>
      <c r="W181" s="3"/>
    </row>
    <row r="182">
      <c r="A182" s="87"/>
      <c r="B182" s="87"/>
      <c r="C182" s="87"/>
      <c r="D182" s="87"/>
      <c r="E182" s="266"/>
      <c r="F182" s="266"/>
      <c r="G182" s="381" t="s">
        <v>299</v>
      </c>
      <c r="H182" s="420" t="str">
        <f>CALCULATE_FLOPS(J170:M170,J174:M174,L174,K174,H181)</f>
        <v>#N/A</v>
      </c>
      <c r="I182" s="418"/>
      <c r="J182" s="261"/>
      <c r="K182" s="261"/>
      <c r="L182" s="274"/>
      <c r="M182" s="274"/>
      <c r="N182" s="274"/>
      <c r="O182" s="261"/>
      <c r="P182" s="276"/>
      <c r="Q182" s="222"/>
      <c r="T182" s="3"/>
      <c r="U182" s="3"/>
      <c r="V182" s="3"/>
      <c r="W182" s="3"/>
    </row>
    <row r="183">
      <c r="A183" s="87"/>
      <c r="B183" s="87"/>
      <c r="C183" s="87"/>
      <c r="D183" s="87"/>
      <c r="E183" s="266"/>
      <c r="F183" s="277"/>
      <c r="G183" s="388" t="s">
        <v>288</v>
      </c>
      <c r="H183" s="389" t="str">
        <f>COMPUTE_TIME_MS(H182, H181)</f>
        <v>#N/A</v>
      </c>
      <c r="I183" s="390"/>
      <c r="J183" s="391"/>
      <c r="K183" s="391"/>
      <c r="L183" s="392"/>
      <c r="M183" s="392"/>
      <c r="N183" s="392"/>
      <c r="O183" s="391"/>
      <c r="P183" s="393"/>
      <c r="Q183" s="305"/>
      <c r="T183" s="3"/>
      <c r="U183" s="3"/>
      <c r="V183" s="3"/>
      <c r="W183" s="3"/>
    </row>
    <row r="184">
      <c r="A184" s="87"/>
      <c r="B184" s="87"/>
      <c r="C184" s="87"/>
      <c r="D184" s="87"/>
      <c r="E184" s="266"/>
      <c r="F184" s="384" t="s">
        <v>289</v>
      </c>
      <c r="G184" s="381" t="s">
        <v>290</v>
      </c>
      <c r="H184" s="303">
        <f>IF(Q167,0,P170)+IF(Q171,0,P174)+IF(Q175,0,P178)</f>
        <v>17</v>
      </c>
      <c r="I184" s="261"/>
      <c r="J184" s="261"/>
      <c r="K184" s="261"/>
      <c r="L184" s="274"/>
      <c r="M184" s="274"/>
      <c r="N184" s="274"/>
      <c r="O184" s="261"/>
      <c r="P184" s="276"/>
      <c r="Q184" s="222"/>
      <c r="R184" s="38"/>
      <c r="S184" s="38"/>
      <c r="T184" s="207"/>
      <c r="U184" s="207"/>
      <c r="V184" s="207"/>
      <c r="W184" s="207"/>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c r="AT184" s="38"/>
    </row>
    <row r="185">
      <c r="A185" s="87"/>
      <c r="B185" s="87"/>
      <c r="C185" s="87"/>
      <c r="D185" s="87"/>
      <c r="E185" s="277"/>
      <c r="F185" s="277"/>
      <c r="G185" s="395" t="s">
        <v>291</v>
      </c>
      <c r="H185" s="422">
        <f>HBM_TIME_MS(H184)</f>
        <v>0.0056738081</v>
      </c>
      <c r="I185" s="391"/>
      <c r="J185" s="391"/>
      <c r="K185" s="391"/>
      <c r="L185" s="392"/>
      <c r="M185" s="392"/>
      <c r="N185" s="392"/>
      <c r="O185" s="391"/>
      <c r="P185" s="393"/>
      <c r="Q185" s="305"/>
      <c r="R185" s="38"/>
      <c r="S185" s="38"/>
      <c r="T185" s="207"/>
      <c r="U185" s="207"/>
      <c r="V185" s="207"/>
      <c r="W185" s="207"/>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c r="AT185" s="38"/>
    </row>
    <row r="186">
      <c r="A186" s="87"/>
      <c r="B186" s="87"/>
      <c r="C186" s="87"/>
      <c r="D186" s="87"/>
      <c r="E186" s="258" t="s">
        <v>301</v>
      </c>
      <c r="F186" s="282" t="s">
        <v>249</v>
      </c>
      <c r="G186" s="260"/>
      <c r="H186" s="261" t="s">
        <v>238</v>
      </c>
      <c r="I186" s="261" t="s">
        <v>239</v>
      </c>
      <c r="J186" s="262"/>
      <c r="K186" s="262" t="s">
        <v>40</v>
      </c>
      <c r="L186" s="262" t="s">
        <v>38</v>
      </c>
      <c r="M186" s="425" t="s">
        <v>125</v>
      </c>
      <c r="N186" s="261" t="s">
        <v>240</v>
      </c>
      <c r="O186" s="263" t="str">
        <f>EXTRACT_ACTIVATION_DTYPE(PARAMS("attn_proj_dtype"))</f>
        <v>fp8</v>
      </c>
      <c r="P186" s="276"/>
      <c r="Q186" s="263" t="b">
        <v>0</v>
      </c>
      <c r="R186" s="38"/>
      <c r="S186" s="38"/>
      <c r="T186" s="38"/>
      <c r="U186" s="38"/>
      <c r="V186" s="38"/>
      <c r="W186" s="38"/>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c r="AT186" s="38"/>
    </row>
    <row r="187">
      <c r="A187" s="87"/>
      <c r="B187" s="87"/>
      <c r="C187" s="87"/>
      <c r="D187" s="87"/>
      <c r="E187" s="266"/>
      <c r="F187" s="267"/>
      <c r="G187" s="268"/>
      <c r="H187" s="195" t="s">
        <v>242</v>
      </c>
      <c r="I187" s="290" t="s">
        <v>239</v>
      </c>
      <c r="J187" s="289"/>
      <c r="K187" s="289">
        <f t="shared" ref="K187:M187" si="31">PARAMS(K186)</f>
        <v>1</v>
      </c>
      <c r="L187" s="290">
        <f t="shared" si="31"/>
        <v>1024</v>
      </c>
      <c r="M187" s="290">
        <f t="shared" si="31"/>
        <v>7168</v>
      </c>
      <c r="N187" s="290" t="s">
        <v>240</v>
      </c>
      <c r="O187" s="266"/>
      <c r="P187" s="292">
        <f>SIZEOF_IN_MIB(J187:M187, $O186)</f>
        <v>7</v>
      </c>
      <c r="Q187" s="266"/>
      <c r="R187" s="38"/>
      <c r="S187" s="38"/>
      <c r="T187" s="38"/>
      <c r="U187" s="38"/>
      <c r="V187" s="38"/>
      <c r="W187" s="38"/>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c r="AT187" s="38"/>
    </row>
    <row r="188">
      <c r="A188" s="87"/>
      <c r="B188" s="87"/>
      <c r="C188" s="87"/>
      <c r="D188" s="87"/>
      <c r="E188" s="266"/>
      <c r="F188" s="267"/>
      <c r="G188" s="268"/>
      <c r="H188" s="289" t="s">
        <v>244</v>
      </c>
      <c r="I188" s="289" t="s">
        <v>239</v>
      </c>
      <c r="J188" s="290"/>
      <c r="K188" s="195"/>
      <c r="L188" s="195" t="s">
        <v>143</v>
      </c>
      <c r="M188" s="289"/>
      <c r="N188" s="289" t="s">
        <v>240</v>
      </c>
      <c r="O188" s="266"/>
      <c r="P188" s="292"/>
      <c r="Q188" s="266"/>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c r="AT188" s="38"/>
    </row>
    <row r="189">
      <c r="A189" s="87"/>
      <c r="B189" s="87"/>
      <c r="C189" s="87"/>
      <c r="D189" s="87"/>
      <c r="E189" s="266"/>
      <c r="F189" s="278"/>
      <c r="G189" s="279"/>
      <c r="H189" s="195" t="s">
        <v>246</v>
      </c>
      <c r="I189" s="289" t="s">
        <v>239</v>
      </c>
      <c r="J189" s="290"/>
      <c r="K189" s="289">
        <f t="shared" ref="K189:M189" si="32">K187/SHARDING(K188)</f>
        <v>1</v>
      </c>
      <c r="L189" s="289">
        <f t="shared" si="32"/>
        <v>64</v>
      </c>
      <c r="M189" s="289">
        <f t="shared" si="32"/>
        <v>7168</v>
      </c>
      <c r="N189" s="289" t="s">
        <v>240</v>
      </c>
      <c r="O189" s="277"/>
      <c r="P189" s="292">
        <f>SIZEOF_IN_MIB(J189:M189, $O186)</f>
        <v>0.4375</v>
      </c>
      <c r="Q189" s="277"/>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c r="AT189" s="38"/>
    </row>
    <row r="190">
      <c r="A190" s="87"/>
      <c r="B190" s="87"/>
      <c r="C190" s="87"/>
      <c r="D190" s="87"/>
      <c r="E190" s="266"/>
      <c r="F190" s="259" t="s">
        <v>253</v>
      </c>
      <c r="G190" s="260"/>
      <c r="H190" s="289" t="s">
        <v>238</v>
      </c>
      <c r="I190" s="289" t="s">
        <v>239</v>
      </c>
      <c r="J190" s="290"/>
      <c r="K190" s="195"/>
      <c r="L190" s="398" t="s">
        <v>125</v>
      </c>
      <c r="M190" s="195" t="s">
        <v>157</v>
      </c>
      <c r="N190" s="289" t="s">
        <v>240</v>
      </c>
      <c r="O190" s="291" t="str">
        <f>EXTRACT_WEIGHT_DTYPE(PARAMS("attn_proj_dtype"))</f>
        <v>fp8</v>
      </c>
      <c r="P190" s="292"/>
      <c r="Q190" s="291" t="b">
        <v>0</v>
      </c>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c r="AT190" s="38"/>
    </row>
    <row r="191">
      <c r="A191" s="87"/>
      <c r="B191" s="87"/>
      <c r="C191" s="87"/>
      <c r="D191" s="87"/>
      <c r="E191" s="266"/>
      <c r="F191" s="267"/>
      <c r="G191" s="268"/>
      <c r="H191" s="195" t="s">
        <v>242</v>
      </c>
      <c r="I191" s="289" t="s">
        <v>239</v>
      </c>
      <c r="J191" s="290"/>
      <c r="K191" s="289"/>
      <c r="L191" s="289">
        <f t="shared" ref="L191:M191" si="33">PARAMS(L190)</f>
        <v>7168</v>
      </c>
      <c r="M191" s="289">
        <f t="shared" si="33"/>
        <v>576</v>
      </c>
      <c r="N191" s="289" t="s">
        <v>240</v>
      </c>
      <c r="O191" s="266"/>
      <c r="P191" s="292">
        <f>SIZEOF_IN_MIB(J191:M191, $O190)</f>
        <v>3.9375</v>
      </c>
      <c r="Q191" s="266"/>
      <c r="R191" s="38"/>
      <c r="S191" s="38"/>
      <c r="T191" s="38"/>
      <c r="U191" s="38"/>
      <c r="V191" s="38"/>
      <c r="W191" s="38"/>
      <c r="X191" s="38"/>
      <c r="Y191" s="38"/>
      <c r="Z191" s="38"/>
      <c r="AA191" s="38"/>
      <c r="AB191" s="38"/>
      <c r="AC191" s="38"/>
      <c r="AD191" s="38"/>
      <c r="AE191" s="38"/>
      <c r="AF191" s="38"/>
      <c r="AG191" s="38"/>
      <c r="AH191" s="38"/>
      <c r="AI191" s="38"/>
      <c r="AJ191" s="38"/>
      <c r="AK191" s="38"/>
      <c r="AL191" s="38"/>
      <c r="AM191" s="38"/>
      <c r="AN191" s="38"/>
      <c r="AO191" s="38"/>
      <c r="AP191" s="38"/>
      <c r="AQ191" s="38"/>
      <c r="AR191" s="38"/>
      <c r="AS191" s="38"/>
      <c r="AT191" s="38"/>
    </row>
    <row r="192">
      <c r="A192" s="87"/>
      <c r="B192" s="87"/>
      <c r="C192" s="87"/>
      <c r="D192" s="87"/>
      <c r="E192" s="266"/>
      <c r="F192" s="267"/>
      <c r="G192" s="268"/>
      <c r="H192" s="289" t="s">
        <v>244</v>
      </c>
      <c r="I192" s="289" t="s">
        <v>239</v>
      </c>
      <c r="J192" s="290"/>
      <c r="K192" s="290"/>
      <c r="L192" s="289"/>
      <c r="M192" s="289"/>
      <c r="N192" s="289" t="s">
        <v>240</v>
      </c>
      <c r="O192" s="266"/>
      <c r="P192" s="292"/>
      <c r="Q192" s="266"/>
    </row>
    <row r="193">
      <c r="A193" s="87"/>
      <c r="B193" s="87"/>
      <c r="C193" s="87"/>
      <c r="D193" s="87"/>
      <c r="E193" s="266"/>
      <c r="F193" s="278"/>
      <c r="G193" s="279"/>
      <c r="H193" s="274" t="s">
        <v>246</v>
      </c>
      <c r="I193" s="274" t="s">
        <v>239</v>
      </c>
      <c r="J193" s="261"/>
      <c r="K193" s="274"/>
      <c r="L193" s="274">
        <f t="shared" ref="L193:M193" si="34">L191/SHARDING(L192)</f>
        <v>7168</v>
      </c>
      <c r="M193" s="274">
        <f t="shared" si="34"/>
        <v>576</v>
      </c>
      <c r="N193" s="274" t="s">
        <v>240</v>
      </c>
      <c r="O193" s="241"/>
      <c r="P193" s="276">
        <f>SIZEOF_IN_MIB(J193:M193, $O190)</f>
        <v>3.9375</v>
      </c>
      <c r="Q193" s="241"/>
    </row>
    <row r="194">
      <c r="A194" s="87"/>
      <c r="B194" s="87"/>
      <c r="C194" s="87"/>
      <c r="D194" s="87"/>
      <c r="E194" s="266"/>
      <c r="F194" s="259" t="s">
        <v>257</v>
      </c>
      <c r="G194" s="260"/>
      <c r="H194" s="271" t="s">
        <v>238</v>
      </c>
      <c r="I194" s="271" t="s">
        <v>239</v>
      </c>
      <c r="J194" s="270"/>
      <c r="K194" s="269" t="s">
        <v>40</v>
      </c>
      <c r="L194" s="269" t="s">
        <v>38</v>
      </c>
      <c r="M194" s="269" t="s">
        <v>157</v>
      </c>
      <c r="N194" s="271" t="s">
        <v>240</v>
      </c>
      <c r="O194" s="399" t="s">
        <v>82</v>
      </c>
      <c r="P194" s="273"/>
      <c r="Q194" s="399" t="b">
        <v>0</v>
      </c>
    </row>
    <row r="195">
      <c r="A195" s="87"/>
      <c r="B195" s="38"/>
      <c r="C195" s="38"/>
      <c r="D195" s="38"/>
      <c r="E195" s="266"/>
      <c r="F195" s="267"/>
      <c r="G195" s="268"/>
      <c r="H195" s="262" t="s">
        <v>242</v>
      </c>
      <c r="I195" s="274" t="s">
        <v>239</v>
      </c>
      <c r="J195" s="261"/>
      <c r="K195" s="274">
        <f t="shared" ref="K195:M195" si="35">PARAMS(K194)</f>
        <v>1</v>
      </c>
      <c r="L195" s="274">
        <f t="shared" si="35"/>
        <v>1024</v>
      </c>
      <c r="M195" s="274">
        <f t="shared" si="35"/>
        <v>576</v>
      </c>
      <c r="N195" s="274" t="s">
        <v>240</v>
      </c>
      <c r="O195" s="275"/>
      <c r="P195" s="276">
        <f>SIZEOF_IN_MIB(K195:M195, $O194)</f>
        <v>1.125</v>
      </c>
      <c r="Q195" s="275"/>
    </row>
    <row r="196">
      <c r="A196" s="38"/>
      <c r="B196" s="38"/>
      <c r="C196" s="38"/>
      <c r="D196" s="38"/>
      <c r="E196" s="266"/>
      <c r="F196" s="267"/>
      <c r="G196" s="268"/>
      <c r="H196" s="271" t="s">
        <v>244</v>
      </c>
      <c r="I196" s="271" t="s">
        <v>239</v>
      </c>
      <c r="J196" s="270"/>
      <c r="K196" s="269"/>
      <c r="L196" s="269" t="s">
        <v>143</v>
      </c>
      <c r="M196" s="271"/>
      <c r="N196" s="271" t="s">
        <v>240</v>
      </c>
      <c r="O196" s="272"/>
      <c r="P196" s="273"/>
      <c r="Q196" s="272"/>
    </row>
    <row r="197">
      <c r="A197" s="87"/>
      <c r="B197" s="87"/>
      <c r="C197" s="87"/>
      <c r="D197" s="87"/>
      <c r="E197" s="266"/>
      <c r="F197" s="278"/>
      <c r="G197" s="279"/>
      <c r="H197" s="274" t="s">
        <v>246</v>
      </c>
      <c r="I197" s="274" t="s">
        <v>239</v>
      </c>
      <c r="J197" s="274"/>
      <c r="K197" s="274">
        <f t="shared" ref="K197:M197" si="36">K195/SHARDING(K196)</f>
        <v>1</v>
      </c>
      <c r="L197" s="274">
        <f t="shared" si="36"/>
        <v>64</v>
      </c>
      <c r="M197" s="274">
        <f t="shared" si="36"/>
        <v>576</v>
      </c>
      <c r="N197" s="274" t="s">
        <v>240</v>
      </c>
      <c r="O197" s="241"/>
      <c r="P197" s="276">
        <f>SIZEOF_IN_MIB(K197:M197, $O194)</f>
        <v>0.0703125</v>
      </c>
      <c r="Q197" s="241"/>
    </row>
    <row r="198">
      <c r="A198" s="87"/>
      <c r="B198" s="87"/>
      <c r="C198" s="87"/>
      <c r="D198" s="87"/>
      <c r="E198" s="266"/>
      <c r="F198" s="400" t="s">
        <v>293</v>
      </c>
      <c r="G198" s="385" t="s">
        <v>45</v>
      </c>
      <c r="H198" s="423"/>
      <c r="I198" s="424"/>
      <c r="J198" s="270"/>
      <c r="K198" s="270"/>
      <c r="L198" s="271"/>
      <c r="M198" s="271"/>
      <c r="N198" s="271"/>
      <c r="O198" s="270"/>
      <c r="P198" s="273"/>
      <c r="Q198" s="305"/>
    </row>
    <row r="199">
      <c r="A199" s="87"/>
      <c r="B199" s="87"/>
      <c r="C199" s="87"/>
      <c r="D199" s="87"/>
      <c r="E199" s="266"/>
      <c r="F199" s="277"/>
      <c r="G199" s="385"/>
      <c r="H199" s="274"/>
      <c r="I199" s="418"/>
      <c r="J199" s="261"/>
      <c r="K199" s="261"/>
      <c r="L199" s="274"/>
      <c r="M199" s="274"/>
      <c r="N199" s="274"/>
      <c r="O199" s="261"/>
      <c r="P199" s="276"/>
      <c r="Q199" s="222"/>
    </row>
    <row r="200">
      <c r="A200" s="87"/>
      <c r="B200" s="87"/>
      <c r="C200" s="87"/>
      <c r="D200" s="87"/>
      <c r="E200" s="266"/>
      <c r="F200" s="384" t="s">
        <v>285</v>
      </c>
      <c r="G200" s="385" t="s">
        <v>286</v>
      </c>
      <c r="H200" s="271" t="str">
        <f>VLOOKUP(O186&amp;","&amp;O190,$T$3:$W$12,4, FALSE)</f>
        <v>fp8</v>
      </c>
      <c r="I200" s="419"/>
      <c r="J200" s="270"/>
      <c r="K200" s="270"/>
      <c r="L200" s="271"/>
      <c r="M200" s="271"/>
      <c r="N200" s="271"/>
      <c r="O200" s="270"/>
      <c r="P200" s="273"/>
      <c r="Q200" s="305"/>
    </row>
    <row r="201">
      <c r="A201" s="87"/>
      <c r="B201" s="87"/>
      <c r="C201" s="87"/>
      <c r="D201" s="87"/>
      <c r="E201" s="266"/>
      <c r="F201" s="266"/>
      <c r="G201" s="381" t="s">
        <v>299</v>
      </c>
      <c r="H201" s="420" t="str">
        <f>CALCULATE_FLOPS(J189:M189,J193:M193,L193,1,H200)</f>
        <v>#N/A</v>
      </c>
      <c r="I201" s="418"/>
      <c r="J201" s="261"/>
      <c r="K201" s="261"/>
      <c r="L201" s="274"/>
      <c r="M201" s="274"/>
      <c r="N201" s="274"/>
      <c r="O201" s="261"/>
      <c r="P201" s="276"/>
      <c r="Q201" s="222"/>
    </row>
    <row r="202">
      <c r="A202" s="87"/>
      <c r="B202" s="87"/>
      <c r="C202" s="87"/>
      <c r="D202" s="87"/>
      <c r="E202" s="266"/>
      <c r="F202" s="277"/>
      <c r="G202" s="388" t="s">
        <v>288</v>
      </c>
      <c r="H202" s="421" t="str">
        <f>COMPUTE_TIME_MS(H201, H200)</f>
        <v>#N/A</v>
      </c>
      <c r="I202" s="390"/>
      <c r="J202" s="391"/>
      <c r="K202" s="391"/>
      <c r="L202" s="392"/>
      <c r="M202" s="392"/>
      <c r="N202" s="392"/>
      <c r="O202" s="391"/>
      <c r="P202" s="393"/>
      <c r="Q202" s="305"/>
    </row>
    <row r="203">
      <c r="A203" s="87"/>
      <c r="B203" s="87"/>
      <c r="C203" s="87"/>
      <c r="D203" s="87"/>
      <c r="E203" s="266"/>
      <c r="F203" s="384" t="s">
        <v>289</v>
      </c>
      <c r="G203" s="381" t="s">
        <v>290</v>
      </c>
      <c r="H203" s="303">
        <f>IF(Q186,0,P189)+IF(Q190,0,P193)+IF(Q194,0,P197)</f>
        <v>4.4453125</v>
      </c>
      <c r="I203" s="261"/>
      <c r="J203" s="261"/>
      <c r="K203" s="261"/>
      <c r="L203" s="274"/>
      <c r="M203" s="274"/>
      <c r="N203" s="274"/>
      <c r="O203" s="261"/>
      <c r="P203" s="276"/>
      <c r="Q203" s="222"/>
    </row>
    <row r="204">
      <c r="A204" s="87"/>
      <c r="B204" s="87"/>
      <c r="C204" s="87"/>
      <c r="D204" s="87"/>
      <c r="E204" s="277"/>
      <c r="F204" s="277"/>
      <c r="G204" s="395" t="s">
        <v>291</v>
      </c>
      <c r="H204" s="430">
        <f>HBM_TIME_MS(H203)</f>
        <v>0.001483638239</v>
      </c>
      <c r="I204" s="391"/>
      <c r="J204" s="391"/>
      <c r="K204" s="391"/>
      <c r="L204" s="392"/>
      <c r="M204" s="392"/>
      <c r="N204" s="392"/>
      <c r="O204" s="391"/>
      <c r="P204" s="393"/>
      <c r="Q204" s="305"/>
    </row>
    <row r="205">
      <c r="A205" s="87"/>
      <c r="B205" s="87"/>
      <c r="C205" s="87"/>
      <c r="D205" s="87"/>
      <c r="E205" s="431" t="s">
        <v>302</v>
      </c>
      <c r="F205" s="400" t="s">
        <v>303</v>
      </c>
      <c r="G205" s="432" t="s">
        <v>259</v>
      </c>
      <c r="H205" s="433" t="s">
        <v>238</v>
      </c>
      <c r="I205" s="261" t="s">
        <v>239</v>
      </c>
      <c r="J205" s="434" t="str">
        <f t="array" ref="J205:M208">J194:M197</f>
        <v/>
      </c>
      <c r="K205" s="262" t="s">
        <v>40</v>
      </c>
      <c r="L205" s="262" t="s">
        <v>38</v>
      </c>
      <c r="M205" s="262" t="s">
        <v>157</v>
      </c>
      <c r="N205" s="274" t="s">
        <v>240</v>
      </c>
      <c r="O205" s="263" t="s">
        <v>63</v>
      </c>
      <c r="P205" s="435"/>
      <c r="Q205" s="436"/>
    </row>
    <row r="206">
      <c r="A206" s="87"/>
      <c r="B206" s="87"/>
      <c r="C206" s="87"/>
      <c r="D206" s="87"/>
      <c r="E206" s="266"/>
      <c r="F206" s="266"/>
      <c r="G206" s="266"/>
      <c r="H206" s="438" t="s">
        <v>242</v>
      </c>
      <c r="I206" s="270" t="s">
        <v>239</v>
      </c>
      <c r="J206" s="439"/>
      <c r="K206" s="270">
        <v>1.0</v>
      </c>
      <c r="L206" s="271">
        <v>1024.0</v>
      </c>
      <c r="M206" s="271">
        <v>576.0</v>
      </c>
      <c r="N206" s="271" t="s">
        <v>240</v>
      </c>
      <c r="O206" s="272"/>
      <c r="P206" s="440">
        <f>SIZEOF_IN_MIB(J206:M206, O205)</f>
        <v>0.5625</v>
      </c>
      <c r="Q206" s="272"/>
    </row>
    <row r="207">
      <c r="A207" s="87"/>
      <c r="B207" s="87"/>
      <c r="C207" s="87"/>
      <c r="D207" s="87"/>
      <c r="E207" s="266"/>
      <c r="F207" s="266"/>
      <c r="G207" s="266"/>
      <c r="H207" s="433" t="s">
        <v>260</v>
      </c>
      <c r="I207" s="261" t="s">
        <v>239</v>
      </c>
      <c r="J207" s="434"/>
      <c r="K207" s="434"/>
      <c r="L207" s="274" t="s">
        <v>143</v>
      </c>
      <c r="M207" s="442"/>
      <c r="N207" s="274" t="s">
        <v>240</v>
      </c>
      <c r="O207" s="275"/>
      <c r="P207" s="443"/>
      <c r="Q207" s="275"/>
    </row>
    <row r="208">
      <c r="A208" s="87"/>
      <c r="B208" s="87"/>
      <c r="C208" s="87"/>
      <c r="D208" s="87"/>
      <c r="E208" s="266"/>
      <c r="F208" s="266"/>
      <c r="G208" s="266"/>
      <c r="H208" s="438" t="s">
        <v>261</v>
      </c>
      <c r="I208" s="270" t="s">
        <v>239</v>
      </c>
      <c r="J208" s="439"/>
      <c r="K208" s="271">
        <v>1.0</v>
      </c>
      <c r="L208" s="271">
        <v>64.0</v>
      </c>
      <c r="M208" s="271">
        <v>576.0</v>
      </c>
      <c r="N208" s="271" t="s">
        <v>240</v>
      </c>
      <c r="O208" s="272"/>
      <c r="P208" s="440">
        <f>SIZEOF_IN_MIB(J208:M208, O205)</f>
        <v>0.03515625</v>
      </c>
      <c r="Q208" s="272"/>
    </row>
    <row r="209">
      <c r="A209" s="87"/>
      <c r="B209" s="87"/>
      <c r="C209" s="87"/>
      <c r="D209" s="87"/>
      <c r="E209" s="266"/>
      <c r="F209" s="266"/>
      <c r="G209" s="266"/>
      <c r="H209" s="433" t="s">
        <v>262</v>
      </c>
      <c r="I209" s="261" t="s">
        <v>239</v>
      </c>
      <c r="J209" s="434"/>
      <c r="K209" s="434"/>
      <c r="L209" s="442"/>
      <c r="M209" s="442"/>
      <c r="N209" s="274" t="s">
        <v>240</v>
      </c>
      <c r="O209" s="275"/>
      <c r="P209" s="435"/>
      <c r="Q209" s="275"/>
    </row>
    <row r="210">
      <c r="A210" s="87"/>
      <c r="B210" s="87"/>
      <c r="C210" s="87"/>
      <c r="D210" s="87"/>
      <c r="E210" s="266"/>
      <c r="F210" s="266"/>
      <c r="G210" s="277"/>
      <c r="H210" s="438" t="s">
        <v>261</v>
      </c>
      <c r="I210" s="270" t="s">
        <v>239</v>
      </c>
      <c r="J210" s="439"/>
      <c r="K210" s="271">
        <f t="shared" ref="K210:M210" si="37">K206/SHARDING(K209)</f>
        <v>1</v>
      </c>
      <c r="L210" s="271">
        <f t="shared" si="37"/>
        <v>1024</v>
      </c>
      <c r="M210" s="271">
        <f t="shared" si="37"/>
        <v>576</v>
      </c>
      <c r="N210" s="271" t="s">
        <v>240</v>
      </c>
      <c r="O210" s="280"/>
      <c r="P210" s="440">
        <f>SIZEOF_IN_MIB(J210:M210, O205)</f>
        <v>0.5625</v>
      </c>
      <c r="Q210" s="280"/>
    </row>
    <row r="211">
      <c r="A211" s="87"/>
      <c r="B211" s="87"/>
      <c r="C211" s="87"/>
      <c r="D211" s="87"/>
      <c r="E211" s="266"/>
      <c r="F211" s="266"/>
      <c r="G211" s="444" t="s">
        <v>263</v>
      </c>
      <c r="H211" s="445"/>
      <c r="I211" s="371"/>
      <c r="J211" s="371"/>
      <c r="K211" s="371"/>
      <c r="L211" s="446"/>
      <c r="M211" s="446"/>
      <c r="N211" s="446"/>
      <c r="O211" s="371"/>
      <c r="P211" s="447"/>
      <c r="Q211" s="371"/>
    </row>
    <row r="212">
      <c r="A212" s="87"/>
      <c r="B212" s="87"/>
      <c r="C212" s="87"/>
      <c r="D212" s="87"/>
      <c r="E212" s="266"/>
      <c r="F212" s="266"/>
      <c r="G212" s="448" t="s">
        <v>264</v>
      </c>
      <c r="H212" s="449">
        <f>SHARDING(K207)*SHARDING(L207)*SHARDING(M207)</f>
        <v>16</v>
      </c>
      <c r="I212" s="439"/>
      <c r="J212" s="439"/>
      <c r="K212" s="439"/>
      <c r="L212" s="450"/>
      <c r="M212" s="450"/>
      <c r="N212" s="450"/>
      <c r="O212" s="439"/>
      <c r="P212" s="451"/>
      <c r="Q212" s="439"/>
    </row>
    <row r="213">
      <c r="A213" s="87"/>
      <c r="B213" s="87"/>
      <c r="C213" s="87"/>
      <c r="D213" s="87"/>
      <c r="E213" s="266"/>
      <c r="F213" s="266"/>
      <c r="G213" s="448" t="s">
        <v>265</v>
      </c>
      <c r="H213" s="452">
        <f>P208 * (H212-1)</f>
        <v>0.52734375</v>
      </c>
      <c r="I213" s="434"/>
      <c r="J213" s="434"/>
      <c r="K213" s="434"/>
      <c r="L213" s="442"/>
      <c r="M213" s="442"/>
      <c r="N213" s="442"/>
      <c r="O213" s="434"/>
      <c r="P213" s="443"/>
      <c r="Q213" s="434"/>
    </row>
    <row r="214">
      <c r="A214" s="87"/>
      <c r="B214" s="87"/>
      <c r="C214" s="87"/>
      <c r="D214" s="87"/>
      <c r="E214" s="266"/>
      <c r="F214" s="266"/>
      <c r="G214" s="448" t="s">
        <v>266</v>
      </c>
      <c r="H214" s="453">
        <f>H213*H212</f>
        <v>8.4375</v>
      </c>
      <c r="I214" s="439"/>
      <c r="J214" s="439"/>
      <c r="K214" s="439"/>
      <c r="L214" s="450"/>
      <c r="M214" s="450"/>
      <c r="N214" s="450"/>
      <c r="O214" s="439"/>
      <c r="P214" s="451"/>
      <c r="Q214" s="439"/>
    </row>
    <row r="215">
      <c r="A215" s="87"/>
      <c r="B215" s="87"/>
      <c r="C215" s="87"/>
      <c r="D215" s="87"/>
      <c r="E215" s="266"/>
      <c r="F215" s="266"/>
      <c r="G215" s="448" t="s">
        <v>267</v>
      </c>
      <c r="H215" s="433" t="str">
        <f>IFS(H212=8,12,
H212=4,4,
H212=2,1,
H212=1,0,
TRUE,NA())</f>
        <v>#N/A</v>
      </c>
      <c r="I215" s="434"/>
      <c r="J215" s="434"/>
      <c r="K215" s="434"/>
      <c r="L215" s="442"/>
      <c r="M215" s="442"/>
      <c r="N215" s="442"/>
      <c r="O215" s="434"/>
      <c r="P215" s="443"/>
      <c r="Q215" s="434"/>
    </row>
    <row r="216">
      <c r="A216" s="87"/>
      <c r="B216" s="87"/>
      <c r="C216" s="87"/>
      <c r="D216" s="87"/>
      <c r="E216" s="266"/>
      <c r="F216" s="266"/>
      <c r="G216" s="454" t="s">
        <v>268</v>
      </c>
      <c r="H216" s="455">
        <v>1.0</v>
      </c>
      <c r="I216" s="439"/>
      <c r="J216" s="439"/>
      <c r="K216" s="439"/>
      <c r="L216" s="450"/>
      <c r="M216" s="450"/>
      <c r="N216" s="450"/>
      <c r="O216" s="439"/>
      <c r="P216" s="451"/>
      <c r="Q216" s="439"/>
    </row>
    <row r="217">
      <c r="A217" s="87"/>
      <c r="B217" s="87"/>
      <c r="C217" s="87"/>
      <c r="D217" s="87"/>
      <c r="E217" s="266"/>
      <c r="F217" s="266"/>
      <c r="G217" s="456" t="s">
        <v>269</v>
      </c>
      <c r="H217" s="457" t="str">
        <f>ALL_GATHER_CHIP2CHIP_TIME_MS2(H214 * H216, H215)</f>
        <v>#N/A</v>
      </c>
      <c r="I217" s="434"/>
      <c r="J217" s="434"/>
      <c r="K217" s="434"/>
      <c r="L217" s="442"/>
      <c r="M217" s="442"/>
      <c r="N217" s="442"/>
      <c r="O217" s="434"/>
      <c r="P217" s="443"/>
      <c r="Q217" s="434"/>
    </row>
    <row r="218">
      <c r="A218" s="87"/>
      <c r="B218" s="87"/>
      <c r="C218" s="87"/>
      <c r="D218" s="87"/>
      <c r="E218" s="266"/>
      <c r="F218" s="266"/>
      <c r="G218" s="454"/>
      <c r="H218" s="458"/>
      <c r="I218" s="439"/>
      <c r="J218" s="439"/>
      <c r="K218" s="439"/>
      <c r="L218" s="450"/>
      <c r="M218" s="450"/>
      <c r="N218" s="450"/>
      <c r="O218" s="439"/>
      <c r="P218" s="451"/>
      <c r="Q218" s="439"/>
    </row>
    <row r="219">
      <c r="A219" s="87"/>
      <c r="B219" s="87"/>
      <c r="C219" s="87"/>
      <c r="D219" s="87"/>
      <c r="E219" s="266"/>
      <c r="F219" s="266"/>
      <c r="G219" s="444" t="s">
        <v>270</v>
      </c>
      <c r="H219" s="445"/>
      <c r="I219" s="371"/>
      <c r="J219" s="371"/>
      <c r="K219" s="371"/>
      <c r="L219" s="446"/>
      <c r="M219" s="446"/>
      <c r="N219" s="446"/>
      <c r="O219" s="371"/>
      <c r="P219" s="447"/>
      <c r="Q219" s="371"/>
    </row>
    <row r="220">
      <c r="A220" s="87"/>
      <c r="B220" s="87"/>
      <c r="C220" s="87"/>
      <c r="D220" s="87"/>
      <c r="E220" s="266"/>
      <c r="F220" s="266"/>
      <c r="G220" s="459" t="s">
        <v>271</v>
      </c>
      <c r="H220" s="460" t="s">
        <v>264</v>
      </c>
      <c r="I220" s="439"/>
      <c r="J220" s="461">
        <f>SHARDING(K207)*SHARDING(L207)*SHARDING(M207)/HW_SPEC("# of TensorCore per Chip")</f>
        <v>8</v>
      </c>
      <c r="K220" s="439"/>
      <c r="L220" s="450"/>
      <c r="M220" s="450"/>
      <c r="N220" s="450"/>
      <c r="O220" s="439"/>
      <c r="P220" s="451"/>
      <c r="Q220" s="439"/>
    </row>
    <row r="221">
      <c r="A221" s="87"/>
      <c r="B221" s="87"/>
      <c r="C221" s="87"/>
      <c r="D221" s="87"/>
      <c r="E221" s="266"/>
      <c r="F221" s="266"/>
      <c r="G221" s="266"/>
      <c r="H221" s="462" t="s">
        <v>265</v>
      </c>
      <c r="I221" s="434"/>
      <c r="J221" s="452">
        <f>P208 * HW_SPEC("# of TensorCore per Chip") * (J220-1)</f>
        <v>0.4921875</v>
      </c>
      <c r="K221" s="434"/>
      <c r="L221" s="442"/>
      <c r="M221" s="442"/>
      <c r="N221" s="442"/>
      <c r="O221" s="434"/>
      <c r="P221" s="443"/>
      <c r="Q221" s="434"/>
    </row>
    <row r="222">
      <c r="A222" s="87"/>
      <c r="B222" s="87"/>
      <c r="C222" s="87"/>
      <c r="D222" s="87"/>
      <c r="E222" s="266"/>
      <c r="F222" s="266"/>
      <c r="G222" s="266"/>
      <c r="H222" s="460" t="s">
        <v>266</v>
      </c>
      <c r="I222" s="439"/>
      <c r="J222" s="453">
        <f>J221*J220</f>
        <v>3.9375</v>
      </c>
      <c r="K222" s="439"/>
      <c r="L222" s="450"/>
      <c r="M222" s="450"/>
      <c r="N222" s="450"/>
      <c r="O222" s="439"/>
      <c r="P222" s="451"/>
      <c r="Q222" s="439"/>
    </row>
    <row r="223">
      <c r="A223" s="87"/>
      <c r="B223" s="87"/>
      <c r="C223" s="87"/>
      <c r="D223" s="87"/>
      <c r="E223" s="266"/>
      <c r="F223" s="266"/>
      <c r="G223" s="266"/>
      <c r="H223" s="462" t="s">
        <v>267</v>
      </c>
      <c r="I223" s="434"/>
      <c r="J223" s="463">
        <f>IFS(J220=8,12,
J220=4,4,
J220=2,1,
J220=1,0,
TRUE,NA())</f>
        <v>12</v>
      </c>
      <c r="K223" s="434"/>
      <c r="L223" s="442"/>
      <c r="M223" s="442"/>
      <c r="N223" s="442"/>
      <c r="O223" s="434"/>
      <c r="P223" s="443"/>
      <c r="Q223" s="434"/>
    </row>
    <row r="224">
      <c r="A224" s="87"/>
      <c r="B224" s="87"/>
      <c r="C224" s="87"/>
      <c r="D224" s="87"/>
      <c r="E224" s="266"/>
      <c r="F224" s="266"/>
      <c r="G224" s="266"/>
      <c r="H224" s="458" t="s">
        <v>268</v>
      </c>
      <c r="I224" s="439"/>
      <c r="J224" s="270">
        <v>2.0</v>
      </c>
      <c r="K224" s="439"/>
      <c r="L224" s="450"/>
      <c r="M224" s="450"/>
      <c r="N224" s="450"/>
      <c r="O224" s="439"/>
      <c r="P224" s="451"/>
      <c r="Q224" s="439"/>
    </row>
    <row r="225">
      <c r="A225" s="87"/>
      <c r="B225" s="87"/>
      <c r="C225" s="87"/>
      <c r="D225" s="87"/>
      <c r="E225" s="266"/>
      <c r="F225" s="266"/>
      <c r="G225" s="277"/>
      <c r="H225" s="462" t="s">
        <v>269</v>
      </c>
      <c r="I225" s="434"/>
      <c r="J225" s="464">
        <f>ALL_GATHER_CHIP2CHIP_TIME_MS2(J222 * J224, J223)</f>
        <v>0.004005432129</v>
      </c>
      <c r="K225" s="434"/>
      <c r="L225" s="442"/>
      <c r="M225" s="442"/>
      <c r="N225" s="442"/>
      <c r="O225" s="434"/>
      <c r="P225" s="443"/>
      <c r="Q225" s="434"/>
    </row>
    <row r="226">
      <c r="A226" s="87"/>
      <c r="B226" s="87"/>
      <c r="C226" s="87"/>
      <c r="D226" s="87"/>
      <c r="E226" s="266"/>
      <c r="F226" s="266"/>
      <c r="G226" s="459" t="s">
        <v>272</v>
      </c>
      <c r="H226" s="460" t="s">
        <v>264</v>
      </c>
      <c r="I226" s="439"/>
      <c r="J226" s="465">
        <f>HW_SPEC("# of TensorCore per Chip")</f>
        <v>2</v>
      </c>
      <c r="K226" s="439"/>
      <c r="L226" s="450"/>
      <c r="M226" s="450"/>
      <c r="N226" s="450"/>
      <c r="O226" s="439"/>
      <c r="P226" s="451"/>
      <c r="Q226" s="439"/>
    </row>
    <row r="227">
      <c r="A227" s="87"/>
      <c r="B227" s="87"/>
      <c r="C227" s="87"/>
      <c r="D227" s="87"/>
      <c r="E227" s="266"/>
      <c r="F227" s="266"/>
      <c r="G227" s="266"/>
      <c r="H227" s="462" t="s">
        <v>265</v>
      </c>
      <c r="I227" s="434"/>
      <c r="J227" s="452">
        <f>P208*J220 * (J226-1)</f>
        <v>0.28125</v>
      </c>
      <c r="K227" s="434"/>
      <c r="L227" s="442"/>
      <c r="M227" s="442"/>
      <c r="N227" s="442"/>
      <c r="O227" s="434"/>
      <c r="P227" s="443"/>
      <c r="Q227" s="434"/>
    </row>
    <row r="228">
      <c r="A228" s="87"/>
      <c r="B228" s="87"/>
      <c r="C228" s="87"/>
      <c r="D228" s="87"/>
      <c r="E228" s="266"/>
      <c r="F228" s="266"/>
      <c r="G228" s="266"/>
      <c r="H228" s="460" t="s">
        <v>266</v>
      </c>
      <c r="I228" s="439"/>
      <c r="J228" s="453">
        <f>J227*J226</f>
        <v>0.5625</v>
      </c>
      <c r="K228" s="439"/>
      <c r="L228" s="450"/>
      <c r="M228" s="450"/>
      <c r="N228" s="450"/>
      <c r="O228" s="439"/>
      <c r="P228" s="451"/>
      <c r="Q228" s="439"/>
    </row>
    <row r="229">
      <c r="A229" s="87"/>
      <c r="B229" s="87"/>
      <c r="C229" s="87"/>
      <c r="D229" s="87"/>
      <c r="E229" s="266"/>
      <c r="F229" s="266"/>
      <c r="G229" s="266"/>
      <c r="H229" s="462" t="s">
        <v>269</v>
      </c>
      <c r="I229" s="434"/>
      <c r="J229" s="466">
        <f>ALL_GATHER_CORE2CORE_TIME_MS(J228)</f>
        <v>0.0004577636719</v>
      </c>
      <c r="K229" s="434"/>
      <c r="L229" s="442"/>
      <c r="M229" s="442"/>
      <c r="N229" s="442"/>
      <c r="O229" s="434"/>
      <c r="P229" s="443"/>
      <c r="Q229" s="434"/>
    </row>
    <row r="230">
      <c r="A230" s="87"/>
      <c r="B230" s="87"/>
      <c r="C230" s="87"/>
      <c r="D230" s="87"/>
      <c r="E230" s="266"/>
      <c r="F230" s="266"/>
      <c r="G230" s="277"/>
      <c r="H230" s="467" t="s">
        <v>304</v>
      </c>
      <c r="I230" s="439"/>
      <c r="J230" s="468">
        <f>J229/J220</f>
        <v>0.00005722045898</v>
      </c>
      <c r="K230" s="439"/>
      <c r="L230" s="450"/>
      <c r="M230" s="450"/>
      <c r="N230" s="450"/>
      <c r="O230" s="439"/>
      <c r="P230" s="451"/>
      <c r="Q230" s="439"/>
    </row>
    <row r="231">
      <c r="A231" s="87"/>
      <c r="B231" s="87"/>
      <c r="C231" s="87"/>
      <c r="D231" s="87"/>
      <c r="E231" s="266"/>
      <c r="F231" s="266"/>
      <c r="G231" s="456" t="s">
        <v>274</v>
      </c>
      <c r="H231" s="469">
        <f>J225+J230</f>
        <v>0.004062652588</v>
      </c>
      <c r="I231" s="434"/>
      <c r="J231" s="470"/>
      <c r="K231" s="434"/>
      <c r="L231" s="442"/>
      <c r="M231" s="442"/>
      <c r="N231" s="442"/>
      <c r="O231" s="434"/>
      <c r="P231" s="443"/>
      <c r="Q231" s="434"/>
    </row>
    <row r="232">
      <c r="A232" s="87"/>
      <c r="B232" s="87"/>
      <c r="C232" s="87"/>
      <c r="D232" s="87"/>
      <c r="E232" s="266"/>
      <c r="F232" s="266"/>
      <c r="G232" s="454"/>
      <c r="H232" s="471"/>
      <c r="I232" s="439"/>
      <c r="J232" s="472"/>
      <c r="K232" s="439"/>
      <c r="L232" s="450"/>
      <c r="M232" s="450"/>
      <c r="N232" s="450"/>
      <c r="O232" s="439"/>
      <c r="P232" s="451"/>
      <c r="Q232" s="439"/>
    </row>
    <row r="233">
      <c r="A233" s="87"/>
      <c r="B233" s="87"/>
      <c r="C233" s="87"/>
      <c r="D233" s="87"/>
      <c r="E233" s="266"/>
      <c r="F233" s="266"/>
      <c r="G233" s="473" t="s">
        <v>280</v>
      </c>
      <c r="H233" s="370" t="s">
        <v>270</v>
      </c>
      <c r="I233" s="371"/>
      <c r="J233" s="371"/>
      <c r="K233" s="371"/>
      <c r="L233" s="446"/>
      <c r="M233" s="446"/>
      <c r="N233" s="446"/>
      <c r="O233" s="371"/>
      <c r="P233" s="447"/>
      <c r="Q233" s="371"/>
    </row>
    <row r="234">
      <c r="A234" s="87"/>
      <c r="B234" s="87"/>
      <c r="C234" s="87"/>
      <c r="D234" s="87"/>
      <c r="E234" s="266"/>
      <c r="F234" s="266"/>
      <c r="G234" s="473" t="s">
        <v>298</v>
      </c>
      <c r="H234" s="474">
        <f>IFS(H233=G211,H217,
H233=G219,H231 ,
TRUE,0)</f>
        <v>0.004062652588</v>
      </c>
      <c r="I234" s="371"/>
      <c r="J234" s="371"/>
      <c r="K234" s="371"/>
      <c r="L234" s="446"/>
      <c r="M234" s="446"/>
      <c r="N234" s="446"/>
      <c r="O234" s="371"/>
      <c r="P234" s="475"/>
      <c r="Q234" s="371"/>
    </row>
    <row r="235">
      <c r="A235" s="87"/>
      <c r="B235" s="87"/>
      <c r="C235" s="87"/>
      <c r="D235" s="87"/>
      <c r="E235" s="258" t="s">
        <v>305</v>
      </c>
      <c r="F235" s="282" t="s">
        <v>249</v>
      </c>
      <c r="G235" s="260"/>
      <c r="H235" s="290" t="s">
        <v>238</v>
      </c>
      <c r="I235" s="290" t="s">
        <v>239</v>
      </c>
      <c r="J235" s="195" t="s">
        <v>40</v>
      </c>
      <c r="K235" s="195" t="s">
        <v>38</v>
      </c>
      <c r="L235" s="195" t="s">
        <v>154</v>
      </c>
      <c r="M235" s="398" t="s">
        <v>145</v>
      </c>
      <c r="N235" s="290" t="s">
        <v>240</v>
      </c>
      <c r="O235" s="291" t="str">
        <f>PARAMS("attn_kv_k_dtype")</f>
        <v>bf16</v>
      </c>
      <c r="P235" s="292"/>
      <c r="Q235" s="291" t="b">
        <v>0</v>
      </c>
    </row>
    <row r="236">
      <c r="A236" s="87"/>
      <c r="B236" s="87"/>
      <c r="C236" s="87"/>
      <c r="D236" s="87"/>
      <c r="E236" s="266"/>
      <c r="F236" s="267"/>
      <c r="G236" s="268"/>
      <c r="H236" s="195" t="s">
        <v>242</v>
      </c>
      <c r="I236" s="290" t="s">
        <v>239</v>
      </c>
      <c r="J236" s="289">
        <f t="shared" ref="J236:M236" si="38">PARAMS(J235)</f>
        <v>1</v>
      </c>
      <c r="K236" s="290">
        <f t="shared" si="38"/>
        <v>1024</v>
      </c>
      <c r="L236" s="290">
        <f t="shared" si="38"/>
        <v>128</v>
      </c>
      <c r="M236" s="290">
        <f t="shared" si="38"/>
        <v>512</v>
      </c>
      <c r="N236" s="290" t="s">
        <v>240</v>
      </c>
      <c r="O236" s="266"/>
      <c r="P236" s="292">
        <f>SIZEOF_IN_MIB(J236:M236, $O235)</f>
        <v>128</v>
      </c>
      <c r="Q236" s="266"/>
    </row>
    <row r="237">
      <c r="A237" s="87"/>
      <c r="B237" s="87"/>
      <c r="C237" s="87"/>
      <c r="D237" s="87"/>
      <c r="E237" s="266"/>
      <c r="F237" s="267"/>
      <c r="G237" s="268"/>
      <c r="H237" s="289" t="s">
        <v>244</v>
      </c>
      <c r="I237" s="289" t="s">
        <v>239</v>
      </c>
      <c r="J237" s="195"/>
      <c r="K237" s="195" t="s">
        <v>143</v>
      </c>
      <c r="L237" s="195"/>
      <c r="M237" s="289"/>
      <c r="N237" s="289" t="s">
        <v>240</v>
      </c>
      <c r="O237" s="266"/>
      <c r="P237" s="292"/>
      <c r="Q237" s="266"/>
    </row>
    <row r="238">
      <c r="A238" s="87"/>
      <c r="B238" s="87"/>
      <c r="C238" s="87"/>
      <c r="D238" s="87"/>
      <c r="E238" s="266"/>
      <c r="F238" s="278"/>
      <c r="G238" s="279"/>
      <c r="H238" s="195" t="s">
        <v>246</v>
      </c>
      <c r="I238" s="289" t="s">
        <v>239</v>
      </c>
      <c r="J238" s="289">
        <f t="shared" ref="J238:M238" si="39">J236/SHARDING(J237)</f>
        <v>1</v>
      </c>
      <c r="K238" s="289">
        <f t="shared" si="39"/>
        <v>64</v>
      </c>
      <c r="L238" s="289">
        <f t="shared" si="39"/>
        <v>128</v>
      </c>
      <c r="M238" s="289">
        <f t="shared" si="39"/>
        <v>512</v>
      </c>
      <c r="N238" s="289" t="s">
        <v>240</v>
      </c>
      <c r="O238" s="277"/>
      <c r="P238" s="292">
        <f>SIZEOF_IN_MIB(J238:M238, $O235)</f>
        <v>8</v>
      </c>
      <c r="Q238" s="277"/>
    </row>
    <row r="239">
      <c r="A239" s="87"/>
      <c r="B239" s="87"/>
      <c r="C239" s="87"/>
      <c r="D239" s="87"/>
      <c r="E239" s="266"/>
      <c r="F239" s="259" t="s">
        <v>253</v>
      </c>
      <c r="G239" s="260"/>
      <c r="H239" s="289" t="s">
        <v>238</v>
      </c>
      <c r="I239" s="289" t="s">
        <v>239</v>
      </c>
      <c r="J239" s="290"/>
      <c r="K239" s="195" t="s">
        <v>40</v>
      </c>
      <c r="L239" s="195" t="s">
        <v>42</v>
      </c>
      <c r="M239" s="398" t="s">
        <v>145</v>
      </c>
      <c r="N239" s="289" t="s">
        <v>240</v>
      </c>
      <c r="O239" s="291" t="str">
        <f>PARAMS("kv_dtype")</f>
        <v>fp8</v>
      </c>
      <c r="P239" s="292"/>
      <c r="Q239" s="291" t="b">
        <v>0</v>
      </c>
    </row>
    <row r="240">
      <c r="E240" s="266"/>
      <c r="F240" s="267"/>
      <c r="G240" s="268"/>
      <c r="H240" s="195" t="s">
        <v>242</v>
      </c>
      <c r="I240" s="289" t="s">
        <v>239</v>
      </c>
      <c r="J240" s="290"/>
      <c r="K240" s="289">
        <f t="shared" ref="K240:M240" si="40">PARAMS(K239)</f>
        <v>1</v>
      </c>
      <c r="L240" s="289">
        <f t="shared" si="40"/>
        <v>1024</v>
      </c>
      <c r="M240" s="289">
        <f t="shared" si="40"/>
        <v>512</v>
      </c>
      <c r="N240" s="289" t="s">
        <v>240</v>
      </c>
      <c r="O240" s="266"/>
      <c r="P240" s="292">
        <f>SIZEOF_IN_MIB(J240:M240, $O239)</f>
        <v>0.5</v>
      </c>
      <c r="Q240" s="266"/>
    </row>
    <row r="241">
      <c r="E241" s="266"/>
      <c r="F241" s="267"/>
      <c r="G241" s="268"/>
      <c r="H241" s="289" t="s">
        <v>244</v>
      </c>
      <c r="I241" s="289" t="s">
        <v>239</v>
      </c>
      <c r="J241" s="290"/>
      <c r="K241" s="195"/>
      <c r="L241" s="195"/>
      <c r="M241" s="289"/>
      <c r="N241" s="289" t="s">
        <v>240</v>
      </c>
      <c r="O241" s="266"/>
      <c r="P241" s="292"/>
      <c r="Q241" s="266"/>
    </row>
    <row r="242">
      <c r="E242" s="266"/>
      <c r="F242" s="278"/>
      <c r="G242" s="279"/>
      <c r="H242" s="274" t="s">
        <v>246</v>
      </c>
      <c r="I242" s="274" t="s">
        <v>239</v>
      </c>
      <c r="J242" s="261"/>
      <c r="K242" s="274">
        <f t="shared" ref="K242:M242" si="41">K240/SHARDING(K241)</f>
        <v>1</v>
      </c>
      <c r="L242" s="274">
        <f t="shared" si="41"/>
        <v>1024</v>
      </c>
      <c r="M242" s="274">
        <f t="shared" si="41"/>
        <v>512</v>
      </c>
      <c r="N242" s="274" t="s">
        <v>240</v>
      </c>
      <c r="O242" s="241"/>
      <c r="P242" s="276">
        <f>SIZEOF_IN_MIB(J242:M242, $O239)</f>
        <v>0.5</v>
      </c>
      <c r="Q242" s="241"/>
    </row>
    <row r="243">
      <c r="E243" s="266"/>
      <c r="F243" s="259" t="s">
        <v>257</v>
      </c>
      <c r="G243" s="260"/>
      <c r="H243" s="271" t="s">
        <v>238</v>
      </c>
      <c r="I243" s="271" t="s">
        <v>239</v>
      </c>
      <c r="J243" s="269" t="s">
        <v>40</v>
      </c>
      <c r="K243" s="269" t="s">
        <v>38</v>
      </c>
      <c r="L243" s="269" t="s">
        <v>42</v>
      </c>
      <c r="M243" s="269" t="s">
        <v>154</v>
      </c>
      <c r="N243" s="271" t="s">
        <v>240</v>
      </c>
      <c r="O243" s="399" t="s">
        <v>82</v>
      </c>
      <c r="P243" s="273"/>
      <c r="Q243" s="399" t="b">
        <v>1</v>
      </c>
    </row>
    <row r="244">
      <c r="E244" s="266"/>
      <c r="F244" s="267"/>
      <c r="G244" s="268"/>
      <c r="H244" s="262" t="s">
        <v>242</v>
      </c>
      <c r="I244" s="274" t="s">
        <v>239</v>
      </c>
      <c r="J244" s="274">
        <f t="shared" ref="J244:M244" si="42">PARAMS(J243)</f>
        <v>1</v>
      </c>
      <c r="K244" s="274">
        <f t="shared" si="42"/>
        <v>1024</v>
      </c>
      <c r="L244" s="274">
        <f t="shared" si="42"/>
        <v>1024</v>
      </c>
      <c r="M244" s="274">
        <f t="shared" si="42"/>
        <v>128</v>
      </c>
      <c r="N244" s="274" t="s">
        <v>240</v>
      </c>
      <c r="O244" s="275"/>
      <c r="P244" s="276">
        <f>SIZEOF_IN_MIB(J244:M244, $O243)</f>
        <v>256</v>
      </c>
      <c r="Q244" s="275"/>
    </row>
    <row r="245">
      <c r="E245" s="266"/>
      <c r="F245" s="267"/>
      <c r="G245" s="268"/>
      <c r="H245" s="271" t="s">
        <v>244</v>
      </c>
      <c r="I245" s="271" t="s">
        <v>239</v>
      </c>
      <c r="J245" s="269"/>
      <c r="K245" s="269" t="s">
        <v>143</v>
      </c>
      <c r="L245" s="269"/>
      <c r="M245" s="271"/>
      <c r="N245" s="271" t="s">
        <v>240</v>
      </c>
      <c r="O245" s="272"/>
      <c r="P245" s="273"/>
      <c r="Q245" s="272"/>
    </row>
    <row r="246">
      <c r="E246" s="266"/>
      <c r="F246" s="278"/>
      <c r="G246" s="279"/>
      <c r="H246" s="274" t="s">
        <v>246</v>
      </c>
      <c r="I246" s="274" t="s">
        <v>239</v>
      </c>
      <c r="J246" s="274">
        <f t="shared" ref="J246:M246" si="43">J244/SHARDING(J245)</f>
        <v>1</v>
      </c>
      <c r="K246" s="274">
        <f t="shared" si="43"/>
        <v>64</v>
      </c>
      <c r="L246" s="274">
        <f t="shared" si="43"/>
        <v>1024</v>
      </c>
      <c r="M246" s="274">
        <f t="shared" si="43"/>
        <v>128</v>
      </c>
      <c r="N246" s="274" t="s">
        <v>240</v>
      </c>
      <c r="O246" s="241"/>
      <c r="P246" s="276">
        <f>SIZEOF_IN_MIB(J246:M246, $O243)</f>
        <v>16</v>
      </c>
      <c r="Q246" s="241"/>
    </row>
    <row r="247">
      <c r="E247" s="266"/>
      <c r="F247" s="400" t="s">
        <v>293</v>
      </c>
      <c r="G247" s="385" t="s">
        <v>45</v>
      </c>
      <c r="H247" s="476"/>
      <c r="I247" s="270"/>
      <c r="J247" s="270"/>
      <c r="K247" s="270"/>
      <c r="L247" s="271"/>
      <c r="M247" s="271"/>
      <c r="N247" s="271"/>
      <c r="O247" s="477"/>
      <c r="P247" s="273"/>
      <c r="Q247" s="477"/>
    </row>
    <row r="248">
      <c r="E248" s="266"/>
      <c r="F248" s="277"/>
      <c r="G248" s="385"/>
      <c r="H248" s="274"/>
      <c r="I248" s="418"/>
      <c r="J248" s="261"/>
      <c r="K248" s="261"/>
      <c r="L248" s="274"/>
      <c r="M248" s="274"/>
      <c r="N248" s="274"/>
      <c r="O248" s="261"/>
      <c r="P248" s="276"/>
      <c r="Q248" s="222"/>
    </row>
    <row r="249">
      <c r="E249" s="266"/>
      <c r="F249" s="384" t="s">
        <v>285</v>
      </c>
      <c r="G249" s="385" t="s">
        <v>286</v>
      </c>
      <c r="H249" s="271" t="str">
        <f>VLOOKUP(O235&amp;","&amp;O239,$T$3:$W$12,4, FALSE)</f>
        <v>bf16</v>
      </c>
      <c r="I249" s="419"/>
      <c r="J249" s="270"/>
      <c r="K249" s="270"/>
      <c r="L249" s="271"/>
      <c r="M249" s="271"/>
      <c r="N249" s="271"/>
      <c r="O249" s="270"/>
      <c r="P249" s="273"/>
      <c r="Q249" s="305"/>
    </row>
    <row r="250">
      <c r="E250" s="266"/>
      <c r="F250" s="266"/>
      <c r="G250" s="381" t="s">
        <v>299</v>
      </c>
      <c r="H250" s="420" t="str">
        <f>CALCULATE_FLOPS(J238:M238,J242:M242,M242,K242,H249)</f>
        <v>#N/A</v>
      </c>
      <c r="I250" s="418"/>
      <c r="J250" s="261"/>
      <c r="K250" s="261"/>
      <c r="L250" s="274"/>
      <c r="M250" s="274"/>
      <c r="N250" s="274"/>
      <c r="O250" s="261"/>
      <c r="P250" s="276"/>
      <c r="Q250" s="222"/>
    </row>
    <row r="251">
      <c r="E251" s="266"/>
      <c r="F251" s="277"/>
      <c r="G251" s="388" t="s">
        <v>288</v>
      </c>
      <c r="H251" s="389" t="str">
        <f>COMPUTE_TIME_MS(H250, H249)</f>
        <v>#N/A</v>
      </c>
      <c r="I251" s="390"/>
      <c r="J251" s="391"/>
      <c r="K251" s="391"/>
      <c r="L251" s="392"/>
      <c r="M251" s="392"/>
      <c r="N251" s="392"/>
      <c r="O251" s="391"/>
      <c r="P251" s="393"/>
      <c r="Q251" s="305"/>
    </row>
    <row r="252">
      <c r="E252" s="266"/>
      <c r="F252" s="384" t="s">
        <v>289</v>
      </c>
      <c r="G252" s="381" t="s">
        <v>290</v>
      </c>
      <c r="H252" s="303">
        <f>IF(Q235,0,P238)+IF(Q239,0,P242)+IF(Q243,0,P246)</f>
        <v>8.5</v>
      </c>
      <c r="I252" s="261"/>
      <c r="J252" s="261"/>
      <c r="K252" s="261"/>
      <c r="L252" s="274"/>
      <c r="M252" s="274"/>
      <c r="N252" s="274"/>
      <c r="O252" s="261"/>
      <c r="P252" s="276"/>
      <c r="Q252" s="222"/>
    </row>
    <row r="253">
      <c r="E253" s="277"/>
      <c r="F253" s="277"/>
      <c r="G253" s="395" t="s">
        <v>291</v>
      </c>
      <c r="H253" s="430">
        <f>HBM_TIME_MS(H252)</f>
        <v>0.00283690405</v>
      </c>
      <c r="I253" s="391"/>
      <c r="J253" s="391"/>
      <c r="K253" s="391"/>
      <c r="L253" s="392"/>
      <c r="M253" s="392"/>
      <c r="N253" s="392"/>
      <c r="O253" s="391"/>
      <c r="P253" s="393"/>
      <c r="Q253" s="305"/>
    </row>
    <row r="254">
      <c r="E254" s="258" t="s">
        <v>307</v>
      </c>
      <c r="F254" s="282" t="s">
        <v>249</v>
      </c>
      <c r="G254" s="260"/>
      <c r="H254" s="290" t="s">
        <v>238</v>
      </c>
      <c r="I254" s="290" t="s">
        <v>239</v>
      </c>
      <c r="J254" s="195" t="s">
        <v>40</v>
      </c>
      <c r="K254" s="195" t="s">
        <v>38</v>
      </c>
      <c r="L254" s="195" t="s">
        <v>154</v>
      </c>
      <c r="M254" s="398" t="s">
        <v>151</v>
      </c>
      <c r="N254" s="290" t="s">
        <v>240</v>
      </c>
      <c r="O254" s="291" t="str">
        <f>PARAMS("attn_kv_k_dtype")</f>
        <v>bf16</v>
      </c>
      <c r="P254" s="292"/>
      <c r="Q254" s="291" t="b">
        <v>0</v>
      </c>
    </row>
    <row r="255">
      <c r="E255" s="266"/>
      <c r="F255" s="267"/>
      <c r="G255" s="268"/>
      <c r="H255" s="195" t="s">
        <v>242</v>
      </c>
      <c r="I255" s="290" t="s">
        <v>239</v>
      </c>
      <c r="J255" s="289">
        <f t="shared" ref="J255:M255" si="44">PARAMS(J254)</f>
        <v>1</v>
      </c>
      <c r="K255" s="290">
        <f t="shared" si="44"/>
        <v>1024</v>
      </c>
      <c r="L255" s="290">
        <f t="shared" si="44"/>
        <v>128</v>
      </c>
      <c r="M255" s="290">
        <f t="shared" si="44"/>
        <v>64</v>
      </c>
      <c r="N255" s="290" t="s">
        <v>240</v>
      </c>
      <c r="O255" s="266"/>
      <c r="P255" s="292">
        <f>SIZEOF_IN_MIB(J255:M255, $O254)</f>
        <v>16</v>
      </c>
      <c r="Q255" s="266"/>
    </row>
    <row r="256">
      <c r="E256" s="266"/>
      <c r="F256" s="267"/>
      <c r="G256" s="268"/>
      <c r="H256" s="289" t="s">
        <v>244</v>
      </c>
      <c r="I256" s="289" t="s">
        <v>239</v>
      </c>
      <c r="J256" s="195"/>
      <c r="K256" s="195" t="s">
        <v>143</v>
      </c>
      <c r="L256" s="195"/>
      <c r="M256" s="289"/>
      <c r="N256" s="289" t="s">
        <v>240</v>
      </c>
      <c r="O256" s="266"/>
      <c r="P256" s="292"/>
      <c r="Q256" s="266"/>
    </row>
    <row r="257">
      <c r="E257" s="266"/>
      <c r="F257" s="278"/>
      <c r="G257" s="279"/>
      <c r="H257" s="195" t="s">
        <v>246</v>
      </c>
      <c r="I257" s="289" t="s">
        <v>239</v>
      </c>
      <c r="J257" s="289">
        <f t="shared" ref="J257:M257" si="45">J255/SHARDING(J256)</f>
        <v>1</v>
      </c>
      <c r="K257" s="289">
        <f t="shared" si="45"/>
        <v>64</v>
      </c>
      <c r="L257" s="289">
        <f t="shared" si="45"/>
        <v>128</v>
      </c>
      <c r="M257" s="289">
        <f t="shared" si="45"/>
        <v>64</v>
      </c>
      <c r="N257" s="289" t="s">
        <v>240</v>
      </c>
      <c r="O257" s="277"/>
      <c r="P257" s="292">
        <f>SIZEOF_IN_MIB(J257:M257, $O254)</f>
        <v>1</v>
      </c>
      <c r="Q257" s="277"/>
    </row>
    <row r="258">
      <c r="E258" s="266"/>
      <c r="F258" s="259" t="s">
        <v>253</v>
      </c>
      <c r="G258" s="260"/>
      <c r="H258" s="289" t="s">
        <v>238</v>
      </c>
      <c r="I258" s="289" t="s">
        <v>239</v>
      </c>
      <c r="J258" s="290"/>
      <c r="K258" s="195" t="s">
        <v>40</v>
      </c>
      <c r="L258" s="195" t="s">
        <v>42</v>
      </c>
      <c r="M258" s="398" t="s">
        <v>151</v>
      </c>
      <c r="N258" s="289" t="s">
        <v>240</v>
      </c>
      <c r="O258" s="291" t="str">
        <f>PARAMS("kv_dtype")</f>
        <v>fp8</v>
      </c>
      <c r="P258" s="292"/>
      <c r="Q258" s="291" t="b">
        <v>0</v>
      </c>
    </row>
    <row r="259">
      <c r="E259" s="266"/>
      <c r="F259" s="267"/>
      <c r="G259" s="268"/>
      <c r="H259" s="195" t="s">
        <v>242</v>
      </c>
      <c r="I259" s="289" t="s">
        <v>239</v>
      </c>
      <c r="J259" s="290"/>
      <c r="K259" s="289">
        <f t="shared" ref="K259:M259" si="46">PARAMS(K258)</f>
        <v>1</v>
      </c>
      <c r="L259" s="289">
        <f t="shared" si="46"/>
        <v>1024</v>
      </c>
      <c r="M259" s="289">
        <f t="shared" si="46"/>
        <v>64</v>
      </c>
      <c r="N259" s="289" t="s">
        <v>240</v>
      </c>
      <c r="O259" s="266"/>
      <c r="P259" s="292">
        <f>SIZEOF_IN_MIB(J259:M259, $O258)</f>
        <v>0.0625</v>
      </c>
      <c r="Q259" s="266"/>
    </row>
    <row r="260">
      <c r="E260" s="266"/>
      <c r="F260" s="267"/>
      <c r="G260" s="268"/>
      <c r="H260" s="289" t="s">
        <v>244</v>
      </c>
      <c r="I260" s="289" t="s">
        <v>239</v>
      </c>
      <c r="J260" s="290"/>
      <c r="K260" s="195"/>
      <c r="L260" s="195"/>
      <c r="M260" s="289"/>
      <c r="N260" s="289" t="s">
        <v>240</v>
      </c>
      <c r="O260" s="266"/>
      <c r="P260" s="292"/>
      <c r="Q260" s="266"/>
    </row>
    <row r="261">
      <c r="E261" s="266"/>
      <c r="F261" s="278"/>
      <c r="G261" s="279"/>
      <c r="H261" s="274" t="s">
        <v>246</v>
      </c>
      <c r="I261" s="274" t="s">
        <v>239</v>
      </c>
      <c r="J261" s="261"/>
      <c r="K261" s="274">
        <f t="shared" ref="K261:M261" si="47">K259/SHARDING(K260)</f>
        <v>1</v>
      </c>
      <c r="L261" s="274">
        <f t="shared" si="47"/>
        <v>1024</v>
      </c>
      <c r="M261" s="274">
        <f t="shared" si="47"/>
        <v>64</v>
      </c>
      <c r="N261" s="274" t="s">
        <v>240</v>
      </c>
      <c r="O261" s="241"/>
      <c r="P261" s="276">
        <f>SIZEOF_IN_MIB(J261:M261, $O258)</f>
        <v>0.0625</v>
      </c>
      <c r="Q261" s="241"/>
    </row>
    <row r="262">
      <c r="E262" s="266"/>
      <c r="F262" s="259" t="s">
        <v>257</v>
      </c>
      <c r="G262" s="260"/>
      <c r="H262" s="271" t="s">
        <v>238</v>
      </c>
      <c r="I262" s="271" t="s">
        <v>239</v>
      </c>
      <c r="J262" s="269" t="s">
        <v>40</v>
      </c>
      <c r="K262" s="269" t="s">
        <v>38</v>
      </c>
      <c r="L262" s="269" t="s">
        <v>42</v>
      </c>
      <c r="M262" s="269" t="s">
        <v>154</v>
      </c>
      <c r="N262" s="271" t="s">
        <v>240</v>
      </c>
      <c r="O262" s="478" t="s">
        <v>82</v>
      </c>
      <c r="P262" s="273"/>
      <c r="Q262" s="399" t="b">
        <v>1</v>
      </c>
    </row>
    <row r="263">
      <c r="E263" s="266"/>
      <c r="F263" s="267"/>
      <c r="G263" s="268"/>
      <c r="H263" s="262" t="s">
        <v>242</v>
      </c>
      <c r="I263" s="274" t="s">
        <v>239</v>
      </c>
      <c r="J263" s="274">
        <f t="shared" ref="J263:M263" si="48">PARAMS(J262)</f>
        <v>1</v>
      </c>
      <c r="K263" s="274">
        <f t="shared" si="48"/>
        <v>1024</v>
      </c>
      <c r="L263" s="274">
        <f t="shared" si="48"/>
        <v>1024</v>
      </c>
      <c r="M263" s="274">
        <f t="shared" si="48"/>
        <v>128</v>
      </c>
      <c r="N263" s="274" t="s">
        <v>240</v>
      </c>
      <c r="O263" s="275"/>
      <c r="P263" s="276">
        <f>SIZEOF_IN_MIB(J263:M263, $O262)</f>
        <v>256</v>
      </c>
      <c r="Q263" s="275"/>
    </row>
    <row r="264">
      <c r="E264" s="266"/>
      <c r="F264" s="267"/>
      <c r="G264" s="268"/>
      <c r="H264" s="271" t="s">
        <v>244</v>
      </c>
      <c r="I264" s="271" t="s">
        <v>239</v>
      </c>
      <c r="J264" s="269"/>
      <c r="K264" s="269" t="s">
        <v>143</v>
      </c>
      <c r="L264" s="269"/>
      <c r="M264" s="271"/>
      <c r="N264" s="271" t="s">
        <v>240</v>
      </c>
      <c r="O264" s="272"/>
      <c r="P264" s="273"/>
      <c r="Q264" s="272"/>
    </row>
    <row r="265">
      <c r="E265" s="266"/>
      <c r="F265" s="278"/>
      <c r="G265" s="279"/>
      <c r="H265" s="274" t="s">
        <v>246</v>
      </c>
      <c r="I265" s="274" t="s">
        <v>239</v>
      </c>
      <c r="J265" s="274">
        <f t="shared" ref="J265:M265" si="49">J263/SHARDING(J264)</f>
        <v>1</v>
      </c>
      <c r="K265" s="274">
        <f t="shared" si="49"/>
        <v>64</v>
      </c>
      <c r="L265" s="274">
        <f t="shared" si="49"/>
        <v>1024</v>
      </c>
      <c r="M265" s="274">
        <f t="shared" si="49"/>
        <v>128</v>
      </c>
      <c r="N265" s="274" t="s">
        <v>240</v>
      </c>
      <c r="O265" s="241"/>
      <c r="P265" s="276">
        <f>SIZEOF_IN_MIB(J265:M265, $O262)</f>
        <v>16</v>
      </c>
      <c r="Q265" s="241"/>
    </row>
    <row r="266">
      <c r="E266" s="266"/>
      <c r="F266" s="400" t="s">
        <v>293</v>
      </c>
      <c r="G266" s="385" t="s">
        <v>45</v>
      </c>
      <c r="H266" s="423"/>
      <c r="I266" s="424"/>
      <c r="J266" s="270"/>
      <c r="K266" s="270"/>
      <c r="L266" s="271"/>
      <c r="M266" s="271"/>
      <c r="N266" s="271"/>
      <c r="O266" s="270"/>
      <c r="P266" s="273"/>
      <c r="Q266" s="305"/>
    </row>
    <row r="267">
      <c r="E267" s="266"/>
      <c r="F267" s="277"/>
      <c r="G267" s="385"/>
      <c r="H267" s="274"/>
      <c r="I267" s="418"/>
      <c r="J267" s="261"/>
      <c r="K267" s="261"/>
      <c r="L267" s="274"/>
      <c r="M267" s="274"/>
      <c r="N267" s="274"/>
      <c r="O267" s="261"/>
      <c r="P267" s="276"/>
      <c r="Q267" s="222"/>
    </row>
    <row r="268">
      <c r="E268" s="266"/>
      <c r="F268" s="384" t="s">
        <v>285</v>
      </c>
      <c r="G268" s="385" t="s">
        <v>286</v>
      </c>
      <c r="H268" s="271" t="str">
        <f>VLOOKUP(O254&amp;","&amp;O258,$T$3:$W$12,4, FALSE)</f>
        <v>bf16</v>
      </c>
      <c r="I268" s="419"/>
      <c r="J268" s="270"/>
      <c r="K268" s="270"/>
      <c r="L268" s="271"/>
      <c r="M268" s="271"/>
      <c r="N268" s="271"/>
      <c r="O268" s="270"/>
      <c r="P268" s="273"/>
      <c r="Q268" s="305"/>
    </row>
    <row r="269">
      <c r="E269" s="266"/>
      <c r="F269" s="266"/>
      <c r="G269" s="381" t="s">
        <v>299</v>
      </c>
      <c r="H269" s="420" t="str">
        <f>CALCULATE_FLOPS(J257:M257,J261:M261,M261,K261,H268)</f>
        <v>#N/A</v>
      </c>
      <c r="I269" s="418"/>
      <c r="J269" s="261"/>
      <c r="K269" s="261"/>
      <c r="L269" s="274"/>
      <c r="M269" s="274"/>
      <c r="N269" s="274"/>
      <c r="O269" s="261"/>
      <c r="P269" s="276"/>
      <c r="Q269" s="222"/>
    </row>
    <row r="270">
      <c r="E270" s="266"/>
      <c r="F270" s="277"/>
      <c r="G270" s="388" t="s">
        <v>288</v>
      </c>
      <c r="H270" s="421" t="str">
        <f>COMPUTE_TIME_MS(H269, H268)</f>
        <v>#N/A</v>
      </c>
      <c r="I270" s="390"/>
      <c r="J270" s="391"/>
      <c r="K270" s="391"/>
      <c r="L270" s="392"/>
      <c r="M270" s="392"/>
      <c r="N270" s="392"/>
      <c r="O270" s="391"/>
      <c r="P270" s="393"/>
      <c r="Q270" s="305"/>
    </row>
    <row r="271">
      <c r="E271" s="266"/>
      <c r="F271" s="384" t="s">
        <v>289</v>
      </c>
      <c r="G271" s="381" t="s">
        <v>290</v>
      </c>
      <c r="H271" s="303">
        <f>IF(Q254,0,P257)+IF(Q258,0,P261)+IF(Q262,0,P265)</f>
        <v>1.0625</v>
      </c>
      <c r="I271" s="261"/>
      <c r="J271" s="261"/>
      <c r="K271" s="261"/>
      <c r="L271" s="274"/>
      <c r="M271" s="274"/>
      <c r="N271" s="274"/>
      <c r="O271" s="261"/>
      <c r="P271" s="276"/>
      <c r="Q271" s="222"/>
    </row>
    <row r="272">
      <c r="E272" s="277"/>
      <c r="F272" s="277"/>
      <c r="G272" s="395" t="s">
        <v>291</v>
      </c>
      <c r="H272" s="430">
        <f>HBM_TIME_MS(H271)</f>
        <v>0.0003546130062</v>
      </c>
      <c r="I272" s="391"/>
      <c r="J272" s="391"/>
      <c r="K272" s="391"/>
      <c r="L272" s="392"/>
      <c r="M272" s="392"/>
      <c r="N272" s="392"/>
      <c r="O272" s="391"/>
      <c r="P272" s="393"/>
      <c r="Q272" s="305"/>
    </row>
    <row r="273">
      <c r="E273" s="258" t="s">
        <v>308</v>
      </c>
      <c r="F273" s="282" t="s">
        <v>249</v>
      </c>
      <c r="G273" s="260"/>
      <c r="H273" s="290" t="s">
        <v>238</v>
      </c>
      <c r="I273" s="290" t="s">
        <v>239</v>
      </c>
      <c r="J273" s="195" t="s">
        <v>40</v>
      </c>
      <c r="K273" s="195" t="s">
        <v>38</v>
      </c>
      <c r="L273" s="398" t="s">
        <v>42</v>
      </c>
      <c r="M273" s="195" t="s">
        <v>154</v>
      </c>
      <c r="N273" s="290" t="s">
        <v>240</v>
      </c>
      <c r="O273" s="291" t="str">
        <f>PARAMS("attn_av_a_dtype")</f>
        <v>bf16</v>
      </c>
      <c r="P273" s="292"/>
      <c r="Q273" s="291" t="b">
        <v>1</v>
      </c>
    </row>
    <row r="274">
      <c r="E274" s="266"/>
      <c r="F274" s="267"/>
      <c r="G274" s="268"/>
      <c r="H274" s="195" t="s">
        <v>242</v>
      </c>
      <c r="I274" s="290" t="s">
        <v>239</v>
      </c>
      <c r="J274" s="289">
        <f t="shared" ref="J274:M274" si="50">PARAMS(J273)</f>
        <v>1</v>
      </c>
      <c r="K274" s="290">
        <f t="shared" si="50"/>
        <v>1024</v>
      </c>
      <c r="L274" s="290">
        <f t="shared" si="50"/>
        <v>1024</v>
      </c>
      <c r="M274" s="290">
        <f t="shared" si="50"/>
        <v>128</v>
      </c>
      <c r="N274" s="290" t="s">
        <v>240</v>
      </c>
      <c r="O274" s="266"/>
      <c r="P274" s="292">
        <f>SIZEOF_IN_MIB(J274:M274, $O273)</f>
        <v>256</v>
      </c>
      <c r="Q274" s="266"/>
    </row>
    <row r="275">
      <c r="E275" s="266"/>
      <c r="F275" s="267"/>
      <c r="G275" s="268"/>
      <c r="H275" s="289" t="s">
        <v>244</v>
      </c>
      <c r="I275" s="289" t="s">
        <v>239</v>
      </c>
      <c r="J275" s="195"/>
      <c r="K275" s="195" t="s">
        <v>143</v>
      </c>
      <c r="L275" s="195"/>
      <c r="M275" s="289"/>
      <c r="N275" s="289" t="s">
        <v>240</v>
      </c>
      <c r="O275" s="266"/>
      <c r="P275" s="292"/>
      <c r="Q275" s="266"/>
    </row>
    <row r="276">
      <c r="E276" s="266"/>
      <c r="F276" s="278"/>
      <c r="G276" s="279"/>
      <c r="H276" s="195" t="s">
        <v>246</v>
      </c>
      <c r="I276" s="289" t="s">
        <v>239</v>
      </c>
      <c r="J276" s="289">
        <f t="shared" ref="J276:M276" si="51">J274/SHARDING(J275)</f>
        <v>1</v>
      </c>
      <c r="K276" s="289">
        <f t="shared" si="51"/>
        <v>64</v>
      </c>
      <c r="L276" s="289">
        <f t="shared" si="51"/>
        <v>1024</v>
      </c>
      <c r="M276" s="289">
        <f t="shared" si="51"/>
        <v>128</v>
      </c>
      <c r="N276" s="289" t="s">
        <v>240</v>
      </c>
      <c r="O276" s="277"/>
      <c r="P276" s="292">
        <f>SIZEOF_IN_MIB(J276:M276, $O273)</f>
        <v>16</v>
      </c>
      <c r="Q276" s="277"/>
    </row>
    <row r="277">
      <c r="E277" s="266"/>
      <c r="F277" s="259" t="s">
        <v>253</v>
      </c>
      <c r="G277" s="260"/>
      <c r="H277" s="289" t="s">
        <v>238</v>
      </c>
      <c r="I277" s="289" t="s">
        <v>239</v>
      </c>
      <c r="J277" s="195" t="s">
        <v>40</v>
      </c>
      <c r="K277" s="195"/>
      <c r="L277" s="398" t="s">
        <v>42</v>
      </c>
      <c r="M277" s="195" t="s">
        <v>145</v>
      </c>
      <c r="N277" s="289" t="s">
        <v>240</v>
      </c>
      <c r="O277" s="291" t="str">
        <f>PARAMS("kv_dtype")</f>
        <v>fp8</v>
      </c>
      <c r="P277" s="292"/>
      <c r="Q277" s="291" t="b">
        <v>1</v>
      </c>
    </row>
    <row r="278">
      <c r="E278" s="266"/>
      <c r="F278" s="267"/>
      <c r="G278" s="268"/>
      <c r="H278" s="195" t="s">
        <v>242</v>
      </c>
      <c r="I278" s="289" t="s">
        <v>239</v>
      </c>
      <c r="J278" s="289">
        <f>PARAMS(J277)</f>
        <v>1</v>
      </c>
      <c r="K278" s="289"/>
      <c r="L278" s="289">
        <f t="shared" ref="L278:M278" si="52">PARAMS(L277)</f>
        <v>1024</v>
      </c>
      <c r="M278" s="289">
        <f t="shared" si="52"/>
        <v>512</v>
      </c>
      <c r="N278" s="289" t="s">
        <v>240</v>
      </c>
      <c r="O278" s="266"/>
      <c r="P278" s="292">
        <f>SIZEOF_IN_MIB(J278:M278, $O277)</f>
        <v>0.5</v>
      </c>
      <c r="Q278" s="266"/>
    </row>
    <row r="279">
      <c r="E279" s="266"/>
      <c r="F279" s="267"/>
      <c r="G279" s="268"/>
      <c r="H279" s="289" t="s">
        <v>244</v>
      </c>
      <c r="I279" s="289" t="s">
        <v>239</v>
      </c>
      <c r="J279" s="195"/>
      <c r="K279" s="290"/>
      <c r="L279" s="289"/>
      <c r="M279" s="289"/>
      <c r="N279" s="289" t="s">
        <v>240</v>
      </c>
      <c r="O279" s="266"/>
      <c r="P279" s="292"/>
      <c r="Q279" s="266"/>
    </row>
    <row r="280">
      <c r="E280" s="266"/>
      <c r="F280" s="278"/>
      <c r="G280" s="279"/>
      <c r="H280" s="274" t="s">
        <v>246</v>
      </c>
      <c r="I280" s="274" t="s">
        <v>239</v>
      </c>
      <c r="J280" s="274">
        <f>J278/SHARDING(J279)</f>
        <v>1</v>
      </c>
      <c r="K280" s="274"/>
      <c r="L280" s="274">
        <f t="shared" ref="L280:M280" si="53">L278/SHARDING(L279)</f>
        <v>1024</v>
      </c>
      <c r="M280" s="274">
        <f t="shared" si="53"/>
        <v>512</v>
      </c>
      <c r="N280" s="274" t="s">
        <v>240</v>
      </c>
      <c r="O280" s="241"/>
      <c r="P280" s="276">
        <f>SIZEOF_IN_MIB(J280:M280, $O277)</f>
        <v>0.5</v>
      </c>
      <c r="Q280" s="241"/>
    </row>
    <row r="281">
      <c r="E281" s="266"/>
      <c r="F281" s="259" t="s">
        <v>257</v>
      </c>
      <c r="G281" s="260"/>
      <c r="H281" s="271" t="s">
        <v>238</v>
      </c>
      <c r="I281" s="271" t="s">
        <v>239</v>
      </c>
      <c r="J281" s="269" t="s">
        <v>40</v>
      </c>
      <c r="K281" s="269" t="s">
        <v>38</v>
      </c>
      <c r="L281" s="269" t="s">
        <v>154</v>
      </c>
      <c r="M281" s="269" t="s">
        <v>145</v>
      </c>
      <c r="N281" s="271" t="s">
        <v>240</v>
      </c>
      <c r="O281" s="478" t="s">
        <v>82</v>
      </c>
      <c r="P281" s="273"/>
      <c r="Q281" s="399" t="b">
        <v>0</v>
      </c>
    </row>
    <row r="282">
      <c r="E282" s="266"/>
      <c r="F282" s="267"/>
      <c r="G282" s="268"/>
      <c r="H282" s="262" t="s">
        <v>242</v>
      </c>
      <c r="I282" s="274" t="s">
        <v>239</v>
      </c>
      <c r="J282" s="274">
        <f t="shared" ref="J282:M282" si="54">PARAMS(J281)</f>
        <v>1</v>
      </c>
      <c r="K282" s="274">
        <f t="shared" si="54"/>
        <v>1024</v>
      </c>
      <c r="L282" s="274">
        <f t="shared" si="54"/>
        <v>128</v>
      </c>
      <c r="M282" s="274">
        <f t="shared" si="54"/>
        <v>512</v>
      </c>
      <c r="N282" s="274" t="s">
        <v>240</v>
      </c>
      <c r="O282" s="275"/>
      <c r="P282" s="276">
        <f>SIZEOF_IN_MIB(J282:M282, $O281)</f>
        <v>128</v>
      </c>
      <c r="Q282" s="275"/>
    </row>
    <row r="283">
      <c r="E283" s="266"/>
      <c r="F283" s="267"/>
      <c r="G283" s="268"/>
      <c r="H283" s="271" t="s">
        <v>244</v>
      </c>
      <c r="I283" s="271" t="s">
        <v>239</v>
      </c>
      <c r="J283" s="269"/>
      <c r="K283" s="269" t="s">
        <v>143</v>
      </c>
      <c r="L283" s="269"/>
      <c r="M283" s="271"/>
      <c r="N283" s="271" t="s">
        <v>240</v>
      </c>
      <c r="O283" s="272"/>
      <c r="P283" s="273"/>
      <c r="Q283" s="272"/>
    </row>
    <row r="284">
      <c r="E284" s="266"/>
      <c r="F284" s="278"/>
      <c r="G284" s="279"/>
      <c r="H284" s="274" t="s">
        <v>246</v>
      </c>
      <c r="I284" s="274" t="s">
        <v>239</v>
      </c>
      <c r="J284" s="274">
        <f t="shared" ref="J284:M284" si="55">J282/SHARDING(J283)</f>
        <v>1</v>
      </c>
      <c r="K284" s="274">
        <f t="shared" si="55"/>
        <v>64</v>
      </c>
      <c r="L284" s="274">
        <f t="shared" si="55"/>
        <v>128</v>
      </c>
      <c r="M284" s="274">
        <f t="shared" si="55"/>
        <v>512</v>
      </c>
      <c r="N284" s="274" t="s">
        <v>240</v>
      </c>
      <c r="O284" s="241"/>
      <c r="P284" s="276">
        <f>SIZEOF_IN_MIB(J284:M284, $O281)</f>
        <v>8</v>
      </c>
      <c r="Q284" s="241"/>
    </row>
    <row r="285">
      <c r="E285" s="266"/>
      <c r="F285" s="400" t="s">
        <v>293</v>
      </c>
      <c r="G285" s="385" t="s">
        <v>45</v>
      </c>
      <c r="H285" s="423"/>
      <c r="I285" s="424"/>
      <c r="J285" s="270"/>
      <c r="K285" s="270"/>
      <c r="L285" s="271"/>
      <c r="M285" s="271"/>
      <c r="N285" s="271"/>
      <c r="O285" s="270"/>
      <c r="P285" s="273"/>
      <c r="Q285" s="305"/>
    </row>
    <row r="286">
      <c r="E286" s="266"/>
      <c r="F286" s="277"/>
      <c r="G286" s="385"/>
      <c r="H286" s="274"/>
      <c r="I286" s="418"/>
      <c r="J286" s="261"/>
      <c r="K286" s="261"/>
      <c r="L286" s="274"/>
      <c r="M286" s="274"/>
      <c r="N286" s="274"/>
      <c r="O286" s="261"/>
      <c r="P286" s="276"/>
      <c r="Q286" s="222"/>
    </row>
    <row r="287">
      <c r="E287" s="266"/>
      <c r="F287" s="384" t="s">
        <v>285</v>
      </c>
      <c r="G287" s="385" t="s">
        <v>286</v>
      </c>
      <c r="H287" s="271" t="str">
        <f>VLOOKUP(O273&amp;","&amp;O277,$T$3:$W$12,4, FALSE)</f>
        <v>bf16</v>
      </c>
      <c r="I287" s="419"/>
      <c r="J287" s="270"/>
      <c r="K287" s="270"/>
      <c r="L287" s="271"/>
      <c r="M287" s="271"/>
      <c r="N287" s="271"/>
      <c r="O287" s="270"/>
      <c r="P287" s="273"/>
      <c r="Q287" s="305"/>
    </row>
    <row r="288">
      <c r="E288" s="266"/>
      <c r="F288" s="266"/>
      <c r="G288" s="381" t="s">
        <v>299</v>
      </c>
      <c r="H288" s="420" t="str">
        <f>CALCULATE_FLOPS(J276:M276,J280:M280,L280,J280,H287)</f>
        <v>#N/A</v>
      </c>
      <c r="I288" s="418"/>
      <c r="J288" s="261"/>
      <c r="K288" s="261"/>
      <c r="L288" s="274"/>
      <c r="M288" s="274"/>
      <c r="N288" s="274"/>
      <c r="O288" s="261"/>
      <c r="P288" s="276"/>
      <c r="Q288" s="222"/>
    </row>
    <row r="289">
      <c r="E289" s="266"/>
      <c r="F289" s="277"/>
      <c r="G289" s="388" t="s">
        <v>288</v>
      </c>
      <c r="H289" s="421" t="str">
        <f>COMPUTE_TIME_MS(H288, H287)</f>
        <v>#N/A</v>
      </c>
      <c r="I289" s="390"/>
      <c r="J289" s="391"/>
      <c r="K289" s="391"/>
      <c r="L289" s="392"/>
      <c r="M289" s="392"/>
      <c r="N289" s="392"/>
      <c r="O289" s="391"/>
      <c r="P289" s="393"/>
      <c r="Q289" s="305"/>
    </row>
    <row r="290">
      <c r="E290" s="266"/>
      <c r="F290" s="384" t="s">
        <v>289</v>
      </c>
      <c r="G290" s="381" t="s">
        <v>290</v>
      </c>
      <c r="H290" s="303">
        <f>IF(Q273,0,P276)+IF(Q277,0,P280)+IF(Q281,0,P284)</f>
        <v>8</v>
      </c>
      <c r="I290" s="261"/>
      <c r="J290" s="261"/>
      <c r="K290" s="261"/>
      <c r="L290" s="274"/>
      <c r="M290" s="274"/>
      <c r="N290" s="274"/>
      <c r="O290" s="261"/>
      <c r="P290" s="276"/>
      <c r="Q290" s="222"/>
    </row>
    <row r="291">
      <c r="E291" s="277"/>
      <c r="F291" s="277"/>
      <c r="G291" s="395" t="s">
        <v>291</v>
      </c>
      <c r="H291" s="479">
        <f>HBM_TIME_MS(H290)</f>
        <v>0.002670027341</v>
      </c>
      <c r="I291" s="391"/>
      <c r="J291" s="391"/>
      <c r="K291" s="391"/>
      <c r="L291" s="392"/>
      <c r="M291" s="392"/>
      <c r="N291" s="392"/>
      <c r="O291" s="391"/>
      <c r="P291" s="393"/>
      <c r="Q291" s="305"/>
    </row>
    <row r="292">
      <c r="E292" s="258" t="s">
        <v>309</v>
      </c>
      <c r="F292" s="282" t="s">
        <v>249</v>
      </c>
      <c r="G292" s="260"/>
      <c r="H292" s="261" t="s">
        <v>238</v>
      </c>
      <c r="I292" s="261" t="s">
        <v>239</v>
      </c>
      <c r="J292" s="262" t="s">
        <v>40</v>
      </c>
      <c r="K292" s="262" t="s">
        <v>38</v>
      </c>
      <c r="L292" s="262" t="s">
        <v>154</v>
      </c>
      <c r="M292" s="425" t="s">
        <v>145</v>
      </c>
      <c r="N292" s="261" t="s">
        <v>240</v>
      </c>
      <c r="O292" s="263" t="str">
        <f>EXTRACT_ACTIVATION_DTYPE(PARAMS("attn_proj_dtype"))</f>
        <v>fp8</v>
      </c>
      <c r="P292" s="276"/>
      <c r="Q292" s="263" t="b">
        <v>0</v>
      </c>
    </row>
    <row r="293">
      <c r="E293" s="266"/>
      <c r="F293" s="267"/>
      <c r="G293" s="268"/>
      <c r="H293" s="269" t="s">
        <v>242</v>
      </c>
      <c r="I293" s="270" t="s">
        <v>239</v>
      </c>
      <c r="J293" s="271">
        <f t="shared" ref="J293:M293" si="56">PARAMS(J292)</f>
        <v>1</v>
      </c>
      <c r="K293" s="270">
        <f t="shared" si="56"/>
        <v>1024</v>
      </c>
      <c r="L293" s="270">
        <f t="shared" si="56"/>
        <v>128</v>
      </c>
      <c r="M293" s="270">
        <f t="shared" si="56"/>
        <v>512</v>
      </c>
      <c r="N293" s="270" t="s">
        <v>240</v>
      </c>
      <c r="O293" s="272"/>
      <c r="P293" s="273">
        <f>SIZEOF_IN_MIB(J293:M293, $O292)</f>
        <v>64</v>
      </c>
      <c r="Q293" s="272"/>
    </row>
    <row r="294">
      <c r="E294" s="266"/>
      <c r="F294" s="267"/>
      <c r="G294" s="268"/>
      <c r="H294" s="274" t="s">
        <v>244</v>
      </c>
      <c r="I294" s="274" t="s">
        <v>239</v>
      </c>
      <c r="J294" s="262"/>
      <c r="K294" s="262" t="s">
        <v>143</v>
      </c>
      <c r="L294" s="262"/>
      <c r="M294" s="274"/>
      <c r="N294" s="274" t="s">
        <v>240</v>
      </c>
      <c r="O294" s="275"/>
      <c r="P294" s="276"/>
      <c r="Q294" s="275"/>
    </row>
    <row r="295">
      <c r="E295" s="266"/>
      <c r="F295" s="278"/>
      <c r="G295" s="279"/>
      <c r="H295" s="269" t="s">
        <v>246</v>
      </c>
      <c r="I295" s="271" t="s">
        <v>239</v>
      </c>
      <c r="J295" s="271">
        <f t="shared" ref="J295:M295" si="57">J293/SHARDING(J294)</f>
        <v>1</v>
      </c>
      <c r="K295" s="271">
        <f t="shared" si="57"/>
        <v>64</v>
      </c>
      <c r="L295" s="271">
        <f t="shared" si="57"/>
        <v>128</v>
      </c>
      <c r="M295" s="271">
        <f t="shared" si="57"/>
        <v>512</v>
      </c>
      <c r="N295" s="271" t="s">
        <v>240</v>
      </c>
      <c r="O295" s="280"/>
      <c r="P295" s="273">
        <f>SIZEOF_IN_MIB(J295:M295, $O292)</f>
        <v>4</v>
      </c>
      <c r="Q295" s="280"/>
    </row>
    <row r="296">
      <c r="E296" s="266"/>
      <c r="F296" s="259" t="s">
        <v>253</v>
      </c>
      <c r="G296" s="260"/>
      <c r="H296" s="274" t="s">
        <v>238</v>
      </c>
      <c r="I296" s="274" t="s">
        <v>239</v>
      </c>
      <c r="J296" s="261"/>
      <c r="K296" s="262" t="s">
        <v>154</v>
      </c>
      <c r="L296" s="262" t="s">
        <v>148</v>
      </c>
      <c r="M296" s="425" t="s">
        <v>145</v>
      </c>
      <c r="N296" s="274" t="s">
        <v>240</v>
      </c>
      <c r="O296" s="263" t="str">
        <f>EXTRACT_WEIGHT_DTYPE(PARAMS("attn_proj_dtype"))</f>
        <v>fp8</v>
      </c>
      <c r="P296" s="276"/>
      <c r="Q296" s="263" t="b">
        <v>0</v>
      </c>
    </row>
    <row r="297">
      <c r="E297" s="266"/>
      <c r="F297" s="267"/>
      <c r="G297" s="268"/>
      <c r="H297" s="269" t="s">
        <v>242</v>
      </c>
      <c r="I297" s="271" t="s">
        <v>239</v>
      </c>
      <c r="J297" s="270"/>
      <c r="K297" s="271">
        <f t="shared" ref="K297:M297" si="58">PARAMS(K296)</f>
        <v>128</v>
      </c>
      <c r="L297" s="271">
        <f t="shared" si="58"/>
        <v>128</v>
      </c>
      <c r="M297" s="271">
        <f t="shared" si="58"/>
        <v>512</v>
      </c>
      <c r="N297" s="271" t="s">
        <v>240</v>
      </c>
      <c r="O297" s="272"/>
      <c r="P297" s="273">
        <f>SIZEOF_IN_MIB(J297:M297, $O296)</f>
        <v>8</v>
      </c>
      <c r="Q297" s="272"/>
    </row>
    <row r="298">
      <c r="E298" s="266"/>
      <c r="F298" s="267"/>
      <c r="G298" s="268"/>
      <c r="H298" s="274" t="s">
        <v>244</v>
      </c>
      <c r="I298" s="274" t="s">
        <v>239</v>
      </c>
      <c r="J298" s="261"/>
      <c r="K298" s="261"/>
      <c r="L298" s="274"/>
      <c r="M298" s="274"/>
      <c r="N298" s="274" t="s">
        <v>240</v>
      </c>
      <c r="O298" s="275"/>
      <c r="P298" s="276"/>
      <c r="Q298" s="275"/>
    </row>
    <row r="299">
      <c r="E299" s="266"/>
      <c r="F299" s="278"/>
      <c r="G299" s="279"/>
      <c r="H299" s="271" t="s">
        <v>246</v>
      </c>
      <c r="I299" s="271" t="s">
        <v>239</v>
      </c>
      <c r="J299" s="270"/>
      <c r="K299" s="271">
        <f t="shared" ref="K299:M299" si="59">K297/SHARDING(K298)</f>
        <v>128</v>
      </c>
      <c r="L299" s="271">
        <f t="shared" si="59"/>
        <v>128</v>
      </c>
      <c r="M299" s="271">
        <f t="shared" si="59"/>
        <v>512</v>
      </c>
      <c r="N299" s="271" t="s">
        <v>240</v>
      </c>
      <c r="O299" s="280"/>
      <c r="P299" s="273">
        <f>SIZEOF_IN_MIB(J299:M299, $O296)</f>
        <v>8</v>
      </c>
      <c r="Q299" s="280"/>
    </row>
    <row r="300">
      <c r="E300" s="266"/>
      <c r="F300" s="259" t="s">
        <v>257</v>
      </c>
      <c r="G300" s="260"/>
      <c r="H300" s="274" t="s">
        <v>238</v>
      </c>
      <c r="I300" s="274" t="s">
        <v>239</v>
      </c>
      <c r="J300" s="262" t="s">
        <v>40</v>
      </c>
      <c r="K300" s="262" t="s">
        <v>38</v>
      </c>
      <c r="L300" s="262" t="s">
        <v>154</v>
      </c>
      <c r="M300" s="262" t="s">
        <v>148</v>
      </c>
      <c r="N300" s="274" t="s">
        <v>240</v>
      </c>
      <c r="O300" s="263" t="s">
        <v>82</v>
      </c>
      <c r="P300" s="276"/>
      <c r="Q300" s="263" t="b">
        <v>0</v>
      </c>
    </row>
    <row r="301">
      <c r="E301" s="266"/>
      <c r="F301" s="267"/>
      <c r="G301" s="268"/>
      <c r="H301" s="269" t="s">
        <v>242</v>
      </c>
      <c r="I301" s="271" t="s">
        <v>239</v>
      </c>
      <c r="J301" s="271">
        <f t="shared" ref="J301:M301" si="60">PARAMS(J300)</f>
        <v>1</v>
      </c>
      <c r="K301" s="271">
        <f t="shared" si="60"/>
        <v>1024</v>
      </c>
      <c r="L301" s="271">
        <f t="shared" si="60"/>
        <v>128</v>
      </c>
      <c r="M301" s="271">
        <f t="shared" si="60"/>
        <v>128</v>
      </c>
      <c r="N301" s="271" t="s">
        <v>240</v>
      </c>
      <c r="O301" s="272"/>
      <c r="P301" s="273">
        <f>SIZEOF_IN_MIB(J301:M301, $O300)</f>
        <v>32</v>
      </c>
      <c r="Q301" s="272"/>
    </row>
    <row r="302">
      <c r="E302" s="266"/>
      <c r="F302" s="267"/>
      <c r="G302" s="268"/>
      <c r="H302" s="274" t="s">
        <v>244</v>
      </c>
      <c r="I302" s="274" t="s">
        <v>239</v>
      </c>
      <c r="J302" s="262"/>
      <c r="K302" s="262" t="s">
        <v>143</v>
      </c>
      <c r="L302" s="262"/>
      <c r="M302" s="274"/>
      <c r="N302" s="274" t="s">
        <v>240</v>
      </c>
      <c r="O302" s="275"/>
      <c r="P302" s="276"/>
      <c r="Q302" s="275"/>
    </row>
    <row r="303">
      <c r="E303" s="266"/>
      <c r="F303" s="278"/>
      <c r="G303" s="279"/>
      <c r="H303" s="271" t="s">
        <v>246</v>
      </c>
      <c r="I303" s="271" t="s">
        <v>239</v>
      </c>
      <c r="J303" s="271">
        <f t="shared" ref="J303:M303" si="61">J301/SHARDING(J302)</f>
        <v>1</v>
      </c>
      <c r="K303" s="271">
        <f t="shared" si="61"/>
        <v>64</v>
      </c>
      <c r="L303" s="271">
        <f t="shared" si="61"/>
        <v>128</v>
      </c>
      <c r="M303" s="271">
        <f t="shared" si="61"/>
        <v>128</v>
      </c>
      <c r="N303" s="271" t="s">
        <v>240</v>
      </c>
      <c r="O303" s="280"/>
      <c r="P303" s="273">
        <f>SIZEOF_IN_MIB(J303:M303, $O300)</f>
        <v>2</v>
      </c>
      <c r="Q303" s="280"/>
    </row>
    <row r="304">
      <c r="E304" s="266"/>
      <c r="F304" s="400" t="s">
        <v>293</v>
      </c>
      <c r="G304" s="385" t="s">
        <v>45</v>
      </c>
      <c r="H304" s="480"/>
      <c r="I304" s="481"/>
      <c r="J304" s="261"/>
      <c r="K304" s="261"/>
      <c r="L304" s="274"/>
      <c r="M304" s="274"/>
      <c r="N304" s="274"/>
      <c r="O304" s="261"/>
      <c r="P304" s="276"/>
      <c r="Q304" s="222"/>
    </row>
    <row r="305">
      <c r="E305" s="266"/>
      <c r="F305" s="277"/>
      <c r="G305" s="385"/>
      <c r="H305" s="271"/>
      <c r="I305" s="419"/>
      <c r="J305" s="270"/>
      <c r="K305" s="270"/>
      <c r="L305" s="271"/>
      <c r="M305" s="271"/>
      <c r="N305" s="271"/>
      <c r="O305" s="270"/>
      <c r="P305" s="273"/>
      <c r="Q305" s="305"/>
    </row>
    <row r="306">
      <c r="E306" s="266"/>
      <c r="F306" s="384" t="s">
        <v>285</v>
      </c>
      <c r="G306" s="385" t="s">
        <v>286</v>
      </c>
      <c r="H306" s="274" t="str">
        <f>VLOOKUP(O292&amp;","&amp;O296,$T$3:$W$12,4, FALSE)</f>
        <v>fp8</v>
      </c>
      <c r="I306" s="418"/>
      <c r="J306" s="261"/>
      <c r="K306" s="261"/>
      <c r="L306" s="274"/>
      <c r="M306" s="274"/>
      <c r="N306" s="274"/>
      <c r="O306" s="261"/>
      <c r="P306" s="276"/>
      <c r="Q306" s="222"/>
    </row>
    <row r="307">
      <c r="E307" s="266"/>
      <c r="F307" s="266"/>
      <c r="G307" s="381" t="s">
        <v>299</v>
      </c>
      <c r="H307" s="482" t="str">
        <f>CALCULATE_FLOPS(J295:M295,J299:M299,M299,K299,H306)</f>
        <v>#N/A</v>
      </c>
      <c r="I307" s="419"/>
      <c r="J307" s="270"/>
      <c r="K307" s="270"/>
      <c r="L307" s="271"/>
      <c r="M307" s="271"/>
      <c r="N307" s="271"/>
      <c r="O307" s="270"/>
      <c r="P307" s="273"/>
      <c r="Q307" s="305"/>
    </row>
    <row r="308">
      <c r="E308" s="266"/>
      <c r="F308" s="277"/>
      <c r="G308" s="388" t="s">
        <v>288</v>
      </c>
      <c r="H308" s="421" t="str">
        <f>COMPUTE_TIME_MS(H307, H306)</f>
        <v>#N/A</v>
      </c>
      <c r="I308" s="390"/>
      <c r="J308" s="391"/>
      <c r="K308" s="391"/>
      <c r="L308" s="392"/>
      <c r="M308" s="392"/>
      <c r="N308" s="392"/>
      <c r="O308" s="391"/>
      <c r="P308" s="393"/>
      <c r="Q308" s="222"/>
    </row>
    <row r="309">
      <c r="E309" s="266"/>
      <c r="F309" s="384" t="s">
        <v>289</v>
      </c>
      <c r="G309" s="381" t="s">
        <v>290</v>
      </c>
      <c r="H309" s="440">
        <f>IF(Q292,0,P295)+IF(Q296,0,P299)+IF(Q300,0,P303)</f>
        <v>14</v>
      </c>
      <c r="I309" s="270"/>
      <c r="J309" s="270"/>
      <c r="K309" s="270"/>
      <c r="L309" s="271"/>
      <c r="M309" s="271"/>
      <c r="N309" s="271"/>
      <c r="O309" s="270"/>
      <c r="P309" s="273"/>
      <c r="Q309" s="305"/>
    </row>
    <row r="310">
      <c r="E310" s="277"/>
      <c r="F310" s="277"/>
      <c r="G310" s="395" t="s">
        <v>291</v>
      </c>
      <c r="H310" s="430">
        <f>HBM_TIME_MS(H309)</f>
        <v>0.004672547847</v>
      </c>
      <c r="I310" s="391"/>
      <c r="J310" s="391"/>
      <c r="K310" s="391"/>
      <c r="L310" s="392"/>
      <c r="M310" s="392"/>
      <c r="N310" s="392"/>
      <c r="O310" s="391"/>
      <c r="P310" s="393"/>
      <c r="Q310" s="222"/>
    </row>
    <row r="311">
      <c r="E311" s="258" t="s">
        <v>310</v>
      </c>
      <c r="F311" s="483" t="s">
        <v>311</v>
      </c>
      <c r="G311" s="350"/>
      <c r="H311" s="484" t="s">
        <v>312</v>
      </c>
      <c r="I311" s="374"/>
      <c r="J311" s="485"/>
      <c r="K311" s="485"/>
      <c r="L311" s="485"/>
      <c r="M311" s="372"/>
      <c r="N311" s="374"/>
      <c r="O311" s="485"/>
      <c r="P311" s="377"/>
      <c r="Q311" s="485"/>
    </row>
    <row r="312">
      <c r="E312" s="266"/>
      <c r="F312" s="259" t="s">
        <v>259</v>
      </c>
      <c r="G312" s="260"/>
      <c r="H312" s="261" t="s">
        <v>238</v>
      </c>
      <c r="I312" s="261" t="s">
        <v>239</v>
      </c>
      <c r="J312" s="262" t="s">
        <v>40</v>
      </c>
      <c r="K312" s="262" t="s">
        <v>38</v>
      </c>
      <c r="L312" s="262" t="s">
        <v>154</v>
      </c>
      <c r="M312" s="425" t="s">
        <v>145</v>
      </c>
      <c r="N312" s="261" t="s">
        <v>240</v>
      </c>
      <c r="O312" s="263" t="str">
        <f>EXTRACT_ACTIVATION_DTYPE(PARAMS("attn_proj_dtype"))</f>
        <v>fp8</v>
      </c>
      <c r="P312" s="276"/>
      <c r="Q312" s="263"/>
    </row>
    <row r="313">
      <c r="E313" s="266"/>
      <c r="F313" s="267"/>
      <c r="G313" s="268"/>
      <c r="H313" s="269" t="s">
        <v>242</v>
      </c>
      <c r="I313" s="270" t="s">
        <v>239</v>
      </c>
      <c r="J313" s="271">
        <f t="shared" ref="J313:M313" si="62">PARAMS(J312)</f>
        <v>1</v>
      </c>
      <c r="K313" s="270">
        <f t="shared" si="62"/>
        <v>1024</v>
      </c>
      <c r="L313" s="270">
        <f t="shared" si="62"/>
        <v>128</v>
      </c>
      <c r="M313" s="270">
        <f t="shared" si="62"/>
        <v>512</v>
      </c>
      <c r="N313" s="270" t="s">
        <v>240</v>
      </c>
      <c r="O313" s="272"/>
      <c r="P313" s="273">
        <f>SIZEOF_IN_MIB(J313:M313, $O312)</f>
        <v>64</v>
      </c>
      <c r="Q313" s="272"/>
    </row>
    <row r="314">
      <c r="E314" s="266"/>
      <c r="F314" s="267"/>
      <c r="G314" s="268"/>
      <c r="H314" s="274" t="s">
        <v>244</v>
      </c>
      <c r="I314" s="274" t="s">
        <v>239</v>
      </c>
      <c r="J314" s="262"/>
      <c r="K314" s="262" t="s">
        <v>143</v>
      </c>
      <c r="L314" s="262"/>
      <c r="M314" s="274"/>
      <c r="N314" s="274" t="s">
        <v>240</v>
      </c>
      <c r="O314" s="275"/>
      <c r="P314" s="276"/>
      <c r="Q314" s="275"/>
    </row>
    <row r="315">
      <c r="E315" s="266"/>
      <c r="F315" s="267"/>
      <c r="G315" s="268"/>
      <c r="H315" s="269" t="s">
        <v>246</v>
      </c>
      <c r="I315" s="271" t="s">
        <v>239</v>
      </c>
      <c r="J315" s="271">
        <f t="shared" ref="J315:M315" si="63">J313/SHARDING(J314)</f>
        <v>1</v>
      </c>
      <c r="K315" s="271">
        <f t="shared" si="63"/>
        <v>64</v>
      </c>
      <c r="L315" s="271">
        <f t="shared" si="63"/>
        <v>128</v>
      </c>
      <c r="M315" s="271">
        <f t="shared" si="63"/>
        <v>512</v>
      </c>
      <c r="N315" s="271" t="s">
        <v>240</v>
      </c>
      <c r="O315" s="280"/>
      <c r="P315" s="273">
        <f>SIZEOF_IN_MIB(J315:M315, $O312)</f>
        <v>4</v>
      </c>
      <c r="Q315" s="280"/>
    </row>
    <row r="316">
      <c r="E316" s="266"/>
      <c r="F316" s="278"/>
      <c r="G316" s="279"/>
      <c r="H316" s="262" t="s">
        <v>262</v>
      </c>
      <c r="I316" s="274"/>
      <c r="J316" s="262" t="s">
        <v>32</v>
      </c>
      <c r="K316" s="262"/>
      <c r="L316" s="262"/>
      <c r="M316" s="425"/>
      <c r="N316" s="274"/>
      <c r="O316" s="262"/>
      <c r="P316" s="276"/>
      <c r="Q316" s="262"/>
    </row>
    <row r="317">
      <c r="E317" s="266"/>
      <c r="F317" s="352" t="s">
        <v>277</v>
      </c>
      <c r="G317" s="486" t="s">
        <v>33</v>
      </c>
      <c r="H317" s="314"/>
      <c r="I317" s="487"/>
      <c r="J317" s="270"/>
      <c r="K317" s="269"/>
      <c r="L317" s="269"/>
      <c r="M317" s="488"/>
      <c r="N317" s="271"/>
      <c r="O317" s="399"/>
      <c r="P317" s="273"/>
      <c r="Q317" s="399"/>
    </row>
    <row r="318">
      <c r="E318" s="266"/>
      <c r="F318" s="358" t="s">
        <v>278</v>
      </c>
      <c r="G318" s="489" t="s">
        <v>264</v>
      </c>
      <c r="H318" s="490">
        <f>HW_SPEC("# of TensorCore per Chip")</f>
        <v>2</v>
      </c>
      <c r="J318" s="261"/>
      <c r="K318" s="274"/>
      <c r="L318" s="274"/>
      <c r="M318" s="274"/>
      <c r="N318" s="274"/>
      <c r="O318" s="275"/>
      <c r="P318" s="276"/>
      <c r="Q318" s="275"/>
    </row>
    <row r="319">
      <c r="E319" s="266"/>
      <c r="F319" s="266"/>
      <c r="G319" s="491" t="s">
        <v>265</v>
      </c>
      <c r="H319" s="321">
        <f>P315*(H318-1)</f>
        <v>4</v>
      </c>
      <c r="J319" s="270"/>
      <c r="K319" s="270"/>
      <c r="L319" s="271"/>
      <c r="M319" s="271"/>
      <c r="N319" s="271"/>
      <c r="O319" s="272"/>
      <c r="P319" s="273"/>
      <c r="Q319" s="272"/>
    </row>
    <row r="320">
      <c r="E320" s="266"/>
      <c r="F320" s="266"/>
      <c r="G320" s="489" t="s">
        <v>266</v>
      </c>
      <c r="H320" s="316">
        <f>H319*H318</f>
        <v>8</v>
      </c>
      <c r="J320" s="261"/>
      <c r="K320" s="274"/>
      <c r="L320" s="274"/>
      <c r="M320" s="274"/>
      <c r="N320" s="274"/>
      <c r="O320" s="241"/>
      <c r="P320" s="276"/>
      <c r="Q320" s="241"/>
    </row>
    <row r="321">
      <c r="E321" s="266"/>
      <c r="F321" s="277"/>
      <c r="G321" s="491" t="s">
        <v>269</v>
      </c>
      <c r="H321" s="492">
        <f>ALL_GATHER_CORE2CORE_TIME_MS(H320)</f>
        <v>0.006510416667</v>
      </c>
      <c r="J321" s="269"/>
      <c r="K321" s="269"/>
      <c r="L321" s="269"/>
      <c r="M321" s="269"/>
      <c r="N321" s="271"/>
      <c r="O321" s="399"/>
      <c r="P321" s="273"/>
      <c r="Q321" s="399"/>
    </row>
    <row r="322">
      <c r="E322" s="266"/>
      <c r="F322" s="413" t="s">
        <v>298</v>
      </c>
      <c r="G322" s="493">
        <f>H321</f>
        <v>0.006510416667</v>
      </c>
      <c r="H322" s="494"/>
      <c r="I322" s="331"/>
      <c r="J322" s="274"/>
      <c r="K322" s="274"/>
      <c r="L322" s="274"/>
      <c r="M322" s="274"/>
      <c r="N322" s="274"/>
      <c r="O322" s="495"/>
      <c r="P322" s="276"/>
      <c r="Q322" s="241"/>
    </row>
    <row r="323">
      <c r="E323" s="266"/>
      <c r="F323" s="496"/>
      <c r="G323" s="497"/>
      <c r="H323" s="498"/>
      <c r="I323" s="391"/>
      <c r="J323" s="391"/>
      <c r="K323" s="391"/>
      <c r="L323" s="392"/>
      <c r="M323" s="392"/>
      <c r="N323" s="392"/>
      <c r="O323" s="499"/>
      <c r="P323" s="393"/>
      <c r="Q323" s="305"/>
    </row>
    <row r="324">
      <c r="E324" s="266"/>
      <c r="F324" s="500" t="s">
        <v>280</v>
      </c>
      <c r="G324" s="501" t="s">
        <v>281</v>
      </c>
      <c r="H324" s="502"/>
      <c r="I324" s="374"/>
      <c r="J324" s="374"/>
      <c r="K324" s="374"/>
      <c r="L324" s="375"/>
      <c r="M324" s="375"/>
      <c r="N324" s="375"/>
      <c r="O324" s="503"/>
      <c r="P324" s="377"/>
      <c r="Q324" s="504"/>
    </row>
    <row r="325">
      <c r="E325" s="277"/>
      <c r="F325" s="500" t="s">
        <v>298</v>
      </c>
      <c r="G325" s="505">
        <f>IF(G324=F311,G322,0)</f>
        <v>0</v>
      </c>
      <c r="H325" s="502"/>
      <c r="I325" s="374"/>
      <c r="J325" s="374"/>
      <c r="K325" s="374"/>
      <c r="L325" s="375"/>
      <c r="M325" s="375"/>
      <c r="N325" s="375"/>
      <c r="O325" s="374"/>
      <c r="P325" s="377"/>
      <c r="Q325" s="504"/>
    </row>
    <row r="326">
      <c r="E326" s="258" t="s">
        <v>313</v>
      </c>
      <c r="F326" s="282" t="s">
        <v>249</v>
      </c>
      <c r="G326" s="260"/>
      <c r="H326" s="261" t="s">
        <v>238</v>
      </c>
      <c r="I326" s="261" t="s">
        <v>239</v>
      </c>
      <c r="J326" s="262" t="s">
        <v>40</v>
      </c>
      <c r="K326" s="262" t="s">
        <v>38</v>
      </c>
      <c r="L326" s="425" t="s">
        <v>154</v>
      </c>
      <c r="M326" s="425" t="s">
        <v>148</v>
      </c>
      <c r="N326" s="261" t="s">
        <v>240</v>
      </c>
      <c r="O326" s="263" t="str">
        <f>EXTRACT_ACTIVATION_DTYPE(PARAMS("attn_proj_dtype"))</f>
        <v>fp8</v>
      </c>
      <c r="P326" s="276"/>
      <c r="Q326" s="263" t="b">
        <v>0</v>
      </c>
    </row>
    <row r="327">
      <c r="E327" s="266"/>
      <c r="F327" s="267"/>
      <c r="G327" s="268"/>
      <c r="H327" s="269" t="s">
        <v>242</v>
      </c>
      <c r="I327" s="270" t="s">
        <v>239</v>
      </c>
      <c r="J327" s="271">
        <f t="shared" ref="J327:M327" si="64">PARAMS(J326)</f>
        <v>1</v>
      </c>
      <c r="K327" s="270">
        <f t="shared" si="64"/>
        <v>1024</v>
      </c>
      <c r="L327" s="270">
        <f t="shared" si="64"/>
        <v>128</v>
      </c>
      <c r="M327" s="270">
        <f t="shared" si="64"/>
        <v>128</v>
      </c>
      <c r="N327" s="270" t="s">
        <v>240</v>
      </c>
      <c r="O327" s="272"/>
      <c r="P327" s="273">
        <f>SIZEOF_IN_MIB(J327:M327, $O326)</f>
        <v>16</v>
      </c>
      <c r="Q327" s="272"/>
    </row>
    <row r="328">
      <c r="E328" s="266"/>
      <c r="F328" s="267"/>
      <c r="G328" s="268"/>
      <c r="H328" s="274" t="s">
        <v>244</v>
      </c>
      <c r="I328" s="274" t="s">
        <v>239</v>
      </c>
      <c r="J328" s="262"/>
      <c r="K328" s="262" t="s">
        <v>143</v>
      </c>
      <c r="L328" s="262"/>
      <c r="M328" s="274"/>
      <c r="N328" s="274" t="s">
        <v>240</v>
      </c>
      <c r="O328" s="275"/>
      <c r="P328" s="276"/>
      <c r="Q328" s="275"/>
    </row>
    <row r="329">
      <c r="E329" s="266"/>
      <c r="F329" s="278"/>
      <c r="G329" s="279"/>
      <c r="H329" s="269" t="s">
        <v>246</v>
      </c>
      <c r="I329" s="271" t="s">
        <v>239</v>
      </c>
      <c r="J329" s="271">
        <f t="shared" ref="J329:M329" si="65">J327/SHARDING(J328)</f>
        <v>1</v>
      </c>
      <c r="K329" s="271">
        <f t="shared" si="65"/>
        <v>64</v>
      </c>
      <c r="L329" s="271">
        <f t="shared" si="65"/>
        <v>128</v>
      </c>
      <c r="M329" s="271">
        <f t="shared" si="65"/>
        <v>128</v>
      </c>
      <c r="N329" s="271" t="s">
        <v>240</v>
      </c>
      <c r="O329" s="280"/>
      <c r="P329" s="273">
        <f>SIZEOF_IN_MIB(J329:M329, $O326)</f>
        <v>1</v>
      </c>
      <c r="Q329" s="280"/>
    </row>
    <row r="330">
      <c r="E330" s="266"/>
      <c r="F330" s="259" t="s">
        <v>253</v>
      </c>
      <c r="G330" s="260"/>
      <c r="H330" s="274" t="s">
        <v>238</v>
      </c>
      <c r="I330" s="274" t="s">
        <v>239</v>
      </c>
      <c r="J330" s="261"/>
      <c r="K330" s="425" t="s">
        <v>154</v>
      </c>
      <c r="L330" s="425" t="s">
        <v>148</v>
      </c>
      <c r="M330" s="262" t="s">
        <v>125</v>
      </c>
      <c r="N330" s="274" t="s">
        <v>240</v>
      </c>
      <c r="O330" s="263" t="str">
        <f>EXTRACT_WEIGHT_DTYPE(PARAMS("attn_proj_dtype"))</f>
        <v>fp8</v>
      </c>
      <c r="P330" s="276"/>
      <c r="Q330" s="263" t="b">
        <v>0</v>
      </c>
    </row>
    <row r="331">
      <c r="E331" s="266"/>
      <c r="F331" s="267"/>
      <c r="G331" s="268"/>
      <c r="H331" s="269" t="s">
        <v>242</v>
      </c>
      <c r="I331" s="271" t="s">
        <v>239</v>
      </c>
      <c r="J331" s="270"/>
      <c r="K331" s="271">
        <f t="shared" ref="K331:M331" si="66">PARAMS(K330)</f>
        <v>128</v>
      </c>
      <c r="L331" s="271">
        <f t="shared" si="66"/>
        <v>128</v>
      </c>
      <c r="M331" s="271">
        <f t="shared" si="66"/>
        <v>7168</v>
      </c>
      <c r="N331" s="271" t="s">
        <v>240</v>
      </c>
      <c r="O331" s="272"/>
      <c r="P331" s="273">
        <f>SIZEOF_IN_MIB(J331:M331, $O330)</f>
        <v>112</v>
      </c>
      <c r="Q331" s="272"/>
    </row>
    <row r="332">
      <c r="E332" s="266"/>
      <c r="F332" s="267"/>
      <c r="G332" s="268"/>
      <c r="H332" s="274" t="s">
        <v>244</v>
      </c>
      <c r="I332" s="274" t="s">
        <v>239</v>
      </c>
      <c r="J332" s="261"/>
      <c r="K332" s="261"/>
      <c r="L332" s="274"/>
      <c r="M332" s="274"/>
      <c r="N332" s="274" t="s">
        <v>240</v>
      </c>
      <c r="O332" s="275"/>
      <c r="P332" s="276"/>
      <c r="Q332" s="275"/>
    </row>
    <row r="333">
      <c r="E333" s="266"/>
      <c r="F333" s="278"/>
      <c r="G333" s="279"/>
      <c r="H333" s="271" t="s">
        <v>246</v>
      </c>
      <c r="I333" s="271" t="s">
        <v>239</v>
      </c>
      <c r="J333" s="270"/>
      <c r="K333" s="271">
        <f t="shared" ref="K333:M333" si="67">K331/SHARDING(K332)</f>
        <v>128</v>
      </c>
      <c r="L333" s="271">
        <f t="shared" si="67"/>
        <v>128</v>
      </c>
      <c r="M333" s="271">
        <f t="shared" si="67"/>
        <v>7168</v>
      </c>
      <c r="N333" s="271" t="s">
        <v>240</v>
      </c>
      <c r="O333" s="280"/>
      <c r="P333" s="273">
        <f>SIZEOF_IN_MIB(J333:M333, $O330)</f>
        <v>112</v>
      </c>
      <c r="Q333" s="280"/>
    </row>
    <row r="334">
      <c r="E334" s="266"/>
      <c r="F334" s="259" t="s">
        <v>257</v>
      </c>
      <c r="G334" s="260"/>
      <c r="H334" s="274" t="s">
        <v>238</v>
      </c>
      <c r="I334" s="274" t="s">
        <v>239</v>
      </c>
      <c r="J334" s="261"/>
      <c r="K334" s="262" t="s">
        <v>40</v>
      </c>
      <c r="L334" s="262" t="s">
        <v>38</v>
      </c>
      <c r="M334" s="262" t="s">
        <v>125</v>
      </c>
      <c r="N334" s="274" t="s">
        <v>240</v>
      </c>
      <c r="O334" s="263" t="s">
        <v>82</v>
      </c>
      <c r="P334" s="276"/>
      <c r="Q334" s="263" t="b">
        <v>0</v>
      </c>
    </row>
    <row r="335">
      <c r="E335" s="266"/>
      <c r="F335" s="267"/>
      <c r="G335" s="268"/>
      <c r="H335" s="269" t="s">
        <v>242</v>
      </c>
      <c r="I335" s="271" t="s">
        <v>239</v>
      </c>
      <c r="J335" s="270"/>
      <c r="K335" s="271">
        <f t="shared" ref="K335:M335" si="68">PARAMS(K334)</f>
        <v>1</v>
      </c>
      <c r="L335" s="271">
        <f t="shared" si="68"/>
        <v>1024</v>
      </c>
      <c r="M335" s="271">
        <f t="shared" si="68"/>
        <v>7168</v>
      </c>
      <c r="N335" s="271" t="s">
        <v>240</v>
      </c>
      <c r="O335" s="272"/>
      <c r="P335" s="273">
        <f>SIZEOF_IN_MIB(K335:M335, $O334)</f>
        <v>14</v>
      </c>
      <c r="Q335" s="272"/>
    </row>
    <row r="336">
      <c r="E336" s="266"/>
      <c r="F336" s="267"/>
      <c r="G336" s="268"/>
      <c r="H336" s="274" t="s">
        <v>244</v>
      </c>
      <c r="I336" s="274" t="s">
        <v>239</v>
      </c>
      <c r="J336" s="261"/>
      <c r="K336" s="262"/>
      <c r="L336" s="262" t="s">
        <v>143</v>
      </c>
      <c r="M336" s="274"/>
      <c r="N336" s="274" t="s">
        <v>240</v>
      </c>
      <c r="O336" s="275"/>
      <c r="P336" s="276"/>
      <c r="Q336" s="275"/>
    </row>
    <row r="337">
      <c r="E337" s="266"/>
      <c r="F337" s="278"/>
      <c r="G337" s="279"/>
      <c r="H337" s="271" t="s">
        <v>246</v>
      </c>
      <c r="I337" s="271" t="s">
        <v>239</v>
      </c>
      <c r="J337" s="271"/>
      <c r="K337" s="271">
        <f t="shared" ref="K337:M337" si="69">K335/SHARDING(K336)</f>
        <v>1</v>
      </c>
      <c r="L337" s="271">
        <f t="shared" si="69"/>
        <v>64</v>
      </c>
      <c r="M337" s="271">
        <f t="shared" si="69"/>
        <v>7168</v>
      </c>
      <c r="N337" s="271" t="s">
        <v>240</v>
      </c>
      <c r="O337" s="280"/>
      <c r="P337" s="273">
        <f>SIZEOF_IN_MIB(K337:M337, $O334)</f>
        <v>0.875</v>
      </c>
      <c r="Q337" s="280"/>
    </row>
    <row r="338">
      <c r="E338" s="266"/>
      <c r="F338" s="400" t="s">
        <v>293</v>
      </c>
      <c r="G338" s="349" t="s">
        <v>314</v>
      </c>
      <c r="H338" s="350"/>
      <c r="I338" s="308"/>
      <c r="J338" s="506" t="s">
        <v>315</v>
      </c>
      <c r="K338" s="308"/>
      <c r="L338" s="309"/>
      <c r="M338" s="309"/>
      <c r="N338" s="309"/>
      <c r="O338" s="308"/>
      <c r="P338" s="310"/>
      <c r="Q338" s="308"/>
    </row>
    <row r="339">
      <c r="E339" s="266"/>
      <c r="F339" s="266"/>
      <c r="G339" s="352" t="s">
        <v>277</v>
      </c>
      <c r="H339" s="507" t="s">
        <v>33</v>
      </c>
      <c r="I339" s="408"/>
      <c r="J339" s="487"/>
      <c r="K339" s="313"/>
      <c r="L339" s="314"/>
      <c r="M339" s="314"/>
      <c r="N339" s="314"/>
      <c r="O339" s="313"/>
      <c r="P339" s="315"/>
      <c r="Q339" s="313"/>
    </row>
    <row r="340">
      <c r="E340" s="266"/>
      <c r="F340" s="266"/>
      <c r="G340" s="358" t="s">
        <v>278</v>
      </c>
      <c r="H340" s="508" t="s">
        <v>316</v>
      </c>
      <c r="I340" s="405"/>
      <c r="J340" s="490">
        <f>SHARDING(H339)</f>
        <v>16</v>
      </c>
      <c r="K340" s="317"/>
      <c r="L340" s="318"/>
      <c r="M340" s="318"/>
      <c r="N340" s="318"/>
      <c r="O340" s="317"/>
      <c r="P340" s="319"/>
      <c r="Q340" s="317"/>
    </row>
    <row r="341">
      <c r="E341" s="266"/>
      <c r="F341" s="266"/>
      <c r="G341" s="266"/>
      <c r="H341" s="407" t="s">
        <v>265</v>
      </c>
      <c r="I341" s="408"/>
      <c r="J341" s="321">
        <f>P329 * (J340-1)</f>
        <v>15</v>
      </c>
      <c r="K341" s="313"/>
      <c r="L341" s="314"/>
      <c r="M341" s="314"/>
      <c r="N341" s="314"/>
      <c r="O341" s="313"/>
      <c r="P341" s="315"/>
      <c r="Q341" s="313"/>
    </row>
    <row r="342">
      <c r="E342" s="266"/>
      <c r="F342" s="266"/>
      <c r="G342" s="266"/>
      <c r="H342" s="411" t="s">
        <v>266</v>
      </c>
      <c r="I342" s="405"/>
      <c r="J342" s="316">
        <f>J341*J340</f>
        <v>240</v>
      </c>
      <c r="K342" s="317"/>
      <c r="L342" s="318"/>
      <c r="M342" s="318"/>
      <c r="N342" s="318"/>
      <c r="O342" s="317"/>
      <c r="P342" s="319"/>
      <c r="Q342" s="317"/>
    </row>
    <row r="343">
      <c r="E343" s="266"/>
      <c r="F343" s="266"/>
      <c r="G343" s="277"/>
      <c r="H343" s="407" t="s">
        <v>269</v>
      </c>
      <c r="I343" s="408"/>
      <c r="J343" s="492">
        <f>ALL_GATHER_CORE2CORE_TIME_MS(J342)</f>
        <v>0.1953125</v>
      </c>
      <c r="K343" s="313"/>
      <c r="L343" s="314"/>
      <c r="M343" s="314"/>
      <c r="N343" s="314"/>
      <c r="O343" s="313"/>
      <c r="P343" s="315"/>
      <c r="Q343" s="313"/>
    </row>
    <row r="344">
      <c r="E344" s="266"/>
      <c r="F344" s="266"/>
      <c r="G344" s="413" t="s">
        <v>298</v>
      </c>
      <c r="H344" s="509">
        <f>J343</f>
        <v>0.1953125</v>
      </c>
      <c r="I344" s="494"/>
      <c r="J344" s="330"/>
      <c r="K344" s="330"/>
      <c r="L344" s="331"/>
      <c r="M344" s="331"/>
      <c r="N344" s="331"/>
      <c r="O344" s="330"/>
      <c r="P344" s="406"/>
      <c r="Q344" s="317"/>
    </row>
    <row r="345">
      <c r="E345" s="266"/>
      <c r="F345" s="266"/>
      <c r="G345" s="385"/>
      <c r="H345" s="271"/>
      <c r="I345" s="419"/>
      <c r="J345" s="270"/>
      <c r="K345" s="270"/>
      <c r="L345" s="271"/>
      <c r="M345" s="271"/>
      <c r="N345" s="271"/>
      <c r="O345" s="270"/>
      <c r="P345" s="510"/>
      <c r="Q345" s="305"/>
    </row>
    <row r="346">
      <c r="E346" s="266"/>
      <c r="F346" s="266"/>
      <c r="G346" s="511" t="s">
        <v>280</v>
      </c>
      <c r="H346" s="512" t="s">
        <v>281</v>
      </c>
      <c r="I346" s="513"/>
      <c r="J346" s="374"/>
      <c r="K346" s="374"/>
      <c r="L346" s="375"/>
      <c r="M346" s="375"/>
      <c r="N346" s="375"/>
      <c r="O346" s="374"/>
      <c r="P346" s="514"/>
      <c r="Q346" s="504"/>
    </row>
    <row r="347">
      <c r="E347" s="266"/>
      <c r="F347" s="277"/>
      <c r="G347" s="511" t="s">
        <v>298</v>
      </c>
      <c r="H347" s="515">
        <f>IF(G338=H346,H344,0)</f>
        <v>0</v>
      </c>
      <c r="I347" s="513"/>
      <c r="J347" s="374"/>
      <c r="K347" s="374"/>
      <c r="L347" s="375"/>
      <c r="M347" s="375"/>
      <c r="N347" s="375"/>
      <c r="O347" s="374"/>
      <c r="P347" s="514"/>
      <c r="Q347" s="504"/>
    </row>
    <row r="348">
      <c r="E348" s="266"/>
      <c r="F348" s="384" t="s">
        <v>285</v>
      </c>
      <c r="G348" s="385" t="s">
        <v>286</v>
      </c>
      <c r="H348" s="274" t="str">
        <f>VLOOKUP(O326&amp;","&amp;O330,$T$3:$W$12,4, FALSE)</f>
        <v>fp8</v>
      </c>
      <c r="I348" s="418"/>
      <c r="J348" s="261"/>
      <c r="K348" s="261"/>
      <c r="L348" s="274"/>
      <c r="M348" s="274"/>
      <c r="N348" s="274"/>
      <c r="O348" s="261"/>
      <c r="P348" s="264"/>
      <c r="Q348" s="222"/>
    </row>
    <row r="349">
      <c r="E349" s="266"/>
      <c r="F349" s="266"/>
      <c r="G349" s="381" t="s">
        <v>299</v>
      </c>
      <c r="H349" s="482" t="str">
        <f>CALCULATE_FLOPS(J329:M329,J333:M333,K333:L333,1,H348)</f>
        <v>#N/A</v>
      </c>
      <c r="I349" s="516" t="s">
        <v>317</v>
      </c>
      <c r="J349" s="270"/>
      <c r="K349" s="270"/>
      <c r="L349" s="271"/>
      <c r="M349" s="271"/>
      <c r="N349" s="271"/>
      <c r="O349" s="270"/>
      <c r="P349" s="510"/>
      <c r="Q349" s="305"/>
    </row>
    <row r="350">
      <c r="E350" s="266"/>
      <c r="F350" s="277"/>
      <c r="G350" s="388" t="s">
        <v>288</v>
      </c>
      <c r="H350" s="517" t="str">
        <f>COMPUTE_TIME_MS(H349, H348)</f>
        <v>#N/A</v>
      </c>
      <c r="I350" s="390"/>
      <c r="J350" s="391"/>
      <c r="K350" s="391"/>
      <c r="L350" s="392"/>
      <c r="M350" s="392"/>
      <c r="N350" s="392"/>
      <c r="O350" s="391"/>
      <c r="P350" s="518"/>
      <c r="Q350" s="222"/>
    </row>
    <row r="351">
      <c r="E351" s="266"/>
      <c r="F351" s="384" t="s">
        <v>289</v>
      </c>
      <c r="G351" s="381" t="s">
        <v>290</v>
      </c>
      <c r="H351" s="440">
        <f>IF(Q326,0,P329)+IF(Q330,0,P333)+IF(Q334,0,P337)</f>
        <v>113.875</v>
      </c>
      <c r="I351" s="270"/>
      <c r="J351" s="270"/>
      <c r="K351" s="270"/>
      <c r="L351" s="271"/>
      <c r="M351" s="271"/>
      <c r="N351" s="271"/>
      <c r="O351" s="270"/>
      <c r="P351" s="510"/>
      <c r="Q351" s="305"/>
    </row>
    <row r="352">
      <c r="E352" s="277"/>
      <c r="F352" s="277"/>
      <c r="G352" s="395" t="s">
        <v>291</v>
      </c>
      <c r="H352" s="479">
        <f>HBM_TIME_MS(H351)</f>
        <v>0.03800617043</v>
      </c>
      <c r="I352" s="391"/>
      <c r="J352" s="391"/>
      <c r="K352" s="391"/>
      <c r="L352" s="392"/>
      <c r="M352" s="392"/>
      <c r="N352" s="392"/>
      <c r="O352" s="391"/>
      <c r="P352" s="518"/>
      <c r="Q352" s="172"/>
    </row>
    <row r="356">
      <c r="E356" s="204" t="s">
        <v>318</v>
      </c>
    </row>
    <row r="357">
      <c r="E357" s="249" t="s">
        <v>229</v>
      </c>
      <c r="F357" s="519" t="s">
        <v>230</v>
      </c>
      <c r="G357" s="251"/>
      <c r="H357" s="520"/>
      <c r="I357" s="250" t="s">
        <v>231</v>
      </c>
      <c r="J357" s="521"/>
      <c r="K357" s="521"/>
      <c r="L357" s="521"/>
      <c r="M357" s="521"/>
      <c r="N357" s="520"/>
      <c r="O357" s="253" t="s">
        <v>232</v>
      </c>
      <c r="P357" s="253" t="s">
        <v>319</v>
      </c>
      <c r="Q357" s="255" t="s">
        <v>234</v>
      </c>
    </row>
    <row r="358">
      <c r="E358" s="258" t="s">
        <v>320</v>
      </c>
      <c r="F358" s="522" t="s">
        <v>293</v>
      </c>
      <c r="G358" s="523" t="s">
        <v>54</v>
      </c>
      <c r="H358" s="524" t="s">
        <v>321</v>
      </c>
      <c r="I358" s="374"/>
      <c r="J358" s="374"/>
      <c r="K358" s="485"/>
      <c r="L358" s="485"/>
      <c r="M358" s="525"/>
      <c r="N358" s="374"/>
      <c r="O358" s="485"/>
      <c r="P358" s="374"/>
      <c r="Q358" s="485"/>
    </row>
    <row r="359">
      <c r="E359" s="266"/>
      <c r="F359" s="266"/>
      <c r="G359" s="297" t="s">
        <v>259</v>
      </c>
      <c r="H359" s="463" t="s">
        <v>238</v>
      </c>
      <c r="I359" s="261" t="s">
        <v>239</v>
      </c>
      <c r="J359" s="261"/>
      <c r="K359" s="262" t="s">
        <v>40</v>
      </c>
      <c r="L359" s="262" t="s">
        <v>159</v>
      </c>
      <c r="M359" s="283" t="s">
        <v>125</v>
      </c>
      <c r="N359" s="261" t="s">
        <v>240</v>
      </c>
      <c r="O359" s="263" t="str">
        <f>PARAMS("expert_dispatch_dtype")</f>
        <v>fp8</v>
      </c>
      <c r="P359" s="261"/>
      <c r="Q359" s="263"/>
    </row>
    <row r="360">
      <c r="E360" s="266"/>
      <c r="F360" s="266"/>
      <c r="G360" s="266"/>
      <c r="H360" s="304" t="s">
        <v>242</v>
      </c>
      <c r="I360" s="270" t="s">
        <v>239</v>
      </c>
      <c r="J360" s="271"/>
      <c r="K360" s="270">
        <f t="shared" ref="K360:M360" si="70">PARAMS(K359)</f>
        <v>1</v>
      </c>
      <c r="L360" s="270">
        <f t="shared" si="70"/>
        <v>8192</v>
      </c>
      <c r="M360" s="270">
        <f t="shared" si="70"/>
        <v>7168</v>
      </c>
      <c r="N360" s="270" t="s">
        <v>240</v>
      </c>
      <c r="O360" s="272"/>
      <c r="P360" s="440">
        <f>SIZEOF_IN_MIB(J360:M360, O359)</f>
        <v>56</v>
      </c>
      <c r="Q360" s="272"/>
    </row>
    <row r="361">
      <c r="E361" s="266"/>
      <c r="F361" s="266"/>
      <c r="G361" s="266"/>
      <c r="H361" s="302" t="s">
        <v>260</v>
      </c>
      <c r="I361" s="274" t="s">
        <v>239</v>
      </c>
      <c r="J361" s="261"/>
      <c r="K361" s="262" t="s">
        <v>143</v>
      </c>
      <c r="L361" s="262"/>
      <c r="M361" s="262"/>
      <c r="N361" s="274" t="s">
        <v>240</v>
      </c>
      <c r="O361" s="275"/>
      <c r="P361" s="303"/>
      <c r="Q361" s="275"/>
    </row>
    <row r="362">
      <c r="E362" s="266"/>
      <c r="F362" s="266"/>
      <c r="G362" s="266"/>
      <c r="H362" s="304" t="s">
        <v>261</v>
      </c>
      <c r="I362" s="271" t="s">
        <v>239</v>
      </c>
      <c r="J362" s="270"/>
      <c r="K362" s="271">
        <f t="shared" ref="K362:M362" si="71">K360/SHARDING(K361)</f>
        <v>0.0625</v>
      </c>
      <c r="L362" s="271">
        <f t="shared" si="71"/>
        <v>8192</v>
      </c>
      <c r="M362" s="271">
        <f t="shared" si="71"/>
        <v>7168</v>
      </c>
      <c r="N362" s="269" t="s">
        <v>240</v>
      </c>
      <c r="O362" s="272"/>
      <c r="P362" s="440"/>
      <c r="Q362" s="272"/>
    </row>
    <row r="363">
      <c r="E363" s="266"/>
      <c r="F363" s="266"/>
      <c r="G363" s="277"/>
      <c r="H363" s="302" t="s">
        <v>262</v>
      </c>
      <c r="I363" s="274" t="s">
        <v>239</v>
      </c>
      <c r="J363" s="261"/>
      <c r="K363" s="262" t="s">
        <v>143</v>
      </c>
      <c r="L363" s="262"/>
      <c r="M363" s="262"/>
      <c r="N363" s="274" t="s">
        <v>240</v>
      </c>
      <c r="O363" s="241"/>
      <c r="P363" s="303">
        <f>SIZEOF_IN_MIB(J362:M362, O359)</f>
        <v>3.5</v>
      </c>
      <c r="Q363" s="241"/>
    </row>
    <row r="364">
      <c r="E364" s="266"/>
      <c r="F364" s="266"/>
      <c r="G364" s="526" t="s">
        <v>564</v>
      </c>
      <c r="H364" s="645">
        <f>P360</f>
        <v>56</v>
      </c>
      <c r="I364" s="305"/>
      <c r="J364" s="305"/>
      <c r="K364" s="305"/>
      <c r="L364" s="305"/>
      <c r="M364" s="305"/>
      <c r="N364" s="305"/>
      <c r="O364" s="305"/>
      <c r="P364" s="528"/>
      <c r="Q364" s="305"/>
    </row>
    <row r="365">
      <c r="E365" s="266"/>
      <c r="F365" s="266"/>
      <c r="G365" s="531" t="s">
        <v>565</v>
      </c>
      <c r="H365" s="799" t="str">
        <f>ALL2ALL_CHIP2CHIP_TIME_MS(H364)</f>
        <v>#N/A</v>
      </c>
      <c r="I365" s="222"/>
      <c r="J365" s="222"/>
      <c r="K365" s="222"/>
      <c r="L365" s="222"/>
      <c r="M365" s="222"/>
      <c r="N365" s="222"/>
      <c r="O365" s="222"/>
      <c r="P365" s="530"/>
      <c r="Q365" s="222"/>
    </row>
    <row r="366">
      <c r="E366" s="266"/>
      <c r="F366" s="266"/>
      <c r="G366" s="533"/>
      <c r="H366" s="449"/>
      <c r="I366" s="271"/>
      <c r="J366" s="270"/>
      <c r="K366" s="269"/>
      <c r="L366" s="488"/>
      <c r="M366" s="269"/>
      <c r="N366" s="271"/>
      <c r="O366" s="269"/>
      <c r="P366" s="440"/>
      <c r="Q366" s="269"/>
    </row>
    <row r="367">
      <c r="E367" s="266"/>
      <c r="F367" s="266"/>
      <c r="G367" s="523" t="s">
        <v>325</v>
      </c>
      <c r="H367" s="535" t="s">
        <v>836</v>
      </c>
      <c r="I367" s="375"/>
      <c r="J367" s="374"/>
      <c r="K367" s="485"/>
      <c r="L367" s="372"/>
      <c r="M367" s="485"/>
      <c r="N367" s="375"/>
      <c r="O367" s="485"/>
      <c r="P367" s="536"/>
      <c r="Q367" s="485"/>
    </row>
    <row r="368">
      <c r="E368" s="266"/>
      <c r="F368" s="266"/>
      <c r="G368" s="297" t="s">
        <v>259</v>
      </c>
      <c r="H368" s="449" t="s">
        <v>238</v>
      </c>
      <c r="I368" s="271" t="s">
        <v>239</v>
      </c>
      <c r="J368" s="270"/>
      <c r="K368" s="269" t="s">
        <v>40</v>
      </c>
      <c r="L368" s="488" t="s">
        <v>38</v>
      </c>
      <c r="M368" s="269" t="s">
        <v>125</v>
      </c>
      <c r="N368" s="271" t="s">
        <v>240</v>
      </c>
      <c r="O368" s="399" t="str">
        <f>PARAMS("expert_dispatch_dtype")</f>
        <v>fp8</v>
      </c>
      <c r="P368" s="440"/>
      <c r="Q368" s="399"/>
    </row>
    <row r="369">
      <c r="E369" s="266"/>
      <c r="F369" s="266"/>
      <c r="G369" s="266"/>
      <c r="H369" s="302" t="s">
        <v>242</v>
      </c>
      <c r="I369" s="274" t="s">
        <v>239</v>
      </c>
      <c r="J369" s="261"/>
      <c r="K369" s="274">
        <f t="shared" ref="K369:M369" si="72">PARAMS(K368)</f>
        <v>1</v>
      </c>
      <c r="L369" s="274">
        <f t="shared" si="72"/>
        <v>1024</v>
      </c>
      <c r="M369" s="274">
        <f t="shared" si="72"/>
        <v>7168</v>
      </c>
      <c r="N369" s="274" t="s">
        <v>240</v>
      </c>
      <c r="O369" s="275"/>
      <c r="P369" s="303">
        <f>SIZEOF_IN_MIB(J369:M369, O368)</f>
        <v>7</v>
      </c>
      <c r="Q369" s="275"/>
    </row>
    <row r="370">
      <c r="E370" s="266"/>
      <c r="F370" s="266"/>
      <c r="G370" s="266"/>
      <c r="H370" s="304" t="s">
        <v>260</v>
      </c>
      <c r="I370" s="271" t="s">
        <v>239</v>
      </c>
      <c r="J370" s="270"/>
      <c r="K370" s="269" t="s">
        <v>143</v>
      </c>
      <c r="L370" s="269"/>
      <c r="M370" s="269"/>
      <c r="N370" s="271" t="s">
        <v>240</v>
      </c>
      <c r="O370" s="272"/>
      <c r="P370" s="440"/>
      <c r="Q370" s="272"/>
    </row>
    <row r="371">
      <c r="E371" s="266"/>
      <c r="F371" s="266"/>
      <c r="G371" s="266"/>
      <c r="H371" s="534" t="s">
        <v>246</v>
      </c>
      <c r="I371" s="274" t="s">
        <v>239</v>
      </c>
      <c r="J371" s="261"/>
      <c r="K371" s="274">
        <f t="shared" ref="K371:M371" si="73">K369/SHARDING(K370)</f>
        <v>0.0625</v>
      </c>
      <c r="L371" s="274">
        <f t="shared" si="73"/>
        <v>1024</v>
      </c>
      <c r="M371" s="274">
        <f t="shared" si="73"/>
        <v>7168</v>
      </c>
      <c r="N371" s="274" t="s">
        <v>240</v>
      </c>
      <c r="O371" s="275"/>
      <c r="P371" s="303">
        <f>SIZEOF_IN_MIB(J371:M371, O368)</f>
        <v>0.4375</v>
      </c>
      <c r="Q371" s="241"/>
    </row>
    <row r="372">
      <c r="E372" s="266"/>
      <c r="F372" s="266"/>
      <c r="G372" s="277"/>
      <c r="H372" s="542" t="s">
        <v>262</v>
      </c>
      <c r="I372" s="271" t="s">
        <v>239</v>
      </c>
      <c r="J372" s="305"/>
      <c r="K372" s="305"/>
      <c r="L372" s="305"/>
      <c r="M372" s="269"/>
      <c r="N372" s="271" t="s">
        <v>240</v>
      </c>
      <c r="O372" s="280"/>
      <c r="P372" s="528"/>
      <c r="Q372" s="305"/>
    </row>
    <row r="373">
      <c r="E373" s="266"/>
      <c r="F373" s="266"/>
      <c r="G373" s="311" t="s">
        <v>264</v>
      </c>
      <c r="H373" s="800">
        <f>SHARDING(K370)*SHARDING(L370)</f>
        <v>16</v>
      </c>
      <c r="I373" s="222"/>
      <c r="J373" s="222"/>
      <c r="K373" s="222"/>
      <c r="L373" s="222"/>
      <c r="M373" s="222"/>
      <c r="N373" s="222"/>
      <c r="O373" s="222"/>
      <c r="P373" s="530"/>
      <c r="Q373" s="222"/>
    </row>
    <row r="374">
      <c r="E374" s="266"/>
      <c r="F374" s="266"/>
      <c r="G374" s="311" t="s">
        <v>265</v>
      </c>
      <c r="H374" s="321">
        <f>P371 * (H373-1)</f>
        <v>6.5625</v>
      </c>
      <c r="I374" s="305"/>
      <c r="J374" s="305"/>
      <c r="K374" s="305"/>
      <c r="L374" s="305"/>
      <c r="M374" s="305"/>
      <c r="N374" s="305"/>
      <c r="O374" s="305"/>
      <c r="P374" s="528"/>
      <c r="Q374" s="305"/>
    </row>
    <row r="375">
      <c r="E375" s="266"/>
      <c r="F375" s="266"/>
      <c r="G375" s="320" t="s">
        <v>266</v>
      </c>
      <c r="H375" s="316">
        <f>H374*H373</f>
        <v>105</v>
      </c>
      <c r="I375" s="274"/>
      <c r="J375" s="261"/>
      <c r="K375" s="261"/>
      <c r="L375" s="262"/>
      <c r="M375" s="274"/>
      <c r="N375" s="274"/>
      <c r="O375" s="262"/>
      <c r="P375" s="303"/>
      <c r="Q375" s="262"/>
    </row>
    <row r="376">
      <c r="E376" s="266"/>
      <c r="F376" s="266"/>
      <c r="G376" s="322" t="s">
        <v>267</v>
      </c>
      <c r="H376" s="859" t="str">
        <f>IFS(H373=8,12,
H373=4,4,
H373=2,1,
H373=1,0,
TRUE,NA())</f>
        <v>#N/A</v>
      </c>
      <c r="I376" s="271"/>
      <c r="J376" s="270"/>
      <c r="K376" s="270"/>
      <c r="L376" s="269"/>
      <c r="M376" s="271"/>
      <c r="N376" s="271"/>
      <c r="O376" s="269"/>
      <c r="P376" s="440"/>
      <c r="Q376" s="269"/>
    </row>
    <row r="377">
      <c r="E377" s="266"/>
      <c r="F377" s="266"/>
      <c r="G377" s="198" t="s">
        <v>268</v>
      </c>
      <c r="H377" s="217">
        <v>1.0</v>
      </c>
      <c r="I377" s="274"/>
      <c r="J377" s="261"/>
      <c r="K377" s="261"/>
      <c r="L377" s="262"/>
      <c r="M377" s="274"/>
      <c r="N377" s="274"/>
      <c r="O377" s="262"/>
      <c r="P377" s="303"/>
      <c r="Q377" s="262"/>
    </row>
    <row r="378">
      <c r="E378" s="266"/>
      <c r="F378" s="266"/>
      <c r="G378" s="328" t="s">
        <v>269</v>
      </c>
      <c r="H378" s="540" t="str">
        <f>ALL_GATHER_CHIP2CHIP_TIME_MS2(H375 * H377, H376)</f>
        <v>#N/A</v>
      </c>
      <c r="I378" s="271"/>
      <c r="J378" s="270"/>
      <c r="K378" s="270"/>
      <c r="L378" s="269"/>
      <c r="M378" s="271"/>
      <c r="N378" s="271"/>
      <c r="O378" s="269"/>
      <c r="P378" s="440"/>
      <c r="Q378" s="269"/>
    </row>
    <row r="379">
      <c r="E379" s="266"/>
      <c r="F379" s="266"/>
      <c r="G379" s="533"/>
      <c r="H379" s="534"/>
      <c r="I379" s="274"/>
      <c r="J379" s="261"/>
      <c r="K379" s="262"/>
      <c r="L379" s="425"/>
      <c r="M379" s="262"/>
      <c r="N379" s="274"/>
      <c r="O379" s="262"/>
      <c r="P379" s="303"/>
      <c r="Q379" s="262"/>
    </row>
    <row r="380">
      <c r="E380" s="266"/>
      <c r="F380" s="266"/>
      <c r="G380" s="523" t="s">
        <v>53</v>
      </c>
      <c r="H380" s="524" t="s">
        <v>328</v>
      </c>
      <c r="I380" s="375"/>
      <c r="J380" s="374"/>
      <c r="K380" s="485"/>
      <c r="L380" s="372"/>
      <c r="M380" s="485"/>
      <c r="N380" s="375"/>
      <c r="O380" s="485"/>
      <c r="P380" s="536"/>
      <c r="Q380" s="485"/>
    </row>
    <row r="381">
      <c r="E381" s="266"/>
      <c r="F381" s="266"/>
      <c r="G381" s="541" t="s">
        <v>259</v>
      </c>
      <c r="H381" s="534" t="s">
        <v>238</v>
      </c>
      <c r="I381" s="274" t="s">
        <v>239</v>
      </c>
      <c r="J381" s="261"/>
      <c r="K381" s="262" t="s">
        <v>40</v>
      </c>
      <c r="L381" s="425" t="s">
        <v>38</v>
      </c>
      <c r="M381" s="262" t="s">
        <v>125</v>
      </c>
      <c r="N381" s="274" t="s">
        <v>240</v>
      </c>
      <c r="O381" s="263" t="str">
        <f>PARAMS("expert_dispatch_dtype")</f>
        <v>fp8</v>
      </c>
      <c r="P381" s="303"/>
      <c r="Q381" s="262"/>
    </row>
    <row r="382">
      <c r="E382" s="266"/>
      <c r="F382" s="266"/>
      <c r="G382" s="266"/>
      <c r="H382" s="304" t="s">
        <v>242</v>
      </c>
      <c r="I382" s="271" t="s">
        <v>239</v>
      </c>
      <c r="J382" s="270"/>
      <c r="K382" s="271">
        <f t="shared" ref="K382:M382" si="74">PARAMS(K381)</f>
        <v>1</v>
      </c>
      <c r="L382" s="271">
        <f t="shared" si="74"/>
        <v>1024</v>
      </c>
      <c r="M382" s="271">
        <f t="shared" si="74"/>
        <v>7168</v>
      </c>
      <c r="N382" s="271" t="s">
        <v>240</v>
      </c>
      <c r="O382" s="272"/>
      <c r="P382" s="440">
        <f>SIZEOF_IN_MIB(J382:M382, O381)</f>
        <v>7</v>
      </c>
      <c r="Q382" s="269"/>
    </row>
    <row r="383">
      <c r="E383" s="266"/>
      <c r="F383" s="266"/>
      <c r="G383" s="266"/>
      <c r="H383" s="302" t="s">
        <v>260</v>
      </c>
      <c r="I383" s="274" t="s">
        <v>239</v>
      </c>
      <c r="J383" s="261"/>
      <c r="K383" s="262"/>
      <c r="L383" s="262" t="s">
        <v>143</v>
      </c>
      <c r="M383" s="262"/>
      <c r="N383" s="274" t="s">
        <v>240</v>
      </c>
      <c r="O383" s="275"/>
      <c r="P383" s="303"/>
      <c r="Q383" s="262"/>
    </row>
    <row r="384">
      <c r="E384" s="266"/>
      <c r="F384" s="266"/>
      <c r="G384" s="266"/>
      <c r="H384" s="304" t="s">
        <v>261</v>
      </c>
      <c r="I384" s="271" t="s">
        <v>239</v>
      </c>
      <c r="J384" s="270"/>
      <c r="K384" s="271">
        <f t="shared" ref="K384:M384" si="75">K382/SHARDING(K383)</f>
        <v>1</v>
      </c>
      <c r="L384" s="271">
        <f t="shared" si="75"/>
        <v>64</v>
      </c>
      <c r="M384" s="271">
        <f t="shared" si="75"/>
        <v>7168</v>
      </c>
      <c r="N384" s="271" t="s">
        <v>240</v>
      </c>
      <c r="O384" s="272"/>
      <c r="P384" s="440">
        <f>SIZEOF_IN_MIB(J384:M384, O381)</f>
        <v>0.4375</v>
      </c>
      <c r="Q384" s="269"/>
    </row>
    <row r="385">
      <c r="E385" s="266"/>
      <c r="F385" s="266"/>
      <c r="G385" s="277"/>
      <c r="H385" s="537" t="s">
        <v>262</v>
      </c>
      <c r="I385" s="274" t="s">
        <v>239</v>
      </c>
      <c r="J385" s="222"/>
      <c r="K385" s="222"/>
      <c r="L385" s="222"/>
      <c r="M385" s="262"/>
      <c r="N385" s="274" t="s">
        <v>240</v>
      </c>
      <c r="O385" s="241"/>
      <c r="P385" s="222"/>
      <c r="Q385" s="262"/>
    </row>
    <row r="386">
      <c r="E386" s="266"/>
      <c r="F386" s="266"/>
      <c r="G386" s="384" t="s">
        <v>329</v>
      </c>
      <c r="H386" s="542" t="s">
        <v>264</v>
      </c>
      <c r="I386" s="305"/>
      <c r="J386" s="336">
        <f>SHARDING(K383) * SHARDING(L383) / HW_SPEC("# of TensorCore per Chip")</f>
        <v>8</v>
      </c>
      <c r="K386" s="270"/>
      <c r="L386" s="269"/>
      <c r="M386" s="271"/>
      <c r="N386" s="271"/>
      <c r="O386" s="269"/>
      <c r="P386" s="440"/>
      <c r="Q386" s="269"/>
    </row>
    <row r="387">
      <c r="E387" s="266"/>
      <c r="F387" s="266"/>
      <c r="G387" s="266"/>
      <c r="H387" s="537" t="s">
        <v>265</v>
      </c>
      <c r="I387" s="222"/>
      <c r="J387" s="316">
        <f>P384 * (J386-1)</f>
        <v>3.0625</v>
      </c>
      <c r="K387" s="261"/>
      <c r="L387" s="262"/>
      <c r="M387" s="274"/>
      <c r="N387" s="274"/>
      <c r="O387" s="262"/>
      <c r="P387" s="303"/>
      <c r="Q387" s="262"/>
    </row>
    <row r="388">
      <c r="E388" s="266"/>
      <c r="F388" s="266"/>
      <c r="G388" s="266"/>
      <c r="H388" s="336" t="s">
        <v>266</v>
      </c>
      <c r="I388" s="305"/>
      <c r="J388" s="321">
        <f>J387*J386</f>
        <v>24.5</v>
      </c>
      <c r="K388" s="270"/>
      <c r="L388" s="269"/>
      <c r="M388" s="271"/>
      <c r="N388" s="271"/>
      <c r="O388" s="269"/>
      <c r="P388" s="440"/>
      <c r="Q388" s="269"/>
    </row>
    <row r="389">
      <c r="E389" s="266"/>
      <c r="F389" s="266"/>
      <c r="G389" s="266"/>
      <c r="H389" s="404" t="s">
        <v>267</v>
      </c>
      <c r="I389" s="222"/>
      <c r="J389" s="323">
        <f>IFS(J386=8,12,
J386=4,4,
J386=2,1,
J386=1,0,
TRUE,NA())</f>
        <v>12</v>
      </c>
      <c r="K389" s="261"/>
      <c r="L389" s="262"/>
      <c r="M389" s="274"/>
      <c r="N389" s="274"/>
      <c r="O389" s="262"/>
      <c r="P389" s="303"/>
      <c r="Q389" s="262"/>
    </row>
    <row r="390">
      <c r="E390" s="266"/>
      <c r="F390" s="266"/>
      <c r="G390" s="266"/>
      <c r="H390" s="538" t="s">
        <v>268</v>
      </c>
      <c r="I390" s="305"/>
      <c r="J390" s="543">
        <f>HW_SPEC("# of TensorCore per Chip")</f>
        <v>2</v>
      </c>
      <c r="K390" s="270"/>
      <c r="L390" s="269"/>
      <c r="M390" s="271"/>
      <c r="N390" s="271"/>
      <c r="O390" s="269"/>
      <c r="P390" s="440"/>
      <c r="Q390" s="269"/>
    </row>
    <row r="391">
      <c r="E391" s="266"/>
      <c r="F391" s="266"/>
      <c r="G391" s="277"/>
      <c r="H391" s="544" t="s">
        <v>269</v>
      </c>
      <c r="I391" s="545"/>
      <c r="J391" s="329">
        <f>ALL_GATHER_CHIP2CHIP_TIME_MS2(J388 * J390, J389)</f>
        <v>0.0249226888</v>
      </c>
      <c r="K391" s="261"/>
      <c r="L391" s="262"/>
      <c r="M391" s="274"/>
      <c r="N391" s="274"/>
      <c r="O391" s="262"/>
      <c r="P391" s="303"/>
      <c r="Q391" s="262"/>
    </row>
    <row r="392">
      <c r="E392" s="266"/>
      <c r="F392" s="266"/>
      <c r="G392" s="384" t="s">
        <v>330</v>
      </c>
      <c r="H392" s="336" t="s">
        <v>264</v>
      </c>
      <c r="I392" s="313"/>
      <c r="J392" s="409">
        <f>HW_SPEC("# of TensorCore per Chip")</f>
        <v>2</v>
      </c>
      <c r="K392" s="270"/>
      <c r="L392" s="269"/>
      <c r="M392" s="271"/>
      <c r="N392" s="271"/>
      <c r="O392" s="269"/>
      <c r="P392" s="440"/>
      <c r="Q392" s="269"/>
    </row>
    <row r="393">
      <c r="E393" s="266"/>
      <c r="F393" s="266"/>
      <c r="G393" s="266"/>
      <c r="H393" s="404" t="s">
        <v>265</v>
      </c>
      <c r="I393" s="317"/>
      <c r="J393" s="316">
        <f> P382 / J392 * (J392-1)</f>
        <v>3.5</v>
      </c>
      <c r="K393" s="261"/>
      <c r="L393" s="262"/>
      <c r="M393" s="274"/>
      <c r="N393" s="274"/>
      <c r="O393" s="262"/>
      <c r="P393" s="303"/>
      <c r="Q393" s="262"/>
    </row>
    <row r="394">
      <c r="E394" s="266"/>
      <c r="F394" s="266"/>
      <c r="G394" s="266"/>
      <c r="H394" s="336" t="s">
        <v>266</v>
      </c>
      <c r="I394" s="313"/>
      <c r="J394" s="321">
        <f>J393*J392</f>
        <v>7</v>
      </c>
      <c r="K394" s="270"/>
      <c r="L394" s="269"/>
      <c r="M394" s="271"/>
      <c r="N394" s="271"/>
      <c r="O394" s="269"/>
      <c r="P394" s="440"/>
      <c r="Q394" s="269"/>
    </row>
    <row r="395">
      <c r="E395" s="266"/>
      <c r="F395" s="266"/>
      <c r="G395" s="266"/>
      <c r="H395" s="546" t="s">
        <v>269</v>
      </c>
      <c r="I395" s="547"/>
      <c r="J395" s="548">
        <f>ALL_GATHER_CORE2CORE_TIME_MS(J394)</f>
        <v>0.005696614583</v>
      </c>
      <c r="K395" s="261"/>
      <c r="L395" s="262"/>
      <c r="M395" s="274"/>
      <c r="N395" s="274"/>
      <c r="O395" s="262"/>
      <c r="P395" s="303"/>
      <c r="Q395" s="262"/>
    </row>
    <row r="396">
      <c r="E396" s="266"/>
      <c r="F396" s="266"/>
      <c r="G396" s="277"/>
      <c r="H396" s="549" t="s">
        <v>331</v>
      </c>
      <c r="I396" s="550"/>
      <c r="J396" s="551">
        <f>J395/J386</f>
        <v>0.0007120768229</v>
      </c>
      <c r="K396" s="270"/>
      <c r="L396" s="269"/>
      <c r="M396" s="271"/>
      <c r="N396" s="271"/>
      <c r="O396" s="269"/>
      <c r="P396" s="440"/>
      <c r="Q396" s="269"/>
    </row>
    <row r="397">
      <c r="E397" s="266"/>
      <c r="F397" s="266"/>
      <c r="G397" s="328" t="s">
        <v>274</v>
      </c>
      <c r="H397" s="552">
        <f>J391+J396</f>
        <v>0.02563476563</v>
      </c>
      <c r="I397" s="222"/>
      <c r="J397" s="553"/>
      <c r="K397" s="261"/>
      <c r="L397" s="262"/>
      <c r="M397" s="274"/>
      <c r="N397" s="274"/>
      <c r="O397" s="262"/>
      <c r="P397" s="303"/>
      <c r="Q397" s="262"/>
    </row>
    <row r="398">
      <c r="E398" s="266"/>
      <c r="F398" s="266"/>
      <c r="G398" s="533"/>
      <c r="H398" s="554"/>
      <c r="I398" s="419"/>
      <c r="J398" s="270"/>
      <c r="K398" s="270"/>
      <c r="L398" s="271"/>
      <c r="M398" s="271"/>
      <c r="N398" s="271"/>
      <c r="O398" s="270"/>
      <c r="P398" s="440"/>
      <c r="Q398" s="305"/>
    </row>
    <row r="399">
      <c r="E399" s="266"/>
      <c r="F399" s="266"/>
      <c r="G399" s="555" t="s">
        <v>332</v>
      </c>
      <c r="H399" s="556" t="s">
        <v>53</v>
      </c>
      <c r="I399" s="513"/>
      <c r="J399" s="374"/>
      <c r="K399" s="374"/>
      <c r="L399" s="375"/>
      <c r="M399" s="375"/>
      <c r="N399" s="375"/>
      <c r="O399" s="374"/>
      <c r="P399" s="536"/>
      <c r="Q399" s="504"/>
    </row>
    <row r="400">
      <c r="E400" s="266"/>
      <c r="F400" s="266"/>
      <c r="G400" s="523" t="s">
        <v>298</v>
      </c>
      <c r="H400" s="557">
        <f>IFS(H399=G358,H365,H399=G367,H378,H399=G380,H397, TRUE,0)</f>
        <v>0.02563476563</v>
      </c>
      <c r="I400" s="513"/>
      <c r="J400" s="374"/>
      <c r="K400" s="374"/>
      <c r="L400" s="375"/>
      <c r="M400" s="375"/>
      <c r="N400" s="375"/>
      <c r="O400" s="374"/>
      <c r="P400" s="536"/>
      <c r="Q400" s="504"/>
    </row>
    <row r="401">
      <c r="E401" s="266"/>
      <c r="F401" s="266"/>
      <c r="G401" s="378" t="s">
        <v>283</v>
      </c>
      <c r="H401" s="558">
        <f>IFS(PARAMS("topo")="2x2x2", (2+2+2)/2,
PARAMS("topo")="2x2", (2+2)/2,
TRUE, NA())</f>
        <v>3</v>
      </c>
      <c r="I401" s="386"/>
      <c r="J401" s="380"/>
      <c r="K401" s="380"/>
      <c r="L401" s="381"/>
      <c r="M401" s="381"/>
      <c r="N401" s="381"/>
      <c r="O401" s="380"/>
      <c r="P401" s="394"/>
      <c r="Q401" s="172"/>
    </row>
    <row r="402">
      <c r="E402" s="277"/>
      <c r="F402" s="277"/>
      <c r="G402" s="372" t="s">
        <v>284</v>
      </c>
      <c r="H402" s="373">
        <f>IF(H399="No Collectives", 0, H401 * HW_SPEC("Chip-to-Chip ICI Latency (ms)"))</f>
        <v>0.0039</v>
      </c>
      <c r="I402" s="513"/>
      <c r="J402" s="374"/>
      <c r="K402" s="374"/>
      <c r="L402" s="375"/>
      <c r="M402" s="375"/>
      <c r="N402" s="375"/>
      <c r="O402" s="374"/>
      <c r="P402" s="536"/>
      <c r="Q402" s="504"/>
    </row>
    <row r="403">
      <c r="E403" s="258" t="s">
        <v>334</v>
      </c>
      <c r="F403" s="559" t="s">
        <v>249</v>
      </c>
      <c r="G403" s="260"/>
      <c r="H403" s="298" t="s">
        <v>238</v>
      </c>
      <c r="I403" s="290" t="s">
        <v>239</v>
      </c>
      <c r="J403" s="290"/>
      <c r="K403" s="195" t="s">
        <v>40</v>
      </c>
      <c r="L403" s="195" t="s">
        <v>159</v>
      </c>
      <c r="M403" s="398" t="s">
        <v>125</v>
      </c>
      <c r="N403" s="290" t="s">
        <v>240</v>
      </c>
      <c r="O403" s="560" t="str">
        <f>EXTRACT_ACTIVATION_DTYPE(PARAMS("moe_dtype"))</f>
        <v>fp8</v>
      </c>
      <c r="P403" s="301"/>
      <c r="Q403" s="291" t="b">
        <v>0</v>
      </c>
    </row>
    <row r="404">
      <c r="E404" s="266"/>
      <c r="F404" s="267"/>
      <c r="G404" s="268"/>
      <c r="H404" s="300" t="s">
        <v>242</v>
      </c>
      <c r="I404" s="290" t="s">
        <v>239</v>
      </c>
      <c r="J404" s="289"/>
      <c r="K404" s="290">
        <f t="shared" ref="K404:M404" si="76">PARAMS(K403)</f>
        <v>1</v>
      </c>
      <c r="L404" s="290">
        <f t="shared" si="76"/>
        <v>8192</v>
      </c>
      <c r="M404" s="290">
        <f t="shared" si="76"/>
        <v>7168</v>
      </c>
      <c r="N404" s="290" t="s">
        <v>240</v>
      </c>
      <c r="O404" s="266"/>
      <c r="P404" s="301">
        <f>SIZEOF_IN_MIB(J404:M404, O403)</f>
        <v>56</v>
      </c>
      <c r="Q404" s="266"/>
    </row>
    <row r="405">
      <c r="E405" s="266"/>
      <c r="F405" s="267"/>
      <c r="G405" s="268"/>
      <c r="H405" s="561" t="s">
        <v>244</v>
      </c>
      <c r="I405" s="289" t="s">
        <v>239</v>
      </c>
      <c r="J405" s="290"/>
      <c r="K405" s="195"/>
      <c r="L405" s="195" t="s">
        <v>143</v>
      </c>
      <c r="M405" s="195"/>
      <c r="N405" s="289" t="s">
        <v>240</v>
      </c>
      <c r="O405" s="266"/>
      <c r="P405" s="301"/>
      <c r="Q405" s="266"/>
    </row>
    <row r="406">
      <c r="E406" s="266"/>
      <c r="F406" s="278"/>
      <c r="G406" s="279"/>
      <c r="H406" s="302" t="s">
        <v>246</v>
      </c>
      <c r="I406" s="274" t="s">
        <v>239</v>
      </c>
      <c r="J406" s="261"/>
      <c r="K406" s="274">
        <f t="shared" ref="K406:M406" si="77">K404/SHARDING(K405)</f>
        <v>1</v>
      </c>
      <c r="L406" s="274">
        <f t="shared" si="77"/>
        <v>512</v>
      </c>
      <c r="M406" s="274">
        <f t="shared" si="77"/>
        <v>7168</v>
      </c>
      <c r="N406" s="274" t="s">
        <v>240</v>
      </c>
      <c r="O406" s="241"/>
      <c r="P406" s="303">
        <f>SIZEOF_IN_MIB(J406:M406, O403)</f>
        <v>3.5</v>
      </c>
      <c r="Q406" s="241"/>
    </row>
    <row r="407">
      <c r="E407" s="266"/>
      <c r="F407" s="562" t="s">
        <v>253</v>
      </c>
      <c r="G407" s="260"/>
      <c r="H407" s="449" t="s">
        <v>238</v>
      </c>
      <c r="I407" s="271" t="s">
        <v>239</v>
      </c>
      <c r="J407" s="269">
        <v>2.0</v>
      </c>
      <c r="K407" s="269" t="s">
        <v>131</v>
      </c>
      <c r="L407" s="488" t="s">
        <v>125</v>
      </c>
      <c r="M407" s="269" t="s">
        <v>129</v>
      </c>
      <c r="N407" s="271" t="s">
        <v>240</v>
      </c>
      <c r="O407" s="563" t="str">
        <f>EXTRACT_WEIGHT_DTYPE(PARAMS("moe_dtype"))</f>
        <v>fp4</v>
      </c>
      <c r="P407" s="440"/>
      <c r="Q407" s="399" t="b">
        <v>0</v>
      </c>
    </row>
    <row r="408">
      <c r="E408" s="266"/>
      <c r="F408" s="267"/>
      <c r="G408" s="268"/>
      <c r="H408" s="302" t="s">
        <v>242</v>
      </c>
      <c r="I408" s="274" t="s">
        <v>239</v>
      </c>
      <c r="J408" s="274">
        <f t="shared" ref="J408:M408" si="78">PARAMS(J407)</f>
        <v>2</v>
      </c>
      <c r="K408" s="274">
        <f t="shared" si="78"/>
        <v>256</v>
      </c>
      <c r="L408" s="274">
        <f t="shared" si="78"/>
        <v>7168</v>
      </c>
      <c r="M408" s="274">
        <f t="shared" si="78"/>
        <v>2048</v>
      </c>
      <c r="N408" s="274" t="s">
        <v>240</v>
      </c>
      <c r="O408" s="275"/>
      <c r="P408" s="303">
        <f>SIZEOF_IN_MIB(J408:M408, O407)</f>
        <v>3584</v>
      </c>
      <c r="Q408" s="275"/>
    </row>
    <row r="409">
      <c r="E409" s="266"/>
      <c r="F409" s="267"/>
      <c r="G409" s="268"/>
      <c r="H409" s="449" t="s">
        <v>244</v>
      </c>
      <c r="I409" s="271"/>
      <c r="J409" s="270"/>
      <c r="K409" s="269" t="s">
        <v>143</v>
      </c>
      <c r="L409" s="269"/>
      <c r="M409" s="269"/>
      <c r="N409" s="271" t="s">
        <v>240</v>
      </c>
      <c r="O409" s="272"/>
      <c r="P409" s="440"/>
      <c r="Q409" s="272"/>
    </row>
    <row r="410">
      <c r="E410" s="266"/>
      <c r="F410" s="278"/>
      <c r="G410" s="279"/>
      <c r="H410" s="534" t="s">
        <v>246</v>
      </c>
      <c r="I410" s="274" t="s">
        <v>239</v>
      </c>
      <c r="J410" s="274">
        <f t="shared" ref="J410:M410" si="79">J408/SHARDING(J409)</f>
        <v>2</v>
      </c>
      <c r="K410" s="274">
        <f t="shared" si="79"/>
        <v>16</v>
      </c>
      <c r="L410" s="274">
        <f t="shared" si="79"/>
        <v>7168</v>
      </c>
      <c r="M410" s="274">
        <f t="shared" si="79"/>
        <v>2048</v>
      </c>
      <c r="N410" s="274" t="s">
        <v>240</v>
      </c>
      <c r="O410" s="241"/>
      <c r="P410" s="303">
        <f>SIZEOF_IN_MIB(J410:M410, O407)</f>
        <v>224</v>
      </c>
      <c r="Q410" s="241"/>
    </row>
    <row r="411">
      <c r="E411" s="266"/>
      <c r="F411" s="562" t="s">
        <v>257</v>
      </c>
      <c r="G411" s="260"/>
      <c r="H411" s="449" t="s">
        <v>238</v>
      </c>
      <c r="I411" s="271" t="s">
        <v>239</v>
      </c>
      <c r="J411" s="269">
        <v>2.0</v>
      </c>
      <c r="K411" s="269" t="s">
        <v>40</v>
      </c>
      <c r="L411" s="269" t="s">
        <v>159</v>
      </c>
      <c r="M411" s="269" t="s">
        <v>129</v>
      </c>
      <c r="N411" s="271" t="s">
        <v>240</v>
      </c>
      <c r="O411" s="478" t="s">
        <v>82</v>
      </c>
      <c r="P411" s="440"/>
      <c r="Q411" s="399" t="b">
        <v>0</v>
      </c>
    </row>
    <row r="412">
      <c r="E412" s="266"/>
      <c r="F412" s="267"/>
      <c r="G412" s="268"/>
      <c r="H412" s="302" t="s">
        <v>242</v>
      </c>
      <c r="I412" s="274" t="s">
        <v>239</v>
      </c>
      <c r="J412" s="274">
        <f t="shared" ref="J412:M412" si="80">PARAMS(J411)</f>
        <v>2</v>
      </c>
      <c r="K412" s="274">
        <f t="shared" si="80"/>
        <v>1</v>
      </c>
      <c r="L412" s="274">
        <f t="shared" si="80"/>
        <v>8192</v>
      </c>
      <c r="M412" s="274">
        <f t="shared" si="80"/>
        <v>2048</v>
      </c>
      <c r="N412" s="274" t="s">
        <v>240</v>
      </c>
      <c r="O412" s="275"/>
      <c r="P412" s="303">
        <f>SIZEOF_IN_MIB(J412:M412, O411)</f>
        <v>64</v>
      </c>
      <c r="Q412" s="275"/>
    </row>
    <row r="413">
      <c r="E413" s="266"/>
      <c r="F413" s="267"/>
      <c r="G413" s="268"/>
      <c r="H413" s="449" t="s">
        <v>244</v>
      </c>
      <c r="I413" s="271" t="s">
        <v>239</v>
      </c>
      <c r="J413" s="270"/>
      <c r="K413" s="269"/>
      <c r="L413" s="269" t="s">
        <v>143</v>
      </c>
      <c r="M413" s="269"/>
      <c r="N413" s="271" t="s">
        <v>240</v>
      </c>
      <c r="O413" s="272"/>
      <c r="P413" s="440"/>
      <c r="Q413" s="272"/>
    </row>
    <row r="414">
      <c r="E414" s="266"/>
      <c r="F414" s="278"/>
      <c r="G414" s="279"/>
      <c r="H414" s="534" t="s">
        <v>246</v>
      </c>
      <c r="I414" s="274" t="s">
        <v>239</v>
      </c>
      <c r="J414" s="274">
        <f t="shared" ref="J414:M414" si="81">J412/SHARDING(J413)</f>
        <v>2</v>
      </c>
      <c r="K414" s="274">
        <f t="shared" si="81"/>
        <v>1</v>
      </c>
      <c r="L414" s="274">
        <f t="shared" si="81"/>
        <v>512</v>
      </c>
      <c r="M414" s="274">
        <f t="shared" si="81"/>
        <v>2048</v>
      </c>
      <c r="N414" s="274" t="s">
        <v>240</v>
      </c>
      <c r="O414" s="241"/>
      <c r="P414" s="303">
        <f>SIZEOF_IN_MIB(J414:M414, O411)</f>
        <v>4</v>
      </c>
      <c r="Q414" s="241"/>
    </row>
    <row r="415">
      <c r="E415" s="266"/>
      <c r="F415" s="296" t="s">
        <v>335</v>
      </c>
      <c r="G415" s="533" t="s">
        <v>837</v>
      </c>
      <c r="H415" s="424" t="str">
        <f>L409</f>
        <v/>
      </c>
      <c r="I415" s="564" t="s">
        <v>838</v>
      </c>
      <c r="J415" s="270"/>
      <c r="K415" s="270"/>
      <c r="L415" s="271"/>
      <c r="M415" s="271"/>
      <c r="N415" s="271"/>
      <c r="O415" s="270"/>
      <c r="P415" s="440"/>
      <c r="Q415" s="305"/>
    </row>
    <row r="416">
      <c r="E416" s="266"/>
      <c r="F416" s="266"/>
      <c r="G416" s="523" t="s">
        <v>338</v>
      </c>
      <c r="H416" s="565" t="s">
        <v>339</v>
      </c>
      <c r="I416" s="565"/>
      <c r="J416" s="374"/>
      <c r="K416" s="374"/>
      <c r="L416" s="375"/>
      <c r="M416" s="375"/>
      <c r="N416" s="375"/>
      <c r="O416" s="374"/>
      <c r="P416" s="536"/>
      <c r="Q416" s="504"/>
    </row>
    <row r="417">
      <c r="E417" s="266"/>
      <c r="F417" s="266"/>
      <c r="G417" s="526" t="s">
        <v>264</v>
      </c>
      <c r="H417" s="566">
        <f>SHARDING(H415)</f>
        <v>1</v>
      </c>
      <c r="I417" s="424"/>
      <c r="J417" s="270"/>
      <c r="K417" s="270"/>
      <c r="L417" s="271"/>
      <c r="M417" s="271"/>
      <c r="N417" s="271"/>
      <c r="O417" s="270"/>
      <c r="P417" s="440"/>
      <c r="Q417" s="305"/>
    </row>
    <row r="418">
      <c r="E418" s="266"/>
      <c r="F418" s="266"/>
      <c r="G418" s="526" t="s">
        <v>340</v>
      </c>
      <c r="H418" s="567">
        <f>P414/H417*(H417-1)</f>
        <v>0</v>
      </c>
      <c r="I418" s="481"/>
      <c r="J418" s="261"/>
      <c r="K418" s="261"/>
      <c r="L418" s="274"/>
      <c r="M418" s="274"/>
      <c r="N418" s="274"/>
      <c r="O418" s="261"/>
      <c r="P418" s="303"/>
      <c r="Q418" s="222"/>
    </row>
    <row r="419">
      <c r="E419" s="266"/>
      <c r="F419" s="266"/>
      <c r="G419" s="526" t="s">
        <v>341</v>
      </c>
      <c r="H419" s="568">
        <f>H418*H417</f>
        <v>0</v>
      </c>
      <c r="I419" s="424"/>
      <c r="J419" s="270"/>
      <c r="K419" s="270"/>
      <c r="L419" s="271"/>
      <c r="M419" s="271"/>
      <c r="N419" s="271"/>
      <c r="O419" s="270"/>
      <c r="P419" s="440"/>
      <c r="Q419" s="305"/>
    </row>
    <row r="420">
      <c r="E420" s="266"/>
      <c r="F420" s="266"/>
      <c r="G420" s="569" t="s">
        <v>342</v>
      </c>
      <c r="H420" s="570" t="s">
        <v>267</v>
      </c>
      <c r="I420" s="481"/>
      <c r="J420" s="571">
        <f>IFS(H417=8,12,
H417=4,4,
H417=2,1,
H417=1,0,
TRUE,NA())</f>
        <v>0</v>
      </c>
      <c r="K420" s="261"/>
      <c r="L420" s="274"/>
      <c r="M420" s="274"/>
      <c r="N420" s="274"/>
      <c r="O420" s="261"/>
      <c r="P420" s="303"/>
      <c r="Q420" s="222"/>
    </row>
    <row r="421">
      <c r="E421" s="266"/>
      <c r="F421" s="266"/>
      <c r="G421" s="266"/>
      <c r="H421" s="572" t="s">
        <v>343</v>
      </c>
      <c r="I421" s="305"/>
      <c r="J421" s="573">
        <f>HW_SPEC("# of TensorCore per Chip")</f>
        <v>2</v>
      </c>
      <c r="K421" s="270"/>
      <c r="L421" s="271"/>
      <c r="M421" s="271"/>
      <c r="N421" s="271"/>
      <c r="O421" s="270"/>
      <c r="P421" s="440"/>
      <c r="Q421" s="305"/>
    </row>
    <row r="422">
      <c r="E422" s="266"/>
      <c r="F422" s="266"/>
      <c r="G422" s="277"/>
      <c r="H422" s="574" t="s">
        <v>269</v>
      </c>
      <c r="I422" s="481"/>
      <c r="J422" s="575">
        <f>REDUCE_SCATTER_CHIP2CHIP_TIME_MS2(H419*J421,J420)</f>
        <v>0</v>
      </c>
      <c r="K422" s="261"/>
      <c r="L422" s="274"/>
      <c r="M422" s="274"/>
      <c r="N422" s="274"/>
      <c r="O422" s="261"/>
      <c r="P422" s="303"/>
      <c r="Q422" s="222"/>
    </row>
    <row r="423">
      <c r="E423" s="266"/>
      <c r="F423" s="266"/>
      <c r="G423" s="576" t="s">
        <v>344</v>
      </c>
      <c r="H423" s="577" t="s">
        <v>269</v>
      </c>
      <c r="I423" s="305"/>
      <c r="J423" s="578">
        <f>REDUCE_SCATTER_CORE2CORE_TIME_MS(H419)</f>
        <v>0</v>
      </c>
      <c r="K423" s="270"/>
      <c r="L423" s="271"/>
      <c r="M423" s="271"/>
      <c r="N423" s="271"/>
      <c r="O423" s="270"/>
      <c r="P423" s="440"/>
      <c r="Q423" s="305"/>
    </row>
    <row r="424">
      <c r="E424" s="266"/>
      <c r="F424" s="266"/>
      <c r="G424" s="172"/>
      <c r="H424" s="222"/>
      <c r="I424" s="481"/>
      <c r="J424" s="261"/>
      <c r="K424" s="261"/>
      <c r="L424" s="274"/>
      <c r="M424" s="274"/>
      <c r="N424" s="274"/>
      <c r="O424" s="261"/>
      <c r="P424" s="303"/>
      <c r="Q424" s="222"/>
    </row>
    <row r="425">
      <c r="E425" s="266"/>
      <c r="F425" s="266"/>
      <c r="G425" s="523" t="s">
        <v>345</v>
      </c>
      <c r="H425" s="579" t="s">
        <v>346</v>
      </c>
      <c r="I425" s="580"/>
      <c r="J425" s="374"/>
      <c r="K425" s="374"/>
      <c r="L425" s="375"/>
      <c r="M425" s="375"/>
      <c r="N425" s="375"/>
      <c r="O425" s="374"/>
      <c r="P425" s="536"/>
      <c r="Q425" s="504"/>
    </row>
    <row r="426">
      <c r="E426" s="266"/>
      <c r="F426" s="266"/>
      <c r="G426" s="533" t="s">
        <v>347</v>
      </c>
      <c r="H426" s="581">
        <f>P414/2</f>
        <v>2</v>
      </c>
      <c r="I426" s="582"/>
      <c r="J426" s="380"/>
      <c r="K426" s="380"/>
      <c r="L426" s="381"/>
      <c r="M426" s="381"/>
      <c r="N426" s="381"/>
      <c r="O426" s="380"/>
      <c r="P426" s="394"/>
      <c r="Q426" s="172"/>
    </row>
    <row r="427">
      <c r="E427" s="266"/>
      <c r="F427" s="266"/>
      <c r="G427" s="172"/>
      <c r="H427" s="172"/>
      <c r="I427" s="582"/>
      <c r="J427" s="380"/>
      <c r="K427" s="380"/>
      <c r="L427" s="381"/>
      <c r="M427" s="381"/>
      <c r="N427" s="381"/>
      <c r="O427" s="380"/>
      <c r="P427" s="394"/>
      <c r="Q427" s="172"/>
    </row>
    <row r="428">
      <c r="E428" s="266"/>
      <c r="F428" s="266"/>
      <c r="G428" s="523" t="s">
        <v>215</v>
      </c>
      <c r="H428" s="579" t="s">
        <v>348</v>
      </c>
      <c r="I428" s="580"/>
      <c r="J428" s="374"/>
      <c r="K428" s="374"/>
      <c r="L428" s="375"/>
      <c r="M428" s="375"/>
      <c r="N428" s="375"/>
      <c r="O428" s="374"/>
      <c r="P428" s="536"/>
      <c r="Q428" s="504"/>
    </row>
    <row r="429">
      <c r="E429" s="266"/>
      <c r="F429" s="266"/>
      <c r="G429" s="526" t="s">
        <v>264</v>
      </c>
      <c r="H429" s="583">
        <f>H417</f>
        <v>1</v>
      </c>
      <c r="I429" s="582"/>
      <c r="J429" s="380"/>
      <c r="K429" s="380"/>
      <c r="L429" s="381"/>
      <c r="M429" s="381"/>
      <c r="N429" s="381"/>
      <c r="O429" s="380"/>
      <c r="P429" s="394"/>
      <c r="Q429" s="172"/>
    </row>
    <row r="430">
      <c r="E430" s="266"/>
      <c r="F430" s="266"/>
      <c r="G430" s="526" t="s">
        <v>349</v>
      </c>
      <c r="H430" s="584">
        <f>H426/H429 * (H429-1)</f>
        <v>0</v>
      </c>
      <c r="I430" s="582"/>
      <c r="J430" s="380"/>
      <c r="K430" s="380"/>
      <c r="L430" s="381"/>
      <c r="M430" s="381"/>
      <c r="N430" s="381"/>
      <c r="O430" s="380"/>
      <c r="P430" s="394"/>
      <c r="Q430" s="172"/>
    </row>
    <row r="431">
      <c r="E431" s="266"/>
      <c r="F431" s="266"/>
      <c r="G431" s="526" t="s">
        <v>266</v>
      </c>
      <c r="H431" s="584">
        <f>H430*H429</f>
        <v>0</v>
      </c>
      <c r="I431" s="582"/>
      <c r="J431" s="380"/>
      <c r="K431" s="380"/>
      <c r="L431" s="381"/>
      <c r="M431" s="381"/>
      <c r="N431" s="381"/>
      <c r="O431" s="380"/>
      <c r="P431" s="394"/>
      <c r="Q431" s="172"/>
    </row>
    <row r="432">
      <c r="E432" s="266"/>
      <c r="F432" s="266"/>
      <c r="G432" s="585" t="s">
        <v>342</v>
      </c>
      <c r="H432" s="311" t="s">
        <v>267</v>
      </c>
      <c r="I432" s="172"/>
      <c r="J432" s="586" t="str">
        <f>IFS(H429=8,12,
H429=4,4,
H429=2,1,
TRUE,NA())</f>
        <v>#N/A</v>
      </c>
      <c r="K432" s="380"/>
      <c r="L432" s="381"/>
      <c r="M432" s="381"/>
      <c r="N432" s="381"/>
      <c r="O432" s="380"/>
      <c r="P432" s="394"/>
      <c r="Q432" s="172"/>
      <c r="S432" s="587"/>
    </row>
    <row r="433">
      <c r="E433" s="266"/>
      <c r="F433" s="266"/>
      <c r="G433" s="266"/>
      <c r="H433" s="311" t="s">
        <v>343</v>
      </c>
      <c r="I433" s="172"/>
      <c r="J433" s="588">
        <f>HW_SPEC("# of TensorCore per Chip")</f>
        <v>2</v>
      </c>
      <c r="K433" s="380"/>
      <c r="L433" s="381"/>
      <c r="M433" s="381"/>
      <c r="N433" s="381"/>
      <c r="O433" s="380"/>
      <c r="P433" s="394"/>
      <c r="Q433" s="172"/>
    </row>
    <row r="434">
      <c r="E434" s="266"/>
      <c r="F434" s="266"/>
      <c r="G434" s="277"/>
      <c r="H434" s="328" t="s">
        <v>269</v>
      </c>
      <c r="I434" s="582"/>
      <c r="J434" s="589">
        <f>REDUCE_SCATTER_CHIP2CHIP_TIME_MS2(H431*J433,J432)</f>
        <v>0</v>
      </c>
      <c r="K434" s="380"/>
      <c r="L434" s="381"/>
      <c r="M434" s="381"/>
      <c r="N434" s="381"/>
      <c r="O434" s="380"/>
      <c r="P434" s="394"/>
      <c r="Q434" s="172"/>
    </row>
    <row r="435">
      <c r="E435" s="266"/>
      <c r="F435" s="266"/>
      <c r="G435" s="590" t="s">
        <v>344</v>
      </c>
      <c r="H435" s="328" t="s">
        <v>269</v>
      </c>
      <c r="I435" s="582"/>
      <c r="J435" s="589">
        <f>REDUCE_SCATTER_CORE2CORE_TIME_MS(H431)</f>
        <v>0</v>
      </c>
      <c r="K435" s="380"/>
      <c r="L435" s="381"/>
      <c r="M435" s="381"/>
      <c r="N435" s="381"/>
      <c r="O435" s="380"/>
      <c r="P435" s="394"/>
      <c r="Q435" s="172"/>
    </row>
    <row r="436">
      <c r="E436" s="266"/>
      <c r="F436" s="266"/>
      <c r="G436" s="526"/>
      <c r="H436" s="591"/>
      <c r="I436" s="582"/>
      <c r="J436" s="380"/>
      <c r="K436" s="380"/>
      <c r="L436" s="381"/>
      <c r="M436" s="381"/>
      <c r="N436" s="381"/>
      <c r="O436" s="380"/>
      <c r="P436" s="394"/>
      <c r="Q436" s="172"/>
    </row>
    <row r="437">
      <c r="E437" s="266"/>
      <c r="F437" s="266"/>
      <c r="G437" s="523" t="s">
        <v>350</v>
      </c>
      <c r="H437" s="592" t="s">
        <v>351</v>
      </c>
      <c r="I437" s="580"/>
      <c r="J437" s="374"/>
      <c r="K437" s="374"/>
      <c r="L437" s="375"/>
      <c r="M437" s="375"/>
      <c r="N437" s="375"/>
      <c r="O437" s="374"/>
      <c r="P437" s="536"/>
      <c r="Q437" s="504"/>
    </row>
    <row r="438">
      <c r="E438" s="266"/>
      <c r="F438" s="266"/>
      <c r="G438" s="593" t="s">
        <v>352</v>
      </c>
      <c r="H438" s="594">
        <f>IFS(H437=G420,J422,
H437=G423,J423 ,
TRUE,0)</f>
        <v>0</v>
      </c>
      <c r="I438" s="582"/>
      <c r="J438" s="380"/>
      <c r="K438" s="380"/>
      <c r="L438" s="381"/>
      <c r="M438" s="381"/>
      <c r="N438" s="381"/>
      <c r="O438" s="380"/>
      <c r="P438" s="394"/>
      <c r="Q438" s="172"/>
    </row>
    <row r="439">
      <c r="E439" s="266"/>
      <c r="F439" s="266"/>
      <c r="G439" s="593" t="s">
        <v>353</v>
      </c>
      <c r="H439" s="594">
        <f>IFS(H437=G432,J434,
H437=G435,J435 ,
TRUE,0)</f>
        <v>0</v>
      </c>
      <c r="I439" s="582"/>
      <c r="J439" s="380"/>
      <c r="K439" s="380"/>
      <c r="L439" s="381"/>
      <c r="M439" s="381"/>
      <c r="N439" s="381"/>
      <c r="O439" s="380"/>
      <c r="P439" s="394"/>
      <c r="Q439" s="172"/>
    </row>
    <row r="440">
      <c r="E440" s="266"/>
      <c r="F440" s="277"/>
      <c r="G440" s="523" t="s">
        <v>298</v>
      </c>
      <c r="H440" s="557">
        <f>SUM(H438:H439)</f>
        <v>0</v>
      </c>
      <c r="I440" s="513"/>
      <c r="J440" s="374"/>
      <c r="K440" s="374"/>
      <c r="L440" s="375"/>
      <c r="M440" s="375"/>
      <c r="N440" s="375"/>
      <c r="O440" s="374"/>
      <c r="P440" s="536"/>
      <c r="Q440" s="504"/>
    </row>
    <row r="441">
      <c r="E441" s="266"/>
      <c r="F441" s="541" t="s">
        <v>285</v>
      </c>
      <c r="G441" s="533" t="s">
        <v>286</v>
      </c>
      <c r="H441" s="595" t="str">
        <f>VLOOKUP(O403&amp;","&amp;O407,$T$3:$W$12,4, FALSE)</f>
        <v>fp8</v>
      </c>
      <c r="I441" s="386"/>
      <c r="J441" s="380"/>
      <c r="K441" s="380"/>
      <c r="L441" s="381"/>
      <c r="M441" s="381"/>
      <c r="N441" s="381"/>
      <c r="O441" s="380"/>
      <c r="P441" s="394"/>
      <c r="Q441" s="172"/>
    </row>
    <row r="442">
      <c r="E442" s="266"/>
      <c r="F442" s="266"/>
      <c r="G442" s="596" t="s">
        <v>354</v>
      </c>
      <c r="H442" s="596">
        <v>128.0</v>
      </c>
      <c r="I442" s="386"/>
      <c r="J442" s="380"/>
      <c r="K442" s="380"/>
      <c r="L442" s="381"/>
      <c r="M442" s="381"/>
      <c r="N442" s="381"/>
      <c r="O442" s="380"/>
      <c r="P442" s="394"/>
      <c r="Q442" s="172"/>
    </row>
    <row r="443">
      <c r="E443" s="266"/>
      <c r="F443" s="266"/>
      <c r="G443" s="596" t="s">
        <v>355</v>
      </c>
      <c r="H443" s="597" t="str">
        <f t="array" ref="H443">CALCULATE_FLOPS(HSTACK(H442,M406),J410:M410,L410,K410,H441)</f>
        <v>#N/A</v>
      </c>
      <c r="I443" s="386"/>
      <c r="J443" s="380"/>
      <c r="K443" s="380"/>
      <c r="L443" s="381"/>
      <c r="M443" s="381"/>
      <c r="N443" s="381"/>
      <c r="O443" s="380"/>
      <c r="P443" s="394"/>
      <c r="Q443" s="172"/>
    </row>
    <row r="444">
      <c r="E444" s="266"/>
      <c r="F444" s="266"/>
      <c r="G444" s="596" t="s">
        <v>356</v>
      </c>
      <c r="H444" s="596">
        <f>CEILING(PRODUCT(K406:L406)/H442,1)</f>
        <v>4</v>
      </c>
      <c r="I444" s="386"/>
      <c r="J444" s="380"/>
      <c r="K444" s="380"/>
      <c r="L444" s="381"/>
      <c r="M444" s="381"/>
      <c r="N444" s="381"/>
      <c r="O444" s="380"/>
      <c r="P444" s="394"/>
      <c r="Q444" s="172"/>
    </row>
    <row r="445">
      <c r="E445" s="266"/>
      <c r="F445" s="266"/>
      <c r="G445" s="596" t="s">
        <v>357</v>
      </c>
      <c r="H445" s="596">
        <f>PARAMS("E")/SHARDING(K409)</f>
        <v>16</v>
      </c>
      <c r="I445" s="386"/>
      <c r="J445" s="380"/>
      <c r="K445" s="380"/>
      <c r="L445" s="381"/>
      <c r="M445" s="381"/>
      <c r="N445" s="381"/>
      <c r="O445" s="380"/>
      <c r="P445" s="394"/>
      <c r="Q445" s="172"/>
    </row>
    <row r="446">
      <c r="E446" s="266"/>
      <c r="F446" s="266"/>
      <c r="G446" s="596" t="s">
        <v>358</v>
      </c>
      <c r="H446" s="595">
        <f>H444 + IF(PARAMS("enforce_perfect_expert_routing"),0,H445-1)</f>
        <v>4</v>
      </c>
      <c r="I446" s="598" t="s">
        <v>359</v>
      </c>
      <c r="J446" s="380"/>
      <c r="K446" s="380"/>
      <c r="L446" s="381"/>
      <c r="M446" s="381"/>
      <c r="N446" s="381"/>
      <c r="O446" s="380"/>
      <c r="P446" s="394"/>
      <c r="Q446" s="172"/>
    </row>
    <row r="447">
      <c r="E447" s="266"/>
      <c r="F447" s="266"/>
      <c r="G447" s="533" t="s">
        <v>360</v>
      </c>
      <c r="H447" s="599" t="str">
        <f>H446*H443</f>
        <v>#N/A</v>
      </c>
      <c r="I447" s="386"/>
      <c r="J447" s="380"/>
      <c r="K447" s="380"/>
      <c r="L447" s="381"/>
      <c r="M447" s="381"/>
      <c r="N447" s="381"/>
      <c r="O447" s="380"/>
      <c r="P447" s="394"/>
      <c r="Q447" s="172"/>
    </row>
    <row r="448">
      <c r="E448" s="266"/>
      <c r="F448" s="277"/>
      <c r="G448" s="600" t="s">
        <v>288</v>
      </c>
      <c r="H448" s="601" t="str">
        <f>COMPUTE_TIME_MS(H447, H441)</f>
        <v>#N/A</v>
      </c>
      <c r="I448" s="390"/>
      <c r="J448" s="391"/>
      <c r="K448" s="391"/>
      <c r="L448" s="392"/>
      <c r="M448" s="392"/>
      <c r="N448" s="392"/>
      <c r="O448" s="391"/>
      <c r="P448" s="602"/>
      <c r="Q448" s="172"/>
    </row>
    <row r="449">
      <c r="E449" s="266"/>
      <c r="F449" s="541" t="s">
        <v>289</v>
      </c>
      <c r="G449" s="595" t="s">
        <v>290</v>
      </c>
      <c r="H449" s="603">
        <f>IF(Q403,0,P406)+IF(Q407,0,P410)+IF(Q411,0,P414 / 2)</f>
        <v>229.5</v>
      </c>
      <c r="I449" s="380"/>
      <c r="J449" s="380"/>
      <c r="K449" s="380"/>
      <c r="L449" s="381"/>
      <c r="M449" s="381"/>
      <c r="N449" s="381"/>
      <c r="O449" s="380"/>
      <c r="P449" s="394"/>
      <c r="Q449" s="172"/>
    </row>
    <row r="450">
      <c r="E450" s="277"/>
      <c r="F450" s="277"/>
      <c r="G450" s="604" t="s">
        <v>291</v>
      </c>
      <c r="H450" s="601">
        <f>HBM_TIME_MS(H449)</f>
        <v>0.07659640935</v>
      </c>
      <c r="I450" s="391"/>
      <c r="J450" s="391"/>
      <c r="K450" s="391"/>
      <c r="L450" s="392"/>
      <c r="M450" s="392"/>
      <c r="N450" s="392"/>
      <c r="O450" s="391"/>
      <c r="P450" s="602"/>
      <c r="Q450" s="172"/>
    </row>
    <row r="451">
      <c r="E451" s="258" t="s">
        <v>361</v>
      </c>
      <c r="F451" s="559" t="s">
        <v>249</v>
      </c>
      <c r="G451" s="260"/>
      <c r="H451" s="298" t="s">
        <v>238</v>
      </c>
      <c r="I451" s="290" t="s">
        <v>239</v>
      </c>
      <c r="J451" s="195"/>
      <c r="K451" s="195" t="s">
        <v>40</v>
      </c>
      <c r="L451" s="195" t="s">
        <v>159</v>
      </c>
      <c r="M451" s="398" t="s">
        <v>129</v>
      </c>
      <c r="N451" s="290" t="s">
        <v>240</v>
      </c>
      <c r="O451" s="560" t="str">
        <f>EXTRACT_ACTIVATION_DTYPE(PARAMS("moe_dtype"))</f>
        <v>fp8</v>
      </c>
      <c r="P451" s="301"/>
      <c r="Q451" s="291" t="b">
        <v>0</v>
      </c>
    </row>
    <row r="452">
      <c r="E452" s="266"/>
      <c r="F452" s="267"/>
      <c r="G452" s="268"/>
      <c r="H452" s="300" t="s">
        <v>242</v>
      </c>
      <c r="I452" s="290" t="s">
        <v>239</v>
      </c>
      <c r="J452" s="289"/>
      <c r="K452" s="290">
        <f t="shared" ref="K452:M452" si="82">PARAMS(K451)</f>
        <v>1</v>
      </c>
      <c r="L452" s="290">
        <f t="shared" si="82"/>
        <v>8192</v>
      </c>
      <c r="M452" s="290">
        <f t="shared" si="82"/>
        <v>2048</v>
      </c>
      <c r="N452" s="290" t="s">
        <v>240</v>
      </c>
      <c r="O452" s="266"/>
      <c r="P452" s="301">
        <f>SIZEOF_IN_MIB(J452:M452, O451)</f>
        <v>16</v>
      </c>
      <c r="Q452" s="266"/>
    </row>
    <row r="453">
      <c r="E453" s="266"/>
      <c r="F453" s="267"/>
      <c r="G453" s="268"/>
      <c r="H453" s="561" t="s">
        <v>244</v>
      </c>
      <c r="I453" s="289" t="s">
        <v>239</v>
      </c>
      <c r="J453" s="290"/>
      <c r="K453" s="195"/>
      <c r="L453" s="195" t="s">
        <v>143</v>
      </c>
      <c r="M453" s="195"/>
      <c r="N453" s="289" t="s">
        <v>240</v>
      </c>
      <c r="O453" s="266"/>
      <c r="P453" s="301"/>
      <c r="Q453" s="266"/>
    </row>
    <row r="454">
      <c r="E454" s="266"/>
      <c r="F454" s="278"/>
      <c r="G454" s="279"/>
      <c r="H454" s="300" t="s">
        <v>246</v>
      </c>
      <c r="I454" s="289" t="s">
        <v>239</v>
      </c>
      <c r="J454" s="290"/>
      <c r="K454" s="289">
        <f t="shared" ref="K454:M454" si="83">K452/SHARDING(K453)</f>
        <v>1</v>
      </c>
      <c r="L454" s="289">
        <f t="shared" si="83"/>
        <v>512</v>
      </c>
      <c r="M454" s="289">
        <f t="shared" si="83"/>
        <v>2048</v>
      </c>
      <c r="N454" s="289" t="s">
        <v>240</v>
      </c>
      <c r="O454" s="241"/>
      <c r="P454" s="301">
        <f>SIZEOF_IN_MIB(J454:M454, O451)</f>
        <v>1</v>
      </c>
      <c r="Q454" s="277"/>
    </row>
    <row r="455">
      <c r="E455" s="266"/>
      <c r="F455" s="562" t="s">
        <v>253</v>
      </c>
      <c r="G455" s="260"/>
      <c r="H455" s="561" t="s">
        <v>238</v>
      </c>
      <c r="I455" s="289" t="s">
        <v>239</v>
      </c>
      <c r="J455" s="290"/>
      <c r="K455" s="195" t="s">
        <v>131</v>
      </c>
      <c r="L455" s="398" t="s">
        <v>129</v>
      </c>
      <c r="M455" s="195" t="s">
        <v>125</v>
      </c>
      <c r="N455" s="289" t="s">
        <v>240</v>
      </c>
      <c r="O455" s="563" t="str">
        <f>EXTRACT_WEIGHT_DTYPE(PARAMS("moe_dtype"))</f>
        <v>fp4</v>
      </c>
      <c r="P455" s="301"/>
      <c r="Q455" s="291" t="b">
        <v>0</v>
      </c>
    </row>
    <row r="456">
      <c r="E456" s="266"/>
      <c r="F456" s="267"/>
      <c r="G456" s="268"/>
      <c r="H456" s="300" t="s">
        <v>242</v>
      </c>
      <c r="I456" s="289" t="s">
        <v>239</v>
      </c>
      <c r="J456" s="290"/>
      <c r="K456" s="289">
        <f t="shared" ref="K456:M456" si="84">PARAMS(K455)</f>
        <v>256</v>
      </c>
      <c r="L456" s="289">
        <f t="shared" si="84"/>
        <v>2048</v>
      </c>
      <c r="M456" s="289">
        <f t="shared" si="84"/>
        <v>7168</v>
      </c>
      <c r="N456" s="289" t="s">
        <v>240</v>
      </c>
      <c r="O456" s="275"/>
      <c r="P456" s="301">
        <f>SIZEOF_IN_MIB(J456:M456, O455)</f>
        <v>1792</v>
      </c>
      <c r="Q456" s="266"/>
    </row>
    <row r="457">
      <c r="E457" s="266"/>
      <c r="F457" s="267"/>
      <c r="G457" s="268"/>
      <c r="H457" s="561" t="s">
        <v>244</v>
      </c>
      <c r="I457" s="289" t="s">
        <v>239</v>
      </c>
      <c r="J457" s="290"/>
      <c r="K457" s="195" t="s">
        <v>143</v>
      </c>
      <c r="L457" s="195"/>
      <c r="M457" s="195"/>
      <c r="N457" s="289" t="s">
        <v>240</v>
      </c>
      <c r="O457" s="272"/>
      <c r="P457" s="301"/>
      <c r="Q457" s="266"/>
    </row>
    <row r="458">
      <c r="E458" s="266"/>
      <c r="F458" s="278"/>
      <c r="G458" s="279"/>
      <c r="H458" s="561" t="s">
        <v>246</v>
      </c>
      <c r="I458" s="289" t="s">
        <v>239</v>
      </c>
      <c r="J458" s="290"/>
      <c r="K458" s="289">
        <f t="shared" ref="K458:M458" si="85">K456/SHARDING(K457)</f>
        <v>16</v>
      </c>
      <c r="L458" s="289">
        <f t="shared" si="85"/>
        <v>2048</v>
      </c>
      <c r="M458" s="289">
        <f t="shared" si="85"/>
        <v>7168</v>
      </c>
      <c r="N458" s="289" t="s">
        <v>240</v>
      </c>
      <c r="O458" s="241"/>
      <c r="P458" s="301">
        <f>SIZEOF_IN_MIB(J458:M458, O455)</f>
        <v>112</v>
      </c>
      <c r="Q458" s="277"/>
    </row>
    <row r="459">
      <c r="E459" s="266"/>
      <c r="F459" s="562" t="s">
        <v>257</v>
      </c>
      <c r="G459" s="260"/>
      <c r="H459" s="561" t="s">
        <v>238</v>
      </c>
      <c r="I459" s="289" t="s">
        <v>239</v>
      </c>
      <c r="J459" s="290"/>
      <c r="K459" s="195" t="s">
        <v>40</v>
      </c>
      <c r="L459" s="195" t="s">
        <v>159</v>
      </c>
      <c r="M459" s="195" t="s">
        <v>125</v>
      </c>
      <c r="N459" s="289" t="s">
        <v>240</v>
      </c>
      <c r="O459" s="605" t="s">
        <v>82</v>
      </c>
      <c r="P459" s="301"/>
      <c r="Q459" s="291" t="b">
        <v>0</v>
      </c>
    </row>
    <row r="460">
      <c r="E460" s="266"/>
      <c r="F460" s="267"/>
      <c r="G460" s="268"/>
      <c r="H460" s="300" t="s">
        <v>242</v>
      </c>
      <c r="I460" s="289" t="s">
        <v>239</v>
      </c>
      <c r="J460" s="290"/>
      <c r="K460" s="289">
        <f t="shared" ref="K460:M460" si="86">PARAMS(K459)</f>
        <v>1</v>
      </c>
      <c r="L460" s="289">
        <f t="shared" si="86"/>
        <v>8192</v>
      </c>
      <c r="M460" s="289">
        <f t="shared" si="86"/>
        <v>7168</v>
      </c>
      <c r="N460" s="289" t="s">
        <v>240</v>
      </c>
      <c r="O460" s="266"/>
      <c r="P460" s="301">
        <f>SIZEOF_IN_MIB(J460:M460, O459)</f>
        <v>112</v>
      </c>
      <c r="Q460" s="266"/>
    </row>
    <row r="461">
      <c r="E461" s="266"/>
      <c r="F461" s="267"/>
      <c r="G461" s="268"/>
      <c r="H461" s="561" t="s">
        <v>244</v>
      </c>
      <c r="I461" s="289" t="s">
        <v>239</v>
      </c>
      <c r="J461" s="290"/>
      <c r="K461" s="195"/>
      <c r="L461" s="195" t="s">
        <v>143</v>
      </c>
      <c r="M461" s="195"/>
      <c r="N461" s="289" t="s">
        <v>240</v>
      </c>
      <c r="O461" s="266"/>
      <c r="P461" s="301"/>
      <c r="Q461" s="266"/>
    </row>
    <row r="462">
      <c r="E462" s="266"/>
      <c r="F462" s="278"/>
      <c r="G462" s="279"/>
      <c r="H462" s="561" t="s">
        <v>246</v>
      </c>
      <c r="I462" s="289" t="s">
        <v>239</v>
      </c>
      <c r="J462" s="289"/>
      <c r="K462" s="289">
        <f t="shared" ref="K462:M462" si="87">K460/SHARDING(K461)</f>
        <v>1</v>
      </c>
      <c r="L462" s="289">
        <f t="shared" si="87"/>
        <v>512</v>
      </c>
      <c r="M462" s="289">
        <f t="shared" si="87"/>
        <v>7168</v>
      </c>
      <c r="N462" s="289" t="s">
        <v>240</v>
      </c>
      <c r="O462" s="277"/>
      <c r="P462" s="301">
        <f>SIZEOF_IN_MIB(J462:M462, O459)</f>
        <v>7</v>
      </c>
      <c r="Q462" s="277"/>
    </row>
    <row r="463">
      <c r="E463" s="266"/>
      <c r="F463" s="296" t="s">
        <v>335</v>
      </c>
      <c r="G463" s="606" t="s">
        <v>839</v>
      </c>
      <c r="H463" s="607" t="str">
        <f>L457</f>
        <v/>
      </c>
      <c r="I463" s="290"/>
      <c r="J463" s="172"/>
      <c r="K463" s="290"/>
      <c r="L463" s="289"/>
      <c r="M463" s="289"/>
      <c r="N463" s="289"/>
      <c r="O463" s="290"/>
      <c r="P463" s="301"/>
      <c r="Q463" s="608"/>
    </row>
    <row r="464">
      <c r="E464" s="266"/>
      <c r="F464" s="266"/>
      <c r="G464" s="609" t="s">
        <v>363</v>
      </c>
      <c r="H464" s="610" t="s">
        <v>840</v>
      </c>
      <c r="I464" s="374"/>
      <c r="J464" s="374"/>
      <c r="K464" s="374"/>
      <c r="L464" s="375"/>
      <c r="M464" s="375"/>
      <c r="N464" s="375"/>
      <c r="O464" s="374"/>
      <c r="P464" s="536"/>
      <c r="Q464" s="376"/>
    </row>
    <row r="465">
      <c r="E465" s="266"/>
      <c r="F465" s="266"/>
      <c r="G465" s="611" t="s">
        <v>264</v>
      </c>
      <c r="H465" s="300">
        <f>SHARDING(H463)</f>
        <v>1</v>
      </c>
      <c r="I465" s="290"/>
      <c r="J465" s="290"/>
      <c r="K465" s="290"/>
      <c r="L465" s="289"/>
      <c r="M465" s="289"/>
      <c r="N465" s="289"/>
      <c r="O465" s="290"/>
      <c r="P465" s="301"/>
      <c r="Q465" s="608"/>
    </row>
    <row r="466">
      <c r="E466" s="266"/>
      <c r="F466" s="266"/>
      <c r="G466" s="611" t="s">
        <v>349</v>
      </c>
      <c r="H466" s="612">
        <f>P462 / H465 * (H465-1)</f>
        <v>0</v>
      </c>
      <c r="I466" s="290"/>
      <c r="J466" s="290"/>
      <c r="K466" s="290"/>
      <c r="L466" s="289"/>
      <c r="M466" s="289"/>
      <c r="N466" s="289"/>
      <c r="O466" s="290"/>
      <c r="P466" s="301"/>
      <c r="Q466" s="608"/>
    </row>
    <row r="467">
      <c r="E467" s="266"/>
      <c r="F467" s="266"/>
      <c r="G467" s="611" t="s">
        <v>266</v>
      </c>
      <c r="H467" s="612">
        <f>H466*H465</f>
        <v>0</v>
      </c>
      <c r="I467" s="290"/>
      <c r="J467" s="290"/>
      <c r="K467" s="290"/>
      <c r="L467" s="289"/>
      <c r="M467" s="289"/>
      <c r="N467" s="289"/>
      <c r="O467" s="290"/>
      <c r="P467" s="301"/>
      <c r="Q467" s="608"/>
    </row>
    <row r="468">
      <c r="E468" s="266"/>
      <c r="F468" s="266"/>
      <c r="G468" s="311" t="s">
        <v>267</v>
      </c>
      <c r="H468" s="586" t="str">
        <f>IFS(H465=8,12,
H465=4,4,
H465=2,1,
TRUE,NA())</f>
        <v>#N/A</v>
      </c>
      <c r="I468" s="172"/>
      <c r="J468" s="290"/>
      <c r="K468" s="290"/>
      <c r="L468" s="289"/>
      <c r="M468" s="289"/>
      <c r="N468" s="289"/>
      <c r="O468" s="290"/>
      <c r="P468" s="301"/>
      <c r="Q468" s="608"/>
    </row>
    <row r="469">
      <c r="E469" s="266"/>
      <c r="F469" s="266"/>
      <c r="G469" s="613" t="s">
        <v>298</v>
      </c>
      <c r="H469" s="614">
        <f>ALL_REDUCE_CHIP2CHIP_TIME_MS(H467,H468)</f>
        <v>0</v>
      </c>
      <c r="I469" s="290"/>
      <c r="J469" s="290"/>
      <c r="K469" s="290"/>
      <c r="L469" s="289"/>
      <c r="M469" s="289"/>
      <c r="N469" s="289"/>
      <c r="O469" s="290"/>
      <c r="P469" s="301"/>
      <c r="Q469" s="608"/>
    </row>
    <row r="470">
      <c r="E470" s="266"/>
      <c r="F470" s="266"/>
      <c r="G470" s="613"/>
      <c r="H470" s="614"/>
      <c r="I470" s="290"/>
      <c r="J470" s="290"/>
      <c r="K470" s="290"/>
      <c r="L470" s="289"/>
      <c r="M470" s="289"/>
      <c r="N470" s="289"/>
      <c r="O470" s="290"/>
      <c r="P470" s="301"/>
      <c r="Q470" s="608"/>
    </row>
    <row r="471">
      <c r="E471" s="266"/>
      <c r="F471" s="266"/>
      <c r="G471" s="609" t="s">
        <v>365</v>
      </c>
      <c r="H471" s="615" t="s">
        <v>366</v>
      </c>
      <c r="I471" s="374"/>
      <c r="J471" s="374"/>
      <c r="K471" s="374"/>
      <c r="L471" s="375"/>
      <c r="M471" s="375"/>
      <c r="N471" s="375"/>
      <c r="O471" s="374"/>
      <c r="P471" s="536"/>
      <c r="Q471" s="376"/>
    </row>
    <row r="472">
      <c r="E472" s="266"/>
      <c r="F472" s="266"/>
      <c r="G472" s="284" t="s">
        <v>298</v>
      </c>
      <c r="H472" s="601">
        <f>0</f>
        <v>0</v>
      </c>
      <c r="I472" s="290"/>
      <c r="J472" s="290"/>
      <c r="K472" s="290"/>
      <c r="L472" s="289"/>
      <c r="M472" s="289"/>
      <c r="N472" s="289"/>
      <c r="O472" s="290"/>
      <c r="P472" s="301"/>
      <c r="Q472" s="608"/>
    </row>
    <row r="473">
      <c r="E473" s="266"/>
      <c r="F473" s="266"/>
      <c r="G473" s="284"/>
      <c r="H473" s="601"/>
      <c r="I473" s="290"/>
      <c r="J473" s="290"/>
      <c r="K473" s="290"/>
      <c r="L473" s="289"/>
      <c r="M473" s="289"/>
      <c r="N473" s="289"/>
      <c r="O473" s="290"/>
      <c r="P473" s="301"/>
      <c r="Q473" s="608"/>
    </row>
    <row r="474">
      <c r="E474" s="266"/>
      <c r="F474" s="266"/>
      <c r="G474" s="523" t="s">
        <v>350</v>
      </c>
      <c r="H474" s="616" t="s">
        <v>367</v>
      </c>
      <c r="I474" s="374"/>
      <c r="J474" s="374"/>
      <c r="K474" s="374"/>
      <c r="L474" s="375"/>
      <c r="M474" s="375"/>
      <c r="N474" s="375"/>
      <c r="O474" s="374"/>
      <c r="P474" s="536"/>
      <c r="Q474" s="376"/>
    </row>
    <row r="475">
      <c r="E475" s="266"/>
      <c r="F475" s="277"/>
      <c r="G475" s="600" t="s">
        <v>298</v>
      </c>
      <c r="H475" s="601">
        <f>IFS(H474=G464,H469,H474=G471,H472,TRUE,0)</f>
        <v>0</v>
      </c>
      <c r="I475" s="617"/>
      <c r="J475" s="290"/>
      <c r="K475" s="290"/>
      <c r="L475" s="289"/>
      <c r="M475" s="289"/>
      <c r="N475" s="289"/>
      <c r="O475" s="290"/>
      <c r="P475" s="301"/>
      <c r="Q475" s="608"/>
    </row>
    <row r="476">
      <c r="E476" s="266"/>
      <c r="F476" s="541" t="s">
        <v>285</v>
      </c>
      <c r="G476" s="533" t="s">
        <v>286</v>
      </c>
      <c r="H476" s="595" t="str">
        <f>VLOOKUP(O451&amp;","&amp;O455,$T$3:$W$12,4, FALSE)</f>
        <v>fp8</v>
      </c>
      <c r="I476" s="386"/>
      <c r="J476" s="380"/>
      <c r="K476" s="380"/>
      <c r="L476" s="381"/>
      <c r="M476" s="381"/>
      <c r="N476" s="381"/>
      <c r="O476" s="380"/>
      <c r="P476" s="394"/>
      <c r="Q476" s="172"/>
    </row>
    <row r="477">
      <c r="E477" s="266"/>
      <c r="F477" s="266"/>
      <c r="G477" s="533" t="s">
        <v>354</v>
      </c>
      <c r="H477" s="533">
        <v>128.0</v>
      </c>
      <c r="I477" s="386"/>
      <c r="J477" s="380"/>
      <c r="K477" s="380"/>
      <c r="L477" s="381"/>
      <c r="M477" s="381"/>
      <c r="N477" s="381"/>
      <c r="O477" s="380"/>
      <c r="P477" s="394"/>
      <c r="Q477" s="172"/>
    </row>
    <row r="478">
      <c r="E478" s="266"/>
      <c r="F478" s="266"/>
      <c r="G478" s="533" t="s">
        <v>355</v>
      </c>
      <c r="H478" s="599" t="str">
        <f t="array" ref="H478">CALCULATE_FLOPS(HSTACK(H477,M454),J458:M458,L458,K458,H476)</f>
        <v>#N/A</v>
      </c>
      <c r="I478" s="386"/>
      <c r="J478" s="380"/>
      <c r="K478" s="380"/>
      <c r="L478" s="381"/>
      <c r="M478" s="381"/>
      <c r="N478" s="381"/>
      <c r="O478" s="380"/>
      <c r="P478" s="394"/>
      <c r="Q478" s="172"/>
    </row>
    <row r="479">
      <c r="E479" s="266"/>
      <c r="F479" s="266"/>
      <c r="G479" s="533" t="s">
        <v>356</v>
      </c>
      <c r="H479" s="533">
        <f>CEILING(PRODUCT(K454:L454)/H477,1)</f>
        <v>4</v>
      </c>
      <c r="I479" s="386"/>
      <c r="J479" s="380"/>
      <c r="K479" s="380"/>
      <c r="L479" s="381"/>
      <c r="M479" s="381"/>
      <c r="N479" s="381"/>
      <c r="O479" s="380"/>
      <c r="P479" s="394"/>
      <c r="Q479" s="172"/>
    </row>
    <row r="480">
      <c r="E480" s="266"/>
      <c r="F480" s="266"/>
      <c r="G480" s="533" t="s">
        <v>357</v>
      </c>
      <c r="H480" s="533">
        <f>PARAMS("E")/SHARDING(K457)</f>
        <v>16</v>
      </c>
      <c r="I480" s="386"/>
      <c r="J480" s="380"/>
      <c r="K480" s="380"/>
      <c r="L480" s="381"/>
      <c r="M480" s="381"/>
      <c r="N480" s="381"/>
      <c r="O480" s="380"/>
      <c r="P480" s="394"/>
      <c r="Q480" s="172"/>
    </row>
    <row r="481">
      <c r="E481" s="266"/>
      <c r="F481" s="266"/>
      <c r="G481" s="533" t="s">
        <v>368</v>
      </c>
      <c r="H481" s="595">
        <f>H479 + IF(PARAMS("enforce_perfect_expert_routing"),0,H480-1)</f>
        <v>4</v>
      </c>
      <c r="I481" s="598" t="s">
        <v>359</v>
      </c>
      <c r="J481" s="380"/>
      <c r="K481" s="380"/>
      <c r="L481" s="381"/>
      <c r="M481" s="381"/>
      <c r="N481" s="381"/>
      <c r="O481" s="380"/>
      <c r="P481" s="394"/>
      <c r="Q481" s="172"/>
    </row>
    <row r="482">
      <c r="E482" s="266"/>
      <c r="F482" s="266"/>
      <c r="G482" s="533" t="s">
        <v>299</v>
      </c>
      <c r="H482" s="599" t="str">
        <f>H478*H481</f>
        <v>#N/A</v>
      </c>
      <c r="I482" s="386"/>
      <c r="J482" s="380"/>
      <c r="K482" s="380"/>
      <c r="L482" s="381"/>
      <c r="M482" s="381"/>
      <c r="N482" s="381"/>
      <c r="O482" s="380"/>
      <c r="P482" s="394"/>
      <c r="Q482" s="172"/>
    </row>
    <row r="483">
      <c r="E483" s="266"/>
      <c r="F483" s="266"/>
      <c r="G483" s="595" t="s">
        <v>299</v>
      </c>
      <c r="H483" s="618" t="str">
        <f>H478*H481</f>
        <v>#N/A</v>
      </c>
      <c r="I483" s="418"/>
      <c r="J483" s="261"/>
      <c r="K483" s="261"/>
      <c r="L483" s="274"/>
      <c r="M483" s="274"/>
      <c r="N483" s="274"/>
      <c r="O483" s="261"/>
      <c r="P483" s="303"/>
      <c r="Q483" s="222"/>
    </row>
    <row r="484">
      <c r="E484" s="266"/>
      <c r="F484" s="277"/>
      <c r="G484" s="600" t="s">
        <v>288</v>
      </c>
      <c r="H484" s="619" t="str">
        <f>COMPUTE_TIME_MS(H483, H476)</f>
        <v>#N/A</v>
      </c>
      <c r="I484" s="390"/>
      <c r="J484" s="391"/>
      <c r="K484" s="391"/>
      <c r="L484" s="392"/>
      <c r="M484" s="392"/>
      <c r="N484" s="392"/>
      <c r="O484" s="391"/>
      <c r="P484" s="602"/>
      <c r="Q484" s="305"/>
    </row>
    <row r="485">
      <c r="E485" s="266"/>
      <c r="F485" s="541" t="s">
        <v>289</v>
      </c>
      <c r="G485" s="595" t="s">
        <v>290</v>
      </c>
      <c r="H485" s="620">
        <f>IF(Q451,0,P454)+IF(Q455,0,P458)+IF(Q459,0,P462)</f>
        <v>120</v>
      </c>
      <c r="I485" s="261"/>
      <c r="J485" s="261"/>
      <c r="K485" s="261"/>
      <c r="L485" s="274"/>
      <c r="M485" s="274"/>
      <c r="N485" s="274"/>
      <c r="O485" s="261"/>
      <c r="P485" s="303"/>
      <c r="Q485" s="222"/>
    </row>
    <row r="486">
      <c r="E486" s="277"/>
      <c r="F486" s="277"/>
      <c r="G486" s="604" t="s">
        <v>291</v>
      </c>
      <c r="H486" s="621">
        <f>HBM_TIME_MS(H485)</f>
        <v>0.04005041012</v>
      </c>
      <c r="I486" s="391"/>
      <c r="J486" s="391"/>
      <c r="K486" s="391"/>
      <c r="L486" s="392"/>
      <c r="M486" s="392"/>
      <c r="N486" s="392"/>
      <c r="O486" s="391"/>
      <c r="P486" s="602"/>
      <c r="Q486" s="305"/>
    </row>
    <row r="487">
      <c r="E487" s="258" t="s">
        <v>369</v>
      </c>
      <c r="F487" s="622" t="s">
        <v>57</v>
      </c>
      <c r="G487" s="297" t="s">
        <v>259</v>
      </c>
      <c r="H487" s="463" t="s">
        <v>238</v>
      </c>
      <c r="I487" s="261" t="s">
        <v>239</v>
      </c>
      <c r="J487" s="262"/>
      <c r="K487" s="262" t="s">
        <v>40</v>
      </c>
      <c r="L487" s="262" t="s">
        <v>159</v>
      </c>
      <c r="M487" s="425" t="s">
        <v>125</v>
      </c>
      <c r="N487" s="261" t="s">
        <v>240</v>
      </c>
      <c r="O487" s="263" t="str">
        <f>PARAMS("expert_collect_dtype")</f>
        <v>bf16</v>
      </c>
      <c r="P487" s="303"/>
      <c r="Q487" s="262"/>
    </row>
    <row r="488">
      <c r="E488" s="266"/>
      <c r="F488" s="266"/>
      <c r="G488" s="266"/>
      <c r="H488" s="304" t="s">
        <v>242</v>
      </c>
      <c r="I488" s="270" t="s">
        <v>239</v>
      </c>
      <c r="J488" s="271"/>
      <c r="K488" s="270">
        <f t="shared" ref="K488:M488" si="88">PARAMS(K487)</f>
        <v>1</v>
      </c>
      <c r="L488" s="270">
        <f t="shared" si="88"/>
        <v>8192</v>
      </c>
      <c r="M488" s="270">
        <f t="shared" si="88"/>
        <v>7168</v>
      </c>
      <c r="N488" s="270" t="s">
        <v>240</v>
      </c>
      <c r="O488" s="272"/>
      <c r="P488" s="440">
        <f>SIZEOF_IN_MIB(J488:M488, O487)</f>
        <v>112</v>
      </c>
      <c r="Q488" s="269"/>
    </row>
    <row r="489">
      <c r="E489" s="266"/>
      <c r="F489" s="266"/>
      <c r="G489" s="266"/>
      <c r="H489" s="302" t="s">
        <v>244</v>
      </c>
      <c r="I489" s="274" t="s">
        <v>239</v>
      </c>
      <c r="J489" s="261"/>
      <c r="K489" s="262" t="s">
        <v>143</v>
      </c>
      <c r="L489" s="262"/>
      <c r="M489" s="262"/>
      <c r="N489" s="274" t="s">
        <v>240</v>
      </c>
      <c r="O489" s="275"/>
      <c r="P489" s="303"/>
      <c r="Q489" s="262"/>
    </row>
    <row r="490">
      <c r="E490" s="266"/>
      <c r="F490" s="266"/>
      <c r="G490" s="266"/>
      <c r="H490" s="304" t="s">
        <v>246</v>
      </c>
      <c r="I490" s="271" t="s">
        <v>239</v>
      </c>
      <c r="J490" s="270"/>
      <c r="K490" s="271">
        <f t="shared" ref="K490:M490" si="89">K488/SHARDING(K489)</f>
        <v>0.0625</v>
      </c>
      <c r="L490" s="271">
        <f t="shared" si="89"/>
        <v>8192</v>
      </c>
      <c r="M490" s="271">
        <f t="shared" si="89"/>
        <v>7168</v>
      </c>
      <c r="N490" s="271" t="s">
        <v>240</v>
      </c>
      <c r="O490" s="280"/>
      <c r="P490" s="440">
        <f>SIZEOF_IN_MIB(J490:M490, O487)</f>
        <v>7</v>
      </c>
      <c r="Q490" s="269"/>
    </row>
    <row r="491">
      <c r="E491" s="266"/>
      <c r="F491" s="266"/>
      <c r="G491" s="277"/>
      <c r="H491" s="302" t="s">
        <v>262</v>
      </c>
      <c r="I491" s="274"/>
      <c r="J491" s="261"/>
      <c r="K491" s="262" t="s">
        <v>143</v>
      </c>
      <c r="L491" s="274"/>
      <c r="M491" s="274"/>
      <c r="N491" s="274"/>
      <c r="O491" s="262"/>
      <c r="P491" s="303"/>
      <c r="Q491" s="262"/>
    </row>
    <row r="492">
      <c r="E492" s="266"/>
      <c r="F492" s="266"/>
      <c r="G492" s="623" t="s">
        <v>370</v>
      </c>
      <c r="H492" s="624" t="s">
        <v>371</v>
      </c>
      <c r="I492" s="428"/>
      <c r="J492" s="566">
        <v>8.0</v>
      </c>
      <c r="K492" s="271"/>
      <c r="L492" s="271"/>
      <c r="M492" s="271"/>
      <c r="N492" s="271"/>
      <c r="O492" s="269"/>
      <c r="P492" s="440"/>
      <c r="Q492" s="269"/>
    </row>
    <row r="493">
      <c r="E493" s="266"/>
      <c r="F493" s="266"/>
      <c r="H493" s="625" t="s">
        <v>571</v>
      </c>
      <c r="I493" s="429"/>
      <c r="J493" s="801">
        <f>P490 * HW_SPEC("# of TensorCore per Chip") /J492</f>
        <v>1.75</v>
      </c>
      <c r="K493" s="274"/>
      <c r="L493" s="274"/>
      <c r="M493" s="274"/>
      <c r="N493" s="274"/>
      <c r="O493" s="262"/>
      <c r="P493" s="303"/>
      <c r="Q493" s="262"/>
    </row>
    <row r="494">
      <c r="E494" s="266"/>
      <c r="F494" s="266"/>
      <c r="H494" s="624" t="s">
        <v>572</v>
      </c>
      <c r="I494" s="428"/>
      <c r="J494" s="802">
        <f>IFS(J492=1,0,
J492=2, 1,
J492=4, 2,
J492=8, 3)</f>
        <v>3</v>
      </c>
      <c r="K494" s="271"/>
      <c r="L494" s="271"/>
      <c r="M494" s="271"/>
      <c r="N494" s="271"/>
      <c r="O494" s="269"/>
      <c r="P494" s="440"/>
      <c r="Q494" s="269"/>
    </row>
    <row r="495">
      <c r="E495" s="266"/>
      <c r="F495" s="266"/>
      <c r="H495" s="625" t="s">
        <v>573</v>
      </c>
      <c r="I495" s="429"/>
      <c r="J495" s="626">
        <f>IFS(J492=1,0,
J492=2, 0,
J492=4, 1,
J492=8, 3)</f>
        <v>3</v>
      </c>
      <c r="K495" s="274"/>
      <c r="L495" s="274"/>
      <c r="M495" s="274"/>
      <c r="N495" s="274"/>
      <c r="O495" s="262"/>
      <c r="P495" s="303"/>
      <c r="Q495" s="262"/>
    </row>
    <row r="496">
      <c r="E496" s="266"/>
      <c r="F496" s="266"/>
      <c r="H496" s="624" t="s">
        <v>574</v>
      </c>
      <c r="I496" s="428"/>
      <c r="J496" s="802">
        <f>IFS(J492=1,0,
J492=2, 0,
J492=4, 0,
J492=8, 1)</f>
        <v>1</v>
      </c>
      <c r="K496" s="271"/>
      <c r="L496" s="271"/>
      <c r="M496" s="271"/>
      <c r="N496" s="271"/>
      <c r="O496" s="269"/>
      <c r="P496" s="440"/>
      <c r="Q496" s="269"/>
    </row>
    <row r="497">
      <c r="E497" s="266"/>
      <c r="F497" s="266"/>
      <c r="H497" s="625" t="s">
        <v>575</v>
      </c>
      <c r="I497" s="429"/>
      <c r="J497" s="626">
        <f>IFS(J492=1,0,
J492=2, 1,
J492=4, 4,
J492=8, 12)</f>
        <v>12</v>
      </c>
      <c r="K497" s="274"/>
      <c r="L497" s="274"/>
      <c r="M497" s="274"/>
      <c r="N497" s="274"/>
      <c r="O497" s="262"/>
      <c r="P497" s="303"/>
      <c r="Q497" s="262"/>
    </row>
    <row r="498">
      <c r="E498" s="266"/>
      <c r="F498" s="266"/>
      <c r="H498" s="624" t="s">
        <v>576</v>
      </c>
      <c r="I498" s="428"/>
      <c r="J498" s="803">
        <f>J493*(1*J494+2*J495+3*J496)</f>
        <v>21</v>
      </c>
      <c r="K498" s="271"/>
      <c r="L498" s="271"/>
      <c r="M498" s="271"/>
      <c r="N498" s="271"/>
      <c r="O498" s="269"/>
      <c r="P498" s="440"/>
      <c r="Q498" s="269"/>
    </row>
    <row r="499">
      <c r="E499" s="266"/>
      <c r="F499" s="266"/>
      <c r="H499" s="625" t="s">
        <v>577</v>
      </c>
      <c r="I499" s="429"/>
      <c r="J499" s="801">
        <f>J498*J492</f>
        <v>168</v>
      </c>
      <c r="K499" s="274"/>
      <c r="L499" s="274"/>
      <c r="M499" s="274"/>
      <c r="N499" s="274"/>
      <c r="O499" s="262"/>
      <c r="P499" s="303"/>
      <c r="Q499" s="262"/>
    </row>
    <row r="500">
      <c r="E500" s="266"/>
      <c r="F500" s="266"/>
      <c r="H500" s="627" t="s">
        <v>269</v>
      </c>
      <c r="I500" s="428"/>
      <c r="J500" s="578">
        <f>ALL2ALL_CHIP2CHIP_TIME_MS2(J499,J497)</f>
        <v>0.08544921875</v>
      </c>
      <c r="K500" s="271"/>
      <c r="L500" s="271"/>
      <c r="M500" s="271"/>
      <c r="N500" s="271"/>
      <c r="O500" s="269"/>
      <c r="P500" s="440"/>
      <c r="Q500" s="269"/>
    </row>
    <row r="501">
      <c r="E501" s="266"/>
      <c r="F501" s="266"/>
      <c r="G501" s="151" t="s">
        <v>372</v>
      </c>
      <c r="H501" s="804" t="s">
        <v>264</v>
      </c>
      <c r="I501" s="429"/>
      <c r="J501" s="805">
        <f>HW_SPEC("# of TensorCore per Chip")</f>
        <v>2</v>
      </c>
      <c r="K501" s="274"/>
      <c r="L501" s="274"/>
      <c r="M501" s="274"/>
      <c r="N501" s="274"/>
      <c r="O501" s="262"/>
      <c r="P501" s="303"/>
      <c r="Q501" s="262"/>
    </row>
    <row r="502">
      <c r="E502" s="266"/>
      <c r="F502" s="266"/>
      <c r="H502" s="627" t="s">
        <v>373</v>
      </c>
      <c r="I502" s="428"/>
      <c r="J502" s="806">
        <f>P490 /J492 * (J501-1)</f>
        <v>0.875</v>
      </c>
      <c r="K502" s="271"/>
      <c r="L502" s="271"/>
      <c r="M502" s="271"/>
      <c r="N502" s="271"/>
      <c r="O502" s="269"/>
      <c r="P502" s="440"/>
      <c r="Q502" s="269"/>
    </row>
    <row r="503">
      <c r="E503" s="266"/>
      <c r="F503" s="266"/>
      <c r="H503" s="804" t="s">
        <v>341</v>
      </c>
      <c r="I503" s="429"/>
      <c r="J503" s="807">
        <f>J502*J501</f>
        <v>1.75</v>
      </c>
      <c r="K503" s="274"/>
      <c r="L503" s="274"/>
      <c r="M503" s="274"/>
      <c r="N503" s="274"/>
      <c r="O503" s="262"/>
      <c r="P503" s="303"/>
      <c r="Q503" s="262"/>
    </row>
    <row r="504">
      <c r="E504" s="266"/>
      <c r="F504" s="266"/>
      <c r="H504" s="627" t="s">
        <v>269</v>
      </c>
      <c r="I504" s="428"/>
      <c r="J504" s="428">
        <f>ALL2ALL_CORE2CORE_TIME_MS(J503)</f>
        <v>0.001424153646</v>
      </c>
      <c r="K504" s="271"/>
      <c r="L504" s="271"/>
      <c r="M504" s="271"/>
      <c r="N504" s="271"/>
      <c r="O504" s="269"/>
      <c r="P504" s="440"/>
      <c r="Q504" s="269"/>
    </row>
    <row r="505">
      <c r="E505" s="266"/>
      <c r="F505" s="277"/>
      <c r="G505" s="526" t="s">
        <v>269</v>
      </c>
      <c r="H505" s="575">
        <f>J500+J504</f>
        <v>0.0868733724</v>
      </c>
      <c r="I505" s="274"/>
      <c r="J505" s="261"/>
      <c r="K505" s="274"/>
      <c r="L505" s="274"/>
      <c r="M505" s="274"/>
      <c r="N505" s="274"/>
      <c r="O505" s="262"/>
      <c r="P505" s="303"/>
      <c r="Q505" s="262"/>
    </row>
    <row r="506">
      <c r="E506" s="266"/>
      <c r="F506" s="632" t="s">
        <v>374</v>
      </c>
      <c r="G506" s="593" t="s">
        <v>116</v>
      </c>
      <c r="H506" s="641" t="s">
        <v>841</v>
      </c>
      <c r="I506" s="270"/>
      <c r="J506" s="269"/>
      <c r="K506" s="269"/>
      <c r="L506" s="269"/>
      <c r="M506" s="269"/>
      <c r="N506" s="271"/>
      <c r="O506" s="269"/>
      <c r="P506" s="440"/>
      <c r="Q506" s="269"/>
    </row>
    <row r="507">
      <c r="E507" s="266"/>
      <c r="F507" s="266"/>
      <c r="G507" s="297" t="s">
        <v>259</v>
      </c>
      <c r="H507" s="463" t="s">
        <v>238</v>
      </c>
      <c r="I507" s="261" t="s">
        <v>239</v>
      </c>
      <c r="J507" s="262"/>
      <c r="K507" s="262" t="s">
        <v>40</v>
      </c>
      <c r="L507" s="262" t="s">
        <v>38</v>
      </c>
      <c r="M507" s="262" t="s">
        <v>125</v>
      </c>
      <c r="N507" s="274"/>
      <c r="O507" s="263" t="str">
        <f>PARAMS("expert_collect_dtype")</f>
        <v>bf16</v>
      </c>
      <c r="P507" s="303"/>
      <c r="Q507" s="262"/>
    </row>
    <row r="508">
      <c r="E508" s="266"/>
      <c r="F508" s="266"/>
      <c r="G508" s="266"/>
      <c r="H508" s="304" t="s">
        <v>242</v>
      </c>
      <c r="I508" s="270" t="s">
        <v>239</v>
      </c>
      <c r="J508" s="271"/>
      <c r="K508" s="270">
        <f t="shared" ref="K508:M508" si="90">PARAMS(K507)</f>
        <v>1</v>
      </c>
      <c r="L508" s="270">
        <f t="shared" si="90"/>
        <v>1024</v>
      </c>
      <c r="M508" s="270">
        <f t="shared" si="90"/>
        <v>7168</v>
      </c>
      <c r="N508" s="271"/>
      <c r="O508" s="272"/>
      <c r="P508" s="440">
        <f>SIZEOF_IN_MIB(J508:M508, O507)</f>
        <v>14</v>
      </c>
      <c r="Q508" s="269"/>
    </row>
    <row r="509">
      <c r="E509" s="266"/>
      <c r="F509" s="266"/>
      <c r="G509" s="266"/>
      <c r="H509" s="534" t="s">
        <v>244</v>
      </c>
      <c r="I509" s="274" t="s">
        <v>239</v>
      </c>
      <c r="J509" s="261"/>
      <c r="K509" s="262"/>
      <c r="L509" s="262"/>
      <c r="M509" s="262" t="s">
        <v>33</v>
      </c>
      <c r="N509" s="274"/>
      <c r="O509" s="275"/>
      <c r="P509" s="303"/>
      <c r="Q509" s="262"/>
    </row>
    <row r="510">
      <c r="E510" s="266"/>
      <c r="F510" s="266"/>
      <c r="G510" s="266"/>
      <c r="H510" s="300" t="s">
        <v>246</v>
      </c>
      <c r="I510" s="289" t="s">
        <v>239</v>
      </c>
      <c r="J510" s="290"/>
      <c r="K510" s="289">
        <f t="shared" ref="K510:M510" si="91">K508/SHARDING(K509)</f>
        <v>1</v>
      </c>
      <c r="L510" s="289">
        <f t="shared" si="91"/>
        <v>1024</v>
      </c>
      <c r="M510" s="289">
        <f t="shared" si="91"/>
        <v>448</v>
      </c>
      <c r="N510" s="289"/>
      <c r="O510" s="277"/>
      <c r="P510" s="301">
        <f>SIZEOF_IN_MIB(J510:M510, O507)</f>
        <v>0.875</v>
      </c>
      <c r="Q510" s="195"/>
    </row>
    <row r="511">
      <c r="E511" s="266"/>
      <c r="F511" s="266"/>
      <c r="G511" s="277"/>
      <c r="H511" s="634" t="s">
        <v>376</v>
      </c>
      <c r="I511" s="635"/>
      <c r="J511" s="195" t="s">
        <v>143</v>
      </c>
      <c r="K511" s="289"/>
      <c r="L511" s="289"/>
      <c r="M511" s="289"/>
      <c r="N511" s="289"/>
      <c r="O511" s="195"/>
      <c r="P511" s="636"/>
      <c r="Q511" s="195"/>
    </row>
    <row r="512">
      <c r="E512" s="266"/>
      <c r="F512" s="266"/>
      <c r="G512" s="311" t="s">
        <v>264</v>
      </c>
      <c r="H512" s="637">
        <f>SHARDING(J511) * SHARDING(H463)</f>
        <v>16</v>
      </c>
      <c r="I512" s="289"/>
      <c r="J512" s="290"/>
      <c r="K512" s="289"/>
      <c r="L512" s="289"/>
      <c r="M512" s="289"/>
      <c r="N512" s="289"/>
      <c r="O512" s="195"/>
      <c r="P512" s="636"/>
      <c r="Q512" s="195"/>
    </row>
    <row r="513">
      <c r="E513" s="266"/>
      <c r="F513" s="266"/>
      <c r="G513" s="526" t="s">
        <v>340</v>
      </c>
      <c r="H513" s="584">
        <f>P510 / H512 * (H512-1)</f>
        <v>0.8203125</v>
      </c>
      <c r="I513" s="289"/>
      <c r="J513" s="290"/>
      <c r="K513" s="289"/>
      <c r="L513" s="289"/>
      <c r="M513" s="289"/>
      <c r="N513" s="289"/>
      <c r="O513" s="195"/>
      <c r="P513" s="636"/>
      <c r="Q513" s="195"/>
    </row>
    <row r="514">
      <c r="E514" s="266"/>
      <c r="F514" s="266"/>
      <c r="G514" s="526" t="s">
        <v>341</v>
      </c>
      <c r="H514" s="638">
        <f>H513*H512</f>
        <v>13.125</v>
      </c>
      <c r="I514" s="533"/>
      <c r="J514" s="290"/>
      <c r="K514" s="289"/>
      <c r="L514" s="289"/>
      <c r="M514" s="289"/>
      <c r="N514" s="289"/>
      <c r="O514" s="195"/>
      <c r="P514" s="636"/>
      <c r="Q514" s="195"/>
    </row>
    <row r="515">
      <c r="E515" s="266"/>
      <c r="F515" s="266"/>
      <c r="G515" s="526" t="s">
        <v>377</v>
      </c>
      <c r="H515" s="639">
        <f>HW_SPEC("# of TensorCore per Chip")</f>
        <v>2</v>
      </c>
      <c r="I515" s="633" t="s">
        <v>378</v>
      </c>
      <c r="J515" s="261"/>
      <c r="K515" s="274"/>
      <c r="L515" s="274"/>
      <c r="M515" s="274"/>
      <c r="N515" s="274"/>
      <c r="O515" s="262"/>
      <c r="P515" s="640"/>
      <c r="Q515" s="262"/>
    </row>
    <row r="516">
      <c r="E516" s="266"/>
      <c r="F516" s="266"/>
      <c r="G516" s="311" t="s">
        <v>267</v>
      </c>
      <c r="H516" s="336" t="str">
        <f>IFS(H512=8,12,
H512=4,4,
H512=2,1,
TRUE,NA())</f>
        <v>#N/A</v>
      </c>
      <c r="I516" s="641"/>
      <c r="J516" s="270"/>
      <c r="K516" s="271"/>
      <c r="L516" s="271"/>
      <c r="M516" s="271"/>
      <c r="N516" s="271"/>
      <c r="O516" s="269"/>
      <c r="P516" s="642"/>
      <c r="Q516" s="269"/>
    </row>
    <row r="517">
      <c r="E517" s="266"/>
      <c r="F517" s="277"/>
      <c r="G517" s="526" t="s">
        <v>380</v>
      </c>
      <c r="H517" s="575" t="str">
        <f>REDUCE_SCATTER_CHIP2CHIP_TIME_MS2(H514*H515,H516)</f>
        <v>#N/A</v>
      </c>
      <c r="I517" s="534"/>
      <c r="J517" s="261"/>
      <c r="K517" s="274"/>
      <c r="L517" s="274"/>
      <c r="M517" s="274"/>
      <c r="N517" s="274"/>
      <c r="O517" s="262"/>
      <c r="P517" s="640"/>
      <c r="Q517" s="262"/>
    </row>
    <row r="518">
      <c r="E518" s="266"/>
      <c r="F518" s="632" t="s">
        <v>56</v>
      </c>
      <c r="G518" s="643" t="s">
        <v>116</v>
      </c>
      <c r="H518" s="324" t="s">
        <v>842</v>
      </c>
      <c r="I518" s="269"/>
      <c r="J518" s="270"/>
      <c r="K518" s="269"/>
      <c r="L518" s="488"/>
      <c r="M518" s="269"/>
      <c r="N518" s="271"/>
      <c r="O518" s="269"/>
      <c r="P518" s="440"/>
      <c r="Q518" s="269"/>
    </row>
    <row r="519">
      <c r="E519" s="266"/>
      <c r="F519" s="266"/>
      <c r="G519" s="541" t="s">
        <v>259</v>
      </c>
      <c r="H519" s="534" t="s">
        <v>238</v>
      </c>
      <c r="I519" s="534"/>
      <c r="J519" s="261"/>
      <c r="K519" s="262" t="s">
        <v>40</v>
      </c>
      <c r="L519" s="425" t="s">
        <v>38</v>
      </c>
      <c r="M519" s="262" t="s">
        <v>125</v>
      </c>
      <c r="N519" s="274"/>
      <c r="O519" s="263" t="str">
        <f>PARAMS("expert_collect_dtype")</f>
        <v>bf16</v>
      </c>
      <c r="P519" s="303"/>
      <c r="Q519" s="262"/>
    </row>
    <row r="520">
      <c r="E520" s="266"/>
      <c r="F520" s="266"/>
      <c r="G520" s="266"/>
      <c r="H520" s="304" t="s">
        <v>242</v>
      </c>
      <c r="I520" s="304"/>
      <c r="J520" s="270"/>
      <c r="K520" s="271">
        <f t="shared" ref="K520:M520" si="92">PARAMS(K519)</f>
        <v>1</v>
      </c>
      <c r="L520" s="271">
        <f t="shared" si="92"/>
        <v>1024</v>
      </c>
      <c r="M520" s="271">
        <f t="shared" si="92"/>
        <v>7168</v>
      </c>
      <c r="N520" s="271"/>
      <c r="O520" s="272"/>
      <c r="P520" s="440">
        <f>SIZEOF_IN_MIB(J520:M520, O519)</f>
        <v>14</v>
      </c>
      <c r="Q520" s="269"/>
    </row>
    <row r="521">
      <c r="E521" s="266"/>
      <c r="F521" s="266"/>
      <c r="G521" s="266"/>
      <c r="H521" s="534" t="s">
        <v>244</v>
      </c>
      <c r="I521" s="534"/>
      <c r="J521" s="261"/>
      <c r="K521" s="262"/>
      <c r="L521" s="262"/>
      <c r="M521" s="262"/>
      <c r="N521" s="274"/>
      <c r="O521" s="275"/>
      <c r="P521" s="303"/>
      <c r="Q521" s="262"/>
    </row>
    <row r="522">
      <c r="E522" s="266"/>
      <c r="F522" s="266"/>
      <c r="G522" s="266"/>
      <c r="H522" s="449" t="s">
        <v>246</v>
      </c>
      <c r="I522" s="449"/>
      <c r="J522" s="270"/>
      <c r="K522" s="271">
        <f t="shared" ref="K522:M522" si="93">K520/SHARDING(K521)</f>
        <v>1</v>
      </c>
      <c r="L522" s="271">
        <f t="shared" si="93"/>
        <v>1024</v>
      </c>
      <c r="M522" s="271">
        <f t="shared" si="93"/>
        <v>7168</v>
      </c>
      <c r="N522" s="271"/>
      <c r="O522" s="280"/>
      <c r="P522" s="440">
        <f>SIZEOF_IN_MIB(J522:M522, O519)</f>
        <v>14</v>
      </c>
      <c r="Q522" s="269"/>
    </row>
    <row r="523">
      <c r="E523" s="266"/>
      <c r="F523" s="266"/>
      <c r="G523" s="277"/>
      <c r="H523" s="571" t="s">
        <v>376</v>
      </c>
      <c r="I523" s="302"/>
      <c r="J523" s="571" t="s">
        <v>143</v>
      </c>
      <c r="K523" s="261"/>
      <c r="L523" s="262"/>
      <c r="M523" s="274"/>
      <c r="N523" s="274"/>
      <c r="O523" s="262"/>
      <c r="P523" s="303"/>
      <c r="Q523" s="262"/>
    </row>
    <row r="524">
      <c r="E524" s="266"/>
      <c r="F524" s="266"/>
      <c r="G524" s="384" t="s">
        <v>382</v>
      </c>
      <c r="H524" s="538" t="s">
        <v>264</v>
      </c>
      <c r="I524" s="305"/>
      <c r="J524" s="527">
        <f>SHARDING(J523)*SHARDING(H463)/HW_SPEC("# of TensorCore per Chip")</f>
        <v>8</v>
      </c>
      <c r="K524" s="270"/>
      <c r="L524" s="269"/>
      <c r="M524" s="271"/>
      <c r="N524" s="271"/>
      <c r="O524" s="269"/>
      <c r="P524" s="440"/>
      <c r="Q524" s="269"/>
    </row>
    <row r="525">
      <c r="E525" s="266"/>
      <c r="F525" s="266"/>
      <c r="G525" s="266"/>
      <c r="H525" s="571" t="s">
        <v>383</v>
      </c>
      <c r="I525" s="222"/>
      <c r="J525" s="646">
        <f>P522 / J524 * (J524-1)</f>
        <v>12.25</v>
      </c>
      <c r="K525" s="261"/>
      <c r="L525" s="262"/>
      <c r="M525" s="274"/>
      <c r="N525" s="274"/>
      <c r="O525" s="262"/>
      <c r="P525" s="303"/>
      <c r="Q525" s="262"/>
    </row>
    <row r="526">
      <c r="E526" s="266"/>
      <c r="F526" s="266"/>
      <c r="G526" s="266"/>
      <c r="H526" s="566" t="s">
        <v>341</v>
      </c>
      <c r="I526" s="305"/>
      <c r="J526" s="645">
        <f>J525*J524</f>
        <v>98</v>
      </c>
      <c r="K526" s="270"/>
      <c r="L526" s="269"/>
      <c r="M526" s="271"/>
      <c r="N526" s="271"/>
      <c r="O526" s="269"/>
      <c r="P526" s="440"/>
      <c r="Q526" s="269"/>
    </row>
    <row r="527">
      <c r="E527" s="266"/>
      <c r="F527" s="266"/>
      <c r="G527" s="266"/>
      <c r="H527" s="571" t="s">
        <v>267</v>
      </c>
      <c r="I527" s="222"/>
      <c r="J527" s="644">
        <f>IFS(J524=8,12,
J524=4,4,
J524=2,1,
TRUE,NA())</f>
        <v>12</v>
      </c>
      <c r="K527" s="261"/>
      <c r="L527" s="262"/>
      <c r="M527" s="274"/>
      <c r="N527" s="274"/>
      <c r="O527" s="262"/>
      <c r="P527" s="303"/>
      <c r="Q527" s="262"/>
    </row>
    <row r="528">
      <c r="E528" s="266"/>
      <c r="F528" s="266"/>
      <c r="G528" s="277"/>
      <c r="H528" s="566" t="s">
        <v>269</v>
      </c>
      <c r="I528" s="305"/>
      <c r="J528" s="808">
        <f>IF(J526=0,0, REDUCE_SCATTER_CHIP2CHIP_TIME_MS2(J526,J527))</f>
        <v>0.0498453776</v>
      </c>
      <c r="K528" s="270"/>
      <c r="L528" s="269"/>
      <c r="M528" s="271"/>
      <c r="N528" s="271"/>
      <c r="O528" s="269"/>
      <c r="P528" s="440"/>
      <c r="Q528" s="269"/>
    </row>
    <row r="529">
      <c r="E529" s="266"/>
      <c r="F529" s="266"/>
      <c r="G529" s="541" t="s">
        <v>384</v>
      </c>
      <c r="H529" s="342" t="s">
        <v>264</v>
      </c>
      <c r="I529" s="533"/>
      <c r="J529" s="647">
        <f>HW_SPEC("# of TensorCore per Chip")</f>
        <v>2</v>
      </c>
      <c r="K529" s="290"/>
      <c r="L529" s="195"/>
      <c r="M529" s="289"/>
      <c r="N529" s="289"/>
      <c r="O529" s="195"/>
      <c r="P529" s="301"/>
      <c r="Q529" s="195"/>
    </row>
    <row r="530">
      <c r="E530" s="266"/>
      <c r="F530" s="266"/>
      <c r="G530" s="266"/>
      <c r="H530" s="634" t="s">
        <v>373</v>
      </c>
      <c r="I530" s="172"/>
      <c r="J530" s="648">
        <f>P522 * (J529-1)/J529</f>
        <v>7</v>
      </c>
      <c r="K530" s="290"/>
      <c r="L530" s="195"/>
      <c r="M530" s="289"/>
      <c r="N530" s="289"/>
      <c r="O530" s="195"/>
      <c r="P530" s="301"/>
      <c r="Q530" s="195"/>
    </row>
    <row r="531">
      <c r="E531" s="266"/>
      <c r="F531" s="266"/>
      <c r="G531" s="266"/>
      <c r="H531" s="634" t="s">
        <v>341</v>
      </c>
      <c r="I531" s="172"/>
      <c r="J531" s="648">
        <f>J530*J529</f>
        <v>14</v>
      </c>
      <c r="K531" s="290"/>
      <c r="L531" s="195"/>
      <c r="M531" s="289"/>
      <c r="N531" s="289"/>
      <c r="O531" s="195"/>
      <c r="P531" s="301"/>
      <c r="Q531" s="195"/>
    </row>
    <row r="532">
      <c r="E532" s="266"/>
      <c r="F532" s="266"/>
      <c r="G532" s="266"/>
      <c r="H532" s="634" t="s">
        <v>269</v>
      </c>
      <c r="I532" s="172"/>
      <c r="J532" s="649">
        <f>REDUCE_SCATTER_CORE2CORE_TIME_MS(J531)</f>
        <v>0.01139322917</v>
      </c>
      <c r="K532" s="290"/>
      <c r="L532" s="195"/>
      <c r="M532" s="289"/>
      <c r="N532" s="289"/>
      <c r="O532" s="195"/>
      <c r="P532" s="301"/>
      <c r="Q532" s="195"/>
    </row>
    <row r="533">
      <c r="E533" s="266"/>
      <c r="F533" s="266"/>
      <c r="G533" s="277"/>
      <c r="H533" s="634" t="s">
        <v>385</v>
      </c>
      <c r="I533" s="172"/>
      <c r="J533" s="649">
        <f>J532/J524</f>
        <v>0.001424153646</v>
      </c>
      <c r="K533" s="290"/>
      <c r="L533" s="195"/>
      <c r="M533" s="289"/>
      <c r="N533" s="289"/>
      <c r="O533" s="195"/>
      <c r="P533" s="301"/>
      <c r="Q533" s="195"/>
    </row>
    <row r="534">
      <c r="E534" s="266"/>
      <c r="F534" s="277"/>
      <c r="G534" s="531" t="s">
        <v>386</v>
      </c>
      <c r="H534" s="809">
        <f>SUM(J528+J533)</f>
        <v>0.05126953125</v>
      </c>
      <c r="I534" s="649"/>
      <c r="J534" s="290"/>
      <c r="K534" s="290"/>
      <c r="L534" s="195"/>
      <c r="M534" s="289"/>
      <c r="N534" s="289"/>
      <c r="O534" s="195"/>
      <c r="P534" s="301"/>
      <c r="Q534" s="195"/>
    </row>
    <row r="535">
      <c r="E535" s="266"/>
      <c r="F535" s="296" t="s">
        <v>293</v>
      </c>
      <c r="G535" s="651" t="s">
        <v>280</v>
      </c>
      <c r="H535" s="652" t="s">
        <v>56</v>
      </c>
      <c r="I535" s="582"/>
      <c r="J535" s="380"/>
      <c r="K535" s="380"/>
      <c r="L535" s="381"/>
      <c r="M535" s="381"/>
      <c r="N535" s="381"/>
      <c r="O535" s="380"/>
      <c r="P535" s="653"/>
      <c r="Q535" s="172"/>
    </row>
    <row r="536">
      <c r="E536" s="266"/>
      <c r="F536" s="266"/>
      <c r="G536" s="523" t="s">
        <v>298</v>
      </c>
      <c r="H536" s="654">
        <f>IFS(H535=F487,H505,H535=F506,H517,F518=H535,H534, TRUE,0)</f>
        <v>0.05126953125</v>
      </c>
      <c r="I536" s="513"/>
      <c r="J536" s="374"/>
      <c r="K536" s="374"/>
      <c r="L536" s="375"/>
      <c r="M536" s="375"/>
      <c r="N536" s="375"/>
      <c r="O536" s="374"/>
      <c r="P536" s="655"/>
      <c r="Q536" s="376"/>
    </row>
    <row r="537">
      <c r="E537" s="266"/>
      <c r="F537" s="266"/>
      <c r="G537" s="378" t="s">
        <v>283</v>
      </c>
      <c r="H537" s="558">
        <f>IFS(PARAMS("topo")="2x2x2", (2+2+2)/2,
PARAMS("topo")="2x2", (2+2)/2,
TRUE, NA())</f>
        <v>3</v>
      </c>
      <c r="I537" s="582"/>
      <c r="J537" s="380"/>
      <c r="K537" s="380"/>
      <c r="L537" s="381"/>
      <c r="M537" s="381"/>
      <c r="N537" s="381"/>
      <c r="O537" s="380"/>
      <c r="P537" s="653"/>
      <c r="Q537" s="172"/>
    </row>
    <row r="538">
      <c r="E538" s="266"/>
      <c r="F538" s="277"/>
      <c r="G538" s="372" t="s">
        <v>284</v>
      </c>
      <c r="H538" s="373">
        <f>IF(H535="No Collectives", 0, H537 * HW_SPEC("Chip-to-Chip ICI Latency (ms)"))</f>
        <v>0.0039</v>
      </c>
      <c r="I538" s="580"/>
      <c r="J538" s="374"/>
      <c r="K538" s="374"/>
      <c r="L538" s="375"/>
      <c r="M538" s="375"/>
      <c r="N538" s="375"/>
      <c r="O538" s="374"/>
      <c r="P538" s="655"/>
      <c r="Q538" s="504"/>
    </row>
    <row r="539">
      <c r="E539" s="266"/>
      <c r="F539" s="541" t="s">
        <v>285</v>
      </c>
      <c r="G539" s="533" t="s">
        <v>45</v>
      </c>
      <c r="H539" s="810"/>
      <c r="I539" s="582"/>
      <c r="J539" s="380"/>
      <c r="K539" s="380"/>
      <c r="L539" s="381"/>
      <c r="M539" s="381"/>
      <c r="N539" s="381"/>
      <c r="O539" s="380"/>
      <c r="P539" s="653"/>
      <c r="Q539" s="172"/>
    </row>
    <row r="540">
      <c r="E540" s="266"/>
      <c r="F540" s="266"/>
      <c r="G540" s="533"/>
      <c r="H540" s="595"/>
      <c r="I540" s="386"/>
      <c r="J540" s="380"/>
      <c r="K540" s="380"/>
      <c r="L540" s="381"/>
      <c r="M540" s="381"/>
      <c r="N540" s="381"/>
      <c r="O540" s="380"/>
      <c r="P540" s="653"/>
      <c r="Q540" s="172"/>
    </row>
    <row r="541">
      <c r="E541" s="266"/>
      <c r="F541" s="277"/>
      <c r="G541" s="533"/>
      <c r="H541" s="595"/>
      <c r="I541" s="386"/>
      <c r="J541" s="380"/>
      <c r="K541" s="380"/>
      <c r="L541" s="381"/>
      <c r="M541" s="381"/>
      <c r="N541" s="381"/>
      <c r="O541" s="380"/>
      <c r="P541" s="653"/>
      <c r="Q541" s="172"/>
    </row>
    <row r="542">
      <c r="E542" s="266"/>
      <c r="F542" s="541" t="s">
        <v>289</v>
      </c>
      <c r="G542" s="533" t="s">
        <v>45</v>
      </c>
      <c r="H542" s="595"/>
      <c r="I542" s="386"/>
      <c r="J542" s="380"/>
      <c r="K542" s="380"/>
      <c r="L542" s="381"/>
      <c r="M542" s="381"/>
      <c r="N542" s="381"/>
      <c r="O542" s="380"/>
      <c r="P542" s="653"/>
      <c r="Q542" s="172"/>
    </row>
    <row r="543">
      <c r="E543" s="277"/>
      <c r="F543" s="277"/>
      <c r="G543" s="533"/>
      <c r="H543" s="595"/>
      <c r="I543" s="386"/>
      <c r="J543" s="380"/>
      <c r="K543" s="380"/>
      <c r="L543" s="381"/>
      <c r="M543" s="381"/>
      <c r="N543" s="381"/>
      <c r="O543" s="380"/>
      <c r="P543" s="653"/>
      <c r="Q543" s="172"/>
    </row>
    <row r="544">
      <c r="E544" s="258" t="s">
        <v>387</v>
      </c>
      <c r="F544" s="656" t="s">
        <v>249</v>
      </c>
      <c r="G544" s="260"/>
      <c r="H544" s="463" t="s">
        <v>238</v>
      </c>
      <c r="I544" s="261" t="s">
        <v>239</v>
      </c>
      <c r="J544" s="262"/>
      <c r="K544" s="262" t="s">
        <v>40</v>
      </c>
      <c r="L544" s="262" t="s">
        <v>38</v>
      </c>
      <c r="M544" s="425" t="s">
        <v>125</v>
      </c>
      <c r="N544" s="261" t="s">
        <v>240</v>
      </c>
      <c r="O544" s="263" t="s">
        <v>63</v>
      </c>
      <c r="P544" s="303"/>
      <c r="Q544" s="263" t="b">
        <v>0</v>
      </c>
    </row>
    <row r="545">
      <c r="E545" s="266"/>
      <c r="F545" s="267"/>
      <c r="G545" s="268"/>
      <c r="H545" s="304" t="s">
        <v>242</v>
      </c>
      <c r="I545" s="270" t="s">
        <v>239</v>
      </c>
      <c r="J545" s="271"/>
      <c r="K545" s="270">
        <f t="shared" ref="K545:M545" si="94">PARAMS(K544)</f>
        <v>1</v>
      </c>
      <c r="L545" s="270">
        <f t="shared" si="94"/>
        <v>1024</v>
      </c>
      <c r="M545" s="270">
        <f t="shared" si="94"/>
        <v>7168</v>
      </c>
      <c r="N545" s="270" t="s">
        <v>240</v>
      </c>
      <c r="O545" s="272"/>
      <c r="P545" s="440">
        <f>SIZEOF_IN_MIB(J545:M545, O544)</f>
        <v>7</v>
      </c>
      <c r="Q545" s="272"/>
    </row>
    <row r="546">
      <c r="E546" s="266"/>
      <c r="F546" s="267"/>
      <c r="G546" s="268"/>
      <c r="H546" s="534" t="s">
        <v>244</v>
      </c>
      <c r="I546" s="274" t="s">
        <v>239</v>
      </c>
      <c r="J546" s="261"/>
      <c r="K546" s="262" t="s">
        <v>33</v>
      </c>
      <c r="L546" s="262"/>
      <c r="M546" s="262"/>
      <c r="N546" s="274" t="s">
        <v>240</v>
      </c>
      <c r="O546" s="275"/>
      <c r="P546" s="303"/>
      <c r="Q546" s="275"/>
    </row>
    <row r="547">
      <c r="E547" s="266"/>
      <c r="F547" s="278"/>
      <c r="G547" s="279"/>
      <c r="H547" s="304" t="s">
        <v>246</v>
      </c>
      <c r="I547" s="271" t="s">
        <v>239</v>
      </c>
      <c r="J547" s="270"/>
      <c r="K547" s="271">
        <f t="shared" ref="K547:M547" si="95">K545/SHARDING(K546)</f>
        <v>0.0625</v>
      </c>
      <c r="L547" s="271">
        <f t="shared" si="95"/>
        <v>1024</v>
      </c>
      <c r="M547" s="271">
        <f t="shared" si="95"/>
        <v>7168</v>
      </c>
      <c r="N547" s="271" t="s">
        <v>240</v>
      </c>
      <c r="O547" s="280"/>
      <c r="P547" s="440">
        <f>SIZEOF_IN_MIB(J547:M547, O544)</f>
        <v>0.4375</v>
      </c>
      <c r="Q547" s="280"/>
    </row>
    <row r="548">
      <c r="E548" s="266"/>
      <c r="F548" s="657" t="s">
        <v>253</v>
      </c>
      <c r="G548" s="260"/>
      <c r="H548" s="534" t="s">
        <v>238</v>
      </c>
      <c r="I548" s="274" t="s">
        <v>239</v>
      </c>
      <c r="J548" s="261"/>
      <c r="K548" s="222"/>
      <c r="L548" s="262" t="s">
        <v>125</v>
      </c>
      <c r="M548" s="425" t="s">
        <v>129</v>
      </c>
      <c r="N548" s="274" t="s">
        <v>240</v>
      </c>
      <c r="O548" s="263" t="s">
        <v>127</v>
      </c>
      <c r="P548" s="303"/>
      <c r="Q548" s="263" t="b">
        <v>0</v>
      </c>
    </row>
    <row r="549">
      <c r="E549" s="266"/>
      <c r="F549" s="267"/>
      <c r="G549" s="268"/>
      <c r="H549" s="304" t="s">
        <v>242</v>
      </c>
      <c r="I549" s="271" t="s">
        <v>239</v>
      </c>
      <c r="J549" s="270"/>
      <c r="K549" s="324">
        <v>2.0</v>
      </c>
      <c r="L549" s="271">
        <f t="shared" ref="L549:M549" si="96">PARAMS(L548)</f>
        <v>7168</v>
      </c>
      <c r="M549" s="271">
        <f t="shared" si="96"/>
        <v>2048</v>
      </c>
      <c r="N549" s="271" t="s">
        <v>240</v>
      </c>
      <c r="O549" s="272"/>
      <c r="P549" s="440">
        <f>SIZEOF_IN_MIB(J549:M549, O548)</f>
        <v>14</v>
      </c>
      <c r="Q549" s="272"/>
    </row>
    <row r="550">
      <c r="E550" s="266"/>
      <c r="F550" s="267"/>
      <c r="G550" s="268"/>
      <c r="H550" s="534" t="s">
        <v>244</v>
      </c>
      <c r="I550" s="274" t="s">
        <v>239</v>
      </c>
      <c r="J550" s="261"/>
      <c r="K550" s="222"/>
      <c r="L550" s="262"/>
      <c r="M550" s="262"/>
      <c r="N550" s="274" t="s">
        <v>240</v>
      </c>
      <c r="O550" s="275"/>
      <c r="P550" s="303"/>
      <c r="Q550" s="275"/>
    </row>
    <row r="551">
      <c r="E551" s="266"/>
      <c r="F551" s="278"/>
      <c r="G551" s="279"/>
      <c r="H551" s="449" t="s">
        <v>246</v>
      </c>
      <c r="I551" s="271" t="s">
        <v>239</v>
      </c>
      <c r="J551" s="270"/>
      <c r="K551" s="324">
        <v>2.0</v>
      </c>
      <c r="L551" s="271">
        <f t="shared" ref="L551:M551" si="97">L549/SHARDING(L550)</f>
        <v>7168</v>
      </c>
      <c r="M551" s="271">
        <f t="shared" si="97"/>
        <v>2048</v>
      </c>
      <c r="N551" s="271" t="s">
        <v>240</v>
      </c>
      <c r="O551" s="280"/>
      <c r="P551" s="440">
        <f>SIZEOF_IN_MIB(J551:M551, O548)</f>
        <v>14</v>
      </c>
      <c r="Q551" s="280"/>
    </row>
    <row r="552">
      <c r="E552" s="266"/>
      <c r="F552" s="657" t="s">
        <v>257</v>
      </c>
      <c r="G552" s="260"/>
      <c r="H552" s="534" t="s">
        <v>238</v>
      </c>
      <c r="I552" s="274" t="s">
        <v>239</v>
      </c>
      <c r="J552" s="261"/>
      <c r="K552" s="262" t="s">
        <v>40</v>
      </c>
      <c r="L552" s="262" t="s">
        <v>38</v>
      </c>
      <c r="M552" s="262" t="s">
        <v>129</v>
      </c>
      <c r="N552" s="274" t="s">
        <v>240</v>
      </c>
      <c r="O552" s="658" t="s">
        <v>82</v>
      </c>
      <c r="P552" s="303"/>
      <c r="Q552" s="263" t="b">
        <v>0</v>
      </c>
    </row>
    <row r="553">
      <c r="E553" s="266"/>
      <c r="F553" s="267"/>
      <c r="G553" s="268"/>
      <c r="H553" s="304" t="s">
        <v>242</v>
      </c>
      <c r="I553" s="271" t="s">
        <v>239</v>
      </c>
      <c r="J553" s="269">
        <v>2.0</v>
      </c>
      <c r="K553" s="271">
        <f t="shared" ref="K553:M553" si="98">PARAMS(K552)</f>
        <v>1</v>
      </c>
      <c r="L553" s="271">
        <f t="shared" si="98"/>
        <v>1024</v>
      </c>
      <c r="M553" s="271">
        <f t="shared" si="98"/>
        <v>2048</v>
      </c>
      <c r="N553" s="271" t="s">
        <v>240</v>
      </c>
      <c r="O553" s="272"/>
      <c r="P553" s="440">
        <f>SIZEOF_IN_MIB(J553:M553, O552)</f>
        <v>8</v>
      </c>
      <c r="Q553" s="272"/>
    </row>
    <row r="554">
      <c r="E554" s="266"/>
      <c r="F554" s="267"/>
      <c r="G554" s="268"/>
      <c r="H554" s="534" t="s">
        <v>244</v>
      </c>
      <c r="I554" s="274" t="s">
        <v>239</v>
      </c>
      <c r="J554" s="261"/>
      <c r="K554" s="262" t="s">
        <v>33</v>
      </c>
      <c r="L554" s="262"/>
      <c r="M554" s="274"/>
      <c r="N554" s="274" t="s">
        <v>240</v>
      </c>
      <c r="O554" s="275"/>
      <c r="P554" s="303"/>
      <c r="Q554" s="275"/>
    </row>
    <row r="555">
      <c r="E555" s="266"/>
      <c r="F555" s="278"/>
      <c r="G555" s="279"/>
      <c r="H555" s="449" t="s">
        <v>246</v>
      </c>
      <c r="I555" s="271" t="s">
        <v>239</v>
      </c>
      <c r="J555" s="269">
        <v>2.0</v>
      </c>
      <c r="K555" s="271">
        <f t="shared" ref="K555:M555" si="99">K553/SHARDING(K554)</f>
        <v>0.0625</v>
      </c>
      <c r="L555" s="271">
        <f t="shared" si="99"/>
        <v>1024</v>
      </c>
      <c r="M555" s="271">
        <f t="shared" si="99"/>
        <v>2048</v>
      </c>
      <c r="N555" s="271" t="s">
        <v>240</v>
      </c>
      <c r="O555" s="280"/>
      <c r="P555" s="440">
        <f>SIZEOF_IN_MIB(J555:M555, O552)</f>
        <v>0.5</v>
      </c>
      <c r="Q555" s="280"/>
    </row>
    <row r="556">
      <c r="E556" s="266"/>
      <c r="F556" s="297" t="s">
        <v>293</v>
      </c>
      <c r="G556" s="533"/>
      <c r="H556" s="659"/>
      <c r="I556" s="261"/>
      <c r="J556" s="261"/>
      <c r="K556" s="261"/>
      <c r="L556" s="274"/>
      <c r="M556" s="274"/>
      <c r="N556" s="274"/>
      <c r="O556" s="261"/>
      <c r="P556" s="303"/>
      <c r="Q556" s="660"/>
    </row>
    <row r="557">
      <c r="E557" s="266"/>
      <c r="F557" s="277"/>
      <c r="G557" s="600" t="s">
        <v>298</v>
      </c>
      <c r="H557" s="661"/>
      <c r="I557" s="419"/>
      <c r="J557" s="270"/>
      <c r="K557" s="270"/>
      <c r="L557" s="271"/>
      <c r="M557" s="271"/>
      <c r="N557" s="271"/>
      <c r="O557" s="270"/>
      <c r="P557" s="440"/>
      <c r="Q557" s="477"/>
    </row>
    <row r="558">
      <c r="E558" s="266"/>
      <c r="F558" s="662" t="s">
        <v>285</v>
      </c>
      <c r="G558" s="533" t="s">
        <v>286</v>
      </c>
      <c r="H558" s="595" t="str">
        <f>VLOOKUP(O544&amp;","&amp;O548,$T$3:$W$12,4, FALSE)</f>
        <v>fp8</v>
      </c>
      <c r="I558" s="386"/>
      <c r="J558" s="380"/>
      <c r="K558" s="380"/>
      <c r="L558" s="381"/>
      <c r="M558" s="381"/>
      <c r="N558" s="381"/>
      <c r="O558" s="380"/>
      <c r="P558" s="394"/>
      <c r="Q558" s="172"/>
    </row>
    <row r="559">
      <c r="E559" s="266"/>
      <c r="F559" s="266"/>
      <c r="G559" s="595" t="s">
        <v>299</v>
      </c>
      <c r="H559" s="599" t="str">
        <f>CALCULATE_FLOPS(J547:M547,J551:M551,M551,L551,H558)</f>
        <v>#N/A</v>
      </c>
      <c r="I559" s="386"/>
      <c r="J559" s="380"/>
      <c r="K559" s="380"/>
      <c r="L559" s="381"/>
      <c r="M559" s="381"/>
      <c r="N559" s="381"/>
      <c r="O559" s="380"/>
      <c r="P559" s="394"/>
      <c r="Q559" s="172"/>
    </row>
    <row r="560">
      <c r="E560" s="266"/>
      <c r="F560" s="277"/>
      <c r="G560" s="600" t="s">
        <v>288</v>
      </c>
      <c r="H560" s="663" t="str">
        <f>COMPUTE_TIME_MS(H559, H558)</f>
        <v>#N/A</v>
      </c>
      <c r="I560" s="390"/>
      <c r="J560" s="391"/>
      <c r="K560" s="391"/>
      <c r="L560" s="392"/>
      <c r="M560" s="392"/>
      <c r="N560" s="392"/>
      <c r="O560" s="391"/>
      <c r="P560" s="602"/>
      <c r="Q560" s="172"/>
    </row>
    <row r="561">
      <c r="E561" s="266"/>
      <c r="F561" s="662" t="s">
        <v>289</v>
      </c>
      <c r="G561" s="595" t="s">
        <v>290</v>
      </c>
      <c r="H561" s="603">
        <f>IF(Q544,0,P547)+IF(Q548,0,P551)+IF(Q552,0,P555)</f>
        <v>14.9375</v>
      </c>
      <c r="I561" s="380"/>
      <c r="J561" s="380"/>
      <c r="K561" s="380"/>
      <c r="L561" s="381"/>
      <c r="M561" s="381"/>
      <c r="N561" s="381"/>
      <c r="O561" s="380"/>
      <c r="P561" s="394"/>
      <c r="Q561" s="172"/>
    </row>
    <row r="562">
      <c r="E562" s="277"/>
      <c r="F562" s="277"/>
      <c r="G562" s="604" t="s">
        <v>291</v>
      </c>
      <c r="H562" s="664">
        <f>HBM_TIME_MS(H561)</f>
        <v>0.004985441676</v>
      </c>
      <c r="I562" s="391"/>
      <c r="J562" s="391"/>
      <c r="K562" s="391"/>
      <c r="L562" s="392"/>
      <c r="M562" s="392"/>
      <c r="N562" s="392"/>
      <c r="O562" s="391"/>
      <c r="P562" s="602"/>
      <c r="Q562" s="172"/>
    </row>
    <row r="563">
      <c r="E563" s="258" t="s">
        <v>388</v>
      </c>
      <c r="F563" s="656" t="s">
        <v>249</v>
      </c>
      <c r="G563" s="260"/>
      <c r="H563" s="463" t="s">
        <v>238</v>
      </c>
      <c r="I563" s="261" t="s">
        <v>239</v>
      </c>
      <c r="J563" s="331"/>
      <c r="K563" s="665" t="s">
        <v>40</v>
      </c>
      <c r="L563" s="665" t="s">
        <v>38</v>
      </c>
      <c r="M563" s="666" t="s">
        <v>129</v>
      </c>
      <c r="N563" s="261" t="s">
        <v>240</v>
      </c>
      <c r="O563" s="263" t="s">
        <v>63</v>
      </c>
      <c r="P563" s="303"/>
      <c r="Q563" s="263" t="b">
        <v>0</v>
      </c>
    </row>
    <row r="564">
      <c r="E564" s="266"/>
      <c r="F564" s="267"/>
      <c r="G564" s="268"/>
      <c r="H564" s="304" t="s">
        <v>242</v>
      </c>
      <c r="I564" s="270" t="s">
        <v>239</v>
      </c>
      <c r="J564" s="326"/>
      <c r="K564" s="667">
        <f t="shared" ref="K564:M564" si="100">PARAMS(K563)</f>
        <v>1</v>
      </c>
      <c r="L564" s="668">
        <f t="shared" si="100"/>
        <v>1024</v>
      </c>
      <c r="M564" s="668">
        <f t="shared" si="100"/>
        <v>2048</v>
      </c>
      <c r="N564" s="270" t="s">
        <v>240</v>
      </c>
      <c r="O564" s="272"/>
      <c r="P564" s="440">
        <f>SIZEOF_IN_MIB(J564:M564, O563)</f>
        <v>2</v>
      </c>
      <c r="Q564" s="272"/>
    </row>
    <row r="565">
      <c r="E565" s="266"/>
      <c r="F565" s="267"/>
      <c r="G565" s="268"/>
      <c r="H565" s="534" t="s">
        <v>244</v>
      </c>
      <c r="I565" s="274" t="s">
        <v>239</v>
      </c>
      <c r="J565" s="330"/>
      <c r="K565" s="665" t="s">
        <v>33</v>
      </c>
      <c r="L565" s="331"/>
      <c r="M565" s="331"/>
      <c r="N565" s="274" t="s">
        <v>240</v>
      </c>
      <c r="O565" s="275"/>
      <c r="P565" s="303"/>
      <c r="Q565" s="275"/>
    </row>
    <row r="566">
      <c r="E566" s="266"/>
      <c r="F566" s="278"/>
      <c r="G566" s="279"/>
      <c r="H566" s="304" t="s">
        <v>246</v>
      </c>
      <c r="I566" s="271" t="s">
        <v>239</v>
      </c>
      <c r="J566" s="325"/>
      <c r="K566" s="670">
        <f t="shared" ref="K566:M566" si="101">K564/SHARDING(K565)</f>
        <v>0.0625</v>
      </c>
      <c r="L566" s="670">
        <f t="shared" si="101"/>
        <v>1024</v>
      </c>
      <c r="M566" s="670">
        <f t="shared" si="101"/>
        <v>2048</v>
      </c>
      <c r="N566" s="271" t="s">
        <v>240</v>
      </c>
      <c r="O566" s="280"/>
      <c r="P566" s="440">
        <f>SIZEOF_IN_MIB(J566:M566, O563)</f>
        <v>0.125</v>
      </c>
      <c r="Q566" s="280"/>
    </row>
    <row r="567">
      <c r="E567" s="266"/>
      <c r="F567" s="657" t="s">
        <v>253</v>
      </c>
      <c r="G567" s="260"/>
      <c r="H567" s="534" t="s">
        <v>238</v>
      </c>
      <c r="I567" s="274" t="s">
        <v>239</v>
      </c>
      <c r="J567" s="330"/>
      <c r="K567" s="317"/>
      <c r="L567" s="665" t="s">
        <v>129</v>
      </c>
      <c r="M567" s="666" t="s">
        <v>125</v>
      </c>
      <c r="N567" s="274" t="s">
        <v>240</v>
      </c>
      <c r="O567" s="263" t="s">
        <v>127</v>
      </c>
      <c r="P567" s="303"/>
      <c r="Q567" s="263" t="b">
        <v>0</v>
      </c>
    </row>
    <row r="568">
      <c r="E568" s="266"/>
      <c r="F568" s="267"/>
      <c r="G568" s="268"/>
      <c r="H568" s="304" t="s">
        <v>242</v>
      </c>
      <c r="I568" s="271" t="s">
        <v>239</v>
      </c>
      <c r="J568" s="325"/>
      <c r="K568" s="314"/>
      <c r="L568" s="670">
        <f t="shared" ref="L568:M568" si="102">PARAMS(L567)</f>
        <v>2048</v>
      </c>
      <c r="M568" s="670">
        <f t="shared" si="102"/>
        <v>7168</v>
      </c>
      <c r="N568" s="271" t="s">
        <v>240</v>
      </c>
      <c r="O568" s="272"/>
      <c r="P568" s="440">
        <f>SIZEOF_IN_MIB(J568:M568, O567)</f>
        <v>7</v>
      </c>
      <c r="Q568" s="272"/>
    </row>
    <row r="569">
      <c r="E569" s="266"/>
      <c r="F569" s="267"/>
      <c r="G569" s="268"/>
      <c r="H569" s="534" t="s">
        <v>244</v>
      </c>
      <c r="I569" s="274" t="s">
        <v>239</v>
      </c>
      <c r="J569" s="330"/>
      <c r="K569" s="317"/>
      <c r="L569" s="331"/>
      <c r="M569" s="331"/>
      <c r="N569" s="274" t="s">
        <v>240</v>
      </c>
      <c r="O569" s="275"/>
      <c r="P569" s="303"/>
      <c r="Q569" s="275"/>
    </row>
    <row r="570">
      <c r="E570" s="266"/>
      <c r="F570" s="278"/>
      <c r="G570" s="279"/>
      <c r="H570" s="449" t="s">
        <v>246</v>
      </c>
      <c r="I570" s="271" t="s">
        <v>239</v>
      </c>
      <c r="J570" s="325"/>
      <c r="K570" s="314"/>
      <c r="L570" s="670">
        <f t="shared" ref="L570:M570" si="103">L568/SHARDING(L569)</f>
        <v>2048</v>
      </c>
      <c r="M570" s="670">
        <f t="shared" si="103"/>
        <v>7168</v>
      </c>
      <c r="N570" s="271" t="s">
        <v>240</v>
      </c>
      <c r="O570" s="280"/>
      <c r="P570" s="440">
        <f>SIZEOF_IN_MIB(J570:M570, O567)</f>
        <v>7</v>
      </c>
      <c r="Q570" s="280"/>
    </row>
    <row r="571">
      <c r="E571" s="266"/>
      <c r="F571" s="657" t="s">
        <v>257</v>
      </c>
      <c r="G571" s="260"/>
      <c r="H571" s="534" t="s">
        <v>238</v>
      </c>
      <c r="I571" s="274" t="s">
        <v>239</v>
      </c>
      <c r="J571" s="330"/>
      <c r="K571" s="665" t="s">
        <v>40</v>
      </c>
      <c r="L571" s="665" t="s">
        <v>38</v>
      </c>
      <c r="M571" s="665" t="s">
        <v>125</v>
      </c>
      <c r="N571" s="274" t="s">
        <v>240</v>
      </c>
      <c r="O571" s="658" t="s">
        <v>82</v>
      </c>
      <c r="P571" s="303"/>
      <c r="Q571" s="263" t="b">
        <v>0</v>
      </c>
    </row>
    <row r="572">
      <c r="E572" s="266"/>
      <c r="F572" s="267"/>
      <c r="G572" s="268"/>
      <c r="H572" s="304" t="s">
        <v>242</v>
      </c>
      <c r="I572" s="271" t="s">
        <v>239</v>
      </c>
      <c r="J572" s="326"/>
      <c r="K572" s="667">
        <f t="shared" ref="K572:M572" si="104">PARAMS(K571)</f>
        <v>1</v>
      </c>
      <c r="L572" s="670">
        <f t="shared" si="104"/>
        <v>1024</v>
      </c>
      <c r="M572" s="670">
        <f t="shared" si="104"/>
        <v>7168</v>
      </c>
      <c r="N572" s="271" t="s">
        <v>240</v>
      </c>
      <c r="O572" s="272"/>
      <c r="P572" s="440">
        <f>SIZEOF_IN_MIB(J572:M572, O571)</f>
        <v>14</v>
      </c>
      <c r="Q572" s="272"/>
    </row>
    <row r="573">
      <c r="E573" s="266"/>
      <c r="F573" s="267"/>
      <c r="G573" s="268"/>
      <c r="H573" s="534" t="s">
        <v>244</v>
      </c>
      <c r="I573" s="274" t="s">
        <v>239</v>
      </c>
      <c r="J573" s="330"/>
      <c r="K573" s="665" t="s">
        <v>33</v>
      </c>
      <c r="L573" s="331"/>
      <c r="M573" s="331"/>
      <c r="N573" s="274" t="s">
        <v>240</v>
      </c>
      <c r="O573" s="275"/>
      <c r="P573" s="303"/>
      <c r="Q573" s="275"/>
    </row>
    <row r="574">
      <c r="E574" s="266"/>
      <c r="F574" s="278"/>
      <c r="G574" s="279"/>
      <c r="H574" s="449" t="s">
        <v>246</v>
      </c>
      <c r="I574" s="271" t="s">
        <v>239</v>
      </c>
      <c r="J574" s="326"/>
      <c r="K574" s="670">
        <f t="shared" ref="K574:M574" si="105">K572/SHARDING(K573)</f>
        <v>0.0625</v>
      </c>
      <c r="L574" s="670">
        <f t="shared" si="105"/>
        <v>1024</v>
      </c>
      <c r="M574" s="670">
        <f t="shared" si="105"/>
        <v>7168</v>
      </c>
      <c r="N574" s="271" t="s">
        <v>240</v>
      </c>
      <c r="O574" s="280"/>
      <c r="P574" s="440">
        <f>SIZEOF_IN_MIB(J574:M574, O571)</f>
        <v>0.875</v>
      </c>
      <c r="Q574" s="280"/>
    </row>
    <row r="575">
      <c r="E575" s="266"/>
      <c r="F575" s="297" t="s">
        <v>293</v>
      </c>
      <c r="G575" s="533"/>
      <c r="H575" s="659"/>
      <c r="I575" s="261"/>
      <c r="J575" s="261"/>
      <c r="K575" s="261"/>
      <c r="L575" s="274"/>
      <c r="M575" s="274"/>
      <c r="N575" s="274"/>
      <c r="O575" s="261"/>
      <c r="P575" s="303"/>
      <c r="Q575" s="660"/>
    </row>
    <row r="576">
      <c r="E576" s="266"/>
      <c r="F576" s="277"/>
      <c r="G576" s="600" t="s">
        <v>298</v>
      </c>
      <c r="H576" s="661"/>
      <c r="I576" s="419"/>
      <c r="J576" s="270"/>
      <c r="K576" s="270"/>
      <c r="L576" s="271"/>
      <c r="M576" s="271"/>
      <c r="N576" s="271"/>
      <c r="O576" s="270"/>
      <c r="P576" s="440"/>
      <c r="Q576" s="477"/>
    </row>
    <row r="577">
      <c r="E577" s="266"/>
      <c r="F577" s="662" t="s">
        <v>285</v>
      </c>
      <c r="G577" s="533" t="s">
        <v>286</v>
      </c>
      <c r="H577" s="595" t="str">
        <f>VLOOKUP(O563&amp;","&amp;O567,$T$3:$W$12,4, FALSE)</f>
        <v>fp8</v>
      </c>
      <c r="I577" s="386"/>
      <c r="J577" s="380"/>
      <c r="K577" s="380"/>
      <c r="L577" s="381"/>
      <c r="M577" s="381"/>
      <c r="N577" s="381"/>
      <c r="O577" s="380"/>
      <c r="P577" s="394"/>
      <c r="Q577" s="172"/>
    </row>
    <row r="578">
      <c r="E578" s="266"/>
      <c r="F578" s="266"/>
      <c r="G578" s="595" t="s">
        <v>299</v>
      </c>
      <c r="H578" s="599" t="str">
        <f>CALCULATE_FLOPS(J566:M566,J570:M570,M570,L570,H577)</f>
        <v>#N/A</v>
      </c>
      <c r="I578" s="386"/>
      <c r="J578" s="380"/>
      <c r="K578" s="380"/>
      <c r="L578" s="381"/>
      <c r="M578" s="381"/>
      <c r="N578" s="381"/>
      <c r="O578" s="380"/>
      <c r="P578" s="394"/>
      <c r="Q578" s="172"/>
    </row>
    <row r="579">
      <c r="E579" s="266"/>
      <c r="F579" s="277"/>
      <c r="G579" s="600" t="s">
        <v>288</v>
      </c>
      <c r="H579" s="663" t="str">
        <f>COMPUTE_TIME_MS(H578, H577)</f>
        <v>#N/A</v>
      </c>
      <c r="I579" s="390"/>
      <c r="J579" s="391"/>
      <c r="K579" s="391"/>
      <c r="L579" s="392"/>
      <c r="M579" s="392"/>
      <c r="N579" s="392"/>
      <c r="O579" s="391"/>
      <c r="P579" s="602"/>
      <c r="Q579" s="172"/>
    </row>
    <row r="580">
      <c r="E580" s="266"/>
      <c r="F580" s="662" t="s">
        <v>289</v>
      </c>
      <c r="G580" s="595" t="s">
        <v>290</v>
      </c>
      <c r="H580" s="603">
        <f>IF(Q563,0,P566)+IF(Q567,0,P570)+IF(Q571,0,P574)</f>
        <v>8</v>
      </c>
      <c r="I580" s="380"/>
      <c r="J580" s="380"/>
      <c r="K580" s="380"/>
      <c r="L580" s="381"/>
      <c r="M580" s="381"/>
      <c r="N580" s="381"/>
      <c r="O580" s="380"/>
      <c r="P580" s="394"/>
      <c r="Q580" s="172"/>
    </row>
    <row r="581">
      <c r="E581" s="277"/>
      <c r="F581" s="277"/>
      <c r="G581" s="604" t="s">
        <v>291</v>
      </c>
      <c r="H581" s="664">
        <f>HBM_TIME_MS(H580)</f>
        <v>0.002670027341</v>
      </c>
      <c r="I581" s="391"/>
      <c r="J581" s="391"/>
      <c r="K581" s="391"/>
      <c r="L581" s="392"/>
      <c r="M581" s="392"/>
      <c r="N581" s="392"/>
      <c r="O581" s="391"/>
      <c r="P581" s="602"/>
      <c r="Q581" s="172"/>
    </row>
    <row r="582">
      <c r="P582" s="147"/>
    </row>
    <row r="583">
      <c r="P583" s="147"/>
    </row>
    <row r="584">
      <c r="P584" s="147"/>
    </row>
    <row r="585">
      <c r="P585" s="147"/>
    </row>
    <row r="586">
      <c r="P586" s="147"/>
    </row>
    <row r="587">
      <c r="P587" s="147"/>
    </row>
    <row r="588">
      <c r="P588" s="147"/>
    </row>
    <row r="589">
      <c r="P589" s="147"/>
    </row>
    <row r="590">
      <c r="P590" s="147"/>
    </row>
    <row r="591">
      <c r="P591" s="147"/>
    </row>
    <row r="592">
      <c r="P592" s="147"/>
    </row>
    <row r="593">
      <c r="P593" s="147"/>
    </row>
    <row r="594">
      <c r="P594" s="147"/>
    </row>
    <row r="595">
      <c r="P595" s="147"/>
    </row>
    <row r="596">
      <c r="P596" s="147"/>
    </row>
    <row r="597">
      <c r="P597" s="147"/>
    </row>
    <row r="598">
      <c r="P598" s="147"/>
    </row>
    <row r="599">
      <c r="P599" s="147"/>
    </row>
    <row r="600">
      <c r="P600" s="147"/>
    </row>
    <row r="601">
      <c r="P601" s="147"/>
    </row>
    <row r="602">
      <c r="P602" s="147"/>
    </row>
    <row r="603">
      <c r="P603" s="147"/>
    </row>
    <row r="604">
      <c r="P604" s="147"/>
    </row>
    <row r="605">
      <c r="P605" s="147"/>
    </row>
    <row r="606">
      <c r="P606" s="147"/>
    </row>
    <row r="607">
      <c r="P607" s="147"/>
    </row>
    <row r="608">
      <c r="P608" s="147"/>
    </row>
    <row r="609">
      <c r="P609" s="147"/>
    </row>
    <row r="610">
      <c r="P610" s="147"/>
    </row>
    <row r="611">
      <c r="P611" s="147"/>
    </row>
    <row r="612">
      <c r="P612" s="147"/>
    </row>
    <row r="613">
      <c r="P613" s="147"/>
    </row>
    <row r="614">
      <c r="P614" s="147"/>
    </row>
    <row r="615">
      <c r="P615" s="147"/>
    </row>
    <row r="616">
      <c r="P616" s="147"/>
    </row>
    <row r="617">
      <c r="P617" s="147"/>
    </row>
    <row r="618">
      <c r="P618" s="147"/>
    </row>
    <row r="619">
      <c r="P619" s="147"/>
    </row>
    <row r="620">
      <c r="P620" s="147"/>
    </row>
    <row r="621">
      <c r="P621" s="147"/>
    </row>
    <row r="622">
      <c r="P622" s="147"/>
    </row>
    <row r="623">
      <c r="P623" s="147"/>
    </row>
    <row r="624">
      <c r="P624" s="147"/>
    </row>
    <row r="625">
      <c r="P625" s="147"/>
    </row>
    <row r="626">
      <c r="P626" s="147"/>
    </row>
    <row r="627">
      <c r="P627" s="147"/>
    </row>
    <row r="628">
      <c r="P628" s="147"/>
    </row>
    <row r="629">
      <c r="P629" s="147"/>
    </row>
    <row r="630">
      <c r="P630" s="147"/>
    </row>
    <row r="631">
      <c r="P631" s="147"/>
    </row>
    <row r="632">
      <c r="P632" s="147"/>
    </row>
    <row r="633">
      <c r="P633" s="147"/>
    </row>
    <row r="634">
      <c r="P634" s="147"/>
    </row>
    <row r="635">
      <c r="P635" s="147"/>
    </row>
    <row r="636">
      <c r="P636" s="147"/>
    </row>
    <row r="637">
      <c r="P637" s="147"/>
    </row>
    <row r="638">
      <c r="P638" s="147"/>
    </row>
    <row r="639">
      <c r="P639" s="147"/>
    </row>
    <row r="640">
      <c r="P640" s="147"/>
    </row>
    <row r="641">
      <c r="P641" s="147"/>
    </row>
    <row r="642">
      <c r="P642" s="147"/>
    </row>
    <row r="643">
      <c r="P643" s="147"/>
    </row>
    <row r="644">
      <c r="P644" s="147"/>
    </row>
    <row r="645">
      <c r="P645" s="147"/>
    </row>
    <row r="646">
      <c r="P646" s="147"/>
    </row>
    <row r="647">
      <c r="P647" s="147"/>
    </row>
    <row r="648">
      <c r="P648" s="147"/>
    </row>
    <row r="649">
      <c r="P649" s="147"/>
    </row>
    <row r="650">
      <c r="P650" s="147"/>
    </row>
    <row r="651">
      <c r="P651" s="147"/>
    </row>
    <row r="652">
      <c r="P652" s="147"/>
    </row>
    <row r="653">
      <c r="P653" s="147"/>
    </row>
    <row r="654">
      <c r="P654" s="147"/>
    </row>
    <row r="655">
      <c r="P655" s="147"/>
    </row>
    <row r="656">
      <c r="P656" s="147"/>
    </row>
    <row r="657">
      <c r="P657" s="147"/>
    </row>
    <row r="658">
      <c r="P658" s="147"/>
    </row>
    <row r="659">
      <c r="P659" s="147"/>
    </row>
    <row r="660">
      <c r="P660" s="147"/>
    </row>
    <row r="661">
      <c r="P661" s="147"/>
    </row>
    <row r="662">
      <c r="P662" s="147"/>
    </row>
    <row r="663">
      <c r="P663" s="147"/>
    </row>
    <row r="664">
      <c r="P664" s="147"/>
    </row>
    <row r="665">
      <c r="P665" s="147"/>
    </row>
    <row r="666">
      <c r="P666" s="147"/>
    </row>
    <row r="667">
      <c r="P667" s="147"/>
    </row>
    <row r="668">
      <c r="P668" s="147"/>
    </row>
    <row r="669">
      <c r="P669" s="147"/>
    </row>
    <row r="670">
      <c r="P670" s="147"/>
    </row>
    <row r="671">
      <c r="P671" s="147"/>
    </row>
    <row r="672">
      <c r="P672" s="147"/>
    </row>
    <row r="673">
      <c r="P673" s="147"/>
    </row>
    <row r="674">
      <c r="P674" s="147"/>
    </row>
    <row r="675">
      <c r="P675" s="147"/>
    </row>
    <row r="676">
      <c r="P676" s="147"/>
    </row>
    <row r="677">
      <c r="P677" s="147"/>
    </row>
    <row r="678">
      <c r="P678" s="147"/>
    </row>
    <row r="679">
      <c r="P679" s="147"/>
    </row>
    <row r="680">
      <c r="P680" s="147"/>
    </row>
    <row r="681">
      <c r="P681" s="147"/>
    </row>
    <row r="682">
      <c r="P682" s="147"/>
    </row>
    <row r="683">
      <c r="P683" s="147"/>
    </row>
    <row r="684">
      <c r="P684" s="147"/>
    </row>
    <row r="685">
      <c r="P685" s="147"/>
    </row>
    <row r="686">
      <c r="P686" s="147"/>
    </row>
    <row r="687">
      <c r="P687" s="147"/>
    </row>
    <row r="688">
      <c r="P688" s="147"/>
    </row>
    <row r="689">
      <c r="P689" s="147"/>
    </row>
    <row r="690">
      <c r="P690" s="147"/>
    </row>
    <row r="691">
      <c r="P691" s="147"/>
    </row>
    <row r="692">
      <c r="P692" s="147"/>
    </row>
    <row r="693">
      <c r="P693" s="147"/>
    </row>
    <row r="694">
      <c r="P694" s="147"/>
    </row>
    <row r="695">
      <c r="P695" s="147"/>
    </row>
    <row r="696">
      <c r="P696" s="147"/>
    </row>
    <row r="697">
      <c r="P697" s="147"/>
    </row>
    <row r="698">
      <c r="P698" s="147"/>
    </row>
    <row r="699">
      <c r="P699" s="147"/>
    </row>
    <row r="700">
      <c r="P700" s="147"/>
    </row>
    <row r="701">
      <c r="P701" s="147"/>
    </row>
    <row r="702">
      <c r="P702" s="147"/>
    </row>
    <row r="703">
      <c r="P703" s="147"/>
    </row>
    <row r="704">
      <c r="P704" s="147"/>
    </row>
    <row r="705">
      <c r="P705" s="147"/>
    </row>
    <row r="706">
      <c r="P706" s="147"/>
    </row>
    <row r="707">
      <c r="P707" s="147"/>
    </row>
    <row r="708">
      <c r="P708" s="147"/>
    </row>
    <row r="709">
      <c r="P709" s="147"/>
    </row>
    <row r="710">
      <c r="P710" s="147"/>
    </row>
    <row r="711">
      <c r="P711" s="147"/>
    </row>
    <row r="712">
      <c r="P712" s="147"/>
    </row>
    <row r="713">
      <c r="P713" s="147"/>
    </row>
    <row r="714">
      <c r="P714" s="147"/>
    </row>
    <row r="715">
      <c r="P715" s="147"/>
    </row>
    <row r="716">
      <c r="P716" s="147"/>
    </row>
    <row r="717">
      <c r="P717" s="147"/>
    </row>
    <row r="718">
      <c r="P718" s="147"/>
    </row>
    <row r="719">
      <c r="P719" s="147"/>
    </row>
    <row r="720">
      <c r="P720" s="147"/>
    </row>
    <row r="721">
      <c r="P721" s="147"/>
    </row>
    <row r="722">
      <c r="P722" s="147"/>
    </row>
    <row r="723">
      <c r="P723" s="147"/>
    </row>
    <row r="724">
      <c r="P724" s="147"/>
    </row>
    <row r="725">
      <c r="P725" s="147"/>
    </row>
    <row r="726">
      <c r="P726" s="147"/>
    </row>
    <row r="727">
      <c r="P727" s="147"/>
    </row>
    <row r="728">
      <c r="P728" s="147"/>
    </row>
    <row r="729">
      <c r="P729" s="147"/>
    </row>
    <row r="730">
      <c r="P730" s="147"/>
    </row>
    <row r="731">
      <c r="P731" s="147"/>
    </row>
    <row r="732">
      <c r="P732" s="147"/>
    </row>
    <row r="733">
      <c r="P733" s="147"/>
    </row>
    <row r="734">
      <c r="P734" s="147"/>
    </row>
    <row r="735">
      <c r="P735" s="147"/>
    </row>
    <row r="736">
      <c r="P736" s="147"/>
    </row>
    <row r="737">
      <c r="P737" s="147"/>
    </row>
    <row r="738">
      <c r="P738" s="147"/>
    </row>
    <row r="739">
      <c r="P739" s="147"/>
    </row>
    <row r="740">
      <c r="P740" s="147"/>
    </row>
    <row r="741">
      <c r="P741" s="147"/>
    </row>
    <row r="742">
      <c r="P742" s="147"/>
    </row>
    <row r="743">
      <c r="P743" s="147"/>
    </row>
    <row r="744">
      <c r="P744" s="147"/>
    </row>
    <row r="745">
      <c r="P745" s="147"/>
    </row>
    <row r="746">
      <c r="P746" s="147"/>
    </row>
    <row r="747">
      <c r="P747" s="147"/>
    </row>
    <row r="748">
      <c r="P748" s="147"/>
    </row>
    <row r="749">
      <c r="P749" s="147"/>
    </row>
    <row r="750">
      <c r="P750" s="147"/>
    </row>
    <row r="751">
      <c r="P751" s="147"/>
    </row>
    <row r="752">
      <c r="P752" s="147"/>
    </row>
    <row r="753">
      <c r="P753" s="147"/>
    </row>
    <row r="754">
      <c r="P754" s="147"/>
    </row>
    <row r="755">
      <c r="P755" s="147"/>
    </row>
    <row r="756">
      <c r="P756" s="147"/>
    </row>
    <row r="757">
      <c r="P757" s="147"/>
    </row>
    <row r="758">
      <c r="P758" s="147"/>
    </row>
    <row r="759">
      <c r="P759" s="147"/>
    </row>
    <row r="760">
      <c r="P760" s="147"/>
    </row>
    <row r="761">
      <c r="P761" s="147"/>
    </row>
    <row r="762">
      <c r="P762" s="147"/>
    </row>
    <row r="763">
      <c r="P763" s="147"/>
    </row>
    <row r="764">
      <c r="P764" s="147"/>
    </row>
    <row r="765">
      <c r="P765" s="147"/>
    </row>
    <row r="766">
      <c r="P766" s="147"/>
    </row>
    <row r="767">
      <c r="P767" s="147"/>
    </row>
    <row r="768">
      <c r="P768" s="147"/>
    </row>
    <row r="769">
      <c r="P769" s="147"/>
    </row>
    <row r="770">
      <c r="P770" s="147"/>
    </row>
    <row r="771">
      <c r="P771" s="147"/>
    </row>
    <row r="772">
      <c r="P772" s="147"/>
    </row>
    <row r="773">
      <c r="P773" s="147"/>
    </row>
    <row r="774">
      <c r="P774" s="147"/>
    </row>
    <row r="775">
      <c r="P775" s="147"/>
    </row>
    <row r="776">
      <c r="P776" s="147"/>
    </row>
    <row r="777">
      <c r="P777" s="147"/>
    </row>
    <row r="778">
      <c r="P778" s="147"/>
    </row>
    <row r="779">
      <c r="P779" s="147"/>
    </row>
    <row r="780">
      <c r="P780" s="147"/>
    </row>
    <row r="781">
      <c r="P781" s="147"/>
    </row>
    <row r="782">
      <c r="P782" s="147"/>
    </row>
    <row r="783">
      <c r="P783" s="147"/>
    </row>
    <row r="784">
      <c r="P784" s="147"/>
    </row>
    <row r="785">
      <c r="P785" s="147"/>
    </row>
    <row r="786">
      <c r="P786" s="147"/>
    </row>
    <row r="787">
      <c r="P787" s="147"/>
    </row>
    <row r="788">
      <c r="P788" s="147"/>
    </row>
    <row r="789">
      <c r="P789" s="147"/>
    </row>
    <row r="790">
      <c r="P790" s="147"/>
    </row>
    <row r="791">
      <c r="P791" s="147"/>
    </row>
    <row r="792">
      <c r="P792" s="147"/>
    </row>
    <row r="793">
      <c r="P793" s="147"/>
    </row>
    <row r="794">
      <c r="P794" s="147"/>
    </row>
    <row r="795">
      <c r="P795" s="147"/>
    </row>
    <row r="796">
      <c r="P796" s="147"/>
    </row>
    <row r="797">
      <c r="P797" s="147"/>
    </row>
    <row r="798">
      <c r="P798" s="147"/>
    </row>
    <row r="799">
      <c r="P799" s="147"/>
    </row>
    <row r="800">
      <c r="P800" s="147"/>
    </row>
    <row r="801">
      <c r="P801" s="147"/>
    </row>
    <row r="802">
      <c r="P802" s="147"/>
    </row>
    <row r="803">
      <c r="P803" s="147"/>
    </row>
    <row r="804">
      <c r="P804" s="147"/>
    </row>
    <row r="805">
      <c r="P805" s="147"/>
    </row>
    <row r="806">
      <c r="P806" s="147"/>
    </row>
    <row r="807">
      <c r="P807" s="147"/>
    </row>
    <row r="808">
      <c r="P808" s="147"/>
    </row>
    <row r="809">
      <c r="P809" s="147"/>
    </row>
    <row r="810">
      <c r="P810" s="147"/>
    </row>
    <row r="811">
      <c r="P811" s="147"/>
    </row>
    <row r="812">
      <c r="P812" s="147"/>
    </row>
    <row r="813">
      <c r="P813" s="147"/>
    </row>
    <row r="814">
      <c r="P814" s="147"/>
    </row>
    <row r="815">
      <c r="P815" s="147"/>
    </row>
    <row r="816">
      <c r="P816" s="147"/>
    </row>
    <row r="817">
      <c r="P817" s="147"/>
    </row>
    <row r="818">
      <c r="P818" s="147"/>
    </row>
    <row r="819">
      <c r="P819" s="147"/>
    </row>
    <row r="820">
      <c r="P820" s="147"/>
    </row>
    <row r="821">
      <c r="P821" s="147"/>
    </row>
    <row r="822">
      <c r="P822" s="147"/>
    </row>
    <row r="823">
      <c r="P823" s="147"/>
    </row>
    <row r="824">
      <c r="P824" s="147"/>
    </row>
    <row r="825">
      <c r="P825" s="147"/>
    </row>
    <row r="826">
      <c r="P826" s="147"/>
    </row>
    <row r="827">
      <c r="P827" s="147"/>
    </row>
    <row r="828">
      <c r="P828" s="147"/>
    </row>
    <row r="829">
      <c r="P829" s="147"/>
    </row>
    <row r="830">
      <c r="P830" s="147"/>
    </row>
    <row r="831">
      <c r="P831" s="147"/>
    </row>
    <row r="832">
      <c r="P832" s="147"/>
    </row>
    <row r="833">
      <c r="P833" s="147"/>
    </row>
    <row r="834">
      <c r="P834" s="147"/>
    </row>
    <row r="835">
      <c r="P835" s="147"/>
    </row>
    <row r="836">
      <c r="P836" s="147"/>
    </row>
    <row r="837">
      <c r="P837" s="147"/>
    </row>
    <row r="838">
      <c r="P838" s="147"/>
    </row>
    <row r="839">
      <c r="P839" s="147"/>
    </row>
    <row r="840">
      <c r="P840" s="147"/>
    </row>
    <row r="841">
      <c r="P841" s="147"/>
    </row>
    <row r="842">
      <c r="P842" s="147"/>
    </row>
    <row r="843">
      <c r="P843" s="147"/>
    </row>
    <row r="844">
      <c r="P844" s="147"/>
    </row>
    <row r="845">
      <c r="P845" s="147"/>
    </row>
    <row r="846">
      <c r="P846" s="147"/>
    </row>
    <row r="847">
      <c r="P847" s="147"/>
    </row>
    <row r="848">
      <c r="P848" s="147"/>
    </row>
    <row r="849">
      <c r="P849" s="147"/>
    </row>
    <row r="850">
      <c r="P850" s="147"/>
    </row>
    <row r="851">
      <c r="P851" s="147"/>
    </row>
    <row r="852">
      <c r="P852" s="147"/>
    </row>
    <row r="853">
      <c r="P853" s="147"/>
    </row>
    <row r="854">
      <c r="P854" s="147"/>
    </row>
    <row r="855">
      <c r="P855" s="147"/>
    </row>
    <row r="856">
      <c r="P856" s="147"/>
    </row>
    <row r="857">
      <c r="P857" s="147"/>
    </row>
    <row r="858">
      <c r="P858" s="147"/>
    </row>
    <row r="859">
      <c r="P859" s="147"/>
    </row>
    <row r="860">
      <c r="P860" s="147"/>
    </row>
    <row r="861">
      <c r="P861" s="147"/>
    </row>
    <row r="862">
      <c r="P862" s="147"/>
    </row>
    <row r="863">
      <c r="P863" s="147"/>
    </row>
    <row r="864">
      <c r="P864" s="147"/>
    </row>
    <row r="865">
      <c r="P865" s="147"/>
    </row>
    <row r="866">
      <c r="P866" s="147"/>
    </row>
    <row r="867">
      <c r="P867" s="147"/>
    </row>
    <row r="868">
      <c r="P868" s="147"/>
    </row>
    <row r="869">
      <c r="P869" s="147"/>
    </row>
    <row r="870">
      <c r="P870" s="147"/>
    </row>
    <row r="871">
      <c r="P871" s="147"/>
    </row>
    <row r="872">
      <c r="P872" s="147"/>
    </row>
    <row r="873">
      <c r="P873" s="147"/>
    </row>
    <row r="874">
      <c r="P874" s="147"/>
    </row>
    <row r="875">
      <c r="P875" s="147"/>
    </row>
    <row r="876">
      <c r="P876" s="147"/>
    </row>
    <row r="877">
      <c r="P877" s="147"/>
    </row>
    <row r="878">
      <c r="P878" s="147"/>
    </row>
    <row r="879">
      <c r="P879" s="147"/>
    </row>
    <row r="880">
      <c r="P880" s="147"/>
    </row>
    <row r="881">
      <c r="P881" s="147"/>
    </row>
    <row r="882">
      <c r="P882" s="147"/>
    </row>
    <row r="883">
      <c r="P883" s="147"/>
    </row>
    <row r="884">
      <c r="P884" s="147"/>
    </row>
    <row r="885">
      <c r="P885" s="147"/>
    </row>
    <row r="886">
      <c r="P886" s="147"/>
    </row>
    <row r="887">
      <c r="P887" s="147"/>
    </row>
    <row r="888">
      <c r="P888" s="147"/>
    </row>
    <row r="889">
      <c r="P889" s="147"/>
    </row>
    <row r="890">
      <c r="P890" s="147"/>
    </row>
    <row r="891">
      <c r="P891" s="147"/>
    </row>
    <row r="892">
      <c r="P892" s="147"/>
    </row>
    <row r="893">
      <c r="P893" s="147"/>
    </row>
    <row r="894">
      <c r="P894" s="147"/>
    </row>
    <row r="895">
      <c r="P895" s="147"/>
    </row>
    <row r="896">
      <c r="P896" s="147"/>
    </row>
    <row r="897">
      <c r="P897" s="147"/>
    </row>
    <row r="898">
      <c r="P898" s="147"/>
    </row>
    <row r="899">
      <c r="P899" s="147"/>
    </row>
    <row r="900">
      <c r="P900" s="147"/>
    </row>
    <row r="901">
      <c r="P901" s="147"/>
    </row>
    <row r="902">
      <c r="P902" s="147"/>
    </row>
    <row r="903">
      <c r="P903" s="147"/>
    </row>
    <row r="904">
      <c r="P904" s="147"/>
    </row>
    <row r="905">
      <c r="P905" s="147"/>
    </row>
    <row r="906">
      <c r="P906" s="147"/>
    </row>
    <row r="907">
      <c r="P907" s="147"/>
    </row>
    <row r="908">
      <c r="P908" s="147"/>
    </row>
    <row r="909">
      <c r="P909" s="147"/>
    </row>
    <row r="910">
      <c r="P910" s="147"/>
    </row>
    <row r="911">
      <c r="P911" s="147"/>
    </row>
    <row r="912">
      <c r="P912" s="147"/>
    </row>
    <row r="913">
      <c r="P913" s="147"/>
    </row>
    <row r="914">
      <c r="P914" s="147"/>
    </row>
    <row r="915">
      <c r="P915" s="147"/>
    </row>
    <row r="916">
      <c r="P916" s="147"/>
    </row>
    <row r="917">
      <c r="P917" s="147"/>
    </row>
    <row r="918">
      <c r="P918" s="147"/>
    </row>
    <row r="919">
      <c r="P919" s="147"/>
    </row>
    <row r="920">
      <c r="P920" s="147"/>
    </row>
    <row r="921">
      <c r="P921" s="147"/>
    </row>
    <row r="922">
      <c r="P922" s="147"/>
    </row>
    <row r="923">
      <c r="P923" s="147"/>
    </row>
    <row r="924">
      <c r="P924" s="147"/>
    </row>
    <row r="925">
      <c r="P925" s="147"/>
    </row>
    <row r="926">
      <c r="P926" s="147"/>
    </row>
    <row r="927">
      <c r="P927" s="147"/>
    </row>
    <row r="928">
      <c r="P928" s="147"/>
    </row>
    <row r="929">
      <c r="P929" s="147"/>
    </row>
    <row r="930">
      <c r="P930" s="147"/>
    </row>
    <row r="931">
      <c r="P931" s="147"/>
    </row>
    <row r="932">
      <c r="P932" s="147"/>
    </row>
    <row r="933">
      <c r="P933" s="147"/>
    </row>
    <row r="934">
      <c r="P934" s="147"/>
    </row>
    <row r="935">
      <c r="P935" s="147"/>
    </row>
    <row r="936">
      <c r="P936" s="147"/>
    </row>
    <row r="937">
      <c r="P937" s="147"/>
    </row>
    <row r="938">
      <c r="P938" s="147"/>
    </row>
    <row r="939">
      <c r="P939" s="147"/>
    </row>
    <row r="940">
      <c r="P940" s="147"/>
    </row>
    <row r="941">
      <c r="P941" s="147"/>
    </row>
    <row r="942">
      <c r="P942" s="147"/>
    </row>
    <row r="943">
      <c r="P943" s="147"/>
    </row>
    <row r="944">
      <c r="P944" s="147"/>
    </row>
    <row r="945">
      <c r="P945" s="147"/>
    </row>
    <row r="946">
      <c r="P946" s="147"/>
    </row>
    <row r="947">
      <c r="P947" s="147"/>
    </row>
    <row r="948">
      <c r="P948" s="147"/>
    </row>
    <row r="949">
      <c r="P949" s="147"/>
    </row>
    <row r="950">
      <c r="P950" s="147"/>
    </row>
    <row r="951">
      <c r="P951" s="147"/>
    </row>
    <row r="952">
      <c r="P952" s="147"/>
    </row>
    <row r="953">
      <c r="P953" s="147"/>
    </row>
    <row r="954">
      <c r="P954" s="147"/>
    </row>
    <row r="955">
      <c r="P955" s="147"/>
    </row>
    <row r="956">
      <c r="P956" s="147"/>
    </row>
    <row r="957">
      <c r="P957" s="147"/>
    </row>
    <row r="958">
      <c r="P958" s="147"/>
    </row>
    <row r="959">
      <c r="P959" s="147"/>
    </row>
    <row r="960">
      <c r="P960" s="147"/>
    </row>
    <row r="961">
      <c r="P961" s="147"/>
    </row>
    <row r="962">
      <c r="P962" s="147"/>
    </row>
    <row r="963">
      <c r="P963" s="147"/>
    </row>
    <row r="964">
      <c r="P964" s="147"/>
    </row>
    <row r="965">
      <c r="P965" s="147"/>
    </row>
    <row r="966">
      <c r="P966" s="147"/>
    </row>
    <row r="967">
      <c r="P967" s="147"/>
    </row>
    <row r="968">
      <c r="P968" s="147"/>
    </row>
    <row r="969">
      <c r="P969" s="147"/>
    </row>
    <row r="970">
      <c r="P970" s="147"/>
    </row>
    <row r="971">
      <c r="P971" s="147"/>
    </row>
    <row r="972">
      <c r="P972" s="147"/>
    </row>
    <row r="973">
      <c r="P973" s="147"/>
    </row>
    <row r="974">
      <c r="P974" s="147"/>
    </row>
    <row r="975">
      <c r="P975" s="147"/>
    </row>
    <row r="976">
      <c r="P976" s="147"/>
    </row>
    <row r="977">
      <c r="P977" s="147"/>
    </row>
    <row r="978">
      <c r="P978" s="147"/>
    </row>
    <row r="979">
      <c r="P979" s="147"/>
    </row>
    <row r="980">
      <c r="P980" s="147"/>
    </row>
    <row r="981">
      <c r="P981" s="147"/>
    </row>
    <row r="982">
      <c r="P982" s="147"/>
    </row>
    <row r="983">
      <c r="P983" s="147"/>
    </row>
    <row r="984">
      <c r="P984" s="147"/>
    </row>
    <row r="985">
      <c r="P985" s="147"/>
    </row>
    <row r="986">
      <c r="P986" s="147"/>
    </row>
    <row r="987">
      <c r="P987" s="147"/>
    </row>
    <row r="988">
      <c r="P988" s="147"/>
    </row>
    <row r="989">
      <c r="P989" s="147"/>
    </row>
    <row r="990">
      <c r="P990" s="147"/>
    </row>
    <row r="991">
      <c r="P991" s="147"/>
    </row>
    <row r="992">
      <c r="P992" s="147"/>
    </row>
    <row r="993">
      <c r="P993" s="147"/>
    </row>
    <row r="994">
      <c r="P994" s="147"/>
    </row>
    <row r="995">
      <c r="P995" s="147"/>
    </row>
    <row r="996">
      <c r="P996" s="147"/>
    </row>
    <row r="997">
      <c r="P997" s="147"/>
    </row>
    <row r="998">
      <c r="P998" s="147"/>
    </row>
    <row r="999">
      <c r="P999" s="147"/>
    </row>
    <row r="1000">
      <c r="P1000" s="147"/>
    </row>
    <row r="1001">
      <c r="P1001" s="147"/>
    </row>
    <row r="1002">
      <c r="P1002" s="147"/>
    </row>
    <row r="1003">
      <c r="P1003" s="147"/>
    </row>
    <row r="1004">
      <c r="P1004" s="147"/>
    </row>
    <row r="1005">
      <c r="P1005" s="147"/>
    </row>
    <row r="1006">
      <c r="P1006" s="147"/>
    </row>
    <row r="1007">
      <c r="P1007" s="147"/>
    </row>
    <row r="1008">
      <c r="P1008" s="147"/>
    </row>
    <row r="1009">
      <c r="P1009" s="147"/>
    </row>
    <row r="1010">
      <c r="P1010" s="147"/>
    </row>
    <row r="1011">
      <c r="P1011" s="147"/>
    </row>
    <row r="1012">
      <c r="P1012" s="147"/>
    </row>
    <row r="1013">
      <c r="P1013" s="147"/>
    </row>
    <row r="1014">
      <c r="P1014" s="147"/>
    </row>
    <row r="1015">
      <c r="P1015" s="147"/>
    </row>
    <row r="1016">
      <c r="P1016" s="147"/>
    </row>
    <row r="1017">
      <c r="P1017" s="147"/>
    </row>
    <row r="1018">
      <c r="P1018" s="147"/>
    </row>
    <row r="1019">
      <c r="P1019" s="147"/>
    </row>
    <row r="1020">
      <c r="P1020" s="147"/>
    </row>
    <row r="1021">
      <c r="P1021" s="147"/>
    </row>
    <row r="1022">
      <c r="P1022" s="147"/>
    </row>
    <row r="1023">
      <c r="P1023" s="147"/>
    </row>
    <row r="1024">
      <c r="P1024" s="147"/>
    </row>
    <row r="1025">
      <c r="P1025" s="147"/>
    </row>
    <row r="1026">
      <c r="P1026" s="147"/>
    </row>
    <row r="1027">
      <c r="P1027" s="147"/>
    </row>
    <row r="1028">
      <c r="P1028" s="147"/>
    </row>
    <row r="1029">
      <c r="P1029" s="147"/>
    </row>
    <row r="1030">
      <c r="P1030" s="147"/>
    </row>
    <row r="1031">
      <c r="P1031" s="147"/>
    </row>
    <row r="1032">
      <c r="P1032" s="147"/>
    </row>
    <row r="1033">
      <c r="P1033" s="147"/>
    </row>
    <row r="1034">
      <c r="P1034" s="147"/>
    </row>
    <row r="1035">
      <c r="P1035" s="147"/>
    </row>
    <row r="1036">
      <c r="P1036" s="147"/>
    </row>
    <row r="1037">
      <c r="P1037" s="147"/>
    </row>
    <row r="1038">
      <c r="P1038" s="147"/>
    </row>
    <row r="1039">
      <c r="P1039" s="147"/>
    </row>
    <row r="1040">
      <c r="P1040" s="147"/>
    </row>
    <row r="1041">
      <c r="P1041" s="147"/>
    </row>
    <row r="1042">
      <c r="P1042" s="147"/>
    </row>
    <row r="1043">
      <c r="P1043" s="147"/>
    </row>
    <row r="1044">
      <c r="P1044" s="147"/>
    </row>
    <row r="1045">
      <c r="P1045" s="147"/>
    </row>
    <row r="1046">
      <c r="P1046" s="147"/>
    </row>
    <row r="1047">
      <c r="P1047" s="147"/>
    </row>
    <row r="1048">
      <c r="P1048" s="147"/>
    </row>
    <row r="1049">
      <c r="P1049" s="147"/>
    </row>
    <row r="1050">
      <c r="P1050" s="147"/>
    </row>
    <row r="1051">
      <c r="P1051" s="147"/>
    </row>
    <row r="1052">
      <c r="P1052" s="147"/>
    </row>
    <row r="1053">
      <c r="P1053" s="147"/>
    </row>
    <row r="1054">
      <c r="P1054" s="147"/>
    </row>
    <row r="1055">
      <c r="P1055" s="147"/>
    </row>
    <row r="1056">
      <c r="P1056" s="147"/>
    </row>
    <row r="1057">
      <c r="P1057" s="147"/>
    </row>
    <row r="1058">
      <c r="P1058" s="147"/>
    </row>
    <row r="1059">
      <c r="P1059" s="147"/>
    </row>
    <row r="1060">
      <c r="P1060" s="147"/>
    </row>
    <row r="1061">
      <c r="P1061" s="147"/>
    </row>
    <row r="1062">
      <c r="P1062" s="147"/>
    </row>
    <row r="1063">
      <c r="P1063" s="147"/>
    </row>
    <row r="1064">
      <c r="P1064" s="147"/>
    </row>
    <row r="1065">
      <c r="P1065" s="147"/>
    </row>
    <row r="1066">
      <c r="P1066" s="147"/>
    </row>
    <row r="1067">
      <c r="P1067" s="147"/>
    </row>
    <row r="1068">
      <c r="P1068" s="147"/>
    </row>
    <row r="1069">
      <c r="P1069" s="147"/>
    </row>
    <row r="1070">
      <c r="P1070" s="147"/>
    </row>
    <row r="1071">
      <c r="P1071" s="147"/>
    </row>
    <row r="1072">
      <c r="P1072" s="147"/>
    </row>
    <row r="1073">
      <c r="P1073" s="147"/>
    </row>
    <row r="1074">
      <c r="P1074" s="147"/>
    </row>
    <row r="1075">
      <c r="P1075" s="147"/>
    </row>
    <row r="1076">
      <c r="P1076" s="147"/>
    </row>
    <row r="1077">
      <c r="P1077" s="147"/>
    </row>
    <row r="1078">
      <c r="P1078" s="147"/>
    </row>
    <row r="1079">
      <c r="P1079" s="147"/>
    </row>
    <row r="1080">
      <c r="P1080" s="147"/>
    </row>
    <row r="1081">
      <c r="P1081" s="147"/>
    </row>
    <row r="1082">
      <c r="P1082" s="147"/>
    </row>
    <row r="1083">
      <c r="P1083" s="147"/>
    </row>
    <row r="1084">
      <c r="P1084" s="147"/>
    </row>
    <row r="1085">
      <c r="P1085" s="147"/>
    </row>
    <row r="1086">
      <c r="P1086" s="147"/>
    </row>
    <row r="1087">
      <c r="P1087" s="147"/>
    </row>
    <row r="1088">
      <c r="P1088" s="147"/>
    </row>
    <row r="1089">
      <c r="P1089" s="147"/>
    </row>
    <row r="1090">
      <c r="P1090" s="147"/>
    </row>
    <row r="1091">
      <c r="P1091" s="147"/>
    </row>
    <row r="1092">
      <c r="P1092" s="147"/>
    </row>
    <row r="1093">
      <c r="P1093" s="147"/>
    </row>
    <row r="1094">
      <c r="P1094" s="147"/>
    </row>
    <row r="1095">
      <c r="P1095" s="147"/>
    </row>
    <row r="1096">
      <c r="P1096" s="147"/>
    </row>
    <row r="1097">
      <c r="P1097" s="147"/>
    </row>
    <row r="1098">
      <c r="P1098" s="147"/>
    </row>
    <row r="1099">
      <c r="P1099" s="147"/>
    </row>
    <row r="1100">
      <c r="P1100" s="147"/>
    </row>
    <row r="1101">
      <c r="P1101" s="147"/>
    </row>
    <row r="1102">
      <c r="P1102" s="147"/>
    </row>
    <row r="1103">
      <c r="P1103" s="147"/>
    </row>
    <row r="1104">
      <c r="P1104" s="147"/>
    </row>
    <row r="1105">
      <c r="P1105" s="147"/>
    </row>
    <row r="1106">
      <c r="P1106" s="147"/>
    </row>
    <row r="1107">
      <c r="P1107" s="147"/>
    </row>
    <row r="1108">
      <c r="P1108" s="147"/>
    </row>
    <row r="1109">
      <c r="P1109" s="147"/>
    </row>
    <row r="1110">
      <c r="P1110" s="147"/>
    </row>
    <row r="1111">
      <c r="P1111" s="147"/>
    </row>
    <row r="1112">
      <c r="P1112" s="147"/>
    </row>
    <row r="1113">
      <c r="P1113" s="147"/>
    </row>
    <row r="1114">
      <c r="P1114" s="147"/>
    </row>
    <row r="1115">
      <c r="P1115" s="147"/>
    </row>
    <row r="1116">
      <c r="P1116" s="147"/>
    </row>
    <row r="1117">
      <c r="P1117" s="147"/>
    </row>
    <row r="1118">
      <c r="P1118" s="147"/>
    </row>
    <row r="1119">
      <c r="P1119" s="147"/>
    </row>
    <row r="1120">
      <c r="P1120" s="147"/>
    </row>
    <row r="1121">
      <c r="P1121" s="147"/>
    </row>
    <row r="1122">
      <c r="P1122" s="147"/>
    </row>
    <row r="1123">
      <c r="P1123" s="147"/>
    </row>
    <row r="1124">
      <c r="P1124" s="147"/>
    </row>
    <row r="1125">
      <c r="P1125" s="147"/>
    </row>
    <row r="1126">
      <c r="P1126" s="147"/>
    </row>
    <row r="1127">
      <c r="P1127" s="147"/>
    </row>
    <row r="1128">
      <c r="P1128" s="147"/>
    </row>
    <row r="1129">
      <c r="P1129" s="147"/>
    </row>
    <row r="1130">
      <c r="P1130" s="147"/>
    </row>
    <row r="1131">
      <c r="P1131" s="147"/>
    </row>
    <row r="1132">
      <c r="P1132" s="147"/>
    </row>
    <row r="1133">
      <c r="P1133" s="147"/>
    </row>
    <row r="1134">
      <c r="P1134" s="147"/>
    </row>
    <row r="1135">
      <c r="P1135" s="147"/>
    </row>
    <row r="1136">
      <c r="P1136" s="147"/>
    </row>
    <row r="1137">
      <c r="P1137" s="147"/>
    </row>
    <row r="1138">
      <c r="P1138" s="147"/>
    </row>
    <row r="1139">
      <c r="P1139" s="147"/>
    </row>
    <row r="1140">
      <c r="P1140" s="147"/>
    </row>
    <row r="1141">
      <c r="P1141" s="147"/>
    </row>
    <row r="1142">
      <c r="P1142" s="147"/>
    </row>
    <row r="1143">
      <c r="P1143" s="147"/>
    </row>
    <row r="1144">
      <c r="P1144" s="147"/>
    </row>
    <row r="1145">
      <c r="P1145" s="147"/>
    </row>
    <row r="1146">
      <c r="P1146" s="147"/>
    </row>
    <row r="1147">
      <c r="P1147" s="147"/>
    </row>
    <row r="1148">
      <c r="P1148" s="147"/>
    </row>
    <row r="1149">
      <c r="P1149" s="147"/>
    </row>
    <row r="1150">
      <c r="P1150" s="147"/>
    </row>
    <row r="1151">
      <c r="P1151" s="147"/>
    </row>
    <row r="1152">
      <c r="P1152" s="147"/>
    </row>
    <row r="1153">
      <c r="P1153" s="147"/>
    </row>
    <row r="1154">
      <c r="P1154" s="147"/>
    </row>
    <row r="1155">
      <c r="P1155" s="147"/>
    </row>
    <row r="1156">
      <c r="P1156" s="147"/>
    </row>
    <row r="1157">
      <c r="P1157" s="147"/>
    </row>
    <row r="1158">
      <c r="P1158" s="147"/>
    </row>
    <row r="1159">
      <c r="P1159" s="147"/>
    </row>
    <row r="1160">
      <c r="P1160" s="147"/>
    </row>
    <row r="1161">
      <c r="P1161" s="147"/>
    </row>
    <row r="1162">
      <c r="P1162" s="147"/>
    </row>
    <row r="1163">
      <c r="P1163" s="147"/>
    </row>
    <row r="1164">
      <c r="P1164" s="147"/>
    </row>
    <row r="1165">
      <c r="P1165" s="147"/>
    </row>
    <row r="1166">
      <c r="P1166" s="147"/>
    </row>
    <row r="1167">
      <c r="P1167" s="147"/>
    </row>
    <row r="1168">
      <c r="P1168" s="147"/>
    </row>
    <row r="1169">
      <c r="P1169" s="147"/>
    </row>
    <row r="1170">
      <c r="P1170" s="147"/>
    </row>
    <row r="1171">
      <c r="P1171" s="147"/>
    </row>
    <row r="1172">
      <c r="P1172" s="147"/>
    </row>
    <row r="1173">
      <c r="P1173" s="147"/>
    </row>
    <row r="1174">
      <c r="P1174" s="147"/>
    </row>
    <row r="1175">
      <c r="P1175" s="147"/>
    </row>
    <row r="1176">
      <c r="P1176" s="147"/>
    </row>
    <row r="1177">
      <c r="P1177" s="147"/>
    </row>
    <row r="1178">
      <c r="P1178" s="147"/>
    </row>
    <row r="1179">
      <c r="P1179" s="147"/>
    </row>
    <row r="1180">
      <c r="P1180" s="147"/>
    </row>
    <row r="1181">
      <c r="P1181" s="147"/>
    </row>
    <row r="1182">
      <c r="P1182" s="147"/>
    </row>
    <row r="1183">
      <c r="P1183" s="147"/>
    </row>
    <row r="1184">
      <c r="P1184" s="147"/>
    </row>
    <row r="1185">
      <c r="P1185" s="147"/>
    </row>
    <row r="1186">
      <c r="P1186" s="147"/>
    </row>
    <row r="1187">
      <c r="P1187" s="147"/>
    </row>
    <row r="1188">
      <c r="P1188" s="147"/>
    </row>
    <row r="1189">
      <c r="P1189" s="147"/>
    </row>
    <row r="1190">
      <c r="P1190" s="147"/>
    </row>
    <row r="1191">
      <c r="P1191" s="147"/>
    </row>
    <row r="1192">
      <c r="P1192" s="147"/>
    </row>
    <row r="1193">
      <c r="P1193" s="147"/>
    </row>
    <row r="1194">
      <c r="P1194" s="147"/>
    </row>
    <row r="1195">
      <c r="P1195" s="147"/>
    </row>
    <row r="1196">
      <c r="P1196" s="147"/>
    </row>
    <row r="1197">
      <c r="P1197" s="147"/>
    </row>
    <row r="1198">
      <c r="P1198" s="147"/>
    </row>
    <row r="1199">
      <c r="P1199" s="147"/>
    </row>
    <row r="1200">
      <c r="P1200" s="147"/>
    </row>
    <row r="1201">
      <c r="P1201" s="147"/>
    </row>
    <row r="1202">
      <c r="P1202" s="147"/>
    </row>
    <row r="1203">
      <c r="P1203" s="147"/>
    </row>
    <row r="1204">
      <c r="P1204" s="147"/>
    </row>
    <row r="1205">
      <c r="P1205" s="147"/>
    </row>
    <row r="1206">
      <c r="P1206" s="147"/>
    </row>
    <row r="1207">
      <c r="P1207" s="147"/>
    </row>
    <row r="1208">
      <c r="P1208" s="147"/>
    </row>
    <row r="1209">
      <c r="P1209" s="147"/>
    </row>
    <row r="1210">
      <c r="P1210" s="147"/>
    </row>
    <row r="1211">
      <c r="P1211" s="147"/>
    </row>
    <row r="1212">
      <c r="P1212" s="147"/>
    </row>
    <row r="1213">
      <c r="P1213" s="147"/>
    </row>
    <row r="1214">
      <c r="P1214" s="147"/>
    </row>
    <row r="1215">
      <c r="P1215" s="147"/>
    </row>
    <row r="1216">
      <c r="P1216" s="147"/>
    </row>
    <row r="1217">
      <c r="P1217" s="147"/>
    </row>
    <row r="1218">
      <c r="P1218" s="147"/>
    </row>
    <row r="1219">
      <c r="P1219" s="147"/>
    </row>
    <row r="1220">
      <c r="P1220" s="147"/>
    </row>
    <row r="1221">
      <c r="P1221" s="147"/>
    </row>
    <row r="1222">
      <c r="P1222" s="147"/>
    </row>
    <row r="1223">
      <c r="P1223" s="147"/>
    </row>
    <row r="1224">
      <c r="P1224" s="147"/>
    </row>
    <row r="1225">
      <c r="P1225" s="147"/>
    </row>
    <row r="1226">
      <c r="P1226" s="147"/>
    </row>
    <row r="1227">
      <c r="P1227" s="147"/>
    </row>
    <row r="1228">
      <c r="P1228" s="147"/>
    </row>
    <row r="1229">
      <c r="P1229" s="147"/>
    </row>
    <row r="1230">
      <c r="P1230" s="147"/>
    </row>
    <row r="1231">
      <c r="P1231" s="147"/>
    </row>
    <row r="1232">
      <c r="P1232" s="147"/>
    </row>
    <row r="1233">
      <c r="P1233" s="147"/>
    </row>
    <row r="1234">
      <c r="P1234" s="147"/>
    </row>
    <row r="1235">
      <c r="P1235" s="147"/>
    </row>
    <row r="1236">
      <c r="P1236" s="147"/>
    </row>
    <row r="1237">
      <c r="P1237" s="147"/>
    </row>
    <row r="1238">
      <c r="P1238" s="147"/>
    </row>
    <row r="1239">
      <c r="P1239" s="147"/>
    </row>
    <row r="1240">
      <c r="P1240" s="147"/>
    </row>
    <row r="1241">
      <c r="P1241" s="147"/>
    </row>
    <row r="1242">
      <c r="P1242" s="147"/>
    </row>
    <row r="1243">
      <c r="P1243" s="147"/>
    </row>
    <row r="1244">
      <c r="P1244" s="147"/>
    </row>
    <row r="1245">
      <c r="P1245" s="147"/>
    </row>
    <row r="1246">
      <c r="P1246" s="147"/>
    </row>
    <row r="1247">
      <c r="P1247" s="147"/>
    </row>
    <row r="1248">
      <c r="P1248" s="147"/>
    </row>
    <row r="1249">
      <c r="P1249" s="147"/>
    </row>
    <row r="1250">
      <c r="P1250" s="147"/>
    </row>
    <row r="1251">
      <c r="P1251" s="147"/>
    </row>
    <row r="1252">
      <c r="P1252" s="147"/>
    </row>
    <row r="1253">
      <c r="P1253" s="147"/>
    </row>
    <row r="1254">
      <c r="P1254" s="147"/>
    </row>
    <row r="1255">
      <c r="P1255" s="147"/>
    </row>
    <row r="1256">
      <c r="P1256" s="147"/>
    </row>
    <row r="1257">
      <c r="P1257" s="147"/>
    </row>
    <row r="1258">
      <c r="P1258" s="147"/>
    </row>
    <row r="1259">
      <c r="P1259" s="147"/>
    </row>
    <row r="1260">
      <c r="P1260" s="147"/>
    </row>
    <row r="1261">
      <c r="P1261" s="147"/>
    </row>
    <row r="1262">
      <c r="P1262" s="147"/>
    </row>
    <row r="1263">
      <c r="P1263" s="147"/>
    </row>
    <row r="1264">
      <c r="P1264" s="147"/>
    </row>
    <row r="1265">
      <c r="P1265" s="147"/>
    </row>
    <row r="1266">
      <c r="P1266" s="147"/>
    </row>
    <row r="1267">
      <c r="P1267" s="147"/>
    </row>
    <row r="1268">
      <c r="P1268" s="147"/>
    </row>
    <row r="1269">
      <c r="P1269" s="147"/>
    </row>
    <row r="1270">
      <c r="P1270" s="147"/>
    </row>
    <row r="1271">
      <c r="P1271" s="147"/>
    </row>
    <row r="1272">
      <c r="P1272" s="147"/>
    </row>
    <row r="1273">
      <c r="P1273" s="147"/>
    </row>
    <row r="1274">
      <c r="P1274" s="147"/>
    </row>
    <row r="1275">
      <c r="P1275" s="147"/>
    </row>
    <row r="1276">
      <c r="P1276" s="147"/>
    </row>
    <row r="1277">
      <c r="P1277" s="147"/>
    </row>
    <row r="1278">
      <c r="P1278" s="147"/>
    </row>
    <row r="1279">
      <c r="P1279" s="147"/>
    </row>
    <row r="1280">
      <c r="P1280" s="147"/>
    </row>
    <row r="1281">
      <c r="P1281" s="147"/>
    </row>
    <row r="1282">
      <c r="P1282" s="147"/>
    </row>
    <row r="1283">
      <c r="P1283" s="147"/>
    </row>
    <row r="1284">
      <c r="P1284" s="147"/>
    </row>
    <row r="1285">
      <c r="P1285" s="147"/>
    </row>
    <row r="1286">
      <c r="P1286" s="147"/>
    </row>
    <row r="1287">
      <c r="P1287" s="147"/>
    </row>
    <row r="1288">
      <c r="P1288" s="147"/>
    </row>
    <row r="1289">
      <c r="P1289" s="147"/>
    </row>
    <row r="1290">
      <c r="P1290" s="147"/>
    </row>
    <row r="1291">
      <c r="P1291" s="147"/>
    </row>
    <row r="1292">
      <c r="P1292" s="147"/>
    </row>
    <row r="1293">
      <c r="P1293" s="147"/>
    </row>
    <row r="1294">
      <c r="P1294" s="147"/>
    </row>
    <row r="1295">
      <c r="P1295" s="147"/>
    </row>
    <row r="1296">
      <c r="P1296" s="147"/>
    </row>
    <row r="1297">
      <c r="P1297" s="147"/>
    </row>
    <row r="1298">
      <c r="P1298" s="147"/>
    </row>
    <row r="1299">
      <c r="P1299" s="147"/>
    </row>
    <row r="1300">
      <c r="P1300" s="147"/>
    </row>
    <row r="1301">
      <c r="P1301" s="147"/>
    </row>
    <row r="1302">
      <c r="P1302" s="147"/>
    </row>
    <row r="1303">
      <c r="P1303" s="147"/>
    </row>
    <row r="1304">
      <c r="P1304" s="147"/>
    </row>
    <row r="1305">
      <c r="P1305" s="147"/>
    </row>
    <row r="1306">
      <c r="P1306" s="147"/>
    </row>
    <row r="1307">
      <c r="P1307" s="147"/>
    </row>
    <row r="1308">
      <c r="P1308" s="147"/>
    </row>
    <row r="1309">
      <c r="P1309" s="147"/>
    </row>
    <row r="1310">
      <c r="P1310" s="147"/>
    </row>
    <row r="1311">
      <c r="P1311" s="147"/>
    </row>
    <row r="1312">
      <c r="P1312" s="147"/>
    </row>
    <row r="1313">
      <c r="P1313" s="147"/>
    </row>
    <row r="1314">
      <c r="P1314" s="147"/>
    </row>
    <row r="1315">
      <c r="P1315" s="147"/>
    </row>
    <row r="1316">
      <c r="P1316" s="147"/>
    </row>
    <row r="1317">
      <c r="P1317" s="147"/>
    </row>
    <row r="1318">
      <c r="P1318" s="147"/>
    </row>
    <row r="1319">
      <c r="P1319" s="147"/>
    </row>
    <row r="1320">
      <c r="P1320" s="147"/>
    </row>
    <row r="1321">
      <c r="P1321" s="147"/>
    </row>
    <row r="1322">
      <c r="P1322" s="147"/>
    </row>
    <row r="1323">
      <c r="P1323" s="147"/>
    </row>
    <row r="1324">
      <c r="P1324" s="147"/>
    </row>
    <row r="1325">
      <c r="P1325" s="147"/>
    </row>
    <row r="1326">
      <c r="P1326" s="147"/>
    </row>
    <row r="1327">
      <c r="P1327" s="147"/>
    </row>
    <row r="1328">
      <c r="P1328" s="147"/>
    </row>
    <row r="1329">
      <c r="P1329" s="147"/>
    </row>
    <row r="1330">
      <c r="P1330" s="147"/>
    </row>
    <row r="1331">
      <c r="P1331" s="147"/>
    </row>
    <row r="1332">
      <c r="P1332" s="147"/>
    </row>
    <row r="1333">
      <c r="P1333" s="147"/>
    </row>
    <row r="1334">
      <c r="P1334" s="147"/>
    </row>
    <row r="1335">
      <c r="P1335" s="147"/>
    </row>
    <row r="1336">
      <c r="P1336" s="147"/>
    </row>
    <row r="1337">
      <c r="P1337" s="147"/>
    </row>
  </sheetData>
  <mergeCells count="232">
    <mergeCell ref="G386:G391"/>
    <mergeCell ref="G392:G396"/>
    <mergeCell ref="F338:F347"/>
    <mergeCell ref="F348:F350"/>
    <mergeCell ref="F351:F352"/>
    <mergeCell ref="F358:F402"/>
    <mergeCell ref="G359:G363"/>
    <mergeCell ref="G368:G372"/>
    <mergeCell ref="G381:G385"/>
    <mergeCell ref="E544:E562"/>
    <mergeCell ref="E563:E581"/>
    <mergeCell ref="F563:G566"/>
    <mergeCell ref="F567:G570"/>
    <mergeCell ref="F571:G574"/>
    <mergeCell ref="F575:F576"/>
    <mergeCell ref="F577:F579"/>
    <mergeCell ref="F580:F581"/>
    <mergeCell ref="E487:E543"/>
    <mergeCell ref="F544:G547"/>
    <mergeCell ref="F548:G551"/>
    <mergeCell ref="F552:G555"/>
    <mergeCell ref="F556:F557"/>
    <mergeCell ref="F558:F560"/>
    <mergeCell ref="F561:F562"/>
    <mergeCell ref="G226:G230"/>
    <mergeCell ref="F235:G238"/>
    <mergeCell ref="F239:G242"/>
    <mergeCell ref="F243:G246"/>
    <mergeCell ref="F252:F253"/>
    <mergeCell ref="F254:G257"/>
    <mergeCell ref="F258:G261"/>
    <mergeCell ref="F262:G265"/>
    <mergeCell ref="F273:G276"/>
    <mergeCell ref="F277:G280"/>
    <mergeCell ref="F281:G284"/>
    <mergeCell ref="E140:E166"/>
    <mergeCell ref="E167:E185"/>
    <mergeCell ref="E186:E204"/>
    <mergeCell ref="E205:E234"/>
    <mergeCell ref="F205:F234"/>
    <mergeCell ref="G220:G225"/>
    <mergeCell ref="E235:E253"/>
    <mergeCell ref="F247:F248"/>
    <mergeCell ref="F249:F251"/>
    <mergeCell ref="E254:E272"/>
    <mergeCell ref="F266:F267"/>
    <mergeCell ref="F268:F270"/>
    <mergeCell ref="F271:F272"/>
    <mergeCell ref="F290:F291"/>
    <mergeCell ref="F403:G406"/>
    <mergeCell ref="F407:G410"/>
    <mergeCell ref="F411:G414"/>
    <mergeCell ref="F415:F440"/>
    <mergeCell ref="G420:G422"/>
    <mergeCell ref="G432:G434"/>
    <mergeCell ref="F441:F448"/>
    <mergeCell ref="E273:E291"/>
    <mergeCell ref="E292:E310"/>
    <mergeCell ref="E311:E325"/>
    <mergeCell ref="E326:E352"/>
    <mergeCell ref="E358:E402"/>
    <mergeCell ref="E403:E450"/>
    <mergeCell ref="E451:E486"/>
    <mergeCell ref="F144:G147"/>
    <mergeCell ref="F148:G151"/>
    <mergeCell ref="G154:G157"/>
    <mergeCell ref="F167:G170"/>
    <mergeCell ref="F171:G174"/>
    <mergeCell ref="O175:O178"/>
    <mergeCell ref="Q175:Q178"/>
    <mergeCell ref="F175:G178"/>
    <mergeCell ref="F179:F180"/>
    <mergeCell ref="F181:F183"/>
    <mergeCell ref="F184:F185"/>
    <mergeCell ref="F186:G189"/>
    <mergeCell ref="Q186:Q189"/>
    <mergeCell ref="F190:G193"/>
    <mergeCell ref="Q190:Q193"/>
    <mergeCell ref="F78:G81"/>
    <mergeCell ref="F82:G85"/>
    <mergeCell ref="Q82:Q85"/>
    <mergeCell ref="Q86:Q89"/>
    <mergeCell ref="Q90:Q93"/>
    <mergeCell ref="O94:O98"/>
    <mergeCell ref="Q94:Q98"/>
    <mergeCell ref="E78:E81"/>
    <mergeCell ref="F86:G89"/>
    <mergeCell ref="A71:A72"/>
    <mergeCell ref="E71:E72"/>
    <mergeCell ref="I77:N77"/>
    <mergeCell ref="O78:O81"/>
    <mergeCell ref="O82:O85"/>
    <mergeCell ref="O86:O89"/>
    <mergeCell ref="O90:O93"/>
    <mergeCell ref="F77:H77"/>
    <mergeCell ref="F90:G93"/>
    <mergeCell ref="G94:G98"/>
    <mergeCell ref="G108:G113"/>
    <mergeCell ref="G114:G118"/>
    <mergeCell ref="G123:G126"/>
    <mergeCell ref="F140:G143"/>
    <mergeCell ref="E82:E139"/>
    <mergeCell ref="F94:F133"/>
    <mergeCell ref="F134:F137"/>
    <mergeCell ref="F138:F139"/>
    <mergeCell ref="F152:F161"/>
    <mergeCell ref="F162:F164"/>
    <mergeCell ref="F165:F166"/>
    <mergeCell ref="F203:F204"/>
    <mergeCell ref="G205:G210"/>
    <mergeCell ref="O205:O210"/>
    <mergeCell ref="Q205:Q210"/>
    <mergeCell ref="O186:O189"/>
    <mergeCell ref="O190:O193"/>
    <mergeCell ref="F194:G197"/>
    <mergeCell ref="O194:O197"/>
    <mergeCell ref="Q194:Q197"/>
    <mergeCell ref="F198:F199"/>
    <mergeCell ref="F200:F202"/>
    <mergeCell ref="F285:F286"/>
    <mergeCell ref="F287:F289"/>
    <mergeCell ref="F292:G295"/>
    <mergeCell ref="F296:G299"/>
    <mergeCell ref="F300:G303"/>
    <mergeCell ref="F304:F305"/>
    <mergeCell ref="F306:F308"/>
    <mergeCell ref="F357:H357"/>
    <mergeCell ref="I357:N357"/>
    <mergeCell ref="F309:F310"/>
    <mergeCell ref="F312:G316"/>
    <mergeCell ref="F318:F321"/>
    <mergeCell ref="F326:G329"/>
    <mergeCell ref="F330:G333"/>
    <mergeCell ref="F334:G337"/>
    <mergeCell ref="G340:G343"/>
    <mergeCell ref="O292:O295"/>
    <mergeCell ref="O296:O299"/>
    <mergeCell ref="O300:O303"/>
    <mergeCell ref="O312:O315"/>
    <mergeCell ref="O317:O320"/>
    <mergeCell ref="O326:O329"/>
    <mergeCell ref="O330:O333"/>
    <mergeCell ref="O334:O337"/>
    <mergeCell ref="O359:O363"/>
    <mergeCell ref="O368:O372"/>
    <mergeCell ref="O381:O385"/>
    <mergeCell ref="O403:O406"/>
    <mergeCell ref="O407:O410"/>
    <mergeCell ref="O411:O414"/>
    <mergeCell ref="O567:O570"/>
    <mergeCell ref="O571:O574"/>
    <mergeCell ref="O487:O490"/>
    <mergeCell ref="O507:O510"/>
    <mergeCell ref="O519:O522"/>
    <mergeCell ref="O544:O547"/>
    <mergeCell ref="O548:O551"/>
    <mergeCell ref="O552:O555"/>
    <mergeCell ref="O563:O566"/>
    <mergeCell ref="O140:O143"/>
    <mergeCell ref="Q140:Q143"/>
    <mergeCell ref="O144:O147"/>
    <mergeCell ref="Q144:Q147"/>
    <mergeCell ref="O148:O151"/>
    <mergeCell ref="Q148:Q151"/>
    <mergeCell ref="Q167:Q170"/>
    <mergeCell ref="Q171:Q174"/>
    <mergeCell ref="O167:O170"/>
    <mergeCell ref="O171:O174"/>
    <mergeCell ref="O235:O238"/>
    <mergeCell ref="Q235:Q238"/>
    <mergeCell ref="O239:O242"/>
    <mergeCell ref="Q239:Q242"/>
    <mergeCell ref="Q243:Q246"/>
    <mergeCell ref="O243:O246"/>
    <mergeCell ref="O254:O257"/>
    <mergeCell ref="Q254:Q257"/>
    <mergeCell ref="O258:O261"/>
    <mergeCell ref="Q258:Q261"/>
    <mergeCell ref="O262:O265"/>
    <mergeCell ref="Q262:Q265"/>
    <mergeCell ref="O273:O276"/>
    <mergeCell ref="Q273:Q276"/>
    <mergeCell ref="O277:O280"/>
    <mergeCell ref="Q277:Q280"/>
    <mergeCell ref="O281:O284"/>
    <mergeCell ref="Q281:Q284"/>
    <mergeCell ref="Q292:Q295"/>
    <mergeCell ref="Q296:Q299"/>
    <mergeCell ref="Q300:Q303"/>
    <mergeCell ref="Q312:Q315"/>
    <mergeCell ref="Q317:Q320"/>
    <mergeCell ref="Q321:Q322"/>
    <mergeCell ref="Q326:Q329"/>
    <mergeCell ref="Q330:Q333"/>
    <mergeCell ref="O451:O454"/>
    <mergeCell ref="O455:O458"/>
    <mergeCell ref="O459:O462"/>
    <mergeCell ref="Q455:Q458"/>
    <mergeCell ref="Q459:Q462"/>
    <mergeCell ref="Q544:Q547"/>
    <mergeCell ref="Q548:Q551"/>
    <mergeCell ref="Q552:Q555"/>
    <mergeCell ref="Q563:Q566"/>
    <mergeCell ref="Q567:Q570"/>
    <mergeCell ref="Q571:Q574"/>
    <mergeCell ref="Q334:Q337"/>
    <mergeCell ref="Q359:Q363"/>
    <mergeCell ref="Q368:Q371"/>
    <mergeCell ref="Q403:Q406"/>
    <mergeCell ref="Q407:Q410"/>
    <mergeCell ref="Q411:Q414"/>
    <mergeCell ref="Q451:Q454"/>
    <mergeCell ref="F485:F486"/>
    <mergeCell ref="G487:G491"/>
    <mergeCell ref="G492:G500"/>
    <mergeCell ref="G501:G504"/>
    <mergeCell ref="F449:F450"/>
    <mergeCell ref="F451:G454"/>
    <mergeCell ref="F455:G458"/>
    <mergeCell ref="F459:G462"/>
    <mergeCell ref="F463:F475"/>
    <mergeCell ref="F476:F484"/>
    <mergeCell ref="F487:F505"/>
    <mergeCell ref="F539:F541"/>
    <mergeCell ref="F542:F543"/>
    <mergeCell ref="F506:F517"/>
    <mergeCell ref="G507:G511"/>
    <mergeCell ref="F518:F534"/>
    <mergeCell ref="G519:G523"/>
    <mergeCell ref="G524:G528"/>
    <mergeCell ref="G529:G533"/>
    <mergeCell ref="F535:F538"/>
  </mergeCells>
  <conditionalFormatting sqref="G211:Q217">
    <cfRule type="expression" dxfId="19" priority="1">
      <formula>NE($H$233,$G$211)</formula>
    </cfRule>
  </conditionalFormatting>
  <conditionalFormatting sqref="G219:Q231">
    <cfRule type="expression" dxfId="19" priority="2">
      <formula>NE($H$233,$G$219)</formula>
    </cfRule>
  </conditionalFormatting>
  <conditionalFormatting sqref="G420:Q422">
    <cfRule type="expression" dxfId="20" priority="3">
      <formula>NE($H$437,$G$420)</formula>
    </cfRule>
  </conditionalFormatting>
  <conditionalFormatting sqref="G423:Q423">
    <cfRule type="expression" dxfId="20" priority="4">
      <formula>NE($H$437,$G$423)</formula>
    </cfRule>
  </conditionalFormatting>
  <conditionalFormatting sqref="G432:Q434 G516:H516">
    <cfRule type="expression" dxfId="20" priority="5">
      <formula>NE($H$437,$G$432)</formula>
    </cfRule>
  </conditionalFormatting>
  <conditionalFormatting sqref="G435:Q435">
    <cfRule type="expression" dxfId="20" priority="6">
      <formula>NE($H$437,$G$435)</formula>
    </cfRule>
  </conditionalFormatting>
  <conditionalFormatting sqref="F518:Q534">
    <cfRule type="expression" dxfId="19" priority="7">
      <formula>NE($F$518,$H$535)</formula>
    </cfRule>
  </conditionalFormatting>
  <conditionalFormatting sqref="F487:Q505">
    <cfRule type="expression" dxfId="19" priority="8">
      <formula>NE($F$487,$H$535)</formula>
    </cfRule>
  </conditionalFormatting>
  <conditionalFormatting sqref="F506:Q517">
    <cfRule type="expression" dxfId="19" priority="9">
      <formula>NE($F$506,$H$535)</formula>
    </cfRule>
  </conditionalFormatting>
  <conditionalFormatting sqref="G464:Q469">
    <cfRule type="expression" dxfId="19" priority="10">
      <formula>NE($G$464,$H$474)</formula>
    </cfRule>
  </conditionalFormatting>
  <conditionalFormatting sqref="G471:Q472">
    <cfRule type="expression" dxfId="19" priority="11">
      <formula>NE($G$471,$H$474)</formula>
    </cfRule>
  </conditionalFormatting>
  <conditionalFormatting sqref="G99:Q105">
    <cfRule type="expression" dxfId="19" priority="12">
      <formula>NE($H$130,$G$99)</formula>
    </cfRule>
  </conditionalFormatting>
  <conditionalFormatting sqref="G107:Q119">
    <cfRule type="expression" dxfId="19" priority="13">
      <formula>NE($H$130,$G$107)</formula>
    </cfRule>
  </conditionalFormatting>
  <conditionalFormatting sqref="G358:Q365">
    <cfRule type="expression" dxfId="19" priority="14">
      <formula>NE($H$399,$G$358)</formula>
    </cfRule>
  </conditionalFormatting>
  <conditionalFormatting sqref="G367:Q378">
    <cfRule type="expression" dxfId="19" priority="15">
      <formula>NE($H$399,$G$367)</formula>
    </cfRule>
  </conditionalFormatting>
  <conditionalFormatting sqref="G380:Q397">
    <cfRule type="expression" dxfId="19" priority="16">
      <formula>NE($H$399,$G$380)</formula>
    </cfRule>
  </conditionalFormatting>
  <conditionalFormatting sqref="A77:A90 B77:B78 B81:B85 B87:B90">
    <cfRule type="notContainsBlanks" dxfId="21" priority="17">
      <formula>LEN(TRIM(A77))&gt;0</formula>
    </cfRule>
  </conditionalFormatting>
  <conditionalFormatting sqref="C54:F54">
    <cfRule type="colorScale" priority="18">
      <colorScale>
        <cfvo type="formula" val="0"/>
        <cfvo type="max"/>
        <color rgb="FFFFFFFF"/>
        <color rgb="FFE67C73"/>
      </colorScale>
    </cfRule>
  </conditionalFormatting>
  <conditionalFormatting sqref="C55:F55">
    <cfRule type="colorScale" priority="19">
      <colorScale>
        <cfvo type="formula" val="0"/>
        <cfvo type="max"/>
        <color rgb="FFFFFFFF"/>
        <color rgb="FFE67C73"/>
      </colorScale>
    </cfRule>
  </conditionalFormatting>
  <conditionalFormatting sqref="C56:F56">
    <cfRule type="colorScale" priority="20">
      <colorScale>
        <cfvo type="formula" val="0"/>
        <cfvo type="max"/>
        <color rgb="FFFFFFFF"/>
        <color rgb="FFE67C73"/>
      </colorScale>
    </cfRule>
  </conditionalFormatting>
  <conditionalFormatting sqref="C62:F62">
    <cfRule type="colorScale" priority="21">
      <colorScale>
        <cfvo type="formula" val="0"/>
        <cfvo type="max"/>
        <color rgb="FFFFFFFF"/>
        <color rgb="FFE67C73"/>
      </colorScale>
    </cfRule>
  </conditionalFormatting>
  <conditionalFormatting sqref="C63:F63">
    <cfRule type="colorScale" priority="22">
      <colorScale>
        <cfvo type="formula" val="0"/>
        <cfvo type="max"/>
        <color rgb="FFFFFFFF"/>
        <color rgb="FFE67C73"/>
      </colorScale>
    </cfRule>
  </conditionalFormatting>
  <conditionalFormatting sqref="C66:F66">
    <cfRule type="colorScale" priority="23">
      <colorScale>
        <cfvo type="formula" val="0"/>
        <cfvo type="max"/>
        <color rgb="FFFFFFFF"/>
        <color rgb="FFE67C73"/>
      </colorScale>
    </cfRule>
  </conditionalFormatting>
  <conditionalFormatting sqref="C67:F67">
    <cfRule type="colorScale" priority="24">
      <colorScale>
        <cfvo type="formula" val="0"/>
        <cfvo type="max"/>
        <color rgb="FFFFFFFF"/>
        <color rgb="FFE67C73"/>
      </colorScale>
    </cfRule>
  </conditionalFormatting>
  <conditionalFormatting sqref="C68:F68">
    <cfRule type="colorScale" priority="25">
      <colorScale>
        <cfvo type="formula" val="0"/>
        <cfvo type="max"/>
        <color rgb="FFFFFFFF"/>
        <color rgb="FFE67C73"/>
      </colorScale>
    </cfRule>
  </conditionalFormatting>
  <conditionalFormatting sqref="C69:F69">
    <cfRule type="colorScale" priority="26">
      <colorScale>
        <cfvo type="formula" val="0"/>
        <cfvo type="max"/>
        <color rgb="FFFFFFFF"/>
        <color rgb="FFE67C73"/>
      </colorScale>
    </cfRule>
  </conditionalFormatting>
  <conditionalFormatting sqref="C70:F70">
    <cfRule type="colorScale" priority="27">
      <colorScale>
        <cfvo type="formula" val="0"/>
        <cfvo type="max"/>
        <color rgb="FFFFFFFF"/>
        <color rgb="FFE67C73"/>
      </colorScale>
    </cfRule>
  </conditionalFormatting>
  <conditionalFormatting sqref="C64:F64">
    <cfRule type="colorScale" priority="28">
      <colorScale>
        <cfvo type="formula" val="0"/>
        <cfvo type="max"/>
        <color rgb="FFFFFFFF"/>
        <color rgb="FFE67C73"/>
      </colorScale>
    </cfRule>
  </conditionalFormatting>
  <conditionalFormatting sqref="C57:F57">
    <cfRule type="colorScale" priority="29">
      <colorScale>
        <cfvo type="formula" val="0"/>
        <cfvo type="max"/>
        <color rgb="FFFFFFFF"/>
        <color rgb="FFE67C73"/>
      </colorScale>
    </cfRule>
  </conditionalFormatting>
  <conditionalFormatting sqref="D51:D52 E52">
    <cfRule type="notContainsBlanks" dxfId="22" priority="30">
      <formula>LEN(TRIM(D51))&gt;0</formula>
    </cfRule>
  </conditionalFormatting>
  <conditionalFormatting sqref="C61:F61">
    <cfRule type="colorScale" priority="31">
      <colorScale>
        <cfvo type="formula" val="0"/>
        <cfvo type="max"/>
        <color rgb="FFFFFFFF"/>
        <color rgb="FFE67C73"/>
      </colorScale>
    </cfRule>
  </conditionalFormatting>
  <conditionalFormatting sqref="C59:F59">
    <cfRule type="colorScale" priority="32">
      <colorScale>
        <cfvo type="formula" val="0"/>
        <cfvo type="max"/>
        <color rgb="FFFFFFFF"/>
        <color rgb="FFE67C73"/>
      </colorScale>
    </cfRule>
  </conditionalFormatting>
  <conditionalFormatting sqref="O1:O355 O357:O1337">
    <cfRule type="cellIs" dxfId="23" priority="33" operator="equal">
      <formula>"fp8"</formula>
    </cfRule>
  </conditionalFormatting>
  <conditionalFormatting sqref="O1:O355 O357:O1337">
    <cfRule type="cellIs" dxfId="24" priority="34" operator="equal">
      <formula>"bf16"</formula>
    </cfRule>
  </conditionalFormatting>
  <conditionalFormatting sqref="O1:O355 O357:O1337">
    <cfRule type="cellIs" dxfId="25" priority="35" operator="equal">
      <formula>"fp4"</formula>
    </cfRule>
  </conditionalFormatting>
  <conditionalFormatting sqref="C58:F58">
    <cfRule type="colorScale" priority="36">
      <colorScale>
        <cfvo type="formula" val="0"/>
        <cfvo type="max"/>
        <color rgb="FFFFFFFF"/>
        <color rgb="FFE67C73"/>
      </colorScale>
    </cfRule>
  </conditionalFormatting>
  <conditionalFormatting sqref="C65:F65">
    <cfRule type="colorScale" priority="37">
      <colorScale>
        <cfvo type="formula" val="0"/>
        <cfvo type="max"/>
        <color rgb="FFFFFFFF"/>
        <color rgb="FFE67C73"/>
      </colorScale>
    </cfRule>
  </conditionalFormatting>
  <dataValidations>
    <dataValidation type="list" allowBlank="1" showErrorMessage="1" sqref="H437">
      <formula1>"Option 1 (Chip2Chip),Option 2 (Core2Core),No Collective needed"</formula1>
    </dataValidation>
    <dataValidation type="list" allowBlank="1" showErrorMessage="1" sqref="G37">
      <formula1>"Strategy A: All-Gather Tokens,Strategy B: Keep Batch Sharding"</formula1>
    </dataValidation>
    <dataValidation type="list" allowBlank="1" showErrorMessage="1" sqref="C24">
      <formula1>"Decode,Prefill"</formula1>
    </dataValidation>
    <dataValidation type="list" allowBlank="1" showErrorMessage="1" sqref="C34 C38">
      <formula1>"w4a4,w4a8,w8a8,w4a16,w8a16,w16a16"</formula1>
    </dataValidation>
    <dataValidation type="list" allowBlank="1" showErrorMessage="1" sqref="AS29:AS30 C33 G35 C35:C37 C39 AS53 AS57 O78 O90 O148 O175 O194 O205 O243 O262 O281 O300 O334 O411 O459 O544 O548 O552 O563 O567 O571">
      <formula1>"fp4,fp8,bf16"</formula1>
    </dataValidation>
    <dataValidation type="list" allowBlank="1" showErrorMessage="1" sqref="H399">
      <formula1>"Strategy A: All-To-All,Strategy B: All-Gather Tokens with no chiplet involved,Strategy C: Hirarachical All-Gather,No Collectives"</formula1>
    </dataValidation>
    <dataValidation type="list" allowBlank="1" showErrorMessage="1" sqref="H160">
      <formula1>"Strategy 1: Reduce Scatter D2D (for CM),No Collectives"</formula1>
    </dataValidation>
    <dataValidation type="list" allowBlank="1" showErrorMessage="1" sqref="H17">
      <formula1>DB!$C$1:$F$1</formula1>
    </dataValidation>
    <dataValidation type="list" allowBlank="1" showErrorMessage="1" sqref="F71:F73">
      <formula1>"OptionA. No Overlapping,OptionB. Overlapping Expert Collectives"</formula1>
    </dataValidation>
    <dataValidation type="list" allowBlank="1" showErrorMessage="1" sqref="H474">
      <formula1>"Option A: AllReduce,Option B: Do not resolve partial sum yet,Option C: No Collectives"</formula1>
    </dataValidation>
    <dataValidation type="list" allowBlank="1" showErrorMessage="1" sqref="F487 F518 H535">
      <formula1>"Option A: Transposed All-To-All,Option B: Reduce-Scatter,Option C: Hierachical RS"</formula1>
    </dataValidation>
    <dataValidation type="list" allowBlank="1" showErrorMessage="1" sqref="G324 H346">
      <formula1>"Strategy 1: All-Gather Die-to-Die (for CM),No Collectives"</formula1>
    </dataValidation>
    <dataValidation type="list" allowBlank="1" showErrorMessage="1" sqref="F506">
      <formula1>"Option A: All-To-All,Option B: Reduce-Scatter"</formula1>
    </dataValidation>
    <dataValidation type="list" allowBlank="1" showErrorMessage="1" sqref="H130 H233">
      <formula1>"Strategy A: All-Gather Tokens with no chiplet involved,Strategy B: Hierarchical All-Gather,No Collectives"</formula1>
    </dataValidation>
  </dataValidations>
  <hyperlinks>
    <hyperlink display="TODO LIST" location="'Shortcuts to SnapshotsTODO'!A1" ref="L12"/>
    <hyperlink r:id="rId4" location="gid=0&amp;range=D45:D63" ref="B54"/>
    <hyperlink r:id="rId5" location="gid=0&amp;range=D64:D82" ref="B55"/>
    <hyperlink r:id="rId6" location="gid=0&amp;range=D83:D101" ref="B56"/>
    <hyperlink r:id="rId7" location="gid=0&amp;range=D102:D120" ref="B57"/>
    <hyperlink r:id="rId8" location="gid=0&amp;range=E182:E211" ref="B58"/>
    <hyperlink r:id="rId9" location="gid=0&amp;range=D121:D139" ref="B61"/>
    <hyperlink r:id="rId10" location="gid=0&amp;range=D140:D158" ref="B62"/>
    <hyperlink r:id="rId11" location="gid=0&amp;range=D159:D177" ref="B63"/>
    <hyperlink r:id="rId12" location="gid=0&amp;range=D178:D196" ref="B64"/>
    <hyperlink r:id="rId13" location="gid=0&amp;range=D197:D215" ref="B66"/>
    <hyperlink r:id="rId14" location="gid=0&amp;range=S44:S58" ref="B67"/>
    <hyperlink r:id="rId15" location="gid=0&amp;range=S59:S77" ref="B68"/>
    <hyperlink r:id="rId16" location="gid=0&amp;range=S78:S96" ref="B69"/>
    <hyperlink r:id="rId17" location="gid=0&amp;range=S97:S115" ref="B70"/>
  </hyperlinks>
  <drawing r:id="rId18"/>
  <legacyDrawing r:id="rId19"/>
  <tableParts count="14">
    <tablePart r:id="rId34"/>
    <tablePart r:id="rId35"/>
    <tablePart r:id="rId36"/>
    <tablePart r:id="rId37"/>
    <tablePart r:id="rId38"/>
    <tablePart r:id="rId39"/>
    <tablePart r:id="rId40"/>
    <tablePart r:id="rId41"/>
    <tablePart r:id="rId42"/>
    <tablePart r:id="rId43"/>
    <tablePart r:id="rId44"/>
    <tablePart r:id="rId45"/>
    <tablePart r:id="rId46"/>
    <tablePart r:id="rId47"/>
  </tableParts>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75"/>
    <col customWidth="1" min="2" max="2" width="17.88"/>
    <col customWidth="1" min="4" max="4" width="17.63"/>
    <col customWidth="1" min="5" max="5" width="18.25"/>
    <col customWidth="1" min="6" max="6" width="31.63"/>
    <col customWidth="1" min="7" max="7" width="19.5"/>
    <col customWidth="1" min="8" max="8" width="26.5"/>
    <col customWidth="1" min="9" max="9" width="2.5"/>
    <col customWidth="1" min="10" max="10" width="8.75"/>
    <col customWidth="1" min="11" max="12" width="9.25"/>
    <col customWidth="1" min="13" max="13" width="12.38"/>
    <col customWidth="1" min="14" max="14" width="2.38"/>
    <col customWidth="1" min="15" max="15" width="9.13"/>
    <col customWidth="1" min="16" max="16" width="10.88"/>
    <col customWidth="1" min="20" max="20" width="16.25"/>
    <col customWidth="1" min="21" max="21" width="23.13"/>
    <col customWidth="1" min="22" max="22" width="28.0"/>
    <col customWidth="1" min="23" max="23" width="21.0"/>
    <col customWidth="1" min="24" max="24" width="2.0"/>
    <col customWidth="1" min="25" max="28" width="5.63"/>
    <col customWidth="1" min="29" max="29" width="1.38"/>
  </cols>
  <sheetData>
    <row r="1">
      <c r="A1" s="769" t="s">
        <v>115</v>
      </c>
      <c r="B1" s="129"/>
      <c r="C1" s="129"/>
      <c r="D1" s="130"/>
      <c r="E1" s="131"/>
      <c r="F1" s="132"/>
      <c r="G1" s="132"/>
      <c r="H1" s="133"/>
      <c r="I1" s="131"/>
      <c r="J1" s="131"/>
      <c r="K1" s="131"/>
      <c r="L1" s="131"/>
      <c r="M1" s="131"/>
      <c r="N1" s="131"/>
      <c r="O1" s="131"/>
      <c r="P1" s="134"/>
      <c r="Q1" s="135"/>
      <c r="R1" s="131"/>
      <c r="S1" s="131"/>
      <c r="T1" s="135"/>
      <c r="U1" s="131"/>
      <c r="V1" s="131"/>
      <c r="W1" s="131"/>
      <c r="X1" s="131"/>
      <c r="Y1" s="131"/>
      <c r="Z1" s="131"/>
      <c r="AA1" s="131"/>
      <c r="AB1" s="131"/>
      <c r="AC1" s="131"/>
      <c r="AD1" s="131"/>
      <c r="AE1" s="131"/>
      <c r="AF1" s="131"/>
      <c r="AG1" s="131"/>
      <c r="AH1" s="131"/>
      <c r="AI1" s="131"/>
      <c r="AJ1" s="131"/>
      <c r="AK1" s="131"/>
      <c r="AL1" s="131"/>
      <c r="AM1" s="131"/>
      <c r="AN1" s="131"/>
      <c r="AO1" s="131"/>
      <c r="AP1" s="131"/>
      <c r="AQ1" s="131"/>
      <c r="AR1" s="131"/>
      <c r="AS1" s="131"/>
      <c r="AT1" s="131"/>
    </row>
    <row r="2">
      <c r="A2" s="136" t="s">
        <v>116</v>
      </c>
      <c r="B2" s="136" t="s">
        <v>117</v>
      </c>
      <c r="C2" s="136" t="s">
        <v>118</v>
      </c>
      <c r="D2" s="770"/>
      <c r="E2" s="138"/>
      <c r="F2" s="139" t="s">
        <v>119</v>
      </c>
      <c r="G2" s="139" t="s">
        <v>120</v>
      </c>
      <c r="H2" s="140" t="s">
        <v>121</v>
      </c>
      <c r="I2" s="138"/>
      <c r="J2" s="138"/>
      <c r="K2" s="138"/>
      <c r="L2" s="138"/>
      <c r="M2" s="138"/>
      <c r="N2" s="138"/>
      <c r="O2" s="138"/>
      <c r="P2" s="141"/>
      <c r="Q2" s="142" t="s">
        <v>122</v>
      </c>
      <c r="R2" s="138"/>
      <c r="S2" s="138"/>
      <c r="T2" s="142" t="s">
        <v>123</v>
      </c>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row>
    <row r="3">
      <c r="A3" s="143" t="s">
        <v>124</v>
      </c>
      <c r="B3" s="143" t="s">
        <v>125</v>
      </c>
      <c r="C3" s="143">
        <v>7168.0</v>
      </c>
      <c r="D3" s="771"/>
      <c r="F3" s="139" t="s">
        <v>126</v>
      </c>
      <c r="G3" s="145"/>
      <c r="H3" s="146"/>
      <c r="P3" s="147"/>
      <c r="Q3" s="2" t="s">
        <v>127</v>
      </c>
      <c r="R3" s="2">
        <v>0.5</v>
      </c>
      <c r="T3" s="148" t="str">
        <f t="shared" ref="T3:T7" si="1">U3&amp;","&amp;V3</f>
        <v>fp4,fp4</v>
      </c>
      <c r="U3" s="2" t="s">
        <v>127</v>
      </c>
      <c r="V3" s="2" t="s">
        <v>127</v>
      </c>
      <c r="W3" s="2" t="s">
        <v>127</v>
      </c>
      <c r="AR3" s="149"/>
      <c r="AS3" s="149"/>
      <c r="AT3" s="149"/>
    </row>
    <row r="4">
      <c r="A4" s="143" t="s">
        <v>128</v>
      </c>
      <c r="B4" s="143" t="s">
        <v>129</v>
      </c>
      <c r="C4" s="143">
        <v>2048.0</v>
      </c>
      <c r="D4" s="771"/>
      <c r="F4" s="150" t="s">
        <v>32</v>
      </c>
      <c r="G4" s="145">
        <v>1.0</v>
      </c>
      <c r="H4" s="146"/>
      <c r="P4" s="147"/>
      <c r="Q4" s="2" t="s">
        <v>63</v>
      </c>
      <c r="R4" s="2">
        <v>1.0</v>
      </c>
      <c r="T4" s="148" t="str">
        <f t="shared" si="1"/>
        <v>fp4,fp8</v>
      </c>
      <c r="U4" s="2" t="s">
        <v>127</v>
      </c>
      <c r="V4" s="2" t="s">
        <v>63</v>
      </c>
      <c r="W4" s="2" t="s">
        <v>63</v>
      </c>
    </row>
    <row r="5">
      <c r="A5" s="143" t="s">
        <v>130</v>
      </c>
      <c r="B5" s="143" t="s">
        <v>131</v>
      </c>
      <c r="C5" s="143">
        <v>256.0</v>
      </c>
      <c r="D5" s="771"/>
      <c r="F5" s="150" t="s">
        <v>33</v>
      </c>
      <c r="G5" s="145">
        <v>32.0</v>
      </c>
      <c r="H5" s="146" t="s">
        <v>132</v>
      </c>
      <c r="P5" s="147"/>
      <c r="Q5" s="2" t="s">
        <v>82</v>
      </c>
      <c r="R5" s="2">
        <v>2.0</v>
      </c>
      <c r="T5" s="148" t="str">
        <f t="shared" si="1"/>
        <v>fp4,bf16</v>
      </c>
      <c r="U5" s="2" t="s">
        <v>127</v>
      </c>
      <c r="V5" s="2" t="s">
        <v>82</v>
      </c>
      <c r="W5" s="2" t="s">
        <v>82</v>
      </c>
      <c r="AR5" s="149"/>
      <c r="AS5" s="149"/>
      <c r="AT5" s="149"/>
    </row>
    <row r="6">
      <c r="A6" s="143" t="s">
        <v>133</v>
      </c>
      <c r="B6" s="143" t="s">
        <v>134</v>
      </c>
      <c r="C6" s="143">
        <v>61.0</v>
      </c>
      <c r="D6" s="771"/>
      <c r="F6" s="150" t="s">
        <v>34</v>
      </c>
      <c r="G6" s="145">
        <v>1.0</v>
      </c>
      <c r="H6" s="146"/>
      <c r="P6" s="147"/>
      <c r="T6" s="148" t="str">
        <f t="shared" si="1"/>
        <v>fp8,fp4</v>
      </c>
      <c r="U6" s="2" t="s">
        <v>63</v>
      </c>
      <c r="V6" s="2" t="s">
        <v>127</v>
      </c>
      <c r="W6" s="2" t="s">
        <v>63</v>
      </c>
    </row>
    <row r="7">
      <c r="A7" s="151" t="s">
        <v>135</v>
      </c>
      <c r="B7" s="151" t="s">
        <v>136</v>
      </c>
      <c r="C7" s="151">
        <v>3.0</v>
      </c>
      <c r="D7" s="771"/>
      <c r="F7" s="150" t="s">
        <v>35</v>
      </c>
      <c r="G7" s="145">
        <v>1.0</v>
      </c>
      <c r="H7" s="146" t="s">
        <v>137</v>
      </c>
      <c r="P7" s="147"/>
      <c r="T7" s="148" t="str">
        <f t="shared" si="1"/>
        <v>fp8,fp8</v>
      </c>
      <c r="U7" s="2" t="s">
        <v>63</v>
      </c>
      <c r="V7" s="2" t="s">
        <v>63</v>
      </c>
      <c r="W7" s="2" t="s">
        <v>63</v>
      </c>
      <c r="AR7" s="87"/>
      <c r="AS7" s="87"/>
      <c r="AT7" s="87"/>
    </row>
    <row r="8">
      <c r="A8" s="143" t="s">
        <v>138</v>
      </c>
      <c r="B8" s="143" t="s">
        <v>139</v>
      </c>
      <c r="C8" s="143">
        <v>8.0</v>
      </c>
      <c r="D8" s="771"/>
      <c r="F8" s="139" t="s">
        <v>140</v>
      </c>
      <c r="P8" s="147"/>
      <c r="U8" s="2"/>
      <c r="V8" s="2"/>
      <c r="W8" s="2"/>
      <c r="AB8" s="2"/>
      <c r="AC8" s="2"/>
      <c r="AD8" s="2"/>
      <c r="AE8" s="2"/>
    </row>
    <row r="9">
      <c r="A9" s="152" t="s">
        <v>141</v>
      </c>
      <c r="B9" s="153" t="s">
        <v>142</v>
      </c>
      <c r="C9" s="143">
        <v>1536.0</v>
      </c>
      <c r="D9" s="771"/>
      <c r="F9" s="154" t="s">
        <v>143</v>
      </c>
      <c r="G9" s="155">
        <f>G5*G4</f>
        <v>32</v>
      </c>
      <c r="H9" s="156"/>
      <c r="P9" s="147"/>
      <c r="T9" s="148" t="str">
        <f t="shared" ref="T9:T11" si="2">U9&amp;","&amp;V9</f>
        <v>fp8,bf16</v>
      </c>
      <c r="U9" s="2" t="s">
        <v>63</v>
      </c>
      <c r="V9" s="2" t="s">
        <v>82</v>
      </c>
      <c r="W9" s="2" t="s">
        <v>82</v>
      </c>
      <c r="AB9" s="2"/>
      <c r="AC9" s="2"/>
      <c r="AD9" s="2"/>
      <c r="AE9" s="2"/>
    </row>
    <row r="10">
      <c r="A10" s="152" t="s">
        <v>144</v>
      </c>
      <c r="B10" s="153" t="s">
        <v>145</v>
      </c>
      <c r="C10" s="143">
        <v>512.0</v>
      </c>
      <c r="D10" s="771"/>
      <c r="F10" s="157" t="s">
        <v>146</v>
      </c>
      <c r="G10" s="158">
        <f>PRODUCT(G3:G6)</f>
        <v>32</v>
      </c>
      <c r="H10" s="159"/>
      <c r="P10" s="147"/>
      <c r="T10" s="148" t="str">
        <f t="shared" si="2"/>
        <v>bf16,fp4</v>
      </c>
      <c r="U10" s="2" t="s">
        <v>82</v>
      </c>
      <c r="V10" s="2" t="s">
        <v>127</v>
      </c>
      <c r="W10" s="2" t="s">
        <v>82</v>
      </c>
      <c r="AP10" s="138"/>
      <c r="AQ10" s="138"/>
      <c r="AT10" s="149"/>
    </row>
    <row r="11">
      <c r="A11" s="152" t="s">
        <v>147</v>
      </c>
      <c r="B11" s="153" t="s">
        <v>148</v>
      </c>
      <c r="C11" s="143">
        <v>128.0</v>
      </c>
      <c r="D11" s="771"/>
      <c r="F11" s="157" t="s">
        <v>149</v>
      </c>
      <c r="G11" s="158">
        <f>$G$10/$H$18</f>
        <v>16</v>
      </c>
      <c r="H11" s="159"/>
      <c r="P11" s="147"/>
      <c r="T11" s="148" t="str">
        <f t="shared" si="2"/>
        <v>bf16,fp8</v>
      </c>
      <c r="U11" s="2" t="s">
        <v>82</v>
      </c>
      <c r="V11" s="2" t="s">
        <v>63</v>
      </c>
      <c r="W11" s="2" t="s">
        <v>82</v>
      </c>
      <c r="AP11" s="142"/>
    </row>
    <row r="12">
      <c r="A12" s="152" t="s">
        <v>150</v>
      </c>
      <c r="B12" s="153" t="s">
        <v>151</v>
      </c>
      <c r="C12" s="143">
        <v>64.0</v>
      </c>
      <c r="D12" s="771"/>
      <c r="L12" s="772" t="s">
        <v>539</v>
      </c>
      <c r="P12" s="147"/>
      <c r="T12" s="148" t="s">
        <v>152</v>
      </c>
      <c r="U12" s="2" t="s">
        <v>82</v>
      </c>
      <c r="V12" s="2" t="s">
        <v>82</v>
      </c>
      <c r="W12" s="2" t="s">
        <v>82</v>
      </c>
      <c r="AP12" s="138"/>
      <c r="AQ12" s="138"/>
      <c r="AT12" s="149"/>
    </row>
    <row r="13">
      <c r="A13" s="143" t="s">
        <v>153</v>
      </c>
      <c r="B13" s="153" t="s">
        <v>154</v>
      </c>
      <c r="C13" s="143">
        <v>128.0</v>
      </c>
      <c r="D13" s="771"/>
    </row>
    <row r="14">
      <c r="A14" s="161" t="s">
        <v>155</v>
      </c>
      <c r="B14" s="162"/>
      <c r="C14" s="162"/>
      <c r="AG14" s="164"/>
      <c r="AH14" s="164"/>
      <c r="AI14" s="87"/>
      <c r="AJ14" s="38"/>
      <c r="AK14" s="38"/>
      <c r="AL14" s="38"/>
      <c r="AM14" s="38"/>
      <c r="AN14" s="87"/>
      <c r="AO14" s="38"/>
      <c r="AP14" s="164"/>
      <c r="AQ14" s="38"/>
      <c r="AR14" s="38"/>
      <c r="AS14" s="87"/>
      <c r="AT14" s="87"/>
    </row>
    <row r="15">
      <c r="A15" s="165" t="s">
        <v>156</v>
      </c>
      <c r="B15" s="165" t="s">
        <v>156</v>
      </c>
      <c r="C15" s="166">
        <f>$C$11+$C$12</f>
        <v>192</v>
      </c>
      <c r="AG15" s="38"/>
      <c r="AH15" s="38"/>
      <c r="AI15" s="87"/>
      <c r="AJ15" s="38"/>
      <c r="AK15" s="38"/>
      <c r="AL15" s="38"/>
      <c r="AM15" s="38"/>
      <c r="AN15" s="87"/>
      <c r="AO15" s="38"/>
      <c r="AP15" s="168"/>
      <c r="AQ15" s="168"/>
      <c r="AR15" s="38"/>
      <c r="AS15" s="87"/>
      <c r="AT15" s="169"/>
    </row>
    <row r="16">
      <c r="A16" s="165" t="s">
        <v>157</v>
      </c>
      <c r="B16" s="165" t="s">
        <v>157</v>
      </c>
      <c r="C16" s="170">
        <f>$C$10+$C$12</f>
        <v>576</v>
      </c>
      <c r="D16" s="771"/>
      <c r="AG16" s="38"/>
      <c r="AH16" s="38"/>
      <c r="AI16" s="87"/>
      <c r="AJ16" s="38"/>
      <c r="AK16" s="38"/>
      <c r="AL16" s="38"/>
      <c r="AM16" s="38"/>
      <c r="AN16" s="87"/>
      <c r="AO16" s="38"/>
      <c r="AP16" s="168"/>
      <c r="AQ16" s="168"/>
      <c r="AR16" s="38"/>
      <c r="AS16" s="87"/>
      <c r="AT16" s="169"/>
    </row>
    <row r="17">
      <c r="A17" s="170" t="s">
        <v>158</v>
      </c>
      <c r="B17" s="170" t="s">
        <v>159</v>
      </c>
      <c r="C17" s="166">
        <f>C8*$C$24</f>
        <v>8</v>
      </c>
      <c r="F17" s="171" t="s">
        <v>160</v>
      </c>
      <c r="G17" s="173" t="s">
        <v>540</v>
      </c>
      <c r="H17" s="173" t="s">
        <v>468</v>
      </c>
      <c r="AG17" s="38"/>
      <c r="AH17" s="38"/>
      <c r="AI17" s="87"/>
      <c r="AJ17" s="38"/>
      <c r="AK17" s="38"/>
      <c r="AL17" s="38"/>
      <c r="AM17" s="38"/>
      <c r="AN17" s="87"/>
      <c r="AO17" s="38"/>
      <c r="AP17" s="168"/>
      <c r="AQ17" s="168"/>
      <c r="AR17" s="38"/>
      <c r="AS17" s="87"/>
      <c r="AT17" s="169"/>
    </row>
    <row r="18">
      <c r="A18" s="174" t="s">
        <v>120</v>
      </c>
      <c r="B18" s="174" t="s">
        <v>161</v>
      </c>
      <c r="C18" s="175">
        <f>$G$10</f>
        <v>32</v>
      </c>
      <c r="F18" s="108" t="str">
        <f t="array" ref="F18:F31">DB!A2:A15</f>
        <v># of TensorCore per Chip</v>
      </c>
      <c r="G18" s="773">
        <v>1.0</v>
      </c>
      <c r="H18" s="176">
        <f t="array" ref="H18:H31">xlookup($H$17,DB!1:1,DB!2:15) * G18:G31</f>
        <v>2</v>
      </c>
      <c r="AG18" s="38"/>
      <c r="AH18" s="38"/>
      <c r="AI18" s="87"/>
      <c r="AJ18" s="38"/>
      <c r="AK18" s="38"/>
      <c r="AL18" s="38"/>
      <c r="AM18" s="38"/>
      <c r="AN18" s="87"/>
      <c r="AO18" s="38"/>
      <c r="AP18" s="168"/>
      <c r="AQ18" s="38"/>
      <c r="AR18" s="38"/>
      <c r="AS18" s="87"/>
      <c r="AT18" s="87"/>
    </row>
    <row r="19">
      <c r="A19" s="174" t="s">
        <v>162</v>
      </c>
      <c r="B19" s="174" t="s">
        <v>163</v>
      </c>
      <c r="C19" s="175">
        <f>$G$11</f>
        <v>16</v>
      </c>
      <c r="F19" s="108" t="s">
        <v>164</v>
      </c>
      <c r="G19" s="773">
        <v>1.0</v>
      </c>
      <c r="H19" s="176">
        <v>7315.0</v>
      </c>
      <c r="AG19" s="38"/>
      <c r="AH19" s="38"/>
      <c r="AI19" s="87"/>
      <c r="AJ19" s="38"/>
      <c r="AK19" s="38"/>
      <c r="AL19" s="38"/>
      <c r="AM19" s="38"/>
      <c r="AN19" s="87"/>
      <c r="AO19" s="38"/>
      <c r="AP19" s="168"/>
      <c r="AQ19" s="38"/>
      <c r="AR19" s="38"/>
      <c r="AS19" s="87"/>
      <c r="AT19" s="87"/>
    </row>
    <row r="20">
      <c r="A20" s="178" t="s">
        <v>541</v>
      </c>
      <c r="B20" s="178" t="s">
        <v>166</v>
      </c>
      <c r="C20" s="179" t="str">
        <f>IFS(C19=16,"2x2x4",C19=8,"2x2x2",C19=4,"2x2",TRUE,NA)</f>
        <v>2x2x4</v>
      </c>
      <c r="D20" s="168"/>
      <c r="F20" s="108" t="s">
        <v>167</v>
      </c>
      <c r="G20" s="773">
        <v>1.0</v>
      </c>
      <c r="H20" s="176">
        <v>3968.04</v>
      </c>
      <c r="AG20" s="38"/>
      <c r="AH20" s="38"/>
      <c r="AI20" s="87"/>
      <c r="AJ20" s="38"/>
      <c r="AK20" s="38"/>
      <c r="AL20" s="38"/>
      <c r="AM20" s="38"/>
      <c r="AN20" s="87"/>
      <c r="AO20" s="38"/>
      <c r="AP20" s="168"/>
      <c r="AQ20" s="38"/>
      <c r="AR20" s="38"/>
      <c r="AS20" s="87"/>
      <c r="AT20" s="87"/>
    </row>
    <row r="21">
      <c r="A21" s="182" t="s">
        <v>542</v>
      </c>
      <c r="B21" s="182" t="s">
        <v>169</v>
      </c>
      <c r="C21" s="774">
        <f>IFS(C20="2x2x4",32,C20="2x2x2",12,C20="2x2",4,TRUE,NA())</f>
        <v>32</v>
      </c>
      <c r="D21" s="775"/>
      <c r="F21" s="108" t="s">
        <v>170</v>
      </c>
      <c r="G21" s="773">
        <v>1.0</v>
      </c>
      <c r="H21" s="176">
        <v>3968.04</v>
      </c>
      <c r="AG21" s="38"/>
      <c r="AH21" s="38"/>
      <c r="AI21" s="87"/>
      <c r="AJ21" s="38"/>
      <c r="AK21" s="38"/>
      <c r="AL21" s="38"/>
      <c r="AM21" s="38"/>
      <c r="AN21" s="87"/>
      <c r="AO21" s="38"/>
      <c r="AP21" s="168"/>
      <c r="AQ21" s="38"/>
      <c r="AR21" s="38"/>
      <c r="AS21" s="87"/>
      <c r="AT21" s="87"/>
    </row>
    <row r="22">
      <c r="A22" s="184" t="s">
        <v>172</v>
      </c>
      <c r="B22" s="185"/>
      <c r="C22" s="186"/>
      <c r="F22" s="108" t="s">
        <v>171</v>
      </c>
      <c r="G22" s="773">
        <v>1.0</v>
      </c>
      <c r="H22" s="176">
        <v>1984.02</v>
      </c>
      <c r="AG22" s="38"/>
      <c r="AH22" s="38"/>
      <c r="AI22" s="87"/>
      <c r="AJ22" s="38"/>
      <c r="AK22" s="38"/>
      <c r="AL22" s="38"/>
      <c r="AM22" s="38"/>
      <c r="AN22" s="87"/>
      <c r="AO22" s="38"/>
      <c r="AP22" s="168"/>
      <c r="AQ22" s="168"/>
      <c r="AR22" s="38"/>
      <c r="AS22" s="87"/>
      <c r="AT22" s="169"/>
    </row>
    <row r="23">
      <c r="A23" s="170" t="s">
        <v>174</v>
      </c>
      <c r="B23" s="170" t="s">
        <v>175</v>
      </c>
      <c r="C23" s="170" t="s">
        <v>24</v>
      </c>
      <c r="D23" s="771"/>
      <c r="F23" s="108" t="s">
        <v>173</v>
      </c>
      <c r="G23" s="773">
        <v>0.987</v>
      </c>
      <c r="H23" s="188">
        <v>189.504</v>
      </c>
      <c r="AG23" s="38"/>
      <c r="AH23" s="38"/>
      <c r="AI23" s="87"/>
      <c r="AJ23" s="38"/>
      <c r="AK23" s="38"/>
      <c r="AL23" s="38"/>
      <c r="AM23" s="38"/>
      <c r="AN23" s="87"/>
      <c r="AO23" s="38"/>
      <c r="AP23" s="168"/>
      <c r="AQ23" s="168"/>
      <c r="AR23" s="38"/>
      <c r="AS23" s="87"/>
      <c r="AT23" s="169"/>
    </row>
    <row r="24">
      <c r="A24" s="189" t="s">
        <v>37</v>
      </c>
      <c r="B24" s="189" t="s">
        <v>38</v>
      </c>
      <c r="C24" s="189">
        <f>IF(C23="Decode", 1, 2048)</f>
        <v>1</v>
      </c>
      <c r="D24" s="771"/>
      <c r="F24" s="108" t="s">
        <v>176</v>
      </c>
      <c r="G24" s="773">
        <v>0.8</v>
      </c>
      <c r="H24" s="188">
        <v>2926.0</v>
      </c>
      <c r="AG24" s="38"/>
      <c r="AH24" s="38"/>
      <c r="AI24" s="87"/>
      <c r="AJ24" s="38"/>
      <c r="AK24" s="38"/>
      <c r="AL24" s="38"/>
      <c r="AM24" s="38"/>
      <c r="AN24" s="87"/>
      <c r="AO24" s="38"/>
      <c r="AP24" s="168"/>
      <c r="AQ24" s="168"/>
      <c r="AR24" s="38"/>
      <c r="AS24" s="87"/>
      <c r="AT24" s="169"/>
    </row>
    <row r="25">
      <c r="A25" s="170" t="s">
        <v>39</v>
      </c>
      <c r="B25" s="170" t="s">
        <v>40</v>
      </c>
      <c r="C25" s="170">
        <f>1024*6</f>
        <v>6144</v>
      </c>
      <c r="D25" s="771"/>
      <c r="F25" s="108" t="s">
        <v>177</v>
      </c>
      <c r="G25" s="773">
        <v>0.86</v>
      </c>
      <c r="H25" s="176">
        <v>1706.2572</v>
      </c>
      <c r="AG25" s="38"/>
      <c r="AH25" s="38"/>
      <c r="AI25" s="87"/>
      <c r="AJ25" s="169"/>
      <c r="AK25" s="38"/>
      <c r="AL25" s="38"/>
      <c r="AM25" s="38"/>
    </row>
    <row r="26">
      <c r="A26" s="170" t="s">
        <v>41</v>
      </c>
      <c r="B26" s="174" t="s">
        <v>42</v>
      </c>
      <c r="C26" s="174">
        <f>1024+8192</f>
        <v>9216</v>
      </c>
      <c r="D26" s="2"/>
      <c r="F26" s="108" t="s">
        <v>178</v>
      </c>
      <c r="G26" s="773">
        <v>1.0</v>
      </c>
      <c r="H26" s="176">
        <v>1984.02</v>
      </c>
      <c r="AG26" s="164"/>
      <c r="AH26" s="164"/>
      <c r="AI26" s="164"/>
      <c r="AK26" s="38"/>
      <c r="AL26" s="38"/>
      <c r="AM26" s="38"/>
      <c r="AN26" s="87"/>
      <c r="AO26" s="38"/>
      <c r="AP26" s="38"/>
      <c r="AQ26" s="38"/>
      <c r="AR26" s="38"/>
      <c r="AS26" s="87"/>
      <c r="AT26" s="87"/>
    </row>
    <row r="27">
      <c r="A27" s="170" t="s">
        <v>46</v>
      </c>
      <c r="B27" s="175"/>
      <c r="C27" s="174">
        <v>0.15</v>
      </c>
      <c r="D27" s="771"/>
      <c r="F27" s="108" t="s">
        <v>180</v>
      </c>
      <c r="G27" s="773">
        <v>1.0</v>
      </c>
      <c r="H27" s="176">
        <v>992.01</v>
      </c>
      <c r="AG27" s="164"/>
      <c r="AH27" s="164"/>
      <c r="AI27" s="164"/>
      <c r="AK27" s="38"/>
      <c r="AL27" s="38"/>
      <c r="AM27" s="38"/>
      <c r="AN27" s="87"/>
      <c r="AO27" s="38"/>
      <c r="AP27" s="38"/>
      <c r="AQ27" s="38"/>
      <c r="AR27" s="38"/>
      <c r="AS27" s="87"/>
      <c r="AT27" s="87"/>
    </row>
    <row r="28">
      <c r="A28" s="170" t="s">
        <v>47</v>
      </c>
      <c r="B28" s="175"/>
      <c r="C28" s="174">
        <v>1.0</v>
      </c>
      <c r="D28" s="771"/>
      <c r="F28" s="108" t="s">
        <v>181</v>
      </c>
      <c r="G28" s="773">
        <v>0.987</v>
      </c>
      <c r="H28" s="193">
        <v>94.752</v>
      </c>
      <c r="AG28" s="164"/>
      <c r="AH28" s="164"/>
      <c r="AI28" s="164"/>
      <c r="AL28" s="38"/>
      <c r="AM28" s="38"/>
      <c r="AN28" s="87"/>
      <c r="AO28" s="38"/>
      <c r="AP28" s="38"/>
      <c r="AQ28" s="38"/>
      <c r="AR28" s="38"/>
      <c r="AS28" s="87"/>
      <c r="AT28" s="87"/>
    </row>
    <row r="29">
      <c r="A29" s="170" t="s">
        <v>48</v>
      </c>
      <c r="B29" s="174" t="s">
        <v>49</v>
      </c>
      <c r="C29" s="195" t="b">
        <v>1</v>
      </c>
      <c r="D29" s="771"/>
      <c r="F29" s="108" t="s">
        <v>182</v>
      </c>
      <c r="G29" s="773">
        <v>0.375</v>
      </c>
      <c r="H29" s="176">
        <v>600.0</v>
      </c>
      <c r="AB29" s="2"/>
      <c r="AC29" s="2"/>
      <c r="AD29" s="2"/>
      <c r="AE29" s="2"/>
      <c r="AM29" s="142"/>
      <c r="AN29" s="138"/>
      <c r="AO29" s="142"/>
      <c r="AP29" s="142"/>
      <c r="AQ29" s="194"/>
      <c r="AR29" s="142"/>
      <c r="AS29" s="148"/>
    </row>
    <row r="30">
      <c r="A30" s="360" t="s">
        <v>50</v>
      </c>
      <c r="B30" s="360" t="s">
        <v>51</v>
      </c>
      <c r="C30" s="776" t="b">
        <v>1</v>
      </c>
      <c r="D30" s="777"/>
      <c r="F30" s="172" t="s">
        <v>183</v>
      </c>
      <c r="G30" s="778">
        <v>0.8</v>
      </c>
      <c r="H30" s="197">
        <v>80.0</v>
      </c>
      <c r="AB30" s="2"/>
      <c r="AC30" s="2"/>
      <c r="AD30" s="2"/>
      <c r="AE30" s="2"/>
      <c r="AM30" s="142"/>
      <c r="AN30" s="138"/>
      <c r="AO30" s="142"/>
      <c r="AP30" s="142"/>
      <c r="AQ30" s="194"/>
      <c r="AR30" s="142"/>
      <c r="AS30" s="148"/>
    </row>
    <row r="31">
      <c r="A31" s="2" t="s">
        <v>543</v>
      </c>
      <c r="B31" s="2" t="s">
        <v>544</v>
      </c>
      <c r="C31" s="2">
        <v>1.0</v>
      </c>
      <c r="F31" s="105" t="s">
        <v>184</v>
      </c>
      <c r="G31" s="108">
        <v>1.0</v>
      </c>
      <c r="H31" s="105">
        <v>0.0013</v>
      </c>
      <c r="AM31" s="142"/>
      <c r="AN31" s="138"/>
      <c r="AO31" s="138"/>
      <c r="AP31" s="138"/>
      <c r="AQ31" s="138"/>
      <c r="AR31" s="142"/>
      <c r="AT31" s="149"/>
    </row>
    <row r="32">
      <c r="A32" s="184" t="s">
        <v>185</v>
      </c>
      <c r="B32" s="185"/>
      <c r="C32" s="186"/>
      <c r="AM32" s="142"/>
      <c r="AN32" s="138"/>
      <c r="AO32" s="138"/>
      <c r="AP32" s="138"/>
      <c r="AQ32" s="138"/>
      <c r="AR32" s="142"/>
      <c r="AT32" s="149"/>
    </row>
    <row r="33">
      <c r="A33" s="170" t="s">
        <v>61</v>
      </c>
      <c r="B33" s="174" t="s">
        <v>62</v>
      </c>
      <c r="C33" s="195" t="s">
        <v>63</v>
      </c>
      <c r="D33" s="201"/>
      <c r="AM33" s="142"/>
      <c r="AN33" s="138"/>
      <c r="AO33" s="138"/>
      <c r="AP33" s="142"/>
      <c r="AQ33" s="142"/>
      <c r="AR33" s="142"/>
    </row>
    <row r="34">
      <c r="A34" s="170" t="s">
        <v>64</v>
      </c>
      <c r="B34" s="165" t="s">
        <v>65</v>
      </c>
      <c r="C34" s="200" t="s">
        <v>66</v>
      </c>
      <c r="D34" s="201"/>
      <c r="F34" s="779" t="s">
        <v>545</v>
      </c>
      <c r="G34" s="780"/>
      <c r="AM34" s="142"/>
      <c r="AN34" s="138"/>
      <c r="AO34" s="138"/>
      <c r="AP34" s="142"/>
      <c r="AQ34" s="142"/>
      <c r="AR34" s="142"/>
    </row>
    <row r="35">
      <c r="A35" s="170" t="s">
        <v>546</v>
      </c>
      <c r="B35" s="165" t="s">
        <v>72</v>
      </c>
      <c r="C35" s="195" t="s">
        <v>82</v>
      </c>
      <c r="D35" s="201"/>
      <c r="F35" s="362" t="s">
        <v>547</v>
      </c>
      <c r="G35" s="781" t="s">
        <v>63</v>
      </c>
      <c r="AM35" s="142"/>
      <c r="AN35" s="138"/>
      <c r="AO35" s="138"/>
      <c r="AP35" s="142"/>
      <c r="AQ35" s="142"/>
      <c r="AR35" s="142"/>
    </row>
    <row r="36">
      <c r="A36" s="170" t="s">
        <v>73</v>
      </c>
      <c r="B36" s="165" t="s">
        <v>74</v>
      </c>
      <c r="C36" s="195" t="s">
        <v>82</v>
      </c>
      <c r="D36" s="201"/>
      <c r="F36" s="782" t="s">
        <v>548</v>
      </c>
      <c r="G36" s="781" t="str">
        <f>C33</f>
        <v>fp8</v>
      </c>
      <c r="AM36" s="142"/>
      <c r="AN36" s="138"/>
      <c r="AO36" s="138"/>
      <c r="AP36" s="142"/>
      <c r="AQ36" s="142"/>
      <c r="AR36" s="142"/>
    </row>
    <row r="37">
      <c r="A37" s="170" t="s">
        <v>75</v>
      </c>
      <c r="B37" s="165" t="s">
        <v>76</v>
      </c>
      <c r="C37" s="195" t="s">
        <v>63</v>
      </c>
      <c r="D37" s="201"/>
      <c r="F37" s="783" t="s">
        <v>549</v>
      </c>
      <c r="G37" s="784" t="s">
        <v>550</v>
      </c>
      <c r="AM37" s="142"/>
      <c r="AN37" s="138"/>
      <c r="AO37" s="138"/>
      <c r="AP37" s="142"/>
      <c r="AQ37" s="142"/>
      <c r="AR37" s="142"/>
    </row>
    <row r="38">
      <c r="A38" s="198" t="s">
        <v>77</v>
      </c>
      <c r="B38" s="165" t="s">
        <v>78</v>
      </c>
      <c r="C38" s="200" t="s">
        <v>79</v>
      </c>
      <c r="D38" s="201"/>
      <c r="F38" s="785"/>
      <c r="G38" s="786"/>
      <c r="AM38" s="142"/>
      <c r="AN38" s="138"/>
      <c r="AO38" s="138"/>
      <c r="AP38" s="142"/>
      <c r="AQ38" s="142"/>
      <c r="AR38" s="142"/>
    </row>
    <row r="39">
      <c r="A39" s="170" t="s">
        <v>80</v>
      </c>
      <c r="B39" s="165" t="s">
        <v>81</v>
      </c>
      <c r="C39" s="195" t="s">
        <v>82</v>
      </c>
      <c r="D39" s="201"/>
      <c r="F39" s="787" t="s">
        <v>551</v>
      </c>
      <c r="G39" s="788">
        <f>671*1000000000</f>
        <v>671000000000</v>
      </c>
      <c r="AM39" s="142"/>
      <c r="AN39" s="138"/>
      <c r="AO39" s="138"/>
      <c r="AP39" s="142"/>
      <c r="AQ39" s="142"/>
      <c r="AR39" s="142"/>
    </row>
    <row r="40">
      <c r="A40" s="2"/>
      <c r="B40" s="201"/>
      <c r="C40" s="201"/>
      <c r="D40" s="201"/>
      <c r="F40" s="362" t="s">
        <v>552</v>
      </c>
      <c r="G40" s="789">
        <f>SUM(PRODUCT(L87:M87), PRODUCT(K144:M144), PRODUCT(K171:M171), PRODUCT(L190:M190), PRODUCT(K296:M296), PRODUCT(K330:M330)) * PARAMS("L")</f>
        <v>11413422080</v>
      </c>
      <c r="AM40" s="142"/>
      <c r="AN40" s="138"/>
      <c r="AO40" s="138"/>
      <c r="AP40" s="142"/>
      <c r="AQ40" s="142"/>
      <c r="AR40" s="142"/>
    </row>
    <row r="41" ht="27.0" customHeight="1">
      <c r="A41" s="204" t="s">
        <v>188</v>
      </c>
      <c r="F41" s="787"/>
      <c r="G41" s="790"/>
      <c r="AG41" s="38"/>
      <c r="AH41" s="38"/>
      <c r="AI41" s="38"/>
      <c r="AJ41" s="38"/>
      <c r="AK41" s="38"/>
      <c r="AL41" s="38"/>
      <c r="AM41" s="168"/>
      <c r="AN41" s="168"/>
      <c r="AO41" s="202"/>
      <c r="AP41" s="142"/>
      <c r="AQ41" s="168"/>
      <c r="AR41" s="168"/>
      <c r="AT41" s="203"/>
    </row>
    <row r="42" ht="30.0" customHeight="1">
      <c r="A42" s="171" t="s">
        <v>189</v>
      </c>
      <c r="B42" s="171" t="str">
        <f> "Value (" &amp; H17 &amp; ")"</f>
        <v>Value (GhostFish (P3))</v>
      </c>
      <c r="C42" s="205" t="s">
        <v>553</v>
      </c>
      <c r="F42" s="787" t="s">
        <v>554</v>
      </c>
      <c r="G42" s="791">
        <f>G39-G40</f>
        <v>659586577920</v>
      </c>
      <c r="P42" s="147"/>
      <c r="AG42" s="38"/>
      <c r="AH42" s="38"/>
      <c r="AI42" s="38"/>
      <c r="AJ42" s="38"/>
      <c r="AK42" s="38"/>
      <c r="AL42" s="38"/>
      <c r="AM42" s="168"/>
      <c r="AN42" s="168"/>
      <c r="AO42" s="202"/>
      <c r="AP42" s="142"/>
      <c r="AQ42" s="168"/>
      <c r="AR42" s="168"/>
      <c r="AT42" s="203"/>
    </row>
    <row r="43" ht="15.0" customHeight="1">
      <c r="A43" s="108" t="s">
        <v>190</v>
      </c>
      <c r="B43" s="193">
        <f>$C25*$C24</f>
        <v>6144</v>
      </c>
      <c r="C43" s="105">
        <f>492*8</f>
        <v>3936</v>
      </c>
      <c r="F43" s="362" t="s">
        <v>555</v>
      </c>
      <c r="G43" s="789">
        <f>SUM(P87, P144, P171, P190, P296, P330) * PARAMS(B6) / 1024</f>
        <v>10.62957764</v>
      </c>
      <c r="P43" s="147"/>
      <c r="AG43" s="38"/>
      <c r="AH43" s="38"/>
      <c r="AI43" s="38"/>
      <c r="AJ43" s="38"/>
      <c r="AK43" s="38"/>
      <c r="AL43" s="38"/>
      <c r="AM43" s="168"/>
      <c r="AN43" s="168"/>
      <c r="AO43" s="202"/>
      <c r="AP43" s="142"/>
      <c r="AQ43" s="168"/>
      <c r="AR43" s="168"/>
      <c r="AT43" s="203"/>
    </row>
    <row r="44" ht="15.0" customHeight="1">
      <c r="A44" s="108" t="s">
        <v>191</v>
      </c>
      <c r="B44" s="211">
        <f>G10</f>
        <v>32</v>
      </c>
      <c r="C44" s="198">
        <v>8.0</v>
      </c>
      <c r="F44" s="787" t="s">
        <v>556</v>
      </c>
      <c r="G44" s="790">
        <f>(G42*  SWITCH(G35, "fp32", 4, "bf16", 2, "fp8", 1, "fp4", 0.5)/1024^3 + G43*G10) + (G10-1) * SUM(P548, P567) * (C6-3)/1024</f>
        <v>991.3074012</v>
      </c>
      <c r="P44" s="147"/>
      <c r="AG44" s="38"/>
      <c r="AH44" s="38"/>
      <c r="AI44" s="38"/>
      <c r="AJ44" s="38"/>
      <c r="AK44" s="38"/>
      <c r="AL44" s="38"/>
      <c r="AM44" s="168"/>
      <c r="AN44" s="168"/>
      <c r="AO44" s="202"/>
      <c r="AP44" s="142"/>
      <c r="AQ44" s="168"/>
      <c r="AR44" s="168"/>
      <c r="AT44" s="203"/>
    </row>
    <row r="45" ht="15.0" customHeight="1">
      <c r="A45" s="108" t="s">
        <v>87</v>
      </c>
      <c r="B45" s="212" t="str">
        <f>$G$73/1000 * $C$6</f>
        <v>#N/A</v>
      </c>
      <c r="C45" s="172">
        <f>0.0734</f>
        <v>0.0734</v>
      </c>
      <c r="F45" s="362" t="s">
        <v>557</v>
      </c>
      <c r="G45" s="789">
        <f>G44/G10</f>
        <v>30.97835629</v>
      </c>
      <c r="P45" s="147"/>
      <c r="AG45" s="38"/>
      <c r="AH45" s="38"/>
      <c r="AI45" s="38"/>
      <c r="AJ45" s="38"/>
      <c r="AK45" s="38"/>
      <c r="AL45" s="38"/>
      <c r="AM45" s="168"/>
      <c r="AN45" s="168"/>
      <c r="AO45" s="202"/>
      <c r="AP45" s="142"/>
      <c r="AQ45" s="168"/>
      <c r="AR45" s="168"/>
      <c r="AT45" s="203"/>
    </row>
    <row r="46" ht="15.0" customHeight="1">
      <c r="A46" s="108" t="s">
        <v>88</v>
      </c>
      <c r="B46" s="193" t="str">
        <f>$B$43/$B$45</f>
        <v>#N/A</v>
      </c>
      <c r="C46" s="116">
        <f>492/0.0733 * C44</f>
        <v>53697.13506</v>
      </c>
      <c r="F46" s="787" t="s">
        <v>558</v>
      </c>
      <c r="G46" s="792">
        <v>0.9</v>
      </c>
      <c r="P46" s="147"/>
      <c r="AG46" s="38"/>
      <c r="AH46" s="38"/>
      <c r="AI46" s="38"/>
      <c r="AJ46" s="38"/>
      <c r="AK46" s="38"/>
      <c r="AL46" s="38"/>
      <c r="AM46" s="168"/>
      <c r="AN46" s="168"/>
      <c r="AO46" s="202"/>
      <c r="AP46" s="142"/>
      <c r="AQ46" s="168"/>
      <c r="AR46" s="168"/>
      <c r="AT46" s="203"/>
    </row>
    <row r="47" ht="15.0" customHeight="1">
      <c r="A47" s="108" t="s">
        <v>89</v>
      </c>
      <c r="B47" s="116" t="str">
        <f>B43/(B45*(1+C27))*C28</f>
        <v>#N/A</v>
      </c>
      <c r="C47" s="116"/>
      <c r="F47" s="362" t="s">
        <v>559</v>
      </c>
      <c r="G47" s="789">
        <f>(((H28 * G46 - G45)*1024^3) * G9) / (PARAMS(B26) * PAD_128(C10+C12) * SWITCH(PARAMS("kv_dtype"), "fp32", 4, "bf16", 2, "fp8", 1, "fp4", 0.5)*PARAMS(B6))</f>
        <v>5185.432142</v>
      </c>
      <c r="P47" s="147"/>
      <c r="AG47" s="38"/>
      <c r="AH47" s="38"/>
      <c r="AI47" s="38"/>
      <c r="AJ47" s="38"/>
      <c r="AK47" s="38"/>
      <c r="AL47" s="38"/>
      <c r="AM47" s="168"/>
      <c r="AN47" s="168"/>
      <c r="AO47" s="202"/>
      <c r="AP47" s="142"/>
      <c r="AQ47" s="168"/>
      <c r="AR47" s="168"/>
      <c r="AT47" s="203"/>
    </row>
    <row r="48" ht="15.0" customHeight="1">
      <c r="A48" s="108" t="s">
        <v>90</v>
      </c>
      <c r="B48" s="116" t="str">
        <f>B47/$G$11</f>
        <v>#N/A</v>
      </c>
      <c r="C48" s="116">
        <f>C46/C44</f>
        <v>6712.141883</v>
      </c>
      <c r="P48" s="147"/>
      <c r="AG48" s="38"/>
      <c r="AH48" s="38"/>
      <c r="AI48" s="38"/>
      <c r="AJ48" s="38"/>
      <c r="AK48" s="38"/>
      <c r="AL48" s="38"/>
      <c r="AM48" s="168"/>
      <c r="AN48" s="168"/>
      <c r="AO48" s="202"/>
      <c r="AP48" s="142"/>
      <c r="AQ48" s="168"/>
      <c r="AR48" s="168"/>
      <c r="AT48" s="203"/>
    </row>
    <row r="49" ht="15.0" customHeight="1">
      <c r="A49" s="793" t="s">
        <v>560</v>
      </c>
      <c r="B49" s="794" t="str">
        <f t="shared" ref="B49:C49" si="3">B48/$C$48</f>
        <v>#N/A</v>
      </c>
      <c r="C49" s="794">
        <f t="shared" si="3"/>
        <v>1</v>
      </c>
      <c r="P49" s="147"/>
      <c r="AG49" s="38"/>
      <c r="AH49" s="38"/>
      <c r="AI49" s="38"/>
      <c r="AJ49" s="38"/>
      <c r="AK49" s="38"/>
      <c r="AL49" s="38"/>
      <c r="AM49" s="168"/>
      <c r="AN49" s="168"/>
      <c r="AO49" s="202"/>
      <c r="AP49" s="142"/>
      <c r="AQ49" s="168"/>
      <c r="AR49" s="168"/>
      <c r="AT49" s="203"/>
    </row>
    <row r="50" ht="15.0" customHeight="1">
      <c r="P50" s="147"/>
      <c r="AG50" s="38"/>
      <c r="AH50" s="38"/>
      <c r="AI50" s="38"/>
      <c r="AJ50" s="38"/>
      <c r="AK50" s="38"/>
      <c r="AL50" s="38"/>
      <c r="AM50" s="168"/>
      <c r="AN50" s="168"/>
      <c r="AO50" s="202"/>
      <c r="AP50" s="142"/>
      <c r="AQ50" s="168"/>
      <c r="AR50" s="168"/>
      <c r="AT50" s="203"/>
    </row>
    <row r="51">
      <c r="A51" s="204"/>
      <c r="B51" s="204"/>
      <c r="D51" s="2"/>
      <c r="E51" s="2"/>
      <c r="F51" s="2"/>
      <c r="G51" s="2"/>
      <c r="AM51" s="142"/>
      <c r="AN51" s="138"/>
      <c r="AO51" s="138"/>
      <c r="AP51" s="138"/>
      <c r="AQ51" s="138"/>
      <c r="AR51" s="142"/>
      <c r="AT51" s="203"/>
    </row>
    <row r="52">
      <c r="A52" s="204" t="s">
        <v>192</v>
      </c>
      <c r="B52" s="204"/>
      <c r="D52" s="2"/>
      <c r="E52" s="2"/>
      <c r="F52" s="2"/>
      <c r="G52" s="2"/>
      <c r="AM52" s="142"/>
      <c r="AN52" s="138"/>
      <c r="AO52" s="138"/>
      <c r="AP52" s="138"/>
      <c r="AQ52" s="138"/>
      <c r="AR52" s="142"/>
      <c r="AT52" s="203"/>
    </row>
    <row r="53">
      <c r="A53" s="214" t="s">
        <v>193</v>
      </c>
      <c r="B53" s="214" t="s">
        <v>194</v>
      </c>
      <c r="C53" s="214" t="s">
        <v>195</v>
      </c>
      <c r="D53" s="214" t="s">
        <v>196</v>
      </c>
      <c r="E53" s="214" t="s">
        <v>197</v>
      </c>
      <c r="F53" s="214" t="s">
        <v>198</v>
      </c>
      <c r="G53" s="214" t="s">
        <v>199</v>
      </c>
      <c r="H53" s="214" t="s">
        <v>200</v>
      </c>
      <c r="I53" s="215"/>
      <c r="J53" s="214" t="s">
        <v>421</v>
      </c>
      <c r="K53" s="214" t="s">
        <v>202</v>
      </c>
      <c r="AG53" s="164"/>
      <c r="AH53" s="164"/>
      <c r="AI53" s="38"/>
      <c r="AJ53" s="38"/>
      <c r="AK53" s="38"/>
      <c r="AL53" s="38"/>
      <c r="AM53" s="168"/>
      <c r="AN53" s="202"/>
      <c r="AO53" s="202"/>
      <c r="AP53" s="216"/>
      <c r="AQ53" s="202"/>
      <c r="AR53" s="168"/>
      <c r="AS53" s="148"/>
      <c r="AT53" s="203"/>
    </row>
    <row r="54">
      <c r="A54" s="217" t="s">
        <v>203</v>
      </c>
      <c r="B54" s="218" t="s">
        <v>204</v>
      </c>
      <c r="C54" s="219">
        <f>$H$138</f>
        <v>0.004130198543</v>
      </c>
      <c r="D54" s="219" t="str">
        <f>$H$136</f>
        <v>#N/A</v>
      </c>
      <c r="E54" s="220">
        <f>$H$133</f>
        <v>0</v>
      </c>
      <c r="F54" s="219">
        <f>H131</f>
        <v>0</v>
      </c>
      <c r="G54" s="795" t="str">
        <f t="shared" ref="G54:G58" si="4">IF(K54,max(C54:F54),
max(C54:D54)+max(E54:F54))</f>
        <v>#N/A</v>
      </c>
      <c r="H54" s="221" t="str">
        <f t="shared" ref="H54:H70" si="5">LET(maxtime, MAX(C54:F54),
 IFS(maxtime=0, "", C54=maxtime, "HBM", D54=maxtime, "Compute", E54=maxtime, "ICI Lt", F54=maxtime, "ICI BW"))</f>
        <v>#N/A</v>
      </c>
      <c r="I54" s="222"/>
      <c r="J54" s="223" t="str">
        <f t="shared" ref="J54:J60" si="6">G54/$G$71</f>
        <v>#N/A</v>
      </c>
      <c r="K54" s="224" t="b">
        <v>0</v>
      </c>
      <c r="P54" s="225"/>
      <c r="AG54" s="38"/>
      <c r="AH54" s="38"/>
      <c r="AI54" s="164"/>
      <c r="AJ54" s="38"/>
      <c r="AK54" s="38"/>
      <c r="AL54" s="38"/>
      <c r="AM54" s="168"/>
      <c r="AN54" s="138"/>
      <c r="AO54" s="138"/>
      <c r="AP54" s="138"/>
      <c r="AQ54" s="138"/>
      <c r="AR54" s="168"/>
      <c r="AT54" s="203"/>
    </row>
    <row r="55">
      <c r="A55" s="217" t="s">
        <v>203</v>
      </c>
      <c r="B55" s="218" t="s">
        <v>205</v>
      </c>
      <c r="C55" s="219">
        <f>$H$165</f>
        <v>0.01511277194</v>
      </c>
      <c r="D55" s="219" t="str">
        <f>$H$163</f>
        <v>#N/A</v>
      </c>
      <c r="E55" s="221"/>
      <c r="F55" s="219">
        <f>H160</f>
        <v>0</v>
      </c>
      <c r="G55" s="795" t="str">
        <f t="shared" si="4"/>
        <v>#N/A</v>
      </c>
      <c r="H55" s="221" t="str">
        <f t="shared" si="5"/>
        <v>#N/A</v>
      </c>
      <c r="I55" s="222"/>
      <c r="J55" s="223" t="str">
        <f t="shared" si="6"/>
        <v>#N/A</v>
      </c>
      <c r="K55" s="224" t="b">
        <v>0</v>
      </c>
      <c r="P55" s="147"/>
      <c r="AG55" s="38"/>
      <c r="AH55" s="38"/>
      <c r="AI55" s="38"/>
      <c r="AJ55" s="38"/>
      <c r="AK55" s="38"/>
      <c r="AL55" s="38"/>
      <c r="AM55" s="168"/>
      <c r="AN55" s="168"/>
      <c r="AO55" s="202"/>
      <c r="AP55" s="142"/>
      <c r="AQ55" s="168"/>
      <c r="AR55" s="168"/>
      <c r="AT55" s="203"/>
    </row>
    <row r="56">
      <c r="A56" s="217" t="s">
        <v>203</v>
      </c>
      <c r="B56" s="218" t="s">
        <v>206</v>
      </c>
      <c r="C56" s="219">
        <f>$H$184</f>
        <v>0.01168136962</v>
      </c>
      <c r="D56" s="219" t="str">
        <f>$H$182</f>
        <v>#N/A</v>
      </c>
      <c r="E56" s="221"/>
      <c r="F56" s="219"/>
      <c r="G56" s="795" t="str">
        <f t="shared" si="4"/>
        <v>#N/A</v>
      </c>
      <c r="H56" s="221" t="str">
        <f t="shared" si="5"/>
        <v>#N/A</v>
      </c>
      <c r="I56" s="222"/>
      <c r="J56" s="223" t="str">
        <f t="shared" si="6"/>
        <v>#N/A</v>
      </c>
      <c r="K56" s="224"/>
      <c r="P56" s="147"/>
      <c r="AG56" s="38"/>
      <c r="AH56" s="38"/>
      <c r="AI56" s="38"/>
      <c r="AJ56" s="38"/>
      <c r="AK56" s="38"/>
      <c r="AL56" s="38"/>
      <c r="AM56" s="168"/>
      <c r="AN56" s="138"/>
      <c r="AO56" s="138"/>
      <c r="AP56" s="138"/>
      <c r="AQ56" s="138"/>
      <c r="AR56" s="168"/>
      <c r="AT56" s="203"/>
    </row>
    <row r="57">
      <c r="A57" s="217" t="s">
        <v>203</v>
      </c>
      <c r="B57" s="218" t="s">
        <v>207</v>
      </c>
      <c r="C57" s="219">
        <f>$H$203</f>
        <v>0.001822606554</v>
      </c>
      <c r="D57" s="219" t="str">
        <f>$H$201</f>
        <v>#N/A</v>
      </c>
      <c r="E57" s="221"/>
      <c r="F57" s="219"/>
      <c r="G57" s="795" t="str">
        <f t="shared" si="4"/>
        <v>#N/A</v>
      </c>
      <c r="H57" s="221" t="str">
        <f t="shared" si="5"/>
        <v>#N/A</v>
      </c>
      <c r="I57" s="222"/>
      <c r="J57" s="223" t="str">
        <f t="shared" si="6"/>
        <v>#N/A</v>
      </c>
      <c r="K57" s="224"/>
      <c r="P57" s="147"/>
      <c r="AM57" s="142"/>
      <c r="AO57" s="142"/>
      <c r="AP57" s="142"/>
      <c r="AQ57" s="142"/>
      <c r="AR57" s="168"/>
      <c r="AS57" s="148"/>
      <c r="AT57" s="203"/>
    </row>
    <row r="58">
      <c r="A58" s="217" t="s">
        <v>203</v>
      </c>
      <c r="B58" s="218" t="s">
        <v>208</v>
      </c>
      <c r="C58" s="219"/>
      <c r="D58" s="219"/>
      <c r="E58" s="221"/>
      <c r="F58" s="219">
        <f>$H$233</f>
        <v>0</v>
      </c>
      <c r="G58" s="795">
        <f t="shared" si="4"/>
        <v>0</v>
      </c>
      <c r="H58" s="221" t="str">
        <f t="shared" si="5"/>
        <v/>
      </c>
      <c r="I58" s="222"/>
      <c r="J58" s="223" t="str">
        <f t="shared" si="6"/>
        <v>#N/A</v>
      </c>
      <c r="K58" s="224"/>
      <c r="P58" s="147"/>
      <c r="R58" s="226"/>
      <c r="S58" s="226"/>
      <c r="T58" s="226"/>
      <c r="U58" s="226"/>
      <c r="V58" s="226"/>
      <c r="W58" s="38"/>
      <c r="AM58" s="142"/>
      <c r="AO58" s="138"/>
      <c r="AP58" s="138"/>
      <c r="AQ58" s="138"/>
      <c r="AR58" s="168"/>
      <c r="AT58" s="203"/>
    </row>
    <row r="59">
      <c r="A59" s="217" t="s">
        <v>203</v>
      </c>
      <c r="B59" s="227" t="s">
        <v>209</v>
      </c>
      <c r="C59" s="219">
        <f t="shared" ref="C59:D59" si="7">SUM(C61:C63)</f>
        <v>0.3414297462</v>
      </c>
      <c r="D59" s="219" t="str">
        <f t="shared" si="7"/>
        <v>#N/A</v>
      </c>
      <c r="E59" s="221"/>
      <c r="F59" s="219"/>
      <c r="G59" s="795" t="str">
        <f>IF(PARAMS("flash_attn"),MAX(C59:F59),0)</f>
        <v>#N/A</v>
      </c>
      <c r="H59" s="221" t="str">
        <f t="shared" si="5"/>
        <v>#N/A</v>
      </c>
      <c r="I59" s="222"/>
      <c r="J59" s="223" t="str">
        <f t="shared" si="6"/>
        <v>#N/A</v>
      </c>
      <c r="K59" s="224"/>
      <c r="P59" s="147"/>
      <c r="R59" s="226"/>
      <c r="S59" s="226"/>
      <c r="T59" s="226"/>
      <c r="U59" s="226"/>
      <c r="V59" s="226"/>
      <c r="W59" s="38"/>
      <c r="AM59" s="142"/>
      <c r="AO59" s="138"/>
      <c r="AP59" s="138"/>
      <c r="AQ59" s="138"/>
      <c r="AR59" s="168"/>
      <c r="AT59" s="203"/>
    </row>
    <row r="60">
      <c r="A60" s="217" t="s">
        <v>203</v>
      </c>
      <c r="B60" s="227" t="s">
        <v>210</v>
      </c>
      <c r="C60" s="219"/>
      <c r="D60" s="219"/>
      <c r="E60" s="221"/>
      <c r="F60" s="219"/>
      <c r="G60" s="795">
        <f>IF(PARAMS("flash_attn"),0,SUM(G61:G63))</f>
        <v>0</v>
      </c>
      <c r="H60" s="221" t="str">
        <f t="shared" si="5"/>
        <v/>
      </c>
      <c r="I60" s="222"/>
      <c r="J60" s="223" t="str">
        <f t="shared" si="6"/>
        <v>#N/A</v>
      </c>
      <c r="K60" s="224"/>
      <c r="P60" s="147"/>
      <c r="R60" s="226"/>
      <c r="S60" s="226"/>
      <c r="T60" s="226"/>
      <c r="U60" s="226"/>
      <c r="V60" s="226"/>
      <c r="W60" s="38"/>
      <c r="AM60" s="142"/>
      <c r="AO60" s="138"/>
      <c r="AP60" s="138"/>
      <c r="AQ60" s="138"/>
      <c r="AR60" s="168"/>
      <c r="AT60" s="203"/>
    </row>
    <row r="61">
      <c r="A61" s="217" t="s">
        <v>203</v>
      </c>
      <c r="B61" s="218" t="s">
        <v>843</v>
      </c>
      <c r="C61" s="219">
        <f>$H$252</f>
        <v>0.2963730349</v>
      </c>
      <c r="D61" s="219" t="str">
        <f>$H$250</f>
        <v>#N/A</v>
      </c>
      <c r="E61" s="221"/>
      <c r="F61" s="219"/>
      <c r="G61" s="795" t="str">
        <f t="shared" ref="G61:G63" si="8">max(C61:F61)</f>
        <v>#N/A</v>
      </c>
      <c r="H61" s="221" t="str">
        <f t="shared" si="5"/>
        <v>#N/A</v>
      </c>
      <c r="I61" s="222"/>
      <c r="J61" s="223"/>
      <c r="K61" s="224"/>
      <c r="P61" s="147"/>
      <c r="R61" s="226"/>
      <c r="S61" s="226"/>
      <c r="T61" s="226"/>
      <c r="U61" s="226"/>
      <c r="V61" s="226"/>
      <c r="W61" s="38"/>
      <c r="AM61" s="142"/>
      <c r="AO61" s="138"/>
      <c r="AP61" s="138"/>
      <c r="AQ61" s="138"/>
      <c r="AR61" s="168"/>
      <c r="AT61" s="203"/>
    </row>
    <row r="62">
      <c r="A62" s="217" t="s">
        <v>203</v>
      </c>
      <c r="B62" s="218" t="s">
        <v>844</v>
      </c>
      <c r="C62" s="219">
        <f>$H$271</f>
        <v>0.03704662936</v>
      </c>
      <c r="D62" s="219" t="str">
        <f>$H$269</f>
        <v>#N/A</v>
      </c>
      <c r="E62" s="221"/>
      <c r="F62" s="219"/>
      <c r="G62" s="795" t="str">
        <f t="shared" si="8"/>
        <v>#N/A</v>
      </c>
      <c r="H62" s="221" t="str">
        <f t="shared" si="5"/>
        <v>#N/A</v>
      </c>
      <c r="I62" s="222"/>
      <c r="J62" s="223"/>
      <c r="K62" s="224"/>
      <c r="P62" s="147"/>
      <c r="R62" s="228"/>
      <c r="S62" s="228"/>
      <c r="T62" s="228"/>
      <c r="U62" s="228"/>
      <c r="V62" s="228"/>
      <c r="W62" s="38"/>
      <c r="AM62" s="142"/>
      <c r="AN62" s="138"/>
      <c r="AO62" s="142"/>
      <c r="AP62" s="142"/>
      <c r="AQ62" s="138"/>
      <c r="AR62" s="168"/>
      <c r="AT62" s="203"/>
    </row>
    <row r="63">
      <c r="A63" s="217" t="s">
        <v>203</v>
      </c>
      <c r="B63" s="218" t="s">
        <v>845</v>
      </c>
      <c r="C63" s="219">
        <f>$H$290</f>
        <v>0.008010082023</v>
      </c>
      <c r="D63" s="219" t="str">
        <f>$H$288</f>
        <v>#N/A</v>
      </c>
      <c r="E63" s="221"/>
      <c r="F63" s="219"/>
      <c r="G63" s="795" t="str">
        <f t="shared" si="8"/>
        <v>#N/A</v>
      </c>
      <c r="H63" s="221" t="str">
        <f t="shared" si="5"/>
        <v>#N/A</v>
      </c>
      <c r="I63" s="222"/>
      <c r="J63" s="223"/>
      <c r="K63" s="224"/>
      <c r="P63" s="147"/>
      <c r="R63" s="228"/>
      <c r="S63" s="228"/>
      <c r="T63" s="228"/>
      <c r="U63" s="228"/>
      <c r="V63" s="228"/>
      <c r="W63" s="38"/>
      <c r="AM63" s="142"/>
      <c r="AN63" s="138"/>
      <c r="AO63" s="138"/>
      <c r="AP63" s="138"/>
      <c r="AQ63" s="138"/>
      <c r="AR63" s="168"/>
      <c r="AT63" s="203"/>
    </row>
    <row r="64">
      <c r="A64" s="217" t="s">
        <v>203</v>
      </c>
      <c r="B64" s="218" t="s">
        <v>214</v>
      </c>
      <c r="C64" s="219">
        <f>H309</f>
        <v>0.008677588859</v>
      </c>
      <c r="D64" s="219" t="str">
        <f>H307</f>
        <v>#N/A</v>
      </c>
      <c r="E64" s="221"/>
      <c r="F64" s="219"/>
      <c r="G64" s="795" t="str">
        <f t="shared" ref="G64:G70" si="9">IF(K64,max(C64:F64),
max(C64:D64)+max(E64:F64))</f>
        <v>#N/A</v>
      </c>
      <c r="H64" s="221" t="str">
        <f t="shared" si="5"/>
        <v>#N/A</v>
      </c>
      <c r="I64" s="222"/>
      <c r="J64" s="223" t="str">
        <f t="shared" ref="J64:J71" si="10">G64/$G$71</f>
        <v>#N/A</v>
      </c>
      <c r="K64" s="224" t="b">
        <v>0</v>
      </c>
      <c r="P64" s="147"/>
      <c r="R64" s="228"/>
      <c r="S64" s="228"/>
      <c r="T64" s="228"/>
      <c r="U64" s="228"/>
      <c r="V64" s="228"/>
      <c r="W64" s="229"/>
      <c r="AK64" s="203"/>
      <c r="AM64" s="142"/>
      <c r="AN64" s="138"/>
      <c r="AO64" s="138"/>
      <c r="AP64" s="138"/>
      <c r="AQ64" s="138"/>
      <c r="AR64" s="168"/>
      <c r="AT64" s="203"/>
    </row>
    <row r="65">
      <c r="A65" s="217" t="s">
        <v>203</v>
      </c>
      <c r="B65" s="227" t="s">
        <v>215</v>
      </c>
      <c r="C65" s="219"/>
      <c r="D65" s="219"/>
      <c r="E65" s="221"/>
      <c r="F65" s="219">
        <f>$G$324</f>
        <v>0</v>
      </c>
      <c r="G65" s="795">
        <f t="shared" si="9"/>
        <v>0</v>
      </c>
      <c r="H65" s="221" t="str">
        <f t="shared" si="5"/>
        <v/>
      </c>
      <c r="I65" s="222"/>
      <c r="J65" s="223" t="str">
        <f t="shared" si="10"/>
        <v>#N/A</v>
      </c>
      <c r="K65" s="224"/>
      <c r="P65" s="147"/>
      <c r="R65" s="228"/>
      <c r="S65" s="228"/>
      <c r="T65" s="228"/>
      <c r="U65" s="230"/>
      <c r="V65" s="230"/>
      <c r="W65" s="38"/>
      <c r="AK65" s="231"/>
      <c r="AL65" s="232"/>
      <c r="AM65" s="168"/>
      <c r="AN65" s="138"/>
      <c r="AO65" s="138"/>
      <c r="AP65" s="138"/>
      <c r="AQ65" s="138"/>
      <c r="AR65" s="168"/>
      <c r="AT65" s="203"/>
    </row>
    <row r="66">
      <c r="A66" s="217" t="s">
        <v>203</v>
      </c>
      <c r="B66" s="218" t="s">
        <v>216</v>
      </c>
      <c r="C66" s="219">
        <f>H351</f>
        <v>0.03925774575</v>
      </c>
      <c r="D66" s="219" t="str">
        <f>H349</f>
        <v>#N/A</v>
      </c>
      <c r="E66" s="221"/>
      <c r="F66" s="219">
        <f>$H$346</f>
        <v>0</v>
      </c>
      <c r="G66" s="795" t="str">
        <f t="shared" si="9"/>
        <v>#N/A</v>
      </c>
      <c r="H66" s="221" t="str">
        <f t="shared" si="5"/>
        <v>#N/A</v>
      </c>
      <c r="I66" s="222"/>
      <c r="J66" s="223" t="str">
        <f t="shared" si="10"/>
        <v>#N/A</v>
      </c>
      <c r="K66" s="224" t="b">
        <v>0</v>
      </c>
      <c r="P66" s="147"/>
      <c r="R66" s="228"/>
      <c r="S66" s="228"/>
      <c r="T66" s="228"/>
      <c r="U66" s="230"/>
      <c r="V66" s="230"/>
      <c r="W66" s="38"/>
      <c r="AK66" s="231"/>
      <c r="AL66" s="232"/>
      <c r="AM66" s="168"/>
      <c r="AN66" s="138"/>
      <c r="AO66" s="138"/>
      <c r="AP66" s="138"/>
      <c r="AQ66" s="138"/>
      <c r="AR66" s="168"/>
      <c r="AT66" s="203"/>
    </row>
    <row r="67">
      <c r="A67" s="217" t="s">
        <v>217</v>
      </c>
      <c r="B67" s="233" t="s">
        <v>218</v>
      </c>
      <c r="C67" s="219"/>
      <c r="D67" s="219"/>
      <c r="E67" s="220">
        <f>$H$401</f>
        <v>0.0052</v>
      </c>
      <c r="F67" s="219">
        <f>$H$399</f>
        <v>0.1222991943</v>
      </c>
      <c r="G67" s="795">
        <f t="shared" si="9"/>
        <v>0.1222991943</v>
      </c>
      <c r="H67" s="221" t="str">
        <f t="shared" si="5"/>
        <v>ICI BW</v>
      </c>
      <c r="I67" s="222"/>
      <c r="J67" s="223" t="str">
        <f t="shared" si="10"/>
        <v>#N/A</v>
      </c>
      <c r="K67" s="224"/>
      <c r="P67" s="147"/>
      <c r="R67" s="38"/>
      <c r="S67" s="38"/>
      <c r="T67" s="38"/>
      <c r="U67" s="38"/>
      <c r="V67" s="38"/>
      <c r="W67" s="38"/>
      <c r="AM67" s="142"/>
      <c r="AN67" s="138"/>
      <c r="AO67" s="142"/>
      <c r="AP67" s="142"/>
      <c r="AQ67" s="194"/>
      <c r="AR67" s="142"/>
    </row>
    <row r="68">
      <c r="A68" s="217" t="s">
        <v>217</v>
      </c>
      <c r="B68" s="233" t="s">
        <v>219</v>
      </c>
      <c r="C68" s="219">
        <f>$H$449</f>
        <v>0.04288731417</v>
      </c>
      <c r="D68" s="219" t="str">
        <f>$H$447</f>
        <v>#N/A</v>
      </c>
      <c r="E68" s="221"/>
      <c r="F68" s="219">
        <f>$H$439</f>
        <v>0</v>
      </c>
      <c r="G68" s="795" t="str">
        <f t="shared" si="9"/>
        <v>#N/A</v>
      </c>
      <c r="H68" s="221" t="str">
        <f t="shared" si="5"/>
        <v>#N/A</v>
      </c>
      <c r="I68" s="222"/>
      <c r="J68" s="223" t="str">
        <f t="shared" si="10"/>
        <v>#N/A</v>
      </c>
      <c r="K68" s="224" t="b">
        <v>0</v>
      </c>
      <c r="P68" s="147"/>
      <c r="R68" s="38"/>
      <c r="S68" s="38"/>
      <c r="T68" s="38"/>
      <c r="U68" s="38"/>
      <c r="V68" s="38"/>
      <c r="W68" s="234"/>
      <c r="AM68" s="142"/>
      <c r="AN68" s="138"/>
      <c r="AO68" s="138"/>
      <c r="AP68" s="138"/>
      <c r="AQ68" s="138"/>
      <c r="AR68" s="142"/>
      <c r="AT68" s="149"/>
    </row>
    <row r="69">
      <c r="A69" s="217" t="s">
        <v>217</v>
      </c>
      <c r="B69" s="233" t="s">
        <v>220</v>
      </c>
      <c r="C69" s="219">
        <f>$H$485</f>
        <v>0.02670027341</v>
      </c>
      <c r="D69" s="219" t="str">
        <f>$H$483</f>
        <v>#N/A</v>
      </c>
      <c r="E69" s="221"/>
      <c r="F69" s="219">
        <f>$H$474</f>
        <v>0</v>
      </c>
      <c r="G69" s="795" t="str">
        <f t="shared" si="9"/>
        <v>#N/A</v>
      </c>
      <c r="H69" s="221" t="str">
        <f t="shared" si="5"/>
        <v>#N/A</v>
      </c>
      <c r="I69" s="222"/>
      <c r="J69" s="223" t="str">
        <f t="shared" si="10"/>
        <v>#N/A</v>
      </c>
      <c r="K69" s="224" t="b">
        <v>0</v>
      </c>
      <c r="P69" s="147"/>
      <c r="R69" s="38"/>
      <c r="S69" s="38"/>
      <c r="T69" s="38"/>
      <c r="U69" s="38"/>
      <c r="V69" s="38"/>
      <c r="W69" s="234"/>
      <c r="AM69" s="142"/>
      <c r="AN69" s="138"/>
      <c r="AO69" s="138"/>
      <c r="AP69" s="142"/>
      <c r="AQ69" s="142"/>
      <c r="AR69" s="142"/>
    </row>
    <row r="70">
      <c r="A70" s="217" t="s">
        <v>217</v>
      </c>
      <c r="B70" s="233" t="s">
        <v>221</v>
      </c>
      <c r="C70" s="219"/>
      <c r="D70" s="219"/>
      <c r="E70" s="220">
        <f>$H$537</f>
        <v>0.0052</v>
      </c>
      <c r="F70" s="219">
        <f>$H$535</f>
        <v>0.2445983887</v>
      </c>
      <c r="G70" s="795">
        <f t="shared" si="9"/>
        <v>0.2445983887</v>
      </c>
      <c r="H70" s="221" t="str">
        <f t="shared" si="5"/>
        <v>ICI BW</v>
      </c>
      <c r="I70" s="222"/>
      <c r="J70" s="223" t="str">
        <f t="shared" si="10"/>
        <v>#N/A</v>
      </c>
      <c r="K70" s="224"/>
      <c r="P70" s="147"/>
      <c r="AM70" s="142"/>
      <c r="AN70" s="138"/>
      <c r="AO70" s="138"/>
      <c r="AP70" s="138"/>
      <c r="AQ70" s="138"/>
      <c r="AR70" s="142"/>
      <c r="AT70" s="203"/>
    </row>
    <row r="71">
      <c r="A71" s="235"/>
      <c r="B71" s="236"/>
      <c r="C71" s="236"/>
      <c r="D71" s="236"/>
      <c r="E71" s="235" t="s">
        <v>222</v>
      </c>
      <c r="F71" s="237" t="s">
        <v>59</v>
      </c>
      <c r="G71" s="236" t="str">
        <f>SUM(G54:G60,G64:G70)</f>
        <v>#N/A</v>
      </c>
      <c r="H71" s="236"/>
      <c r="I71" s="239"/>
      <c r="J71" s="240" t="str">
        <f t="shared" si="10"/>
        <v>#N/A</v>
      </c>
      <c r="K71" s="222"/>
      <c r="P71" s="147"/>
      <c r="AG71" s="164"/>
      <c r="AH71" s="164"/>
      <c r="AI71" s="38"/>
      <c r="AJ71" s="38"/>
      <c r="AK71" s="38"/>
      <c r="AL71" s="38"/>
      <c r="AM71" s="168"/>
      <c r="AN71" s="202"/>
      <c r="AO71" s="202"/>
      <c r="AP71" s="216"/>
      <c r="AQ71" s="202"/>
      <c r="AR71" s="168"/>
      <c r="AT71" s="203"/>
    </row>
    <row r="72">
      <c r="A72" s="241"/>
      <c r="B72" s="236"/>
      <c r="C72" s="236"/>
      <c r="D72" s="236"/>
      <c r="E72" s="241"/>
      <c r="F72" s="237" t="s">
        <v>223</v>
      </c>
      <c r="G72" s="889" t="str">
        <f>SUM(G54:G60,G64:G66)+MAX(G67:G68)+MAX(G69:G70)</f>
        <v>#N/A</v>
      </c>
      <c r="H72" s="236"/>
      <c r="I72" s="239"/>
      <c r="J72" s="240"/>
      <c r="K72" s="222"/>
      <c r="P72" s="147"/>
      <c r="AG72" s="164"/>
      <c r="AH72" s="164"/>
      <c r="AI72" s="38"/>
      <c r="AJ72" s="38"/>
      <c r="AK72" s="38"/>
      <c r="AL72" s="38"/>
      <c r="AM72" s="168"/>
      <c r="AN72" s="202"/>
      <c r="AO72" s="202"/>
      <c r="AP72" s="216"/>
      <c r="AQ72" s="202"/>
      <c r="AR72" s="168"/>
      <c r="AT72" s="203"/>
    </row>
    <row r="73">
      <c r="A73" s="243" t="s">
        <v>224</v>
      </c>
      <c r="B73" s="244"/>
      <c r="C73" s="244"/>
      <c r="D73" s="244"/>
      <c r="E73" s="243" t="s">
        <v>225</v>
      </c>
      <c r="F73" s="245" t="s">
        <v>59</v>
      </c>
      <c r="G73" s="890" t="str">
        <f>IF(F73=F71,G71,G72)</f>
        <v>#N/A</v>
      </c>
      <c r="H73" s="244"/>
      <c r="I73" s="247"/>
      <c r="J73" s="247"/>
      <c r="K73" s="247"/>
      <c r="P73" s="147"/>
      <c r="AG73" s="38"/>
      <c r="AH73" s="38"/>
      <c r="AI73" s="38"/>
      <c r="AJ73" s="38"/>
      <c r="AK73" s="38"/>
      <c r="AL73" s="38"/>
      <c r="AM73" s="168"/>
      <c r="AN73" s="168"/>
      <c r="AO73" s="202"/>
      <c r="AP73" s="142"/>
      <c r="AQ73" s="168"/>
      <c r="AR73" s="168"/>
      <c r="AT73" s="203"/>
    </row>
    <row r="74" ht="15.0" customHeight="1">
      <c r="P74" s="147"/>
      <c r="AG74" s="38"/>
      <c r="AH74" s="38"/>
      <c r="AI74" s="38"/>
      <c r="AJ74" s="38"/>
      <c r="AK74" s="38"/>
      <c r="AL74" s="38"/>
      <c r="AM74" s="168"/>
      <c r="AN74" s="168"/>
      <c r="AO74" s="202"/>
      <c r="AP74" s="142"/>
      <c r="AQ74" s="168"/>
      <c r="AR74" s="168"/>
      <c r="AT74" s="203"/>
    </row>
    <row r="75">
      <c r="P75" s="147"/>
      <c r="AG75" s="38"/>
      <c r="AH75" s="38"/>
      <c r="AI75" s="38"/>
      <c r="AJ75" s="38"/>
      <c r="AK75" s="38"/>
      <c r="AL75" s="38"/>
      <c r="AM75" s="168"/>
      <c r="AN75" s="168"/>
      <c r="AO75" s="202"/>
      <c r="AP75" s="142"/>
      <c r="AQ75" s="168"/>
      <c r="AR75" s="168"/>
      <c r="AT75" s="203"/>
    </row>
    <row r="76">
      <c r="A76" s="248" t="s">
        <v>226</v>
      </c>
      <c r="E76" s="204" t="s">
        <v>227</v>
      </c>
      <c r="P76" s="147"/>
      <c r="AG76" s="38"/>
      <c r="AH76" s="38"/>
      <c r="AI76" s="38"/>
      <c r="AJ76" s="38"/>
      <c r="AK76" s="38"/>
      <c r="AL76" s="38"/>
      <c r="AM76" s="168"/>
      <c r="AN76" s="138"/>
      <c r="AO76" s="138"/>
      <c r="AP76" s="138"/>
      <c r="AQ76" s="138"/>
      <c r="AR76" s="168"/>
      <c r="AT76" s="203"/>
    </row>
    <row r="77">
      <c r="A77" s="106" t="s">
        <v>228</v>
      </c>
      <c r="B77" s="106" t="s">
        <v>118</v>
      </c>
      <c r="C77" s="106" t="s">
        <v>121</v>
      </c>
      <c r="E77" s="249" t="s">
        <v>229</v>
      </c>
      <c r="F77" s="250" t="s">
        <v>230</v>
      </c>
      <c r="G77" s="251"/>
      <c r="H77" s="252"/>
      <c r="I77" s="250" t="s">
        <v>231</v>
      </c>
      <c r="J77" s="251"/>
      <c r="K77" s="251"/>
      <c r="L77" s="251"/>
      <c r="M77" s="251"/>
      <c r="N77" s="252"/>
      <c r="O77" s="253" t="s">
        <v>232</v>
      </c>
      <c r="P77" s="254" t="s">
        <v>233</v>
      </c>
      <c r="Q77" s="255" t="s">
        <v>234</v>
      </c>
      <c r="AM77" s="142"/>
      <c r="AO77" s="142"/>
      <c r="AP77" s="142"/>
      <c r="AQ77" s="142"/>
      <c r="AR77" s="168"/>
      <c r="AT77" s="203"/>
    </row>
    <row r="78">
      <c r="A78" s="108" t="s">
        <v>235</v>
      </c>
      <c r="B78" s="256">
        <f>SUM(P87,P144,P171,P190,P296,P330) * PARAMS("L") / 1024</f>
        <v>10.62957764</v>
      </c>
      <c r="C78" s="257"/>
      <c r="D78" s="38"/>
      <c r="E78" s="258" t="s">
        <v>236</v>
      </c>
      <c r="F78" s="259" t="s">
        <v>237</v>
      </c>
      <c r="G78" s="260"/>
      <c r="H78" s="261" t="s">
        <v>238</v>
      </c>
      <c r="I78" s="261" t="s">
        <v>239</v>
      </c>
      <c r="J78" s="261"/>
      <c r="K78" s="262" t="s">
        <v>40</v>
      </c>
      <c r="L78" s="262" t="s">
        <v>38</v>
      </c>
      <c r="M78" s="261" t="s">
        <v>125</v>
      </c>
      <c r="N78" s="261" t="s">
        <v>240</v>
      </c>
      <c r="O78" s="263" t="s">
        <v>63</v>
      </c>
      <c r="P78" s="264"/>
      <c r="Q78" s="262"/>
      <c r="AM78" s="142"/>
      <c r="AO78" s="138"/>
      <c r="AP78" s="138"/>
      <c r="AQ78" s="138"/>
      <c r="AR78" s="168"/>
      <c r="AT78" s="203"/>
    </row>
    <row r="79">
      <c r="A79" s="108" t="s">
        <v>241</v>
      </c>
      <c r="B79" s="265">
        <f>SUM($P$359,$P$455) * PARAMS("L") / 1024</f>
        <v>126.765625</v>
      </c>
      <c r="C79" s="172"/>
      <c r="D79" s="38"/>
      <c r="E79" s="266"/>
      <c r="F79" s="267"/>
      <c r="G79" s="268"/>
      <c r="H79" s="269" t="s">
        <v>242</v>
      </c>
      <c r="I79" s="270" t="s">
        <v>239</v>
      </c>
      <c r="J79" s="271"/>
      <c r="K79" s="270">
        <f t="shared" ref="K79:M79" si="11">PARAMS(K78)</f>
        <v>6144</v>
      </c>
      <c r="L79" s="270">
        <f t="shared" si="11"/>
        <v>1</v>
      </c>
      <c r="M79" s="270">
        <f t="shared" si="11"/>
        <v>7168</v>
      </c>
      <c r="N79" s="270" t="s">
        <v>240</v>
      </c>
      <c r="O79" s="272"/>
      <c r="P79" s="273">
        <f>SIZEOF_IN_MIB(J79:M79, $O78)</f>
        <v>42</v>
      </c>
      <c r="Q79" s="269"/>
      <c r="AM79" s="142"/>
      <c r="AN79" s="138"/>
      <c r="AO79" s="142"/>
      <c r="AP79" s="142"/>
      <c r="AQ79" s="138"/>
      <c r="AR79" s="168"/>
      <c r="AT79" s="203"/>
    </row>
    <row r="80">
      <c r="A80" s="198" t="s">
        <v>243</v>
      </c>
      <c r="B80" s="172"/>
      <c r="C80" s="172"/>
      <c r="D80" s="38"/>
      <c r="E80" s="266"/>
      <c r="F80" s="267"/>
      <c r="G80" s="268"/>
      <c r="H80" s="274" t="s">
        <v>244</v>
      </c>
      <c r="I80" s="274" t="s">
        <v>239</v>
      </c>
      <c r="J80" s="261"/>
      <c r="K80" s="262" t="s">
        <v>143</v>
      </c>
      <c r="L80" s="262"/>
      <c r="M80" s="262"/>
      <c r="N80" s="274" t="s">
        <v>240</v>
      </c>
      <c r="O80" s="275"/>
      <c r="P80" s="276"/>
      <c r="Q80" s="262"/>
      <c r="AM80" s="142"/>
      <c r="AN80" s="138"/>
      <c r="AO80" s="138"/>
      <c r="AP80" s="138"/>
      <c r="AQ80" s="138"/>
      <c r="AR80" s="168"/>
      <c r="AT80" s="203"/>
    </row>
    <row r="81">
      <c r="A81" s="108" t="s">
        <v>245</v>
      </c>
      <c r="B81" s="265">
        <f>SIZEOF_IN_MIB(PARAMS("B")*PARAMS("S")*PARAMS("L")*(PARAMS("c_kv")+PARAMS("h_rope")), PARAMS("kv_dtype"))/1024</f>
        <v>1852.875</v>
      </c>
      <c r="C81" s="172"/>
      <c r="D81" s="38"/>
      <c r="E81" s="277"/>
      <c r="F81" s="278"/>
      <c r="G81" s="279"/>
      <c r="H81" s="269" t="s">
        <v>246</v>
      </c>
      <c r="I81" s="271" t="s">
        <v>239</v>
      </c>
      <c r="J81" s="270"/>
      <c r="K81" s="271">
        <f t="shared" ref="K81:M81" si="12">K79/SHARDING(K80)</f>
        <v>192</v>
      </c>
      <c r="L81" s="271">
        <f t="shared" si="12"/>
        <v>1</v>
      </c>
      <c r="M81" s="271">
        <f t="shared" si="12"/>
        <v>7168</v>
      </c>
      <c r="N81" s="271" t="s">
        <v>240</v>
      </c>
      <c r="O81" s="280"/>
      <c r="P81" s="273">
        <f>SIZEOF_IN_MIB(J81:M81, $O78)</f>
        <v>1.3125</v>
      </c>
      <c r="Q81" s="269"/>
      <c r="AG81" s="2"/>
      <c r="AK81" s="203"/>
      <c r="AM81" s="142"/>
      <c r="AN81" s="138"/>
      <c r="AO81" s="138"/>
      <c r="AP81" s="138"/>
      <c r="AQ81" s="138"/>
      <c r="AR81" s="168"/>
      <c r="AT81" s="203"/>
    </row>
    <row r="82">
      <c r="A82" s="198" t="s">
        <v>247</v>
      </c>
      <c r="B82" s="281">
        <f>MAX(P87,P106,P136,P163,P182,P201,P250,P269,P288,P304,P365,P414,P504,P523)/1024</f>
        <v>0.01025390625</v>
      </c>
      <c r="C82" s="198"/>
      <c r="D82" s="38"/>
      <c r="E82" s="258" t="s">
        <v>248</v>
      </c>
      <c r="F82" s="282" t="s">
        <v>249</v>
      </c>
      <c r="G82" s="260"/>
      <c r="H82" s="261" t="s">
        <v>238</v>
      </c>
      <c r="I82" s="261" t="s">
        <v>239</v>
      </c>
      <c r="J82" s="261"/>
      <c r="K82" s="262" t="s">
        <v>40</v>
      </c>
      <c r="L82" s="262" t="s">
        <v>38</v>
      </c>
      <c r="M82" s="283" t="s">
        <v>125</v>
      </c>
      <c r="N82" s="261" t="s">
        <v>240</v>
      </c>
      <c r="O82" s="263" t="str">
        <f>EXTRACT_ACTIVATION_DTYPE(PARAMS("attn_proj_dtype"))</f>
        <v>fp8</v>
      </c>
      <c r="P82" s="264"/>
      <c r="Q82" s="263" t="b">
        <v>0</v>
      </c>
      <c r="AG82" s="2"/>
      <c r="AK82" s="231"/>
      <c r="AL82" s="232"/>
      <c r="AM82" s="168"/>
      <c r="AN82" s="138"/>
      <c r="AO82" s="138"/>
      <c r="AP82" s="138"/>
      <c r="AQ82" s="138"/>
      <c r="AR82" s="168"/>
      <c r="AT82" s="203"/>
    </row>
    <row r="83">
      <c r="A83" s="284" t="s">
        <v>250</v>
      </c>
      <c r="B83" s="285">
        <f>SUM(B78:B81)</f>
        <v>1990.270203</v>
      </c>
      <c r="C83" s="284" t="str">
        <f>"&lt;=" &amp; ($H$28 * PARAMS("num_devices")) &amp; " (Capacity)?"</f>
        <v>&lt;=3032.064 (Capacity)?</v>
      </c>
      <c r="D83" s="38"/>
      <c r="E83" s="266"/>
      <c r="F83" s="267"/>
      <c r="G83" s="268"/>
      <c r="H83" s="269" t="s">
        <v>242</v>
      </c>
      <c r="I83" s="270" t="s">
        <v>239</v>
      </c>
      <c r="J83" s="271"/>
      <c r="K83" s="270">
        <f t="shared" ref="K83:M83" si="13">PARAMS(K82)</f>
        <v>6144</v>
      </c>
      <c r="L83" s="270">
        <f t="shared" si="13"/>
        <v>1</v>
      </c>
      <c r="M83" s="270">
        <f t="shared" si="13"/>
        <v>7168</v>
      </c>
      <c r="N83" s="270" t="s">
        <v>240</v>
      </c>
      <c r="O83" s="272"/>
      <c r="P83" s="273">
        <f>SIZEOF_IN_MIB(J83:M83, $O82)</f>
        <v>42</v>
      </c>
      <c r="Q83" s="272"/>
      <c r="AG83" s="2"/>
      <c r="AM83" s="38"/>
      <c r="AR83" s="38"/>
    </row>
    <row r="84">
      <c r="A84" s="172"/>
      <c r="B84" s="172"/>
      <c r="C84" s="172"/>
      <c r="D84" s="87"/>
      <c r="E84" s="266"/>
      <c r="F84" s="267"/>
      <c r="G84" s="268"/>
      <c r="H84" s="274" t="s">
        <v>244</v>
      </c>
      <c r="I84" s="274" t="s">
        <v>239</v>
      </c>
      <c r="J84" s="261"/>
      <c r="K84" s="262" t="s">
        <v>143</v>
      </c>
      <c r="L84" s="262"/>
      <c r="M84" s="274"/>
      <c r="N84" s="274" t="s">
        <v>240</v>
      </c>
      <c r="O84" s="275"/>
      <c r="P84" s="276"/>
      <c r="Q84" s="275"/>
    </row>
    <row r="85">
      <c r="A85" s="108" t="s">
        <v>251</v>
      </c>
      <c r="B85" s="256">
        <f>SUM(P89,P146,P173,P192,P298,P332) * PARAMS("L") / 1024</f>
        <v>10.62957764</v>
      </c>
      <c r="C85" s="257"/>
      <c r="D85" s="87"/>
      <c r="E85" s="266"/>
      <c r="F85" s="278"/>
      <c r="G85" s="279"/>
      <c r="H85" s="269" t="s">
        <v>246</v>
      </c>
      <c r="I85" s="271" t="s">
        <v>239</v>
      </c>
      <c r="J85" s="270"/>
      <c r="K85" s="271">
        <f t="shared" ref="K85:M85" si="14">K83/SHARDING(K84)</f>
        <v>192</v>
      </c>
      <c r="L85" s="271">
        <f t="shared" si="14"/>
        <v>1</v>
      </c>
      <c r="M85" s="271">
        <f t="shared" si="14"/>
        <v>7168</v>
      </c>
      <c r="N85" s="271" t="s">
        <v>240</v>
      </c>
      <c r="O85" s="280"/>
      <c r="P85" s="273">
        <f>SIZEOF_IN_MIB(J85:M85, $O82)</f>
        <v>1.3125</v>
      </c>
      <c r="Q85" s="280"/>
      <c r="AG85" s="2"/>
    </row>
    <row r="86">
      <c r="A86" s="108" t="s">
        <v>252</v>
      </c>
      <c r="B86" s="265">
        <f>SUM(P409,P457) * PARAMS("L") / 1024</f>
        <v>10.0078125</v>
      </c>
      <c r="C86" s="257"/>
      <c r="D86" s="87"/>
      <c r="E86" s="266"/>
      <c r="F86" s="259" t="s">
        <v>253</v>
      </c>
      <c r="G86" s="260"/>
      <c r="H86" s="274" t="s">
        <v>238</v>
      </c>
      <c r="I86" s="274" t="s">
        <v>239</v>
      </c>
      <c r="J86" s="261"/>
      <c r="K86" s="261"/>
      <c r="L86" s="286" t="s">
        <v>125</v>
      </c>
      <c r="M86" s="262" t="s">
        <v>142</v>
      </c>
      <c r="N86" s="274" t="s">
        <v>240</v>
      </c>
      <c r="O86" s="263" t="str">
        <f>EXTRACT_WEIGHT_DTYPE(PARAMS("attn_proj_dtype"))</f>
        <v>fp8</v>
      </c>
      <c r="P86" s="276"/>
      <c r="Q86" s="263" t="b">
        <v>0</v>
      </c>
      <c r="AP86" s="138"/>
      <c r="AQ86" s="138"/>
      <c r="AT86" s="149"/>
    </row>
    <row r="87">
      <c r="A87" s="198" t="s">
        <v>243</v>
      </c>
      <c r="B87" s="172"/>
      <c r="C87" s="257"/>
      <c r="D87" s="87"/>
      <c r="E87" s="266"/>
      <c r="F87" s="267"/>
      <c r="G87" s="268"/>
      <c r="H87" s="269" t="s">
        <v>242</v>
      </c>
      <c r="I87" s="271" t="s">
        <v>239</v>
      </c>
      <c r="J87" s="270"/>
      <c r="K87" s="270"/>
      <c r="L87" s="271">
        <f t="shared" ref="L87:M87" si="15">PARAMS(L86)</f>
        <v>7168</v>
      </c>
      <c r="M87" s="271">
        <f t="shared" si="15"/>
        <v>1536</v>
      </c>
      <c r="N87" s="271" t="s">
        <v>240</v>
      </c>
      <c r="O87" s="272"/>
      <c r="P87" s="273">
        <f>SIZEOF_IN_MIB(J87:M87, $O86)</f>
        <v>10.5</v>
      </c>
      <c r="Q87" s="272"/>
      <c r="AP87" s="142"/>
    </row>
    <row r="88">
      <c r="A88" s="108" t="s">
        <v>254</v>
      </c>
      <c r="B88" s="265">
        <f>B81/PARAMS("num_devices")</f>
        <v>57.90234375</v>
      </c>
      <c r="C88" s="257"/>
      <c r="D88" s="87"/>
      <c r="E88" s="266"/>
      <c r="F88" s="267"/>
      <c r="G88" s="268"/>
      <c r="H88" s="274" t="s">
        <v>244</v>
      </c>
      <c r="I88" s="274" t="s">
        <v>239</v>
      </c>
      <c r="J88" s="261"/>
      <c r="K88" s="261"/>
      <c r="L88" s="274"/>
      <c r="M88" s="274"/>
      <c r="N88" s="274" t="s">
        <v>240</v>
      </c>
      <c r="O88" s="275"/>
      <c r="P88" s="276"/>
      <c r="Q88" s="275"/>
      <c r="AP88" s="138"/>
      <c r="AQ88" s="138"/>
      <c r="AT88" s="149"/>
    </row>
    <row r="89">
      <c r="A89" s="108" t="s">
        <v>255</v>
      </c>
      <c r="B89" s="265">
        <f>MAX(P89,P108,P138,P165,P184,P203,P252,P271,P290,P306,P367,P416,P506,P525)/1024</f>
        <v>0.01025390625</v>
      </c>
      <c r="C89" s="257"/>
      <c r="D89" s="87"/>
      <c r="E89" s="266"/>
      <c r="F89" s="278"/>
      <c r="G89" s="279"/>
      <c r="H89" s="271" t="s">
        <v>246</v>
      </c>
      <c r="I89" s="271" t="s">
        <v>239</v>
      </c>
      <c r="J89" s="270"/>
      <c r="K89" s="270"/>
      <c r="L89" s="271">
        <f t="shared" ref="L89:M89" si="16">L87/SHARDING(L88)</f>
        <v>7168</v>
      </c>
      <c r="M89" s="271">
        <f t="shared" si="16"/>
        <v>1536</v>
      </c>
      <c r="N89" s="271" t="s">
        <v>240</v>
      </c>
      <c r="O89" s="280"/>
      <c r="P89" s="273">
        <f>SIZEOF_IN_MIB(J89:M89, $O86)</f>
        <v>10.5</v>
      </c>
      <c r="Q89" s="280"/>
    </row>
    <row r="90">
      <c r="A90" s="122" t="s">
        <v>256</v>
      </c>
      <c r="B90" s="287">
        <f>SUM(B85:B88)</f>
        <v>78.53973389</v>
      </c>
      <c r="C90" s="288" t="str">
        <f>"&lt;=" &amp; ($H$28) &amp; " (Capacity)?"</f>
        <v>&lt;=94.752 (Capacity)?</v>
      </c>
      <c r="D90" s="87"/>
      <c r="E90" s="266"/>
      <c r="F90" s="259" t="s">
        <v>257</v>
      </c>
      <c r="G90" s="260"/>
      <c r="H90" s="289" t="s">
        <v>238</v>
      </c>
      <c r="I90" s="289" t="s">
        <v>239</v>
      </c>
      <c r="J90" s="290"/>
      <c r="K90" s="195" t="s">
        <v>40</v>
      </c>
      <c r="L90" s="195" t="s">
        <v>38</v>
      </c>
      <c r="M90" s="195" t="s">
        <v>142</v>
      </c>
      <c r="N90" s="289" t="s">
        <v>240</v>
      </c>
      <c r="O90" s="291" t="s">
        <v>82</v>
      </c>
      <c r="P90" s="292"/>
      <c r="Q90" s="291" t="b">
        <v>0</v>
      </c>
    </row>
    <row r="91">
      <c r="A91" s="87"/>
      <c r="B91" s="87"/>
      <c r="C91" s="87"/>
      <c r="D91" s="87"/>
      <c r="E91" s="266"/>
      <c r="F91" s="267"/>
      <c r="G91" s="268"/>
      <c r="H91" s="195" t="s">
        <v>242</v>
      </c>
      <c r="I91" s="289" t="s">
        <v>239</v>
      </c>
      <c r="J91" s="290"/>
      <c r="K91" s="289">
        <f t="shared" ref="K91:M91" si="17">PARAMS(K90)</f>
        <v>6144</v>
      </c>
      <c r="L91" s="290">
        <f t="shared" si="17"/>
        <v>1</v>
      </c>
      <c r="M91" s="289">
        <f t="shared" si="17"/>
        <v>1536</v>
      </c>
      <c r="N91" s="289" t="s">
        <v>240</v>
      </c>
      <c r="O91" s="266"/>
      <c r="P91" s="292">
        <f>SIZEOF_IN_MIB(K91:M91, $O90)</f>
        <v>18</v>
      </c>
      <c r="Q91" s="266"/>
    </row>
    <row r="92">
      <c r="A92" s="87"/>
      <c r="B92" s="87"/>
      <c r="C92" s="87"/>
      <c r="D92" s="87"/>
      <c r="E92" s="266"/>
      <c r="F92" s="267"/>
      <c r="G92" s="268"/>
      <c r="H92" s="289" t="s">
        <v>244</v>
      </c>
      <c r="I92" s="289" t="s">
        <v>239</v>
      </c>
      <c r="J92" s="290"/>
      <c r="K92" s="195" t="s">
        <v>143</v>
      </c>
      <c r="L92" s="195"/>
      <c r="M92" s="289"/>
      <c r="N92" s="289" t="s">
        <v>240</v>
      </c>
      <c r="O92" s="266"/>
      <c r="P92" s="292"/>
      <c r="Q92" s="266"/>
    </row>
    <row r="93">
      <c r="A93" s="87"/>
      <c r="B93" s="87"/>
      <c r="C93" s="87"/>
      <c r="D93" s="87"/>
      <c r="E93" s="266"/>
      <c r="F93" s="278"/>
      <c r="G93" s="279"/>
      <c r="H93" s="289" t="s">
        <v>246</v>
      </c>
      <c r="I93" s="289" t="s">
        <v>239</v>
      </c>
      <c r="J93" s="290"/>
      <c r="K93" s="289">
        <f t="shared" ref="K93:M93" si="18">K91/SHARDING(K92)</f>
        <v>192</v>
      </c>
      <c r="L93" s="289">
        <f t="shared" si="18"/>
        <v>1</v>
      </c>
      <c r="M93" s="289">
        <f t="shared" si="18"/>
        <v>1536</v>
      </c>
      <c r="N93" s="289" t="s">
        <v>240</v>
      </c>
      <c r="O93" s="277"/>
      <c r="P93" s="292">
        <f>SIZEOF_IN_MIB(K93:M93, $O90)</f>
        <v>0.5625</v>
      </c>
      <c r="Q93" s="277"/>
    </row>
    <row r="94">
      <c r="A94" s="87"/>
      <c r="B94" s="87"/>
      <c r="C94" s="87"/>
      <c r="E94" s="266"/>
      <c r="F94" s="296" t="s">
        <v>258</v>
      </c>
      <c r="G94" s="297" t="s">
        <v>259</v>
      </c>
      <c r="H94" s="298" t="s">
        <v>238</v>
      </c>
      <c r="I94" s="290" t="s">
        <v>239</v>
      </c>
      <c r="J94" s="290" t="str">
        <f t="array" ref="J94:M97">J78:M81</f>
        <v/>
      </c>
      <c r="K94" s="195" t="s">
        <v>40</v>
      </c>
      <c r="L94" s="195" t="s">
        <v>38</v>
      </c>
      <c r="M94" s="299" t="s">
        <v>125</v>
      </c>
      <c r="N94" s="290" t="s">
        <v>240</v>
      </c>
      <c r="O94" s="291" t="str">
        <f>O82</f>
        <v>fp8</v>
      </c>
      <c r="P94" s="290"/>
      <c r="Q94" s="291"/>
    </row>
    <row r="95">
      <c r="A95" s="87"/>
      <c r="B95" s="87"/>
      <c r="C95" s="87"/>
      <c r="E95" s="266"/>
      <c r="F95" s="266"/>
      <c r="G95" s="266"/>
      <c r="H95" s="300" t="s">
        <v>242</v>
      </c>
      <c r="I95" s="290" t="s">
        <v>239</v>
      </c>
      <c r="J95" s="289"/>
      <c r="K95" s="290">
        <v>6144.0</v>
      </c>
      <c r="L95" s="290">
        <v>1.0</v>
      </c>
      <c r="M95" s="290">
        <v>7168.0</v>
      </c>
      <c r="N95" s="290" t="s">
        <v>240</v>
      </c>
      <c r="O95" s="266"/>
      <c r="P95" s="301">
        <f>SIZEOF_IN_MIB(J95:M95, O94)</f>
        <v>42</v>
      </c>
      <c r="Q95" s="266"/>
    </row>
    <row r="96">
      <c r="A96" s="87"/>
      <c r="B96" s="87"/>
      <c r="C96" s="87"/>
      <c r="E96" s="266"/>
      <c r="F96" s="266"/>
      <c r="G96" s="266"/>
      <c r="H96" s="300" t="s">
        <v>260</v>
      </c>
      <c r="I96" s="289" t="s">
        <v>239</v>
      </c>
      <c r="J96" s="290"/>
      <c r="K96" s="195" t="s">
        <v>143</v>
      </c>
      <c r="L96" s="195"/>
      <c r="M96" s="195"/>
      <c r="N96" s="289" t="s">
        <v>240</v>
      </c>
      <c r="O96" s="266"/>
      <c r="P96" s="301"/>
      <c r="Q96" s="266"/>
    </row>
    <row r="97">
      <c r="A97" s="87"/>
      <c r="B97" s="87"/>
      <c r="C97" s="87"/>
      <c r="E97" s="266"/>
      <c r="F97" s="266"/>
      <c r="G97" s="266"/>
      <c r="H97" s="302" t="s">
        <v>261</v>
      </c>
      <c r="I97" s="274" t="s">
        <v>239</v>
      </c>
      <c r="J97" s="261"/>
      <c r="K97" s="274">
        <v>192.0</v>
      </c>
      <c r="L97" s="274">
        <v>1.0</v>
      </c>
      <c r="M97" s="274">
        <v>7168.0</v>
      </c>
      <c r="N97" s="262" t="s">
        <v>240</v>
      </c>
      <c r="O97" s="275"/>
      <c r="P97" s="303">
        <f>SIZEOF_IN_MIB(J97:M97, O94)</f>
        <v>1.3125</v>
      </c>
      <c r="Q97" s="275"/>
    </row>
    <row r="98">
      <c r="A98" s="87"/>
      <c r="B98" s="87"/>
      <c r="C98" s="87"/>
      <c r="E98" s="266"/>
      <c r="F98" s="266"/>
      <c r="G98" s="277"/>
      <c r="H98" s="304" t="s">
        <v>262</v>
      </c>
      <c r="I98" s="271" t="s">
        <v>239</v>
      </c>
      <c r="J98" s="270"/>
      <c r="K98" s="269"/>
      <c r="L98" s="269"/>
      <c r="M98" s="269"/>
      <c r="N98" s="271" t="s">
        <v>240</v>
      </c>
      <c r="O98" s="280"/>
      <c r="P98" s="305"/>
      <c r="Q98" s="280"/>
      <c r="R98" s="38"/>
      <c r="S98" s="38"/>
      <c r="AG98" s="38"/>
      <c r="AH98" s="38"/>
      <c r="AI98" s="38"/>
      <c r="AJ98" s="38"/>
      <c r="AK98" s="38"/>
      <c r="AL98" s="38"/>
      <c r="AM98" s="38"/>
      <c r="AN98" s="38"/>
      <c r="AO98" s="38"/>
      <c r="AP98" s="38"/>
      <c r="AQ98" s="38"/>
      <c r="AR98" s="38"/>
      <c r="AS98" s="38"/>
      <c r="AT98" s="38"/>
    </row>
    <row r="99">
      <c r="A99" s="87"/>
      <c r="B99" s="87"/>
      <c r="C99" s="87"/>
      <c r="E99" s="266"/>
      <c r="F99" s="266"/>
      <c r="G99" s="306" t="s">
        <v>263</v>
      </c>
      <c r="H99" s="307"/>
      <c r="I99" s="308"/>
      <c r="J99" s="308"/>
      <c r="K99" s="308"/>
      <c r="L99" s="309"/>
      <c r="M99" s="309"/>
      <c r="N99" s="309"/>
      <c r="O99" s="308"/>
      <c r="P99" s="310"/>
      <c r="Q99" s="308"/>
      <c r="R99" s="38"/>
      <c r="S99" s="38"/>
      <c r="AG99" s="38"/>
      <c r="AH99" s="38"/>
      <c r="AI99" s="38"/>
      <c r="AJ99" s="38"/>
      <c r="AK99" s="38"/>
      <c r="AL99" s="38"/>
      <c r="AM99" s="38"/>
      <c r="AN99" s="38"/>
      <c r="AO99" s="38"/>
      <c r="AP99" s="38"/>
      <c r="AQ99" s="38"/>
      <c r="AR99" s="38"/>
      <c r="AS99" s="38"/>
      <c r="AT99" s="38"/>
    </row>
    <row r="100">
      <c r="A100" s="87"/>
      <c r="B100" s="87"/>
      <c r="C100" s="87"/>
      <c r="E100" s="266"/>
      <c r="F100" s="266"/>
      <c r="G100" s="311" t="s">
        <v>264</v>
      </c>
      <c r="H100" s="312">
        <f>SHARDING(K96)*SHARDING(L96)*SHARDING(M96)</f>
        <v>32</v>
      </c>
      <c r="I100" s="313"/>
      <c r="J100" s="313"/>
      <c r="K100" s="313"/>
      <c r="L100" s="314"/>
      <c r="M100" s="314"/>
      <c r="N100" s="314"/>
      <c r="O100" s="313"/>
      <c r="P100" s="315"/>
      <c r="Q100" s="313"/>
      <c r="R100" s="38"/>
      <c r="S100" s="38"/>
      <c r="AG100" s="38"/>
      <c r="AH100" s="38"/>
      <c r="AI100" s="38"/>
      <c r="AJ100" s="38"/>
      <c r="AK100" s="38"/>
      <c r="AL100" s="38"/>
      <c r="AM100" s="38"/>
      <c r="AN100" s="38"/>
      <c r="AO100" s="38"/>
      <c r="AP100" s="38"/>
      <c r="AQ100" s="38"/>
      <c r="AR100" s="38"/>
      <c r="AS100" s="38"/>
      <c r="AT100" s="38"/>
    </row>
    <row r="101">
      <c r="A101" s="87"/>
      <c r="B101" s="87"/>
      <c r="C101" s="87"/>
      <c r="E101" s="266"/>
      <c r="F101" s="266"/>
      <c r="G101" s="311" t="s">
        <v>265</v>
      </c>
      <c r="H101" s="316">
        <f>P97 * (H100-1)</f>
        <v>40.6875</v>
      </c>
      <c r="I101" s="222"/>
      <c r="J101" s="317"/>
      <c r="K101" s="317"/>
      <c r="L101" s="318"/>
      <c r="M101" s="318"/>
      <c r="N101" s="318"/>
      <c r="O101" s="317"/>
      <c r="P101" s="319"/>
      <c r="Q101" s="317"/>
      <c r="R101" s="38"/>
      <c r="S101" s="38"/>
      <c r="AG101" s="38"/>
      <c r="AH101" s="38"/>
      <c r="AI101" s="38"/>
      <c r="AJ101" s="38"/>
      <c r="AK101" s="38"/>
      <c r="AL101" s="38"/>
      <c r="AM101" s="38"/>
      <c r="AN101" s="38"/>
      <c r="AO101" s="38"/>
      <c r="AP101" s="38"/>
      <c r="AQ101" s="38"/>
      <c r="AR101" s="38"/>
      <c r="AS101" s="38"/>
      <c r="AT101" s="38"/>
    </row>
    <row r="102">
      <c r="A102" s="87"/>
      <c r="B102" s="87"/>
      <c r="C102" s="87"/>
      <c r="E102" s="266"/>
      <c r="F102" s="266"/>
      <c r="G102" s="320" t="s">
        <v>266</v>
      </c>
      <c r="H102" s="321">
        <f>H101*H100</f>
        <v>1302</v>
      </c>
      <c r="I102" s="313"/>
      <c r="J102" s="305"/>
      <c r="K102" s="305"/>
      <c r="L102" s="314"/>
      <c r="M102" s="314"/>
      <c r="N102" s="314"/>
      <c r="O102" s="313"/>
      <c r="P102" s="315"/>
      <c r="Q102" s="313"/>
      <c r="R102" s="38"/>
      <c r="S102" s="38"/>
      <c r="AG102" s="38"/>
      <c r="AH102" s="38"/>
      <c r="AI102" s="38"/>
      <c r="AJ102" s="38"/>
      <c r="AK102" s="38"/>
      <c r="AL102" s="38"/>
      <c r="AM102" s="38"/>
      <c r="AN102" s="38"/>
      <c r="AO102" s="38"/>
      <c r="AP102" s="38"/>
      <c r="AQ102" s="38"/>
      <c r="AR102" s="38"/>
      <c r="AS102" s="38"/>
      <c r="AT102" s="38"/>
    </row>
    <row r="103">
      <c r="A103" s="87"/>
      <c r="B103" s="87"/>
      <c r="C103" s="87"/>
      <c r="E103" s="266"/>
      <c r="F103" s="266"/>
      <c r="G103" s="322" t="s">
        <v>267</v>
      </c>
      <c r="H103" s="323" t="str">
        <f>IFS(H100=8,12,
H100=4,4,
H100=2,1,
H100=1,0,
TRUE,NA())</f>
        <v>#N/A</v>
      </c>
      <c r="I103" s="317"/>
      <c r="J103" s="317"/>
      <c r="K103" s="317"/>
      <c r="L103" s="318"/>
      <c r="M103" s="318"/>
      <c r="N103" s="318"/>
      <c r="O103" s="317"/>
      <c r="P103" s="319"/>
      <c r="Q103" s="317"/>
      <c r="R103" s="38"/>
      <c r="S103" s="38"/>
      <c r="AG103" s="38"/>
      <c r="AH103" s="38"/>
      <c r="AI103" s="38"/>
      <c r="AJ103" s="38"/>
      <c r="AK103" s="38"/>
      <c r="AL103" s="38"/>
      <c r="AM103" s="38"/>
      <c r="AN103" s="38"/>
      <c r="AO103" s="38"/>
      <c r="AP103" s="38"/>
      <c r="AQ103" s="38"/>
      <c r="AR103" s="38"/>
      <c r="AS103" s="38"/>
      <c r="AT103" s="38"/>
    </row>
    <row r="104">
      <c r="A104" s="87"/>
      <c r="B104" s="87"/>
      <c r="C104" s="87"/>
      <c r="E104" s="266"/>
      <c r="F104" s="266"/>
      <c r="G104" s="198" t="s">
        <v>268</v>
      </c>
      <c r="H104" s="324">
        <v>1.0</v>
      </c>
      <c r="I104" s="325"/>
      <c r="J104" s="325"/>
      <c r="K104" s="325"/>
      <c r="L104" s="326"/>
      <c r="M104" s="326"/>
      <c r="N104" s="326"/>
      <c r="O104" s="325"/>
      <c r="P104" s="327"/>
      <c r="Q104" s="325"/>
      <c r="R104" s="38"/>
      <c r="S104" s="38"/>
      <c r="AG104" s="38"/>
      <c r="AH104" s="38"/>
      <c r="AI104" s="38"/>
      <c r="AJ104" s="38"/>
      <c r="AK104" s="38"/>
      <c r="AL104" s="38"/>
      <c r="AM104" s="38"/>
      <c r="AN104" s="38"/>
      <c r="AO104" s="38"/>
      <c r="AP104" s="38"/>
      <c r="AQ104" s="38"/>
      <c r="AR104" s="38"/>
      <c r="AS104" s="38"/>
      <c r="AT104" s="38"/>
    </row>
    <row r="105">
      <c r="A105" s="87"/>
      <c r="B105" s="87"/>
      <c r="C105" s="87"/>
      <c r="E105" s="266"/>
      <c r="F105" s="266"/>
      <c r="G105" s="328" t="s">
        <v>269</v>
      </c>
      <c r="H105" s="329" t="str">
        <f>ALL_GATHER_CHIP2CHIP_TIME_MS2(H102 * H104, H103)</f>
        <v>#N/A</v>
      </c>
      <c r="I105" s="330"/>
      <c r="J105" s="330"/>
      <c r="K105" s="330"/>
      <c r="L105" s="331"/>
      <c r="M105" s="331"/>
      <c r="N105" s="331"/>
      <c r="O105" s="330"/>
      <c r="P105" s="332"/>
      <c r="Q105" s="330"/>
      <c r="R105" s="38"/>
      <c r="S105" s="38"/>
      <c r="AG105" s="38"/>
      <c r="AH105" s="38"/>
      <c r="AI105" s="38"/>
      <c r="AJ105" s="38"/>
      <c r="AK105" s="38"/>
      <c r="AL105" s="38"/>
      <c r="AM105" s="38"/>
      <c r="AN105" s="38"/>
      <c r="AO105" s="38"/>
      <c r="AP105" s="38"/>
      <c r="AQ105" s="38"/>
      <c r="AR105" s="38"/>
      <c r="AS105" s="38"/>
      <c r="AT105" s="38"/>
    </row>
    <row r="106">
      <c r="A106" s="87"/>
      <c r="B106" s="87"/>
      <c r="C106" s="87"/>
      <c r="E106" s="266"/>
      <c r="F106" s="266"/>
      <c r="G106" s="320"/>
      <c r="H106" s="333"/>
      <c r="I106" s="325"/>
      <c r="J106" s="325"/>
      <c r="K106" s="325"/>
      <c r="L106" s="326"/>
      <c r="M106" s="326"/>
      <c r="N106" s="326"/>
      <c r="O106" s="325"/>
      <c r="P106" s="327"/>
      <c r="Q106" s="325"/>
      <c r="R106" s="38"/>
      <c r="S106" s="38"/>
      <c r="AG106" s="38"/>
      <c r="AH106" s="38"/>
      <c r="AI106" s="38"/>
      <c r="AJ106" s="38"/>
      <c r="AK106" s="38"/>
      <c r="AL106" s="38"/>
      <c r="AM106" s="38"/>
      <c r="AN106" s="38"/>
      <c r="AO106" s="38"/>
      <c r="AP106" s="38"/>
      <c r="AQ106" s="38"/>
      <c r="AR106" s="38"/>
      <c r="AS106" s="38"/>
      <c r="AT106" s="38"/>
    </row>
    <row r="107">
      <c r="A107" s="87"/>
      <c r="B107" s="87"/>
      <c r="C107" s="87"/>
      <c r="E107" s="266"/>
      <c r="F107" s="266"/>
      <c r="G107" s="306" t="s">
        <v>270</v>
      </c>
      <c r="H107" s="307"/>
      <c r="I107" s="308"/>
      <c r="J107" s="308"/>
      <c r="K107" s="308"/>
      <c r="L107" s="309"/>
      <c r="M107" s="309"/>
      <c r="N107" s="309"/>
      <c r="O107" s="308"/>
      <c r="P107" s="310"/>
      <c r="Q107" s="308"/>
      <c r="R107" s="38"/>
      <c r="S107" s="38"/>
      <c r="AG107" s="38"/>
      <c r="AH107" s="38"/>
      <c r="AI107" s="38"/>
      <c r="AJ107" s="38"/>
      <c r="AK107" s="38"/>
      <c r="AL107" s="38"/>
      <c r="AM107" s="38"/>
      <c r="AN107" s="38"/>
      <c r="AO107" s="38"/>
      <c r="AP107" s="38"/>
      <c r="AQ107" s="38"/>
      <c r="AR107" s="38"/>
      <c r="AS107" s="38"/>
      <c r="AT107" s="38"/>
    </row>
    <row r="108">
      <c r="A108" s="87"/>
      <c r="B108" s="87"/>
      <c r="C108" s="87"/>
      <c r="E108" s="266"/>
      <c r="F108" s="266"/>
      <c r="G108" s="334" t="s">
        <v>271</v>
      </c>
      <c r="H108" s="335" t="s">
        <v>264</v>
      </c>
      <c r="I108" s="305"/>
      <c r="J108" s="336">
        <f>SHARDING(K96)*SHARDING(L96)*SHARDING(M96)/HW_SPEC("# of TensorCore per Chip")</f>
        <v>16</v>
      </c>
      <c r="K108" s="325"/>
      <c r="L108" s="326"/>
      <c r="M108" s="326"/>
      <c r="N108" s="326"/>
      <c r="O108" s="325"/>
      <c r="P108" s="327"/>
      <c r="Q108" s="325"/>
      <c r="R108" s="38"/>
      <c r="S108" s="38"/>
      <c r="AG108" s="38"/>
      <c r="AH108" s="38"/>
      <c r="AI108" s="38"/>
      <c r="AJ108" s="38"/>
      <c r="AK108" s="38"/>
      <c r="AL108" s="38"/>
      <c r="AM108" s="38"/>
      <c r="AN108" s="38"/>
      <c r="AO108" s="38"/>
      <c r="AP108" s="38"/>
      <c r="AQ108" s="38"/>
      <c r="AR108" s="38"/>
      <c r="AS108" s="38"/>
      <c r="AT108" s="38"/>
    </row>
    <row r="109">
      <c r="A109" s="87"/>
      <c r="B109" s="87"/>
      <c r="C109" s="87"/>
      <c r="E109" s="266"/>
      <c r="F109" s="266"/>
      <c r="G109" s="266"/>
      <c r="H109" s="311" t="s">
        <v>265</v>
      </c>
      <c r="I109" s="172"/>
      <c r="J109" s="337">
        <f>P97 * HW_SPEC("# of TensorCore per Chip") * (J108-1)</f>
        <v>39.375</v>
      </c>
      <c r="K109" s="338"/>
      <c r="L109" s="339"/>
      <c r="M109" s="339"/>
      <c r="N109" s="339"/>
      <c r="O109" s="338"/>
      <c r="P109" s="340"/>
      <c r="Q109" s="338"/>
      <c r="R109" s="38"/>
      <c r="S109" s="38"/>
      <c r="AG109" s="38"/>
      <c r="AH109" s="38"/>
      <c r="AI109" s="38"/>
      <c r="AJ109" s="38"/>
      <c r="AK109" s="38"/>
      <c r="AL109" s="38"/>
      <c r="AM109" s="38"/>
      <c r="AN109" s="38"/>
      <c r="AO109" s="38"/>
      <c r="AP109" s="38"/>
      <c r="AQ109" s="38"/>
      <c r="AR109" s="38"/>
      <c r="AS109" s="38"/>
      <c r="AT109" s="38"/>
    </row>
    <row r="110">
      <c r="A110" s="87"/>
      <c r="B110" s="87"/>
      <c r="C110" s="87"/>
      <c r="E110" s="266"/>
      <c r="F110" s="266"/>
      <c r="G110" s="266"/>
      <c r="H110" s="320" t="s">
        <v>266</v>
      </c>
      <c r="I110" s="172"/>
      <c r="J110" s="337">
        <f>J109*J108</f>
        <v>630</v>
      </c>
      <c r="K110" s="338"/>
      <c r="L110" s="339"/>
      <c r="M110" s="339"/>
      <c r="N110" s="339"/>
      <c r="O110" s="338"/>
      <c r="P110" s="340"/>
      <c r="Q110" s="338"/>
      <c r="R110" s="38"/>
      <c r="S110" s="38"/>
      <c r="AG110" s="38"/>
      <c r="AH110" s="38"/>
      <c r="AI110" s="38"/>
      <c r="AJ110" s="38"/>
      <c r="AK110" s="38"/>
      <c r="AL110" s="38"/>
      <c r="AM110" s="38"/>
      <c r="AN110" s="38"/>
      <c r="AO110" s="38"/>
      <c r="AP110" s="38"/>
      <c r="AQ110" s="38"/>
      <c r="AR110" s="38"/>
      <c r="AS110" s="38"/>
      <c r="AT110" s="38"/>
    </row>
    <row r="111">
      <c r="A111" s="87"/>
      <c r="B111" s="87"/>
      <c r="C111" s="87"/>
      <c r="E111" s="266"/>
      <c r="F111" s="266"/>
      <c r="G111" s="266"/>
      <c r="H111" s="322" t="s">
        <v>267</v>
      </c>
      <c r="I111" s="172"/>
      <c r="J111" s="341" t="str">
        <f>IFS(J108=8,12,
J108=4,4,
J108=2,1,
J108=1,0,
TRUE,NA())</f>
        <v>#N/A</v>
      </c>
      <c r="K111" s="338"/>
      <c r="L111" s="339"/>
      <c r="M111" s="339"/>
      <c r="N111" s="339"/>
      <c r="O111" s="338"/>
      <c r="P111" s="340"/>
      <c r="Q111" s="338"/>
      <c r="R111" s="38"/>
      <c r="S111" s="38"/>
      <c r="AG111" s="38"/>
      <c r="AH111" s="38"/>
      <c r="AI111" s="38"/>
      <c r="AJ111" s="38"/>
      <c r="AK111" s="38"/>
      <c r="AL111" s="38"/>
      <c r="AM111" s="38"/>
      <c r="AN111" s="38"/>
      <c r="AO111" s="38"/>
      <c r="AP111" s="38"/>
      <c r="AQ111" s="38"/>
      <c r="AR111" s="38"/>
      <c r="AS111" s="38"/>
      <c r="AT111" s="38"/>
    </row>
    <row r="112">
      <c r="A112" s="87"/>
      <c r="B112" s="87"/>
      <c r="C112" s="87"/>
      <c r="E112" s="266"/>
      <c r="F112" s="266"/>
      <c r="G112" s="266"/>
      <c r="H112" s="198" t="s">
        <v>268</v>
      </c>
      <c r="I112" s="172"/>
      <c r="J112" s="342">
        <v>2.0</v>
      </c>
      <c r="K112" s="338"/>
      <c r="L112" s="339"/>
      <c r="M112" s="339"/>
      <c r="N112" s="339"/>
      <c r="O112" s="338"/>
      <c r="P112" s="340"/>
      <c r="Q112" s="338"/>
      <c r="R112" s="38"/>
      <c r="S112" s="38"/>
      <c r="AG112" s="38"/>
      <c r="AH112" s="38"/>
      <c r="AI112" s="38"/>
      <c r="AJ112" s="38"/>
      <c r="AK112" s="38"/>
      <c r="AL112" s="38"/>
      <c r="AM112" s="38"/>
      <c r="AN112" s="38"/>
      <c r="AO112" s="38"/>
      <c r="AP112" s="38"/>
      <c r="AQ112" s="38"/>
      <c r="AR112" s="38"/>
      <c r="AS112" s="38"/>
      <c r="AT112" s="38"/>
    </row>
    <row r="113">
      <c r="A113" s="87"/>
      <c r="B113" s="87"/>
      <c r="C113" s="87"/>
      <c r="E113" s="266"/>
      <c r="F113" s="266"/>
      <c r="G113" s="277"/>
      <c r="H113" s="311" t="s">
        <v>269</v>
      </c>
      <c r="I113" s="172"/>
      <c r="J113" s="343" t="str">
        <f>ALL_GATHER_CHIP2CHIP_TIME_MS2(J110 * J112, J111)</f>
        <v>#N/A</v>
      </c>
      <c r="K113" s="338"/>
      <c r="L113" s="339"/>
      <c r="M113" s="339"/>
      <c r="N113" s="339"/>
      <c r="O113" s="338"/>
      <c r="P113" s="340"/>
      <c r="Q113" s="338"/>
      <c r="R113" s="38"/>
      <c r="S113" s="38"/>
      <c r="AG113" s="38"/>
      <c r="AH113" s="38"/>
      <c r="AI113" s="38"/>
      <c r="AJ113" s="38"/>
      <c r="AK113" s="38"/>
      <c r="AL113" s="38"/>
      <c r="AM113" s="38"/>
      <c r="AN113" s="38"/>
      <c r="AO113" s="38"/>
      <c r="AP113" s="38"/>
      <c r="AQ113" s="38"/>
      <c r="AR113" s="38"/>
      <c r="AS113" s="38"/>
      <c r="AT113" s="38"/>
    </row>
    <row r="114">
      <c r="A114" s="87"/>
      <c r="B114" s="87"/>
      <c r="C114" s="87"/>
      <c r="E114" s="266"/>
      <c r="F114" s="266"/>
      <c r="G114" s="334" t="s">
        <v>272</v>
      </c>
      <c r="H114" s="322" t="s">
        <v>264</v>
      </c>
      <c r="I114" s="344"/>
      <c r="J114" s="345">
        <f>HW_SPEC("# of TensorCore per Chip")</f>
        <v>2</v>
      </c>
      <c r="K114" s="338"/>
      <c r="L114" s="339"/>
      <c r="M114" s="339"/>
      <c r="N114" s="339"/>
      <c r="O114" s="338"/>
      <c r="P114" s="340"/>
      <c r="Q114" s="338"/>
      <c r="R114" s="38"/>
      <c r="S114" s="38"/>
      <c r="AG114" s="38"/>
      <c r="AH114" s="38"/>
      <c r="AI114" s="38"/>
      <c r="AJ114" s="38"/>
      <c r="AK114" s="38"/>
      <c r="AL114" s="38"/>
      <c r="AM114" s="38"/>
      <c r="AN114" s="38"/>
      <c r="AO114" s="38"/>
      <c r="AP114" s="38"/>
      <c r="AQ114" s="38"/>
      <c r="AR114" s="38"/>
      <c r="AS114" s="38"/>
      <c r="AT114" s="38"/>
    </row>
    <row r="115">
      <c r="A115" s="87"/>
      <c r="B115" s="87"/>
      <c r="C115" s="87"/>
      <c r="E115" s="266"/>
      <c r="F115" s="266"/>
      <c r="G115" s="266"/>
      <c r="H115" s="322" t="s">
        <v>265</v>
      </c>
      <c r="I115" s="344"/>
      <c r="J115" s="337">
        <f>P81 / J114 * (J114-1)</f>
        <v>0.65625</v>
      </c>
      <c r="K115" s="338"/>
      <c r="L115" s="339"/>
      <c r="M115" s="339"/>
      <c r="N115" s="339"/>
      <c r="O115" s="338"/>
      <c r="P115" s="340"/>
      <c r="Q115" s="338"/>
      <c r="R115" s="38"/>
      <c r="S115" s="38"/>
      <c r="AG115" s="38"/>
      <c r="AH115" s="38"/>
      <c r="AI115" s="38"/>
      <c r="AJ115" s="38"/>
      <c r="AK115" s="38"/>
      <c r="AL115" s="38"/>
      <c r="AM115" s="38"/>
      <c r="AN115" s="38"/>
      <c r="AO115" s="38"/>
      <c r="AP115" s="38"/>
      <c r="AQ115" s="38"/>
      <c r="AR115" s="38"/>
      <c r="AS115" s="38"/>
      <c r="AT115" s="38"/>
    </row>
    <row r="116">
      <c r="A116" s="87"/>
      <c r="B116" s="87"/>
      <c r="C116" s="87"/>
      <c r="E116" s="266"/>
      <c r="F116" s="266"/>
      <c r="G116" s="266"/>
      <c r="H116" s="322" t="s">
        <v>266</v>
      </c>
      <c r="I116" s="344"/>
      <c r="J116" s="337">
        <f>J115*J114</f>
        <v>1.3125</v>
      </c>
      <c r="K116" s="338"/>
      <c r="L116" s="339"/>
      <c r="M116" s="339"/>
      <c r="N116" s="339"/>
      <c r="O116" s="338"/>
      <c r="P116" s="340"/>
      <c r="Q116" s="338"/>
      <c r="R116" s="346"/>
      <c r="S116" s="346"/>
      <c r="AG116" s="38"/>
      <c r="AH116" s="38"/>
      <c r="AI116" s="38"/>
      <c r="AJ116" s="38"/>
      <c r="AK116" s="38"/>
      <c r="AL116" s="38"/>
      <c r="AM116" s="38"/>
      <c r="AN116" s="38"/>
      <c r="AO116" s="38"/>
      <c r="AP116" s="38"/>
      <c r="AQ116" s="38"/>
      <c r="AR116" s="38"/>
      <c r="AS116" s="38"/>
      <c r="AT116" s="38"/>
    </row>
    <row r="117">
      <c r="A117" s="87"/>
      <c r="B117" s="87"/>
      <c r="C117" s="87"/>
      <c r="E117" s="266"/>
      <c r="F117" s="266"/>
      <c r="G117" s="266"/>
      <c r="H117" s="322" t="s">
        <v>269</v>
      </c>
      <c r="I117" s="344"/>
      <c r="J117" s="347">
        <f>ALL_GATHER_CORE2CORE_TIME_MS(J116)</f>
        <v>0.001068115234</v>
      </c>
      <c r="K117" s="338"/>
      <c r="L117" s="339"/>
      <c r="M117" s="339"/>
      <c r="N117" s="339"/>
      <c r="O117" s="338"/>
      <c r="P117" s="340"/>
      <c r="Q117" s="338"/>
      <c r="R117" s="346"/>
      <c r="S117" s="346"/>
      <c r="AG117" s="38"/>
      <c r="AH117" s="38"/>
      <c r="AI117" s="38"/>
      <c r="AJ117" s="38"/>
      <c r="AK117" s="38"/>
      <c r="AL117" s="38"/>
      <c r="AM117" s="38"/>
      <c r="AN117" s="38"/>
      <c r="AO117" s="38"/>
      <c r="AP117" s="38"/>
      <c r="AQ117" s="38"/>
      <c r="AR117" s="38"/>
      <c r="AS117" s="38"/>
      <c r="AT117" s="38"/>
    </row>
    <row r="118">
      <c r="A118" s="87"/>
      <c r="B118" s="87"/>
      <c r="C118" s="87"/>
      <c r="E118" s="266"/>
      <c r="F118" s="266"/>
      <c r="G118" s="277"/>
      <c r="H118" s="320" t="s">
        <v>273</v>
      </c>
      <c r="I118" s="172"/>
      <c r="J118" s="347">
        <f>J117/J108</f>
        <v>0.00006675720215</v>
      </c>
      <c r="K118" s="338"/>
      <c r="L118" s="339"/>
      <c r="M118" s="339"/>
      <c r="N118" s="339"/>
      <c r="O118" s="338"/>
      <c r="P118" s="340"/>
      <c r="Q118" s="338"/>
      <c r="R118" s="346"/>
      <c r="S118" s="346"/>
      <c r="AG118" s="38"/>
      <c r="AH118" s="38"/>
      <c r="AI118" s="38"/>
      <c r="AJ118" s="38"/>
      <c r="AK118" s="38"/>
      <c r="AL118" s="38"/>
      <c r="AM118" s="38"/>
      <c r="AN118" s="38"/>
      <c r="AO118" s="38"/>
      <c r="AP118" s="38"/>
      <c r="AQ118" s="38"/>
      <c r="AR118" s="38"/>
      <c r="AS118" s="38"/>
      <c r="AT118" s="38"/>
    </row>
    <row r="119">
      <c r="A119" s="87"/>
      <c r="B119" s="87"/>
      <c r="C119" s="87"/>
      <c r="E119" s="266"/>
      <c r="F119" s="266"/>
      <c r="G119" s="328" t="s">
        <v>274</v>
      </c>
      <c r="H119" s="348" t="str">
        <f>J113+J118</f>
        <v>#N/A</v>
      </c>
      <c r="I119" s="172"/>
      <c r="J119" s="343"/>
      <c r="K119" s="338"/>
      <c r="L119" s="339"/>
      <c r="M119" s="339"/>
      <c r="N119" s="339"/>
      <c r="O119" s="338"/>
      <c r="P119" s="340"/>
      <c r="Q119" s="338"/>
      <c r="R119" s="346"/>
      <c r="S119" s="346"/>
      <c r="AG119" s="38"/>
      <c r="AH119" s="38"/>
      <c r="AI119" s="38"/>
      <c r="AJ119" s="38"/>
      <c r="AK119" s="38"/>
      <c r="AL119" s="38"/>
      <c r="AM119" s="38"/>
      <c r="AN119" s="38"/>
      <c r="AO119" s="38"/>
      <c r="AP119" s="38"/>
      <c r="AQ119" s="38"/>
      <c r="AR119" s="38"/>
      <c r="AS119" s="38"/>
      <c r="AT119" s="38"/>
    </row>
    <row r="120">
      <c r="A120" s="87"/>
      <c r="B120" s="87"/>
      <c r="C120" s="87"/>
      <c r="E120" s="266"/>
      <c r="F120" s="266"/>
      <c r="G120" s="320"/>
      <c r="H120" s="348"/>
      <c r="I120" s="172"/>
      <c r="J120" s="343"/>
      <c r="K120" s="338"/>
      <c r="L120" s="339"/>
      <c r="M120" s="339"/>
      <c r="N120" s="339"/>
      <c r="O120" s="338"/>
      <c r="P120" s="340"/>
      <c r="Q120" s="338"/>
      <c r="R120" s="346"/>
      <c r="S120" s="346"/>
      <c r="AG120" s="38"/>
      <c r="AH120" s="38"/>
      <c r="AI120" s="38"/>
      <c r="AJ120" s="38"/>
      <c r="AK120" s="38"/>
      <c r="AL120" s="38"/>
      <c r="AM120" s="38"/>
      <c r="AN120" s="38"/>
      <c r="AO120" s="38"/>
      <c r="AP120" s="38"/>
      <c r="AQ120" s="38"/>
      <c r="AR120" s="38"/>
      <c r="AS120" s="38"/>
      <c r="AT120" s="38"/>
    </row>
    <row r="121">
      <c r="A121" s="87"/>
      <c r="B121" s="87"/>
      <c r="C121" s="87"/>
      <c r="E121" s="266"/>
      <c r="F121" s="266"/>
      <c r="G121" s="349" t="s">
        <v>275</v>
      </c>
      <c r="H121" s="350"/>
      <c r="I121" s="308"/>
      <c r="J121" s="351" t="s">
        <v>276</v>
      </c>
      <c r="K121" s="308"/>
      <c r="L121" s="309"/>
      <c r="M121" s="309"/>
      <c r="N121" s="309"/>
      <c r="O121" s="308"/>
      <c r="P121" s="310"/>
      <c r="Q121" s="308"/>
      <c r="R121" s="346"/>
      <c r="S121" s="346"/>
      <c r="AG121" s="38"/>
      <c r="AH121" s="38"/>
      <c r="AI121" s="38"/>
      <c r="AJ121" s="38"/>
      <c r="AK121" s="38"/>
      <c r="AL121" s="38"/>
      <c r="AM121" s="38"/>
      <c r="AN121" s="38"/>
      <c r="AO121" s="38"/>
      <c r="AP121" s="38"/>
      <c r="AQ121" s="38"/>
      <c r="AR121" s="38"/>
      <c r="AS121" s="38"/>
      <c r="AT121" s="38"/>
    </row>
    <row r="122">
      <c r="A122" s="87"/>
      <c r="B122" s="87"/>
      <c r="C122" s="87"/>
      <c r="E122" s="266"/>
      <c r="F122" s="266"/>
      <c r="G122" s="352" t="s">
        <v>277</v>
      </c>
      <c r="H122" s="353" t="s">
        <v>33</v>
      </c>
      <c r="I122" s="354"/>
      <c r="J122" s="355"/>
      <c r="K122" s="354"/>
      <c r="L122" s="356"/>
      <c r="M122" s="356"/>
      <c r="N122" s="356"/>
      <c r="O122" s="354"/>
      <c r="P122" s="357"/>
      <c r="Q122" s="354"/>
      <c r="R122" s="346"/>
      <c r="S122" s="346"/>
      <c r="AG122" s="38"/>
      <c r="AH122" s="38"/>
      <c r="AI122" s="38"/>
      <c r="AJ122" s="38"/>
      <c r="AK122" s="38"/>
      <c r="AL122" s="38"/>
      <c r="AM122" s="38"/>
      <c r="AN122" s="38"/>
      <c r="AO122" s="38"/>
      <c r="AP122" s="38"/>
      <c r="AQ122" s="38"/>
      <c r="AR122" s="38"/>
      <c r="AS122" s="38"/>
      <c r="AT122" s="38"/>
    </row>
    <row r="123">
      <c r="A123" s="87"/>
      <c r="B123" s="87"/>
      <c r="C123" s="87"/>
      <c r="E123" s="266"/>
      <c r="F123" s="266"/>
      <c r="G123" s="358" t="s">
        <v>278</v>
      </c>
      <c r="H123" s="359" t="s">
        <v>279</v>
      </c>
      <c r="I123" s="360"/>
      <c r="J123" s="361">
        <f>SHARDING(H122)</f>
        <v>32</v>
      </c>
      <c r="K123" s="360"/>
      <c r="L123" s="362"/>
      <c r="M123" s="362"/>
      <c r="N123" s="362"/>
      <c r="O123" s="360"/>
      <c r="P123" s="363"/>
      <c r="Q123" s="360"/>
      <c r="R123" s="346"/>
      <c r="S123" s="346"/>
      <c r="AG123" s="38"/>
      <c r="AH123" s="38"/>
      <c r="AI123" s="38"/>
      <c r="AJ123" s="38"/>
      <c r="AK123" s="38"/>
      <c r="AL123" s="38"/>
      <c r="AM123" s="38"/>
      <c r="AN123" s="38"/>
      <c r="AO123" s="38"/>
      <c r="AP123" s="38"/>
      <c r="AQ123" s="38"/>
      <c r="AR123" s="38"/>
      <c r="AS123" s="38"/>
      <c r="AT123" s="38"/>
    </row>
    <row r="124">
      <c r="A124" s="87"/>
      <c r="B124" s="87"/>
      <c r="C124" s="87"/>
      <c r="E124" s="266"/>
      <c r="F124" s="266"/>
      <c r="G124" s="266"/>
      <c r="H124" s="364" t="s">
        <v>265</v>
      </c>
      <c r="I124" s="354"/>
      <c r="J124" s="365">
        <f>P97 * (J123-1)</f>
        <v>40.6875</v>
      </c>
      <c r="K124" s="354"/>
      <c r="L124" s="356"/>
      <c r="M124" s="356"/>
      <c r="N124" s="356"/>
      <c r="O124" s="354"/>
      <c r="P124" s="357"/>
      <c r="Q124" s="354"/>
      <c r="R124" s="346"/>
      <c r="S124" s="346"/>
      <c r="AG124" s="38"/>
      <c r="AH124" s="38"/>
      <c r="AI124" s="38"/>
      <c r="AJ124" s="38"/>
      <c r="AK124" s="38"/>
      <c r="AL124" s="38"/>
      <c r="AM124" s="38"/>
      <c r="AN124" s="38"/>
      <c r="AO124" s="38"/>
      <c r="AP124" s="38"/>
      <c r="AQ124" s="38"/>
      <c r="AR124" s="38"/>
      <c r="AS124" s="38"/>
      <c r="AT124" s="38"/>
    </row>
    <row r="125">
      <c r="A125" s="87"/>
      <c r="B125" s="87"/>
      <c r="C125" s="87"/>
      <c r="E125" s="266"/>
      <c r="F125" s="266"/>
      <c r="G125" s="266"/>
      <c r="H125" s="366" t="s">
        <v>266</v>
      </c>
      <c r="I125" s="360"/>
      <c r="J125" s="367">
        <f>J124*J123</f>
        <v>1302</v>
      </c>
      <c r="K125" s="360"/>
      <c r="L125" s="362"/>
      <c r="M125" s="362"/>
      <c r="N125" s="362"/>
      <c r="O125" s="360"/>
      <c r="P125" s="363"/>
      <c r="Q125" s="360"/>
      <c r="R125" s="346"/>
      <c r="S125" s="346"/>
      <c r="AG125" s="38"/>
      <c r="AH125" s="38"/>
      <c r="AI125" s="38"/>
      <c r="AJ125" s="38"/>
      <c r="AK125" s="38"/>
      <c r="AL125" s="38"/>
      <c r="AM125" s="38"/>
      <c r="AN125" s="38"/>
      <c r="AO125" s="38"/>
      <c r="AP125" s="38"/>
      <c r="AQ125" s="38"/>
      <c r="AR125" s="38"/>
      <c r="AS125" s="38"/>
      <c r="AT125" s="38"/>
    </row>
    <row r="126">
      <c r="A126" s="87"/>
      <c r="B126" s="87"/>
      <c r="C126" s="87"/>
      <c r="E126" s="266"/>
      <c r="F126" s="266"/>
      <c r="G126" s="277"/>
      <c r="H126" s="364" t="s">
        <v>269</v>
      </c>
      <c r="I126" s="354"/>
      <c r="J126" s="368">
        <f>ALL_GATHER_CORE2CORE_TIME_MS(J125)</f>
        <v>1.059570313</v>
      </c>
      <c r="K126" s="354"/>
      <c r="L126" s="356"/>
      <c r="M126" s="356"/>
      <c r="N126" s="356"/>
      <c r="O126" s="354"/>
      <c r="P126" s="357"/>
      <c r="Q126" s="354"/>
      <c r="R126" s="346"/>
      <c r="S126" s="346"/>
      <c r="AG126" s="38"/>
      <c r="AH126" s="38"/>
      <c r="AI126" s="38"/>
      <c r="AJ126" s="38"/>
      <c r="AK126" s="38"/>
      <c r="AL126" s="38"/>
      <c r="AM126" s="38"/>
      <c r="AN126" s="38"/>
      <c r="AO126" s="38"/>
      <c r="AP126" s="38"/>
      <c r="AQ126" s="38"/>
      <c r="AR126" s="38"/>
      <c r="AS126" s="38"/>
      <c r="AT126" s="38"/>
    </row>
    <row r="127">
      <c r="A127" s="87"/>
      <c r="B127" s="87"/>
      <c r="C127" s="87"/>
      <c r="E127" s="266"/>
      <c r="F127" s="266"/>
      <c r="G127" s="320"/>
      <c r="H127" s="348"/>
      <c r="I127" s="172"/>
      <c r="J127" s="343"/>
      <c r="K127" s="338"/>
      <c r="L127" s="339"/>
      <c r="M127" s="339"/>
      <c r="N127" s="339"/>
      <c r="O127" s="338"/>
      <c r="P127" s="340"/>
      <c r="Q127" s="338"/>
      <c r="R127" s="346"/>
      <c r="S127" s="346"/>
      <c r="AG127" s="38"/>
      <c r="AH127" s="38"/>
      <c r="AI127" s="38"/>
      <c r="AJ127" s="38"/>
      <c r="AK127" s="38"/>
      <c r="AL127" s="38"/>
      <c r="AM127" s="38"/>
      <c r="AN127" s="38"/>
      <c r="AO127" s="38"/>
      <c r="AP127" s="38"/>
      <c r="AQ127" s="38"/>
      <c r="AR127" s="38"/>
      <c r="AS127" s="38"/>
      <c r="AT127" s="38"/>
    </row>
    <row r="128">
      <c r="A128" s="87"/>
      <c r="B128" s="87"/>
      <c r="C128" s="87"/>
      <c r="E128" s="266"/>
      <c r="F128" s="266"/>
      <c r="G128" s="320"/>
      <c r="H128" s="348"/>
      <c r="I128" s="172"/>
      <c r="J128" s="343"/>
      <c r="K128" s="338"/>
      <c r="L128" s="339"/>
      <c r="M128" s="339"/>
      <c r="N128" s="339"/>
      <c r="O128" s="338"/>
      <c r="P128" s="340"/>
      <c r="Q128" s="338"/>
      <c r="R128" s="346"/>
      <c r="S128" s="346"/>
      <c r="AG128" s="38"/>
      <c r="AH128" s="38"/>
      <c r="AI128" s="38"/>
      <c r="AJ128" s="38"/>
      <c r="AK128" s="38"/>
      <c r="AL128" s="38"/>
      <c r="AM128" s="38"/>
      <c r="AN128" s="38"/>
      <c r="AO128" s="38"/>
      <c r="AP128" s="38"/>
      <c r="AQ128" s="38"/>
      <c r="AR128" s="38"/>
      <c r="AS128" s="38"/>
      <c r="AT128" s="38"/>
    </row>
    <row r="129">
      <c r="A129" s="87"/>
      <c r="B129" s="87"/>
      <c r="C129" s="87"/>
      <c r="E129" s="266"/>
      <c r="F129" s="266"/>
      <c r="G129" s="320"/>
      <c r="H129" s="348"/>
      <c r="I129" s="172"/>
      <c r="J129" s="343"/>
      <c r="K129" s="338"/>
      <c r="L129" s="339"/>
      <c r="M129" s="339"/>
      <c r="N129" s="339"/>
      <c r="O129" s="338"/>
      <c r="P129" s="340"/>
      <c r="Q129" s="338"/>
      <c r="R129" s="346"/>
      <c r="S129" s="346"/>
      <c r="AG129" s="38"/>
      <c r="AH129" s="38"/>
      <c r="AI129" s="38"/>
      <c r="AJ129" s="38"/>
      <c r="AK129" s="38"/>
      <c r="AL129" s="38"/>
      <c r="AM129" s="38"/>
      <c r="AN129" s="38"/>
      <c r="AO129" s="38"/>
      <c r="AP129" s="38"/>
      <c r="AQ129" s="38"/>
      <c r="AR129" s="38"/>
      <c r="AS129" s="38"/>
      <c r="AT129" s="38"/>
    </row>
    <row r="130">
      <c r="A130" s="87"/>
      <c r="B130" s="87"/>
      <c r="C130" s="87"/>
      <c r="E130" s="266"/>
      <c r="F130" s="266"/>
      <c r="G130" s="369" t="s">
        <v>280</v>
      </c>
      <c r="H130" s="370" t="s">
        <v>281</v>
      </c>
      <c r="I130" s="371"/>
      <c r="J130" s="371"/>
      <c r="K130" s="308"/>
      <c r="L130" s="309"/>
      <c r="M130" s="309"/>
      <c r="N130" s="309"/>
      <c r="O130" s="308"/>
      <c r="P130" s="310"/>
      <c r="Q130" s="308"/>
      <c r="R130" s="346"/>
      <c r="S130" s="346"/>
      <c r="AG130" s="38"/>
      <c r="AH130" s="38"/>
      <c r="AI130" s="38"/>
      <c r="AJ130" s="38"/>
      <c r="AK130" s="38"/>
      <c r="AL130" s="38"/>
      <c r="AM130" s="38"/>
      <c r="AN130" s="38"/>
      <c r="AO130" s="38"/>
      <c r="AP130" s="38"/>
      <c r="AQ130" s="38"/>
      <c r="AR130" s="38"/>
      <c r="AS130" s="38"/>
      <c r="AT130" s="38"/>
    </row>
    <row r="131">
      <c r="A131" s="87"/>
      <c r="B131" s="87"/>
      <c r="C131" s="87"/>
      <c r="E131" s="266"/>
      <c r="F131" s="266"/>
      <c r="G131" s="372" t="s">
        <v>282</v>
      </c>
      <c r="H131" s="373">
        <f>IFS(H130=G99,H105,
H130=G107,H119 ,
H130=G121,J126,
TRUE,0)</f>
        <v>0</v>
      </c>
      <c r="I131" s="374"/>
      <c r="J131" s="374"/>
      <c r="K131" s="374"/>
      <c r="L131" s="375"/>
      <c r="M131" s="375"/>
      <c r="N131" s="375"/>
      <c r="O131" s="376"/>
      <c r="P131" s="377"/>
      <c r="Q131" s="376"/>
      <c r="AG131" s="38"/>
      <c r="AH131" s="38"/>
      <c r="AI131" s="38"/>
      <c r="AJ131" s="38"/>
      <c r="AK131" s="38"/>
      <c r="AL131" s="38"/>
      <c r="AM131" s="38"/>
      <c r="AN131" s="38"/>
      <c r="AO131" s="38"/>
      <c r="AP131" s="38"/>
      <c r="AQ131" s="38"/>
      <c r="AR131" s="38"/>
      <c r="AS131" s="38"/>
      <c r="AT131" s="38"/>
    </row>
    <row r="132">
      <c r="A132" s="87"/>
      <c r="B132" s="87"/>
      <c r="C132" s="87"/>
      <c r="E132" s="266"/>
      <c r="F132" s="266"/>
      <c r="G132" s="378" t="s">
        <v>283</v>
      </c>
      <c r="H132" s="379" t="str">
        <f>IFS(PARAMS("topo")="2x2x2", (2+2+2)/2,
PARAMS("topo")="2x2", (2+2)/2,
TRUE, NA())</f>
        <v>#N/A</v>
      </c>
      <c r="I132" s="380"/>
      <c r="J132" s="380"/>
      <c r="K132" s="380"/>
      <c r="L132" s="381"/>
      <c r="M132" s="381"/>
      <c r="N132" s="381"/>
      <c r="O132" s="382"/>
      <c r="P132" s="383"/>
      <c r="Q132" s="382"/>
      <c r="AG132" s="38"/>
      <c r="AH132" s="38"/>
      <c r="AI132" s="38"/>
      <c r="AJ132" s="38"/>
      <c r="AK132" s="38"/>
      <c r="AL132" s="38"/>
      <c r="AM132" s="38"/>
      <c r="AN132" s="38"/>
      <c r="AO132" s="38"/>
      <c r="AP132" s="38"/>
      <c r="AQ132" s="38"/>
      <c r="AR132" s="38"/>
      <c r="AS132" s="38"/>
      <c r="AT132" s="38"/>
    </row>
    <row r="133">
      <c r="A133" s="87"/>
      <c r="B133" s="87"/>
      <c r="C133" s="87"/>
      <c r="E133" s="266"/>
      <c r="F133" s="277"/>
      <c r="G133" s="372" t="s">
        <v>284</v>
      </c>
      <c r="H133" s="373">
        <f>IF(H130="No Collectives", 0, H132 * HW_SPEC("Chip-to-Chip ICI Latency (ms)"))</f>
        <v>0</v>
      </c>
      <c r="I133" s="374"/>
      <c r="J133" s="374"/>
      <c r="K133" s="374"/>
      <c r="L133" s="375"/>
      <c r="M133" s="375"/>
      <c r="N133" s="375"/>
      <c r="O133" s="376"/>
      <c r="P133" s="377"/>
      <c r="Q133" s="376"/>
      <c r="AG133" s="38"/>
      <c r="AH133" s="38"/>
      <c r="AI133" s="38"/>
      <c r="AJ133" s="38"/>
      <c r="AK133" s="38"/>
      <c r="AL133" s="38"/>
      <c r="AM133" s="38"/>
      <c r="AN133" s="38"/>
      <c r="AO133" s="38"/>
      <c r="AP133" s="38"/>
      <c r="AQ133" s="38"/>
      <c r="AR133" s="38"/>
      <c r="AS133" s="38"/>
      <c r="AT133" s="38"/>
    </row>
    <row r="134">
      <c r="A134" s="87"/>
      <c r="B134" s="87"/>
      <c r="C134" s="87"/>
      <c r="E134" s="266"/>
      <c r="F134" s="384" t="s">
        <v>285</v>
      </c>
      <c r="G134" s="385" t="s">
        <v>286</v>
      </c>
      <c r="H134" s="381" t="str">
        <f>VLOOKUP(O82&amp;","&amp;O86,$T$3:$W$12,4, FALSE)</f>
        <v>fp8</v>
      </c>
      <c r="I134" s="386"/>
      <c r="J134" s="380"/>
      <c r="K134" s="380"/>
      <c r="L134" s="381"/>
      <c r="M134" s="381"/>
      <c r="N134" s="381"/>
      <c r="O134" s="380"/>
      <c r="P134" s="383"/>
      <c r="Q134" s="172"/>
      <c r="AG134" s="38"/>
      <c r="AH134" s="38"/>
      <c r="AI134" s="38"/>
      <c r="AJ134" s="38"/>
      <c r="AK134" s="38"/>
      <c r="AL134" s="38"/>
      <c r="AM134" s="38"/>
      <c r="AN134" s="38"/>
      <c r="AO134" s="38"/>
      <c r="AP134" s="38"/>
      <c r="AQ134" s="38"/>
      <c r="AR134" s="38"/>
      <c r="AS134" s="38"/>
      <c r="AT134" s="38"/>
    </row>
    <row r="135">
      <c r="A135" s="87"/>
      <c r="B135" s="87"/>
      <c r="C135" s="87"/>
      <c r="E135" s="266"/>
      <c r="F135" s="266"/>
      <c r="G135" s="385" t="s">
        <v>287</v>
      </c>
      <c r="H135" s="387" t="str">
        <f>CALCULATE_FLOPS(J85:M85,J89:M89,L89,1,H134)</f>
        <v>#N/A</v>
      </c>
      <c r="I135" s="386"/>
      <c r="J135" s="380"/>
      <c r="K135" s="380"/>
      <c r="L135" s="381"/>
      <c r="M135" s="381"/>
      <c r="N135" s="381"/>
      <c r="O135" s="380"/>
      <c r="P135" s="383"/>
      <c r="Q135" s="172"/>
      <c r="AG135" s="38"/>
      <c r="AH135" s="38"/>
      <c r="AI135" s="38"/>
      <c r="AJ135" s="38"/>
      <c r="AK135" s="38"/>
      <c r="AL135" s="38"/>
      <c r="AM135" s="38"/>
      <c r="AN135" s="38"/>
      <c r="AO135" s="38"/>
      <c r="AP135" s="38"/>
      <c r="AQ135" s="38"/>
      <c r="AR135" s="38"/>
      <c r="AS135" s="38"/>
      <c r="AT135" s="38"/>
    </row>
    <row r="136">
      <c r="A136" s="87"/>
      <c r="B136" s="87"/>
      <c r="C136" s="87"/>
      <c r="E136" s="266"/>
      <c r="F136" s="277"/>
      <c r="G136" s="388" t="s">
        <v>288</v>
      </c>
      <c r="H136" s="389" t="str">
        <f>COMPUTE_TIME_MS(H135, H134)</f>
        <v>#N/A</v>
      </c>
      <c r="I136" s="390"/>
      <c r="J136" s="391"/>
      <c r="K136" s="391"/>
      <c r="L136" s="392"/>
      <c r="M136" s="392"/>
      <c r="N136" s="392"/>
      <c r="O136" s="391"/>
      <c r="P136" s="393"/>
      <c r="Q136" s="172"/>
      <c r="AG136" s="38"/>
      <c r="AH136" s="38"/>
      <c r="AI136" s="38"/>
      <c r="AJ136" s="38"/>
      <c r="AK136" s="38"/>
      <c r="AL136" s="38"/>
      <c r="AM136" s="38"/>
      <c r="AN136" s="38"/>
      <c r="AO136" s="38"/>
      <c r="AP136" s="38"/>
      <c r="AQ136" s="38"/>
      <c r="AR136" s="38"/>
      <c r="AS136" s="38"/>
      <c r="AT136" s="38"/>
    </row>
    <row r="137">
      <c r="A137" s="87"/>
      <c r="B137" s="87"/>
      <c r="C137" s="87"/>
      <c r="E137" s="266"/>
      <c r="F137" s="384" t="s">
        <v>289</v>
      </c>
      <c r="G137" s="381" t="s">
        <v>290</v>
      </c>
      <c r="H137" s="394">
        <f>IF(Q82,0,P85)+IF(Q86,0,P89)+IF(Q90,0,P93)</f>
        <v>12.375</v>
      </c>
      <c r="I137" s="380"/>
      <c r="J137" s="380"/>
      <c r="K137" s="380"/>
      <c r="L137" s="381"/>
      <c r="M137" s="381"/>
      <c r="N137" s="381"/>
      <c r="O137" s="380"/>
      <c r="P137" s="383"/>
      <c r="Q137" s="172"/>
      <c r="AG137" s="38"/>
      <c r="AH137" s="38"/>
      <c r="AI137" s="38"/>
      <c r="AJ137" s="38"/>
      <c r="AK137" s="38"/>
      <c r="AL137" s="38"/>
      <c r="AM137" s="38"/>
      <c r="AN137" s="38"/>
      <c r="AO137" s="38"/>
      <c r="AP137" s="38"/>
      <c r="AQ137" s="38"/>
      <c r="AR137" s="38"/>
      <c r="AS137" s="38"/>
      <c r="AT137" s="38"/>
    </row>
    <row r="138">
      <c r="A138" s="87"/>
      <c r="B138" s="87"/>
      <c r="C138" s="87"/>
      <c r="E138" s="277"/>
      <c r="F138" s="277"/>
      <c r="G138" s="395" t="s">
        <v>291</v>
      </c>
      <c r="H138" s="396">
        <f>HBM_TIME_MS(H137)</f>
        <v>0.004130198543</v>
      </c>
      <c r="I138" s="391"/>
      <c r="J138" s="391"/>
      <c r="K138" s="391"/>
      <c r="L138" s="392"/>
      <c r="M138" s="392"/>
      <c r="N138" s="392"/>
      <c r="O138" s="391"/>
      <c r="P138" s="393"/>
      <c r="Q138" s="172"/>
      <c r="AH138" s="397"/>
      <c r="AI138" s="397"/>
      <c r="AJ138" s="397"/>
      <c r="AK138" s="38"/>
      <c r="AL138" s="38"/>
      <c r="AM138" s="38"/>
      <c r="AN138" s="38"/>
      <c r="AO138" s="38"/>
      <c r="AP138" s="38"/>
      <c r="AQ138" s="38"/>
      <c r="AR138" s="38"/>
      <c r="AS138" s="38"/>
      <c r="AT138" s="38"/>
    </row>
    <row r="139">
      <c r="E139" s="258" t="s">
        <v>292</v>
      </c>
      <c r="F139" s="282" t="s">
        <v>249</v>
      </c>
      <c r="G139" s="260"/>
      <c r="H139" s="290" t="s">
        <v>238</v>
      </c>
      <c r="I139" s="290" t="s">
        <v>239</v>
      </c>
      <c r="J139" s="290"/>
      <c r="K139" s="195" t="s">
        <v>40</v>
      </c>
      <c r="L139" s="195" t="s">
        <v>38</v>
      </c>
      <c r="M139" s="398" t="s">
        <v>142</v>
      </c>
      <c r="N139" s="290" t="s">
        <v>240</v>
      </c>
      <c r="O139" s="291" t="str">
        <f>EXTRACT_ACTIVATION_DTYPE(PARAMS("attn_proj_dtype"))</f>
        <v>fp8</v>
      </c>
      <c r="P139" s="292"/>
      <c r="Q139" s="291" t="b">
        <v>0</v>
      </c>
      <c r="R139" s="38"/>
      <c r="S139" s="38"/>
      <c r="AH139" s="397"/>
      <c r="AI139" s="397"/>
      <c r="AJ139" s="397"/>
      <c r="AK139" s="38"/>
      <c r="AL139" s="38"/>
      <c r="AM139" s="38"/>
      <c r="AN139" s="38"/>
      <c r="AO139" s="38"/>
      <c r="AP139" s="38"/>
      <c r="AQ139" s="38"/>
      <c r="AR139" s="38"/>
      <c r="AS139" s="38"/>
      <c r="AT139" s="38"/>
    </row>
    <row r="140">
      <c r="E140" s="266"/>
      <c r="F140" s="267"/>
      <c r="G140" s="268"/>
      <c r="H140" s="195" t="s">
        <v>242</v>
      </c>
      <c r="I140" s="290" t="s">
        <v>239</v>
      </c>
      <c r="J140" s="289"/>
      <c r="K140" s="289">
        <f t="shared" ref="K140:M140" si="19">PARAMS(K139)</f>
        <v>6144</v>
      </c>
      <c r="L140" s="290">
        <f t="shared" si="19"/>
        <v>1</v>
      </c>
      <c r="M140" s="290">
        <f t="shared" si="19"/>
        <v>1536</v>
      </c>
      <c r="N140" s="290" t="s">
        <v>240</v>
      </c>
      <c r="O140" s="266"/>
      <c r="P140" s="292">
        <f>SIZEOF_IN_MIB(J140:M140, $O139)</f>
        <v>9</v>
      </c>
      <c r="Q140" s="266"/>
      <c r="R140" s="38"/>
      <c r="S140" s="38"/>
      <c r="AH140" s="397"/>
      <c r="AI140" s="397"/>
      <c r="AJ140" s="397"/>
      <c r="AK140" s="38"/>
      <c r="AL140" s="38"/>
      <c r="AM140" s="38"/>
      <c r="AN140" s="38"/>
      <c r="AO140" s="38"/>
      <c r="AP140" s="38"/>
      <c r="AQ140" s="38"/>
      <c r="AR140" s="38"/>
      <c r="AS140" s="38"/>
      <c r="AT140" s="38"/>
    </row>
    <row r="141">
      <c r="E141" s="266"/>
      <c r="F141" s="267"/>
      <c r="G141" s="268"/>
      <c r="H141" s="289" t="s">
        <v>244</v>
      </c>
      <c r="I141" s="289" t="s">
        <v>239</v>
      </c>
      <c r="J141" s="290"/>
      <c r="K141" s="195" t="s">
        <v>143</v>
      </c>
      <c r="L141" s="195"/>
      <c r="M141" s="289"/>
      <c r="N141" s="289" t="s">
        <v>240</v>
      </c>
      <c r="O141" s="266"/>
      <c r="P141" s="292"/>
      <c r="Q141" s="266"/>
      <c r="R141" s="38"/>
      <c r="S141" s="38"/>
      <c r="AH141" s="397"/>
      <c r="AI141" s="397"/>
      <c r="AJ141" s="397"/>
      <c r="AK141" s="38"/>
      <c r="AL141" s="38"/>
      <c r="AM141" s="38"/>
      <c r="AN141" s="38"/>
      <c r="AO141" s="38"/>
      <c r="AP141" s="38"/>
      <c r="AQ141" s="38"/>
      <c r="AR141" s="38"/>
      <c r="AS141" s="38"/>
      <c r="AT141" s="38"/>
    </row>
    <row r="142">
      <c r="E142" s="266"/>
      <c r="F142" s="278"/>
      <c r="G142" s="279"/>
      <c r="H142" s="195" t="s">
        <v>246</v>
      </c>
      <c r="I142" s="289" t="s">
        <v>239</v>
      </c>
      <c r="J142" s="290"/>
      <c r="K142" s="289">
        <f t="shared" ref="K142:M142" si="20">K140/SHARDING(K141)</f>
        <v>192</v>
      </c>
      <c r="L142" s="289">
        <f t="shared" si="20"/>
        <v>1</v>
      </c>
      <c r="M142" s="289">
        <f t="shared" si="20"/>
        <v>1536</v>
      </c>
      <c r="N142" s="289" t="s">
        <v>240</v>
      </c>
      <c r="O142" s="277"/>
      <c r="P142" s="292">
        <f>SIZEOF_IN_MIB(J142:M142, $O139)</f>
        <v>0.28125</v>
      </c>
      <c r="Q142" s="277"/>
      <c r="R142" s="38"/>
      <c r="S142" s="38"/>
      <c r="AK142" s="38"/>
      <c r="AL142" s="38"/>
      <c r="AM142" s="38"/>
      <c r="AN142" s="38"/>
      <c r="AO142" s="38"/>
      <c r="AP142" s="38"/>
      <c r="AQ142" s="38"/>
      <c r="AR142" s="38"/>
      <c r="AS142" s="38"/>
      <c r="AT142" s="38"/>
    </row>
    <row r="143">
      <c r="E143" s="266"/>
      <c r="F143" s="259" t="s">
        <v>253</v>
      </c>
      <c r="G143" s="260"/>
      <c r="H143" s="289" t="s">
        <v>238</v>
      </c>
      <c r="I143" s="289" t="s">
        <v>239</v>
      </c>
      <c r="J143" s="290"/>
      <c r="K143" s="398" t="s">
        <v>142</v>
      </c>
      <c r="L143" s="195" t="s">
        <v>154</v>
      </c>
      <c r="M143" s="195" t="s">
        <v>156</v>
      </c>
      <c r="N143" s="289" t="s">
        <v>240</v>
      </c>
      <c r="O143" s="291" t="str">
        <f>EXTRACT_WEIGHT_DTYPE(PARAMS("attn_proj_dtype"))</f>
        <v>fp8</v>
      </c>
      <c r="P143" s="292"/>
      <c r="Q143" s="291" t="b">
        <v>0</v>
      </c>
      <c r="R143" s="38"/>
      <c r="S143" s="38"/>
      <c r="AK143" s="38"/>
      <c r="AL143" s="38"/>
      <c r="AM143" s="38"/>
      <c r="AN143" s="38"/>
      <c r="AO143" s="38"/>
      <c r="AP143" s="38"/>
      <c r="AQ143" s="38"/>
      <c r="AR143" s="38"/>
      <c r="AS143" s="38"/>
      <c r="AT143" s="38"/>
    </row>
    <row r="144">
      <c r="E144" s="266"/>
      <c r="F144" s="267"/>
      <c r="G144" s="268"/>
      <c r="H144" s="195" t="s">
        <v>242</v>
      </c>
      <c r="I144" s="289" t="s">
        <v>239</v>
      </c>
      <c r="J144" s="290"/>
      <c r="K144" s="289">
        <f t="shared" ref="K144:M144" si="21">PARAMS(K143)</f>
        <v>1536</v>
      </c>
      <c r="L144" s="289">
        <f t="shared" si="21"/>
        <v>128</v>
      </c>
      <c r="M144" s="289">
        <f t="shared" si="21"/>
        <v>192</v>
      </c>
      <c r="N144" s="289" t="s">
        <v>240</v>
      </c>
      <c r="O144" s="266"/>
      <c r="P144" s="292">
        <f>SIZEOF_IN_MIB(J144:M144, $O143)</f>
        <v>36</v>
      </c>
      <c r="Q144" s="266"/>
      <c r="R144" s="38"/>
      <c r="S144" s="38"/>
      <c r="AK144" s="38"/>
      <c r="AL144" s="38"/>
      <c r="AM144" s="38"/>
      <c r="AN144" s="38"/>
      <c r="AO144" s="38"/>
      <c r="AP144" s="38"/>
      <c r="AQ144" s="38"/>
      <c r="AR144" s="38"/>
      <c r="AS144" s="38"/>
      <c r="AT144" s="38"/>
    </row>
    <row r="145">
      <c r="E145" s="266"/>
      <c r="F145" s="267"/>
      <c r="G145" s="268"/>
      <c r="H145" s="289" t="s">
        <v>244</v>
      </c>
      <c r="I145" s="289" t="s">
        <v>239</v>
      </c>
      <c r="J145" s="290"/>
      <c r="K145" s="290"/>
      <c r="L145" s="289"/>
      <c r="M145" s="289"/>
      <c r="N145" s="289" t="s">
        <v>240</v>
      </c>
      <c r="O145" s="266"/>
      <c r="P145" s="292"/>
      <c r="Q145" s="266"/>
      <c r="R145" s="38"/>
      <c r="S145" s="38"/>
      <c r="AK145" s="38"/>
      <c r="AL145" s="38"/>
      <c r="AM145" s="38"/>
      <c r="AN145" s="38"/>
      <c r="AO145" s="38"/>
      <c r="AP145" s="38"/>
      <c r="AQ145" s="38"/>
      <c r="AR145" s="38"/>
      <c r="AS145" s="38"/>
      <c r="AT145" s="38"/>
    </row>
    <row r="146">
      <c r="E146" s="266"/>
      <c r="F146" s="278"/>
      <c r="G146" s="279"/>
      <c r="H146" s="274" t="s">
        <v>246</v>
      </c>
      <c r="I146" s="274" t="s">
        <v>239</v>
      </c>
      <c r="J146" s="261"/>
      <c r="K146" s="274">
        <f t="shared" ref="K146:M146" si="22">K144/SHARDING(K145)</f>
        <v>1536</v>
      </c>
      <c r="L146" s="274">
        <f t="shared" si="22"/>
        <v>128</v>
      </c>
      <c r="M146" s="274">
        <f t="shared" si="22"/>
        <v>192</v>
      </c>
      <c r="N146" s="274" t="s">
        <v>240</v>
      </c>
      <c r="O146" s="241"/>
      <c r="P146" s="276">
        <f>SIZEOF_IN_MIB(J146:M146, $O143)</f>
        <v>36</v>
      </c>
      <c r="Q146" s="241"/>
      <c r="R146" s="38"/>
      <c r="S146" s="38"/>
      <c r="AK146" s="38"/>
      <c r="AL146" s="38"/>
      <c r="AM146" s="38"/>
      <c r="AN146" s="38"/>
      <c r="AO146" s="38"/>
      <c r="AP146" s="38"/>
      <c r="AQ146" s="38"/>
      <c r="AR146" s="38"/>
      <c r="AS146" s="38"/>
      <c r="AT146" s="38"/>
    </row>
    <row r="147">
      <c r="E147" s="266"/>
      <c r="F147" s="259" t="s">
        <v>257</v>
      </c>
      <c r="G147" s="260"/>
      <c r="H147" s="271" t="s">
        <v>238</v>
      </c>
      <c r="I147" s="271" t="s">
        <v>239</v>
      </c>
      <c r="J147" s="269" t="s">
        <v>40</v>
      </c>
      <c r="K147" s="269" t="s">
        <v>38</v>
      </c>
      <c r="L147" s="269" t="s">
        <v>154</v>
      </c>
      <c r="M147" s="269" t="s">
        <v>156</v>
      </c>
      <c r="N147" s="271" t="s">
        <v>240</v>
      </c>
      <c r="O147" s="399" t="s">
        <v>82</v>
      </c>
      <c r="P147" s="273"/>
      <c r="Q147" s="399" t="b">
        <v>0</v>
      </c>
      <c r="R147" s="38"/>
      <c r="S147" s="38"/>
      <c r="AK147" s="38"/>
      <c r="AL147" s="38"/>
      <c r="AM147" s="38"/>
      <c r="AN147" s="38"/>
      <c r="AO147" s="38"/>
      <c r="AP147" s="38"/>
      <c r="AQ147" s="38"/>
      <c r="AR147" s="38"/>
      <c r="AS147" s="38"/>
      <c r="AT147" s="38"/>
    </row>
    <row r="148">
      <c r="E148" s="266"/>
      <c r="F148" s="267"/>
      <c r="G148" s="268"/>
      <c r="H148" s="262" t="s">
        <v>242</v>
      </c>
      <c r="I148" s="274" t="s">
        <v>239</v>
      </c>
      <c r="J148" s="274">
        <f t="shared" ref="J148:M148" si="23">PARAMS(J147)</f>
        <v>6144</v>
      </c>
      <c r="K148" s="274">
        <f t="shared" si="23"/>
        <v>1</v>
      </c>
      <c r="L148" s="274">
        <f t="shared" si="23"/>
        <v>128</v>
      </c>
      <c r="M148" s="274">
        <f t="shared" si="23"/>
        <v>192</v>
      </c>
      <c r="N148" s="274" t="s">
        <v>240</v>
      </c>
      <c r="O148" s="275"/>
      <c r="P148" s="276">
        <f>SIZEOF_IN_MIB(J148:M148, $O147)</f>
        <v>288</v>
      </c>
      <c r="Q148" s="275"/>
      <c r="R148" s="38"/>
      <c r="S148" s="38"/>
      <c r="AK148" s="38"/>
      <c r="AL148" s="38"/>
      <c r="AM148" s="38"/>
      <c r="AN148" s="38"/>
      <c r="AO148" s="38"/>
      <c r="AP148" s="38"/>
      <c r="AQ148" s="38"/>
      <c r="AR148" s="38"/>
      <c r="AS148" s="38"/>
      <c r="AT148" s="38"/>
    </row>
    <row r="149">
      <c r="E149" s="266"/>
      <c r="F149" s="267"/>
      <c r="G149" s="268"/>
      <c r="H149" s="271" t="s">
        <v>244</v>
      </c>
      <c r="I149" s="271" t="s">
        <v>239</v>
      </c>
      <c r="J149" s="269" t="s">
        <v>143</v>
      </c>
      <c r="K149" s="269"/>
      <c r="L149" s="269"/>
      <c r="M149" s="271"/>
      <c r="N149" s="271" t="s">
        <v>240</v>
      </c>
      <c r="O149" s="272"/>
      <c r="P149" s="273"/>
      <c r="Q149" s="272"/>
      <c r="R149" s="38"/>
      <c r="S149" s="38"/>
      <c r="AK149" s="38"/>
      <c r="AL149" s="38"/>
      <c r="AM149" s="38"/>
      <c r="AN149" s="38"/>
      <c r="AO149" s="38"/>
      <c r="AP149" s="38"/>
      <c r="AQ149" s="38"/>
      <c r="AR149" s="38"/>
      <c r="AS149" s="38"/>
      <c r="AT149" s="38"/>
    </row>
    <row r="150">
      <c r="E150" s="266"/>
      <c r="F150" s="278"/>
      <c r="G150" s="279"/>
      <c r="H150" s="274" t="s">
        <v>246</v>
      </c>
      <c r="I150" s="274" t="s">
        <v>239</v>
      </c>
      <c r="J150" s="274">
        <f t="shared" ref="J150:M150" si="24">J148/SHARDING(J149)</f>
        <v>192</v>
      </c>
      <c r="K150" s="274">
        <f t="shared" si="24"/>
        <v>1</v>
      </c>
      <c r="L150" s="274">
        <f t="shared" si="24"/>
        <v>128</v>
      </c>
      <c r="M150" s="274">
        <f t="shared" si="24"/>
        <v>192</v>
      </c>
      <c r="N150" s="274" t="s">
        <v>240</v>
      </c>
      <c r="O150" s="241"/>
      <c r="P150" s="276">
        <f>SIZEOF_IN_MIB(J150:M150, $O147)</f>
        <v>9</v>
      </c>
      <c r="Q150" s="241"/>
      <c r="R150" s="38"/>
      <c r="S150" s="38"/>
      <c r="AK150" s="38"/>
      <c r="AL150" s="38"/>
      <c r="AM150" s="38"/>
      <c r="AN150" s="38"/>
      <c r="AO150" s="38"/>
      <c r="AP150" s="38"/>
      <c r="AQ150" s="38"/>
      <c r="AR150" s="38"/>
      <c r="AS150" s="38"/>
      <c r="AT150" s="38"/>
    </row>
    <row r="151">
      <c r="E151" s="266"/>
      <c r="F151" s="400" t="s">
        <v>293</v>
      </c>
      <c r="G151" s="349" t="s">
        <v>294</v>
      </c>
      <c r="H151" s="401"/>
      <c r="I151" s="402" t="s">
        <v>295</v>
      </c>
      <c r="J151" s="403"/>
      <c r="K151" s="308"/>
      <c r="L151" s="309"/>
      <c r="M151" s="309"/>
      <c r="N151" s="309"/>
      <c r="O151" s="308"/>
      <c r="P151" s="310"/>
      <c r="Q151" s="308"/>
      <c r="R151" s="38"/>
      <c r="S151" s="38"/>
      <c r="AK151" s="38"/>
      <c r="AL151" s="38"/>
      <c r="AM151" s="38"/>
      <c r="AN151" s="38"/>
      <c r="AO151" s="38"/>
      <c r="AP151" s="38"/>
      <c r="AQ151" s="38"/>
      <c r="AR151" s="38"/>
      <c r="AS151" s="38"/>
      <c r="AT151" s="38"/>
    </row>
    <row r="152">
      <c r="E152" s="266"/>
      <c r="F152" s="266"/>
      <c r="G152" s="358" t="s">
        <v>296</v>
      </c>
      <c r="H152" s="404" t="str">
        <f>K145</f>
        <v/>
      </c>
      <c r="I152" s="405"/>
      <c r="J152" s="317"/>
      <c r="K152" s="330"/>
      <c r="L152" s="331"/>
      <c r="M152" s="331"/>
      <c r="N152" s="331"/>
      <c r="O152" s="330"/>
      <c r="P152" s="406"/>
      <c r="Q152" s="317"/>
      <c r="R152" s="38"/>
      <c r="S152" s="38"/>
      <c r="AK152" s="38"/>
      <c r="AL152" s="38"/>
      <c r="AM152" s="38"/>
      <c r="AN152" s="38"/>
      <c r="AO152" s="38"/>
      <c r="AP152" s="38"/>
      <c r="AQ152" s="38"/>
      <c r="AR152" s="38"/>
      <c r="AS152" s="38"/>
      <c r="AT152" s="38"/>
    </row>
    <row r="153">
      <c r="E153" s="266"/>
      <c r="F153" s="266"/>
      <c r="G153" s="358" t="s">
        <v>297</v>
      </c>
      <c r="H153" s="407" t="s">
        <v>264</v>
      </c>
      <c r="I153" s="408"/>
      <c r="J153" s="409">
        <v>2.0</v>
      </c>
      <c r="K153" s="325"/>
      <c r="L153" s="326"/>
      <c r="M153" s="326"/>
      <c r="N153" s="326"/>
      <c r="O153" s="325"/>
      <c r="P153" s="410"/>
      <c r="Q153" s="313"/>
      <c r="R153" s="38"/>
      <c r="S153" s="38"/>
      <c r="AK153" s="38"/>
      <c r="AL153" s="38"/>
      <c r="AM153" s="38"/>
      <c r="AN153" s="38"/>
      <c r="AO153" s="38"/>
      <c r="AP153" s="38"/>
      <c r="AQ153" s="38"/>
      <c r="AR153" s="38"/>
      <c r="AS153" s="38"/>
      <c r="AT153" s="38"/>
    </row>
    <row r="154">
      <c r="E154" s="266"/>
      <c r="F154" s="266"/>
      <c r="G154" s="266"/>
      <c r="H154" s="411" t="s">
        <v>265</v>
      </c>
      <c r="I154" s="405"/>
      <c r="J154" s="316">
        <f>P150 * (J153-1)</f>
        <v>9</v>
      </c>
      <c r="K154" s="330"/>
      <c r="L154" s="331"/>
      <c r="M154" s="331"/>
      <c r="N154" s="331"/>
      <c r="O154" s="330"/>
      <c r="P154" s="406"/>
      <c r="Q154" s="317"/>
      <c r="R154" s="38"/>
      <c r="S154" s="38"/>
      <c r="AK154" s="38"/>
      <c r="AL154" s="38"/>
      <c r="AM154" s="38"/>
      <c r="AN154" s="38"/>
      <c r="AO154" s="38"/>
      <c r="AP154" s="38"/>
      <c r="AQ154" s="38"/>
      <c r="AR154" s="38"/>
      <c r="AS154" s="38"/>
      <c r="AT154" s="38"/>
    </row>
    <row r="155">
      <c r="E155" s="266"/>
      <c r="F155" s="266"/>
      <c r="G155" s="266"/>
      <c r="H155" s="407" t="s">
        <v>266</v>
      </c>
      <c r="I155" s="408"/>
      <c r="J155" s="321">
        <f>J154*J153</f>
        <v>18</v>
      </c>
      <c r="K155" s="325"/>
      <c r="L155" s="326"/>
      <c r="M155" s="326"/>
      <c r="N155" s="326"/>
      <c r="O155" s="325"/>
      <c r="P155" s="410"/>
      <c r="Q155" s="313"/>
      <c r="R155" s="38"/>
      <c r="S155" s="38"/>
      <c r="AK155" s="38"/>
      <c r="AL155" s="38"/>
      <c r="AM155" s="38"/>
      <c r="AN155" s="38"/>
      <c r="AO155" s="38"/>
      <c r="AP155" s="38"/>
      <c r="AQ155" s="38"/>
      <c r="AR155" s="38"/>
      <c r="AS155" s="38"/>
      <c r="AT155" s="38"/>
    </row>
    <row r="156">
      <c r="E156" s="266"/>
      <c r="F156" s="266"/>
      <c r="G156" s="277"/>
      <c r="H156" s="411" t="s">
        <v>269</v>
      </c>
      <c r="I156" s="405"/>
      <c r="J156" s="412">
        <f>ALL_GATHER_CORE2CORE_TIME_MS(J155)</f>
        <v>0.0146484375</v>
      </c>
      <c r="K156" s="330"/>
      <c r="L156" s="331"/>
      <c r="M156" s="331"/>
      <c r="N156" s="331"/>
      <c r="O156" s="330"/>
      <c r="P156" s="406"/>
      <c r="Q156" s="317"/>
      <c r="R156" s="38"/>
      <c r="S156" s="38"/>
      <c r="AK156" s="38"/>
      <c r="AL156" s="38"/>
      <c r="AM156" s="38"/>
      <c r="AN156" s="38"/>
      <c r="AO156" s="38"/>
      <c r="AP156" s="38"/>
      <c r="AQ156" s="38"/>
      <c r="AR156" s="38"/>
      <c r="AS156" s="38"/>
      <c r="AT156" s="38"/>
    </row>
    <row r="157">
      <c r="E157" s="266"/>
      <c r="F157" s="266"/>
      <c r="G157" s="413" t="s">
        <v>298</v>
      </c>
      <c r="H157" s="414">
        <f>J156</f>
        <v>0.0146484375</v>
      </c>
      <c r="I157" s="415"/>
      <c r="J157" s="325"/>
      <c r="K157" s="325"/>
      <c r="L157" s="326"/>
      <c r="M157" s="326"/>
      <c r="N157" s="326"/>
      <c r="O157" s="325"/>
      <c r="P157" s="410"/>
      <c r="Q157" s="313"/>
      <c r="R157" s="38"/>
      <c r="S157" s="38"/>
      <c r="AK157" s="38"/>
      <c r="AL157" s="38"/>
      <c r="AM157" s="38"/>
      <c r="AN157" s="38"/>
      <c r="AO157" s="38"/>
      <c r="AP157" s="38"/>
      <c r="AQ157" s="38"/>
      <c r="AR157" s="38"/>
      <c r="AS157" s="38"/>
      <c r="AT157" s="38"/>
    </row>
    <row r="158">
      <c r="E158" s="266"/>
      <c r="F158" s="266"/>
      <c r="G158" s="416"/>
      <c r="H158" s="417"/>
      <c r="I158" s="418"/>
      <c r="J158" s="261"/>
      <c r="K158" s="261"/>
      <c r="L158" s="274"/>
      <c r="M158" s="274"/>
      <c r="N158" s="274"/>
      <c r="O158" s="261"/>
      <c r="P158" s="276"/>
      <c r="Q158" s="222"/>
      <c r="R158" s="38"/>
      <c r="S158" s="38"/>
      <c r="AK158" s="38"/>
      <c r="AL158" s="38"/>
      <c r="AM158" s="38"/>
      <c r="AN158" s="38"/>
      <c r="AO158" s="38"/>
      <c r="AP158" s="38"/>
      <c r="AQ158" s="38"/>
      <c r="AR158" s="38"/>
      <c r="AS158" s="38"/>
      <c r="AT158" s="38"/>
    </row>
    <row r="159">
      <c r="E159" s="266"/>
      <c r="F159" s="266"/>
      <c r="G159" s="369" t="s">
        <v>280</v>
      </c>
      <c r="H159" s="370" t="s">
        <v>281</v>
      </c>
      <c r="I159" s="419"/>
      <c r="J159" s="270"/>
      <c r="K159" s="270"/>
      <c r="L159" s="271"/>
      <c r="M159" s="271"/>
      <c r="N159" s="271"/>
      <c r="O159" s="270"/>
      <c r="P159" s="273"/>
      <c r="Q159" s="305"/>
      <c r="R159" s="38"/>
      <c r="S159" s="38"/>
      <c r="AK159" s="38"/>
      <c r="AL159" s="38"/>
      <c r="AM159" s="38"/>
      <c r="AN159" s="38"/>
      <c r="AO159" s="38"/>
      <c r="AP159" s="38"/>
      <c r="AQ159" s="38"/>
      <c r="AR159" s="38"/>
      <c r="AS159" s="38"/>
      <c r="AT159" s="38"/>
    </row>
    <row r="160">
      <c r="E160" s="266"/>
      <c r="F160" s="277"/>
      <c r="G160" s="372" t="s">
        <v>282</v>
      </c>
      <c r="H160" s="373">
        <f>IF(H159=G151,H157,0)</f>
        <v>0</v>
      </c>
      <c r="I160" s="418"/>
      <c r="J160" s="261"/>
      <c r="K160" s="261"/>
      <c r="L160" s="274"/>
      <c r="M160" s="274"/>
      <c r="N160" s="274"/>
      <c r="O160" s="261"/>
      <c r="P160" s="276"/>
      <c r="Q160" s="222"/>
      <c r="R160" s="38"/>
      <c r="S160" s="38"/>
      <c r="AK160" s="38"/>
      <c r="AL160" s="38"/>
      <c r="AM160" s="38"/>
      <c r="AN160" s="38"/>
      <c r="AO160" s="38"/>
      <c r="AP160" s="38"/>
      <c r="AQ160" s="38"/>
      <c r="AR160" s="38"/>
      <c r="AS160" s="38"/>
      <c r="AT160" s="38"/>
    </row>
    <row r="161">
      <c r="E161" s="266"/>
      <c r="F161" s="384" t="s">
        <v>285</v>
      </c>
      <c r="G161" s="385" t="s">
        <v>286</v>
      </c>
      <c r="H161" s="271" t="str">
        <f>VLOOKUP(O139&amp;","&amp;O143,$T$3:$W$12,4, FALSE)</f>
        <v>fp8</v>
      </c>
      <c r="I161" s="419"/>
      <c r="J161" s="270"/>
      <c r="K161" s="270"/>
      <c r="L161" s="271"/>
      <c r="M161" s="271"/>
      <c r="N161" s="271"/>
      <c r="O161" s="270"/>
      <c r="P161" s="273"/>
      <c r="Q161" s="305"/>
      <c r="R161" s="38"/>
      <c r="S161" s="38"/>
      <c r="AK161" s="38"/>
      <c r="AL161" s="38"/>
      <c r="AM161" s="38"/>
      <c r="AN161" s="38"/>
      <c r="AO161" s="38"/>
      <c r="AP161" s="38"/>
      <c r="AQ161" s="38"/>
      <c r="AR161" s="38"/>
      <c r="AS161" s="38"/>
      <c r="AT161" s="38"/>
    </row>
    <row r="162">
      <c r="E162" s="266"/>
      <c r="F162" s="266"/>
      <c r="G162" s="381" t="s">
        <v>299</v>
      </c>
      <c r="H162" s="420" t="str">
        <f>CALCULATE_FLOPS(K142:M142,K146:M146,K146,1,H161)</f>
        <v>#N/A</v>
      </c>
      <c r="I162" s="418"/>
      <c r="J162" s="261"/>
      <c r="K162" s="261"/>
      <c r="L162" s="274"/>
      <c r="M162" s="274"/>
      <c r="N162" s="274"/>
      <c r="O162" s="261"/>
      <c r="P162" s="276"/>
      <c r="Q162" s="222"/>
      <c r="R162" s="38"/>
      <c r="S162" s="38"/>
      <c r="AK162" s="38"/>
      <c r="AL162" s="38"/>
      <c r="AM162" s="38"/>
      <c r="AN162" s="38"/>
      <c r="AO162" s="38"/>
      <c r="AP162" s="38"/>
      <c r="AQ162" s="38"/>
      <c r="AR162" s="38"/>
      <c r="AS162" s="38"/>
      <c r="AT162" s="38"/>
    </row>
    <row r="163">
      <c r="A163" s="164"/>
      <c r="B163" s="38"/>
      <c r="C163" s="38"/>
      <c r="D163" s="38"/>
      <c r="E163" s="266"/>
      <c r="F163" s="277"/>
      <c r="G163" s="388" t="s">
        <v>288</v>
      </c>
      <c r="H163" s="421" t="str">
        <f>COMPUTE_TIME_MS(H162, H161)</f>
        <v>#N/A</v>
      </c>
      <c r="I163" s="390"/>
      <c r="J163" s="391"/>
      <c r="K163" s="391"/>
      <c r="L163" s="392"/>
      <c r="M163" s="392"/>
      <c r="N163" s="392"/>
      <c r="O163" s="391"/>
      <c r="P163" s="393"/>
      <c r="Q163" s="305"/>
      <c r="R163" s="38"/>
      <c r="S163" s="38"/>
      <c r="AK163" s="38"/>
      <c r="AL163" s="38"/>
      <c r="AM163" s="38"/>
      <c r="AN163" s="38"/>
      <c r="AO163" s="38"/>
      <c r="AP163" s="38"/>
      <c r="AQ163" s="38"/>
      <c r="AR163" s="38"/>
      <c r="AS163" s="38"/>
      <c r="AT163" s="38"/>
    </row>
    <row r="164">
      <c r="A164" s="164"/>
      <c r="B164" s="38"/>
      <c r="C164" s="38"/>
      <c r="D164" s="38"/>
      <c r="E164" s="266"/>
      <c r="F164" s="384" t="s">
        <v>289</v>
      </c>
      <c r="G164" s="381" t="s">
        <v>290</v>
      </c>
      <c r="H164" s="303">
        <f>IF(Q139,0,P142)+IF(Q143,0,P146)+IF(Q147,0,P150)</f>
        <v>45.28125</v>
      </c>
      <c r="I164" s="261"/>
      <c r="J164" s="261"/>
      <c r="K164" s="261"/>
      <c r="L164" s="274"/>
      <c r="M164" s="274"/>
      <c r="N164" s="274"/>
      <c r="O164" s="261"/>
      <c r="P164" s="276"/>
      <c r="Q164" s="222"/>
      <c r="R164" s="38"/>
      <c r="S164" s="38"/>
      <c r="AK164" s="38"/>
      <c r="AL164" s="38"/>
      <c r="AM164" s="38"/>
      <c r="AN164" s="38"/>
      <c r="AO164" s="38"/>
      <c r="AP164" s="38"/>
      <c r="AQ164" s="38"/>
      <c r="AR164" s="38"/>
      <c r="AS164" s="38"/>
      <c r="AT164" s="38"/>
    </row>
    <row r="165">
      <c r="A165" s="38"/>
      <c r="B165" s="38"/>
      <c r="C165" s="38"/>
      <c r="D165" s="38"/>
      <c r="E165" s="277"/>
      <c r="F165" s="277"/>
      <c r="G165" s="395" t="s">
        <v>291</v>
      </c>
      <c r="H165" s="422">
        <f>HBM_TIME_MS(H164)</f>
        <v>0.01511277194</v>
      </c>
      <c r="I165" s="391"/>
      <c r="J165" s="391"/>
      <c r="K165" s="391"/>
      <c r="L165" s="392"/>
      <c r="M165" s="392"/>
      <c r="N165" s="392"/>
      <c r="O165" s="391"/>
      <c r="P165" s="393"/>
      <c r="Q165" s="305"/>
      <c r="R165" s="38"/>
      <c r="S165" s="38"/>
      <c r="AK165" s="38"/>
      <c r="AL165" s="38"/>
      <c r="AM165" s="38"/>
      <c r="AN165" s="38"/>
      <c r="AO165" s="38"/>
      <c r="AP165" s="38"/>
      <c r="AQ165" s="38"/>
      <c r="AR165" s="38"/>
      <c r="AS165" s="38"/>
      <c r="AT165" s="38"/>
    </row>
    <row r="166">
      <c r="A166" s="87"/>
      <c r="B166" s="87"/>
      <c r="C166" s="87"/>
      <c r="D166" s="87"/>
      <c r="E166" s="258" t="s">
        <v>300</v>
      </c>
      <c r="F166" s="282" t="s">
        <v>249</v>
      </c>
      <c r="G166" s="260"/>
      <c r="H166" s="290" t="s">
        <v>238</v>
      </c>
      <c r="I166" s="290" t="s">
        <v>239</v>
      </c>
      <c r="J166" s="195" t="s">
        <v>40</v>
      </c>
      <c r="K166" s="195" t="s">
        <v>38</v>
      </c>
      <c r="L166" s="195" t="s">
        <v>154</v>
      </c>
      <c r="M166" s="398" t="s">
        <v>148</v>
      </c>
      <c r="N166" s="290" t="s">
        <v>240</v>
      </c>
      <c r="O166" s="291" t="str">
        <f>EXTRACT_ACTIVATION_DTYPE(PARAMS("attn_proj_dtype"))</f>
        <v>fp8</v>
      </c>
      <c r="P166" s="292"/>
      <c r="Q166" s="291" t="b">
        <v>0</v>
      </c>
      <c r="R166" s="38"/>
      <c r="S166" s="38"/>
      <c r="AK166" s="38"/>
      <c r="AL166" s="38"/>
      <c r="AM166" s="38"/>
      <c r="AN166" s="38"/>
      <c r="AO166" s="38"/>
      <c r="AP166" s="38"/>
      <c r="AQ166" s="38"/>
      <c r="AR166" s="38"/>
      <c r="AS166" s="38"/>
      <c r="AT166" s="38"/>
    </row>
    <row r="167">
      <c r="A167" s="87"/>
      <c r="B167" s="87"/>
      <c r="C167" s="87"/>
      <c r="D167" s="87"/>
      <c r="E167" s="266"/>
      <c r="F167" s="267"/>
      <c r="G167" s="268"/>
      <c r="H167" s="195" t="s">
        <v>242</v>
      </c>
      <c r="I167" s="290" t="s">
        <v>239</v>
      </c>
      <c r="J167" s="289">
        <f t="shared" ref="J167:M167" si="25">PARAMS(J166)</f>
        <v>6144</v>
      </c>
      <c r="K167" s="290">
        <f t="shared" si="25"/>
        <v>1</v>
      </c>
      <c r="L167" s="290">
        <f t="shared" si="25"/>
        <v>128</v>
      </c>
      <c r="M167" s="290">
        <f t="shared" si="25"/>
        <v>128</v>
      </c>
      <c r="N167" s="290" t="s">
        <v>240</v>
      </c>
      <c r="O167" s="266"/>
      <c r="P167" s="292">
        <f>SIZEOF_IN_MIB(J167:M167, $O166)</f>
        <v>96</v>
      </c>
      <c r="Q167" s="266"/>
      <c r="R167" s="38"/>
      <c r="S167" s="38"/>
      <c r="AK167" s="38"/>
      <c r="AL167" s="38"/>
      <c r="AM167" s="38"/>
      <c r="AN167" s="38"/>
      <c r="AO167" s="38"/>
      <c r="AP167" s="38"/>
      <c r="AQ167" s="38"/>
      <c r="AR167" s="38"/>
      <c r="AS167" s="38"/>
      <c r="AT167" s="38"/>
    </row>
    <row r="168">
      <c r="A168" s="87"/>
      <c r="B168" s="87"/>
      <c r="C168" s="87"/>
      <c r="D168" s="87"/>
      <c r="E168" s="266"/>
      <c r="F168" s="267"/>
      <c r="G168" s="268"/>
      <c r="H168" s="289" t="s">
        <v>244</v>
      </c>
      <c r="I168" s="289" t="s">
        <v>239</v>
      </c>
      <c r="J168" s="195" t="s">
        <v>143</v>
      </c>
      <c r="K168" s="195"/>
      <c r="L168" s="195"/>
      <c r="M168" s="289"/>
      <c r="N168" s="289" t="s">
        <v>240</v>
      </c>
      <c r="O168" s="266"/>
      <c r="P168" s="292"/>
      <c r="Q168" s="266"/>
      <c r="R168" s="38"/>
      <c r="S168" s="38"/>
      <c r="AG168" s="38"/>
      <c r="AH168" s="38"/>
      <c r="AI168" s="38"/>
      <c r="AJ168" s="38"/>
      <c r="AK168" s="38"/>
      <c r="AL168" s="38"/>
      <c r="AM168" s="38"/>
      <c r="AN168" s="38"/>
      <c r="AO168" s="38"/>
      <c r="AP168" s="38"/>
      <c r="AQ168" s="38"/>
      <c r="AR168" s="38"/>
      <c r="AS168" s="38"/>
      <c r="AT168" s="38"/>
    </row>
    <row r="169">
      <c r="A169" s="87"/>
      <c r="B169" s="87"/>
      <c r="C169" s="87"/>
      <c r="D169" s="87"/>
      <c r="E169" s="266"/>
      <c r="F169" s="278"/>
      <c r="G169" s="279"/>
      <c r="H169" s="195" t="s">
        <v>246</v>
      </c>
      <c r="I169" s="289" t="s">
        <v>239</v>
      </c>
      <c r="J169" s="289">
        <f t="shared" ref="J169:M169" si="26">J167/SHARDING(J168)</f>
        <v>192</v>
      </c>
      <c r="K169" s="289">
        <f t="shared" si="26"/>
        <v>1</v>
      </c>
      <c r="L169" s="289">
        <f t="shared" si="26"/>
        <v>128</v>
      </c>
      <c r="M169" s="289">
        <f t="shared" si="26"/>
        <v>128</v>
      </c>
      <c r="N169" s="289" t="s">
        <v>240</v>
      </c>
      <c r="O169" s="277"/>
      <c r="P169" s="292">
        <f>SIZEOF_IN_MIB(J169:M169, $O166)</f>
        <v>3</v>
      </c>
      <c r="Q169" s="277"/>
      <c r="R169" s="38"/>
      <c r="S169" s="38"/>
      <c r="AG169" s="38"/>
      <c r="AH169" s="38"/>
      <c r="AI169" s="38"/>
      <c r="AJ169" s="38"/>
      <c r="AK169" s="38"/>
      <c r="AL169" s="38"/>
      <c r="AM169" s="38"/>
      <c r="AN169" s="38"/>
      <c r="AO169" s="38"/>
      <c r="AP169" s="38"/>
      <c r="AQ169" s="38"/>
      <c r="AR169" s="38"/>
      <c r="AS169" s="38"/>
      <c r="AT169" s="38"/>
    </row>
    <row r="170">
      <c r="A170" s="87"/>
      <c r="B170" s="87"/>
      <c r="C170" s="87"/>
      <c r="D170" s="87"/>
      <c r="E170" s="266"/>
      <c r="F170" s="259" t="s">
        <v>253</v>
      </c>
      <c r="G170" s="260"/>
      <c r="H170" s="289" t="s">
        <v>238</v>
      </c>
      <c r="I170" s="289" t="s">
        <v>239</v>
      </c>
      <c r="J170" s="290"/>
      <c r="K170" s="195" t="s">
        <v>154</v>
      </c>
      <c r="L170" s="398" t="s">
        <v>148</v>
      </c>
      <c r="M170" s="195" t="s">
        <v>145</v>
      </c>
      <c r="N170" s="289" t="s">
        <v>240</v>
      </c>
      <c r="O170" s="291" t="str">
        <f>EXTRACT_WEIGHT_DTYPE(PARAMS("attn_proj_dtype"))</f>
        <v>fp8</v>
      </c>
      <c r="P170" s="292"/>
      <c r="Q170" s="291" t="b">
        <v>0</v>
      </c>
      <c r="R170" s="38"/>
      <c r="S170" s="38"/>
      <c r="AG170" s="38"/>
      <c r="AH170" s="38"/>
      <c r="AI170" s="38"/>
      <c r="AJ170" s="38"/>
      <c r="AK170" s="38"/>
      <c r="AL170" s="38"/>
      <c r="AM170" s="38"/>
      <c r="AN170" s="38"/>
      <c r="AO170" s="38"/>
      <c r="AP170" s="38"/>
      <c r="AQ170" s="38"/>
      <c r="AR170" s="38"/>
      <c r="AS170" s="38"/>
      <c r="AT170" s="38"/>
    </row>
    <row r="171">
      <c r="A171" s="87"/>
      <c r="B171" s="87"/>
      <c r="C171" s="87"/>
      <c r="D171" s="87"/>
      <c r="E171" s="266"/>
      <c r="F171" s="267"/>
      <c r="G171" s="268"/>
      <c r="H171" s="195" t="s">
        <v>242</v>
      </c>
      <c r="I171" s="289" t="s">
        <v>239</v>
      </c>
      <c r="J171" s="290"/>
      <c r="K171" s="289">
        <f t="shared" ref="K171:M171" si="27">PARAMS(K170)</f>
        <v>128</v>
      </c>
      <c r="L171" s="289">
        <f t="shared" si="27"/>
        <v>128</v>
      </c>
      <c r="M171" s="289">
        <f t="shared" si="27"/>
        <v>512</v>
      </c>
      <c r="N171" s="289" t="s">
        <v>240</v>
      </c>
      <c r="O171" s="266"/>
      <c r="P171" s="292">
        <f>SIZEOF_IN_MIB(J171:M171, $O170)</f>
        <v>8</v>
      </c>
      <c r="Q171" s="266"/>
      <c r="R171" s="38"/>
      <c r="S171" s="38"/>
      <c r="AG171" s="38"/>
      <c r="AH171" s="38"/>
      <c r="AI171" s="38"/>
      <c r="AJ171" s="38"/>
      <c r="AK171" s="38"/>
      <c r="AL171" s="38"/>
      <c r="AM171" s="38"/>
      <c r="AN171" s="38"/>
      <c r="AO171" s="38"/>
      <c r="AP171" s="38"/>
      <c r="AQ171" s="38"/>
      <c r="AR171" s="38"/>
      <c r="AS171" s="38"/>
      <c r="AT171" s="38"/>
    </row>
    <row r="172">
      <c r="A172" s="87"/>
      <c r="B172" s="87"/>
      <c r="C172" s="87"/>
      <c r="D172" s="87"/>
      <c r="E172" s="266"/>
      <c r="F172" s="267"/>
      <c r="G172" s="268"/>
      <c r="H172" s="289" t="s">
        <v>244</v>
      </c>
      <c r="I172" s="289" t="s">
        <v>239</v>
      </c>
      <c r="J172" s="290"/>
      <c r="K172" s="290"/>
      <c r="L172" s="289"/>
      <c r="M172" s="289"/>
      <c r="N172" s="289" t="s">
        <v>240</v>
      </c>
      <c r="O172" s="266"/>
      <c r="P172" s="292"/>
      <c r="Q172" s="266"/>
      <c r="R172" s="38"/>
      <c r="S172" s="38"/>
      <c r="AG172" s="38"/>
      <c r="AH172" s="38"/>
      <c r="AI172" s="38"/>
      <c r="AJ172" s="38"/>
      <c r="AK172" s="38"/>
      <c r="AL172" s="38"/>
      <c r="AM172" s="38"/>
      <c r="AN172" s="38"/>
      <c r="AO172" s="38"/>
      <c r="AP172" s="38"/>
      <c r="AQ172" s="38"/>
      <c r="AR172" s="38"/>
      <c r="AS172" s="38"/>
      <c r="AT172" s="38"/>
    </row>
    <row r="173">
      <c r="A173" s="87"/>
      <c r="B173" s="87"/>
      <c r="C173" s="87"/>
      <c r="D173" s="87"/>
      <c r="E173" s="266"/>
      <c r="F173" s="278"/>
      <c r="G173" s="279"/>
      <c r="H173" s="274" t="s">
        <v>246</v>
      </c>
      <c r="I173" s="274" t="s">
        <v>239</v>
      </c>
      <c r="J173" s="261"/>
      <c r="K173" s="274">
        <f t="shared" ref="K173:M173" si="28">K171/SHARDING(K172)</f>
        <v>128</v>
      </c>
      <c r="L173" s="274">
        <f t="shared" si="28"/>
        <v>128</v>
      </c>
      <c r="M173" s="274">
        <f t="shared" si="28"/>
        <v>512</v>
      </c>
      <c r="N173" s="274" t="s">
        <v>240</v>
      </c>
      <c r="O173" s="241"/>
      <c r="P173" s="276">
        <f>SIZEOF_IN_MIB(J173:M173, $O170)</f>
        <v>8</v>
      </c>
      <c r="Q173" s="241"/>
      <c r="R173" s="38"/>
      <c r="S173" s="38"/>
      <c r="T173" s="207"/>
      <c r="U173" s="207"/>
      <c r="V173" s="207"/>
      <c r="W173" s="207"/>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c r="AT173" s="38"/>
    </row>
    <row r="174">
      <c r="A174" s="87"/>
      <c r="B174" s="87"/>
      <c r="C174" s="87"/>
      <c r="D174" s="87"/>
      <c r="E174" s="266"/>
      <c r="F174" s="259" t="s">
        <v>257</v>
      </c>
      <c r="G174" s="260"/>
      <c r="H174" s="271" t="s">
        <v>238</v>
      </c>
      <c r="I174" s="271" t="s">
        <v>239</v>
      </c>
      <c r="J174" s="269" t="s">
        <v>40</v>
      </c>
      <c r="K174" s="269" t="s">
        <v>38</v>
      </c>
      <c r="L174" s="269" t="s">
        <v>154</v>
      </c>
      <c r="M174" s="269" t="s">
        <v>145</v>
      </c>
      <c r="N174" s="271" t="s">
        <v>240</v>
      </c>
      <c r="O174" s="399" t="s">
        <v>82</v>
      </c>
      <c r="P174" s="273"/>
      <c r="Q174" s="399" t="b">
        <v>0</v>
      </c>
      <c r="R174" s="38"/>
      <c r="S174" s="38"/>
      <c r="T174" s="207"/>
      <c r="U174" s="207"/>
      <c r="V174" s="207"/>
      <c r="W174" s="207"/>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8"/>
    </row>
    <row r="175">
      <c r="A175" s="87"/>
      <c r="B175" s="87"/>
      <c r="C175" s="87"/>
      <c r="D175" s="87"/>
      <c r="E175" s="266"/>
      <c r="F175" s="267"/>
      <c r="G175" s="268"/>
      <c r="H175" s="262" t="s">
        <v>242</v>
      </c>
      <c r="I175" s="274" t="s">
        <v>239</v>
      </c>
      <c r="J175" s="274">
        <f t="shared" ref="J175:M175" si="29">PARAMS(J174)</f>
        <v>6144</v>
      </c>
      <c r="K175" s="274">
        <f t="shared" si="29"/>
        <v>1</v>
      </c>
      <c r="L175" s="274">
        <f t="shared" si="29"/>
        <v>128</v>
      </c>
      <c r="M175" s="274">
        <f t="shared" si="29"/>
        <v>512</v>
      </c>
      <c r="N175" s="274" t="s">
        <v>240</v>
      </c>
      <c r="O175" s="275"/>
      <c r="P175" s="276">
        <f>SIZEOF_IN_MIB(J175:M175, $O174)</f>
        <v>768</v>
      </c>
      <c r="Q175" s="275"/>
      <c r="R175" s="38"/>
      <c r="S175" s="38"/>
      <c r="T175" s="207"/>
      <c r="U175" s="207"/>
      <c r="V175" s="207"/>
      <c r="W175" s="207"/>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c r="AT175" s="38"/>
    </row>
    <row r="176">
      <c r="A176" s="87"/>
      <c r="B176" s="87"/>
      <c r="C176" s="87"/>
      <c r="D176" s="87"/>
      <c r="E176" s="266"/>
      <c r="F176" s="267"/>
      <c r="G176" s="268"/>
      <c r="H176" s="271" t="s">
        <v>244</v>
      </c>
      <c r="I176" s="271" t="s">
        <v>239</v>
      </c>
      <c r="J176" s="269" t="s">
        <v>143</v>
      </c>
      <c r="K176" s="269"/>
      <c r="L176" s="269"/>
      <c r="M176" s="271"/>
      <c r="N176" s="271" t="s">
        <v>240</v>
      </c>
      <c r="O176" s="272"/>
      <c r="P176" s="273"/>
      <c r="Q176" s="272"/>
      <c r="R176" s="38"/>
      <c r="S176" s="38"/>
      <c r="T176" s="207"/>
      <c r="U176" s="207"/>
      <c r="V176" s="207"/>
      <c r="W176" s="207"/>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row>
    <row r="177">
      <c r="A177" s="87"/>
      <c r="B177" s="87"/>
      <c r="C177" s="87"/>
      <c r="D177" s="87"/>
      <c r="E177" s="266"/>
      <c r="F177" s="278"/>
      <c r="G177" s="279"/>
      <c r="H177" s="274" t="s">
        <v>246</v>
      </c>
      <c r="I177" s="274" t="s">
        <v>239</v>
      </c>
      <c r="J177" s="274">
        <f t="shared" ref="J177:M177" si="30">J175/SHARDING(J176)</f>
        <v>192</v>
      </c>
      <c r="K177" s="274">
        <f t="shared" si="30"/>
        <v>1</v>
      </c>
      <c r="L177" s="274">
        <f t="shared" si="30"/>
        <v>128</v>
      </c>
      <c r="M177" s="274">
        <f t="shared" si="30"/>
        <v>512</v>
      </c>
      <c r="N177" s="274" t="s">
        <v>240</v>
      </c>
      <c r="O177" s="241"/>
      <c r="P177" s="276">
        <f>SIZEOF_IN_MIB(J177:M177, $O174)</f>
        <v>24</v>
      </c>
      <c r="Q177" s="241"/>
      <c r="R177" s="38"/>
      <c r="S177" s="38"/>
      <c r="T177" s="207"/>
      <c r="U177" s="207"/>
      <c r="V177" s="207"/>
      <c r="W177" s="207"/>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38"/>
    </row>
    <row r="178">
      <c r="A178" s="87"/>
      <c r="B178" s="87"/>
      <c r="C178" s="87"/>
      <c r="D178" s="87"/>
      <c r="E178" s="266"/>
      <c r="F178" s="400" t="s">
        <v>293</v>
      </c>
      <c r="G178" s="385" t="s">
        <v>45</v>
      </c>
      <c r="H178" s="423"/>
      <c r="I178" s="424"/>
      <c r="J178" s="270"/>
      <c r="K178" s="270"/>
      <c r="L178" s="271"/>
      <c r="M178" s="271"/>
      <c r="N178" s="271"/>
      <c r="O178" s="270"/>
      <c r="P178" s="273"/>
      <c r="Q178" s="305"/>
      <c r="T178" s="3"/>
      <c r="U178" s="3"/>
      <c r="V178" s="3"/>
      <c r="W178" s="3"/>
    </row>
    <row r="179">
      <c r="A179" s="87"/>
      <c r="B179" s="38"/>
      <c r="C179" s="38"/>
      <c r="D179" s="38"/>
      <c r="E179" s="266"/>
      <c r="F179" s="277"/>
      <c r="G179" s="385"/>
      <c r="H179" s="274"/>
      <c r="I179" s="418"/>
      <c r="J179" s="261"/>
      <c r="K179" s="261"/>
      <c r="L179" s="274"/>
      <c r="M179" s="274"/>
      <c r="N179" s="274"/>
      <c r="O179" s="261"/>
      <c r="P179" s="276"/>
      <c r="Q179" s="222"/>
      <c r="T179" s="3"/>
      <c r="U179" s="3"/>
      <c r="V179" s="3"/>
      <c r="W179" s="3"/>
    </row>
    <row r="180">
      <c r="A180" s="38"/>
      <c r="B180" s="38"/>
      <c r="C180" s="38"/>
      <c r="D180" s="38"/>
      <c r="E180" s="266"/>
      <c r="F180" s="384" t="s">
        <v>285</v>
      </c>
      <c r="G180" s="385" t="s">
        <v>286</v>
      </c>
      <c r="H180" s="271" t="str">
        <f>VLOOKUP(O166&amp;","&amp;O170,$T$3:$W$12,4, FALSE)</f>
        <v>fp8</v>
      </c>
      <c r="I180" s="419"/>
      <c r="J180" s="270"/>
      <c r="K180" s="270"/>
      <c r="L180" s="271"/>
      <c r="M180" s="271"/>
      <c r="N180" s="271"/>
      <c r="O180" s="270"/>
      <c r="P180" s="273"/>
      <c r="Q180" s="305"/>
      <c r="T180" s="3"/>
      <c r="U180" s="3"/>
      <c r="V180" s="3"/>
      <c r="W180" s="3"/>
    </row>
    <row r="181">
      <c r="A181" s="87"/>
      <c r="B181" s="87"/>
      <c r="C181" s="87"/>
      <c r="D181" s="87"/>
      <c r="E181" s="266"/>
      <c r="F181" s="266"/>
      <c r="G181" s="381" t="s">
        <v>299</v>
      </c>
      <c r="H181" s="420" t="str">
        <f>CALCULATE_FLOPS(J169:M169,J173:M173,L173,K173,H180)</f>
        <v>#N/A</v>
      </c>
      <c r="I181" s="418"/>
      <c r="J181" s="261"/>
      <c r="K181" s="261"/>
      <c r="L181" s="274"/>
      <c r="M181" s="274"/>
      <c r="N181" s="274"/>
      <c r="O181" s="261"/>
      <c r="P181" s="276"/>
      <c r="Q181" s="222"/>
      <c r="T181" s="3"/>
      <c r="U181" s="3"/>
      <c r="V181" s="3"/>
      <c r="W181" s="3"/>
    </row>
    <row r="182">
      <c r="A182" s="87"/>
      <c r="B182" s="87"/>
      <c r="C182" s="87"/>
      <c r="D182" s="87"/>
      <c r="E182" s="266"/>
      <c r="F182" s="277"/>
      <c r="G182" s="388" t="s">
        <v>288</v>
      </c>
      <c r="H182" s="389" t="str">
        <f>COMPUTE_TIME_MS(H181, H180)</f>
        <v>#N/A</v>
      </c>
      <c r="I182" s="390"/>
      <c r="J182" s="391"/>
      <c r="K182" s="391"/>
      <c r="L182" s="392"/>
      <c r="M182" s="392"/>
      <c r="N182" s="392"/>
      <c r="O182" s="391"/>
      <c r="P182" s="393"/>
      <c r="Q182" s="305"/>
      <c r="T182" s="3"/>
      <c r="U182" s="3"/>
      <c r="V182" s="3"/>
      <c r="W182" s="3"/>
    </row>
    <row r="183">
      <c r="A183" s="87"/>
      <c r="B183" s="87"/>
      <c r="C183" s="87"/>
      <c r="D183" s="87"/>
      <c r="E183" s="266"/>
      <c r="F183" s="384" t="s">
        <v>289</v>
      </c>
      <c r="G183" s="381" t="s">
        <v>290</v>
      </c>
      <c r="H183" s="303">
        <f>IF(Q166,0,P169)+IF(Q170,0,P173)+IF(Q174,0,P177)</f>
        <v>35</v>
      </c>
      <c r="I183" s="261"/>
      <c r="J183" s="261"/>
      <c r="K183" s="261"/>
      <c r="L183" s="274"/>
      <c r="M183" s="274"/>
      <c r="N183" s="274"/>
      <c r="O183" s="261"/>
      <c r="P183" s="276"/>
      <c r="Q183" s="222"/>
      <c r="R183" s="38"/>
      <c r="S183" s="38"/>
      <c r="T183" s="207"/>
      <c r="U183" s="207"/>
      <c r="V183" s="207"/>
      <c r="W183" s="207"/>
      <c r="X183" s="38"/>
      <c r="Y183" s="38"/>
      <c r="Z183" s="38"/>
      <c r="AA183" s="38"/>
      <c r="AB183" s="38"/>
      <c r="AC183" s="38"/>
      <c r="AD183" s="38"/>
      <c r="AE183" s="38"/>
      <c r="AF183" s="38"/>
      <c r="AG183" s="38"/>
      <c r="AH183" s="38"/>
      <c r="AI183" s="38"/>
      <c r="AJ183" s="38"/>
      <c r="AK183" s="38"/>
      <c r="AL183" s="38"/>
      <c r="AM183" s="38"/>
      <c r="AN183" s="38"/>
      <c r="AO183" s="38"/>
      <c r="AP183" s="38"/>
      <c r="AQ183" s="38"/>
      <c r="AR183" s="38"/>
      <c r="AS183" s="38"/>
      <c r="AT183" s="38"/>
    </row>
    <row r="184">
      <c r="A184" s="87"/>
      <c r="B184" s="87"/>
      <c r="C184" s="87"/>
      <c r="D184" s="87"/>
      <c r="E184" s="277"/>
      <c r="F184" s="277"/>
      <c r="G184" s="395" t="s">
        <v>291</v>
      </c>
      <c r="H184" s="422">
        <f>HBM_TIME_MS(H183)</f>
        <v>0.01168136962</v>
      </c>
      <c r="I184" s="391"/>
      <c r="J184" s="391"/>
      <c r="K184" s="391"/>
      <c r="L184" s="392"/>
      <c r="M184" s="392"/>
      <c r="N184" s="392"/>
      <c r="O184" s="391"/>
      <c r="P184" s="393"/>
      <c r="Q184" s="305"/>
      <c r="R184" s="38"/>
      <c r="S184" s="38"/>
      <c r="T184" s="207"/>
      <c r="U184" s="207"/>
      <c r="V184" s="207"/>
      <c r="W184" s="207"/>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c r="AT184" s="38"/>
    </row>
    <row r="185">
      <c r="A185" s="87"/>
      <c r="B185" s="87"/>
      <c r="C185" s="87"/>
      <c r="D185" s="87"/>
      <c r="E185" s="258" t="s">
        <v>301</v>
      </c>
      <c r="F185" s="282" t="s">
        <v>249</v>
      </c>
      <c r="G185" s="260"/>
      <c r="H185" s="261" t="s">
        <v>238</v>
      </c>
      <c r="I185" s="261" t="s">
        <v>239</v>
      </c>
      <c r="J185" s="262"/>
      <c r="K185" s="262" t="s">
        <v>40</v>
      </c>
      <c r="L185" s="262" t="s">
        <v>38</v>
      </c>
      <c r="M185" s="425" t="s">
        <v>125</v>
      </c>
      <c r="N185" s="261" t="s">
        <v>240</v>
      </c>
      <c r="O185" s="263" t="str">
        <f>EXTRACT_ACTIVATION_DTYPE(PARAMS("attn_proj_dtype"))</f>
        <v>fp8</v>
      </c>
      <c r="P185" s="276"/>
      <c r="Q185" s="263" t="b">
        <v>0</v>
      </c>
      <c r="R185" s="38"/>
      <c r="S185" s="38"/>
      <c r="T185" s="38"/>
      <c r="U185" s="38"/>
      <c r="V185" s="38"/>
      <c r="W185" s="38"/>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c r="AT185" s="38"/>
    </row>
    <row r="186">
      <c r="A186" s="87"/>
      <c r="B186" s="87"/>
      <c r="C186" s="87"/>
      <c r="D186" s="87"/>
      <c r="E186" s="266"/>
      <c r="F186" s="267"/>
      <c r="G186" s="268"/>
      <c r="H186" s="195" t="s">
        <v>242</v>
      </c>
      <c r="I186" s="290" t="s">
        <v>239</v>
      </c>
      <c r="J186" s="289"/>
      <c r="K186" s="289">
        <f t="shared" ref="K186:M186" si="31">PARAMS(K185)</f>
        <v>6144</v>
      </c>
      <c r="L186" s="290">
        <f t="shared" si="31"/>
        <v>1</v>
      </c>
      <c r="M186" s="290">
        <f t="shared" si="31"/>
        <v>7168</v>
      </c>
      <c r="N186" s="290" t="s">
        <v>240</v>
      </c>
      <c r="O186" s="266"/>
      <c r="P186" s="292">
        <f>SIZEOF_IN_MIB(J186:M186, $O185)</f>
        <v>42</v>
      </c>
      <c r="Q186" s="266"/>
      <c r="R186" s="38"/>
      <c r="S186" s="38"/>
      <c r="T186" s="38"/>
      <c r="U186" s="38"/>
      <c r="V186" s="38"/>
      <c r="W186" s="38"/>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c r="AT186" s="38"/>
    </row>
    <row r="187">
      <c r="A187" s="87"/>
      <c r="B187" s="87"/>
      <c r="C187" s="87"/>
      <c r="D187" s="87"/>
      <c r="E187" s="266"/>
      <c r="F187" s="267"/>
      <c r="G187" s="268"/>
      <c r="H187" s="289" t="s">
        <v>244</v>
      </c>
      <c r="I187" s="289" t="s">
        <v>239</v>
      </c>
      <c r="J187" s="290"/>
      <c r="K187" s="195" t="s">
        <v>143</v>
      </c>
      <c r="L187" s="195"/>
      <c r="M187" s="289"/>
      <c r="N187" s="289" t="s">
        <v>240</v>
      </c>
      <c r="O187" s="266"/>
      <c r="P187" s="292"/>
      <c r="Q187" s="266"/>
      <c r="R187" s="38"/>
      <c r="S187" s="38"/>
      <c r="T187" s="38"/>
      <c r="U187" s="38"/>
      <c r="V187" s="38"/>
      <c r="W187" s="38"/>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c r="AT187" s="38"/>
    </row>
    <row r="188">
      <c r="A188" s="87"/>
      <c r="B188" s="87"/>
      <c r="C188" s="87"/>
      <c r="D188" s="87"/>
      <c r="E188" s="266"/>
      <c r="F188" s="278"/>
      <c r="G188" s="279"/>
      <c r="H188" s="195" t="s">
        <v>246</v>
      </c>
      <c r="I188" s="289" t="s">
        <v>239</v>
      </c>
      <c r="J188" s="290"/>
      <c r="K188" s="289">
        <f t="shared" ref="K188:M188" si="32">K186/SHARDING(K187)</f>
        <v>192</v>
      </c>
      <c r="L188" s="289">
        <f t="shared" si="32"/>
        <v>1</v>
      </c>
      <c r="M188" s="289">
        <f t="shared" si="32"/>
        <v>7168</v>
      </c>
      <c r="N188" s="289" t="s">
        <v>240</v>
      </c>
      <c r="O188" s="277"/>
      <c r="P188" s="292">
        <f>SIZEOF_IN_MIB(J188:M188, $O185)</f>
        <v>1.3125</v>
      </c>
      <c r="Q188" s="277"/>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c r="AT188" s="38"/>
    </row>
    <row r="189">
      <c r="A189" s="87"/>
      <c r="B189" s="87"/>
      <c r="C189" s="87"/>
      <c r="D189" s="87"/>
      <c r="E189" s="266"/>
      <c r="F189" s="259" t="s">
        <v>253</v>
      </c>
      <c r="G189" s="260"/>
      <c r="H189" s="289" t="s">
        <v>238</v>
      </c>
      <c r="I189" s="289" t="s">
        <v>239</v>
      </c>
      <c r="J189" s="290"/>
      <c r="K189" s="195"/>
      <c r="L189" s="398" t="s">
        <v>125</v>
      </c>
      <c r="M189" s="195" t="s">
        <v>157</v>
      </c>
      <c r="N189" s="289" t="s">
        <v>240</v>
      </c>
      <c r="O189" s="291" t="str">
        <f>EXTRACT_WEIGHT_DTYPE(PARAMS("attn_proj_dtype"))</f>
        <v>fp8</v>
      </c>
      <c r="P189" s="292"/>
      <c r="Q189" s="291" t="b">
        <v>0</v>
      </c>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c r="AT189" s="38"/>
    </row>
    <row r="190">
      <c r="A190" s="87"/>
      <c r="B190" s="87"/>
      <c r="C190" s="87"/>
      <c r="D190" s="87"/>
      <c r="E190" s="266"/>
      <c r="F190" s="267"/>
      <c r="G190" s="268"/>
      <c r="H190" s="195" t="s">
        <v>242</v>
      </c>
      <c r="I190" s="289" t="s">
        <v>239</v>
      </c>
      <c r="J190" s="290"/>
      <c r="K190" s="289"/>
      <c r="L190" s="289">
        <f t="shared" ref="L190:M190" si="33">PARAMS(L189)</f>
        <v>7168</v>
      </c>
      <c r="M190" s="289">
        <f t="shared" si="33"/>
        <v>576</v>
      </c>
      <c r="N190" s="289" t="s">
        <v>240</v>
      </c>
      <c r="O190" s="266"/>
      <c r="P190" s="292">
        <f>SIZEOF_IN_MIB(J190:M190, $O189)</f>
        <v>3.9375</v>
      </c>
      <c r="Q190" s="266"/>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c r="AT190" s="38"/>
    </row>
    <row r="191">
      <c r="A191" s="87"/>
      <c r="B191" s="87"/>
      <c r="C191" s="87"/>
      <c r="D191" s="87"/>
      <c r="E191" s="266"/>
      <c r="F191" s="267"/>
      <c r="G191" s="268"/>
      <c r="H191" s="289" t="s">
        <v>244</v>
      </c>
      <c r="I191" s="289" t="s">
        <v>239</v>
      </c>
      <c r="J191" s="290"/>
      <c r="K191" s="290"/>
      <c r="L191" s="289"/>
      <c r="M191" s="289"/>
      <c r="N191" s="289" t="s">
        <v>240</v>
      </c>
      <c r="O191" s="266"/>
      <c r="P191" s="292"/>
      <c r="Q191" s="266"/>
    </row>
    <row r="192">
      <c r="A192" s="87"/>
      <c r="B192" s="87"/>
      <c r="C192" s="87"/>
      <c r="D192" s="87"/>
      <c r="E192" s="266"/>
      <c r="F192" s="278"/>
      <c r="G192" s="279"/>
      <c r="H192" s="274" t="s">
        <v>246</v>
      </c>
      <c r="I192" s="274" t="s">
        <v>239</v>
      </c>
      <c r="J192" s="261"/>
      <c r="K192" s="274"/>
      <c r="L192" s="274">
        <f t="shared" ref="L192:M192" si="34">L190/SHARDING(L191)</f>
        <v>7168</v>
      </c>
      <c r="M192" s="274">
        <f t="shared" si="34"/>
        <v>576</v>
      </c>
      <c r="N192" s="274" t="s">
        <v>240</v>
      </c>
      <c r="O192" s="241"/>
      <c r="P192" s="276">
        <f>SIZEOF_IN_MIB(J192:M192, $O189)</f>
        <v>3.9375</v>
      </c>
      <c r="Q192" s="241"/>
    </row>
    <row r="193">
      <c r="A193" s="87"/>
      <c r="B193" s="87"/>
      <c r="C193" s="87"/>
      <c r="D193" s="87"/>
      <c r="E193" s="266"/>
      <c r="F193" s="259" t="s">
        <v>257</v>
      </c>
      <c r="G193" s="260"/>
      <c r="H193" s="271" t="s">
        <v>238</v>
      </c>
      <c r="I193" s="271" t="s">
        <v>239</v>
      </c>
      <c r="J193" s="270"/>
      <c r="K193" s="269" t="s">
        <v>40</v>
      </c>
      <c r="L193" s="269" t="s">
        <v>38</v>
      </c>
      <c r="M193" s="269" t="s">
        <v>157</v>
      </c>
      <c r="N193" s="271" t="s">
        <v>240</v>
      </c>
      <c r="O193" s="399" t="s">
        <v>82</v>
      </c>
      <c r="P193" s="273"/>
      <c r="Q193" s="399" t="b">
        <v>0</v>
      </c>
    </row>
    <row r="194">
      <c r="A194" s="87"/>
      <c r="B194" s="38"/>
      <c r="C194" s="38"/>
      <c r="D194" s="38"/>
      <c r="E194" s="266"/>
      <c r="F194" s="267"/>
      <c r="G194" s="268"/>
      <c r="H194" s="262" t="s">
        <v>242</v>
      </c>
      <c r="I194" s="274" t="s">
        <v>239</v>
      </c>
      <c r="J194" s="261"/>
      <c r="K194" s="274">
        <f t="shared" ref="K194:M194" si="35">PARAMS(K193)</f>
        <v>6144</v>
      </c>
      <c r="L194" s="274">
        <f t="shared" si="35"/>
        <v>1</v>
      </c>
      <c r="M194" s="274">
        <f t="shared" si="35"/>
        <v>576</v>
      </c>
      <c r="N194" s="274" t="s">
        <v>240</v>
      </c>
      <c r="O194" s="275"/>
      <c r="P194" s="276">
        <f>SIZEOF_IN_MIB(K194:M194, $O193)</f>
        <v>6.75</v>
      </c>
      <c r="Q194" s="275"/>
    </row>
    <row r="195">
      <c r="A195" s="38"/>
      <c r="B195" s="38"/>
      <c r="C195" s="38"/>
      <c r="D195" s="38"/>
      <c r="E195" s="266"/>
      <c r="F195" s="267"/>
      <c r="G195" s="268"/>
      <c r="H195" s="271" t="s">
        <v>244</v>
      </c>
      <c r="I195" s="271" t="s">
        <v>239</v>
      </c>
      <c r="J195" s="270"/>
      <c r="K195" s="269" t="s">
        <v>143</v>
      </c>
      <c r="L195" s="269"/>
      <c r="M195" s="271"/>
      <c r="N195" s="271" t="s">
        <v>240</v>
      </c>
      <c r="O195" s="272"/>
      <c r="P195" s="273"/>
      <c r="Q195" s="272"/>
    </row>
    <row r="196">
      <c r="A196" s="87"/>
      <c r="B196" s="87"/>
      <c r="C196" s="87"/>
      <c r="D196" s="87"/>
      <c r="E196" s="266"/>
      <c r="F196" s="278"/>
      <c r="G196" s="279"/>
      <c r="H196" s="274" t="s">
        <v>246</v>
      </c>
      <c r="I196" s="274" t="s">
        <v>239</v>
      </c>
      <c r="J196" s="274"/>
      <c r="K196" s="274">
        <f t="shared" ref="K196:M196" si="36">K194/SHARDING(K195)</f>
        <v>192</v>
      </c>
      <c r="L196" s="274">
        <f t="shared" si="36"/>
        <v>1</v>
      </c>
      <c r="M196" s="274">
        <f t="shared" si="36"/>
        <v>576</v>
      </c>
      <c r="N196" s="274" t="s">
        <v>240</v>
      </c>
      <c r="O196" s="241"/>
      <c r="P196" s="276">
        <f>SIZEOF_IN_MIB(K196:M196, $O193)</f>
        <v>0.2109375</v>
      </c>
      <c r="Q196" s="241"/>
    </row>
    <row r="197">
      <c r="A197" s="87"/>
      <c r="B197" s="87"/>
      <c r="C197" s="87"/>
      <c r="D197" s="87"/>
      <c r="E197" s="266"/>
      <c r="F197" s="400" t="s">
        <v>293</v>
      </c>
      <c r="G197" s="385" t="s">
        <v>45</v>
      </c>
      <c r="H197" s="423"/>
      <c r="I197" s="424"/>
      <c r="J197" s="270"/>
      <c r="K197" s="270"/>
      <c r="L197" s="271"/>
      <c r="M197" s="271"/>
      <c r="N197" s="271"/>
      <c r="O197" s="270"/>
      <c r="P197" s="273"/>
      <c r="Q197" s="305"/>
    </row>
    <row r="198">
      <c r="A198" s="87"/>
      <c r="B198" s="87"/>
      <c r="C198" s="87"/>
      <c r="D198" s="87"/>
      <c r="E198" s="266"/>
      <c r="F198" s="277"/>
      <c r="G198" s="385"/>
      <c r="H198" s="274"/>
      <c r="I198" s="418"/>
      <c r="J198" s="261"/>
      <c r="K198" s="261"/>
      <c r="L198" s="274"/>
      <c r="M198" s="274"/>
      <c r="N198" s="274"/>
      <c r="O198" s="261"/>
      <c r="P198" s="276"/>
      <c r="Q198" s="222"/>
    </row>
    <row r="199">
      <c r="A199" s="87"/>
      <c r="B199" s="87"/>
      <c r="C199" s="87"/>
      <c r="D199" s="87"/>
      <c r="E199" s="266"/>
      <c r="F199" s="384" t="s">
        <v>285</v>
      </c>
      <c r="G199" s="385" t="s">
        <v>286</v>
      </c>
      <c r="H199" s="271" t="str">
        <f>VLOOKUP(O185&amp;","&amp;O189,$T$3:$W$12,4, FALSE)</f>
        <v>fp8</v>
      </c>
      <c r="I199" s="419"/>
      <c r="J199" s="270"/>
      <c r="K199" s="270"/>
      <c r="L199" s="271"/>
      <c r="M199" s="271"/>
      <c r="N199" s="271"/>
      <c r="O199" s="270"/>
      <c r="P199" s="273"/>
      <c r="Q199" s="305"/>
    </row>
    <row r="200">
      <c r="A200" s="87"/>
      <c r="B200" s="87"/>
      <c r="C200" s="87"/>
      <c r="D200" s="87"/>
      <c r="E200" s="266"/>
      <c r="F200" s="266"/>
      <c r="G200" s="381" t="s">
        <v>299</v>
      </c>
      <c r="H200" s="420" t="str">
        <f>CALCULATE_FLOPS(J188:M188,J192:M192,L192,1,H199)</f>
        <v>#N/A</v>
      </c>
      <c r="I200" s="418"/>
      <c r="J200" s="261"/>
      <c r="K200" s="261"/>
      <c r="L200" s="274"/>
      <c r="M200" s="274"/>
      <c r="N200" s="274"/>
      <c r="O200" s="261"/>
      <c r="P200" s="276"/>
      <c r="Q200" s="222"/>
    </row>
    <row r="201">
      <c r="A201" s="87"/>
      <c r="B201" s="87"/>
      <c r="C201" s="87"/>
      <c r="D201" s="87"/>
      <c r="E201" s="266"/>
      <c r="F201" s="277"/>
      <c r="G201" s="388" t="s">
        <v>288</v>
      </c>
      <c r="H201" s="421" t="str">
        <f>COMPUTE_TIME_MS(H200, H199)</f>
        <v>#N/A</v>
      </c>
      <c r="I201" s="390"/>
      <c r="J201" s="391"/>
      <c r="K201" s="391"/>
      <c r="L201" s="392"/>
      <c r="M201" s="392"/>
      <c r="N201" s="392"/>
      <c r="O201" s="391"/>
      <c r="P201" s="393"/>
      <c r="Q201" s="305"/>
    </row>
    <row r="202">
      <c r="A202" s="87"/>
      <c r="B202" s="87"/>
      <c r="C202" s="87"/>
      <c r="D202" s="87"/>
      <c r="E202" s="266"/>
      <c r="F202" s="384" t="s">
        <v>289</v>
      </c>
      <c r="G202" s="381" t="s">
        <v>290</v>
      </c>
      <c r="H202" s="303">
        <f>IF(Q185,0,P188)+IF(Q189,0,P192)+IF(Q193,0,P196)</f>
        <v>5.4609375</v>
      </c>
      <c r="I202" s="261"/>
      <c r="J202" s="261"/>
      <c r="K202" s="261"/>
      <c r="L202" s="274"/>
      <c r="M202" s="274"/>
      <c r="N202" s="274"/>
      <c r="O202" s="261"/>
      <c r="P202" s="276"/>
      <c r="Q202" s="222"/>
    </row>
    <row r="203">
      <c r="A203" s="87"/>
      <c r="B203" s="87"/>
      <c r="C203" s="87"/>
      <c r="D203" s="87"/>
      <c r="E203" s="277"/>
      <c r="F203" s="277"/>
      <c r="G203" s="395" t="s">
        <v>291</v>
      </c>
      <c r="H203" s="430">
        <f>HBM_TIME_MS(H202)</f>
        <v>0.001822606554</v>
      </c>
      <c r="I203" s="391"/>
      <c r="J203" s="391"/>
      <c r="K203" s="391"/>
      <c r="L203" s="392"/>
      <c r="M203" s="392"/>
      <c r="N203" s="392"/>
      <c r="O203" s="391"/>
      <c r="P203" s="393"/>
      <c r="Q203" s="305"/>
    </row>
    <row r="204">
      <c r="A204" s="87"/>
      <c r="B204" s="87"/>
      <c r="C204" s="87"/>
      <c r="D204" s="87"/>
      <c r="E204" s="431" t="s">
        <v>302</v>
      </c>
      <c r="F204" s="400" t="s">
        <v>303</v>
      </c>
      <c r="G204" s="432" t="s">
        <v>259</v>
      </c>
      <c r="H204" s="433" t="s">
        <v>238</v>
      </c>
      <c r="I204" s="261" t="s">
        <v>239</v>
      </c>
      <c r="J204" s="434" t="str">
        <f t="array" ref="J204:M207">J193:M196</f>
        <v/>
      </c>
      <c r="K204" s="262" t="s">
        <v>40</v>
      </c>
      <c r="L204" s="262" t="s">
        <v>38</v>
      </c>
      <c r="M204" s="262" t="s">
        <v>157</v>
      </c>
      <c r="N204" s="274" t="s">
        <v>240</v>
      </c>
      <c r="O204" s="263" t="s">
        <v>63</v>
      </c>
      <c r="P204" s="435"/>
      <c r="Q204" s="436"/>
    </row>
    <row r="205">
      <c r="A205" s="87"/>
      <c r="B205" s="87"/>
      <c r="C205" s="87"/>
      <c r="D205" s="87"/>
      <c r="E205" s="266"/>
      <c r="F205" s="266"/>
      <c r="G205" s="266"/>
      <c r="H205" s="438" t="s">
        <v>242</v>
      </c>
      <c r="I205" s="270" t="s">
        <v>239</v>
      </c>
      <c r="J205" s="439"/>
      <c r="K205" s="270">
        <v>6144.0</v>
      </c>
      <c r="L205" s="271">
        <v>1.0</v>
      </c>
      <c r="M205" s="271">
        <v>576.0</v>
      </c>
      <c r="N205" s="271" t="s">
        <v>240</v>
      </c>
      <c r="O205" s="272"/>
      <c r="P205" s="440">
        <f>SIZEOF_IN_MIB(J205:M205, O204)</f>
        <v>3.375</v>
      </c>
      <c r="Q205" s="272"/>
    </row>
    <row r="206">
      <c r="A206" s="87"/>
      <c r="B206" s="87"/>
      <c r="C206" s="87"/>
      <c r="D206" s="87"/>
      <c r="E206" s="266"/>
      <c r="F206" s="266"/>
      <c r="G206" s="266"/>
      <c r="H206" s="433" t="s">
        <v>260</v>
      </c>
      <c r="I206" s="261" t="s">
        <v>239</v>
      </c>
      <c r="J206" s="434"/>
      <c r="K206" s="434" t="s">
        <v>143</v>
      </c>
      <c r="L206" s="274"/>
      <c r="M206" s="442"/>
      <c r="N206" s="274" t="s">
        <v>240</v>
      </c>
      <c r="O206" s="275"/>
      <c r="P206" s="443"/>
      <c r="Q206" s="275"/>
    </row>
    <row r="207">
      <c r="A207" s="87"/>
      <c r="B207" s="87"/>
      <c r="C207" s="87"/>
      <c r="D207" s="87"/>
      <c r="E207" s="266"/>
      <c r="F207" s="266"/>
      <c r="G207" s="266"/>
      <c r="H207" s="438" t="s">
        <v>261</v>
      </c>
      <c r="I207" s="270" t="s">
        <v>239</v>
      </c>
      <c r="J207" s="439"/>
      <c r="K207" s="271">
        <v>192.0</v>
      </c>
      <c r="L207" s="271">
        <v>1.0</v>
      </c>
      <c r="M207" s="271">
        <v>576.0</v>
      </c>
      <c r="N207" s="271" t="s">
        <v>240</v>
      </c>
      <c r="O207" s="272"/>
      <c r="P207" s="440">
        <f>SIZEOF_IN_MIB(J207:M207, O204)</f>
        <v>0.10546875</v>
      </c>
      <c r="Q207" s="272"/>
    </row>
    <row r="208">
      <c r="A208" s="87"/>
      <c r="B208" s="87"/>
      <c r="C208" s="87"/>
      <c r="D208" s="87"/>
      <c r="E208" s="266"/>
      <c r="F208" s="266"/>
      <c r="G208" s="266"/>
      <c r="H208" s="433" t="s">
        <v>262</v>
      </c>
      <c r="I208" s="261" t="s">
        <v>239</v>
      </c>
      <c r="J208" s="434"/>
      <c r="K208" s="434"/>
      <c r="L208" s="442"/>
      <c r="M208" s="442"/>
      <c r="N208" s="274" t="s">
        <v>240</v>
      </c>
      <c r="O208" s="275"/>
      <c r="P208" s="435"/>
      <c r="Q208" s="275"/>
    </row>
    <row r="209">
      <c r="A209" s="87"/>
      <c r="B209" s="87"/>
      <c r="C209" s="87"/>
      <c r="D209" s="87"/>
      <c r="E209" s="266"/>
      <c r="F209" s="266"/>
      <c r="G209" s="277"/>
      <c r="H209" s="438" t="s">
        <v>261</v>
      </c>
      <c r="I209" s="270" t="s">
        <v>239</v>
      </c>
      <c r="J209" s="439"/>
      <c r="K209" s="271">
        <f t="shared" ref="K209:M209" si="37">K205/SHARDING(K208)</f>
        <v>6144</v>
      </c>
      <c r="L209" s="271">
        <f t="shared" si="37"/>
        <v>1</v>
      </c>
      <c r="M209" s="271">
        <f t="shared" si="37"/>
        <v>576</v>
      </c>
      <c r="N209" s="271" t="s">
        <v>240</v>
      </c>
      <c r="O209" s="280"/>
      <c r="P209" s="440">
        <f>SIZEOF_IN_MIB(J209:M209, O204)</f>
        <v>3.375</v>
      </c>
      <c r="Q209" s="280"/>
    </row>
    <row r="210">
      <c r="A210" s="87"/>
      <c r="B210" s="87"/>
      <c r="C210" s="87"/>
      <c r="D210" s="87"/>
      <c r="E210" s="266"/>
      <c r="F210" s="266"/>
      <c r="G210" s="444" t="s">
        <v>263</v>
      </c>
      <c r="H210" s="445"/>
      <c r="I210" s="371"/>
      <c r="J210" s="371"/>
      <c r="K210" s="371"/>
      <c r="L210" s="446"/>
      <c r="M210" s="446"/>
      <c r="N210" s="446"/>
      <c r="O210" s="371"/>
      <c r="P210" s="447"/>
      <c r="Q210" s="371"/>
    </row>
    <row r="211">
      <c r="A211" s="87"/>
      <c r="B211" s="87"/>
      <c r="C211" s="87"/>
      <c r="D211" s="87"/>
      <c r="E211" s="266"/>
      <c r="F211" s="266"/>
      <c r="G211" s="448" t="s">
        <v>264</v>
      </c>
      <c r="H211" s="449">
        <f>SHARDING(K206)*SHARDING(L206)*SHARDING(M206)</f>
        <v>32</v>
      </c>
      <c r="I211" s="439"/>
      <c r="J211" s="439"/>
      <c r="K211" s="439"/>
      <c r="L211" s="450"/>
      <c r="M211" s="450"/>
      <c r="N211" s="450"/>
      <c r="O211" s="439"/>
      <c r="P211" s="451"/>
      <c r="Q211" s="439"/>
    </row>
    <row r="212">
      <c r="A212" s="87"/>
      <c r="B212" s="87"/>
      <c r="C212" s="87"/>
      <c r="D212" s="87"/>
      <c r="E212" s="266"/>
      <c r="F212" s="266"/>
      <c r="G212" s="448" t="s">
        <v>265</v>
      </c>
      <c r="H212" s="452">
        <f>P207 * (H211-1)</f>
        <v>3.26953125</v>
      </c>
      <c r="I212" s="434"/>
      <c r="J212" s="434"/>
      <c r="K212" s="434"/>
      <c r="L212" s="442"/>
      <c r="M212" s="442"/>
      <c r="N212" s="442"/>
      <c r="O212" s="434"/>
      <c r="P212" s="443"/>
      <c r="Q212" s="434"/>
    </row>
    <row r="213">
      <c r="A213" s="87"/>
      <c r="B213" s="87"/>
      <c r="C213" s="87"/>
      <c r="D213" s="87"/>
      <c r="E213" s="266"/>
      <c r="F213" s="266"/>
      <c r="G213" s="448" t="s">
        <v>266</v>
      </c>
      <c r="H213" s="453">
        <f>H212*H211</f>
        <v>104.625</v>
      </c>
      <c r="I213" s="439"/>
      <c r="J213" s="439"/>
      <c r="K213" s="439"/>
      <c r="L213" s="450"/>
      <c r="M213" s="450"/>
      <c r="N213" s="450"/>
      <c r="O213" s="439"/>
      <c r="P213" s="451"/>
      <c r="Q213" s="439"/>
    </row>
    <row r="214">
      <c r="A214" s="87"/>
      <c r="B214" s="87"/>
      <c r="C214" s="87"/>
      <c r="D214" s="87"/>
      <c r="E214" s="266"/>
      <c r="F214" s="266"/>
      <c r="G214" s="448" t="s">
        <v>267</v>
      </c>
      <c r="H214" s="433" t="str">
        <f>IFS(H211=8,12,
H211=4,4,
H211=2,1,
H211=1,0,
TRUE,NA())</f>
        <v>#N/A</v>
      </c>
      <c r="I214" s="434"/>
      <c r="J214" s="434"/>
      <c r="K214" s="434"/>
      <c r="L214" s="442"/>
      <c r="M214" s="442"/>
      <c r="N214" s="442"/>
      <c r="O214" s="434"/>
      <c r="P214" s="443"/>
      <c r="Q214" s="434"/>
    </row>
    <row r="215">
      <c r="A215" s="87"/>
      <c r="B215" s="87"/>
      <c r="C215" s="87"/>
      <c r="D215" s="87"/>
      <c r="E215" s="266"/>
      <c r="F215" s="266"/>
      <c r="G215" s="454" t="s">
        <v>268</v>
      </c>
      <c r="H215" s="455">
        <v>1.0</v>
      </c>
      <c r="I215" s="439"/>
      <c r="J215" s="439"/>
      <c r="K215" s="439"/>
      <c r="L215" s="450"/>
      <c r="M215" s="450"/>
      <c r="N215" s="450"/>
      <c r="O215" s="439"/>
      <c r="P215" s="451"/>
      <c r="Q215" s="439"/>
    </row>
    <row r="216">
      <c r="A216" s="87"/>
      <c r="B216" s="87"/>
      <c r="C216" s="87"/>
      <c r="D216" s="87"/>
      <c r="E216" s="266"/>
      <c r="F216" s="266"/>
      <c r="G216" s="456" t="s">
        <v>269</v>
      </c>
      <c r="H216" s="457" t="str">
        <f>ALL_GATHER_CHIP2CHIP_TIME_MS2(H213 * H215, H214)</f>
        <v>#N/A</v>
      </c>
      <c r="I216" s="434"/>
      <c r="J216" s="434"/>
      <c r="K216" s="434"/>
      <c r="L216" s="442"/>
      <c r="M216" s="442"/>
      <c r="N216" s="442"/>
      <c r="O216" s="434"/>
      <c r="P216" s="443"/>
      <c r="Q216" s="434"/>
    </row>
    <row r="217">
      <c r="A217" s="87"/>
      <c r="B217" s="87"/>
      <c r="C217" s="87"/>
      <c r="D217" s="87"/>
      <c r="E217" s="266"/>
      <c r="F217" s="266"/>
      <c r="G217" s="454"/>
      <c r="H217" s="458"/>
      <c r="I217" s="439"/>
      <c r="J217" s="439"/>
      <c r="K217" s="439"/>
      <c r="L217" s="450"/>
      <c r="M217" s="450"/>
      <c r="N217" s="450"/>
      <c r="O217" s="439"/>
      <c r="P217" s="451"/>
      <c r="Q217" s="439"/>
    </row>
    <row r="218">
      <c r="A218" s="87"/>
      <c r="B218" s="87"/>
      <c r="C218" s="87"/>
      <c r="D218" s="87"/>
      <c r="E218" s="266"/>
      <c r="F218" s="266"/>
      <c r="G218" s="444" t="s">
        <v>270</v>
      </c>
      <c r="H218" s="445"/>
      <c r="I218" s="371"/>
      <c r="J218" s="371"/>
      <c r="K218" s="371"/>
      <c r="L218" s="446"/>
      <c r="M218" s="446"/>
      <c r="N218" s="446"/>
      <c r="O218" s="371"/>
      <c r="P218" s="447"/>
      <c r="Q218" s="371"/>
    </row>
    <row r="219">
      <c r="A219" s="87"/>
      <c r="B219" s="87"/>
      <c r="C219" s="87"/>
      <c r="D219" s="87"/>
      <c r="E219" s="266"/>
      <c r="F219" s="266"/>
      <c r="G219" s="459" t="s">
        <v>271</v>
      </c>
      <c r="H219" s="460" t="s">
        <v>264</v>
      </c>
      <c r="I219" s="439"/>
      <c r="J219" s="461">
        <f>SHARDING(K206)*SHARDING(L206)*SHARDING(M206)/HW_SPEC("# of TensorCore per Chip")</f>
        <v>16</v>
      </c>
      <c r="K219" s="439"/>
      <c r="L219" s="450"/>
      <c r="M219" s="450"/>
      <c r="N219" s="450"/>
      <c r="O219" s="439"/>
      <c r="P219" s="451"/>
      <c r="Q219" s="439"/>
    </row>
    <row r="220">
      <c r="A220" s="87"/>
      <c r="B220" s="87"/>
      <c r="C220" s="87"/>
      <c r="D220" s="87"/>
      <c r="E220" s="266"/>
      <c r="F220" s="266"/>
      <c r="G220" s="266"/>
      <c r="H220" s="462" t="s">
        <v>265</v>
      </c>
      <c r="I220" s="434"/>
      <c r="J220" s="452">
        <f>P207 * HW_SPEC("# of TensorCore per Chip") * (J219-1)</f>
        <v>3.1640625</v>
      </c>
      <c r="K220" s="434"/>
      <c r="L220" s="442"/>
      <c r="M220" s="442"/>
      <c r="N220" s="442"/>
      <c r="O220" s="434"/>
      <c r="P220" s="443"/>
      <c r="Q220" s="434"/>
    </row>
    <row r="221">
      <c r="A221" s="87"/>
      <c r="B221" s="87"/>
      <c r="C221" s="87"/>
      <c r="D221" s="87"/>
      <c r="E221" s="266"/>
      <c r="F221" s="266"/>
      <c r="G221" s="266"/>
      <c r="H221" s="460" t="s">
        <v>266</v>
      </c>
      <c r="I221" s="439"/>
      <c r="J221" s="453">
        <f>J220*J219</f>
        <v>50.625</v>
      </c>
      <c r="K221" s="439"/>
      <c r="L221" s="450"/>
      <c r="M221" s="450"/>
      <c r="N221" s="450"/>
      <c r="O221" s="439"/>
      <c r="P221" s="451"/>
      <c r="Q221" s="439"/>
    </row>
    <row r="222">
      <c r="A222" s="87"/>
      <c r="B222" s="87"/>
      <c r="C222" s="87"/>
      <c r="D222" s="87"/>
      <c r="E222" s="266"/>
      <c r="F222" s="266"/>
      <c r="G222" s="266"/>
      <c r="H222" s="462" t="s">
        <v>267</v>
      </c>
      <c r="I222" s="434"/>
      <c r="J222" s="463" t="str">
        <f>IFS(J219=8,12,
J219=4,4,
J219=2,1,
J219=1,0,
TRUE,NA())</f>
        <v>#N/A</v>
      </c>
      <c r="K222" s="434"/>
      <c r="L222" s="442"/>
      <c r="M222" s="442"/>
      <c r="N222" s="442"/>
      <c r="O222" s="434"/>
      <c r="P222" s="443"/>
      <c r="Q222" s="434"/>
    </row>
    <row r="223">
      <c r="A223" s="87"/>
      <c r="B223" s="87"/>
      <c r="C223" s="87"/>
      <c r="D223" s="87"/>
      <c r="E223" s="266"/>
      <c r="F223" s="266"/>
      <c r="G223" s="266"/>
      <c r="H223" s="458" t="s">
        <v>268</v>
      </c>
      <c r="I223" s="439"/>
      <c r="J223" s="270">
        <v>2.0</v>
      </c>
      <c r="K223" s="439"/>
      <c r="L223" s="450"/>
      <c r="M223" s="450"/>
      <c r="N223" s="450"/>
      <c r="O223" s="439"/>
      <c r="P223" s="451"/>
      <c r="Q223" s="439"/>
    </row>
    <row r="224">
      <c r="A224" s="87"/>
      <c r="B224" s="87"/>
      <c r="C224" s="87"/>
      <c r="D224" s="87"/>
      <c r="E224" s="266"/>
      <c r="F224" s="266"/>
      <c r="G224" s="277"/>
      <c r="H224" s="462" t="s">
        <v>269</v>
      </c>
      <c r="I224" s="434"/>
      <c r="J224" s="464" t="str">
        <f>ALL_GATHER_CHIP2CHIP_TIME_MS2(J221 * J223, J222)</f>
        <v>#N/A</v>
      </c>
      <c r="K224" s="434"/>
      <c r="L224" s="442"/>
      <c r="M224" s="442"/>
      <c r="N224" s="442"/>
      <c r="O224" s="434"/>
      <c r="P224" s="443"/>
      <c r="Q224" s="434"/>
    </row>
    <row r="225">
      <c r="A225" s="87"/>
      <c r="B225" s="87"/>
      <c r="C225" s="87"/>
      <c r="D225" s="87"/>
      <c r="E225" s="266"/>
      <c r="F225" s="266"/>
      <c r="G225" s="459" t="s">
        <v>272</v>
      </c>
      <c r="H225" s="460" t="s">
        <v>264</v>
      </c>
      <c r="I225" s="439"/>
      <c r="J225" s="465">
        <f>HW_SPEC("# of TensorCore per Chip")</f>
        <v>2</v>
      </c>
      <c r="K225" s="439"/>
      <c r="L225" s="450"/>
      <c r="M225" s="450"/>
      <c r="N225" s="450"/>
      <c r="O225" s="439"/>
      <c r="P225" s="451"/>
      <c r="Q225" s="439"/>
    </row>
    <row r="226">
      <c r="A226" s="87"/>
      <c r="B226" s="87"/>
      <c r="C226" s="87"/>
      <c r="D226" s="87"/>
      <c r="E226" s="266"/>
      <c r="F226" s="266"/>
      <c r="G226" s="266"/>
      <c r="H226" s="462" t="s">
        <v>265</v>
      </c>
      <c r="I226" s="434"/>
      <c r="J226" s="452">
        <f>P207*J219 * (J225-1)</f>
        <v>1.6875</v>
      </c>
      <c r="K226" s="434"/>
      <c r="L226" s="442"/>
      <c r="M226" s="442"/>
      <c r="N226" s="442"/>
      <c r="O226" s="434"/>
      <c r="P226" s="443"/>
      <c r="Q226" s="434"/>
    </row>
    <row r="227">
      <c r="A227" s="87"/>
      <c r="B227" s="87"/>
      <c r="C227" s="87"/>
      <c r="D227" s="87"/>
      <c r="E227" s="266"/>
      <c r="F227" s="266"/>
      <c r="G227" s="266"/>
      <c r="H227" s="460" t="s">
        <v>266</v>
      </c>
      <c r="I227" s="439"/>
      <c r="J227" s="453">
        <f>J226*J225</f>
        <v>3.375</v>
      </c>
      <c r="K227" s="439"/>
      <c r="L227" s="450"/>
      <c r="M227" s="450"/>
      <c r="N227" s="450"/>
      <c r="O227" s="439"/>
      <c r="P227" s="451"/>
      <c r="Q227" s="439"/>
    </row>
    <row r="228">
      <c r="A228" s="87"/>
      <c r="B228" s="87"/>
      <c r="C228" s="87"/>
      <c r="D228" s="87"/>
      <c r="E228" s="266"/>
      <c r="F228" s="266"/>
      <c r="G228" s="266"/>
      <c r="H228" s="462" t="s">
        <v>269</v>
      </c>
      <c r="I228" s="434"/>
      <c r="J228" s="466">
        <f>ALL_GATHER_CORE2CORE_TIME_MS(J227)</f>
        <v>0.002746582031</v>
      </c>
      <c r="K228" s="434"/>
      <c r="L228" s="442"/>
      <c r="M228" s="442"/>
      <c r="N228" s="442"/>
      <c r="O228" s="434"/>
      <c r="P228" s="443"/>
      <c r="Q228" s="434"/>
    </row>
    <row r="229">
      <c r="A229" s="87"/>
      <c r="B229" s="87"/>
      <c r="C229" s="87"/>
      <c r="D229" s="87"/>
      <c r="E229" s="266"/>
      <c r="F229" s="266"/>
      <c r="G229" s="277"/>
      <c r="H229" s="467" t="s">
        <v>304</v>
      </c>
      <c r="I229" s="439"/>
      <c r="J229" s="468">
        <f>J228/J219</f>
        <v>0.000171661377</v>
      </c>
      <c r="K229" s="439"/>
      <c r="L229" s="450"/>
      <c r="M229" s="450"/>
      <c r="N229" s="450"/>
      <c r="O229" s="439"/>
      <c r="P229" s="451"/>
      <c r="Q229" s="439"/>
    </row>
    <row r="230">
      <c r="A230" s="87"/>
      <c r="B230" s="87"/>
      <c r="C230" s="87"/>
      <c r="D230" s="87"/>
      <c r="E230" s="266"/>
      <c r="F230" s="266"/>
      <c r="G230" s="456" t="s">
        <v>274</v>
      </c>
      <c r="H230" s="469" t="str">
        <f>J224+J229</f>
        <v>#N/A</v>
      </c>
      <c r="I230" s="434"/>
      <c r="J230" s="470"/>
      <c r="K230" s="434"/>
      <c r="L230" s="442"/>
      <c r="M230" s="442"/>
      <c r="N230" s="442"/>
      <c r="O230" s="434"/>
      <c r="P230" s="443"/>
      <c r="Q230" s="434"/>
    </row>
    <row r="231">
      <c r="A231" s="87"/>
      <c r="B231" s="87"/>
      <c r="C231" s="87"/>
      <c r="D231" s="87"/>
      <c r="E231" s="266"/>
      <c r="F231" s="266"/>
      <c r="G231" s="454"/>
      <c r="H231" s="471"/>
      <c r="I231" s="439"/>
      <c r="J231" s="472"/>
      <c r="K231" s="439"/>
      <c r="L231" s="450"/>
      <c r="M231" s="450"/>
      <c r="N231" s="450"/>
      <c r="O231" s="439"/>
      <c r="P231" s="451"/>
      <c r="Q231" s="439"/>
    </row>
    <row r="232">
      <c r="A232" s="87"/>
      <c r="B232" s="87"/>
      <c r="C232" s="87"/>
      <c r="D232" s="87"/>
      <c r="E232" s="266"/>
      <c r="F232" s="266"/>
      <c r="G232" s="473" t="s">
        <v>280</v>
      </c>
      <c r="H232" s="370" t="s">
        <v>281</v>
      </c>
      <c r="I232" s="371"/>
      <c r="J232" s="371"/>
      <c r="K232" s="371"/>
      <c r="L232" s="446"/>
      <c r="M232" s="446"/>
      <c r="N232" s="446"/>
      <c r="O232" s="371"/>
      <c r="P232" s="447"/>
      <c r="Q232" s="371"/>
    </row>
    <row r="233">
      <c r="A233" s="87"/>
      <c r="B233" s="87"/>
      <c r="C233" s="87"/>
      <c r="D233" s="87"/>
      <c r="E233" s="266"/>
      <c r="F233" s="266"/>
      <c r="G233" s="473" t="s">
        <v>298</v>
      </c>
      <c r="H233" s="474">
        <f>IFS(H232=G210,H216,
H232=G218,H230 ,
TRUE,0)</f>
        <v>0</v>
      </c>
      <c r="I233" s="371"/>
      <c r="J233" s="371"/>
      <c r="K233" s="371"/>
      <c r="L233" s="446"/>
      <c r="M233" s="446"/>
      <c r="N233" s="446"/>
      <c r="O233" s="371"/>
      <c r="P233" s="475"/>
      <c r="Q233" s="371"/>
    </row>
    <row r="234">
      <c r="A234" s="87"/>
      <c r="B234" s="87"/>
      <c r="C234" s="87"/>
      <c r="D234" s="87"/>
      <c r="E234" s="258" t="s">
        <v>305</v>
      </c>
      <c r="F234" s="282" t="s">
        <v>249</v>
      </c>
      <c r="G234" s="260"/>
      <c r="H234" s="290" t="s">
        <v>238</v>
      </c>
      <c r="I234" s="290" t="s">
        <v>239</v>
      </c>
      <c r="J234" s="195" t="s">
        <v>40</v>
      </c>
      <c r="K234" s="195" t="s">
        <v>38</v>
      </c>
      <c r="L234" s="195" t="s">
        <v>154</v>
      </c>
      <c r="M234" s="398" t="s">
        <v>145</v>
      </c>
      <c r="N234" s="290" t="s">
        <v>240</v>
      </c>
      <c r="O234" s="291" t="str">
        <f>PARAMS("attn_kv_k_dtype")</f>
        <v>bf16</v>
      </c>
      <c r="P234" s="292"/>
      <c r="Q234" s="291" t="b">
        <v>0</v>
      </c>
    </row>
    <row r="235">
      <c r="A235" s="87"/>
      <c r="B235" s="87"/>
      <c r="C235" s="87"/>
      <c r="D235" s="87"/>
      <c r="E235" s="266"/>
      <c r="F235" s="267"/>
      <c r="G235" s="268"/>
      <c r="H235" s="195" t="s">
        <v>242</v>
      </c>
      <c r="I235" s="290" t="s">
        <v>239</v>
      </c>
      <c r="J235" s="289">
        <f t="shared" ref="J235:M235" si="38">PARAMS(J234)</f>
        <v>6144</v>
      </c>
      <c r="K235" s="290">
        <f t="shared" si="38"/>
        <v>1</v>
      </c>
      <c r="L235" s="290">
        <f t="shared" si="38"/>
        <v>128</v>
      </c>
      <c r="M235" s="290">
        <f t="shared" si="38"/>
        <v>512</v>
      </c>
      <c r="N235" s="290" t="s">
        <v>240</v>
      </c>
      <c r="O235" s="266"/>
      <c r="P235" s="292">
        <f>SIZEOF_IN_MIB(J235:M235, $O234)</f>
        <v>768</v>
      </c>
      <c r="Q235" s="266"/>
    </row>
    <row r="236">
      <c r="A236" s="87"/>
      <c r="B236" s="87"/>
      <c r="C236" s="87"/>
      <c r="D236" s="87"/>
      <c r="E236" s="266"/>
      <c r="F236" s="267"/>
      <c r="G236" s="268"/>
      <c r="H236" s="289" t="s">
        <v>244</v>
      </c>
      <c r="I236" s="289" t="s">
        <v>239</v>
      </c>
      <c r="J236" s="195" t="s">
        <v>143</v>
      </c>
      <c r="K236" s="195"/>
      <c r="L236" s="195"/>
      <c r="M236" s="289"/>
      <c r="N236" s="289" t="s">
        <v>240</v>
      </c>
      <c r="O236" s="266"/>
      <c r="P236" s="292"/>
      <c r="Q236" s="266"/>
    </row>
    <row r="237">
      <c r="A237" s="87"/>
      <c r="B237" s="87"/>
      <c r="C237" s="87"/>
      <c r="D237" s="87"/>
      <c r="E237" s="266"/>
      <c r="F237" s="278"/>
      <c r="G237" s="279"/>
      <c r="H237" s="195" t="s">
        <v>246</v>
      </c>
      <c r="I237" s="289" t="s">
        <v>239</v>
      </c>
      <c r="J237" s="289">
        <f t="shared" ref="J237:M237" si="39">J235/SHARDING(J236)</f>
        <v>192</v>
      </c>
      <c r="K237" s="289">
        <f t="shared" si="39"/>
        <v>1</v>
      </c>
      <c r="L237" s="289">
        <f t="shared" si="39"/>
        <v>128</v>
      </c>
      <c r="M237" s="289">
        <f t="shared" si="39"/>
        <v>512</v>
      </c>
      <c r="N237" s="289" t="s">
        <v>240</v>
      </c>
      <c r="O237" s="277"/>
      <c r="P237" s="292">
        <f>SIZEOF_IN_MIB(J237:M237, $O234)</f>
        <v>24</v>
      </c>
      <c r="Q237" s="277"/>
    </row>
    <row r="238">
      <c r="A238" s="87"/>
      <c r="B238" s="87"/>
      <c r="C238" s="87"/>
      <c r="D238" s="87"/>
      <c r="E238" s="266"/>
      <c r="F238" s="259" t="s">
        <v>253</v>
      </c>
      <c r="G238" s="260"/>
      <c r="H238" s="289" t="s">
        <v>238</v>
      </c>
      <c r="I238" s="289" t="s">
        <v>239</v>
      </c>
      <c r="J238" s="290"/>
      <c r="K238" s="195" t="s">
        <v>40</v>
      </c>
      <c r="L238" s="195" t="s">
        <v>42</v>
      </c>
      <c r="M238" s="398" t="s">
        <v>145</v>
      </c>
      <c r="N238" s="289" t="s">
        <v>240</v>
      </c>
      <c r="O238" s="291" t="str">
        <f>PARAMS("kv_dtype")</f>
        <v>fp8</v>
      </c>
      <c r="P238" s="292"/>
      <c r="Q238" s="291" t="b">
        <v>0</v>
      </c>
    </row>
    <row r="239">
      <c r="E239" s="266"/>
      <c r="F239" s="267"/>
      <c r="G239" s="268"/>
      <c r="H239" s="195" t="s">
        <v>242</v>
      </c>
      <c r="I239" s="289" t="s">
        <v>239</v>
      </c>
      <c r="J239" s="290"/>
      <c r="K239" s="289">
        <f t="shared" ref="K239:M239" si="40">PARAMS(K238)</f>
        <v>6144</v>
      </c>
      <c r="L239" s="289">
        <f t="shared" si="40"/>
        <v>9216</v>
      </c>
      <c r="M239" s="289">
        <f t="shared" si="40"/>
        <v>512</v>
      </c>
      <c r="N239" s="289" t="s">
        <v>240</v>
      </c>
      <c r="O239" s="266"/>
      <c r="P239" s="292">
        <f>SIZEOF_IN_MIB(J239:M239, $O238)</f>
        <v>27648</v>
      </c>
      <c r="Q239" s="266"/>
    </row>
    <row r="240">
      <c r="E240" s="266"/>
      <c r="F240" s="267"/>
      <c r="G240" s="268"/>
      <c r="H240" s="289" t="s">
        <v>244</v>
      </c>
      <c r="I240" s="289" t="s">
        <v>239</v>
      </c>
      <c r="J240" s="290"/>
      <c r="K240" s="195" t="s">
        <v>143</v>
      </c>
      <c r="L240" s="289"/>
      <c r="M240" s="289"/>
      <c r="N240" s="289" t="s">
        <v>240</v>
      </c>
      <c r="O240" s="266"/>
      <c r="P240" s="292"/>
      <c r="Q240" s="266"/>
    </row>
    <row r="241">
      <c r="E241" s="266"/>
      <c r="F241" s="278"/>
      <c r="G241" s="279"/>
      <c r="H241" s="274" t="s">
        <v>246</v>
      </c>
      <c r="I241" s="274" t="s">
        <v>239</v>
      </c>
      <c r="J241" s="261"/>
      <c r="K241" s="274">
        <f t="shared" ref="K241:M241" si="41">K239/SHARDING(K240)</f>
        <v>192</v>
      </c>
      <c r="L241" s="274">
        <f t="shared" si="41"/>
        <v>9216</v>
      </c>
      <c r="M241" s="274">
        <f t="shared" si="41"/>
        <v>512</v>
      </c>
      <c r="N241" s="274" t="s">
        <v>240</v>
      </c>
      <c r="O241" s="241"/>
      <c r="P241" s="276">
        <f>SIZEOF_IN_MIB(J241:M241, $O238)</f>
        <v>864</v>
      </c>
      <c r="Q241" s="241"/>
    </row>
    <row r="242">
      <c r="E242" s="266"/>
      <c r="F242" s="259" t="s">
        <v>257</v>
      </c>
      <c r="G242" s="260"/>
      <c r="H242" s="271" t="s">
        <v>238</v>
      </c>
      <c r="I242" s="271" t="s">
        <v>239</v>
      </c>
      <c r="J242" s="269" t="s">
        <v>40</v>
      </c>
      <c r="K242" s="269" t="s">
        <v>38</v>
      </c>
      <c r="L242" s="269" t="s">
        <v>42</v>
      </c>
      <c r="M242" s="269" t="s">
        <v>154</v>
      </c>
      <c r="N242" s="271" t="s">
        <v>240</v>
      </c>
      <c r="O242" s="399" t="s">
        <v>82</v>
      </c>
      <c r="P242" s="273"/>
      <c r="Q242" s="399" t="b">
        <v>1</v>
      </c>
    </row>
    <row r="243">
      <c r="E243" s="266"/>
      <c r="F243" s="267"/>
      <c r="G243" s="268"/>
      <c r="H243" s="262" t="s">
        <v>242</v>
      </c>
      <c r="I243" s="274" t="s">
        <v>239</v>
      </c>
      <c r="J243" s="274">
        <f t="shared" ref="J243:M243" si="42">PARAMS(J242)</f>
        <v>6144</v>
      </c>
      <c r="K243" s="274">
        <f t="shared" si="42"/>
        <v>1</v>
      </c>
      <c r="L243" s="274">
        <f t="shared" si="42"/>
        <v>9216</v>
      </c>
      <c r="M243" s="274">
        <f t="shared" si="42"/>
        <v>128</v>
      </c>
      <c r="N243" s="274" t="s">
        <v>240</v>
      </c>
      <c r="O243" s="275"/>
      <c r="P243" s="276">
        <f>SIZEOF_IN_MIB(J243:M243, $O242)</f>
        <v>13824</v>
      </c>
      <c r="Q243" s="275"/>
    </row>
    <row r="244">
      <c r="E244" s="266"/>
      <c r="F244" s="267"/>
      <c r="G244" s="268"/>
      <c r="H244" s="271" t="s">
        <v>244</v>
      </c>
      <c r="I244" s="271" t="s">
        <v>239</v>
      </c>
      <c r="J244" s="269" t="s">
        <v>143</v>
      </c>
      <c r="K244" s="269"/>
      <c r="L244" s="269"/>
      <c r="M244" s="271"/>
      <c r="N244" s="271" t="s">
        <v>240</v>
      </c>
      <c r="O244" s="272"/>
      <c r="P244" s="273"/>
      <c r="Q244" s="272"/>
    </row>
    <row r="245">
      <c r="E245" s="266"/>
      <c r="F245" s="278"/>
      <c r="G245" s="279"/>
      <c r="H245" s="274" t="s">
        <v>246</v>
      </c>
      <c r="I245" s="274" t="s">
        <v>239</v>
      </c>
      <c r="J245" s="274">
        <f t="shared" ref="J245:M245" si="43">J243/SHARDING(J244)</f>
        <v>192</v>
      </c>
      <c r="K245" s="274">
        <f t="shared" si="43"/>
        <v>1</v>
      </c>
      <c r="L245" s="274">
        <f t="shared" si="43"/>
        <v>9216</v>
      </c>
      <c r="M245" s="274">
        <f t="shared" si="43"/>
        <v>128</v>
      </c>
      <c r="N245" s="274" t="s">
        <v>240</v>
      </c>
      <c r="O245" s="241"/>
      <c r="P245" s="276">
        <f>SIZEOF_IN_MIB(J245:M245, $O242)</f>
        <v>432</v>
      </c>
      <c r="Q245" s="241"/>
    </row>
    <row r="246">
      <c r="E246" s="266"/>
      <c r="F246" s="400" t="s">
        <v>293</v>
      </c>
      <c r="G246" s="385" t="s">
        <v>45</v>
      </c>
      <c r="H246" s="476" t="s">
        <v>306</v>
      </c>
      <c r="I246" s="270"/>
      <c r="J246" s="270"/>
      <c r="K246" s="270"/>
      <c r="L246" s="271"/>
      <c r="M246" s="271"/>
      <c r="N246" s="271"/>
      <c r="O246" s="477"/>
      <c r="P246" s="273"/>
      <c r="Q246" s="477"/>
    </row>
    <row r="247">
      <c r="E247" s="266"/>
      <c r="F247" s="277"/>
      <c r="G247" s="385"/>
      <c r="H247" s="274"/>
      <c r="I247" s="418"/>
      <c r="J247" s="261"/>
      <c r="K247" s="261"/>
      <c r="L247" s="274"/>
      <c r="M247" s="274"/>
      <c r="N247" s="274"/>
      <c r="O247" s="261"/>
      <c r="P247" s="276"/>
      <c r="Q247" s="222"/>
    </row>
    <row r="248">
      <c r="E248" s="266"/>
      <c r="F248" s="384" t="s">
        <v>285</v>
      </c>
      <c r="G248" s="385" t="s">
        <v>286</v>
      </c>
      <c r="H248" s="271" t="str">
        <f>VLOOKUP(O234&amp;","&amp;O238,$T$3:$W$12,4, FALSE)</f>
        <v>bf16</v>
      </c>
      <c r="I248" s="419"/>
      <c r="J248" s="270"/>
      <c r="K248" s="270"/>
      <c r="L248" s="271"/>
      <c r="M248" s="271"/>
      <c r="N248" s="271"/>
      <c r="O248" s="270"/>
      <c r="P248" s="273"/>
      <c r="Q248" s="305"/>
    </row>
    <row r="249">
      <c r="E249" s="266"/>
      <c r="F249" s="266"/>
      <c r="G249" s="381" t="s">
        <v>299</v>
      </c>
      <c r="H249" s="420" t="str">
        <f>CALCULATE_FLOPS(J237:M237,J241:M241,M241,K241,H248)</f>
        <v>#N/A</v>
      </c>
      <c r="I249" s="418"/>
      <c r="J249" s="261"/>
      <c r="K249" s="261"/>
      <c r="L249" s="274"/>
      <c r="M249" s="274"/>
      <c r="N249" s="274"/>
      <c r="O249" s="261"/>
      <c r="P249" s="276"/>
      <c r="Q249" s="222"/>
    </row>
    <row r="250">
      <c r="E250" s="266"/>
      <c r="F250" s="277"/>
      <c r="G250" s="388" t="s">
        <v>288</v>
      </c>
      <c r="H250" s="389" t="str">
        <f>COMPUTE_TIME_MS(H249, H248)</f>
        <v>#N/A</v>
      </c>
      <c r="I250" s="390"/>
      <c r="J250" s="391"/>
      <c r="K250" s="391"/>
      <c r="L250" s="392"/>
      <c r="M250" s="392"/>
      <c r="N250" s="392"/>
      <c r="O250" s="391"/>
      <c r="P250" s="393"/>
      <c r="Q250" s="305"/>
    </row>
    <row r="251">
      <c r="E251" s="266"/>
      <c r="F251" s="384" t="s">
        <v>289</v>
      </c>
      <c r="G251" s="381" t="s">
        <v>290</v>
      </c>
      <c r="H251" s="303">
        <f>IF(Q234,0,P237)+IF(Q238,0,P241)+IF(Q242,0,P245)</f>
        <v>888</v>
      </c>
      <c r="I251" s="261"/>
      <c r="J251" s="261"/>
      <c r="K251" s="261"/>
      <c r="L251" s="274"/>
      <c r="M251" s="274"/>
      <c r="N251" s="274"/>
      <c r="O251" s="261"/>
      <c r="P251" s="276"/>
      <c r="Q251" s="222"/>
    </row>
    <row r="252">
      <c r="E252" s="277"/>
      <c r="F252" s="277"/>
      <c r="G252" s="395" t="s">
        <v>291</v>
      </c>
      <c r="H252" s="430">
        <f>HBM_TIME_MS(H251)</f>
        <v>0.2963730349</v>
      </c>
      <c r="I252" s="391"/>
      <c r="J252" s="391"/>
      <c r="K252" s="391"/>
      <c r="L252" s="392"/>
      <c r="M252" s="392"/>
      <c r="N252" s="392"/>
      <c r="O252" s="391"/>
      <c r="P252" s="393"/>
      <c r="Q252" s="305"/>
    </row>
    <row r="253">
      <c r="E253" s="258" t="s">
        <v>307</v>
      </c>
      <c r="F253" s="282" t="s">
        <v>249</v>
      </c>
      <c r="G253" s="260"/>
      <c r="H253" s="290" t="s">
        <v>238</v>
      </c>
      <c r="I253" s="290" t="s">
        <v>239</v>
      </c>
      <c r="J253" s="195" t="s">
        <v>40</v>
      </c>
      <c r="K253" s="195" t="s">
        <v>38</v>
      </c>
      <c r="L253" s="195" t="s">
        <v>154</v>
      </c>
      <c r="M253" s="398" t="s">
        <v>151</v>
      </c>
      <c r="N253" s="290" t="s">
        <v>240</v>
      </c>
      <c r="O253" s="291" t="str">
        <f>PARAMS("attn_kv_k_dtype")</f>
        <v>bf16</v>
      </c>
      <c r="P253" s="292"/>
      <c r="Q253" s="291" t="b">
        <v>0</v>
      </c>
    </row>
    <row r="254">
      <c r="E254" s="266"/>
      <c r="F254" s="267"/>
      <c r="G254" s="268"/>
      <c r="H254" s="195" t="s">
        <v>242</v>
      </c>
      <c r="I254" s="290" t="s">
        <v>239</v>
      </c>
      <c r="J254" s="289">
        <f t="shared" ref="J254:M254" si="44">PARAMS(J253)</f>
        <v>6144</v>
      </c>
      <c r="K254" s="290">
        <f t="shared" si="44"/>
        <v>1</v>
      </c>
      <c r="L254" s="290">
        <f t="shared" si="44"/>
        <v>128</v>
      </c>
      <c r="M254" s="290">
        <f t="shared" si="44"/>
        <v>64</v>
      </c>
      <c r="N254" s="290" t="s">
        <v>240</v>
      </c>
      <c r="O254" s="266"/>
      <c r="P254" s="292">
        <f>SIZEOF_IN_MIB(J254:M254, $O253)</f>
        <v>96</v>
      </c>
      <c r="Q254" s="266"/>
    </row>
    <row r="255">
      <c r="E255" s="266"/>
      <c r="F255" s="267"/>
      <c r="G255" s="268"/>
      <c r="H255" s="289" t="s">
        <v>244</v>
      </c>
      <c r="I255" s="289" t="s">
        <v>239</v>
      </c>
      <c r="J255" s="195" t="s">
        <v>143</v>
      </c>
      <c r="K255" s="195"/>
      <c r="L255" s="195"/>
      <c r="M255" s="289"/>
      <c r="N255" s="289" t="s">
        <v>240</v>
      </c>
      <c r="O255" s="266"/>
      <c r="P255" s="292"/>
      <c r="Q255" s="266"/>
    </row>
    <row r="256">
      <c r="E256" s="266"/>
      <c r="F256" s="278"/>
      <c r="G256" s="279"/>
      <c r="H256" s="195" t="s">
        <v>246</v>
      </c>
      <c r="I256" s="289" t="s">
        <v>239</v>
      </c>
      <c r="J256" s="289">
        <f t="shared" ref="J256:M256" si="45">J254/SHARDING(J255)</f>
        <v>192</v>
      </c>
      <c r="K256" s="289">
        <f t="shared" si="45"/>
        <v>1</v>
      </c>
      <c r="L256" s="289">
        <f t="shared" si="45"/>
        <v>128</v>
      </c>
      <c r="M256" s="289">
        <f t="shared" si="45"/>
        <v>64</v>
      </c>
      <c r="N256" s="289" t="s">
        <v>240</v>
      </c>
      <c r="O256" s="277"/>
      <c r="P256" s="292">
        <f>SIZEOF_IN_MIB(J256:M256, $O253)</f>
        <v>3</v>
      </c>
      <c r="Q256" s="277"/>
    </row>
    <row r="257">
      <c r="E257" s="266"/>
      <c r="F257" s="259" t="s">
        <v>253</v>
      </c>
      <c r="G257" s="260"/>
      <c r="H257" s="289" t="s">
        <v>238</v>
      </c>
      <c r="I257" s="289" t="s">
        <v>239</v>
      </c>
      <c r="J257" s="290"/>
      <c r="K257" s="195" t="s">
        <v>40</v>
      </c>
      <c r="L257" s="195" t="s">
        <v>42</v>
      </c>
      <c r="M257" s="398" t="s">
        <v>151</v>
      </c>
      <c r="N257" s="289" t="s">
        <v>240</v>
      </c>
      <c r="O257" s="291" t="str">
        <f>PARAMS("kv_dtype")</f>
        <v>fp8</v>
      </c>
      <c r="P257" s="292"/>
      <c r="Q257" s="291" t="b">
        <v>0</v>
      </c>
    </row>
    <row r="258">
      <c r="E258" s="266"/>
      <c r="F258" s="267"/>
      <c r="G258" s="268"/>
      <c r="H258" s="195" t="s">
        <v>242</v>
      </c>
      <c r="I258" s="289" t="s">
        <v>239</v>
      </c>
      <c r="J258" s="290"/>
      <c r="K258" s="289">
        <f t="shared" ref="K258:M258" si="46">PARAMS(K257)</f>
        <v>6144</v>
      </c>
      <c r="L258" s="289">
        <f t="shared" si="46"/>
        <v>9216</v>
      </c>
      <c r="M258" s="289">
        <f t="shared" si="46"/>
        <v>64</v>
      </c>
      <c r="N258" s="289" t="s">
        <v>240</v>
      </c>
      <c r="O258" s="266"/>
      <c r="P258" s="292">
        <f>SIZEOF_IN_MIB(J258:M258, $O257)</f>
        <v>3456</v>
      </c>
      <c r="Q258" s="266"/>
    </row>
    <row r="259">
      <c r="E259" s="266"/>
      <c r="F259" s="267"/>
      <c r="G259" s="268"/>
      <c r="H259" s="289" t="s">
        <v>244</v>
      </c>
      <c r="I259" s="289" t="s">
        <v>239</v>
      </c>
      <c r="J259" s="290"/>
      <c r="K259" s="195" t="s">
        <v>143</v>
      </c>
      <c r="L259" s="289"/>
      <c r="M259" s="289"/>
      <c r="N259" s="289" t="s">
        <v>240</v>
      </c>
      <c r="O259" s="266"/>
      <c r="P259" s="292"/>
      <c r="Q259" s="266"/>
    </row>
    <row r="260">
      <c r="E260" s="266"/>
      <c r="F260" s="278"/>
      <c r="G260" s="279"/>
      <c r="H260" s="274" t="s">
        <v>246</v>
      </c>
      <c r="I260" s="274" t="s">
        <v>239</v>
      </c>
      <c r="J260" s="261"/>
      <c r="K260" s="274">
        <f t="shared" ref="K260:M260" si="47">K258/SHARDING(K259)</f>
        <v>192</v>
      </c>
      <c r="L260" s="274">
        <f t="shared" si="47"/>
        <v>9216</v>
      </c>
      <c r="M260" s="274">
        <f t="shared" si="47"/>
        <v>64</v>
      </c>
      <c r="N260" s="274" t="s">
        <v>240</v>
      </c>
      <c r="O260" s="241"/>
      <c r="P260" s="276">
        <f>SIZEOF_IN_MIB(J260:M260, $O257)</f>
        <v>108</v>
      </c>
      <c r="Q260" s="241"/>
    </row>
    <row r="261">
      <c r="E261" s="266"/>
      <c r="F261" s="259" t="s">
        <v>257</v>
      </c>
      <c r="G261" s="260"/>
      <c r="H261" s="271" t="s">
        <v>238</v>
      </c>
      <c r="I261" s="271" t="s">
        <v>239</v>
      </c>
      <c r="J261" s="269" t="s">
        <v>40</v>
      </c>
      <c r="K261" s="269" t="s">
        <v>38</v>
      </c>
      <c r="L261" s="269" t="s">
        <v>42</v>
      </c>
      <c r="M261" s="269" t="s">
        <v>154</v>
      </c>
      <c r="N261" s="271" t="s">
        <v>240</v>
      </c>
      <c r="O261" s="478" t="s">
        <v>82</v>
      </c>
      <c r="P261" s="273"/>
      <c r="Q261" s="399" t="b">
        <v>1</v>
      </c>
    </row>
    <row r="262">
      <c r="E262" s="266"/>
      <c r="F262" s="267"/>
      <c r="G262" s="268"/>
      <c r="H262" s="262" t="s">
        <v>242</v>
      </c>
      <c r="I262" s="274" t="s">
        <v>239</v>
      </c>
      <c r="J262" s="274">
        <f t="shared" ref="J262:M262" si="48">PARAMS(J261)</f>
        <v>6144</v>
      </c>
      <c r="K262" s="274">
        <f t="shared" si="48"/>
        <v>1</v>
      </c>
      <c r="L262" s="274">
        <f t="shared" si="48"/>
        <v>9216</v>
      </c>
      <c r="M262" s="274">
        <f t="shared" si="48"/>
        <v>128</v>
      </c>
      <c r="N262" s="274" t="s">
        <v>240</v>
      </c>
      <c r="O262" s="275"/>
      <c r="P262" s="276">
        <f>SIZEOF_IN_MIB(J262:M262, $O261)</f>
        <v>13824</v>
      </c>
      <c r="Q262" s="275"/>
    </row>
    <row r="263">
      <c r="E263" s="266"/>
      <c r="F263" s="267"/>
      <c r="G263" s="268"/>
      <c r="H263" s="271" t="s">
        <v>244</v>
      </c>
      <c r="I263" s="271" t="s">
        <v>239</v>
      </c>
      <c r="J263" s="269" t="s">
        <v>143</v>
      </c>
      <c r="K263" s="269"/>
      <c r="L263" s="269"/>
      <c r="M263" s="271"/>
      <c r="N263" s="271" t="s">
        <v>240</v>
      </c>
      <c r="O263" s="272"/>
      <c r="P263" s="273"/>
      <c r="Q263" s="272"/>
    </row>
    <row r="264">
      <c r="E264" s="266"/>
      <c r="F264" s="278"/>
      <c r="G264" s="279"/>
      <c r="H264" s="274" t="s">
        <v>246</v>
      </c>
      <c r="I264" s="274" t="s">
        <v>239</v>
      </c>
      <c r="J264" s="274">
        <f t="shared" ref="J264:M264" si="49">J262/SHARDING(J263)</f>
        <v>192</v>
      </c>
      <c r="K264" s="274">
        <f t="shared" si="49"/>
        <v>1</v>
      </c>
      <c r="L264" s="274">
        <f t="shared" si="49"/>
        <v>9216</v>
      </c>
      <c r="M264" s="274">
        <f t="shared" si="49"/>
        <v>128</v>
      </c>
      <c r="N264" s="274" t="s">
        <v>240</v>
      </c>
      <c r="O264" s="241"/>
      <c r="P264" s="276">
        <f>SIZEOF_IN_MIB(J264:M264, $O261)</f>
        <v>432</v>
      </c>
      <c r="Q264" s="241"/>
    </row>
    <row r="265">
      <c r="E265" s="266"/>
      <c r="F265" s="400" t="s">
        <v>293</v>
      </c>
      <c r="G265" s="385" t="s">
        <v>45</v>
      </c>
      <c r="H265" s="423"/>
      <c r="I265" s="424"/>
      <c r="J265" s="270"/>
      <c r="K265" s="270"/>
      <c r="L265" s="271"/>
      <c r="M265" s="271"/>
      <c r="N265" s="271"/>
      <c r="O265" s="270"/>
      <c r="P265" s="273"/>
      <c r="Q265" s="305"/>
    </row>
    <row r="266">
      <c r="E266" s="266"/>
      <c r="F266" s="277"/>
      <c r="G266" s="385"/>
      <c r="H266" s="274"/>
      <c r="I266" s="418"/>
      <c r="J266" s="261"/>
      <c r="K266" s="261"/>
      <c r="L266" s="274"/>
      <c r="M266" s="274"/>
      <c r="N266" s="274"/>
      <c r="O266" s="261"/>
      <c r="P266" s="276"/>
      <c r="Q266" s="222"/>
    </row>
    <row r="267">
      <c r="E267" s="266"/>
      <c r="F267" s="384" t="s">
        <v>285</v>
      </c>
      <c r="G267" s="385" t="s">
        <v>286</v>
      </c>
      <c r="H267" s="271" t="str">
        <f>VLOOKUP(O253&amp;","&amp;O257,$T$3:$W$12,4, FALSE)</f>
        <v>bf16</v>
      </c>
      <c r="I267" s="419"/>
      <c r="J267" s="270"/>
      <c r="K267" s="270"/>
      <c r="L267" s="271"/>
      <c r="M267" s="271"/>
      <c r="N267" s="271"/>
      <c r="O267" s="270"/>
      <c r="P267" s="273"/>
      <c r="Q267" s="305"/>
    </row>
    <row r="268">
      <c r="E268" s="266"/>
      <c r="F268" s="266"/>
      <c r="G268" s="381" t="s">
        <v>299</v>
      </c>
      <c r="H268" s="420" t="str">
        <f>CALCULATE_FLOPS(J256:M256,J260:M260,M260,K260,H267)</f>
        <v>#N/A</v>
      </c>
      <c r="I268" s="418"/>
      <c r="J268" s="261"/>
      <c r="K268" s="261"/>
      <c r="L268" s="274"/>
      <c r="M268" s="274"/>
      <c r="N268" s="274"/>
      <c r="O268" s="261"/>
      <c r="P268" s="276"/>
      <c r="Q268" s="222"/>
    </row>
    <row r="269">
      <c r="E269" s="266"/>
      <c r="F269" s="277"/>
      <c r="G269" s="388" t="s">
        <v>288</v>
      </c>
      <c r="H269" s="421" t="str">
        <f>COMPUTE_TIME_MS(H268, H267)</f>
        <v>#N/A</v>
      </c>
      <c r="I269" s="390"/>
      <c r="J269" s="391"/>
      <c r="K269" s="391"/>
      <c r="L269" s="392"/>
      <c r="M269" s="392"/>
      <c r="N269" s="392"/>
      <c r="O269" s="391"/>
      <c r="P269" s="393"/>
      <c r="Q269" s="305"/>
    </row>
    <row r="270">
      <c r="E270" s="266"/>
      <c r="F270" s="384" t="s">
        <v>289</v>
      </c>
      <c r="G270" s="381" t="s">
        <v>290</v>
      </c>
      <c r="H270" s="303">
        <f>IF(Q253,0,P256)+IF(Q257,0,P260)+IF(Q261,0,P264)</f>
        <v>111</v>
      </c>
      <c r="I270" s="261"/>
      <c r="J270" s="261"/>
      <c r="K270" s="261"/>
      <c r="L270" s="274"/>
      <c r="M270" s="274"/>
      <c r="N270" s="274"/>
      <c r="O270" s="261"/>
      <c r="P270" s="276"/>
      <c r="Q270" s="222"/>
    </row>
    <row r="271">
      <c r="E271" s="277"/>
      <c r="F271" s="277"/>
      <c r="G271" s="395" t="s">
        <v>291</v>
      </c>
      <c r="H271" s="430">
        <f>HBM_TIME_MS(H270)</f>
        <v>0.03704662936</v>
      </c>
      <c r="I271" s="391"/>
      <c r="J271" s="391"/>
      <c r="K271" s="391"/>
      <c r="L271" s="392"/>
      <c r="M271" s="392"/>
      <c r="N271" s="392"/>
      <c r="O271" s="391"/>
      <c r="P271" s="393"/>
      <c r="Q271" s="305"/>
    </row>
    <row r="272">
      <c r="E272" s="258" t="s">
        <v>308</v>
      </c>
      <c r="F272" s="282" t="s">
        <v>249</v>
      </c>
      <c r="G272" s="260"/>
      <c r="H272" s="290" t="s">
        <v>238</v>
      </c>
      <c r="I272" s="290" t="s">
        <v>239</v>
      </c>
      <c r="J272" s="195" t="s">
        <v>40</v>
      </c>
      <c r="K272" s="195" t="s">
        <v>38</v>
      </c>
      <c r="L272" s="398" t="s">
        <v>42</v>
      </c>
      <c r="M272" s="195" t="s">
        <v>154</v>
      </c>
      <c r="N272" s="290" t="s">
        <v>240</v>
      </c>
      <c r="O272" s="291" t="str">
        <f>PARAMS("attn_av_a_dtype")</f>
        <v>bf16</v>
      </c>
      <c r="P272" s="292"/>
      <c r="Q272" s="291" t="b">
        <v>1</v>
      </c>
    </row>
    <row r="273">
      <c r="E273" s="266"/>
      <c r="F273" s="267"/>
      <c r="G273" s="268"/>
      <c r="H273" s="195" t="s">
        <v>242</v>
      </c>
      <c r="I273" s="290" t="s">
        <v>239</v>
      </c>
      <c r="J273" s="289">
        <f t="shared" ref="J273:M273" si="50">PARAMS(J272)</f>
        <v>6144</v>
      </c>
      <c r="K273" s="290">
        <f t="shared" si="50"/>
        <v>1</v>
      </c>
      <c r="L273" s="290">
        <f t="shared" si="50"/>
        <v>9216</v>
      </c>
      <c r="M273" s="290">
        <f t="shared" si="50"/>
        <v>128</v>
      </c>
      <c r="N273" s="290" t="s">
        <v>240</v>
      </c>
      <c r="O273" s="266"/>
      <c r="P273" s="292">
        <f>SIZEOF_IN_MIB(J273:M273, $O272)</f>
        <v>13824</v>
      </c>
      <c r="Q273" s="266"/>
    </row>
    <row r="274">
      <c r="E274" s="266"/>
      <c r="F274" s="267"/>
      <c r="G274" s="268"/>
      <c r="H274" s="289" t="s">
        <v>244</v>
      </c>
      <c r="I274" s="289" t="s">
        <v>239</v>
      </c>
      <c r="J274" s="195" t="s">
        <v>143</v>
      </c>
      <c r="K274" s="195"/>
      <c r="L274" s="195"/>
      <c r="M274" s="289"/>
      <c r="N274" s="289" t="s">
        <v>240</v>
      </c>
      <c r="O274" s="266"/>
      <c r="P274" s="292"/>
      <c r="Q274" s="266"/>
    </row>
    <row r="275">
      <c r="E275" s="266"/>
      <c r="F275" s="278"/>
      <c r="G275" s="279"/>
      <c r="H275" s="195" t="s">
        <v>246</v>
      </c>
      <c r="I275" s="289" t="s">
        <v>239</v>
      </c>
      <c r="J275" s="289">
        <f t="shared" ref="J275:M275" si="51">J273/SHARDING(J274)</f>
        <v>192</v>
      </c>
      <c r="K275" s="289">
        <f t="shared" si="51"/>
        <v>1</v>
      </c>
      <c r="L275" s="289">
        <f t="shared" si="51"/>
        <v>9216</v>
      </c>
      <c r="M275" s="289">
        <f t="shared" si="51"/>
        <v>128</v>
      </c>
      <c r="N275" s="289" t="s">
        <v>240</v>
      </c>
      <c r="O275" s="277"/>
      <c r="P275" s="292">
        <f>SIZEOF_IN_MIB(J275:M275, $O272)</f>
        <v>432</v>
      </c>
      <c r="Q275" s="277"/>
    </row>
    <row r="276">
      <c r="E276" s="266"/>
      <c r="F276" s="259" t="s">
        <v>253</v>
      </c>
      <c r="G276" s="260"/>
      <c r="H276" s="289" t="s">
        <v>238</v>
      </c>
      <c r="I276" s="289" t="s">
        <v>239</v>
      </c>
      <c r="J276" s="195" t="s">
        <v>40</v>
      </c>
      <c r="K276" s="195"/>
      <c r="L276" s="398" t="s">
        <v>42</v>
      </c>
      <c r="M276" s="195" t="s">
        <v>145</v>
      </c>
      <c r="N276" s="289" t="s">
        <v>240</v>
      </c>
      <c r="O276" s="291" t="str">
        <f>PARAMS("kv_dtype")</f>
        <v>fp8</v>
      </c>
      <c r="P276" s="292"/>
      <c r="Q276" s="291" t="b">
        <v>1</v>
      </c>
    </row>
    <row r="277">
      <c r="E277" s="266"/>
      <c r="F277" s="267"/>
      <c r="G277" s="268"/>
      <c r="H277" s="195" t="s">
        <v>242</v>
      </c>
      <c r="I277" s="289" t="s">
        <v>239</v>
      </c>
      <c r="J277" s="289">
        <f>PARAMS(J276)</f>
        <v>6144</v>
      </c>
      <c r="K277" s="289"/>
      <c r="L277" s="289">
        <f t="shared" ref="L277:M277" si="52">PARAMS(L276)</f>
        <v>9216</v>
      </c>
      <c r="M277" s="289">
        <f t="shared" si="52"/>
        <v>512</v>
      </c>
      <c r="N277" s="289" t="s">
        <v>240</v>
      </c>
      <c r="O277" s="266"/>
      <c r="P277" s="292">
        <f>SIZEOF_IN_MIB(J277:M277, $O276)</f>
        <v>27648</v>
      </c>
      <c r="Q277" s="266"/>
    </row>
    <row r="278">
      <c r="E278" s="266"/>
      <c r="F278" s="267"/>
      <c r="G278" s="268"/>
      <c r="H278" s="289" t="s">
        <v>244</v>
      </c>
      <c r="I278" s="289" t="s">
        <v>239</v>
      </c>
      <c r="J278" s="195" t="s">
        <v>143</v>
      </c>
      <c r="K278" s="290"/>
      <c r="L278" s="289"/>
      <c r="M278" s="289"/>
      <c r="N278" s="289" t="s">
        <v>240</v>
      </c>
      <c r="O278" s="266"/>
      <c r="P278" s="292"/>
      <c r="Q278" s="266"/>
    </row>
    <row r="279">
      <c r="E279" s="266"/>
      <c r="F279" s="278"/>
      <c r="G279" s="279"/>
      <c r="H279" s="274" t="s">
        <v>246</v>
      </c>
      <c r="I279" s="274" t="s">
        <v>239</v>
      </c>
      <c r="J279" s="274">
        <f>J277/SHARDING(J278)</f>
        <v>192</v>
      </c>
      <c r="K279" s="274"/>
      <c r="L279" s="274">
        <f t="shared" ref="L279:M279" si="53">L277/SHARDING(L278)</f>
        <v>9216</v>
      </c>
      <c r="M279" s="274">
        <f t="shared" si="53"/>
        <v>512</v>
      </c>
      <c r="N279" s="274" t="s">
        <v>240</v>
      </c>
      <c r="O279" s="241"/>
      <c r="P279" s="276">
        <f>SIZEOF_IN_MIB(J279:M279, $O276)</f>
        <v>864</v>
      </c>
      <c r="Q279" s="241"/>
    </row>
    <row r="280">
      <c r="E280" s="266"/>
      <c r="F280" s="259" t="s">
        <v>257</v>
      </c>
      <c r="G280" s="260"/>
      <c r="H280" s="271" t="s">
        <v>238</v>
      </c>
      <c r="I280" s="271" t="s">
        <v>239</v>
      </c>
      <c r="J280" s="269" t="s">
        <v>40</v>
      </c>
      <c r="K280" s="269" t="s">
        <v>38</v>
      </c>
      <c r="L280" s="269" t="s">
        <v>154</v>
      </c>
      <c r="M280" s="269" t="s">
        <v>145</v>
      </c>
      <c r="N280" s="271" t="s">
        <v>240</v>
      </c>
      <c r="O280" s="478" t="s">
        <v>82</v>
      </c>
      <c r="P280" s="273"/>
      <c r="Q280" s="399" t="b">
        <v>0</v>
      </c>
    </row>
    <row r="281">
      <c r="E281" s="266"/>
      <c r="F281" s="267"/>
      <c r="G281" s="268"/>
      <c r="H281" s="262" t="s">
        <v>242</v>
      </c>
      <c r="I281" s="274" t="s">
        <v>239</v>
      </c>
      <c r="J281" s="274">
        <f t="shared" ref="J281:M281" si="54">PARAMS(J280)</f>
        <v>6144</v>
      </c>
      <c r="K281" s="274">
        <f t="shared" si="54"/>
        <v>1</v>
      </c>
      <c r="L281" s="274">
        <f t="shared" si="54"/>
        <v>128</v>
      </c>
      <c r="M281" s="274">
        <f t="shared" si="54"/>
        <v>512</v>
      </c>
      <c r="N281" s="274" t="s">
        <v>240</v>
      </c>
      <c r="O281" s="275"/>
      <c r="P281" s="276">
        <f>SIZEOF_IN_MIB(J281:M281, $O280)</f>
        <v>768</v>
      </c>
      <c r="Q281" s="275"/>
    </row>
    <row r="282">
      <c r="E282" s="266"/>
      <c r="F282" s="267"/>
      <c r="G282" s="268"/>
      <c r="H282" s="271" t="s">
        <v>244</v>
      </c>
      <c r="I282" s="271" t="s">
        <v>239</v>
      </c>
      <c r="J282" s="269" t="s">
        <v>143</v>
      </c>
      <c r="K282" s="269"/>
      <c r="L282" s="269"/>
      <c r="M282" s="271"/>
      <c r="N282" s="271" t="s">
        <v>240</v>
      </c>
      <c r="O282" s="272"/>
      <c r="P282" s="273"/>
      <c r="Q282" s="272"/>
    </row>
    <row r="283">
      <c r="E283" s="266"/>
      <c r="F283" s="278"/>
      <c r="G283" s="279"/>
      <c r="H283" s="274" t="s">
        <v>246</v>
      </c>
      <c r="I283" s="274" t="s">
        <v>239</v>
      </c>
      <c r="J283" s="274">
        <f t="shared" ref="J283:M283" si="55">J281/SHARDING(J282)</f>
        <v>192</v>
      </c>
      <c r="K283" s="274">
        <f t="shared" si="55"/>
        <v>1</v>
      </c>
      <c r="L283" s="274">
        <f t="shared" si="55"/>
        <v>128</v>
      </c>
      <c r="M283" s="274">
        <f t="shared" si="55"/>
        <v>512</v>
      </c>
      <c r="N283" s="274" t="s">
        <v>240</v>
      </c>
      <c r="O283" s="241"/>
      <c r="P283" s="276">
        <f>SIZEOF_IN_MIB(J283:M283, $O280)</f>
        <v>24</v>
      </c>
      <c r="Q283" s="241"/>
    </row>
    <row r="284">
      <c r="E284" s="266"/>
      <c r="F284" s="400" t="s">
        <v>293</v>
      </c>
      <c r="G284" s="385" t="s">
        <v>45</v>
      </c>
      <c r="H284" s="423"/>
      <c r="I284" s="424"/>
      <c r="J284" s="270"/>
      <c r="K284" s="270"/>
      <c r="L284" s="271"/>
      <c r="M284" s="271"/>
      <c r="N284" s="271"/>
      <c r="O284" s="270"/>
      <c r="P284" s="273"/>
      <c r="Q284" s="305"/>
    </row>
    <row r="285">
      <c r="E285" s="266"/>
      <c r="F285" s="277"/>
      <c r="G285" s="385"/>
      <c r="H285" s="274"/>
      <c r="I285" s="418"/>
      <c r="J285" s="261"/>
      <c r="K285" s="261"/>
      <c r="L285" s="274"/>
      <c r="M285" s="274"/>
      <c r="N285" s="274"/>
      <c r="O285" s="261"/>
      <c r="P285" s="276"/>
      <c r="Q285" s="222"/>
    </row>
    <row r="286">
      <c r="E286" s="266"/>
      <c r="F286" s="384" t="s">
        <v>285</v>
      </c>
      <c r="G286" s="385" t="s">
        <v>286</v>
      </c>
      <c r="H286" s="271" t="str">
        <f>VLOOKUP(O272&amp;","&amp;O276,$T$3:$W$12,4, FALSE)</f>
        <v>bf16</v>
      </c>
      <c r="I286" s="419"/>
      <c r="J286" s="270"/>
      <c r="K286" s="270"/>
      <c r="L286" s="271"/>
      <c r="M286" s="271"/>
      <c r="N286" s="271"/>
      <c r="O286" s="270"/>
      <c r="P286" s="273"/>
      <c r="Q286" s="305"/>
    </row>
    <row r="287">
      <c r="E287" s="266"/>
      <c r="F287" s="266"/>
      <c r="G287" s="381" t="s">
        <v>299</v>
      </c>
      <c r="H287" s="420" t="str">
        <f>CALCULATE_FLOPS(J275:M275,J279:M279,L279,J279,H286)</f>
        <v>#N/A</v>
      </c>
      <c r="I287" s="418"/>
      <c r="J287" s="261"/>
      <c r="K287" s="261"/>
      <c r="L287" s="274"/>
      <c r="M287" s="274"/>
      <c r="N287" s="274"/>
      <c r="O287" s="261"/>
      <c r="P287" s="276"/>
      <c r="Q287" s="222"/>
    </row>
    <row r="288">
      <c r="E288" s="266"/>
      <c r="F288" s="277"/>
      <c r="G288" s="388" t="s">
        <v>288</v>
      </c>
      <c r="H288" s="421" t="str">
        <f>COMPUTE_TIME_MS(H287, H286)</f>
        <v>#N/A</v>
      </c>
      <c r="I288" s="390"/>
      <c r="J288" s="391"/>
      <c r="K288" s="391"/>
      <c r="L288" s="392"/>
      <c r="M288" s="392"/>
      <c r="N288" s="392"/>
      <c r="O288" s="391"/>
      <c r="P288" s="393"/>
      <c r="Q288" s="305"/>
    </row>
    <row r="289">
      <c r="E289" s="266"/>
      <c r="F289" s="384" t="s">
        <v>289</v>
      </c>
      <c r="G289" s="381" t="s">
        <v>290</v>
      </c>
      <c r="H289" s="303">
        <f>IF(Q272,0,P275)+IF(Q276,0,P279)+IF(Q280,0,P283)</f>
        <v>24</v>
      </c>
      <c r="I289" s="261"/>
      <c r="J289" s="261"/>
      <c r="K289" s="261"/>
      <c r="L289" s="274"/>
      <c r="M289" s="274"/>
      <c r="N289" s="274"/>
      <c r="O289" s="261"/>
      <c r="P289" s="276"/>
      <c r="Q289" s="222"/>
    </row>
    <row r="290">
      <c r="E290" s="277"/>
      <c r="F290" s="277"/>
      <c r="G290" s="395" t="s">
        <v>291</v>
      </c>
      <c r="H290" s="479">
        <f>HBM_TIME_MS(H289)</f>
        <v>0.008010082023</v>
      </c>
      <c r="I290" s="391"/>
      <c r="J290" s="391"/>
      <c r="K290" s="391"/>
      <c r="L290" s="392"/>
      <c r="M290" s="392"/>
      <c r="N290" s="392"/>
      <c r="O290" s="391"/>
      <c r="P290" s="393"/>
      <c r="Q290" s="305"/>
    </row>
    <row r="291">
      <c r="E291" s="258" t="s">
        <v>309</v>
      </c>
      <c r="F291" s="282" t="s">
        <v>249</v>
      </c>
      <c r="G291" s="260"/>
      <c r="H291" s="261" t="s">
        <v>238</v>
      </c>
      <c r="I291" s="261" t="s">
        <v>239</v>
      </c>
      <c r="J291" s="262" t="s">
        <v>40</v>
      </c>
      <c r="K291" s="262" t="s">
        <v>38</v>
      </c>
      <c r="L291" s="262" t="s">
        <v>154</v>
      </c>
      <c r="M291" s="425" t="s">
        <v>145</v>
      </c>
      <c r="N291" s="261" t="s">
        <v>240</v>
      </c>
      <c r="O291" s="263" t="str">
        <f>EXTRACT_ACTIVATION_DTYPE(PARAMS("attn_proj_dtype"))</f>
        <v>fp8</v>
      </c>
      <c r="P291" s="276"/>
      <c r="Q291" s="263" t="b">
        <v>0</v>
      </c>
    </row>
    <row r="292">
      <c r="E292" s="266"/>
      <c r="F292" s="267"/>
      <c r="G292" s="268"/>
      <c r="H292" s="269" t="s">
        <v>242</v>
      </c>
      <c r="I292" s="270" t="s">
        <v>239</v>
      </c>
      <c r="J292" s="271">
        <f t="shared" ref="J292:M292" si="56">PARAMS(J291)</f>
        <v>6144</v>
      </c>
      <c r="K292" s="270">
        <f t="shared" si="56"/>
        <v>1</v>
      </c>
      <c r="L292" s="270">
        <f t="shared" si="56"/>
        <v>128</v>
      </c>
      <c r="M292" s="270">
        <f t="shared" si="56"/>
        <v>512</v>
      </c>
      <c r="N292" s="270" t="s">
        <v>240</v>
      </c>
      <c r="O292" s="272"/>
      <c r="P292" s="273">
        <f>SIZEOF_IN_MIB(J292:M292, $O291)</f>
        <v>384</v>
      </c>
      <c r="Q292" s="272"/>
    </row>
    <row r="293">
      <c r="E293" s="266"/>
      <c r="F293" s="267"/>
      <c r="G293" s="268"/>
      <c r="H293" s="274" t="s">
        <v>244</v>
      </c>
      <c r="I293" s="274" t="s">
        <v>239</v>
      </c>
      <c r="J293" s="262" t="s">
        <v>143</v>
      </c>
      <c r="K293" s="262"/>
      <c r="L293" s="262"/>
      <c r="M293" s="274"/>
      <c r="N293" s="274" t="s">
        <v>240</v>
      </c>
      <c r="O293" s="275"/>
      <c r="P293" s="276"/>
      <c r="Q293" s="275"/>
    </row>
    <row r="294">
      <c r="E294" s="266"/>
      <c r="F294" s="278"/>
      <c r="G294" s="279"/>
      <c r="H294" s="269" t="s">
        <v>246</v>
      </c>
      <c r="I294" s="271" t="s">
        <v>239</v>
      </c>
      <c r="J294" s="271">
        <f t="shared" ref="J294:M294" si="57">J292/SHARDING(J293)</f>
        <v>192</v>
      </c>
      <c r="K294" s="271">
        <f t="shared" si="57"/>
        <v>1</v>
      </c>
      <c r="L294" s="271">
        <f t="shared" si="57"/>
        <v>128</v>
      </c>
      <c r="M294" s="271">
        <f t="shared" si="57"/>
        <v>512</v>
      </c>
      <c r="N294" s="271" t="s">
        <v>240</v>
      </c>
      <c r="O294" s="280"/>
      <c r="P294" s="273">
        <f>SIZEOF_IN_MIB(J294:M294, $O291)</f>
        <v>12</v>
      </c>
      <c r="Q294" s="280"/>
    </row>
    <row r="295">
      <c r="E295" s="266"/>
      <c r="F295" s="259" t="s">
        <v>253</v>
      </c>
      <c r="G295" s="260"/>
      <c r="H295" s="274" t="s">
        <v>238</v>
      </c>
      <c r="I295" s="274" t="s">
        <v>239</v>
      </c>
      <c r="J295" s="261"/>
      <c r="K295" s="262" t="s">
        <v>154</v>
      </c>
      <c r="L295" s="262" t="s">
        <v>148</v>
      </c>
      <c r="M295" s="425" t="s">
        <v>145</v>
      </c>
      <c r="N295" s="274" t="s">
        <v>240</v>
      </c>
      <c r="O295" s="263" t="str">
        <f>EXTRACT_WEIGHT_DTYPE(PARAMS("attn_proj_dtype"))</f>
        <v>fp8</v>
      </c>
      <c r="P295" s="276"/>
      <c r="Q295" s="263" t="b">
        <v>0</v>
      </c>
    </row>
    <row r="296">
      <c r="E296" s="266"/>
      <c r="F296" s="267"/>
      <c r="G296" s="268"/>
      <c r="H296" s="269" t="s">
        <v>242</v>
      </c>
      <c r="I296" s="271" t="s">
        <v>239</v>
      </c>
      <c r="J296" s="270"/>
      <c r="K296" s="271">
        <f t="shared" ref="K296:M296" si="58">PARAMS(K295)</f>
        <v>128</v>
      </c>
      <c r="L296" s="271">
        <f t="shared" si="58"/>
        <v>128</v>
      </c>
      <c r="M296" s="271">
        <f t="shared" si="58"/>
        <v>512</v>
      </c>
      <c r="N296" s="271" t="s">
        <v>240</v>
      </c>
      <c r="O296" s="272"/>
      <c r="P296" s="273">
        <f>SIZEOF_IN_MIB(J296:M296, $O295)</f>
        <v>8</v>
      </c>
      <c r="Q296" s="272"/>
    </row>
    <row r="297">
      <c r="E297" s="266"/>
      <c r="F297" s="267"/>
      <c r="G297" s="268"/>
      <c r="H297" s="274" t="s">
        <v>244</v>
      </c>
      <c r="I297" s="274" t="s">
        <v>239</v>
      </c>
      <c r="J297" s="261"/>
      <c r="K297" s="261"/>
      <c r="L297" s="274"/>
      <c r="M297" s="274"/>
      <c r="N297" s="274" t="s">
        <v>240</v>
      </c>
      <c r="O297" s="275"/>
      <c r="P297" s="276"/>
      <c r="Q297" s="275"/>
    </row>
    <row r="298">
      <c r="E298" s="266"/>
      <c r="F298" s="278"/>
      <c r="G298" s="279"/>
      <c r="H298" s="271" t="s">
        <v>246</v>
      </c>
      <c r="I298" s="271" t="s">
        <v>239</v>
      </c>
      <c r="J298" s="270"/>
      <c r="K298" s="271">
        <f t="shared" ref="K298:M298" si="59">K296/SHARDING(K297)</f>
        <v>128</v>
      </c>
      <c r="L298" s="271">
        <f t="shared" si="59"/>
        <v>128</v>
      </c>
      <c r="M298" s="271">
        <f t="shared" si="59"/>
        <v>512</v>
      </c>
      <c r="N298" s="271" t="s">
        <v>240</v>
      </c>
      <c r="O298" s="280"/>
      <c r="P298" s="273">
        <f>SIZEOF_IN_MIB(J298:M298, $O295)</f>
        <v>8</v>
      </c>
      <c r="Q298" s="280"/>
    </row>
    <row r="299">
      <c r="E299" s="266"/>
      <c r="F299" s="259" t="s">
        <v>257</v>
      </c>
      <c r="G299" s="260"/>
      <c r="H299" s="274" t="s">
        <v>238</v>
      </c>
      <c r="I299" s="274" t="s">
        <v>239</v>
      </c>
      <c r="J299" s="262" t="s">
        <v>40</v>
      </c>
      <c r="K299" s="262" t="s">
        <v>38</v>
      </c>
      <c r="L299" s="262" t="s">
        <v>154</v>
      </c>
      <c r="M299" s="262" t="s">
        <v>148</v>
      </c>
      <c r="N299" s="274" t="s">
        <v>240</v>
      </c>
      <c r="O299" s="263" t="s">
        <v>82</v>
      </c>
      <c r="P299" s="276"/>
      <c r="Q299" s="263" t="b">
        <v>0</v>
      </c>
    </row>
    <row r="300">
      <c r="E300" s="266"/>
      <c r="F300" s="267"/>
      <c r="G300" s="268"/>
      <c r="H300" s="269" t="s">
        <v>242</v>
      </c>
      <c r="I300" s="271" t="s">
        <v>239</v>
      </c>
      <c r="J300" s="271">
        <f t="shared" ref="J300:M300" si="60">PARAMS(J299)</f>
        <v>6144</v>
      </c>
      <c r="K300" s="271">
        <f t="shared" si="60"/>
        <v>1</v>
      </c>
      <c r="L300" s="271">
        <f t="shared" si="60"/>
        <v>128</v>
      </c>
      <c r="M300" s="271">
        <f t="shared" si="60"/>
        <v>128</v>
      </c>
      <c r="N300" s="271" t="s">
        <v>240</v>
      </c>
      <c r="O300" s="272"/>
      <c r="P300" s="273">
        <f>SIZEOF_IN_MIB(J300:M300, $O299)</f>
        <v>192</v>
      </c>
      <c r="Q300" s="272"/>
    </row>
    <row r="301">
      <c r="E301" s="266"/>
      <c r="F301" s="267"/>
      <c r="G301" s="268"/>
      <c r="H301" s="274" t="s">
        <v>244</v>
      </c>
      <c r="I301" s="274" t="s">
        <v>239</v>
      </c>
      <c r="J301" s="262" t="s">
        <v>143</v>
      </c>
      <c r="K301" s="262"/>
      <c r="L301" s="262"/>
      <c r="M301" s="274"/>
      <c r="N301" s="274" t="s">
        <v>240</v>
      </c>
      <c r="O301" s="275"/>
      <c r="P301" s="276"/>
      <c r="Q301" s="275"/>
    </row>
    <row r="302">
      <c r="E302" s="266"/>
      <c r="F302" s="278"/>
      <c r="G302" s="279"/>
      <c r="H302" s="271" t="s">
        <v>246</v>
      </c>
      <c r="I302" s="271" t="s">
        <v>239</v>
      </c>
      <c r="J302" s="271">
        <f t="shared" ref="J302:M302" si="61">J300/SHARDING(J301)</f>
        <v>192</v>
      </c>
      <c r="K302" s="271">
        <f t="shared" si="61"/>
        <v>1</v>
      </c>
      <c r="L302" s="271">
        <f t="shared" si="61"/>
        <v>128</v>
      </c>
      <c r="M302" s="271">
        <f t="shared" si="61"/>
        <v>128</v>
      </c>
      <c r="N302" s="271" t="s">
        <v>240</v>
      </c>
      <c r="O302" s="280"/>
      <c r="P302" s="273">
        <f>SIZEOF_IN_MIB(J302:M302, $O299)</f>
        <v>6</v>
      </c>
      <c r="Q302" s="280"/>
    </row>
    <row r="303">
      <c r="E303" s="266"/>
      <c r="F303" s="400" t="s">
        <v>293</v>
      </c>
      <c r="G303" s="385" t="s">
        <v>45</v>
      </c>
      <c r="H303" s="480"/>
      <c r="I303" s="481"/>
      <c r="J303" s="261"/>
      <c r="K303" s="261"/>
      <c r="L303" s="274"/>
      <c r="M303" s="274"/>
      <c r="N303" s="274"/>
      <c r="O303" s="261"/>
      <c r="P303" s="276"/>
      <c r="Q303" s="222"/>
    </row>
    <row r="304">
      <c r="E304" s="266"/>
      <c r="F304" s="277"/>
      <c r="G304" s="385"/>
      <c r="H304" s="271"/>
      <c r="I304" s="419"/>
      <c r="J304" s="270"/>
      <c r="K304" s="270"/>
      <c r="L304" s="271"/>
      <c r="M304" s="271"/>
      <c r="N304" s="271"/>
      <c r="O304" s="270"/>
      <c r="P304" s="273"/>
      <c r="Q304" s="305"/>
    </row>
    <row r="305">
      <c r="E305" s="266"/>
      <c r="F305" s="384" t="s">
        <v>285</v>
      </c>
      <c r="G305" s="385" t="s">
        <v>286</v>
      </c>
      <c r="H305" s="274" t="str">
        <f>VLOOKUP(O291&amp;","&amp;O295,$T$3:$W$12,4, FALSE)</f>
        <v>fp8</v>
      </c>
      <c r="I305" s="418"/>
      <c r="J305" s="261"/>
      <c r="K305" s="261"/>
      <c r="L305" s="274"/>
      <c r="M305" s="274"/>
      <c r="N305" s="274"/>
      <c r="O305" s="261"/>
      <c r="P305" s="276"/>
      <c r="Q305" s="222"/>
    </row>
    <row r="306">
      <c r="E306" s="266"/>
      <c r="F306" s="266"/>
      <c r="G306" s="381" t="s">
        <v>299</v>
      </c>
      <c r="H306" s="482" t="str">
        <f>CALCULATE_FLOPS(J294:M294,J298:M298,M298,K298,H305)</f>
        <v>#N/A</v>
      </c>
      <c r="I306" s="419"/>
      <c r="J306" s="270"/>
      <c r="K306" s="270"/>
      <c r="L306" s="271"/>
      <c r="M306" s="271"/>
      <c r="N306" s="271"/>
      <c r="O306" s="270"/>
      <c r="P306" s="273"/>
      <c r="Q306" s="305"/>
    </row>
    <row r="307">
      <c r="E307" s="266"/>
      <c r="F307" s="277"/>
      <c r="G307" s="388" t="s">
        <v>288</v>
      </c>
      <c r="H307" s="421" t="str">
        <f>COMPUTE_TIME_MS(H306, H305)</f>
        <v>#N/A</v>
      </c>
      <c r="I307" s="390"/>
      <c r="J307" s="391"/>
      <c r="K307" s="391"/>
      <c r="L307" s="392"/>
      <c r="M307" s="392"/>
      <c r="N307" s="392"/>
      <c r="O307" s="391"/>
      <c r="P307" s="393"/>
      <c r="Q307" s="222"/>
    </row>
    <row r="308">
      <c r="E308" s="266"/>
      <c r="F308" s="384" t="s">
        <v>289</v>
      </c>
      <c r="G308" s="381" t="s">
        <v>290</v>
      </c>
      <c r="H308" s="440">
        <f>IF(Q291,0,P294)+IF(Q295,0,P298)+IF(Q299,0,P302)</f>
        <v>26</v>
      </c>
      <c r="I308" s="270"/>
      <c r="J308" s="270"/>
      <c r="K308" s="270"/>
      <c r="L308" s="271"/>
      <c r="M308" s="271"/>
      <c r="N308" s="271"/>
      <c r="O308" s="270"/>
      <c r="P308" s="273"/>
      <c r="Q308" s="305"/>
    </row>
    <row r="309">
      <c r="E309" s="277"/>
      <c r="F309" s="277"/>
      <c r="G309" s="395" t="s">
        <v>291</v>
      </c>
      <c r="H309" s="430">
        <f>HBM_TIME_MS(H308)</f>
        <v>0.008677588859</v>
      </c>
      <c r="I309" s="391"/>
      <c r="J309" s="391"/>
      <c r="K309" s="391"/>
      <c r="L309" s="392"/>
      <c r="M309" s="392"/>
      <c r="N309" s="392"/>
      <c r="O309" s="391"/>
      <c r="P309" s="393"/>
      <c r="Q309" s="222"/>
    </row>
    <row r="310">
      <c r="E310" s="258" t="s">
        <v>310</v>
      </c>
      <c r="F310" s="483" t="s">
        <v>311</v>
      </c>
      <c r="G310" s="350"/>
      <c r="H310" s="484" t="s">
        <v>312</v>
      </c>
      <c r="I310" s="374"/>
      <c r="J310" s="485"/>
      <c r="K310" s="485"/>
      <c r="L310" s="485"/>
      <c r="M310" s="372"/>
      <c r="N310" s="374"/>
      <c r="O310" s="485"/>
      <c r="P310" s="377"/>
      <c r="Q310" s="485"/>
    </row>
    <row r="311">
      <c r="E311" s="266"/>
      <c r="F311" s="259" t="s">
        <v>259</v>
      </c>
      <c r="G311" s="260"/>
      <c r="H311" s="261" t="s">
        <v>238</v>
      </c>
      <c r="I311" s="261" t="s">
        <v>239</v>
      </c>
      <c r="J311" s="262" t="s">
        <v>40</v>
      </c>
      <c r="K311" s="262" t="s">
        <v>38</v>
      </c>
      <c r="L311" s="262" t="s">
        <v>154</v>
      </c>
      <c r="M311" s="425" t="s">
        <v>148</v>
      </c>
      <c r="N311" s="261" t="s">
        <v>240</v>
      </c>
      <c r="O311" s="263" t="str">
        <f>EXTRACT_ACTIVATION_DTYPE(PARAMS("attn_proj_dtype"))</f>
        <v>fp8</v>
      </c>
      <c r="P311" s="276"/>
      <c r="Q311" s="263"/>
    </row>
    <row r="312">
      <c r="E312" s="266"/>
      <c r="F312" s="267"/>
      <c r="G312" s="268"/>
      <c r="H312" s="269" t="s">
        <v>242</v>
      </c>
      <c r="I312" s="270" t="s">
        <v>239</v>
      </c>
      <c r="J312" s="271">
        <f t="shared" ref="J312:M312" si="62">PARAMS(J311)</f>
        <v>6144</v>
      </c>
      <c r="K312" s="270">
        <f t="shared" si="62"/>
        <v>1</v>
      </c>
      <c r="L312" s="270">
        <f t="shared" si="62"/>
        <v>128</v>
      </c>
      <c r="M312" s="270">
        <f t="shared" si="62"/>
        <v>128</v>
      </c>
      <c r="N312" s="270" t="s">
        <v>240</v>
      </c>
      <c r="O312" s="272"/>
      <c r="P312" s="273">
        <f>SIZEOF_IN_MIB(J312:M312, $O311)</f>
        <v>96</v>
      </c>
      <c r="Q312" s="272"/>
    </row>
    <row r="313">
      <c r="E313" s="266"/>
      <c r="F313" s="267"/>
      <c r="G313" s="268"/>
      <c r="H313" s="274" t="s">
        <v>244</v>
      </c>
      <c r="I313" s="274" t="s">
        <v>239</v>
      </c>
      <c r="J313" s="262" t="s">
        <v>143</v>
      </c>
      <c r="K313" s="262"/>
      <c r="L313" s="262"/>
      <c r="M313" s="274"/>
      <c r="N313" s="274" t="s">
        <v>240</v>
      </c>
      <c r="O313" s="275"/>
      <c r="P313" s="276"/>
      <c r="Q313" s="275"/>
    </row>
    <row r="314">
      <c r="E314" s="266"/>
      <c r="F314" s="267"/>
      <c r="G314" s="268"/>
      <c r="H314" s="269" t="s">
        <v>246</v>
      </c>
      <c r="I314" s="271" t="s">
        <v>239</v>
      </c>
      <c r="J314" s="271">
        <f t="shared" ref="J314:M314" si="63">J312/SHARDING(J313)</f>
        <v>192</v>
      </c>
      <c r="K314" s="271">
        <f t="shared" si="63"/>
        <v>1</v>
      </c>
      <c r="L314" s="271">
        <f t="shared" si="63"/>
        <v>128</v>
      </c>
      <c r="M314" s="271">
        <f t="shared" si="63"/>
        <v>128</v>
      </c>
      <c r="N314" s="271" t="s">
        <v>240</v>
      </c>
      <c r="O314" s="280"/>
      <c r="P314" s="273">
        <f>SIZEOF_IN_MIB(J314:M314, $O311)</f>
        <v>3</v>
      </c>
      <c r="Q314" s="280"/>
    </row>
    <row r="315">
      <c r="E315" s="266"/>
      <c r="F315" s="278"/>
      <c r="G315" s="279"/>
      <c r="H315" s="262" t="s">
        <v>262</v>
      </c>
      <c r="I315" s="274"/>
      <c r="J315" s="262" t="s">
        <v>32</v>
      </c>
      <c r="K315" s="262"/>
      <c r="L315" s="262"/>
      <c r="M315" s="425"/>
      <c r="N315" s="274"/>
      <c r="O315" s="262"/>
      <c r="P315" s="276"/>
      <c r="Q315" s="262"/>
    </row>
    <row r="316">
      <c r="E316" s="266"/>
      <c r="F316" s="352" t="s">
        <v>277</v>
      </c>
      <c r="G316" s="486" t="s">
        <v>33</v>
      </c>
      <c r="H316" s="314"/>
      <c r="I316" s="487"/>
      <c r="J316" s="270"/>
      <c r="K316" s="269"/>
      <c r="L316" s="269"/>
      <c r="M316" s="488"/>
      <c r="N316" s="271"/>
      <c r="O316" s="399"/>
      <c r="P316" s="273"/>
      <c r="Q316" s="399"/>
    </row>
    <row r="317">
      <c r="E317" s="266"/>
      <c r="F317" s="358" t="s">
        <v>278</v>
      </c>
      <c r="G317" s="489" t="s">
        <v>264</v>
      </c>
      <c r="H317" s="490">
        <f>HW_SPEC("# of TensorCore per Chip")</f>
        <v>2</v>
      </c>
      <c r="J317" s="261"/>
      <c r="K317" s="274"/>
      <c r="L317" s="274"/>
      <c r="M317" s="274"/>
      <c r="N317" s="274"/>
      <c r="O317" s="275"/>
      <c r="P317" s="276"/>
      <c r="Q317" s="275"/>
    </row>
    <row r="318">
      <c r="E318" s="266"/>
      <c r="F318" s="266"/>
      <c r="G318" s="491" t="s">
        <v>265</v>
      </c>
      <c r="H318" s="321">
        <f>P314*(H317-1)</f>
        <v>3</v>
      </c>
      <c r="J318" s="270"/>
      <c r="K318" s="270"/>
      <c r="L318" s="271"/>
      <c r="M318" s="271"/>
      <c r="N318" s="271"/>
      <c r="O318" s="272"/>
      <c r="P318" s="273"/>
      <c r="Q318" s="272"/>
    </row>
    <row r="319">
      <c r="E319" s="266"/>
      <c r="F319" s="266"/>
      <c r="G319" s="489" t="s">
        <v>266</v>
      </c>
      <c r="H319" s="316">
        <f>H318*H317</f>
        <v>6</v>
      </c>
      <c r="J319" s="261"/>
      <c r="K319" s="274"/>
      <c r="L319" s="274"/>
      <c r="M319" s="274"/>
      <c r="N319" s="274"/>
      <c r="O319" s="241"/>
      <c r="P319" s="276"/>
      <c r="Q319" s="241"/>
    </row>
    <row r="320">
      <c r="E320" s="266"/>
      <c r="F320" s="277"/>
      <c r="G320" s="491" t="s">
        <v>269</v>
      </c>
      <c r="H320" s="492">
        <f>ALL_GATHER_CORE2CORE_TIME_MS(H319)</f>
        <v>0.0048828125</v>
      </c>
      <c r="J320" s="269"/>
      <c r="K320" s="269"/>
      <c r="L320" s="269"/>
      <c r="M320" s="269"/>
      <c r="N320" s="271"/>
      <c r="O320" s="399"/>
      <c r="P320" s="273"/>
      <c r="Q320" s="399"/>
    </row>
    <row r="321">
      <c r="E321" s="266"/>
      <c r="F321" s="413" t="s">
        <v>298</v>
      </c>
      <c r="G321" s="493">
        <f>H320</f>
        <v>0.0048828125</v>
      </c>
      <c r="H321" s="494"/>
      <c r="I321" s="331"/>
      <c r="J321" s="274"/>
      <c r="K321" s="274"/>
      <c r="L321" s="274"/>
      <c r="M321" s="274"/>
      <c r="N321" s="274"/>
      <c r="O321" s="495"/>
      <c r="P321" s="276"/>
      <c r="Q321" s="241"/>
    </row>
    <row r="322">
      <c r="E322" s="266"/>
      <c r="F322" s="496"/>
      <c r="G322" s="497"/>
      <c r="H322" s="498"/>
      <c r="I322" s="391"/>
      <c r="J322" s="391"/>
      <c r="K322" s="391"/>
      <c r="L322" s="392"/>
      <c r="M322" s="392"/>
      <c r="N322" s="392"/>
      <c r="O322" s="499"/>
      <c r="P322" s="393"/>
      <c r="Q322" s="305"/>
    </row>
    <row r="323">
      <c r="E323" s="266"/>
      <c r="F323" s="500" t="s">
        <v>280</v>
      </c>
      <c r="G323" s="501" t="s">
        <v>281</v>
      </c>
      <c r="H323" s="502"/>
      <c r="I323" s="374"/>
      <c r="J323" s="374"/>
      <c r="K323" s="374"/>
      <c r="L323" s="375"/>
      <c r="M323" s="375"/>
      <c r="N323" s="375"/>
      <c r="O323" s="503"/>
      <c r="P323" s="377"/>
      <c r="Q323" s="504"/>
    </row>
    <row r="324">
      <c r="E324" s="277"/>
      <c r="F324" s="500" t="s">
        <v>298</v>
      </c>
      <c r="G324" s="505">
        <f>IF(G323=F310,G321,0)</f>
        <v>0</v>
      </c>
      <c r="H324" s="502"/>
      <c r="I324" s="374"/>
      <c r="J324" s="374"/>
      <c r="K324" s="374"/>
      <c r="L324" s="375"/>
      <c r="M324" s="375"/>
      <c r="N324" s="375"/>
      <c r="O324" s="374"/>
      <c r="P324" s="377"/>
      <c r="Q324" s="504"/>
    </row>
    <row r="325">
      <c r="E325" s="258" t="s">
        <v>313</v>
      </c>
      <c r="F325" s="282" t="s">
        <v>249</v>
      </c>
      <c r="G325" s="260"/>
      <c r="H325" s="261" t="s">
        <v>238</v>
      </c>
      <c r="I325" s="261" t="s">
        <v>239</v>
      </c>
      <c r="J325" s="262" t="s">
        <v>40</v>
      </c>
      <c r="K325" s="262" t="s">
        <v>38</v>
      </c>
      <c r="L325" s="425" t="s">
        <v>154</v>
      </c>
      <c r="M325" s="425" t="s">
        <v>148</v>
      </c>
      <c r="N325" s="261" t="s">
        <v>240</v>
      </c>
      <c r="O325" s="263" t="str">
        <f>EXTRACT_ACTIVATION_DTYPE(PARAMS("attn_proj_dtype"))</f>
        <v>fp8</v>
      </c>
      <c r="P325" s="276"/>
      <c r="Q325" s="263" t="b">
        <v>0</v>
      </c>
    </row>
    <row r="326">
      <c r="E326" s="266"/>
      <c r="F326" s="267"/>
      <c r="G326" s="268"/>
      <c r="H326" s="269" t="s">
        <v>242</v>
      </c>
      <c r="I326" s="270" t="s">
        <v>239</v>
      </c>
      <c r="J326" s="271">
        <f t="shared" ref="J326:M326" si="64">PARAMS(J325)</f>
        <v>6144</v>
      </c>
      <c r="K326" s="270">
        <f t="shared" si="64"/>
        <v>1</v>
      </c>
      <c r="L326" s="270">
        <f t="shared" si="64"/>
        <v>128</v>
      </c>
      <c r="M326" s="270">
        <f t="shared" si="64"/>
        <v>128</v>
      </c>
      <c r="N326" s="270" t="s">
        <v>240</v>
      </c>
      <c r="O326" s="272"/>
      <c r="P326" s="273">
        <f>SIZEOF_IN_MIB(J326:M326, $O325)</f>
        <v>96</v>
      </c>
      <c r="Q326" s="272"/>
    </row>
    <row r="327">
      <c r="E327" s="266"/>
      <c r="F327" s="267"/>
      <c r="G327" s="268"/>
      <c r="H327" s="274" t="s">
        <v>244</v>
      </c>
      <c r="I327" s="274" t="s">
        <v>239</v>
      </c>
      <c r="J327" s="262" t="s">
        <v>143</v>
      </c>
      <c r="K327" s="262"/>
      <c r="L327" s="262"/>
      <c r="M327" s="274"/>
      <c r="N327" s="274" t="s">
        <v>240</v>
      </c>
      <c r="O327" s="275"/>
      <c r="P327" s="276"/>
      <c r="Q327" s="275"/>
    </row>
    <row r="328">
      <c r="E328" s="266"/>
      <c r="F328" s="278"/>
      <c r="G328" s="279"/>
      <c r="H328" s="269" t="s">
        <v>246</v>
      </c>
      <c r="I328" s="271" t="s">
        <v>239</v>
      </c>
      <c r="J328" s="271">
        <f t="shared" ref="J328:M328" si="65">J326/SHARDING(J327)</f>
        <v>192</v>
      </c>
      <c r="K328" s="271">
        <f t="shared" si="65"/>
        <v>1</v>
      </c>
      <c r="L328" s="271">
        <f t="shared" si="65"/>
        <v>128</v>
      </c>
      <c r="M328" s="271">
        <f t="shared" si="65"/>
        <v>128</v>
      </c>
      <c r="N328" s="271" t="s">
        <v>240</v>
      </c>
      <c r="O328" s="280"/>
      <c r="P328" s="273">
        <f>SIZEOF_IN_MIB(J328:M328, $O325)</f>
        <v>3</v>
      </c>
      <c r="Q328" s="280"/>
    </row>
    <row r="329">
      <c r="E329" s="266"/>
      <c r="F329" s="259" t="s">
        <v>253</v>
      </c>
      <c r="G329" s="260"/>
      <c r="H329" s="274" t="s">
        <v>238</v>
      </c>
      <c r="I329" s="274" t="s">
        <v>239</v>
      </c>
      <c r="J329" s="261"/>
      <c r="K329" s="425" t="s">
        <v>154</v>
      </c>
      <c r="L329" s="425" t="s">
        <v>148</v>
      </c>
      <c r="M329" s="262" t="s">
        <v>125</v>
      </c>
      <c r="N329" s="274" t="s">
        <v>240</v>
      </c>
      <c r="O329" s="263" t="str">
        <f>EXTRACT_WEIGHT_DTYPE(PARAMS("attn_proj_dtype"))</f>
        <v>fp8</v>
      </c>
      <c r="P329" s="276"/>
      <c r="Q329" s="263" t="b">
        <v>0</v>
      </c>
    </row>
    <row r="330">
      <c r="E330" s="266"/>
      <c r="F330" s="267"/>
      <c r="G330" s="268"/>
      <c r="H330" s="269" t="s">
        <v>242</v>
      </c>
      <c r="I330" s="271" t="s">
        <v>239</v>
      </c>
      <c r="J330" s="270"/>
      <c r="K330" s="271">
        <f t="shared" ref="K330:M330" si="66">PARAMS(K329)</f>
        <v>128</v>
      </c>
      <c r="L330" s="271">
        <f t="shared" si="66"/>
        <v>128</v>
      </c>
      <c r="M330" s="271">
        <f t="shared" si="66"/>
        <v>7168</v>
      </c>
      <c r="N330" s="271" t="s">
        <v>240</v>
      </c>
      <c r="O330" s="272"/>
      <c r="P330" s="273">
        <f>SIZEOF_IN_MIB(J330:M330, $O329)</f>
        <v>112</v>
      </c>
      <c r="Q330" s="272"/>
    </row>
    <row r="331">
      <c r="E331" s="266"/>
      <c r="F331" s="267"/>
      <c r="G331" s="268"/>
      <c r="H331" s="274" t="s">
        <v>244</v>
      </c>
      <c r="I331" s="274" t="s">
        <v>239</v>
      </c>
      <c r="J331" s="261"/>
      <c r="K331" s="261"/>
      <c r="L331" s="274"/>
      <c r="M331" s="274"/>
      <c r="N331" s="274" t="s">
        <v>240</v>
      </c>
      <c r="O331" s="275"/>
      <c r="P331" s="276"/>
      <c r="Q331" s="275"/>
    </row>
    <row r="332">
      <c r="E332" s="266"/>
      <c r="F332" s="278"/>
      <c r="G332" s="279"/>
      <c r="H332" s="271" t="s">
        <v>246</v>
      </c>
      <c r="I332" s="271" t="s">
        <v>239</v>
      </c>
      <c r="J332" s="270"/>
      <c r="K332" s="271">
        <f t="shared" ref="K332:M332" si="67">K330/SHARDING(K331)</f>
        <v>128</v>
      </c>
      <c r="L332" s="271">
        <f t="shared" si="67"/>
        <v>128</v>
      </c>
      <c r="M332" s="271">
        <f t="shared" si="67"/>
        <v>7168</v>
      </c>
      <c r="N332" s="271" t="s">
        <v>240</v>
      </c>
      <c r="O332" s="280"/>
      <c r="P332" s="273">
        <f>SIZEOF_IN_MIB(J332:M332, $O329)</f>
        <v>112</v>
      </c>
      <c r="Q332" s="280"/>
    </row>
    <row r="333">
      <c r="E333" s="266"/>
      <c r="F333" s="259" t="s">
        <v>257</v>
      </c>
      <c r="G333" s="260"/>
      <c r="H333" s="274" t="s">
        <v>238</v>
      </c>
      <c r="I333" s="274" t="s">
        <v>239</v>
      </c>
      <c r="J333" s="261"/>
      <c r="K333" s="262" t="s">
        <v>40</v>
      </c>
      <c r="L333" s="262" t="s">
        <v>38</v>
      </c>
      <c r="M333" s="262" t="s">
        <v>125</v>
      </c>
      <c r="N333" s="274" t="s">
        <v>240</v>
      </c>
      <c r="O333" s="263" t="s">
        <v>82</v>
      </c>
      <c r="P333" s="276"/>
      <c r="Q333" s="263" t="b">
        <v>0</v>
      </c>
    </row>
    <row r="334">
      <c r="E334" s="266"/>
      <c r="F334" s="267"/>
      <c r="G334" s="268"/>
      <c r="H334" s="269" t="s">
        <v>242</v>
      </c>
      <c r="I334" s="271" t="s">
        <v>239</v>
      </c>
      <c r="J334" s="270"/>
      <c r="K334" s="271">
        <f t="shared" ref="K334:M334" si="68">PARAMS(K333)</f>
        <v>6144</v>
      </c>
      <c r="L334" s="271">
        <f t="shared" si="68"/>
        <v>1</v>
      </c>
      <c r="M334" s="271">
        <f t="shared" si="68"/>
        <v>7168</v>
      </c>
      <c r="N334" s="271" t="s">
        <v>240</v>
      </c>
      <c r="O334" s="272"/>
      <c r="P334" s="273">
        <f>SIZEOF_IN_MIB(K334:M334, $O333)</f>
        <v>84</v>
      </c>
      <c r="Q334" s="272"/>
    </row>
    <row r="335">
      <c r="E335" s="266"/>
      <c r="F335" s="267"/>
      <c r="G335" s="268"/>
      <c r="H335" s="274" t="s">
        <v>244</v>
      </c>
      <c r="I335" s="274" t="s">
        <v>239</v>
      </c>
      <c r="J335" s="261"/>
      <c r="K335" s="262" t="s">
        <v>143</v>
      </c>
      <c r="L335" s="262"/>
      <c r="M335" s="274"/>
      <c r="N335" s="274" t="s">
        <v>240</v>
      </c>
      <c r="O335" s="275"/>
      <c r="P335" s="276"/>
      <c r="Q335" s="275"/>
    </row>
    <row r="336">
      <c r="E336" s="266"/>
      <c r="F336" s="278"/>
      <c r="G336" s="279"/>
      <c r="H336" s="271" t="s">
        <v>246</v>
      </c>
      <c r="I336" s="271" t="s">
        <v>239</v>
      </c>
      <c r="J336" s="271"/>
      <c r="K336" s="271">
        <f t="shared" ref="K336:M336" si="69">K334/SHARDING(K335)</f>
        <v>192</v>
      </c>
      <c r="L336" s="271">
        <f t="shared" si="69"/>
        <v>1</v>
      </c>
      <c r="M336" s="271">
        <f t="shared" si="69"/>
        <v>7168</v>
      </c>
      <c r="N336" s="271" t="s">
        <v>240</v>
      </c>
      <c r="O336" s="280"/>
      <c r="P336" s="273">
        <f>SIZEOF_IN_MIB(K336:M336, $O333)</f>
        <v>2.625</v>
      </c>
      <c r="Q336" s="280"/>
    </row>
    <row r="337">
      <c r="E337" s="266"/>
      <c r="F337" s="400" t="s">
        <v>293</v>
      </c>
      <c r="G337" s="349" t="s">
        <v>314</v>
      </c>
      <c r="H337" s="350"/>
      <c r="I337" s="308"/>
      <c r="J337" s="506" t="s">
        <v>315</v>
      </c>
      <c r="K337" s="308"/>
      <c r="L337" s="309"/>
      <c r="M337" s="309"/>
      <c r="N337" s="309"/>
      <c r="O337" s="308"/>
      <c r="P337" s="310"/>
      <c r="Q337" s="308"/>
    </row>
    <row r="338">
      <c r="E338" s="266"/>
      <c r="F338" s="266"/>
      <c r="G338" s="352" t="s">
        <v>277</v>
      </c>
      <c r="H338" s="507" t="s">
        <v>33</v>
      </c>
      <c r="I338" s="408"/>
      <c r="J338" s="487"/>
      <c r="K338" s="313"/>
      <c r="L338" s="314"/>
      <c r="M338" s="314"/>
      <c r="N338" s="314"/>
      <c r="O338" s="313"/>
      <c r="P338" s="315"/>
      <c r="Q338" s="313"/>
    </row>
    <row r="339">
      <c r="E339" s="266"/>
      <c r="F339" s="266"/>
      <c r="G339" s="358" t="s">
        <v>278</v>
      </c>
      <c r="H339" s="508" t="s">
        <v>316</v>
      </c>
      <c r="I339" s="405"/>
      <c r="J339" s="490">
        <f>SHARDING(H338)</f>
        <v>32</v>
      </c>
      <c r="K339" s="317"/>
      <c r="L339" s="318"/>
      <c r="M339" s="318"/>
      <c r="N339" s="318"/>
      <c r="O339" s="317"/>
      <c r="P339" s="319"/>
      <c r="Q339" s="317"/>
    </row>
    <row r="340">
      <c r="E340" s="266"/>
      <c r="F340" s="266"/>
      <c r="G340" s="266"/>
      <c r="H340" s="407" t="s">
        <v>265</v>
      </c>
      <c r="I340" s="408"/>
      <c r="J340" s="321">
        <f>P328 * (J339-1)</f>
        <v>93</v>
      </c>
      <c r="K340" s="313"/>
      <c r="L340" s="314"/>
      <c r="M340" s="314"/>
      <c r="N340" s="314"/>
      <c r="O340" s="313"/>
      <c r="P340" s="315"/>
      <c r="Q340" s="313"/>
    </row>
    <row r="341">
      <c r="E341" s="266"/>
      <c r="F341" s="266"/>
      <c r="G341" s="266"/>
      <c r="H341" s="411" t="s">
        <v>266</v>
      </c>
      <c r="I341" s="405"/>
      <c r="J341" s="316">
        <f>J340*J339</f>
        <v>2976</v>
      </c>
      <c r="K341" s="317"/>
      <c r="L341" s="318"/>
      <c r="M341" s="318"/>
      <c r="N341" s="318"/>
      <c r="O341" s="317"/>
      <c r="P341" s="319"/>
      <c r="Q341" s="317"/>
    </row>
    <row r="342">
      <c r="E342" s="266"/>
      <c r="F342" s="266"/>
      <c r="G342" s="277"/>
      <c r="H342" s="407" t="s">
        <v>269</v>
      </c>
      <c r="I342" s="408"/>
      <c r="J342" s="492">
        <f>ALL_GATHER_CORE2CORE_TIME_MS(J341)</f>
        <v>2.421875</v>
      </c>
      <c r="K342" s="313"/>
      <c r="L342" s="314"/>
      <c r="M342" s="314"/>
      <c r="N342" s="314"/>
      <c r="O342" s="313"/>
      <c r="P342" s="315"/>
      <c r="Q342" s="313"/>
    </row>
    <row r="343">
      <c r="E343" s="266"/>
      <c r="F343" s="266"/>
      <c r="G343" s="413" t="s">
        <v>298</v>
      </c>
      <c r="H343" s="509">
        <f>J342</f>
        <v>2.421875</v>
      </c>
      <c r="I343" s="494"/>
      <c r="J343" s="330"/>
      <c r="K343" s="330"/>
      <c r="L343" s="331"/>
      <c r="M343" s="331"/>
      <c r="N343" s="331"/>
      <c r="O343" s="330"/>
      <c r="P343" s="406"/>
      <c r="Q343" s="317"/>
    </row>
    <row r="344">
      <c r="E344" s="266"/>
      <c r="F344" s="266"/>
      <c r="G344" s="385"/>
      <c r="H344" s="271"/>
      <c r="I344" s="419"/>
      <c r="J344" s="270"/>
      <c r="K344" s="270"/>
      <c r="L344" s="271"/>
      <c r="M344" s="271"/>
      <c r="N344" s="271"/>
      <c r="O344" s="270"/>
      <c r="P344" s="510"/>
      <c r="Q344" s="305"/>
    </row>
    <row r="345">
      <c r="E345" s="266"/>
      <c r="F345" s="266"/>
      <c r="G345" s="511" t="s">
        <v>280</v>
      </c>
      <c r="H345" s="512" t="s">
        <v>281</v>
      </c>
      <c r="I345" s="513"/>
      <c r="J345" s="374"/>
      <c r="K345" s="374"/>
      <c r="L345" s="375"/>
      <c r="M345" s="375"/>
      <c r="N345" s="375"/>
      <c r="O345" s="374"/>
      <c r="P345" s="514"/>
      <c r="Q345" s="504"/>
    </row>
    <row r="346">
      <c r="E346" s="266"/>
      <c r="F346" s="277"/>
      <c r="G346" s="511" t="s">
        <v>298</v>
      </c>
      <c r="H346" s="515">
        <f>IF(G337=H345,H343,0)</f>
        <v>0</v>
      </c>
      <c r="I346" s="513"/>
      <c r="J346" s="374"/>
      <c r="K346" s="374"/>
      <c r="L346" s="375"/>
      <c r="M346" s="375"/>
      <c r="N346" s="375"/>
      <c r="O346" s="374"/>
      <c r="P346" s="514"/>
      <c r="Q346" s="504"/>
    </row>
    <row r="347">
      <c r="E347" s="266"/>
      <c r="F347" s="384" t="s">
        <v>285</v>
      </c>
      <c r="G347" s="385" t="s">
        <v>286</v>
      </c>
      <c r="H347" s="274" t="str">
        <f>VLOOKUP(O325&amp;","&amp;O329,$T$3:$W$12,4, FALSE)</f>
        <v>fp8</v>
      </c>
      <c r="I347" s="418"/>
      <c r="J347" s="261"/>
      <c r="K347" s="261"/>
      <c r="L347" s="274"/>
      <c r="M347" s="274"/>
      <c r="N347" s="274"/>
      <c r="O347" s="261"/>
      <c r="P347" s="264"/>
      <c r="Q347" s="222"/>
    </row>
    <row r="348">
      <c r="E348" s="266"/>
      <c r="F348" s="266"/>
      <c r="G348" s="381" t="s">
        <v>299</v>
      </c>
      <c r="H348" s="482" t="str">
        <f>CALCULATE_FLOPS(J328:M328,J332:M332,K332:L332,1,H347)</f>
        <v>#N/A</v>
      </c>
      <c r="I348" s="516" t="s">
        <v>317</v>
      </c>
      <c r="J348" s="270"/>
      <c r="K348" s="270"/>
      <c r="L348" s="271"/>
      <c r="M348" s="271"/>
      <c r="N348" s="271"/>
      <c r="O348" s="270"/>
      <c r="P348" s="510"/>
      <c r="Q348" s="305"/>
    </row>
    <row r="349">
      <c r="E349" s="266"/>
      <c r="F349" s="277"/>
      <c r="G349" s="388" t="s">
        <v>288</v>
      </c>
      <c r="H349" s="517" t="str">
        <f>COMPUTE_TIME_MS(H348, H347)</f>
        <v>#N/A</v>
      </c>
      <c r="I349" s="390"/>
      <c r="J349" s="391"/>
      <c r="K349" s="391"/>
      <c r="L349" s="392"/>
      <c r="M349" s="392"/>
      <c r="N349" s="392"/>
      <c r="O349" s="391"/>
      <c r="P349" s="518"/>
      <c r="Q349" s="222"/>
    </row>
    <row r="350">
      <c r="E350" s="266"/>
      <c r="F350" s="384" t="s">
        <v>289</v>
      </c>
      <c r="G350" s="381" t="s">
        <v>290</v>
      </c>
      <c r="H350" s="440">
        <f>IF(Q325,0,P328)+IF(Q329,0,P332)+IF(Q333,0,P336)</f>
        <v>117.625</v>
      </c>
      <c r="I350" s="270"/>
      <c r="J350" s="270"/>
      <c r="K350" s="270"/>
      <c r="L350" s="271"/>
      <c r="M350" s="271"/>
      <c r="N350" s="271"/>
      <c r="O350" s="270"/>
      <c r="P350" s="510"/>
      <c r="Q350" s="305"/>
    </row>
    <row r="351">
      <c r="E351" s="277"/>
      <c r="F351" s="277"/>
      <c r="G351" s="395" t="s">
        <v>291</v>
      </c>
      <c r="H351" s="479">
        <f>HBM_TIME_MS(H350)</f>
        <v>0.03925774575</v>
      </c>
      <c r="I351" s="391"/>
      <c r="J351" s="391"/>
      <c r="K351" s="391"/>
      <c r="L351" s="392"/>
      <c r="M351" s="392"/>
      <c r="N351" s="392"/>
      <c r="O351" s="391"/>
      <c r="P351" s="518"/>
      <c r="Q351" s="172"/>
    </row>
    <row r="355">
      <c r="E355" s="204" t="s">
        <v>318</v>
      </c>
    </row>
    <row r="356">
      <c r="E356" s="249" t="s">
        <v>229</v>
      </c>
      <c r="F356" s="519" t="s">
        <v>230</v>
      </c>
      <c r="G356" s="251"/>
      <c r="H356" s="520"/>
      <c r="I356" s="250" t="s">
        <v>231</v>
      </c>
      <c r="J356" s="521"/>
      <c r="K356" s="521"/>
      <c r="L356" s="521"/>
      <c r="M356" s="521"/>
      <c r="N356" s="520"/>
      <c r="O356" s="253" t="s">
        <v>232</v>
      </c>
      <c r="P356" s="253" t="s">
        <v>319</v>
      </c>
      <c r="Q356" s="255" t="s">
        <v>234</v>
      </c>
    </row>
    <row r="357">
      <c r="E357" s="258" t="s">
        <v>320</v>
      </c>
      <c r="F357" s="522" t="s">
        <v>293</v>
      </c>
      <c r="G357" s="523" t="s">
        <v>54</v>
      </c>
      <c r="H357" s="524" t="s">
        <v>321</v>
      </c>
      <c r="I357" s="374"/>
      <c r="J357" s="374"/>
      <c r="K357" s="485"/>
      <c r="L357" s="485"/>
      <c r="M357" s="525"/>
      <c r="N357" s="374"/>
      <c r="O357" s="485"/>
      <c r="P357" s="374"/>
      <c r="Q357" s="485"/>
    </row>
    <row r="358">
      <c r="E358" s="266"/>
      <c r="F358" s="266"/>
      <c r="G358" s="297" t="s">
        <v>259</v>
      </c>
      <c r="H358" s="463" t="s">
        <v>238</v>
      </c>
      <c r="I358" s="261" t="s">
        <v>239</v>
      </c>
      <c r="J358" s="261"/>
      <c r="K358" s="262" t="s">
        <v>40</v>
      </c>
      <c r="L358" s="262" t="s">
        <v>159</v>
      </c>
      <c r="M358" s="283" t="s">
        <v>125</v>
      </c>
      <c r="N358" s="261" t="s">
        <v>240</v>
      </c>
      <c r="O358" s="263" t="str">
        <f>PARAMS("expert_dispatch_dtype")</f>
        <v>fp8</v>
      </c>
      <c r="P358" s="261"/>
      <c r="Q358" s="263"/>
    </row>
    <row r="359">
      <c r="E359" s="266"/>
      <c r="F359" s="266"/>
      <c r="G359" s="266"/>
      <c r="H359" s="304" t="s">
        <v>242</v>
      </c>
      <c r="I359" s="270" t="s">
        <v>239</v>
      </c>
      <c r="J359" s="271"/>
      <c r="K359" s="270">
        <f t="shared" ref="K359:M359" si="70">PARAMS(K358)</f>
        <v>6144</v>
      </c>
      <c r="L359" s="270">
        <f t="shared" si="70"/>
        <v>8</v>
      </c>
      <c r="M359" s="270">
        <f t="shared" si="70"/>
        <v>7168</v>
      </c>
      <c r="N359" s="270" t="s">
        <v>240</v>
      </c>
      <c r="O359" s="272"/>
      <c r="P359" s="440">
        <f>SIZEOF_IN_MIB(J359:M359, O358)</f>
        <v>336</v>
      </c>
      <c r="Q359" s="272"/>
    </row>
    <row r="360">
      <c r="E360" s="266"/>
      <c r="F360" s="266"/>
      <c r="G360" s="266"/>
      <c r="H360" s="302" t="s">
        <v>260</v>
      </c>
      <c r="I360" s="274" t="s">
        <v>239</v>
      </c>
      <c r="J360" s="261"/>
      <c r="K360" s="262" t="s">
        <v>143</v>
      </c>
      <c r="L360" s="262"/>
      <c r="M360" s="262"/>
      <c r="N360" s="274" t="s">
        <v>240</v>
      </c>
      <c r="O360" s="275"/>
      <c r="P360" s="303"/>
      <c r="Q360" s="275"/>
    </row>
    <row r="361">
      <c r="E361" s="266"/>
      <c r="F361" s="266"/>
      <c r="G361" s="266"/>
      <c r="H361" s="304" t="s">
        <v>261</v>
      </c>
      <c r="I361" s="271" t="s">
        <v>239</v>
      </c>
      <c r="J361" s="270"/>
      <c r="K361" s="271">
        <f t="shared" ref="K361:M361" si="71">K359/SHARDING(K360)</f>
        <v>192</v>
      </c>
      <c r="L361" s="271">
        <f t="shared" si="71"/>
        <v>8</v>
      </c>
      <c r="M361" s="271">
        <f t="shared" si="71"/>
        <v>7168</v>
      </c>
      <c r="N361" s="269" t="s">
        <v>240</v>
      </c>
      <c r="O361" s="272"/>
      <c r="P361" s="440"/>
      <c r="Q361" s="272"/>
    </row>
    <row r="362">
      <c r="E362" s="266"/>
      <c r="F362" s="266"/>
      <c r="G362" s="277"/>
      <c r="H362" s="302" t="s">
        <v>262</v>
      </c>
      <c r="I362" s="274" t="s">
        <v>239</v>
      </c>
      <c r="J362" s="261"/>
      <c r="K362" s="262" t="s">
        <v>143</v>
      </c>
      <c r="L362" s="262"/>
      <c r="M362" s="262"/>
      <c r="N362" s="274" t="s">
        <v>240</v>
      </c>
      <c r="O362" s="241"/>
      <c r="P362" s="303">
        <f>SIZEOF_IN_MIB(J361:M361, O358)</f>
        <v>10.5</v>
      </c>
      <c r="Q362" s="241"/>
    </row>
    <row r="363">
      <c r="E363" s="266"/>
      <c r="F363" s="266"/>
      <c r="G363" s="526" t="s">
        <v>564</v>
      </c>
      <c r="H363" s="645">
        <f>P359</f>
        <v>336</v>
      </c>
      <c r="I363" s="305"/>
      <c r="J363" s="305"/>
      <c r="K363" s="305"/>
      <c r="L363" s="305"/>
      <c r="M363" s="305"/>
      <c r="N363" s="305"/>
      <c r="O363" s="305"/>
      <c r="P363" s="528"/>
      <c r="Q363" s="305"/>
    </row>
    <row r="364">
      <c r="E364" s="266"/>
      <c r="F364" s="266"/>
      <c r="G364" s="531" t="s">
        <v>565</v>
      </c>
      <c r="H364" s="799" t="str">
        <f>ALL2ALL_CHIP2CHIP_TIME_MS(H363)</f>
        <v>#N/A</v>
      </c>
      <c r="I364" s="222"/>
      <c r="J364" s="222"/>
      <c r="K364" s="222"/>
      <c r="L364" s="222"/>
      <c r="M364" s="222"/>
      <c r="N364" s="222"/>
      <c r="O364" s="222"/>
      <c r="P364" s="530"/>
      <c r="Q364" s="222"/>
    </row>
    <row r="365">
      <c r="E365" s="266"/>
      <c r="F365" s="266"/>
      <c r="G365" s="533"/>
      <c r="H365" s="449"/>
      <c r="I365" s="271"/>
      <c r="J365" s="270"/>
      <c r="K365" s="269"/>
      <c r="L365" s="488"/>
      <c r="M365" s="269"/>
      <c r="N365" s="271"/>
      <c r="O365" s="269"/>
      <c r="P365" s="440"/>
      <c r="Q365" s="269"/>
    </row>
    <row r="366">
      <c r="E366" s="266"/>
      <c r="F366" s="266"/>
      <c r="G366" s="523" t="s">
        <v>325</v>
      </c>
      <c r="H366" s="535" t="s">
        <v>846</v>
      </c>
      <c r="I366" s="375"/>
      <c r="J366" s="374"/>
      <c r="K366" s="485"/>
      <c r="L366" s="372"/>
      <c r="M366" s="485"/>
      <c r="N366" s="375"/>
      <c r="O366" s="485"/>
      <c r="P366" s="536"/>
      <c r="Q366" s="485"/>
    </row>
    <row r="367">
      <c r="E367" s="266"/>
      <c r="F367" s="266"/>
      <c r="G367" s="297" t="s">
        <v>259</v>
      </c>
      <c r="H367" s="449" t="s">
        <v>238</v>
      </c>
      <c r="I367" s="271" t="s">
        <v>239</v>
      </c>
      <c r="J367" s="270"/>
      <c r="K367" s="269" t="s">
        <v>40</v>
      </c>
      <c r="L367" s="488" t="s">
        <v>38</v>
      </c>
      <c r="M367" s="269" t="s">
        <v>125</v>
      </c>
      <c r="N367" s="271" t="s">
        <v>240</v>
      </c>
      <c r="O367" s="399" t="str">
        <f>PARAMS("expert_dispatch_dtype")</f>
        <v>fp8</v>
      </c>
      <c r="P367" s="440"/>
      <c r="Q367" s="399"/>
    </row>
    <row r="368">
      <c r="E368" s="266"/>
      <c r="F368" s="266"/>
      <c r="G368" s="266"/>
      <c r="H368" s="302" t="s">
        <v>242</v>
      </c>
      <c r="I368" s="274" t="s">
        <v>239</v>
      </c>
      <c r="J368" s="261"/>
      <c r="K368" s="274">
        <f t="shared" ref="K368:M368" si="72">PARAMS(K367)</f>
        <v>6144</v>
      </c>
      <c r="L368" s="274">
        <f t="shared" si="72"/>
        <v>1</v>
      </c>
      <c r="M368" s="274">
        <f t="shared" si="72"/>
        <v>7168</v>
      </c>
      <c r="N368" s="274" t="s">
        <v>240</v>
      </c>
      <c r="O368" s="275"/>
      <c r="P368" s="303">
        <f>SIZEOF_IN_MIB(J368:M368, O367)</f>
        <v>42</v>
      </c>
      <c r="Q368" s="275"/>
    </row>
    <row r="369">
      <c r="E369" s="266"/>
      <c r="F369" s="266"/>
      <c r="G369" s="266"/>
      <c r="H369" s="304" t="s">
        <v>260</v>
      </c>
      <c r="I369" s="271" t="s">
        <v>239</v>
      </c>
      <c r="J369" s="270"/>
      <c r="K369" s="269" t="s">
        <v>143</v>
      </c>
      <c r="L369" s="269"/>
      <c r="M369" s="269"/>
      <c r="N369" s="271" t="s">
        <v>240</v>
      </c>
      <c r="O369" s="272"/>
      <c r="P369" s="440"/>
      <c r="Q369" s="272"/>
    </row>
    <row r="370">
      <c r="E370" s="266"/>
      <c r="F370" s="266"/>
      <c r="G370" s="266"/>
      <c r="H370" s="534" t="s">
        <v>246</v>
      </c>
      <c r="I370" s="274" t="s">
        <v>239</v>
      </c>
      <c r="J370" s="261"/>
      <c r="K370" s="274">
        <f t="shared" ref="K370:M370" si="73">K368/SHARDING(K369)</f>
        <v>192</v>
      </c>
      <c r="L370" s="274">
        <f t="shared" si="73"/>
        <v>1</v>
      </c>
      <c r="M370" s="274">
        <f t="shared" si="73"/>
        <v>7168</v>
      </c>
      <c r="N370" s="274" t="s">
        <v>240</v>
      </c>
      <c r="O370" s="275"/>
      <c r="P370" s="303">
        <f>SIZEOF_IN_MIB(J370:M370, O367)</f>
        <v>1.3125</v>
      </c>
      <c r="Q370" s="241"/>
    </row>
    <row r="371">
      <c r="E371" s="266"/>
      <c r="F371" s="266"/>
      <c r="G371" s="277"/>
      <c r="H371" s="542" t="s">
        <v>262</v>
      </c>
      <c r="I371" s="271" t="s">
        <v>239</v>
      </c>
      <c r="J371" s="305"/>
      <c r="K371" s="305"/>
      <c r="L371" s="305"/>
      <c r="M371" s="269"/>
      <c r="N371" s="271" t="s">
        <v>240</v>
      </c>
      <c r="O371" s="280"/>
      <c r="P371" s="528"/>
      <c r="Q371" s="305"/>
    </row>
    <row r="372">
      <c r="E372" s="266"/>
      <c r="F372" s="266"/>
      <c r="G372" s="311" t="s">
        <v>264</v>
      </c>
      <c r="H372" s="800">
        <f>SHARDING(K369)*SHARDING(L369)</f>
        <v>32</v>
      </c>
      <c r="I372" s="222"/>
      <c r="J372" s="222"/>
      <c r="K372" s="222"/>
      <c r="L372" s="222"/>
      <c r="M372" s="222"/>
      <c r="N372" s="222"/>
      <c r="O372" s="222"/>
      <c r="P372" s="530"/>
      <c r="Q372" s="222"/>
    </row>
    <row r="373">
      <c r="E373" s="266"/>
      <c r="F373" s="266"/>
      <c r="G373" s="311" t="s">
        <v>265</v>
      </c>
      <c r="H373" s="321">
        <f>P370 * (H372-1)</f>
        <v>40.6875</v>
      </c>
      <c r="I373" s="305"/>
      <c r="J373" s="305"/>
      <c r="K373" s="305"/>
      <c r="L373" s="305"/>
      <c r="M373" s="305"/>
      <c r="N373" s="305"/>
      <c r="O373" s="305"/>
      <c r="P373" s="528"/>
      <c r="Q373" s="305"/>
    </row>
    <row r="374">
      <c r="E374" s="266"/>
      <c r="F374" s="266"/>
      <c r="G374" s="320" t="s">
        <v>266</v>
      </c>
      <c r="H374" s="316">
        <f>H373*H372</f>
        <v>1302</v>
      </c>
      <c r="I374" s="274"/>
      <c r="J374" s="261"/>
      <c r="K374" s="261"/>
      <c r="L374" s="262"/>
      <c r="M374" s="274"/>
      <c r="N374" s="274"/>
      <c r="O374" s="262"/>
      <c r="P374" s="303"/>
      <c r="Q374" s="262"/>
    </row>
    <row r="375">
      <c r="E375" s="266"/>
      <c r="F375" s="266"/>
      <c r="G375" s="322" t="s">
        <v>267</v>
      </c>
      <c r="H375" s="859" t="str">
        <f>IFS(H372=8,12,
H372=4,4,
H372=2,1,
H372=1,0,
TRUE,NA())</f>
        <v>#N/A</v>
      </c>
      <c r="I375" s="271"/>
      <c r="J375" s="270"/>
      <c r="K375" s="270"/>
      <c r="L375" s="269"/>
      <c r="M375" s="271"/>
      <c r="N375" s="271"/>
      <c r="O375" s="269"/>
      <c r="P375" s="440"/>
      <c r="Q375" s="269"/>
    </row>
    <row r="376">
      <c r="E376" s="266"/>
      <c r="F376" s="266"/>
      <c r="G376" s="198" t="s">
        <v>268</v>
      </c>
      <c r="H376" s="217">
        <v>1.0</v>
      </c>
      <c r="I376" s="274"/>
      <c r="J376" s="261"/>
      <c r="K376" s="261"/>
      <c r="L376" s="262"/>
      <c r="M376" s="274"/>
      <c r="N376" s="274"/>
      <c r="O376" s="262"/>
      <c r="P376" s="303"/>
      <c r="Q376" s="262"/>
    </row>
    <row r="377">
      <c r="E377" s="266"/>
      <c r="F377" s="266"/>
      <c r="G377" s="328" t="s">
        <v>269</v>
      </c>
      <c r="H377" s="540" t="str">
        <f>ALL_GATHER_CHIP2CHIP_TIME_MS2(H374 * H376, H375)</f>
        <v>#N/A</v>
      </c>
      <c r="I377" s="271"/>
      <c r="J377" s="270"/>
      <c r="K377" s="270"/>
      <c r="L377" s="269"/>
      <c r="M377" s="271"/>
      <c r="N377" s="271"/>
      <c r="O377" s="269"/>
      <c r="P377" s="440"/>
      <c r="Q377" s="269"/>
    </row>
    <row r="378">
      <c r="E378" s="266"/>
      <c r="F378" s="266"/>
      <c r="G378" s="533"/>
      <c r="H378" s="534"/>
      <c r="I378" s="274"/>
      <c r="J378" s="261"/>
      <c r="K378" s="262"/>
      <c r="L378" s="425"/>
      <c r="M378" s="262"/>
      <c r="N378" s="274"/>
      <c r="O378" s="262"/>
      <c r="P378" s="303"/>
      <c r="Q378" s="262"/>
    </row>
    <row r="379">
      <c r="E379" s="266"/>
      <c r="F379" s="266"/>
      <c r="G379" s="523" t="s">
        <v>53</v>
      </c>
      <c r="H379" s="524" t="s">
        <v>328</v>
      </c>
      <c r="I379" s="375"/>
      <c r="J379" s="374"/>
      <c r="K379" s="485"/>
      <c r="L379" s="372"/>
      <c r="M379" s="485"/>
      <c r="N379" s="375"/>
      <c r="O379" s="485"/>
      <c r="P379" s="536"/>
      <c r="Q379" s="485"/>
    </row>
    <row r="380">
      <c r="E380" s="266"/>
      <c r="F380" s="266"/>
      <c r="G380" s="541" t="s">
        <v>259</v>
      </c>
      <c r="H380" s="534" t="s">
        <v>238</v>
      </c>
      <c r="I380" s="274" t="s">
        <v>239</v>
      </c>
      <c r="J380" s="261"/>
      <c r="K380" s="262" t="s">
        <v>40</v>
      </c>
      <c r="L380" s="425" t="s">
        <v>38</v>
      </c>
      <c r="M380" s="262" t="s">
        <v>125</v>
      </c>
      <c r="N380" s="274" t="s">
        <v>240</v>
      </c>
      <c r="O380" s="263" t="str">
        <f>PARAMS("expert_dispatch_dtype")</f>
        <v>fp8</v>
      </c>
      <c r="P380" s="303"/>
      <c r="Q380" s="262"/>
    </row>
    <row r="381">
      <c r="E381" s="266"/>
      <c r="F381" s="266"/>
      <c r="G381" s="266"/>
      <c r="H381" s="304" t="s">
        <v>242</v>
      </c>
      <c r="I381" s="271" t="s">
        <v>239</v>
      </c>
      <c r="J381" s="270"/>
      <c r="K381" s="271">
        <f t="shared" ref="K381:M381" si="74">PARAMS(K380)</f>
        <v>6144</v>
      </c>
      <c r="L381" s="271">
        <f t="shared" si="74"/>
        <v>1</v>
      </c>
      <c r="M381" s="271">
        <f t="shared" si="74"/>
        <v>7168</v>
      </c>
      <c r="N381" s="271" t="s">
        <v>240</v>
      </c>
      <c r="O381" s="272"/>
      <c r="P381" s="440">
        <f>SIZEOF_IN_MIB(J381:M381, O380)</f>
        <v>42</v>
      </c>
      <c r="Q381" s="269"/>
    </row>
    <row r="382">
      <c r="E382" s="266"/>
      <c r="F382" s="266"/>
      <c r="G382" s="266"/>
      <c r="H382" s="302" t="s">
        <v>260</v>
      </c>
      <c r="I382" s="274" t="s">
        <v>239</v>
      </c>
      <c r="J382" s="261"/>
      <c r="K382" s="262" t="s">
        <v>143</v>
      </c>
      <c r="L382" s="262"/>
      <c r="M382" s="262"/>
      <c r="N382" s="274" t="s">
        <v>240</v>
      </c>
      <c r="O382" s="275"/>
      <c r="P382" s="303"/>
      <c r="Q382" s="262"/>
    </row>
    <row r="383">
      <c r="E383" s="266"/>
      <c r="F383" s="266"/>
      <c r="G383" s="266"/>
      <c r="H383" s="304" t="s">
        <v>261</v>
      </c>
      <c r="I383" s="271" t="s">
        <v>239</v>
      </c>
      <c r="J383" s="270"/>
      <c r="K383" s="271">
        <f t="shared" ref="K383:M383" si="75">K381/SHARDING(K382)</f>
        <v>192</v>
      </c>
      <c r="L383" s="271">
        <f t="shared" si="75"/>
        <v>1</v>
      </c>
      <c r="M383" s="271">
        <f t="shared" si="75"/>
        <v>7168</v>
      </c>
      <c r="N383" s="271" t="s">
        <v>240</v>
      </c>
      <c r="O383" s="272"/>
      <c r="P383" s="440">
        <f>SIZEOF_IN_MIB(J383:M383, O380)</f>
        <v>1.3125</v>
      </c>
      <c r="Q383" s="269"/>
    </row>
    <row r="384">
      <c r="E384" s="266"/>
      <c r="F384" s="266"/>
      <c r="G384" s="277"/>
      <c r="H384" s="537" t="s">
        <v>262</v>
      </c>
      <c r="I384" s="274" t="s">
        <v>239</v>
      </c>
      <c r="J384" s="222"/>
      <c r="K384" s="222"/>
      <c r="L384" s="222"/>
      <c r="M384" s="262"/>
      <c r="N384" s="274" t="s">
        <v>240</v>
      </c>
      <c r="O384" s="241"/>
      <c r="P384" s="222"/>
      <c r="Q384" s="262"/>
    </row>
    <row r="385">
      <c r="E385" s="266"/>
      <c r="F385" s="266"/>
      <c r="G385" s="384" t="s">
        <v>329</v>
      </c>
      <c r="H385" s="542" t="s">
        <v>264</v>
      </c>
      <c r="I385" s="305"/>
      <c r="J385" s="336">
        <f>SHARDING(K382) * SHARDING(L382) / HW_SPEC("# of TensorCore per Chip")</f>
        <v>16</v>
      </c>
      <c r="K385" s="270"/>
      <c r="L385" s="269"/>
      <c r="M385" s="271"/>
      <c r="N385" s="271"/>
      <c r="O385" s="269"/>
      <c r="P385" s="440"/>
      <c r="Q385" s="269"/>
    </row>
    <row r="386">
      <c r="E386" s="266"/>
      <c r="F386" s="266"/>
      <c r="G386" s="266"/>
      <c r="H386" s="537" t="s">
        <v>265</v>
      </c>
      <c r="I386" s="222"/>
      <c r="J386" s="316">
        <f>P383 * (J385-1)</f>
        <v>19.6875</v>
      </c>
      <c r="K386" s="261"/>
      <c r="L386" s="262"/>
      <c r="M386" s="274"/>
      <c r="N386" s="274"/>
      <c r="O386" s="262"/>
      <c r="P386" s="303"/>
      <c r="Q386" s="262"/>
    </row>
    <row r="387">
      <c r="E387" s="266"/>
      <c r="F387" s="266"/>
      <c r="G387" s="266"/>
      <c r="H387" s="336" t="s">
        <v>266</v>
      </c>
      <c r="I387" s="305"/>
      <c r="J387" s="321">
        <f>J386*J385</f>
        <v>315</v>
      </c>
      <c r="K387" s="270"/>
      <c r="L387" s="269"/>
      <c r="M387" s="271"/>
      <c r="N387" s="271"/>
      <c r="O387" s="269"/>
      <c r="P387" s="440"/>
      <c r="Q387" s="269"/>
    </row>
    <row r="388">
      <c r="E388" s="266"/>
      <c r="F388" s="266"/>
      <c r="G388" s="266"/>
      <c r="H388" s="404" t="s">
        <v>267</v>
      </c>
      <c r="I388" s="222"/>
      <c r="J388" s="323">
        <f>IFS(J385=16,32,
J385=8,12,
J385=4,4,
J385=2,1,
J385=1,0,
TRUE,NA())</f>
        <v>32</v>
      </c>
      <c r="K388" s="261"/>
      <c r="L388" s="262"/>
      <c r="M388" s="274"/>
      <c r="N388" s="274"/>
      <c r="O388" s="262"/>
      <c r="P388" s="303"/>
      <c r="Q388" s="262"/>
    </row>
    <row r="389">
      <c r="E389" s="266"/>
      <c r="F389" s="266"/>
      <c r="G389" s="266"/>
      <c r="H389" s="538" t="s">
        <v>268</v>
      </c>
      <c r="I389" s="305"/>
      <c r="J389" s="543">
        <f>HW_SPEC("# of TensorCore per Chip")</f>
        <v>2</v>
      </c>
      <c r="K389" s="270"/>
      <c r="L389" s="269"/>
      <c r="M389" s="271"/>
      <c r="N389" s="271"/>
      <c r="O389" s="269"/>
      <c r="P389" s="440"/>
      <c r="Q389" s="269"/>
    </row>
    <row r="390">
      <c r="E390" s="266"/>
      <c r="F390" s="266"/>
      <c r="G390" s="277"/>
      <c r="H390" s="544" t="s">
        <v>269</v>
      </c>
      <c r="I390" s="545"/>
      <c r="J390" s="329">
        <f>ALL_GATHER_CHIP2CHIP_TIME_MS2(J387 * J389, J388)</f>
        <v>0.1201629639</v>
      </c>
      <c r="K390" s="261"/>
      <c r="L390" s="262"/>
      <c r="M390" s="274"/>
      <c r="N390" s="274"/>
      <c r="O390" s="262"/>
      <c r="P390" s="303"/>
      <c r="Q390" s="262"/>
    </row>
    <row r="391">
      <c r="E391" s="266"/>
      <c r="F391" s="266"/>
      <c r="G391" s="384" t="s">
        <v>330</v>
      </c>
      <c r="H391" s="336" t="s">
        <v>264</v>
      </c>
      <c r="I391" s="313"/>
      <c r="J391" s="409">
        <f>HW_SPEC("# of TensorCore per Chip")</f>
        <v>2</v>
      </c>
      <c r="K391" s="270"/>
      <c r="L391" s="269"/>
      <c r="M391" s="271"/>
      <c r="N391" s="271"/>
      <c r="O391" s="269"/>
      <c r="P391" s="440"/>
      <c r="Q391" s="269"/>
    </row>
    <row r="392">
      <c r="E392" s="266"/>
      <c r="F392" s="266"/>
      <c r="G392" s="266"/>
      <c r="H392" s="404" t="s">
        <v>265</v>
      </c>
      <c r="I392" s="317"/>
      <c r="J392" s="316">
        <f> P381 / J391 * (J391-1)</f>
        <v>21</v>
      </c>
      <c r="K392" s="261"/>
      <c r="L392" s="262"/>
      <c r="M392" s="274"/>
      <c r="N392" s="274"/>
      <c r="O392" s="262"/>
      <c r="P392" s="303"/>
      <c r="Q392" s="262"/>
    </row>
    <row r="393">
      <c r="E393" s="266"/>
      <c r="F393" s="266"/>
      <c r="G393" s="266"/>
      <c r="H393" s="336" t="s">
        <v>266</v>
      </c>
      <c r="I393" s="313"/>
      <c r="J393" s="321">
        <f>J392*J391</f>
        <v>42</v>
      </c>
      <c r="K393" s="270"/>
      <c r="L393" s="269"/>
      <c r="M393" s="271"/>
      <c r="N393" s="271"/>
      <c r="O393" s="269"/>
      <c r="P393" s="440"/>
      <c r="Q393" s="269"/>
    </row>
    <row r="394">
      <c r="E394" s="266"/>
      <c r="F394" s="266"/>
      <c r="G394" s="266"/>
      <c r="H394" s="546" t="s">
        <v>269</v>
      </c>
      <c r="I394" s="547"/>
      <c r="J394" s="548">
        <f>ALL_GATHER_CORE2CORE_TIME_MS(J393)</f>
        <v>0.0341796875</v>
      </c>
      <c r="K394" s="261"/>
      <c r="L394" s="262"/>
      <c r="M394" s="274"/>
      <c r="N394" s="274"/>
      <c r="O394" s="262"/>
      <c r="P394" s="303"/>
      <c r="Q394" s="262"/>
    </row>
    <row r="395">
      <c r="E395" s="266"/>
      <c r="F395" s="266"/>
      <c r="G395" s="277"/>
      <c r="H395" s="549" t="s">
        <v>331</v>
      </c>
      <c r="I395" s="550"/>
      <c r="J395" s="551">
        <f>J394/J385</f>
        <v>0.002136230469</v>
      </c>
      <c r="K395" s="270"/>
      <c r="L395" s="269"/>
      <c r="M395" s="271"/>
      <c r="N395" s="271"/>
      <c r="O395" s="269"/>
      <c r="P395" s="440"/>
      <c r="Q395" s="269"/>
    </row>
    <row r="396">
      <c r="E396" s="266"/>
      <c r="F396" s="266"/>
      <c r="G396" s="328" t="s">
        <v>274</v>
      </c>
      <c r="H396" s="552">
        <f>J390+J395</f>
        <v>0.1222991943</v>
      </c>
      <c r="I396" s="222"/>
      <c r="J396" s="553"/>
      <c r="K396" s="261"/>
      <c r="L396" s="262"/>
      <c r="M396" s="274"/>
      <c r="N396" s="274"/>
      <c r="O396" s="262"/>
      <c r="P396" s="303"/>
      <c r="Q396" s="262"/>
    </row>
    <row r="397">
      <c r="E397" s="266"/>
      <c r="F397" s="266"/>
      <c r="G397" s="533"/>
      <c r="H397" s="554"/>
      <c r="I397" s="419"/>
      <c r="J397" s="270"/>
      <c r="K397" s="270"/>
      <c r="L397" s="271"/>
      <c r="M397" s="271"/>
      <c r="N397" s="271"/>
      <c r="O397" s="270"/>
      <c r="P397" s="440"/>
      <c r="Q397" s="305"/>
    </row>
    <row r="398">
      <c r="E398" s="266"/>
      <c r="F398" s="266"/>
      <c r="G398" s="555" t="s">
        <v>332</v>
      </c>
      <c r="H398" s="556" t="s">
        <v>53</v>
      </c>
      <c r="I398" s="513"/>
      <c r="J398" s="374"/>
      <c r="K398" s="374"/>
      <c r="L398" s="375"/>
      <c r="M398" s="375"/>
      <c r="N398" s="375"/>
      <c r="O398" s="374"/>
      <c r="P398" s="536"/>
      <c r="Q398" s="504"/>
    </row>
    <row r="399">
      <c r="E399" s="266"/>
      <c r="F399" s="266"/>
      <c r="G399" s="523" t="s">
        <v>298</v>
      </c>
      <c r="H399" s="557">
        <f>IFS(H398=G357,H364,H398=G366,H377,H398=G379,H396, TRUE,0)</f>
        <v>0.1222991943</v>
      </c>
      <c r="I399" s="513"/>
      <c r="J399" s="374"/>
      <c r="K399" s="374"/>
      <c r="L399" s="375"/>
      <c r="M399" s="375"/>
      <c r="N399" s="375"/>
      <c r="O399" s="374"/>
      <c r="P399" s="536"/>
      <c r="Q399" s="504"/>
    </row>
    <row r="400">
      <c r="E400" s="266"/>
      <c r="F400" s="266"/>
      <c r="G400" s="378" t="s">
        <v>283</v>
      </c>
      <c r="H400" s="558">
        <f>IFS(PARAMS("topo")="2x2x4", (2+2+4)/2,
PARAMS("topo")="2x2x2", (2+2+2)/2,
PARAMS("topo")="2x2", (2+2)/2,
TRUE, NA())</f>
        <v>4</v>
      </c>
      <c r="I400" s="386"/>
      <c r="J400" s="380"/>
      <c r="K400" s="380"/>
      <c r="L400" s="381"/>
      <c r="M400" s="381"/>
      <c r="N400" s="381"/>
      <c r="O400" s="380"/>
      <c r="P400" s="394"/>
      <c r="Q400" s="172"/>
    </row>
    <row r="401">
      <c r="E401" s="277"/>
      <c r="F401" s="277"/>
      <c r="G401" s="372" t="s">
        <v>284</v>
      </c>
      <c r="H401" s="373">
        <f>IF(H398="No Collectives", 0, H400 * HW_SPEC("Chip-to-Chip ICI Latency (ms)"))</f>
        <v>0.0052</v>
      </c>
      <c r="I401" s="513"/>
      <c r="J401" s="374"/>
      <c r="K401" s="374"/>
      <c r="L401" s="375"/>
      <c r="M401" s="375"/>
      <c r="N401" s="375"/>
      <c r="O401" s="374"/>
      <c r="P401" s="536"/>
      <c r="Q401" s="504"/>
    </row>
    <row r="402">
      <c r="E402" s="258" t="s">
        <v>334</v>
      </c>
      <c r="F402" s="559" t="s">
        <v>249</v>
      </c>
      <c r="G402" s="260"/>
      <c r="H402" s="298" t="s">
        <v>238</v>
      </c>
      <c r="I402" s="290" t="s">
        <v>239</v>
      </c>
      <c r="J402" s="290"/>
      <c r="K402" s="195" t="s">
        <v>40</v>
      </c>
      <c r="L402" s="195" t="s">
        <v>159</v>
      </c>
      <c r="M402" s="398" t="s">
        <v>125</v>
      </c>
      <c r="N402" s="290" t="s">
        <v>240</v>
      </c>
      <c r="O402" s="560" t="str">
        <f>EXTRACT_ACTIVATION_DTYPE(PARAMS("moe_dtype"))</f>
        <v>fp8</v>
      </c>
      <c r="P402" s="301"/>
      <c r="Q402" s="291" t="b">
        <v>0</v>
      </c>
    </row>
    <row r="403">
      <c r="E403" s="266"/>
      <c r="F403" s="267"/>
      <c r="G403" s="268"/>
      <c r="H403" s="300" t="s">
        <v>242</v>
      </c>
      <c r="I403" s="290" t="s">
        <v>239</v>
      </c>
      <c r="J403" s="289"/>
      <c r="K403" s="290">
        <f t="shared" ref="K403:M403" si="76">PARAMS(K402)</f>
        <v>6144</v>
      </c>
      <c r="L403" s="290">
        <f t="shared" si="76"/>
        <v>8</v>
      </c>
      <c r="M403" s="290">
        <f t="shared" si="76"/>
        <v>7168</v>
      </c>
      <c r="N403" s="290" t="s">
        <v>240</v>
      </c>
      <c r="O403" s="266"/>
      <c r="P403" s="301">
        <f>SIZEOF_IN_MIB(J403:M403, O402)</f>
        <v>336</v>
      </c>
      <c r="Q403" s="266"/>
    </row>
    <row r="404">
      <c r="E404" s="266"/>
      <c r="F404" s="267"/>
      <c r="G404" s="268"/>
      <c r="H404" s="561" t="s">
        <v>244</v>
      </c>
      <c r="I404" s="289" t="s">
        <v>239</v>
      </c>
      <c r="J404" s="290"/>
      <c r="K404" s="195" t="s">
        <v>143</v>
      </c>
      <c r="L404" s="195"/>
      <c r="M404" s="195"/>
      <c r="N404" s="289" t="s">
        <v>240</v>
      </c>
      <c r="O404" s="266"/>
      <c r="P404" s="301"/>
      <c r="Q404" s="266"/>
    </row>
    <row r="405">
      <c r="E405" s="266"/>
      <c r="F405" s="278"/>
      <c r="G405" s="279"/>
      <c r="H405" s="302" t="s">
        <v>246</v>
      </c>
      <c r="I405" s="274" t="s">
        <v>239</v>
      </c>
      <c r="J405" s="261"/>
      <c r="K405" s="274">
        <f t="shared" ref="K405:M405" si="77">K403/SHARDING(K404)</f>
        <v>192</v>
      </c>
      <c r="L405" s="274">
        <f t="shared" si="77"/>
        <v>8</v>
      </c>
      <c r="M405" s="274">
        <f t="shared" si="77"/>
        <v>7168</v>
      </c>
      <c r="N405" s="274" t="s">
        <v>240</v>
      </c>
      <c r="O405" s="241"/>
      <c r="P405" s="303">
        <f>SIZEOF_IN_MIB(J405:M405, O402)</f>
        <v>10.5</v>
      </c>
      <c r="Q405" s="241"/>
    </row>
    <row r="406">
      <c r="E406" s="266"/>
      <c r="F406" s="562" t="s">
        <v>253</v>
      </c>
      <c r="G406" s="260"/>
      <c r="H406" s="449" t="s">
        <v>238</v>
      </c>
      <c r="I406" s="271" t="s">
        <v>239</v>
      </c>
      <c r="J406" s="269">
        <v>2.0</v>
      </c>
      <c r="K406" s="269" t="s">
        <v>131</v>
      </c>
      <c r="L406" s="488" t="s">
        <v>125</v>
      </c>
      <c r="M406" s="269" t="s">
        <v>129</v>
      </c>
      <c r="N406" s="271" t="s">
        <v>240</v>
      </c>
      <c r="O406" s="563" t="str">
        <f>EXTRACT_WEIGHT_DTYPE(PARAMS("moe_dtype"))</f>
        <v>fp4</v>
      </c>
      <c r="P406" s="440"/>
      <c r="Q406" s="399" t="b">
        <v>0</v>
      </c>
    </row>
    <row r="407">
      <c r="E407" s="266"/>
      <c r="F407" s="267"/>
      <c r="G407" s="268"/>
      <c r="H407" s="302" t="s">
        <v>242</v>
      </c>
      <c r="I407" s="274" t="s">
        <v>239</v>
      </c>
      <c r="J407" s="274">
        <f t="shared" ref="J407:M407" si="78">PARAMS(J406)</f>
        <v>2</v>
      </c>
      <c r="K407" s="274">
        <f t="shared" si="78"/>
        <v>256</v>
      </c>
      <c r="L407" s="274">
        <f t="shared" si="78"/>
        <v>7168</v>
      </c>
      <c r="M407" s="274">
        <f t="shared" si="78"/>
        <v>2048</v>
      </c>
      <c r="N407" s="274" t="s">
        <v>240</v>
      </c>
      <c r="O407" s="275"/>
      <c r="P407" s="303">
        <f>SIZEOF_IN_MIB(J407:M407, O406)</f>
        <v>3584</v>
      </c>
      <c r="Q407" s="275"/>
    </row>
    <row r="408">
      <c r="E408" s="266"/>
      <c r="F408" s="267"/>
      <c r="G408" s="268"/>
      <c r="H408" s="449" t="s">
        <v>244</v>
      </c>
      <c r="I408" s="271"/>
      <c r="J408" s="270"/>
      <c r="K408" s="269" t="s">
        <v>143</v>
      </c>
      <c r="L408" s="269"/>
      <c r="M408" s="269"/>
      <c r="N408" s="271" t="s">
        <v>240</v>
      </c>
      <c r="O408" s="272"/>
      <c r="P408" s="440"/>
      <c r="Q408" s="272"/>
    </row>
    <row r="409">
      <c r="E409" s="266"/>
      <c r="F409" s="278"/>
      <c r="G409" s="279"/>
      <c r="H409" s="534" t="s">
        <v>246</v>
      </c>
      <c r="I409" s="274" t="s">
        <v>239</v>
      </c>
      <c r="J409" s="274">
        <f t="shared" ref="J409:M409" si="79">J407/SHARDING(J408)</f>
        <v>2</v>
      </c>
      <c r="K409" s="274">
        <f t="shared" si="79"/>
        <v>8</v>
      </c>
      <c r="L409" s="274">
        <f t="shared" si="79"/>
        <v>7168</v>
      </c>
      <c r="M409" s="274">
        <f t="shared" si="79"/>
        <v>2048</v>
      </c>
      <c r="N409" s="274" t="s">
        <v>240</v>
      </c>
      <c r="O409" s="241"/>
      <c r="P409" s="303">
        <f>SIZEOF_IN_MIB(J409:M409, O406)</f>
        <v>112</v>
      </c>
      <c r="Q409" s="241"/>
    </row>
    <row r="410">
      <c r="E410" s="266"/>
      <c r="F410" s="562" t="s">
        <v>257</v>
      </c>
      <c r="G410" s="260"/>
      <c r="H410" s="449" t="s">
        <v>238</v>
      </c>
      <c r="I410" s="271" t="s">
        <v>239</v>
      </c>
      <c r="J410" s="269">
        <v>2.0</v>
      </c>
      <c r="K410" s="269" t="s">
        <v>40</v>
      </c>
      <c r="L410" s="269" t="s">
        <v>159</v>
      </c>
      <c r="M410" s="269" t="s">
        <v>129</v>
      </c>
      <c r="N410" s="271" t="s">
        <v>240</v>
      </c>
      <c r="O410" s="478" t="s">
        <v>82</v>
      </c>
      <c r="P410" s="440"/>
      <c r="Q410" s="399" t="b">
        <v>0</v>
      </c>
    </row>
    <row r="411">
      <c r="E411" s="266"/>
      <c r="F411" s="267"/>
      <c r="G411" s="268"/>
      <c r="H411" s="302" t="s">
        <v>242</v>
      </c>
      <c r="I411" s="274" t="s">
        <v>239</v>
      </c>
      <c r="J411" s="274">
        <f t="shared" ref="J411:M411" si="80">PARAMS(J410)</f>
        <v>2</v>
      </c>
      <c r="K411" s="274">
        <f t="shared" si="80"/>
        <v>6144</v>
      </c>
      <c r="L411" s="274">
        <f t="shared" si="80"/>
        <v>8</v>
      </c>
      <c r="M411" s="274">
        <f t="shared" si="80"/>
        <v>2048</v>
      </c>
      <c r="N411" s="274" t="s">
        <v>240</v>
      </c>
      <c r="O411" s="275"/>
      <c r="P411" s="303">
        <f>SIZEOF_IN_MIB(J411:M411, O410)</f>
        <v>384</v>
      </c>
      <c r="Q411" s="275"/>
    </row>
    <row r="412">
      <c r="E412" s="266"/>
      <c r="F412" s="267"/>
      <c r="G412" s="268"/>
      <c r="H412" s="449" t="s">
        <v>244</v>
      </c>
      <c r="I412" s="271" t="s">
        <v>239</v>
      </c>
      <c r="J412" s="270"/>
      <c r="K412" s="269" t="s">
        <v>143</v>
      </c>
      <c r="L412" s="269"/>
      <c r="M412" s="269"/>
      <c r="N412" s="271" t="s">
        <v>240</v>
      </c>
      <c r="O412" s="272"/>
      <c r="P412" s="440"/>
      <c r="Q412" s="272"/>
    </row>
    <row r="413">
      <c r="E413" s="266"/>
      <c r="F413" s="278"/>
      <c r="G413" s="279"/>
      <c r="H413" s="534" t="s">
        <v>246</v>
      </c>
      <c r="I413" s="274" t="s">
        <v>239</v>
      </c>
      <c r="J413" s="274">
        <f t="shared" ref="J413:M413" si="81">J411/SHARDING(J412)</f>
        <v>2</v>
      </c>
      <c r="K413" s="274">
        <f t="shared" si="81"/>
        <v>192</v>
      </c>
      <c r="L413" s="274">
        <f t="shared" si="81"/>
        <v>8</v>
      </c>
      <c r="M413" s="274">
        <f t="shared" si="81"/>
        <v>2048</v>
      </c>
      <c r="N413" s="274" t="s">
        <v>240</v>
      </c>
      <c r="O413" s="241"/>
      <c r="P413" s="303">
        <f>SIZEOF_IN_MIB(J413:M413, O410)</f>
        <v>12</v>
      </c>
      <c r="Q413" s="241"/>
    </row>
    <row r="414">
      <c r="E414" s="266"/>
      <c r="F414" s="296" t="s">
        <v>335</v>
      </c>
      <c r="G414" s="533" t="s">
        <v>847</v>
      </c>
      <c r="H414" s="424" t="str">
        <f>L408</f>
        <v/>
      </c>
      <c r="I414" s="564" t="s">
        <v>848</v>
      </c>
      <c r="J414" s="270"/>
      <c r="K414" s="270"/>
      <c r="L414" s="271"/>
      <c r="M414" s="271"/>
      <c r="N414" s="271"/>
      <c r="O414" s="270"/>
      <c r="P414" s="440"/>
      <c r="Q414" s="305"/>
    </row>
    <row r="415">
      <c r="E415" s="266"/>
      <c r="F415" s="266"/>
      <c r="G415" s="523" t="s">
        <v>338</v>
      </c>
      <c r="H415" s="565" t="s">
        <v>339</v>
      </c>
      <c r="I415" s="565"/>
      <c r="J415" s="374"/>
      <c r="K415" s="374"/>
      <c r="L415" s="375"/>
      <c r="M415" s="375"/>
      <c r="N415" s="375"/>
      <c r="O415" s="374"/>
      <c r="P415" s="536"/>
      <c r="Q415" s="504"/>
    </row>
    <row r="416">
      <c r="E416" s="266"/>
      <c r="F416" s="266"/>
      <c r="G416" s="526" t="s">
        <v>264</v>
      </c>
      <c r="H416" s="566">
        <f>SHARDING(H414)</f>
        <v>1</v>
      </c>
      <c r="I416" s="424"/>
      <c r="J416" s="270"/>
      <c r="K416" s="270"/>
      <c r="L416" s="271"/>
      <c r="M416" s="271"/>
      <c r="N416" s="271"/>
      <c r="O416" s="270"/>
      <c r="P416" s="440"/>
      <c r="Q416" s="305"/>
    </row>
    <row r="417">
      <c r="E417" s="266"/>
      <c r="F417" s="266"/>
      <c r="G417" s="526" t="s">
        <v>340</v>
      </c>
      <c r="H417" s="567">
        <f>P413/H416*(H416-1)</f>
        <v>0</v>
      </c>
      <c r="I417" s="481"/>
      <c r="J417" s="261"/>
      <c r="K417" s="261"/>
      <c r="L417" s="274"/>
      <c r="M417" s="274"/>
      <c r="N417" s="274"/>
      <c r="O417" s="261"/>
      <c r="P417" s="303"/>
      <c r="Q417" s="222"/>
    </row>
    <row r="418">
      <c r="E418" s="266"/>
      <c r="F418" s="266"/>
      <c r="G418" s="526" t="s">
        <v>341</v>
      </c>
      <c r="H418" s="568">
        <f>H417*H416</f>
        <v>0</v>
      </c>
      <c r="I418" s="424"/>
      <c r="J418" s="270"/>
      <c r="K418" s="270"/>
      <c r="L418" s="271"/>
      <c r="M418" s="271"/>
      <c r="N418" s="271"/>
      <c r="O418" s="270"/>
      <c r="P418" s="440"/>
      <c r="Q418" s="305"/>
    </row>
    <row r="419">
      <c r="E419" s="266"/>
      <c r="F419" s="266"/>
      <c r="G419" s="569" t="s">
        <v>342</v>
      </c>
      <c r="H419" s="570" t="s">
        <v>267</v>
      </c>
      <c r="I419" s="481"/>
      <c r="J419" s="571">
        <f>IFS(H416=8,12,
H416=4,4,
H416=2,1,
H416=1,0,
TRUE,NA())</f>
        <v>0</v>
      </c>
      <c r="K419" s="261"/>
      <c r="L419" s="274"/>
      <c r="M419" s="274"/>
      <c r="N419" s="274"/>
      <c r="O419" s="261"/>
      <c r="P419" s="303"/>
      <c r="Q419" s="222"/>
    </row>
    <row r="420">
      <c r="E420" s="266"/>
      <c r="F420" s="266"/>
      <c r="G420" s="266"/>
      <c r="H420" s="572" t="s">
        <v>343</v>
      </c>
      <c r="I420" s="305"/>
      <c r="J420" s="573">
        <f>HW_SPEC("# of TensorCore per Chip")</f>
        <v>2</v>
      </c>
      <c r="K420" s="270"/>
      <c r="L420" s="271"/>
      <c r="M420" s="271"/>
      <c r="N420" s="271"/>
      <c r="O420" s="270"/>
      <c r="P420" s="440"/>
      <c r="Q420" s="305"/>
    </row>
    <row r="421">
      <c r="E421" s="266"/>
      <c r="F421" s="266"/>
      <c r="G421" s="277"/>
      <c r="H421" s="574" t="s">
        <v>269</v>
      </c>
      <c r="I421" s="481"/>
      <c r="J421" s="575">
        <f>REDUCE_SCATTER_CHIP2CHIP_TIME_MS2(H418*J420,J419)</f>
        <v>0</v>
      </c>
      <c r="K421" s="261"/>
      <c r="L421" s="274"/>
      <c r="M421" s="274"/>
      <c r="N421" s="274"/>
      <c r="O421" s="261"/>
      <c r="P421" s="303"/>
      <c r="Q421" s="222"/>
    </row>
    <row r="422">
      <c r="E422" s="266"/>
      <c r="F422" s="266"/>
      <c r="G422" s="576" t="s">
        <v>344</v>
      </c>
      <c r="H422" s="577" t="s">
        <v>269</v>
      </c>
      <c r="I422" s="305"/>
      <c r="J422" s="578">
        <f>REDUCE_SCATTER_CORE2CORE_TIME_MS(H418)</f>
        <v>0</v>
      </c>
      <c r="K422" s="270"/>
      <c r="L422" s="271"/>
      <c r="M422" s="271"/>
      <c r="N422" s="271"/>
      <c r="O422" s="270"/>
      <c r="P422" s="440"/>
      <c r="Q422" s="305"/>
    </row>
    <row r="423">
      <c r="E423" s="266"/>
      <c r="F423" s="266"/>
      <c r="G423" s="172"/>
      <c r="H423" s="222"/>
      <c r="I423" s="481"/>
      <c r="J423" s="261"/>
      <c r="K423" s="261"/>
      <c r="L423" s="274"/>
      <c r="M423" s="274"/>
      <c r="N423" s="274"/>
      <c r="O423" s="261"/>
      <c r="P423" s="303"/>
      <c r="Q423" s="222"/>
    </row>
    <row r="424">
      <c r="E424" s="266"/>
      <c r="F424" s="266"/>
      <c r="G424" s="523" t="s">
        <v>345</v>
      </c>
      <c r="H424" s="579" t="s">
        <v>346</v>
      </c>
      <c r="I424" s="580"/>
      <c r="J424" s="374"/>
      <c r="K424" s="374"/>
      <c r="L424" s="375"/>
      <c r="M424" s="375"/>
      <c r="N424" s="375"/>
      <c r="O424" s="374"/>
      <c r="P424" s="536"/>
      <c r="Q424" s="504"/>
    </row>
    <row r="425">
      <c r="E425" s="266"/>
      <c r="F425" s="266"/>
      <c r="G425" s="533" t="s">
        <v>347</v>
      </c>
      <c r="H425" s="581">
        <f>P413/2</f>
        <v>6</v>
      </c>
      <c r="I425" s="582"/>
      <c r="J425" s="380"/>
      <c r="K425" s="380"/>
      <c r="L425" s="381"/>
      <c r="M425" s="381"/>
      <c r="N425" s="381"/>
      <c r="O425" s="380"/>
      <c r="P425" s="394"/>
      <c r="Q425" s="172"/>
    </row>
    <row r="426">
      <c r="E426" s="266"/>
      <c r="F426" s="266"/>
      <c r="G426" s="172"/>
      <c r="H426" s="172"/>
      <c r="I426" s="582"/>
      <c r="J426" s="380"/>
      <c r="K426" s="380"/>
      <c r="L426" s="381"/>
      <c r="M426" s="381"/>
      <c r="N426" s="381"/>
      <c r="O426" s="380"/>
      <c r="P426" s="394"/>
      <c r="Q426" s="172"/>
    </row>
    <row r="427">
      <c r="E427" s="266"/>
      <c r="F427" s="266"/>
      <c r="G427" s="523" t="s">
        <v>215</v>
      </c>
      <c r="H427" s="579" t="s">
        <v>348</v>
      </c>
      <c r="I427" s="580"/>
      <c r="J427" s="374"/>
      <c r="K427" s="374"/>
      <c r="L427" s="375"/>
      <c r="M427" s="375"/>
      <c r="N427" s="375"/>
      <c r="O427" s="374"/>
      <c r="P427" s="536"/>
      <c r="Q427" s="504"/>
    </row>
    <row r="428">
      <c r="E428" s="266"/>
      <c r="F428" s="266"/>
      <c r="G428" s="526" t="s">
        <v>264</v>
      </c>
      <c r="H428" s="583">
        <f>H416</f>
        <v>1</v>
      </c>
      <c r="I428" s="582"/>
      <c r="J428" s="380"/>
      <c r="K428" s="380"/>
      <c r="L428" s="381"/>
      <c r="M428" s="381"/>
      <c r="N428" s="381"/>
      <c r="O428" s="380"/>
      <c r="P428" s="394"/>
      <c r="Q428" s="172"/>
    </row>
    <row r="429">
      <c r="E429" s="266"/>
      <c r="F429" s="266"/>
      <c r="G429" s="526" t="s">
        <v>349</v>
      </c>
      <c r="H429" s="584">
        <f>H425/H428 * (H428-1)</f>
        <v>0</v>
      </c>
      <c r="I429" s="582"/>
      <c r="J429" s="380"/>
      <c r="K429" s="380"/>
      <c r="L429" s="381"/>
      <c r="M429" s="381"/>
      <c r="N429" s="381"/>
      <c r="O429" s="380"/>
      <c r="P429" s="394"/>
      <c r="Q429" s="172"/>
    </row>
    <row r="430">
      <c r="E430" s="266"/>
      <c r="F430" s="266"/>
      <c r="G430" s="526" t="s">
        <v>266</v>
      </c>
      <c r="H430" s="584">
        <f>H429*H428</f>
        <v>0</v>
      </c>
      <c r="I430" s="582"/>
      <c r="J430" s="380"/>
      <c r="K430" s="380"/>
      <c r="L430" s="381"/>
      <c r="M430" s="381"/>
      <c r="N430" s="381"/>
      <c r="O430" s="380"/>
      <c r="P430" s="394"/>
      <c r="Q430" s="172"/>
    </row>
    <row r="431">
      <c r="E431" s="266"/>
      <c r="F431" s="266"/>
      <c r="G431" s="585" t="s">
        <v>342</v>
      </c>
      <c r="H431" s="311" t="s">
        <v>267</v>
      </c>
      <c r="I431" s="172"/>
      <c r="J431" s="586" t="str">
        <f>IFS(H428=8,12,
H428=4,4,
H428=2,1,
TRUE,NA())</f>
        <v>#N/A</v>
      </c>
      <c r="K431" s="380"/>
      <c r="L431" s="381"/>
      <c r="M431" s="381"/>
      <c r="N431" s="381"/>
      <c r="O431" s="380"/>
      <c r="P431" s="394"/>
      <c r="Q431" s="172"/>
      <c r="S431" s="587"/>
    </row>
    <row r="432">
      <c r="E432" s="266"/>
      <c r="F432" s="266"/>
      <c r="G432" s="266"/>
      <c r="H432" s="311" t="s">
        <v>343</v>
      </c>
      <c r="I432" s="172"/>
      <c r="J432" s="588">
        <f>HW_SPEC("# of TensorCore per Chip")</f>
        <v>2</v>
      </c>
      <c r="K432" s="380"/>
      <c r="L432" s="381"/>
      <c r="M432" s="381"/>
      <c r="N432" s="381"/>
      <c r="O432" s="380"/>
      <c r="P432" s="394"/>
      <c r="Q432" s="172"/>
    </row>
    <row r="433">
      <c r="E433" s="266"/>
      <c r="F433" s="266"/>
      <c r="G433" s="277"/>
      <c r="H433" s="328" t="s">
        <v>269</v>
      </c>
      <c r="I433" s="582"/>
      <c r="J433" s="589">
        <f>REDUCE_SCATTER_CHIP2CHIP_TIME_MS2(H430*J432,J431)</f>
        <v>0</v>
      </c>
      <c r="K433" s="380"/>
      <c r="L433" s="381"/>
      <c r="M433" s="381"/>
      <c r="N433" s="381"/>
      <c r="O433" s="380"/>
      <c r="P433" s="394"/>
      <c r="Q433" s="172"/>
    </row>
    <row r="434">
      <c r="E434" s="266"/>
      <c r="F434" s="266"/>
      <c r="G434" s="590" t="s">
        <v>344</v>
      </c>
      <c r="H434" s="328" t="s">
        <v>269</v>
      </c>
      <c r="I434" s="582"/>
      <c r="J434" s="589">
        <f>REDUCE_SCATTER_CORE2CORE_TIME_MS(H430)</f>
        <v>0</v>
      </c>
      <c r="K434" s="380"/>
      <c r="L434" s="381"/>
      <c r="M434" s="381"/>
      <c r="N434" s="381"/>
      <c r="O434" s="380"/>
      <c r="P434" s="394"/>
      <c r="Q434" s="172"/>
    </row>
    <row r="435">
      <c r="E435" s="266"/>
      <c r="F435" s="266"/>
      <c r="G435" s="526"/>
      <c r="H435" s="591"/>
      <c r="I435" s="582"/>
      <c r="J435" s="380"/>
      <c r="K435" s="380"/>
      <c r="L435" s="381"/>
      <c r="M435" s="381"/>
      <c r="N435" s="381"/>
      <c r="O435" s="380"/>
      <c r="P435" s="394"/>
      <c r="Q435" s="172"/>
    </row>
    <row r="436">
      <c r="E436" s="266"/>
      <c r="F436" s="266"/>
      <c r="G436" s="523" t="s">
        <v>350</v>
      </c>
      <c r="H436" s="592" t="s">
        <v>351</v>
      </c>
      <c r="I436" s="580"/>
      <c r="J436" s="374"/>
      <c r="K436" s="374"/>
      <c r="L436" s="375"/>
      <c r="M436" s="375"/>
      <c r="N436" s="375"/>
      <c r="O436" s="374"/>
      <c r="P436" s="536"/>
      <c r="Q436" s="504"/>
    </row>
    <row r="437">
      <c r="E437" s="266"/>
      <c r="F437" s="266"/>
      <c r="G437" s="593" t="s">
        <v>352</v>
      </c>
      <c r="H437" s="594">
        <f>IFS(H436=G419,J421,
H436=G422,J422 ,
TRUE,0)</f>
        <v>0</v>
      </c>
      <c r="I437" s="582"/>
      <c r="J437" s="380"/>
      <c r="K437" s="380"/>
      <c r="L437" s="381"/>
      <c r="M437" s="381"/>
      <c r="N437" s="381"/>
      <c r="O437" s="380"/>
      <c r="P437" s="394"/>
      <c r="Q437" s="172"/>
    </row>
    <row r="438">
      <c r="E438" s="266"/>
      <c r="F438" s="266"/>
      <c r="G438" s="593" t="s">
        <v>353</v>
      </c>
      <c r="H438" s="594">
        <f>IFS(H436=G431,J433,
H436=G434,J434 ,
TRUE,0)</f>
        <v>0</v>
      </c>
      <c r="I438" s="582"/>
      <c r="J438" s="380"/>
      <c r="K438" s="380"/>
      <c r="L438" s="381"/>
      <c r="M438" s="381"/>
      <c r="N438" s="381"/>
      <c r="O438" s="380"/>
      <c r="P438" s="394"/>
      <c r="Q438" s="172"/>
    </row>
    <row r="439">
      <c r="E439" s="266"/>
      <c r="F439" s="277"/>
      <c r="G439" s="523" t="s">
        <v>298</v>
      </c>
      <c r="H439" s="557">
        <f>SUM(H437:H438)</f>
        <v>0</v>
      </c>
      <c r="I439" s="513"/>
      <c r="J439" s="374"/>
      <c r="K439" s="374"/>
      <c r="L439" s="375"/>
      <c r="M439" s="375"/>
      <c r="N439" s="375"/>
      <c r="O439" s="374"/>
      <c r="P439" s="536"/>
      <c r="Q439" s="504"/>
    </row>
    <row r="440">
      <c r="E440" s="266"/>
      <c r="F440" s="541" t="s">
        <v>285</v>
      </c>
      <c r="G440" s="533" t="s">
        <v>286</v>
      </c>
      <c r="H440" s="595" t="str">
        <f>VLOOKUP(O402&amp;","&amp;O406,$T$3:$W$12,4, FALSE)</f>
        <v>fp8</v>
      </c>
      <c r="I440" s="386"/>
      <c r="J440" s="380"/>
      <c r="K440" s="380"/>
      <c r="L440" s="381"/>
      <c r="M440" s="381"/>
      <c r="N440" s="381"/>
      <c r="O440" s="380"/>
      <c r="P440" s="394"/>
      <c r="Q440" s="172"/>
    </row>
    <row r="441">
      <c r="E441" s="266"/>
      <c r="F441" s="266"/>
      <c r="G441" s="596" t="s">
        <v>354</v>
      </c>
      <c r="H441" s="596">
        <v>128.0</v>
      </c>
      <c r="I441" s="386"/>
      <c r="J441" s="380"/>
      <c r="K441" s="380"/>
      <c r="L441" s="381"/>
      <c r="M441" s="381"/>
      <c r="N441" s="381"/>
      <c r="O441" s="380"/>
      <c r="P441" s="394"/>
      <c r="Q441" s="172"/>
    </row>
    <row r="442">
      <c r="E442" s="266"/>
      <c r="F442" s="266"/>
      <c r="G442" s="596" t="s">
        <v>355</v>
      </c>
      <c r="H442" s="597" t="str">
        <f t="array" ref="H442">CALCULATE_FLOPS(HSTACK(H441,M405),J409:M409,L409,K409,H440) * IF(ISBLANK(K408),1, PARAMS("expert_imbalance_ratio"))</f>
        <v>#N/A</v>
      </c>
      <c r="I442" s="386"/>
      <c r="J442" s="380"/>
      <c r="K442" s="380"/>
      <c r="L442" s="381"/>
      <c r="M442" s="381"/>
      <c r="N442" s="381"/>
      <c r="O442" s="380"/>
      <c r="P442" s="394"/>
      <c r="Q442" s="172"/>
    </row>
    <row r="443">
      <c r="E443" s="266"/>
      <c r="F443" s="266"/>
      <c r="G443" s="596" t="s">
        <v>356</v>
      </c>
      <c r="H443" s="596">
        <f>CEILING(PRODUCT(K405:L405)/H441,1)</f>
        <v>12</v>
      </c>
      <c r="I443" s="386"/>
      <c r="J443" s="380"/>
      <c r="K443" s="380"/>
      <c r="L443" s="381"/>
      <c r="M443" s="381"/>
      <c r="N443" s="381"/>
      <c r="O443" s="380"/>
      <c r="P443" s="394"/>
      <c r="Q443" s="172"/>
    </row>
    <row r="444">
      <c r="E444" s="266"/>
      <c r="F444" s="266"/>
      <c r="G444" s="596" t="s">
        <v>357</v>
      </c>
      <c r="H444" s="596">
        <f>PARAMS("E")/SHARDING(K408)</f>
        <v>8</v>
      </c>
      <c r="I444" s="386"/>
      <c r="J444" s="380"/>
      <c r="K444" s="380"/>
      <c r="L444" s="381"/>
      <c r="M444" s="381"/>
      <c r="N444" s="381"/>
      <c r="O444" s="380"/>
      <c r="P444" s="394"/>
      <c r="Q444" s="172"/>
    </row>
    <row r="445">
      <c r="E445" s="266"/>
      <c r="F445" s="266"/>
      <c r="G445" s="596" t="s">
        <v>358</v>
      </c>
      <c r="H445" s="595">
        <f>H443 + IF(PARAMS("enforce_perfect_expert_routing"),0,H444-1)</f>
        <v>12</v>
      </c>
      <c r="I445" s="598" t="s">
        <v>359</v>
      </c>
      <c r="J445" s="380"/>
      <c r="K445" s="380"/>
      <c r="L445" s="381"/>
      <c r="M445" s="381"/>
      <c r="N445" s="381"/>
      <c r="O445" s="380"/>
      <c r="P445" s="394"/>
      <c r="Q445" s="172"/>
    </row>
    <row r="446">
      <c r="E446" s="266"/>
      <c r="F446" s="266"/>
      <c r="G446" s="533" t="s">
        <v>360</v>
      </c>
      <c r="H446" s="599" t="str">
        <f>H445*H442</f>
        <v>#N/A</v>
      </c>
      <c r="I446" s="386"/>
      <c r="J446" s="380"/>
      <c r="K446" s="380"/>
      <c r="L446" s="381"/>
      <c r="M446" s="381"/>
      <c r="N446" s="381"/>
      <c r="O446" s="380"/>
      <c r="P446" s="394"/>
      <c r="Q446" s="172"/>
    </row>
    <row r="447">
      <c r="E447" s="266"/>
      <c r="F447" s="277"/>
      <c r="G447" s="600" t="s">
        <v>288</v>
      </c>
      <c r="H447" s="601" t="str">
        <f>COMPUTE_TIME_MS(H446, H440)</f>
        <v>#N/A</v>
      </c>
      <c r="I447" s="390"/>
      <c r="J447" s="391"/>
      <c r="K447" s="391"/>
      <c r="L447" s="392"/>
      <c r="M447" s="392"/>
      <c r="N447" s="392"/>
      <c r="O447" s="391"/>
      <c r="P447" s="602"/>
      <c r="Q447" s="172"/>
    </row>
    <row r="448">
      <c r="E448" s="266"/>
      <c r="F448" s="541" t="s">
        <v>289</v>
      </c>
      <c r="G448" s="595" t="s">
        <v>290</v>
      </c>
      <c r="H448" s="603">
        <f>IF(Q402,0,P405)+IF(Q406,0,P409)+IF(Q410,0,P413 / 2)</f>
        <v>128.5</v>
      </c>
      <c r="I448" s="380"/>
      <c r="J448" s="380"/>
      <c r="K448" s="380"/>
      <c r="L448" s="381"/>
      <c r="M448" s="381"/>
      <c r="N448" s="381"/>
      <c r="O448" s="380"/>
      <c r="P448" s="394"/>
      <c r="Q448" s="172"/>
    </row>
    <row r="449">
      <c r="E449" s="277"/>
      <c r="F449" s="277"/>
      <c r="G449" s="604" t="s">
        <v>291</v>
      </c>
      <c r="H449" s="601">
        <f>HBM_TIME_MS(H448)</f>
        <v>0.04288731417</v>
      </c>
      <c r="I449" s="391"/>
      <c r="J449" s="391"/>
      <c r="K449" s="391"/>
      <c r="L449" s="392"/>
      <c r="M449" s="392"/>
      <c r="N449" s="392"/>
      <c r="O449" s="391"/>
      <c r="P449" s="602"/>
      <c r="Q449" s="172"/>
    </row>
    <row r="450">
      <c r="E450" s="258" t="s">
        <v>361</v>
      </c>
      <c r="F450" s="559" t="s">
        <v>249</v>
      </c>
      <c r="G450" s="260"/>
      <c r="H450" s="298" t="s">
        <v>238</v>
      </c>
      <c r="I450" s="290" t="s">
        <v>239</v>
      </c>
      <c r="J450" s="195"/>
      <c r="K450" s="195" t="s">
        <v>40</v>
      </c>
      <c r="L450" s="195" t="s">
        <v>159</v>
      </c>
      <c r="M450" s="398" t="s">
        <v>129</v>
      </c>
      <c r="N450" s="290" t="s">
        <v>240</v>
      </c>
      <c r="O450" s="560" t="str">
        <f>EXTRACT_ACTIVATION_DTYPE(PARAMS("moe_dtype"))</f>
        <v>fp8</v>
      </c>
      <c r="P450" s="301"/>
      <c r="Q450" s="291" t="b">
        <v>0</v>
      </c>
    </row>
    <row r="451">
      <c r="E451" s="266"/>
      <c r="F451" s="267"/>
      <c r="G451" s="268"/>
      <c r="H451" s="300" t="s">
        <v>242</v>
      </c>
      <c r="I451" s="290" t="s">
        <v>239</v>
      </c>
      <c r="J451" s="289"/>
      <c r="K451" s="290">
        <f t="shared" ref="K451:M451" si="82">PARAMS(K450)</f>
        <v>6144</v>
      </c>
      <c r="L451" s="290">
        <f t="shared" si="82"/>
        <v>8</v>
      </c>
      <c r="M451" s="290">
        <f t="shared" si="82"/>
        <v>2048</v>
      </c>
      <c r="N451" s="290" t="s">
        <v>240</v>
      </c>
      <c r="O451" s="266"/>
      <c r="P451" s="301">
        <f>SIZEOF_IN_MIB(J451:M451, O450)</f>
        <v>96</v>
      </c>
      <c r="Q451" s="266"/>
    </row>
    <row r="452">
      <c r="E452" s="266"/>
      <c r="F452" s="267"/>
      <c r="G452" s="268"/>
      <c r="H452" s="561" t="s">
        <v>244</v>
      </c>
      <c r="I452" s="289" t="s">
        <v>239</v>
      </c>
      <c r="J452" s="290"/>
      <c r="K452" s="195" t="s">
        <v>143</v>
      </c>
      <c r="L452" s="195"/>
      <c r="M452" s="195"/>
      <c r="N452" s="289" t="s">
        <v>240</v>
      </c>
      <c r="O452" s="266"/>
      <c r="P452" s="301"/>
      <c r="Q452" s="266"/>
    </row>
    <row r="453">
      <c r="E453" s="266"/>
      <c r="F453" s="278"/>
      <c r="G453" s="279"/>
      <c r="H453" s="300" t="s">
        <v>246</v>
      </c>
      <c r="I453" s="289" t="s">
        <v>239</v>
      </c>
      <c r="J453" s="290"/>
      <c r="K453" s="289">
        <f t="shared" ref="K453:M453" si="83">K451/SHARDING(K452)</f>
        <v>192</v>
      </c>
      <c r="L453" s="289">
        <f t="shared" si="83"/>
        <v>8</v>
      </c>
      <c r="M453" s="289">
        <f t="shared" si="83"/>
        <v>2048</v>
      </c>
      <c r="N453" s="289" t="s">
        <v>240</v>
      </c>
      <c r="O453" s="241"/>
      <c r="P453" s="301">
        <f>SIZEOF_IN_MIB(J453:M453, O450)</f>
        <v>3</v>
      </c>
      <c r="Q453" s="277"/>
    </row>
    <row r="454">
      <c r="E454" s="266"/>
      <c r="F454" s="562" t="s">
        <v>253</v>
      </c>
      <c r="G454" s="260"/>
      <c r="H454" s="561" t="s">
        <v>238</v>
      </c>
      <c r="I454" s="289" t="s">
        <v>239</v>
      </c>
      <c r="J454" s="290"/>
      <c r="K454" s="195" t="s">
        <v>131</v>
      </c>
      <c r="L454" s="398" t="s">
        <v>129</v>
      </c>
      <c r="M454" s="195" t="s">
        <v>125</v>
      </c>
      <c r="N454" s="289" t="s">
        <v>240</v>
      </c>
      <c r="O454" s="563" t="str">
        <f>EXTRACT_WEIGHT_DTYPE(PARAMS("moe_dtype"))</f>
        <v>fp4</v>
      </c>
      <c r="P454" s="301"/>
      <c r="Q454" s="291" t="b">
        <v>0</v>
      </c>
    </row>
    <row r="455">
      <c r="E455" s="266"/>
      <c r="F455" s="267"/>
      <c r="G455" s="268"/>
      <c r="H455" s="300" t="s">
        <v>242</v>
      </c>
      <c r="I455" s="289" t="s">
        <v>239</v>
      </c>
      <c r="J455" s="290"/>
      <c r="K455" s="289">
        <f t="shared" ref="K455:M455" si="84">PARAMS(K454)</f>
        <v>256</v>
      </c>
      <c r="L455" s="289">
        <f t="shared" si="84"/>
        <v>2048</v>
      </c>
      <c r="M455" s="289">
        <f t="shared" si="84"/>
        <v>7168</v>
      </c>
      <c r="N455" s="289" t="s">
        <v>240</v>
      </c>
      <c r="O455" s="275"/>
      <c r="P455" s="301">
        <f>SIZEOF_IN_MIB(J455:M455, O454)</f>
        <v>1792</v>
      </c>
      <c r="Q455" s="266"/>
    </row>
    <row r="456">
      <c r="E456" s="266"/>
      <c r="F456" s="267"/>
      <c r="G456" s="268"/>
      <c r="H456" s="561" t="s">
        <v>244</v>
      </c>
      <c r="I456" s="289" t="s">
        <v>239</v>
      </c>
      <c r="J456" s="290"/>
      <c r="K456" s="195" t="s">
        <v>143</v>
      </c>
      <c r="L456" s="195"/>
      <c r="M456" s="195"/>
      <c r="N456" s="289" t="s">
        <v>240</v>
      </c>
      <c r="O456" s="272"/>
      <c r="P456" s="301"/>
      <c r="Q456" s="266"/>
    </row>
    <row r="457">
      <c r="E457" s="266"/>
      <c r="F457" s="278"/>
      <c r="G457" s="279"/>
      <c r="H457" s="561" t="s">
        <v>246</v>
      </c>
      <c r="I457" s="289" t="s">
        <v>239</v>
      </c>
      <c r="J457" s="290"/>
      <c r="K457" s="289">
        <f t="shared" ref="K457:M457" si="85">K455/SHARDING(K456)</f>
        <v>8</v>
      </c>
      <c r="L457" s="289">
        <f t="shared" si="85"/>
        <v>2048</v>
      </c>
      <c r="M457" s="289">
        <f t="shared" si="85"/>
        <v>7168</v>
      </c>
      <c r="N457" s="289" t="s">
        <v>240</v>
      </c>
      <c r="O457" s="241"/>
      <c r="P457" s="301">
        <f>SIZEOF_IN_MIB(J457:M457, O454)</f>
        <v>56</v>
      </c>
      <c r="Q457" s="277"/>
    </row>
    <row r="458">
      <c r="E458" s="266"/>
      <c r="F458" s="562" t="s">
        <v>257</v>
      </c>
      <c r="G458" s="260"/>
      <c r="H458" s="561" t="s">
        <v>238</v>
      </c>
      <c r="I458" s="289" t="s">
        <v>239</v>
      </c>
      <c r="J458" s="290"/>
      <c r="K458" s="195" t="s">
        <v>40</v>
      </c>
      <c r="L458" s="195" t="s">
        <v>159</v>
      </c>
      <c r="M458" s="195" t="s">
        <v>125</v>
      </c>
      <c r="N458" s="289" t="s">
        <v>240</v>
      </c>
      <c r="O458" s="605" t="s">
        <v>82</v>
      </c>
      <c r="P458" s="301"/>
      <c r="Q458" s="291" t="b">
        <v>0</v>
      </c>
    </row>
    <row r="459">
      <c r="E459" s="266"/>
      <c r="F459" s="267"/>
      <c r="G459" s="268"/>
      <c r="H459" s="300" t="s">
        <v>242</v>
      </c>
      <c r="I459" s="289" t="s">
        <v>239</v>
      </c>
      <c r="J459" s="290"/>
      <c r="K459" s="289">
        <f t="shared" ref="K459:M459" si="86">PARAMS(K458)</f>
        <v>6144</v>
      </c>
      <c r="L459" s="289">
        <f t="shared" si="86"/>
        <v>8</v>
      </c>
      <c r="M459" s="289">
        <f t="shared" si="86"/>
        <v>7168</v>
      </c>
      <c r="N459" s="289" t="s">
        <v>240</v>
      </c>
      <c r="O459" s="266"/>
      <c r="P459" s="301">
        <f>SIZEOF_IN_MIB(J459:M459, O458)</f>
        <v>672</v>
      </c>
      <c r="Q459" s="266"/>
    </row>
    <row r="460">
      <c r="E460" s="266"/>
      <c r="F460" s="267"/>
      <c r="G460" s="268"/>
      <c r="H460" s="561" t="s">
        <v>244</v>
      </c>
      <c r="I460" s="289" t="s">
        <v>239</v>
      </c>
      <c r="J460" s="290"/>
      <c r="K460" s="195" t="s">
        <v>143</v>
      </c>
      <c r="L460" s="195"/>
      <c r="M460" s="195"/>
      <c r="N460" s="289" t="s">
        <v>240</v>
      </c>
      <c r="O460" s="266"/>
      <c r="P460" s="301"/>
      <c r="Q460" s="266"/>
    </row>
    <row r="461">
      <c r="E461" s="266"/>
      <c r="F461" s="278"/>
      <c r="G461" s="279"/>
      <c r="H461" s="561" t="s">
        <v>246</v>
      </c>
      <c r="I461" s="289" t="s">
        <v>239</v>
      </c>
      <c r="J461" s="289"/>
      <c r="K461" s="289">
        <f t="shared" ref="K461:M461" si="87">K459/SHARDING(K460)</f>
        <v>192</v>
      </c>
      <c r="L461" s="289">
        <f t="shared" si="87"/>
        <v>8</v>
      </c>
      <c r="M461" s="289">
        <f t="shared" si="87"/>
        <v>7168</v>
      </c>
      <c r="N461" s="289" t="s">
        <v>240</v>
      </c>
      <c r="O461" s="277"/>
      <c r="P461" s="301">
        <f>SIZEOF_IN_MIB(J461:M461, O458)</f>
        <v>21</v>
      </c>
      <c r="Q461" s="277"/>
    </row>
    <row r="462">
      <c r="E462" s="266"/>
      <c r="F462" s="296" t="s">
        <v>335</v>
      </c>
      <c r="G462" s="606" t="s">
        <v>849</v>
      </c>
      <c r="H462" s="607" t="str">
        <f>L456</f>
        <v/>
      </c>
      <c r="I462" s="290"/>
      <c r="J462" s="172"/>
      <c r="K462" s="290"/>
      <c r="L462" s="289"/>
      <c r="M462" s="289"/>
      <c r="N462" s="289"/>
      <c r="O462" s="290"/>
      <c r="P462" s="301"/>
      <c r="Q462" s="608"/>
    </row>
    <row r="463">
      <c r="E463" s="266"/>
      <c r="F463" s="266"/>
      <c r="G463" s="609" t="s">
        <v>363</v>
      </c>
      <c r="H463" s="610" t="s">
        <v>850</v>
      </c>
      <c r="I463" s="374"/>
      <c r="J463" s="374"/>
      <c r="K463" s="374"/>
      <c r="L463" s="375"/>
      <c r="M463" s="375"/>
      <c r="N463" s="375"/>
      <c r="O463" s="374"/>
      <c r="P463" s="536"/>
      <c r="Q463" s="376"/>
    </row>
    <row r="464">
      <c r="E464" s="266"/>
      <c r="F464" s="266"/>
      <c r="G464" s="611" t="s">
        <v>264</v>
      </c>
      <c r="H464" s="300">
        <f>SHARDING(H462)</f>
        <v>1</v>
      </c>
      <c r="I464" s="290"/>
      <c r="J464" s="290"/>
      <c r="K464" s="290"/>
      <c r="L464" s="289"/>
      <c r="M464" s="289"/>
      <c r="N464" s="289"/>
      <c r="O464" s="290"/>
      <c r="P464" s="301"/>
      <c r="Q464" s="608"/>
    </row>
    <row r="465">
      <c r="E465" s="266"/>
      <c r="F465" s="266"/>
      <c r="G465" s="611" t="s">
        <v>349</v>
      </c>
      <c r="H465" s="612">
        <f>P461 / H464 * (H464-1)</f>
        <v>0</v>
      </c>
      <c r="I465" s="290"/>
      <c r="J465" s="290"/>
      <c r="K465" s="290"/>
      <c r="L465" s="289"/>
      <c r="M465" s="289"/>
      <c r="N465" s="289"/>
      <c r="O465" s="290"/>
      <c r="P465" s="301"/>
      <c r="Q465" s="608"/>
    </row>
    <row r="466">
      <c r="E466" s="266"/>
      <c r="F466" s="266"/>
      <c r="G466" s="611" t="s">
        <v>266</v>
      </c>
      <c r="H466" s="612">
        <f>H465*H464</f>
        <v>0</v>
      </c>
      <c r="I466" s="290"/>
      <c r="J466" s="290"/>
      <c r="K466" s="290"/>
      <c r="L466" s="289"/>
      <c r="M466" s="289"/>
      <c r="N466" s="289"/>
      <c r="O466" s="290"/>
      <c r="P466" s="301"/>
      <c r="Q466" s="608"/>
    </row>
    <row r="467">
      <c r="E467" s="266"/>
      <c r="F467" s="266"/>
      <c r="G467" s="311" t="s">
        <v>267</v>
      </c>
      <c r="H467" s="586" t="str">
        <f>IFS(H464=8,12,
H464=4,4,
H464=2,1,
TRUE,NA())</f>
        <v>#N/A</v>
      </c>
      <c r="I467" s="172"/>
      <c r="J467" s="290"/>
      <c r="K467" s="290"/>
      <c r="L467" s="289"/>
      <c r="M467" s="289"/>
      <c r="N467" s="289"/>
      <c r="O467" s="290"/>
      <c r="P467" s="301"/>
      <c r="Q467" s="608"/>
    </row>
    <row r="468">
      <c r="E468" s="266"/>
      <c r="F468" s="266"/>
      <c r="G468" s="613" t="s">
        <v>298</v>
      </c>
      <c r="H468" s="614">
        <f>ALL_REDUCE_CHIP2CHIP_TIME_MS(H466,H467)</f>
        <v>0</v>
      </c>
      <c r="I468" s="290"/>
      <c r="J468" s="290"/>
      <c r="K468" s="290"/>
      <c r="L468" s="289"/>
      <c r="M468" s="289"/>
      <c r="N468" s="289"/>
      <c r="O468" s="290"/>
      <c r="P468" s="301"/>
      <c r="Q468" s="608"/>
    </row>
    <row r="469">
      <c r="E469" s="266"/>
      <c r="F469" s="266"/>
      <c r="G469" s="613"/>
      <c r="H469" s="614"/>
      <c r="I469" s="290"/>
      <c r="J469" s="290"/>
      <c r="K469" s="290"/>
      <c r="L469" s="289"/>
      <c r="M469" s="289"/>
      <c r="N469" s="289"/>
      <c r="O469" s="290"/>
      <c r="P469" s="301"/>
      <c r="Q469" s="608"/>
    </row>
    <row r="470">
      <c r="E470" s="266"/>
      <c r="F470" s="266"/>
      <c r="G470" s="609" t="s">
        <v>365</v>
      </c>
      <c r="H470" s="615" t="s">
        <v>366</v>
      </c>
      <c r="I470" s="374"/>
      <c r="J470" s="374"/>
      <c r="K470" s="374"/>
      <c r="L470" s="375"/>
      <c r="M470" s="375"/>
      <c r="N470" s="375"/>
      <c r="O470" s="374"/>
      <c r="P470" s="536"/>
      <c r="Q470" s="376"/>
    </row>
    <row r="471">
      <c r="E471" s="266"/>
      <c r="F471" s="266"/>
      <c r="G471" s="284" t="s">
        <v>298</v>
      </c>
      <c r="H471" s="601">
        <f>0</f>
        <v>0</v>
      </c>
      <c r="I471" s="290"/>
      <c r="J471" s="290"/>
      <c r="K471" s="290"/>
      <c r="L471" s="289"/>
      <c r="M471" s="289"/>
      <c r="N471" s="289"/>
      <c r="O471" s="290"/>
      <c r="P471" s="301"/>
      <c r="Q471" s="608"/>
    </row>
    <row r="472">
      <c r="E472" s="266"/>
      <c r="F472" s="266"/>
      <c r="G472" s="284"/>
      <c r="H472" s="601"/>
      <c r="I472" s="290"/>
      <c r="J472" s="290"/>
      <c r="K472" s="290"/>
      <c r="L472" s="289"/>
      <c r="M472" s="289"/>
      <c r="N472" s="289"/>
      <c r="O472" s="290"/>
      <c r="P472" s="301"/>
      <c r="Q472" s="608"/>
    </row>
    <row r="473">
      <c r="E473" s="266"/>
      <c r="F473" s="266"/>
      <c r="G473" s="523" t="s">
        <v>350</v>
      </c>
      <c r="H473" s="616" t="s">
        <v>367</v>
      </c>
      <c r="I473" s="374"/>
      <c r="J473" s="374"/>
      <c r="K473" s="374"/>
      <c r="L473" s="375"/>
      <c r="M473" s="375"/>
      <c r="N473" s="375"/>
      <c r="O473" s="374"/>
      <c r="P473" s="536"/>
      <c r="Q473" s="376"/>
    </row>
    <row r="474">
      <c r="E474" s="266"/>
      <c r="F474" s="277"/>
      <c r="G474" s="600" t="s">
        <v>298</v>
      </c>
      <c r="H474" s="601">
        <f>IFS(H473=G463,H468,H473=G470,H471,TRUE,0)</f>
        <v>0</v>
      </c>
      <c r="I474" s="617"/>
      <c r="J474" s="290"/>
      <c r="K474" s="290"/>
      <c r="L474" s="289"/>
      <c r="M474" s="289"/>
      <c r="N474" s="289"/>
      <c r="O474" s="290"/>
      <c r="P474" s="301"/>
      <c r="Q474" s="608"/>
    </row>
    <row r="475">
      <c r="E475" s="266"/>
      <c r="F475" s="541" t="s">
        <v>285</v>
      </c>
      <c r="G475" s="533" t="s">
        <v>286</v>
      </c>
      <c r="H475" s="595" t="str">
        <f>VLOOKUP(O450&amp;","&amp;O454,$T$3:$W$12,4, FALSE)</f>
        <v>fp8</v>
      </c>
      <c r="I475" s="386"/>
      <c r="J475" s="380"/>
      <c r="K475" s="380"/>
      <c r="L475" s="381"/>
      <c r="M475" s="381"/>
      <c r="N475" s="381"/>
      <c r="O475" s="380"/>
      <c r="P475" s="394"/>
      <c r="Q475" s="172"/>
    </row>
    <row r="476">
      <c r="E476" s="266"/>
      <c r="F476" s="266"/>
      <c r="G476" s="533" t="s">
        <v>354</v>
      </c>
      <c r="H476" s="533">
        <v>128.0</v>
      </c>
      <c r="I476" s="386"/>
      <c r="J476" s="380"/>
      <c r="K476" s="380"/>
      <c r="L476" s="381"/>
      <c r="M476" s="381"/>
      <c r="N476" s="381"/>
      <c r="O476" s="380"/>
      <c r="P476" s="394"/>
      <c r="Q476" s="172"/>
    </row>
    <row r="477">
      <c r="E477" s="266"/>
      <c r="F477" s="266"/>
      <c r="G477" s="533" t="s">
        <v>355</v>
      </c>
      <c r="H477" s="599" t="str">
        <f t="array" ref="H477">CALCULATE_FLOPS(HSTACK(H476,M453),J457:M457,L457,K457,H475) * IF(ISBLANK(K408),1, PARAMS("expert_imbalance_ratio"))</f>
        <v>#N/A</v>
      </c>
      <c r="I477" s="386"/>
      <c r="J477" s="380"/>
      <c r="K477" s="380"/>
      <c r="L477" s="381"/>
      <c r="M477" s="381"/>
      <c r="N477" s="381"/>
      <c r="O477" s="380"/>
      <c r="P477" s="394"/>
      <c r="Q477" s="172"/>
    </row>
    <row r="478">
      <c r="E478" s="266"/>
      <c r="F478" s="266"/>
      <c r="G478" s="533" t="s">
        <v>356</v>
      </c>
      <c r="H478" s="533">
        <f>CEILING(PRODUCT(K453:L453)/H476,1)</f>
        <v>12</v>
      </c>
      <c r="I478" s="386"/>
      <c r="J478" s="380"/>
      <c r="K478" s="380"/>
      <c r="L478" s="381"/>
      <c r="M478" s="381"/>
      <c r="N478" s="381"/>
      <c r="O478" s="380"/>
      <c r="P478" s="394"/>
      <c r="Q478" s="172"/>
    </row>
    <row r="479">
      <c r="E479" s="266"/>
      <c r="F479" s="266"/>
      <c r="G479" s="533" t="s">
        <v>357</v>
      </c>
      <c r="H479" s="533">
        <f>PARAMS("E")/SHARDING(K456)</f>
        <v>8</v>
      </c>
      <c r="I479" s="386"/>
      <c r="J479" s="380"/>
      <c r="K479" s="380"/>
      <c r="L479" s="381"/>
      <c r="M479" s="381"/>
      <c r="N479" s="381"/>
      <c r="O479" s="380"/>
      <c r="P479" s="394"/>
      <c r="Q479" s="172"/>
    </row>
    <row r="480">
      <c r="E480" s="266"/>
      <c r="F480" s="266"/>
      <c r="G480" s="533" t="s">
        <v>368</v>
      </c>
      <c r="H480" s="595">
        <f>H478 + IF(PARAMS("enforce_perfect_expert_routing"),0,H479-1)</f>
        <v>12</v>
      </c>
      <c r="I480" s="598" t="s">
        <v>359</v>
      </c>
      <c r="J480" s="380"/>
      <c r="K480" s="380"/>
      <c r="L480" s="381"/>
      <c r="M480" s="381"/>
      <c r="N480" s="381"/>
      <c r="O480" s="380"/>
      <c r="P480" s="394"/>
      <c r="Q480" s="172"/>
    </row>
    <row r="481">
      <c r="E481" s="266"/>
      <c r="F481" s="266"/>
      <c r="G481" s="533" t="s">
        <v>299</v>
      </c>
      <c r="H481" s="599" t="str">
        <f>H477*H480</f>
        <v>#N/A</v>
      </c>
      <c r="I481" s="386"/>
      <c r="J481" s="380"/>
      <c r="K481" s="380"/>
      <c r="L481" s="381"/>
      <c r="M481" s="381"/>
      <c r="N481" s="381"/>
      <c r="O481" s="380"/>
      <c r="P481" s="394"/>
      <c r="Q481" s="172"/>
    </row>
    <row r="482">
      <c r="E482" s="266"/>
      <c r="F482" s="266"/>
      <c r="G482" s="595" t="s">
        <v>299</v>
      </c>
      <c r="H482" s="618" t="str">
        <f>H477*H480</f>
        <v>#N/A</v>
      </c>
      <c r="I482" s="418"/>
      <c r="J482" s="261"/>
      <c r="K482" s="261"/>
      <c r="L482" s="274"/>
      <c r="M482" s="274"/>
      <c r="N482" s="274"/>
      <c r="O482" s="261"/>
      <c r="P482" s="303"/>
      <c r="Q482" s="222"/>
    </row>
    <row r="483">
      <c r="E483" s="266"/>
      <c r="F483" s="277"/>
      <c r="G483" s="600" t="s">
        <v>288</v>
      </c>
      <c r="H483" s="619" t="str">
        <f>COMPUTE_TIME_MS(H482, H475)</f>
        <v>#N/A</v>
      </c>
      <c r="I483" s="390"/>
      <c r="J483" s="391"/>
      <c r="K483" s="391"/>
      <c r="L483" s="392"/>
      <c r="M483" s="392"/>
      <c r="N483" s="392"/>
      <c r="O483" s="391"/>
      <c r="P483" s="602"/>
      <c r="Q483" s="305"/>
    </row>
    <row r="484">
      <c r="E484" s="266"/>
      <c r="F484" s="541" t="s">
        <v>289</v>
      </c>
      <c r="G484" s="595" t="s">
        <v>290</v>
      </c>
      <c r="H484" s="620">
        <f>IF(Q450,0,P453)+IF(Q454,0,P457)+IF(Q458,0,P461)</f>
        <v>80</v>
      </c>
      <c r="I484" s="261"/>
      <c r="J484" s="261"/>
      <c r="K484" s="261"/>
      <c r="L484" s="274"/>
      <c r="M484" s="274"/>
      <c r="N484" s="274"/>
      <c r="O484" s="261"/>
      <c r="P484" s="303"/>
      <c r="Q484" s="222"/>
    </row>
    <row r="485">
      <c r="E485" s="277"/>
      <c r="F485" s="277"/>
      <c r="G485" s="604" t="s">
        <v>291</v>
      </c>
      <c r="H485" s="621">
        <f>HBM_TIME_MS(H484)</f>
        <v>0.02670027341</v>
      </c>
      <c r="I485" s="391"/>
      <c r="J485" s="391"/>
      <c r="K485" s="391"/>
      <c r="L485" s="392"/>
      <c r="M485" s="392"/>
      <c r="N485" s="392"/>
      <c r="O485" s="391"/>
      <c r="P485" s="602"/>
      <c r="Q485" s="305"/>
    </row>
    <row r="486">
      <c r="E486" s="258" t="s">
        <v>369</v>
      </c>
      <c r="F486" s="622" t="s">
        <v>57</v>
      </c>
      <c r="G486" s="297" t="s">
        <v>259</v>
      </c>
      <c r="H486" s="463" t="s">
        <v>238</v>
      </c>
      <c r="I486" s="261" t="s">
        <v>239</v>
      </c>
      <c r="J486" s="262"/>
      <c r="K486" s="262" t="s">
        <v>40</v>
      </c>
      <c r="L486" s="262" t="s">
        <v>159</v>
      </c>
      <c r="M486" s="425" t="s">
        <v>125</v>
      </c>
      <c r="N486" s="261" t="s">
        <v>240</v>
      </c>
      <c r="O486" s="263" t="str">
        <f>PARAMS("expert_collect_dtype")</f>
        <v>bf16</v>
      </c>
      <c r="P486" s="303"/>
      <c r="Q486" s="262"/>
    </row>
    <row r="487">
      <c r="E487" s="266"/>
      <c r="F487" s="266"/>
      <c r="G487" s="266"/>
      <c r="H487" s="304" t="s">
        <v>242</v>
      </c>
      <c r="I487" s="270" t="s">
        <v>239</v>
      </c>
      <c r="J487" s="271"/>
      <c r="K487" s="270">
        <f t="shared" ref="K487:M487" si="88">PARAMS(K486)</f>
        <v>6144</v>
      </c>
      <c r="L487" s="270">
        <f t="shared" si="88"/>
        <v>8</v>
      </c>
      <c r="M487" s="270">
        <f t="shared" si="88"/>
        <v>7168</v>
      </c>
      <c r="N487" s="270" t="s">
        <v>240</v>
      </c>
      <c r="O487" s="272"/>
      <c r="P487" s="440">
        <f>SIZEOF_IN_MIB(J487:M487, O486)</f>
        <v>672</v>
      </c>
      <c r="Q487" s="269"/>
    </row>
    <row r="488">
      <c r="E488" s="266"/>
      <c r="F488" s="266"/>
      <c r="G488" s="266"/>
      <c r="H488" s="302" t="s">
        <v>244</v>
      </c>
      <c r="I488" s="274" t="s">
        <v>239</v>
      </c>
      <c r="J488" s="261"/>
      <c r="K488" s="262" t="s">
        <v>143</v>
      </c>
      <c r="L488" s="262"/>
      <c r="M488" s="262"/>
      <c r="N488" s="274" t="s">
        <v>240</v>
      </c>
      <c r="O488" s="275"/>
      <c r="P488" s="303"/>
      <c r="Q488" s="262"/>
    </row>
    <row r="489">
      <c r="E489" s="266"/>
      <c r="F489" s="266"/>
      <c r="G489" s="266"/>
      <c r="H489" s="304" t="s">
        <v>246</v>
      </c>
      <c r="I489" s="271" t="s">
        <v>239</v>
      </c>
      <c r="J489" s="270"/>
      <c r="K489" s="271">
        <f t="shared" ref="K489:M489" si="89">K487/SHARDING(K488)</f>
        <v>192</v>
      </c>
      <c r="L489" s="271">
        <f t="shared" si="89"/>
        <v>8</v>
      </c>
      <c r="M489" s="271">
        <f t="shared" si="89"/>
        <v>7168</v>
      </c>
      <c r="N489" s="271" t="s">
        <v>240</v>
      </c>
      <c r="O489" s="280"/>
      <c r="P489" s="440">
        <f>SIZEOF_IN_MIB(J489:M489, O486)</f>
        <v>21</v>
      </c>
      <c r="Q489" s="269"/>
    </row>
    <row r="490">
      <c r="E490" s="266"/>
      <c r="F490" s="266"/>
      <c r="G490" s="277"/>
      <c r="H490" s="302" t="s">
        <v>262</v>
      </c>
      <c r="I490" s="274"/>
      <c r="J490" s="261"/>
      <c r="K490" s="262" t="s">
        <v>143</v>
      </c>
      <c r="L490" s="274"/>
      <c r="M490" s="274"/>
      <c r="N490" s="274"/>
      <c r="O490" s="262"/>
      <c r="P490" s="303"/>
      <c r="Q490" s="262"/>
    </row>
    <row r="491">
      <c r="E491" s="266"/>
      <c r="F491" s="266"/>
      <c r="G491" s="623" t="s">
        <v>370</v>
      </c>
      <c r="H491" s="624" t="s">
        <v>371</v>
      </c>
      <c r="I491" s="428"/>
      <c r="J491" s="566">
        <v>8.0</v>
      </c>
      <c r="K491" s="271"/>
      <c r="L491" s="271"/>
      <c r="M491" s="271"/>
      <c r="N491" s="271"/>
      <c r="O491" s="269"/>
      <c r="P491" s="440"/>
      <c r="Q491" s="269"/>
    </row>
    <row r="492">
      <c r="E492" s="266"/>
      <c r="F492" s="266"/>
      <c r="H492" s="625" t="s">
        <v>571</v>
      </c>
      <c r="I492" s="429"/>
      <c r="J492" s="801">
        <f>P489 * HW_SPEC("# of TensorCore per Chip") /J491</f>
        <v>5.25</v>
      </c>
      <c r="K492" s="274"/>
      <c r="L492" s="274"/>
      <c r="M492" s="274"/>
      <c r="N492" s="274"/>
      <c r="O492" s="262"/>
      <c r="P492" s="303"/>
      <c r="Q492" s="262"/>
    </row>
    <row r="493">
      <c r="E493" s="266"/>
      <c r="F493" s="266"/>
      <c r="H493" s="624" t="s">
        <v>572</v>
      </c>
      <c r="I493" s="428"/>
      <c r="J493" s="802">
        <f>IFS(J491=1,0,
J491=2, 1,
J491=4, 2,
J491=8, 3)</f>
        <v>3</v>
      </c>
      <c r="K493" s="271"/>
      <c r="L493" s="271"/>
      <c r="M493" s="271"/>
      <c r="N493" s="271"/>
      <c r="O493" s="269"/>
      <c r="P493" s="440"/>
      <c r="Q493" s="269"/>
    </row>
    <row r="494">
      <c r="E494" s="266"/>
      <c r="F494" s="266"/>
      <c r="H494" s="625" t="s">
        <v>573</v>
      </c>
      <c r="I494" s="429"/>
      <c r="J494" s="626">
        <f>IFS(J491=1,0,
J491=2, 0,
J491=4, 1,
J491=8, 3)</f>
        <v>3</v>
      </c>
      <c r="K494" s="274"/>
      <c r="L494" s="274"/>
      <c r="M494" s="274"/>
      <c r="N494" s="274"/>
      <c r="O494" s="262"/>
      <c r="P494" s="303"/>
      <c r="Q494" s="262"/>
    </row>
    <row r="495">
      <c r="E495" s="266"/>
      <c r="F495" s="266"/>
      <c r="H495" s="624" t="s">
        <v>574</v>
      </c>
      <c r="I495" s="428"/>
      <c r="J495" s="802">
        <f>IFS(J491=1,0,
J491=2, 0,
J491=4, 0,
J491=8, 1)</f>
        <v>1</v>
      </c>
      <c r="K495" s="271"/>
      <c r="L495" s="271"/>
      <c r="M495" s="271"/>
      <c r="N495" s="271"/>
      <c r="O495" s="269"/>
      <c r="P495" s="440"/>
      <c r="Q495" s="269"/>
    </row>
    <row r="496">
      <c r="E496" s="266"/>
      <c r="F496" s="266"/>
      <c r="H496" s="625" t="s">
        <v>575</v>
      </c>
      <c r="I496" s="429"/>
      <c r="J496" s="626">
        <f>IFS(J491=1,0,
J491=2, 1,
J491=4, 4,
J491=8, 12)</f>
        <v>12</v>
      </c>
      <c r="K496" s="274"/>
      <c r="L496" s="274"/>
      <c r="M496" s="274"/>
      <c r="N496" s="274"/>
      <c r="O496" s="262"/>
      <c r="P496" s="303"/>
      <c r="Q496" s="262"/>
    </row>
    <row r="497">
      <c r="E497" s="266"/>
      <c r="F497" s="266"/>
      <c r="H497" s="624" t="s">
        <v>576</v>
      </c>
      <c r="I497" s="428"/>
      <c r="J497" s="803">
        <f>J492*(1*J493+2*J494+3*J495)</f>
        <v>63</v>
      </c>
      <c r="K497" s="271"/>
      <c r="L497" s="271"/>
      <c r="M497" s="271"/>
      <c r="N497" s="271"/>
      <c r="O497" s="269"/>
      <c r="P497" s="440"/>
      <c r="Q497" s="269"/>
    </row>
    <row r="498">
      <c r="E498" s="266"/>
      <c r="F498" s="266"/>
      <c r="H498" s="625" t="s">
        <v>577</v>
      </c>
      <c r="I498" s="429"/>
      <c r="J498" s="801">
        <f>J497*J491</f>
        <v>504</v>
      </c>
      <c r="K498" s="274"/>
      <c r="L498" s="274"/>
      <c r="M498" s="274"/>
      <c r="N498" s="274"/>
      <c r="O498" s="262"/>
      <c r="P498" s="303"/>
      <c r="Q498" s="262"/>
    </row>
    <row r="499">
      <c r="E499" s="266"/>
      <c r="F499" s="266"/>
      <c r="H499" s="627" t="s">
        <v>269</v>
      </c>
      <c r="I499" s="428"/>
      <c r="J499" s="578">
        <f>ALL2ALL_CHIP2CHIP_TIME_MS2(J498,J496)</f>
        <v>0.2563476563</v>
      </c>
      <c r="K499" s="271"/>
      <c r="L499" s="271"/>
      <c r="M499" s="271"/>
      <c r="N499" s="271"/>
      <c r="O499" s="269"/>
      <c r="P499" s="440"/>
      <c r="Q499" s="269"/>
    </row>
    <row r="500">
      <c r="E500" s="266"/>
      <c r="F500" s="266"/>
      <c r="G500" s="151" t="s">
        <v>372</v>
      </c>
      <c r="H500" s="804" t="s">
        <v>264</v>
      </c>
      <c r="I500" s="429"/>
      <c r="J500" s="805">
        <f>HW_SPEC("# of TensorCore per Chip")</f>
        <v>2</v>
      </c>
      <c r="K500" s="274"/>
      <c r="L500" s="274"/>
      <c r="M500" s="274"/>
      <c r="N500" s="274"/>
      <c r="O500" s="262"/>
      <c r="P500" s="303"/>
      <c r="Q500" s="262"/>
    </row>
    <row r="501">
      <c r="E501" s="266"/>
      <c r="F501" s="266"/>
      <c r="H501" s="627" t="s">
        <v>373</v>
      </c>
      <c r="I501" s="428"/>
      <c r="J501" s="806">
        <f>P489 /J491 * (J500-1)</f>
        <v>2.625</v>
      </c>
      <c r="K501" s="271"/>
      <c r="L501" s="271"/>
      <c r="M501" s="271"/>
      <c r="N501" s="271"/>
      <c r="O501" s="269"/>
      <c r="P501" s="440"/>
      <c r="Q501" s="269"/>
    </row>
    <row r="502">
      <c r="E502" s="266"/>
      <c r="F502" s="266"/>
      <c r="H502" s="804" t="s">
        <v>341</v>
      </c>
      <c r="I502" s="429"/>
      <c r="J502" s="807">
        <f>J501*J500</f>
        <v>5.25</v>
      </c>
      <c r="K502" s="274"/>
      <c r="L502" s="274"/>
      <c r="M502" s="274"/>
      <c r="N502" s="274"/>
      <c r="O502" s="262"/>
      <c r="P502" s="303"/>
      <c r="Q502" s="262"/>
    </row>
    <row r="503">
      <c r="E503" s="266"/>
      <c r="F503" s="266"/>
      <c r="H503" s="627" t="s">
        <v>269</v>
      </c>
      <c r="I503" s="428"/>
      <c r="J503" s="428">
        <f>ALL2ALL_CORE2CORE_TIME_MS(J502)</f>
        <v>0.004272460938</v>
      </c>
      <c r="K503" s="271"/>
      <c r="L503" s="271"/>
      <c r="M503" s="271"/>
      <c r="N503" s="271"/>
      <c r="O503" s="269"/>
      <c r="P503" s="440"/>
      <c r="Q503" s="269"/>
    </row>
    <row r="504">
      <c r="E504" s="266"/>
      <c r="F504" s="277"/>
      <c r="G504" s="526" t="s">
        <v>269</v>
      </c>
      <c r="H504" s="575">
        <f>J499+J503</f>
        <v>0.2606201172</v>
      </c>
      <c r="I504" s="274"/>
      <c r="J504" s="261"/>
      <c r="K504" s="274"/>
      <c r="L504" s="274"/>
      <c r="M504" s="274"/>
      <c r="N504" s="274"/>
      <c r="O504" s="262"/>
      <c r="P504" s="303"/>
      <c r="Q504" s="262"/>
    </row>
    <row r="505">
      <c r="E505" s="266"/>
      <c r="F505" s="632" t="s">
        <v>374</v>
      </c>
      <c r="G505" s="593" t="s">
        <v>116</v>
      </c>
      <c r="H505" s="641" t="s">
        <v>851</v>
      </c>
      <c r="I505" s="270"/>
      <c r="J505" s="269"/>
      <c r="K505" s="269"/>
      <c r="L505" s="269"/>
      <c r="M505" s="269"/>
      <c r="N505" s="271"/>
      <c r="O505" s="269"/>
      <c r="P505" s="440"/>
      <c r="Q505" s="269"/>
    </row>
    <row r="506">
      <c r="E506" s="266"/>
      <c r="F506" s="266"/>
      <c r="G506" s="297" t="s">
        <v>259</v>
      </c>
      <c r="H506" s="463" t="s">
        <v>238</v>
      </c>
      <c r="I506" s="261" t="s">
        <v>239</v>
      </c>
      <c r="J506" s="262"/>
      <c r="K506" s="262" t="s">
        <v>40</v>
      </c>
      <c r="L506" s="262" t="s">
        <v>38</v>
      </c>
      <c r="M506" s="262" t="s">
        <v>125</v>
      </c>
      <c r="N506" s="274"/>
      <c r="O506" s="263" t="str">
        <f>PARAMS("expert_collect_dtype")</f>
        <v>bf16</v>
      </c>
      <c r="P506" s="303"/>
      <c r="Q506" s="262"/>
    </row>
    <row r="507">
      <c r="E507" s="266"/>
      <c r="F507" s="266"/>
      <c r="G507" s="266"/>
      <c r="H507" s="304" t="s">
        <v>242</v>
      </c>
      <c r="I507" s="270" t="s">
        <v>239</v>
      </c>
      <c r="J507" s="271"/>
      <c r="K507" s="270">
        <f t="shared" ref="K507:M507" si="90">PARAMS(K506)</f>
        <v>6144</v>
      </c>
      <c r="L507" s="270">
        <f t="shared" si="90"/>
        <v>1</v>
      </c>
      <c r="M507" s="270">
        <f t="shared" si="90"/>
        <v>7168</v>
      </c>
      <c r="N507" s="271"/>
      <c r="O507" s="272"/>
      <c r="P507" s="440">
        <f>SIZEOF_IN_MIB(J507:M507, O506)</f>
        <v>84</v>
      </c>
      <c r="Q507" s="269"/>
    </row>
    <row r="508">
      <c r="E508" s="266"/>
      <c r="F508" s="266"/>
      <c r="G508" s="266"/>
      <c r="H508" s="534" t="s">
        <v>244</v>
      </c>
      <c r="I508" s="274" t="s">
        <v>239</v>
      </c>
      <c r="J508" s="261"/>
      <c r="K508" s="262"/>
      <c r="L508" s="262"/>
      <c r="M508" s="262" t="s">
        <v>33</v>
      </c>
      <c r="N508" s="274"/>
      <c r="O508" s="275"/>
      <c r="P508" s="303"/>
      <c r="Q508" s="262"/>
    </row>
    <row r="509">
      <c r="E509" s="266"/>
      <c r="F509" s="266"/>
      <c r="G509" s="266"/>
      <c r="H509" s="300" t="s">
        <v>246</v>
      </c>
      <c r="I509" s="289" t="s">
        <v>239</v>
      </c>
      <c r="J509" s="290"/>
      <c r="K509" s="289">
        <f t="shared" ref="K509:M509" si="91">K507/SHARDING(K508)</f>
        <v>6144</v>
      </c>
      <c r="L509" s="289">
        <f t="shared" si="91"/>
        <v>1</v>
      </c>
      <c r="M509" s="289">
        <f t="shared" si="91"/>
        <v>224</v>
      </c>
      <c r="N509" s="289"/>
      <c r="O509" s="277"/>
      <c r="P509" s="301">
        <f>SIZEOF_IN_MIB(J509:M509, O506)</f>
        <v>2.625</v>
      </c>
      <c r="Q509" s="195"/>
    </row>
    <row r="510">
      <c r="E510" s="266"/>
      <c r="F510" s="266"/>
      <c r="G510" s="277"/>
      <c r="H510" s="634" t="s">
        <v>376</v>
      </c>
      <c r="I510" s="635"/>
      <c r="J510" s="195" t="s">
        <v>143</v>
      </c>
      <c r="K510" s="289"/>
      <c r="L510" s="289"/>
      <c r="M510" s="289"/>
      <c r="N510" s="289"/>
      <c r="O510" s="195"/>
      <c r="P510" s="636"/>
      <c r="Q510" s="195"/>
    </row>
    <row r="511">
      <c r="E511" s="266"/>
      <c r="F511" s="266"/>
      <c r="G511" s="311" t="s">
        <v>264</v>
      </c>
      <c r="H511" s="637">
        <f>SHARDING(J510) * SHARDING(H462)</f>
        <v>32</v>
      </c>
      <c r="I511" s="289"/>
      <c r="J511" s="290"/>
      <c r="K511" s="289"/>
      <c r="L511" s="289"/>
      <c r="M511" s="289"/>
      <c r="N511" s="289"/>
      <c r="O511" s="195"/>
      <c r="P511" s="636"/>
      <c r="Q511" s="195"/>
    </row>
    <row r="512">
      <c r="E512" s="266"/>
      <c r="F512" s="266"/>
      <c r="G512" s="526" t="s">
        <v>340</v>
      </c>
      <c r="H512" s="584">
        <f>P509 / H511 * (H511-1)</f>
        <v>2.54296875</v>
      </c>
      <c r="I512" s="289"/>
      <c r="J512" s="290"/>
      <c r="K512" s="289"/>
      <c r="L512" s="289"/>
      <c r="M512" s="289"/>
      <c r="N512" s="289"/>
      <c r="O512" s="195"/>
      <c r="P512" s="636"/>
      <c r="Q512" s="195"/>
    </row>
    <row r="513">
      <c r="E513" s="266"/>
      <c r="F513" s="266"/>
      <c r="G513" s="526" t="s">
        <v>341</v>
      </c>
      <c r="H513" s="638">
        <f>H512*H511</f>
        <v>81.375</v>
      </c>
      <c r="I513" s="533"/>
      <c r="J513" s="290"/>
      <c r="K513" s="289"/>
      <c r="L513" s="289"/>
      <c r="M513" s="289"/>
      <c r="N513" s="289"/>
      <c r="O513" s="195"/>
      <c r="P513" s="636"/>
      <c r="Q513" s="195"/>
    </row>
    <row r="514">
      <c r="E514" s="266"/>
      <c r="F514" s="266"/>
      <c r="G514" s="526" t="s">
        <v>377</v>
      </c>
      <c r="H514" s="639">
        <f>HW_SPEC("# of TensorCore per Chip")</f>
        <v>2</v>
      </c>
      <c r="I514" s="633" t="s">
        <v>378</v>
      </c>
      <c r="J514" s="261"/>
      <c r="K514" s="274"/>
      <c r="L514" s="274"/>
      <c r="M514" s="274"/>
      <c r="N514" s="274"/>
      <c r="O514" s="262"/>
      <c r="P514" s="640"/>
      <c r="Q514" s="262"/>
    </row>
    <row r="515">
      <c r="E515" s="266"/>
      <c r="F515" s="266"/>
      <c r="G515" s="311" t="s">
        <v>267</v>
      </c>
      <c r="H515" s="336" t="str">
        <f>IFS(H511=8,12,
H511=4,4,
H511=2,1,
TRUE,NA())</f>
        <v>#N/A</v>
      </c>
      <c r="I515" s="641"/>
      <c r="J515" s="270"/>
      <c r="K515" s="271"/>
      <c r="L515" s="271"/>
      <c r="M515" s="271"/>
      <c r="N515" s="271"/>
      <c r="O515" s="269"/>
      <c r="P515" s="642"/>
      <c r="Q515" s="269"/>
    </row>
    <row r="516">
      <c r="E516" s="266"/>
      <c r="F516" s="277"/>
      <c r="G516" s="526" t="s">
        <v>380</v>
      </c>
      <c r="H516" s="575" t="str">
        <f>REDUCE_SCATTER_CHIP2CHIP_TIME_MS2(H513*H514,H515)</f>
        <v>#N/A</v>
      </c>
      <c r="I516" s="534"/>
      <c r="J516" s="261"/>
      <c r="K516" s="274"/>
      <c r="L516" s="274"/>
      <c r="M516" s="274"/>
      <c r="N516" s="274"/>
      <c r="O516" s="262"/>
      <c r="P516" s="640"/>
      <c r="Q516" s="262"/>
    </row>
    <row r="517">
      <c r="E517" s="266"/>
      <c r="F517" s="632" t="s">
        <v>56</v>
      </c>
      <c r="G517" s="643" t="s">
        <v>116</v>
      </c>
      <c r="H517" s="324" t="s">
        <v>852</v>
      </c>
      <c r="I517" s="269"/>
      <c r="J517" s="270"/>
      <c r="K517" s="269"/>
      <c r="L517" s="488"/>
      <c r="M517" s="269"/>
      <c r="N517" s="271"/>
      <c r="O517" s="269"/>
      <c r="P517" s="440"/>
      <c r="Q517" s="269"/>
    </row>
    <row r="518">
      <c r="E518" s="266"/>
      <c r="F518" s="266"/>
      <c r="G518" s="541" t="s">
        <v>259</v>
      </c>
      <c r="H518" s="534" t="s">
        <v>238</v>
      </c>
      <c r="I518" s="534"/>
      <c r="J518" s="261"/>
      <c r="K518" s="262" t="s">
        <v>40</v>
      </c>
      <c r="L518" s="425" t="s">
        <v>38</v>
      </c>
      <c r="M518" s="262" t="s">
        <v>125</v>
      </c>
      <c r="N518" s="274"/>
      <c r="O518" s="263" t="str">
        <f>PARAMS("expert_collect_dtype")</f>
        <v>bf16</v>
      </c>
      <c r="P518" s="303"/>
      <c r="Q518" s="262"/>
    </row>
    <row r="519">
      <c r="E519" s="266"/>
      <c r="F519" s="266"/>
      <c r="G519" s="266"/>
      <c r="H519" s="304" t="s">
        <v>242</v>
      </c>
      <c r="I519" s="304"/>
      <c r="J519" s="270"/>
      <c r="K519" s="271">
        <f t="shared" ref="K519:M519" si="92">PARAMS(K518)</f>
        <v>6144</v>
      </c>
      <c r="L519" s="271">
        <f t="shared" si="92"/>
        <v>1</v>
      </c>
      <c r="M519" s="271">
        <f t="shared" si="92"/>
        <v>7168</v>
      </c>
      <c r="N519" s="271"/>
      <c r="O519" s="272"/>
      <c r="P519" s="440">
        <f>SIZEOF_IN_MIB(J519:M519, O518)</f>
        <v>84</v>
      </c>
      <c r="Q519" s="269"/>
    </row>
    <row r="520">
      <c r="E520" s="266"/>
      <c r="F520" s="266"/>
      <c r="G520" s="266"/>
      <c r="H520" s="534" t="s">
        <v>244</v>
      </c>
      <c r="I520" s="534"/>
      <c r="J520" s="261"/>
      <c r="K520" s="262"/>
      <c r="L520" s="262"/>
      <c r="M520" s="262"/>
      <c r="N520" s="274"/>
      <c r="O520" s="275"/>
      <c r="P520" s="303"/>
      <c r="Q520" s="262"/>
    </row>
    <row r="521">
      <c r="E521" s="266"/>
      <c r="F521" s="266"/>
      <c r="G521" s="266"/>
      <c r="H521" s="449" t="s">
        <v>246</v>
      </c>
      <c r="I521" s="449"/>
      <c r="J521" s="270"/>
      <c r="K521" s="271">
        <f t="shared" ref="K521:M521" si="93">K519/SHARDING(K520)</f>
        <v>6144</v>
      </c>
      <c r="L521" s="271">
        <f t="shared" si="93"/>
        <v>1</v>
      </c>
      <c r="M521" s="271">
        <f t="shared" si="93"/>
        <v>7168</v>
      </c>
      <c r="N521" s="271"/>
      <c r="O521" s="280"/>
      <c r="P521" s="440">
        <f>SIZEOF_IN_MIB(J521:M521, O518)</f>
        <v>84</v>
      </c>
      <c r="Q521" s="269"/>
    </row>
    <row r="522">
      <c r="E522" s="266"/>
      <c r="F522" s="266"/>
      <c r="G522" s="277"/>
      <c r="H522" s="571" t="s">
        <v>376</v>
      </c>
      <c r="I522" s="302"/>
      <c r="J522" s="571" t="s">
        <v>143</v>
      </c>
      <c r="K522" s="261"/>
      <c r="L522" s="262"/>
      <c r="M522" s="274"/>
      <c r="N522" s="274"/>
      <c r="O522" s="262"/>
      <c r="P522" s="303"/>
      <c r="Q522" s="262"/>
    </row>
    <row r="523">
      <c r="E523" s="266"/>
      <c r="F523" s="266"/>
      <c r="G523" s="384" t="s">
        <v>382</v>
      </c>
      <c r="H523" s="538" t="s">
        <v>264</v>
      </c>
      <c r="I523" s="305"/>
      <c r="J523" s="527">
        <f>SHARDING(J522)*SHARDING(H462)/HW_SPEC("# of TensorCore per Chip")</f>
        <v>16</v>
      </c>
      <c r="K523" s="270"/>
      <c r="L523" s="269"/>
      <c r="M523" s="271"/>
      <c r="N523" s="271"/>
      <c r="O523" s="269"/>
      <c r="P523" s="440"/>
      <c r="Q523" s="269"/>
    </row>
    <row r="524">
      <c r="E524" s="266"/>
      <c r="F524" s="266"/>
      <c r="G524" s="266"/>
      <c r="H524" s="571" t="s">
        <v>383</v>
      </c>
      <c r="I524" s="222"/>
      <c r="J524" s="646">
        <f>P521 / J523 * (J523-1)</f>
        <v>78.75</v>
      </c>
      <c r="K524" s="261"/>
      <c r="L524" s="262"/>
      <c r="M524" s="274"/>
      <c r="N524" s="274"/>
      <c r="O524" s="262"/>
      <c r="P524" s="303"/>
      <c r="Q524" s="262"/>
    </row>
    <row r="525">
      <c r="E525" s="266"/>
      <c r="F525" s="266"/>
      <c r="G525" s="266"/>
      <c r="H525" s="566" t="s">
        <v>341</v>
      </c>
      <c r="I525" s="305"/>
      <c r="J525" s="645">
        <f>J524*J523</f>
        <v>1260</v>
      </c>
      <c r="K525" s="270"/>
      <c r="L525" s="269"/>
      <c r="M525" s="271"/>
      <c r="N525" s="271"/>
      <c r="O525" s="269"/>
      <c r="P525" s="440"/>
      <c r="Q525" s="269"/>
    </row>
    <row r="526">
      <c r="E526" s="266"/>
      <c r="F526" s="266"/>
      <c r="G526" s="266"/>
      <c r="H526" s="571" t="s">
        <v>267</v>
      </c>
      <c r="I526" s="222"/>
      <c r="J526" s="644">
        <f>IFS(J523=16,32,
J523=8,12,
J523=4,4,
J523=2,1,
TRUE,NA())</f>
        <v>32</v>
      </c>
      <c r="K526" s="261"/>
      <c r="L526" s="262"/>
      <c r="M526" s="274"/>
      <c r="N526" s="274"/>
      <c r="O526" s="262"/>
      <c r="P526" s="303"/>
      <c r="Q526" s="262"/>
    </row>
    <row r="527">
      <c r="E527" s="266"/>
      <c r="F527" s="266"/>
      <c r="G527" s="277"/>
      <c r="H527" s="566" t="s">
        <v>269</v>
      </c>
      <c r="I527" s="305"/>
      <c r="J527" s="808">
        <f>IF(J525=0,0, REDUCE_SCATTER_CHIP2CHIP_TIME_MS2(J525,J526))</f>
        <v>0.2403259277</v>
      </c>
      <c r="K527" s="270"/>
      <c r="L527" s="269"/>
      <c r="M527" s="271"/>
      <c r="N527" s="271"/>
      <c r="O527" s="269"/>
      <c r="P527" s="440"/>
      <c r="Q527" s="269"/>
    </row>
    <row r="528">
      <c r="E528" s="266"/>
      <c r="F528" s="266"/>
      <c r="G528" s="541" t="s">
        <v>384</v>
      </c>
      <c r="H528" s="342" t="s">
        <v>264</v>
      </c>
      <c r="I528" s="533"/>
      <c r="J528" s="647">
        <f>HW_SPEC("# of TensorCore per Chip")</f>
        <v>2</v>
      </c>
      <c r="K528" s="290"/>
      <c r="L528" s="195"/>
      <c r="M528" s="289"/>
      <c r="N528" s="289"/>
      <c r="O528" s="195"/>
      <c r="P528" s="301"/>
      <c r="Q528" s="195"/>
    </row>
    <row r="529">
      <c r="E529" s="266"/>
      <c r="F529" s="266"/>
      <c r="G529" s="266"/>
      <c r="H529" s="634" t="s">
        <v>373</v>
      </c>
      <c r="I529" s="172"/>
      <c r="J529" s="648">
        <f>P521 * (J528-1)/J528</f>
        <v>42</v>
      </c>
      <c r="K529" s="290"/>
      <c r="L529" s="195"/>
      <c r="M529" s="289"/>
      <c r="N529" s="289"/>
      <c r="O529" s="195"/>
      <c r="P529" s="301"/>
      <c r="Q529" s="195"/>
    </row>
    <row r="530">
      <c r="E530" s="266"/>
      <c r="F530" s="266"/>
      <c r="G530" s="266"/>
      <c r="H530" s="634" t="s">
        <v>341</v>
      </c>
      <c r="I530" s="172"/>
      <c r="J530" s="648">
        <f>J529*J528</f>
        <v>84</v>
      </c>
      <c r="K530" s="290"/>
      <c r="L530" s="195"/>
      <c r="M530" s="289"/>
      <c r="N530" s="289"/>
      <c r="O530" s="195"/>
      <c r="P530" s="301"/>
      <c r="Q530" s="195"/>
    </row>
    <row r="531">
      <c r="E531" s="266"/>
      <c r="F531" s="266"/>
      <c r="G531" s="266"/>
      <c r="H531" s="634" t="s">
        <v>269</v>
      </c>
      <c r="I531" s="172"/>
      <c r="J531" s="649">
        <f>REDUCE_SCATTER_CORE2CORE_TIME_MS(J530)</f>
        <v>0.068359375</v>
      </c>
      <c r="K531" s="290"/>
      <c r="L531" s="195"/>
      <c r="M531" s="289"/>
      <c r="N531" s="289"/>
      <c r="O531" s="195"/>
      <c r="P531" s="301"/>
      <c r="Q531" s="195"/>
    </row>
    <row r="532">
      <c r="E532" s="266"/>
      <c r="F532" s="266"/>
      <c r="G532" s="277"/>
      <c r="H532" s="634" t="s">
        <v>385</v>
      </c>
      <c r="I532" s="172"/>
      <c r="J532" s="649">
        <f>J531/J523</f>
        <v>0.004272460938</v>
      </c>
      <c r="K532" s="290"/>
      <c r="L532" s="195"/>
      <c r="M532" s="289"/>
      <c r="N532" s="289"/>
      <c r="O532" s="195"/>
      <c r="P532" s="301"/>
      <c r="Q532" s="195"/>
    </row>
    <row r="533">
      <c r="E533" s="266"/>
      <c r="F533" s="277"/>
      <c r="G533" s="531" t="s">
        <v>386</v>
      </c>
      <c r="H533" s="809">
        <f>SUM(J527+J532)</f>
        <v>0.2445983887</v>
      </c>
      <c r="I533" s="649"/>
      <c r="J533" s="290"/>
      <c r="K533" s="290"/>
      <c r="L533" s="195"/>
      <c r="M533" s="289"/>
      <c r="N533" s="289"/>
      <c r="O533" s="195"/>
      <c r="P533" s="301"/>
      <c r="Q533" s="195"/>
    </row>
    <row r="534">
      <c r="E534" s="266"/>
      <c r="F534" s="296" t="s">
        <v>293</v>
      </c>
      <c r="G534" s="651" t="s">
        <v>280</v>
      </c>
      <c r="H534" s="652" t="s">
        <v>56</v>
      </c>
      <c r="I534" s="582"/>
      <c r="J534" s="380"/>
      <c r="K534" s="380"/>
      <c r="L534" s="381"/>
      <c r="M534" s="381"/>
      <c r="N534" s="381"/>
      <c r="O534" s="380"/>
      <c r="P534" s="653"/>
      <c r="Q534" s="172"/>
    </row>
    <row r="535">
      <c r="E535" s="266"/>
      <c r="F535" s="266"/>
      <c r="G535" s="523" t="s">
        <v>298</v>
      </c>
      <c r="H535" s="654">
        <f>IFS(H534=F486,H504,H534=F505,H516,F517=H534,H533, TRUE,0)</f>
        <v>0.2445983887</v>
      </c>
      <c r="I535" s="513"/>
      <c r="J535" s="374"/>
      <c r="K535" s="374"/>
      <c r="L535" s="375"/>
      <c r="M535" s="375"/>
      <c r="N535" s="375"/>
      <c r="O535" s="374"/>
      <c r="P535" s="655"/>
      <c r="Q535" s="376"/>
    </row>
    <row r="536">
      <c r="E536" s="266"/>
      <c r="F536" s="266"/>
      <c r="G536" s="378" t="s">
        <v>283</v>
      </c>
      <c r="H536" s="558">
        <f>IFS(PARAMS("topo")="2x2x4", (2+2+4)/2,
PARAMS("topo")="2x2x2", (2+2+2)/2,
PARAMS("topo")="2x2", (2+2)/2,
TRUE, NA())</f>
        <v>4</v>
      </c>
      <c r="I536" s="582"/>
      <c r="J536" s="380"/>
      <c r="K536" s="380"/>
      <c r="L536" s="381"/>
      <c r="M536" s="381"/>
      <c r="N536" s="381"/>
      <c r="O536" s="380"/>
      <c r="P536" s="653"/>
      <c r="Q536" s="172"/>
    </row>
    <row r="537">
      <c r="E537" s="266"/>
      <c r="F537" s="277"/>
      <c r="G537" s="372" t="s">
        <v>284</v>
      </c>
      <c r="H537" s="373">
        <f>IF(H534="No Collectives", 0, H536 * HW_SPEC("Chip-to-Chip ICI Latency (ms)"))</f>
        <v>0.0052</v>
      </c>
      <c r="I537" s="580"/>
      <c r="J537" s="374"/>
      <c r="K537" s="374"/>
      <c r="L537" s="375"/>
      <c r="M537" s="375"/>
      <c r="N537" s="375"/>
      <c r="O537" s="374"/>
      <c r="P537" s="655"/>
      <c r="Q537" s="504"/>
    </row>
    <row r="538">
      <c r="E538" s="266"/>
      <c r="F538" s="541" t="s">
        <v>285</v>
      </c>
      <c r="G538" s="533" t="s">
        <v>45</v>
      </c>
      <c r="H538" s="810"/>
      <c r="I538" s="582"/>
      <c r="J538" s="380"/>
      <c r="K538" s="380"/>
      <c r="L538" s="381"/>
      <c r="M538" s="381"/>
      <c r="N538" s="381"/>
      <c r="O538" s="380"/>
      <c r="P538" s="653"/>
      <c r="Q538" s="172"/>
    </row>
    <row r="539">
      <c r="E539" s="266"/>
      <c r="F539" s="266"/>
      <c r="G539" s="533"/>
      <c r="H539" s="595"/>
      <c r="I539" s="386"/>
      <c r="J539" s="380"/>
      <c r="K539" s="380"/>
      <c r="L539" s="381"/>
      <c r="M539" s="381"/>
      <c r="N539" s="381"/>
      <c r="O539" s="380"/>
      <c r="P539" s="653"/>
      <c r="Q539" s="172"/>
    </row>
    <row r="540">
      <c r="E540" s="266"/>
      <c r="F540" s="277"/>
      <c r="G540" s="533"/>
      <c r="H540" s="595"/>
      <c r="I540" s="386"/>
      <c r="J540" s="380"/>
      <c r="K540" s="380"/>
      <c r="L540" s="381"/>
      <c r="M540" s="381"/>
      <c r="N540" s="381"/>
      <c r="O540" s="380"/>
      <c r="P540" s="653"/>
      <c r="Q540" s="172"/>
    </row>
    <row r="541">
      <c r="E541" s="266"/>
      <c r="F541" s="541" t="s">
        <v>289</v>
      </c>
      <c r="G541" s="533" t="s">
        <v>45</v>
      </c>
      <c r="H541" s="595"/>
      <c r="I541" s="386"/>
      <c r="J541" s="380"/>
      <c r="K541" s="380"/>
      <c r="L541" s="381"/>
      <c r="M541" s="381"/>
      <c r="N541" s="381"/>
      <c r="O541" s="380"/>
      <c r="P541" s="653"/>
      <c r="Q541" s="172"/>
    </row>
    <row r="542">
      <c r="E542" s="277"/>
      <c r="F542" s="277"/>
      <c r="G542" s="533"/>
      <c r="H542" s="595"/>
      <c r="I542" s="386"/>
      <c r="J542" s="380"/>
      <c r="K542" s="380"/>
      <c r="L542" s="381"/>
      <c r="M542" s="381"/>
      <c r="N542" s="381"/>
      <c r="O542" s="380"/>
      <c r="P542" s="653"/>
      <c r="Q542" s="172"/>
    </row>
    <row r="543">
      <c r="E543" s="258" t="s">
        <v>387</v>
      </c>
      <c r="F543" s="656" t="s">
        <v>249</v>
      </c>
      <c r="G543" s="260"/>
      <c r="H543" s="463" t="s">
        <v>238</v>
      </c>
      <c r="I543" s="261" t="s">
        <v>239</v>
      </c>
      <c r="J543" s="262"/>
      <c r="K543" s="262" t="s">
        <v>40</v>
      </c>
      <c r="L543" s="262" t="s">
        <v>38</v>
      </c>
      <c r="M543" s="425" t="s">
        <v>125</v>
      </c>
      <c r="N543" s="261" t="s">
        <v>240</v>
      </c>
      <c r="O543" s="263" t="s">
        <v>63</v>
      </c>
      <c r="P543" s="303"/>
      <c r="Q543" s="263" t="b">
        <v>0</v>
      </c>
    </row>
    <row r="544">
      <c r="E544" s="266"/>
      <c r="F544" s="267"/>
      <c r="G544" s="268"/>
      <c r="H544" s="304" t="s">
        <v>242</v>
      </c>
      <c r="I544" s="270" t="s">
        <v>239</v>
      </c>
      <c r="J544" s="271"/>
      <c r="K544" s="270">
        <f t="shared" ref="K544:M544" si="94">PARAMS(K543)</f>
        <v>6144</v>
      </c>
      <c r="L544" s="270">
        <f t="shared" si="94"/>
        <v>1</v>
      </c>
      <c r="M544" s="270">
        <f t="shared" si="94"/>
        <v>7168</v>
      </c>
      <c r="N544" s="270" t="s">
        <v>240</v>
      </c>
      <c r="O544" s="272"/>
      <c r="P544" s="440">
        <f>SIZEOF_IN_MIB(J544:M544, O543)</f>
        <v>42</v>
      </c>
      <c r="Q544" s="272"/>
    </row>
    <row r="545">
      <c r="E545" s="266"/>
      <c r="F545" s="267"/>
      <c r="G545" s="268"/>
      <c r="H545" s="534" t="s">
        <v>244</v>
      </c>
      <c r="I545" s="274" t="s">
        <v>239</v>
      </c>
      <c r="J545" s="261"/>
      <c r="K545" s="262" t="s">
        <v>33</v>
      </c>
      <c r="L545" s="262"/>
      <c r="M545" s="262"/>
      <c r="N545" s="274" t="s">
        <v>240</v>
      </c>
      <c r="O545" s="275"/>
      <c r="P545" s="303"/>
      <c r="Q545" s="275"/>
    </row>
    <row r="546">
      <c r="E546" s="266"/>
      <c r="F546" s="278"/>
      <c r="G546" s="279"/>
      <c r="H546" s="304" t="s">
        <v>246</v>
      </c>
      <c r="I546" s="271" t="s">
        <v>239</v>
      </c>
      <c r="J546" s="270"/>
      <c r="K546" s="271">
        <f t="shared" ref="K546:M546" si="95">K544/SHARDING(K545)</f>
        <v>192</v>
      </c>
      <c r="L546" s="271">
        <f t="shared" si="95"/>
        <v>1</v>
      </c>
      <c r="M546" s="271">
        <f t="shared" si="95"/>
        <v>7168</v>
      </c>
      <c r="N546" s="271" t="s">
        <v>240</v>
      </c>
      <c r="O546" s="280"/>
      <c r="P546" s="440">
        <f>SIZEOF_IN_MIB(J546:M546, O543)</f>
        <v>1.3125</v>
      </c>
      <c r="Q546" s="280"/>
    </row>
    <row r="547">
      <c r="E547" s="266"/>
      <c r="F547" s="657" t="s">
        <v>253</v>
      </c>
      <c r="G547" s="260"/>
      <c r="H547" s="534" t="s">
        <v>238</v>
      </c>
      <c r="I547" s="274" t="s">
        <v>239</v>
      </c>
      <c r="J547" s="261"/>
      <c r="K547" s="222"/>
      <c r="L547" s="262" t="s">
        <v>125</v>
      </c>
      <c r="M547" s="425" t="s">
        <v>129</v>
      </c>
      <c r="N547" s="274" t="s">
        <v>240</v>
      </c>
      <c r="O547" s="263" t="s">
        <v>127</v>
      </c>
      <c r="P547" s="303"/>
      <c r="Q547" s="263" t="b">
        <v>0</v>
      </c>
    </row>
    <row r="548">
      <c r="E548" s="266"/>
      <c r="F548" s="267"/>
      <c r="G548" s="268"/>
      <c r="H548" s="304" t="s">
        <v>242</v>
      </c>
      <c r="I548" s="271" t="s">
        <v>239</v>
      </c>
      <c r="J548" s="270"/>
      <c r="K548" s="324">
        <v>2.0</v>
      </c>
      <c r="L548" s="271">
        <f t="shared" ref="L548:M548" si="96">PARAMS(L547)</f>
        <v>7168</v>
      </c>
      <c r="M548" s="271">
        <f t="shared" si="96"/>
        <v>2048</v>
      </c>
      <c r="N548" s="271" t="s">
        <v>240</v>
      </c>
      <c r="O548" s="272"/>
      <c r="P548" s="440">
        <f>SIZEOF_IN_MIB(J548:M548, O547)</f>
        <v>14</v>
      </c>
      <c r="Q548" s="272"/>
    </row>
    <row r="549">
      <c r="E549" s="266"/>
      <c r="F549" s="267"/>
      <c r="G549" s="268"/>
      <c r="H549" s="534" t="s">
        <v>244</v>
      </c>
      <c r="I549" s="274" t="s">
        <v>239</v>
      </c>
      <c r="J549" s="261"/>
      <c r="K549" s="222"/>
      <c r="L549" s="262"/>
      <c r="M549" s="262"/>
      <c r="N549" s="274" t="s">
        <v>240</v>
      </c>
      <c r="O549" s="275"/>
      <c r="P549" s="303"/>
      <c r="Q549" s="275"/>
    </row>
    <row r="550">
      <c r="E550" s="266"/>
      <c r="F550" s="278"/>
      <c r="G550" s="279"/>
      <c r="H550" s="449" t="s">
        <v>246</v>
      </c>
      <c r="I550" s="271" t="s">
        <v>239</v>
      </c>
      <c r="J550" s="270"/>
      <c r="K550" s="324">
        <v>2.0</v>
      </c>
      <c r="L550" s="271">
        <f t="shared" ref="L550:M550" si="97">L548/SHARDING(L549)</f>
        <v>7168</v>
      </c>
      <c r="M550" s="271">
        <f t="shared" si="97"/>
        <v>2048</v>
      </c>
      <c r="N550" s="271" t="s">
        <v>240</v>
      </c>
      <c r="O550" s="280"/>
      <c r="P550" s="440">
        <f>SIZEOF_IN_MIB(J550:M550, O547)</f>
        <v>14</v>
      </c>
      <c r="Q550" s="280"/>
    </row>
    <row r="551">
      <c r="E551" s="266"/>
      <c r="F551" s="657" t="s">
        <v>257</v>
      </c>
      <c r="G551" s="260"/>
      <c r="H551" s="534" t="s">
        <v>238</v>
      </c>
      <c r="I551" s="274" t="s">
        <v>239</v>
      </c>
      <c r="J551" s="261"/>
      <c r="K551" s="262" t="s">
        <v>40</v>
      </c>
      <c r="L551" s="262" t="s">
        <v>38</v>
      </c>
      <c r="M551" s="262" t="s">
        <v>129</v>
      </c>
      <c r="N551" s="274" t="s">
        <v>240</v>
      </c>
      <c r="O551" s="658" t="s">
        <v>82</v>
      </c>
      <c r="P551" s="303"/>
      <c r="Q551" s="263" t="b">
        <v>0</v>
      </c>
    </row>
    <row r="552">
      <c r="E552" s="266"/>
      <c r="F552" s="267"/>
      <c r="G552" s="268"/>
      <c r="H552" s="304" t="s">
        <v>242</v>
      </c>
      <c r="I552" s="271" t="s">
        <v>239</v>
      </c>
      <c r="J552" s="269">
        <v>2.0</v>
      </c>
      <c r="K552" s="271">
        <f t="shared" ref="K552:M552" si="98">PARAMS(K551)</f>
        <v>6144</v>
      </c>
      <c r="L552" s="271">
        <f t="shared" si="98"/>
        <v>1</v>
      </c>
      <c r="M552" s="271">
        <f t="shared" si="98"/>
        <v>2048</v>
      </c>
      <c r="N552" s="271" t="s">
        <v>240</v>
      </c>
      <c r="O552" s="272"/>
      <c r="P552" s="440">
        <f>SIZEOF_IN_MIB(J552:M552, O551)</f>
        <v>48</v>
      </c>
      <c r="Q552" s="272"/>
    </row>
    <row r="553">
      <c r="E553" s="266"/>
      <c r="F553" s="267"/>
      <c r="G553" s="268"/>
      <c r="H553" s="534" t="s">
        <v>244</v>
      </c>
      <c r="I553" s="274" t="s">
        <v>239</v>
      </c>
      <c r="J553" s="261"/>
      <c r="K553" s="262" t="s">
        <v>33</v>
      </c>
      <c r="L553" s="262"/>
      <c r="M553" s="274"/>
      <c r="N553" s="274" t="s">
        <v>240</v>
      </c>
      <c r="O553" s="275"/>
      <c r="P553" s="303"/>
      <c r="Q553" s="275"/>
    </row>
    <row r="554">
      <c r="E554" s="266"/>
      <c r="F554" s="278"/>
      <c r="G554" s="279"/>
      <c r="H554" s="449" t="s">
        <v>246</v>
      </c>
      <c r="I554" s="271" t="s">
        <v>239</v>
      </c>
      <c r="J554" s="269">
        <v>2.0</v>
      </c>
      <c r="K554" s="271">
        <f t="shared" ref="K554:M554" si="99">K552/SHARDING(K553)</f>
        <v>192</v>
      </c>
      <c r="L554" s="271">
        <f t="shared" si="99"/>
        <v>1</v>
      </c>
      <c r="M554" s="271">
        <f t="shared" si="99"/>
        <v>2048</v>
      </c>
      <c r="N554" s="271" t="s">
        <v>240</v>
      </c>
      <c r="O554" s="280"/>
      <c r="P554" s="440">
        <f>SIZEOF_IN_MIB(J554:M554, O551)</f>
        <v>1.5</v>
      </c>
      <c r="Q554" s="280"/>
    </row>
    <row r="555">
      <c r="E555" s="266"/>
      <c r="F555" s="297" t="s">
        <v>293</v>
      </c>
      <c r="G555" s="533"/>
      <c r="H555" s="659"/>
      <c r="I555" s="261"/>
      <c r="J555" s="261"/>
      <c r="K555" s="261"/>
      <c r="L555" s="274"/>
      <c r="M555" s="274"/>
      <c r="N555" s="274"/>
      <c r="O555" s="261"/>
      <c r="P555" s="303"/>
      <c r="Q555" s="660"/>
    </row>
    <row r="556">
      <c r="E556" s="266"/>
      <c r="F556" s="277"/>
      <c r="G556" s="600" t="s">
        <v>298</v>
      </c>
      <c r="H556" s="661"/>
      <c r="I556" s="419"/>
      <c r="J556" s="270"/>
      <c r="K556" s="270"/>
      <c r="L556" s="271"/>
      <c r="M556" s="271"/>
      <c r="N556" s="271"/>
      <c r="O556" s="270"/>
      <c r="P556" s="440"/>
      <c r="Q556" s="477"/>
    </row>
    <row r="557">
      <c r="E557" s="266"/>
      <c r="F557" s="662" t="s">
        <v>285</v>
      </c>
      <c r="G557" s="533" t="s">
        <v>286</v>
      </c>
      <c r="H557" s="595" t="str">
        <f>VLOOKUP(O543&amp;","&amp;O547,$T$3:$W$12,4, FALSE)</f>
        <v>fp8</v>
      </c>
      <c r="I557" s="386"/>
      <c r="J557" s="380"/>
      <c r="K557" s="380"/>
      <c r="L557" s="381"/>
      <c r="M557" s="381"/>
      <c r="N557" s="381"/>
      <c r="O557" s="380"/>
      <c r="P557" s="394"/>
      <c r="Q557" s="172"/>
    </row>
    <row r="558">
      <c r="E558" s="266"/>
      <c r="F558" s="266"/>
      <c r="G558" s="595" t="s">
        <v>299</v>
      </c>
      <c r="H558" s="599" t="str">
        <f>CALCULATE_FLOPS(J546:M546,J550:M550,M550,L550,H557)</f>
        <v>#N/A</v>
      </c>
      <c r="I558" s="386"/>
      <c r="J558" s="380"/>
      <c r="K558" s="380"/>
      <c r="L558" s="381"/>
      <c r="M558" s="381"/>
      <c r="N558" s="381"/>
      <c r="O558" s="380"/>
      <c r="P558" s="394"/>
      <c r="Q558" s="172"/>
    </row>
    <row r="559">
      <c r="E559" s="266"/>
      <c r="F559" s="277"/>
      <c r="G559" s="600" t="s">
        <v>288</v>
      </c>
      <c r="H559" s="663" t="str">
        <f>COMPUTE_TIME_MS(H558, H557)</f>
        <v>#N/A</v>
      </c>
      <c r="I559" s="390"/>
      <c r="J559" s="391"/>
      <c r="K559" s="391"/>
      <c r="L559" s="392"/>
      <c r="M559" s="392"/>
      <c r="N559" s="392"/>
      <c r="O559" s="391"/>
      <c r="P559" s="602"/>
      <c r="Q559" s="172"/>
    </row>
    <row r="560">
      <c r="E560" s="266"/>
      <c r="F560" s="662" t="s">
        <v>289</v>
      </c>
      <c r="G560" s="595" t="s">
        <v>290</v>
      </c>
      <c r="H560" s="603">
        <f>IF(Q543,0,P546)+IF(Q547,0,P550)+IF(Q551,0,P554)</f>
        <v>16.8125</v>
      </c>
      <c r="I560" s="380"/>
      <c r="J560" s="380"/>
      <c r="K560" s="380"/>
      <c r="L560" s="381"/>
      <c r="M560" s="381"/>
      <c r="N560" s="381"/>
      <c r="O560" s="380"/>
      <c r="P560" s="394"/>
      <c r="Q560" s="172"/>
    </row>
    <row r="561">
      <c r="E561" s="277"/>
      <c r="F561" s="277"/>
      <c r="G561" s="604" t="s">
        <v>291</v>
      </c>
      <c r="H561" s="664">
        <f>HBM_TIME_MS(H560)</f>
        <v>0.005611229334</v>
      </c>
      <c r="I561" s="391"/>
      <c r="J561" s="391"/>
      <c r="K561" s="391"/>
      <c r="L561" s="392"/>
      <c r="M561" s="392"/>
      <c r="N561" s="392"/>
      <c r="O561" s="391"/>
      <c r="P561" s="602"/>
      <c r="Q561" s="172"/>
    </row>
    <row r="562">
      <c r="E562" s="258" t="s">
        <v>388</v>
      </c>
      <c r="F562" s="656" t="s">
        <v>249</v>
      </c>
      <c r="G562" s="260"/>
      <c r="H562" s="463" t="s">
        <v>238</v>
      </c>
      <c r="I562" s="261" t="s">
        <v>239</v>
      </c>
      <c r="J562" s="331"/>
      <c r="K562" s="665" t="s">
        <v>40</v>
      </c>
      <c r="L562" s="665" t="s">
        <v>38</v>
      </c>
      <c r="M562" s="666" t="s">
        <v>129</v>
      </c>
      <c r="N562" s="261" t="s">
        <v>240</v>
      </c>
      <c r="O562" s="263" t="s">
        <v>63</v>
      </c>
      <c r="P562" s="303"/>
      <c r="Q562" s="263" t="b">
        <v>0</v>
      </c>
    </row>
    <row r="563">
      <c r="E563" s="266"/>
      <c r="F563" s="267"/>
      <c r="G563" s="268"/>
      <c r="H563" s="304" t="s">
        <v>242</v>
      </c>
      <c r="I563" s="270" t="s">
        <v>239</v>
      </c>
      <c r="J563" s="326"/>
      <c r="K563" s="667">
        <f t="shared" ref="K563:M563" si="100">PARAMS(K562)</f>
        <v>6144</v>
      </c>
      <c r="L563" s="668">
        <f t="shared" si="100"/>
        <v>1</v>
      </c>
      <c r="M563" s="668">
        <f t="shared" si="100"/>
        <v>2048</v>
      </c>
      <c r="N563" s="270" t="s">
        <v>240</v>
      </c>
      <c r="O563" s="272"/>
      <c r="P563" s="440">
        <f>SIZEOF_IN_MIB(J563:M563, O562)</f>
        <v>12</v>
      </c>
      <c r="Q563" s="272"/>
    </row>
    <row r="564">
      <c r="E564" s="266"/>
      <c r="F564" s="267"/>
      <c r="G564" s="268"/>
      <c r="H564" s="534" t="s">
        <v>244</v>
      </c>
      <c r="I564" s="274" t="s">
        <v>239</v>
      </c>
      <c r="J564" s="330"/>
      <c r="K564" s="665" t="s">
        <v>33</v>
      </c>
      <c r="L564" s="331"/>
      <c r="M564" s="331"/>
      <c r="N564" s="274" t="s">
        <v>240</v>
      </c>
      <c r="O564" s="275"/>
      <c r="P564" s="303"/>
      <c r="Q564" s="275"/>
    </row>
    <row r="565">
      <c r="E565" s="266"/>
      <c r="F565" s="278"/>
      <c r="G565" s="279"/>
      <c r="H565" s="304" t="s">
        <v>246</v>
      </c>
      <c r="I565" s="271" t="s">
        <v>239</v>
      </c>
      <c r="J565" s="325"/>
      <c r="K565" s="670">
        <f t="shared" ref="K565:M565" si="101">K563/SHARDING(K564)</f>
        <v>192</v>
      </c>
      <c r="L565" s="670">
        <f t="shared" si="101"/>
        <v>1</v>
      </c>
      <c r="M565" s="670">
        <f t="shared" si="101"/>
        <v>2048</v>
      </c>
      <c r="N565" s="271" t="s">
        <v>240</v>
      </c>
      <c r="O565" s="280"/>
      <c r="P565" s="440">
        <f>SIZEOF_IN_MIB(J565:M565, O562)</f>
        <v>0.375</v>
      </c>
      <c r="Q565" s="280"/>
    </row>
    <row r="566">
      <c r="E566" s="266"/>
      <c r="F566" s="657" t="s">
        <v>253</v>
      </c>
      <c r="G566" s="260"/>
      <c r="H566" s="534" t="s">
        <v>238</v>
      </c>
      <c r="I566" s="274" t="s">
        <v>239</v>
      </c>
      <c r="J566" s="330"/>
      <c r="K566" s="317"/>
      <c r="L566" s="665" t="s">
        <v>129</v>
      </c>
      <c r="M566" s="666" t="s">
        <v>125</v>
      </c>
      <c r="N566" s="274" t="s">
        <v>240</v>
      </c>
      <c r="O566" s="263" t="s">
        <v>127</v>
      </c>
      <c r="P566" s="303"/>
      <c r="Q566" s="263" t="b">
        <v>0</v>
      </c>
    </row>
    <row r="567">
      <c r="E567" s="266"/>
      <c r="F567" s="267"/>
      <c r="G567" s="268"/>
      <c r="H567" s="304" t="s">
        <v>242</v>
      </c>
      <c r="I567" s="271" t="s">
        <v>239</v>
      </c>
      <c r="J567" s="325"/>
      <c r="K567" s="314"/>
      <c r="L567" s="670">
        <f t="shared" ref="L567:M567" si="102">PARAMS(L566)</f>
        <v>2048</v>
      </c>
      <c r="M567" s="670">
        <f t="shared" si="102"/>
        <v>7168</v>
      </c>
      <c r="N567" s="271" t="s">
        <v>240</v>
      </c>
      <c r="O567" s="272"/>
      <c r="P567" s="440">
        <f>SIZEOF_IN_MIB(J567:M567, O566)</f>
        <v>7</v>
      </c>
      <c r="Q567" s="272"/>
    </row>
    <row r="568">
      <c r="E568" s="266"/>
      <c r="F568" s="267"/>
      <c r="G568" s="268"/>
      <c r="H568" s="534" t="s">
        <v>244</v>
      </c>
      <c r="I568" s="274" t="s">
        <v>239</v>
      </c>
      <c r="J568" s="330"/>
      <c r="K568" s="317"/>
      <c r="L568" s="331"/>
      <c r="M568" s="331"/>
      <c r="N568" s="274" t="s">
        <v>240</v>
      </c>
      <c r="O568" s="275"/>
      <c r="P568" s="303"/>
      <c r="Q568" s="275"/>
    </row>
    <row r="569">
      <c r="E569" s="266"/>
      <c r="F569" s="278"/>
      <c r="G569" s="279"/>
      <c r="H569" s="449" t="s">
        <v>246</v>
      </c>
      <c r="I569" s="271" t="s">
        <v>239</v>
      </c>
      <c r="J569" s="325"/>
      <c r="K569" s="314"/>
      <c r="L569" s="670">
        <f t="shared" ref="L569:M569" si="103">L567/SHARDING(L568)</f>
        <v>2048</v>
      </c>
      <c r="M569" s="670">
        <f t="shared" si="103"/>
        <v>7168</v>
      </c>
      <c r="N569" s="271" t="s">
        <v>240</v>
      </c>
      <c r="O569" s="280"/>
      <c r="P569" s="440">
        <f>SIZEOF_IN_MIB(J569:M569, O566)</f>
        <v>7</v>
      </c>
      <c r="Q569" s="280"/>
    </row>
    <row r="570">
      <c r="E570" s="266"/>
      <c r="F570" s="657" t="s">
        <v>257</v>
      </c>
      <c r="G570" s="260"/>
      <c r="H570" s="534" t="s">
        <v>238</v>
      </c>
      <c r="I570" s="274" t="s">
        <v>239</v>
      </c>
      <c r="J570" s="330"/>
      <c r="K570" s="665" t="s">
        <v>40</v>
      </c>
      <c r="L570" s="665" t="s">
        <v>38</v>
      </c>
      <c r="M570" s="665" t="s">
        <v>125</v>
      </c>
      <c r="N570" s="274" t="s">
        <v>240</v>
      </c>
      <c r="O570" s="658" t="s">
        <v>82</v>
      </c>
      <c r="P570" s="303"/>
      <c r="Q570" s="263" t="b">
        <v>0</v>
      </c>
    </row>
    <row r="571">
      <c r="E571" s="266"/>
      <c r="F571" s="267"/>
      <c r="G571" s="268"/>
      <c r="H571" s="304" t="s">
        <v>242</v>
      </c>
      <c r="I571" s="271" t="s">
        <v>239</v>
      </c>
      <c r="J571" s="326"/>
      <c r="K571" s="667">
        <f t="shared" ref="K571:M571" si="104">PARAMS(K570)</f>
        <v>6144</v>
      </c>
      <c r="L571" s="670">
        <f t="shared" si="104"/>
        <v>1</v>
      </c>
      <c r="M571" s="670">
        <f t="shared" si="104"/>
        <v>7168</v>
      </c>
      <c r="N571" s="271" t="s">
        <v>240</v>
      </c>
      <c r="O571" s="272"/>
      <c r="P571" s="440">
        <f>SIZEOF_IN_MIB(J571:M571, O570)</f>
        <v>84</v>
      </c>
      <c r="Q571" s="272"/>
    </row>
    <row r="572">
      <c r="E572" s="266"/>
      <c r="F572" s="267"/>
      <c r="G572" s="268"/>
      <c r="H572" s="534" t="s">
        <v>244</v>
      </c>
      <c r="I572" s="274" t="s">
        <v>239</v>
      </c>
      <c r="J572" s="330"/>
      <c r="K572" s="665" t="s">
        <v>33</v>
      </c>
      <c r="L572" s="331"/>
      <c r="M572" s="331"/>
      <c r="N572" s="274" t="s">
        <v>240</v>
      </c>
      <c r="O572" s="275"/>
      <c r="P572" s="303"/>
      <c r="Q572" s="275"/>
    </row>
    <row r="573">
      <c r="E573" s="266"/>
      <c r="F573" s="278"/>
      <c r="G573" s="279"/>
      <c r="H573" s="449" t="s">
        <v>246</v>
      </c>
      <c r="I573" s="271" t="s">
        <v>239</v>
      </c>
      <c r="J573" s="326"/>
      <c r="K573" s="670">
        <f t="shared" ref="K573:M573" si="105">K571/SHARDING(K572)</f>
        <v>192</v>
      </c>
      <c r="L573" s="670">
        <f t="shared" si="105"/>
        <v>1</v>
      </c>
      <c r="M573" s="670">
        <f t="shared" si="105"/>
        <v>7168</v>
      </c>
      <c r="N573" s="271" t="s">
        <v>240</v>
      </c>
      <c r="O573" s="280"/>
      <c r="P573" s="440">
        <f>SIZEOF_IN_MIB(J573:M573, O570)</f>
        <v>2.625</v>
      </c>
      <c r="Q573" s="280"/>
    </row>
    <row r="574">
      <c r="E574" s="266"/>
      <c r="F574" s="297" t="s">
        <v>293</v>
      </c>
      <c r="G574" s="533"/>
      <c r="H574" s="659"/>
      <c r="I574" s="261"/>
      <c r="J574" s="261"/>
      <c r="K574" s="261"/>
      <c r="L574" s="274"/>
      <c r="M574" s="274"/>
      <c r="N574" s="274"/>
      <c r="O574" s="261"/>
      <c r="P574" s="303"/>
      <c r="Q574" s="660"/>
    </row>
    <row r="575">
      <c r="E575" s="266"/>
      <c r="F575" s="277"/>
      <c r="G575" s="600" t="s">
        <v>298</v>
      </c>
      <c r="H575" s="661"/>
      <c r="I575" s="419"/>
      <c r="J575" s="270"/>
      <c r="K575" s="270"/>
      <c r="L575" s="271"/>
      <c r="M575" s="271"/>
      <c r="N575" s="271"/>
      <c r="O575" s="270"/>
      <c r="P575" s="440"/>
      <c r="Q575" s="477"/>
    </row>
    <row r="576">
      <c r="E576" s="266"/>
      <c r="F576" s="662" t="s">
        <v>285</v>
      </c>
      <c r="G576" s="533" t="s">
        <v>286</v>
      </c>
      <c r="H576" s="595" t="str">
        <f>VLOOKUP(O562&amp;","&amp;O566,$T$3:$W$12,4, FALSE)</f>
        <v>fp8</v>
      </c>
      <c r="I576" s="386"/>
      <c r="J576" s="380"/>
      <c r="K576" s="380"/>
      <c r="L576" s="381"/>
      <c r="M576" s="381"/>
      <c r="N576" s="381"/>
      <c r="O576" s="380"/>
      <c r="P576" s="394"/>
      <c r="Q576" s="172"/>
    </row>
    <row r="577">
      <c r="E577" s="266"/>
      <c r="F577" s="266"/>
      <c r="G577" s="595" t="s">
        <v>299</v>
      </c>
      <c r="H577" s="599" t="str">
        <f>CALCULATE_FLOPS(J565:M565,J569:M569,M569,L569,H576)</f>
        <v>#N/A</v>
      </c>
      <c r="I577" s="386"/>
      <c r="J577" s="380"/>
      <c r="K577" s="380"/>
      <c r="L577" s="381"/>
      <c r="M577" s="381"/>
      <c r="N577" s="381"/>
      <c r="O577" s="380"/>
      <c r="P577" s="394"/>
      <c r="Q577" s="172"/>
    </row>
    <row r="578">
      <c r="E578" s="266"/>
      <c r="F578" s="277"/>
      <c r="G578" s="600" t="s">
        <v>288</v>
      </c>
      <c r="H578" s="663" t="str">
        <f>COMPUTE_TIME_MS(H577, H576)</f>
        <v>#N/A</v>
      </c>
      <c r="I578" s="390"/>
      <c r="J578" s="391"/>
      <c r="K578" s="391"/>
      <c r="L578" s="392"/>
      <c r="M578" s="392"/>
      <c r="N578" s="392"/>
      <c r="O578" s="391"/>
      <c r="P578" s="602"/>
      <c r="Q578" s="172"/>
    </row>
    <row r="579">
      <c r="E579" s="266"/>
      <c r="F579" s="662" t="s">
        <v>289</v>
      </c>
      <c r="G579" s="595" t="s">
        <v>290</v>
      </c>
      <c r="H579" s="603">
        <f>IF(Q562,0,P565)+IF(Q566,0,P569)+IF(Q570,0,P573)</f>
        <v>10</v>
      </c>
      <c r="I579" s="380"/>
      <c r="J579" s="380"/>
      <c r="K579" s="380"/>
      <c r="L579" s="381"/>
      <c r="M579" s="381"/>
      <c r="N579" s="381"/>
      <c r="O579" s="380"/>
      <c r="P579" s="394"/>
      <c r="Q579" s="172"/>
    </row>
    <row r="580">
      <c r="E580" s="277"/>
      <c r="F580" s="277"/>
      <c r="G580" s="604" t="s">
        <v>291</v>
      </c>
      <c r="H580" s="664">
        <f>HBM_TIME_MS(H579)</f>
        <v>0.003337534176</v>
      </c>
      <c r="I580" s="391"/>
      <c r="J580" s="391"/>
      <c r="K580" s="391"/>
      <c r="L580" s="392"/>
      <c r="M580" s="392"/>
      <c r="N580" s="392"/>
      <c r="O580" s="391"/>
      <c r="P580" s="602"/>
      <c r="Q580" s="172"/>
    </row>
    <row r="581">
      <c r="P581" s="147"/>
    </row>
    <row r="582">
      <c r="P582" s="147"/>
    </row>
    <row r="583">
      <c r="P583" s="147"/>
    </row>
    <row r="584">
      <c r="P584" s="147"/>
    </row>
    <row r="585">
      <c r="P585" s="147"/>
    </row>
    <row r="586">
      <c r="P586" s="147"/>
    </row>
    <row r="587">
      <c r="P587" s="147"/>
    </row>
    <row r="588">
      <c r="P588" s="147"/>
    </row>
    <row r="589">
      <c r="P589" s="147"/>
    </row>
    <row r="590">
      <c r="P590" s="147"/>
    </row>
    <row r="591">
      <c r="P591" s="147"/>
    </row>
    <row r="592">
      <c r="P592" s="147"/>
    </row>
    <row r="593">
      <c r="P593" s="147"/>
    </row>
    <row r="594">
      <c r="P594" s="147"/>
    </row>
    <row r="595">
      <c r="P595" s="147"/>
    </row>
    <row r="596">
      <c r="P596" s="147"/>
    </row>
    <row r="597">
      <c r="P597" s="147"/>
    </row>
    <row r="598">
      <c r="P598" s="147"/>
    </row>
    <row r="599">
      <c r="P599" s="147"/>
    </row>
    <row r="600">
      <c r="P600" s="147"/>
    </row>
    <row r="601">
      <c r="P601" s="147"/>
    </row>
    <row r="602">
      <c r="P602" s="147"/>
    </row>
    <row r="603">
      <c r="P603" s="147"/>
    </row>
    <row r="604">
      <c r="P604" s="147"/>
    </row>
    <row r="605">
      <c r="P605" s="147"/>
    </row>
    <row r="606">
      <c r="P606" s="147"/>
    </row>
    <row r="607">
      <c r="P607" s="147"/>
    </row>
    <row r="608">
      <c r="P608" s="147"/>
    </row>
    <row r="609">
      <c r="P609" s="147"/>
    </row>
    <row r="610">
      <c r="P610" s="147"/>
    </row>
    <row r="611">
      <c r="P611" s="147"/>
    </row>
    <row r="612">
      <c r="P612" s="147"/>
    </row>
    <row r="613">
      <c r="P613" s="147"/>
    </row>
    <row r="614">
      <c r="P614" s="147"/>
    </row>
    <row r="615">
      <c r="P615" s="147"/>
    </row>
    <row r="616">
      <c r="P616" s="147"/>
    </row>
    <row r="617">
      <c r="P617" s="147"/>
    </row>
    <row r="618">
      <c r="P618" s="147"/>
    </row>
    <row r="619">
      <c r="P619" s="147"/>
    </row>
    <row r="620">
      <c r="P620" s="147"/>
    </row>
    <row r="621">
      <c r="P621" s="147"/>
    </row>
    <row r="622">
      <c r="P622" s="147"/>
    </row>
    <row r="623">
      <c r="P623" s="147"/>
    </row>
    <row r="624">
      <c r="P624" s="147"/>
    </row>
    <row r="625">
      <c r="P625" s="147"/>
    </row>
    <row r="626">
      <c r="P626" s="147"/>
    </row>
    <row r="627">
      <c r="P627" s="147"/>
    </row>
    <row r="628">
      <c r="P628" s="147"/>
    </row>
    <row r="629">
      <c r="P629" s="147"/>
    </row>
    <row r="630">
      <c r="P630" s="147"/>
    </row>
    <row r="631">
      <c r="P631" s="147"/>
    </row>
    <row r="632">
      <c r="P632" s="147"/>
    </row>
    <row r="633">
      <c r="P633" s="147"/>
    </row>
    <row r="634">
      <c r="P634" s="147"/>
    </row>
    <row r="635">
      <c r="P635" s="147"/>
    </row>
    <row r="636">
      <c r="P636" s="147"/>
    </row>
    <row r="637">
      <c r="P637" s="147"/>
    </row>
    <row r="638">
      <c r="P638" s="147"/>
    </row>
    <row r="639">
      <c r="P639" s="147"/>
    </row>
    <row r="640">
      <c r="P640" s="147"/>
    </row>
    <row r="641">
      <c r="P641" s="147"/>
    </row>
    <row r="642">
      <c r="P642" s="147"/>
    </row>
    <row r="643">
      <c r="P643" s="147"/>
    </row>
    <row r="644">
      <c r="P644" s="147"/>
    </row>
    <row r="645">
      <c r="P645" s="147"/>
    </row>
    <row r="646">
      <c r="P646" s="147"/>
    </row>
    <row r="647">
      <c r="P647" s="147"/>
    </row>
    <row r="648">
      <c r="P648" s="147"/>
    </row>
    <row r="649">
      <c r="P649" s="147"/>
    </row>
    <row r="650">
      <c r="P650" s="147"/>
    </row>
    <row r="651">
      <c r="P651" s="147"/>
    </row>
    <row r="652">
      <c r="P652" s="147"/>
    </row>
    <row r="653">
      <c r="P653" s="147"/>
    </row>
    <row r="654">
      <c r="P654" s="147"/>
    </row>
    <row r="655">
      <c r="P655" s="147"/>
    </row>
    <row r="656">
      <c r="P656" s="147"/>
    </row>
    <row r="657">
      <c r="P657" s="147"/>
    </row>
    <row r="658">
      <c r="P658" s="147"/>
    </row>
    <row r="659">
      <c r="P659" s="147"/>
    </row>
    <row r="660">
      <c r="P660" s="147"/>
    </row>
    <row r="661">
      <c r="P661" s="147"/>
    </row>
    <row r="662">
      <c r="P662" s="147"/>
    </row>
    <row r="663">
      <c r="P663" s="147"/>
    </row>
    <row r="664">
      <c r="P664" s="147"/>
    </row>
    <row r="665">
      <c r="P665" s="147"/>
    </row>
    <row r="666">
      <c r="P666" s="147"/>
    </row>
    <row r="667">
      <c r="P667" s="147"/>
    </row>
    <row r="668">
      <c r="P668" s="147"/>
    </row>
    <row r="669">
      <c r="P669" s="147"/>
    </row>
    <row r="670">
      <c r="P670" s="147"/>
    </row>
    <row r="671">
      <c r="P671" s="147"/>
    </row>
    <row r="672">
      <c r="P672" s="147"/>
    </row>
    <row r="673">
      <c r="P673" s="147"/>
    </row>
    <row r="674">
      <c r="P674" s="147"/>
    </row>
    <row r="675">
      <c r="P675" s="147"/>
    </row>
    <row r="676">
      <c r="P676" s="147"/>
    </row>
    <row r="677">
      <c r="P677" s="147"/>
    </row>
    <row r="678">
      <c r="P678" s="147"/>
    </row>
    <row r="679">
      <c r="P679" s="147"/>
    </row>
    <row r="680">
      <c r="P680" s="147"/>
    </row>
    <row r="681">
      <c r="P681" s="147"/>
    </row>
    <row r="682">
      <c r="P682" s="147"/>
    </row>
    <row r="683">
      <c r="P683" s="147"/>
    </row>
    <row r="684">
      <c r="P684" s="147"/>
    </row>
    <row r="685">
      <c r="P685" s="147"/>
    </row>
    <row r="686">
      <c r="P686" s="147"/>
    </row>
    <row r="687">
      <c r="P687" s="147"/>
    </row>
    <row r="688">
      <c r="P688" s="147"/>
    </row>
    <row r="689">
      <c r="P689" s="147"/>
    </row>
    <row r="690">
      <c r="P690" s="147"/>
    </row>
    <row r="691">
      <c r="P691" s="147"/>
    </row>
    <row r="692">
      <c r="P692" s="147"/>
    </row>
    <row r="693">
      <c r="P693" s="147"/>
    </row>
    <row r="694">
      <c r="P694" s="147"/>
    </row>
    <row r="695">
      <c r="P695" s="147"/>
    </row>
    <row r="696">
      <c r="P696" s="147"/>
    </row>
    <row r="697">
      <c r="P697" s="147"/>
    </row>
    <row r="698">
      <c r="P698" s="147"/>
    </row>
    <row r="699">
      <c r="P699" s="147"/>
    </row>
    <row r="700">
      <c r="P700" s="147"/>
    </row>
    <row r="701">
      <c r="P701" s="147"/>
    </row>
    <row r="702">
      <c r="P702" s="147"/>
    </row>
    <row r="703">
      <c r="P703" s="147"/>
    </row>
    <row r="704">
      <c r="P704" s="147"/>
    </row>
    <row r="705">
      <c r="P705" s="147"/>
    </row>
    <row r="706">
      <c r="P706" s="147"/>
    </row>
    <row r="707">
      <c r="P707" s="147"/>
    </row>
    <row r="708">
      <c r="P708" s="147"/>
    </row>
    <row r="709">
      <c r="P709" s="147"/>
    </row>
    <row r="710">
      <c r="P710" s="147"/>
    </row>
    <row r="711">
      <c r="P711" s="147"/>
    </row>
    <row r="712">
      <c r="P712" s="147"/>
    </row>
    <row r="713">
      <c r="P713" s="147"/>
    </row>
    <row r="714">
      <c r="P714" s="147"/>
    </row>
    <row r="715">
      <c r="P715" s="147"/>
    </row>
    <row r="716">
      <c r="P716" s="147"/>
    </row>
    <row r="717">
      <c r="P717" s="147"/>
    </row>
    <row r="718">
      <c r="P718" s="147"/>
    </row>
    <row r="719">
      <c r="P719" s="147"/>
    </row>
    <row r="720">
      <c r="P720" s="147"/>
    </row>
    <row r="721">
      <c r="P721" s="147"/>
    </row>
    <row r="722">
      <c r="P722" s="147"/>
    </row>
    <row r="723">
      <c r="P723" s="147"/>
    </row>
    <row r="724">
      <c r="P724" s="147"/>
    </row>
    <row r="725">
      <c r="P725" s="147"/>
    </row>
    <row r="726">
      <c r="P726" s="147"/>
    </row>
    <row r="727">
      <c r="P727" s="147"/>
    </row>
    <row r="728">
      <c r="P728" s="147"/>
    </row>
    <row r="729">
      <c r="P729" s="147"/>
    </row>
    <row r="730">
      <c r="P730" s="147"/>
    </row>
    <row r="731">
      <c r="P731" s="147"/>
    </row>
    <row r="732">
      <c r="P732" s="147"/>
    </row>
    <row r="733">
      <c r="P733" s="147"/>
    </row>
    <row r="734">
      <c r="P734" s="147"/>
    </row>
    <row r="735">
      <c r="P735" s="147"/>
    </row>
    <row r="736">
      <c r="P736" s="147"/>
    </row>
    <row r="737">
      <c r="P737" s="147"/>
    </row>
    <row r="738">
      <c r="P738" s="147"/>
    </row>
    <row r="739">
      <c r="P739" s="147"/>
    </row>
    <row r="740">
      <c r="P740" s="147"/>
    </row>
    <row r="741">
      <c r="P741" s="147"/>
    </row>
    <row r="742">
      <c r="P742" s="147"/>
    </row>
    <row r="743">
      <c r="P743" s="147"/>
    </row>
    <row r="744">
      <c r="P744" s="147"/>
    </row>
    <row r="745">
      <c r="P745" s="147"/>
    </row>
    <row r="746">
      <c r="P746" s="147"/>
    </row>
    <row r="747">
      <c r="P747" s="147"/>
    </row>
    <row r="748">
      <c r="P748" s="147"/>
    </row>
    <row r="749">
      <c r="P749" s="147"/>
    </row>
    <row r="750">
      <c r="P750" s="147"/>
    </row>
    <row r="751">
      <c r="P751" s="147"/>
    </row>
    <row r="752">
      <c r="P752" s="147"/>
    </row>
    <row r="753">
      <c r="P753" s="147"/>
    </row>
    <row r="754">
      <c r="P754" s="147"/>
    </row>
    <row r="755">
      <c r="P755" s="147"/>
    </row>
    <row r="756">
      <c r="P756" s="147"/>
    </row>
    <row r="757">
      <c r="P757" s="147"/>
    </row>
    <row r="758">
      <c r="P758" s="147"/>
    </row>
    <row r="759">
      <c r="P759" s="147"/>
    </row>
    <row r="760">
      <c r="P760" s="147"/>
    </row>
    <row r="761">
      <c r="P761" s="147"/>
    </row>
    <row r="762">
      <c r="P762" s="147"/>
    </row>
    <row r="763">
      <c r="P763" s="147"/>
    </row>
    <row r="764">
      <c r="P764" s="147"/>
    </row>
    <row r="765">
      <c r="P765" s="147"/>
    </row>
    <row r="766">
      <c r="P766" s="147"/>
    </row>
    <row r="767">
      <c r="P767" s="147"/>
    </row>
    <row r="768">
      <c r="P768" s="147"/>
    </row>
    <row r="769">
      <c r="P769" s="147"/>
    </row>
    <row r="770">
      <c r="P770" s="147"/>
    </row>
    <row r="771">
      <c r="P771" s="147"/>
    </row>
    <row r="772">
      <c r="P772" s="147"/>
    </row>
    <row r="773">
      <c r="P773" s="147"/>
    </row>
    <row r="774">
      <c r="P774" s="147"/>
    </row>
    <row r="775">
      <c r="P775" s="147"/>
    </row>
    <row r="776">
      <c r="P776" s="147"/>
    </row>
    <row r="777">
      <c r="P777" s="147"/>
    </row>
    <row r="778">
      <c r="P778" s="147"/>
    </row>
    <row r="779">
      <c r="P779" s="147"/>
    </row>
    <row r="780">
      <c r="P780" s="147"/>
    </row>
    <row r="781">
      <c r="P781" s="147"/>
    </row>
    <row r="782">
      <c r="P782" s="147"/>
    </row>
    <row r="783">
      <c r="P783" s="147"/>
    </row>
    <row r="784">
      <c r="P784" s="147"/>
    </row>
    <row r="785">
      <c r="P785" s="147"/>
    </row>
    <row r="786">
      <c r="P786" s="147"/>
    </row>
    <row r="787">
      <c r="P787" s="147"/>
    </row>
    <row r="788">
      <c r="P788" s="147"/>
    </row>
    <row r="789">
      <c r="P789" s="147"/>
    </row>
    <row r="790">
      <c r="P790" s="147"/>
    </row>
    <row r="791">
      <c r="P791" s="147"/>
    </row>
    <row r="792">
      <c r="P792" s="147"/>
    </row>
    <row r="793">
      <c r="P793" s="147"/>
    </row>
    <row r="794">
      <c r="P794" s="147"/>
    </row>
    <row r="795">
      <c r="P795" s="147"/>
    </row>
    <row r="796">
      <c r="P796" s="147"/>
    </row>
    <row r="797">
      <c r="P797" s="147"/>
    </row>
    <row r="798">
      <c r="P798" s="147"/>
    </row>
    <row r="799">
      <c r="P799" s="147"/>
    </row>
    <row r="800">
      <c r="P800" s="147"/>
    </row>
    <row r="801">
      <c r="P801" s="147"/>
    </row>
    <row r="802">
      <c r="P802" s="147"/>
    </row>
    <row r="803">
      <c r="P803" s="147"/>
    </row>
    <row r="804">
      <c r="P804" s="147"/>
    </row>
    <row r="805">
      <c r="P805" s="147"/>
    </row>
    <row r="806">
      <c r="P806" s="147"/>
    </row>
    <row r="807">
      <c r="P807" s="147"/>
    </row>
    <row r="808">
      <c r="P808" s="147"/>
    </row>
    <row r="809">
      <c r="P809" s="147"/>
    </row>
    <row r="810">
      <c r="P810" s="147"/>
    </row>
    <row r="811">
      <c r="P811" s="147"/>
    </row>
    <row r="812">
      <c r="P812" s="147"/>
    </row>
    <row r="813">
      <c r="P813" s="147"/>
    </row>
    <row r="814">
      <c r="P814" s="147"/>
    </row>
    <row r="815">
      <c r="P815" s="147"/>
    </row>
    <row r="816">
      <c r="P816" s="147"/>
    </row>
    <row r="817">
      <c r="P817" s="147"/>
    </row>
    <row r="818">
      <c r="P818" s="147"/>
    </row>
    <row r="819">
      <c r="P819" s="147"/>
    </row>
    <row r="820">
      <c r="P820" s="147"/>
    </row>
    <row r="821">
      <c r="P821" s="147"/>
    </row>
    <row r="822">
      <c r="P822" s="147"/>
    </row>
    <row r="823">
      <c r="P823" s="147"/>
    </row>
    <row r="824">
      <c r="P824" s="147"/>
    </row>
    <row r="825">
      <c r="P825" s="147"/>
    </row>
    <row r="826">
      <c r="P826" s="147"/>
    </row>
    <row r="827">
      <c r="P827" s="147"/>
    </row>
    <row r="828">
      <c r="P828" s="147"/>
    </row>
    <row r="829">
      <c r="P829" s="147"/>
    </row>
    <row r="830">
      <c r="P830" s="147"/>
    </row>
    <row r="831">
      <c r="P831" s="147"/>
    </row>
    <row r="832">
      <c r="P832" s="147"/>
    </row>
    <row r="833">
      <c r="P833" s="147"/>
    </row>
    <row r="834">
      <c r="P834" s="147"/>
    </row>
    <row r="835">
      <c r="P835" s="147"/>
    </row>
    <row r="836">
      <c r="P836" s="147"/>
    </row>
    <row r="837">
      <c r="P837" s="147"/>
    </row>
    <row r="838">
      <c r="P838" s="147"/>
    </row>
    <row r="839">
      <c r="P839" s="147"/>
    </row>
    <row r="840">
      <c r="P840" s="147"/>
    </row>
    <row r="841">
      <c r="P841" s="147"/>
    </row>
    <row r="842">
      <c r="P842" s="147"/>
    </row>
    <row r="843">
      <c r="P843" s="147"/>
    </row>
    <row r="844">
      <c r="P844" s="147"/>
    </row>
    <row r="845">
      <c r="P845" s="147"/>
    </row>
    <row r="846">
      <c r="P846" s="147"/>
    </row>
    <row r="847">
      <c r="P847" s="147"/>
    </row>
    <row r="848">
      <c r="P848" s="147"/>
    </row>
    <row r="849">
      <c r="P849" s="147"/>
    </row>
    <row r="850">
      <c r="P850" s="147"/>
    </row>
    <row r="851">
      <c r="P851" s="147"/>
    </row>
    <row r="852">
      <c r="P852" s="147"/>
    </row>
    <row r="853">
      <c r="P853" s="147"/>
    </row>
    <row r="854">
      <c r="P854" s="147"/>
    </row>
    <row r="855">
      <c r="P855" s="147"/>
    </row>
    <row r="856">
      <c r="P856" s="147"/>
    </row>
    <row r="857">
      <c r="P857" s="147"/>
    </row>
    <row r="858">
      <c r="P858" s="147"/>
    </row>
    <row r="859">
      <c r="P859" s="147"/>
    </row>
    <row r="860">
      <c r="P860" s="147"/>
    </row>
    <row r="861">
      <c r="P861" s="147"/>
    </row>
    <row r="862">
      <c r="P862" s="147"/>
    </row>
    <row r="863">
      <c r="P863" s="147"/>
    </row>
    <row r="864">
      <c r="P864" s="147"/>
    </row>
    <row r="865">
      <c r="P865" s="147"/>
    </row>
    <row r="866">
      <c r="P866" s="147"/>
    </row>
    <row r="867">
      <c r="P867" s="147"/>
    </row>
    <row r="868">
      <c r="P868" s="147"/>
    </row>
    <row r="869">
      <c r="P869" s="147"/>
    </row>
    <row r="870">
      <c r="P870" s="147"/>
    </row>
    <row r="871">
      <c r="P871" s="147"/>
    </row>
    <row r="872">
      <c r="P872" s="147"/>
    </row>
    <row r="873">
      <c r="P873" s="147"/>
    </row>
    <row r="874">
      <c r="P874" s="147"/>
    </row>
    <row r="875">
      <c r="P875" s="147"/>
    </row>
    <row r="876">
      <c r="P876" s="147"/>
    </row>
    <row r="877">
      <c r="P877" s="147"/>
    </row>
    <row r="878">
      <c r="P878" s="147"/>
    </row>
    <row r="879">
      <c r="P879" s="147"/>
    </row>
    <row r="880">
      <c r="P880" s="147"/>
    </row>
    <row r="881">
      <c r="P881" s="147"/>
    </row>
    <row r="882">
      <c r="P882" s="147"/>
    </row>
    <row r="883">
      <c r="P883" s="147"/>
    </row>
    <row r="884">
      <c r="P884" s="147"/>
    </row>
    <row r="885">
      <c r="P885" s="147"/>
    </row>
    <row r="886">
      <c r="P886" s="147"/>
    </row>
    <row r="887">
      <c r="P887" s="147"/>
    </row>
    <row r="888">
      <c r="P888" s="147"/>
    </row>
    <row r="889">
      <c r="P889" s="147"/>
    </row>
    <row r="890">
      <c r="P890" s="147"/>
    </row>
    <row r="891">
      <c r="P891" s="147"/>
    </row>
    <row r="892">
      <c r="P892" s="147"/>
    </row>
    <row r="893">
      <c r="P893" s="147"/>
    </row>
    <row r="894">
      <c r="P894" s="147"/>
    </row>
    <row r="895">
      <c r="P895" s="147"/>
    </row>
    <row r="896">
      <c r="P896" s="147"/>
    </row>
    <row r="897">
      <c r="P897" s="147"/>
    </row>
    <row r="898">
      <c r="P898" s="147"/>
    </row>
    <row r="899">
      <c r="P899" s="147"/>
    </row>
    <row r="900">
      <c r="P900" s="147"/>
    </row>
    <row r="901">
      <c r="P901" s="147"/>
    </row>
    <row r="902">
      <c r="P902" s="147"/>
    </row>
    <row r="903">
      <c r="P903" s="147"/>
    </row>
    <row r="904">
      <c r="P904" s="147"/>
    </row>
    <row r="905">
      <c r="P905" s="147"/>
    </row>
    <row r="906">
      <c r="P906" s="147"/>
    </row>
    <row r="907">
      <c r="P907" s="147"/>
    </row>
    <row r="908">
      <c r="P908" s="147"/>
    </row>
    <row r="909">
      <c r="P909" s="147"/>
    </row>
    <row r="910">
      <c r="P910" s="147"/>
    </row>
    <row r="911">
      <c r="P911" s="147"/>
    </row>
    <row r="912">
      <c r="P912" s="147"/>
    </row>
    <row r="913">
      <c r="P913" s="147"/>
    </row>
    <row r="914">
      <c r="P914" s="147"/>
    </row>
    <row r="915">
      <c r="P915" s="147"/>
    </row>
    <row r="916">
      <c r="P916" s="147"/>
    </row>
    <row r="917">
      <c r="P917" s="147"/>
    </row>
    <row r="918">
      <c r="P918" s="147"/>
    </row>
    <row r="919">
      <c r="P919" s="147"/>
    </row>
    <row r="920">
      <c r="P920" s="147"/>
    </row>
    <row r="921">
      <c r="P921" s="147"/>
    </row>
    <row r="922">
      <c r="P922" s="147"/>
    </row>
    <row r="923">
      <c r="P923" s="147"/>
    </row>
    <row r="924">
      <c r="P924" s="147"/>
    </row>
    <row r="925">
      <c r="P925" s="147"/>
    </row>
    <row r="926">
      <c r="P926" s="147"/>
    </row>
    <row r="927">
      <c r="P927" s="147"/>
    </row>
    <row r="928">
      <c r="P928" s="147"/>
    </row>
    <row r="929">
      <c r="P929" s="147"/>
    </row>
    <row r="930">
      <c r="P930" s="147"/>
    </row>
    <row r="931">
      <c r="P931" s="147"/>
    </row>
    <row r="932">
      <c r="P932" s="147"/>
    </row>
    <row r="933">
      <c r="P933" s="147"/>
    </row>
    <row r="934">
      <c r="P934" s="147"/>
    </row>
    <row r="935">
      <c r="P935" s="147"/>
    </row>
    <row r="936">
      <c r="P936" s="147"/>
    </row>
    <row r="937">
      <c r="P937" s="147"/>
    </row>
    <row r="938">
      <c r="P938" s="147"/>
    </row>
    <row r="939">
      <c r="P939" s="147"/>
    </row>
    <row r="940">
      <c r="P940" s="147"/>
    </row>
    <row r="941">
      <c r="P941" s="147"/>
    </row>
    <row r="942">
      <c r="P942" s="147"/>
    </row>
    <row r="943">
      <c r="P943" s="147"/>
    </row>
    <row r="944">
      <c r="P944" s="147"/>
    </row>
    <row r="945">
      <c r="P945" s="147"/>
    </row>
    <row r="946">
      <c r="P946" s="147"/>
    </row>
    <row r="947">
      <c r="P947" s="147"/>
    </row>
    <row r="948">
      <c r="P948" s="147"/>
    </row>
    <row r="949">
      <c r="P949" s="147"/>
    </row>
    <row r="950">
      <c r="P950" s="147"/>
    </row>
    <row r="951">
      <c r="P951" s="147"/>
    </row>
    <row r="952">
      <c r="P952" s="147"/>
    </row>
    <row r="953">
      <c r="P953" s="147"/>
    </row>
    <row r="954">
      <c r="P954" s="147"/>
    </row>
    <row r="955">
      <c r="P955" s="147"/>
    </row>
    <row r="956">
      <c r="P956" s="147"/>
    </row>
    <row r="957">
      <c r="P957" s="147"/>
    </row>
    <row r="958">
      <c r="P958" s="147"/>
    </row>
    <row r="959">
      <c r="P959" s="147"/>
    </row>
    <row r="960">
      <c r="P960" s="147"/>
    </row>
    <row r="961">
      <c r="P961" s="147"/>
    </row>
    <row r="962">
      <c r="P962" s="147"/>
    </row>
    <row r="963">
      <c r="P963" s="147"/>
    </row>
    <row r="964">
      <c r="P964" s="147"/>
    </row>
    <row r="965">
      <c r="P965" s="147"/>
    </row>
    <row r="966">
      <c r="P966" s="147"/>
    </row>
    <row r="967">
      <c r="P967" s="147"/>
    </row>
    <row r="968">
      <c r="P968" s="147"/>
    </row>
    <row r="969">
      <c r="P969" s="147"/>
    </row>
    <row r="970">
      <c r="P970" s="147"/>
    </row>
    <row r="971">
      <c r="P971" s="147"/>
    </row>
    <row r="972">
      <c r="P972" s="147"/>
    </row>
    <row r="973">
      <c r="P973" s="147"/>
    </row>
    <row r="974">
      <c r="P974" s="147"/>
    </row>
    <row r="975">
      <c r="P975" s="147"/>
    </row>
    <row r="976">
      <c r="P976" s="147"/>
    </row>
    <row r="977">
      <c r="P977" s="147"/>
    </row>
    <row r="978">
      <c r="P978" s="147"/>
    </row>
    <row r="979">
      <c r="P979" s="147"/>
    </row>
    <row r="980">
      <c r="P980" s="147"/>
    </row>
    <row r="981">
      <c r="P981" s="147"/>
    </row>
    <row r="982">
      <c r="P982" s="147"/>
    </row>
    <row r="983">
      <c r="P983" s="147"/>
    </row>
    <row r="984">
      <c r="P984" s="147"/>
    </row>
    <row r="985">
      <c r="P985" s="147"/>
    </row>
    <row r="986">
      <c r="P986" s="147"/>
    </row>
    <row r="987">
      <c r="P987" s="147"/>
    </row>
    <row r="988">
      <c r="P988" s="147"/>
    </row>
    <row r="989">
      <c r="P989" s="147"/>
    </row>
    <row r="990">
      <c r="P990" s="147"/>
    </row>
    <row r="991">
      <c r="P991" s="147"/>
    </row>
    <row r="992">
      <c r="P992" s="147"/>
    </row>
    <row r="993">
      <c r="P993" s="147"/>
    </row>
    <row r="994">
      <c r="P994" s="147"/>
    </row>
    <row r="995">
      <c r="P995" s="147"/>
    </row>
    <row r="996">
      <c r="P996" s="147"/>
    </row>
    <row r="997">
      <c r="P997" s="147"/>
    </row>
    <row r="998">
      <c r="P998" s="147"/>
    </row>
    <row r="999">
      <c r="P999" s="147"/>
    </row>
    <row r="1000">
      <c r="P1000" s="147"/>
    </row>
    <row r="1001">
      <c r="P1001" s="147"/>
    </row>
    <row r="1002">
      <c r="P1002" s="147"/>
    </row>
    <row r="1003">
      <c r="P1003" s="147"/>
    </row>
    <row r="1004">
      <c r="P1004" s="147"/>
    </row>
    <row r="1005">
      <c r="P1005" s="147"/>
    </row>
    <row r="1006">
      <c r="P1006" s="147"/>
    </row>
    <row r="1007">
      <c r="P1007" s="147"/>
    </row>
    <row r="1008">
      <c r="P1008" s="147"/>
    </row>
    <row r="1009">
      <c r="P1009" s="147"/>
    </row>
    <row r="1010">
      <c r="P1010" s="147"/>
    </row>
    <row r="1011">
      <c r="P1011" s="147"/>
    </row>
    <row r="1012">
      <c r="P1012" s="147"/>
    </row>
    <row r="1013">
      <c r="P1013" s="147"/>
    </row>
    <row r="1014">
      <c r="P1014" s="147"/>
    </row>
    <row r="1015">
      <c r="P1015" s="147"/>
    </row>
    <row r="1016">
      <c r="P1016" s="147"/>
    </row>
    <row r="1017">
      <c r="P1017" s="147"/>
    </row>
    <row r="1018">
      <c r="P1018" s="147"/>
    </row>
    <row r="1019">
      <c r="P1019" s="147"/>
    </row>
    <row r="1020">
      <c r="P1020" s="147"/>
    </row>
    <row r="1021">
      <c r="P1021" s="147"/>
    </row>
    <row r="1022">
      <c r="P1022" s="147"/>
    </row>
    <row r="1023">
      <c r="P1023" s="147"/>
    </row>
    <row r="1024">
      <c r="P1024" s="147"/>
    </row>
    <row r="1025">
      <c r="P1025" s="147"/>
    </row>
    <row r="1026">
      <c r="P1026" s="147"/>
    </row>
    <row r="1027">
      <c r="P1027" s="147"/>
    </row>
    <row r="1028">
      <c r="P1028" s="147"/>
    </row>
    <row r="1029">
      <c r="P1029" s="147"/>
    </row>
    <row r="1030">
      <c r="P1030" s="147"/>
    </row>
    <row r="1031">
      <c r="P1031" s="147"/>
    </row>
    <row r="1032">
      <c r="P1032" s="147"/>
    </row>
    <row r="1033">
      <c r="P1033" s="147"/>
    </row>
    <row r="1034">
      <c r="P1034" s="147"/>
    </row>
    <row r="1035">
      <c r="P1035" s="147"/>
    </row>
    <row r="1036">
      <c r="P1036" s="147"/>
    </row>
    <row r="1037">
      <c r="P1037" s="147"/>
    </row>
    <row r="1038">
      <c r="P1038" s="147"/>
    </row>
    <row r="1039">
      <c r="P1039" s="147"/>
    </row>
    <row r="1040">
      <c r="P1040" s="147"/>
    </row>
    <row r="1041">
      <c r="P1041" s="147"/>
    </row>
    <row r="1042">
      <c r="P1042" s="147"/>
    </row>
    <row r="1043">
      <c r="P1043" s="147"/>
    </row>
    <row r="1044">
      <c r="P1044" s="147"/>
    </row>
    <row r="1045">
      <c r="P1045" s="147"/>
    </row>
    <row r="1046">
      <c r="P1046" s="147"/>
    </row>
    <row r="1047">
      <c r="P1047" s="147"/>
    </row>
    <row r="1048">
      <c r="P1048" s="147"/>
    </row>
    <row r="1049">
      <c r="P1049" s="147"/>
    </row>
    <row r="1050">
      <c r="P1050" s="147"/>
    </row>
    <row r="1051">
      <c r="P1051" s="147"/>
    </row>
    <row r="1052">
      <c r="P1052" s="147"/>
    </row>
    <row r="1053">
      <c r="P1053" s="147"/>
    </row>
    <row r="1054">
      <c r="P1054" s="147"/>
    </row>
    <row r="1055">
      <c r="P1055" s="147"/>
    </row>
    <row r="1056">
      <c r="P1056" s="147"/>
    </row>
    <row r="1057">
      <c r="P1057" s="147"/>
    </row>
    <row r="1058">
      <c r="P1058" s="147"/>
    </row>
    <row r="1059">
      <c r="P1059" s="147"/>
    </row>
    <row r="1060">
      <c r="P1060" s="147"/>
    </row>
    <row r="1061">
      <c r="P1061" s="147"/>
    </row>
    <row r="1062">
      <c r="P1062" s="147"/>
    </row>
    <row r="1063">
      <c r="P1063" s="147"/>
    </row>
    <row r="1064">
      <c r="P1064" s="147"/>
    </row>
    <row r="1065">
      <c r="P1065" s="147"/>
    </row>
    <row r="1066">
      <c r="P1066" s="147"/>
    </row>
    <row r="1067">
      <c r="P1067" s="147"/>
    </row>
    <row r="1068">
      <c r="P1068" s="147"/>
    </row>
    <row r="1069">
      <c r="P1069" s="147"/>
    </row>
    <row r="1070">
      <c r="P1070" s="147"/>
    </row>
    <row r="1071">
      <c r="P1071" s="147"/>
    </row>
    <row r="1072">
      <c r="P1072" s="147"/>
    </row>
    <row r="1073">
      <c r="P1073" s="147"/>
    </row>
    <row r="1074">
      <c r="P1074" s="147"/>
    </row>
    <row r="1075">
      <c r="P1075" s="147"/>
    </row>
    <row r="1076">
      <c r="P1076" s="147"/>
    </row>
    <row r="1077">
      <c r="P1077" s="147"/>
    </row>
    <row r="1078">
      <c r="P1078" s="147"/>
    </row>
    <row r="1079">
      <c r="P1079" s="147"/>
    </row>
    <row r="1080">
      <c r="P1080" s="147"/>
    </row>
    <row r="1081">
      <c r="P1081" s="147"/>
    </row>
    <row r="1082">
      <c r="P1082" s="147"/>
    </row>
    <row r="1083">
      <c r="P1083" s="147"/>
    </row>
    <row r="1084">
      <c r="P1084" s="147"/>
    </row>
    <row r="1085">
      <c r="P1085" s="147"/>
    </row>
    <row r="1086">
      <c r="P1086" s="147"/>
    </row>
    <row r="1087">
      <c r="P1087" s="147"/>
    </row>
    <row r="1088">
      <c r="P1088" s="147"/>
    </row>
    <row r="1089">
      <c r="P1089" s="147"/>
    </row>
    <row r="1090">
      <c r="P1090" s="147"/>
    </row>
    <row r="1091">
      <c r="P1091" s="147"/>
    </row>
    <row r="1092">
      <c r="P1092" s="147"/>
    </row>
    <row r="1093">
      <c r="P1093" s="147"/>
    </row>
    <row r="1094">
      <c r="P1094" s="147"/>
    </row>
    <row r="1095">
      <c r="P1095" s="147"/>
    </row>
    <row r="1096">
      <c r="P1096" s="147"/>
    </row>
    <row r="1097">
      <c r="P1097" s="147"/>
    </row>
    <row r="1098">
      <c r="P1098" s="147"/>
    </row>
    <row r="1099">
      <c r="P1099" s="147"/>
    </row>
    <row r="1100">
      <c r="P1100" s="147"/>
    </row>
    <row r="1101">
      <c r="P1101" s="147"/>
    </row>
    <row r="1102">
      <c r="P1102" s="147"/>
    </row>
    <row r="1103">
      <c r="P1103" s="147"/>
    </row>
    <row r="1104">
      <c r="P1104" s="147"/>
    </row>
    <row r="1105">
      <c r="P1105" s="147"/>
    </row>
    <row r="1106">
      <c r="P1106" s="147"/>
    </row>
    <row r="1107">
      <c r="P1107" s="147"/>
    </row>
    <row r="1108">
      <c r="P1108" s="147"/>
    </row>
    <row r="1109">
      <c r="P1109" s="147"/>
    </row>
    <row r="1110">
      <c r="P1110" s="147"/>
    </row>
    <row r="1111">
      <c r="P1111" s="147"/>
    </row>
    <row r="1112">
      <c r="P1112" s="147"/>
    </row>
    <row r="1113">
      <c r="P1113" s="147"/>
    </row>
    <row r="1114">
      <c r="P1114" s="147"/>
    </row>
    <row r="1115">
      <c r="P1115" s="147"/>
    </row>
    <row r="1116">
      <c r="P1116" s="147"/>
    </row>
    <row r="1117">
      <c r="P1117" s="147"/>
    </row>
    <row r="1118">
      <c r="P1118" s="147"/>
    </row>
    <row r="1119">
      <c r="P1119" s="147"/>
    </row>
    <row r="1120">
      <c r="P1120" s="147"/>
    </row>
    <row r="1121">
      <c r="P1121" s="147"/>
    </row>
    <row r="1122">
      <c r="P1122" s="147"/>
    </row>
    <row r="1123">
      <c r="P1123" s="147"/>
    </row>
    <row r="1124">
      <c r="P1124" s="147"/>
    </row>
    <row r="1125">
      <c r="P1125" s="147"/>
    </row>
    <row r="1126">
      <c r="P1126" s="147"/>
    </row>
    <row r="1127">
      <c r="P1127" s="147"/>
    </row>
    <row r="1128">
      <c r="P1128" s="147"/>
    </row>
    <row r="1129">
      <c r="P1129" s="147"/>
    </row>
    <row r="1130">
      <c r="P1130" s="147"/>
    </row>
    <row r="1131">
      <c r="P1131" s="147"/>
    </row>
    <row r="1132">
      <c r="P1132" s="147"/>
    </row>
    <row r="1133">
      <c r="P1133" s="147"/>
    </row>
    <row r="1134">
      <c r="P1134" s="147"/>
    </row>
    <row r="1135">
      <c r="P1135" s="147"/>
    </row>
    <row r="1136">
      <c r="P1136" s="147"/>
    </row>
    <row r="1137">
      <c r="P1137" s="147"/>
    </row>
    <row r="1138">
      <c r="P1138" s="147"/>
    </row>
    <row r="1139">
      <c r="P1139" s="147"/>
    </row>
    <row r="1140">
      <c r="P1140" s="147"/>
    </row>
    <row r="1141">
      <c r="P1141" s="147"/>
    </row>
    <row r="1142">
      <c r="P1142" s="147"/>
    </row>
    <row r="1143">
      <c r="P1143" s="147"/>
    </row>
    <row r="1144">
      <c r="P1144" s="147"/>
    </row>
    <row r="1145">
      <c r="P1145" s="147"/>
    </row>
    <row r="1146">
      <c r="P1146" s="147"/>
    </row>
    <row r="1147">
      <c r="P1147" s="147"/>
    </row>
    <row r="1148">
      <c r="P1148" s="147"/>
    </row>
    <row r="1149">
      <c r="P1149" s="147"/>
    </row>
    <row r="1150">
      <c r="P1150" s="147"/>
    </row>
    <row r="1151">
      <c r="P1151" s="147"/>
    </row>
    <row r="1152">
      <c r="P1152" s="147"/>
    </row>
    <row r="1153">
      <c r="P1153" s="147"/>
    </row>
    <row r="1154">
      <c r="P1154" s="147"/>
    </row>
    <row r="1155">
      <c r="P1155" s="147"/>
    </row>
    <row r="1156">
      <c r="P1156" s="147"/>
    </row>
    <row r="1157">
      <c r="P1157" s="147"/>
    </row>
    <row r="1158">
      <c r="P1158" s="147"/>
    </row>
    <row r="1159">
      <c r="P1159" s="147"/>
    </row>
    <row r="1160">
      <c r="P1160" s="147"/>
    </row>
    <row r="1161">
      <c r="P1161" s="147"/>
    </row>
    <row r="1162">
      <c r="P1162" s="147"/>
    </row>
    <row r="1163">
      <c r="P1163" s="147"/>
    </row>
    <row r="1164">
      <c r="P1164" s="147"/>
    </row>
    <row r="1165">
      <c r="P1165" s="147"/>
    </row>
    <row r="1166">
      <c r="P1166" s="147"/>
    </row>
    <row r="1167">
      <c r="P1167" s="147"/>
    </row>
    <row r="1168">
      <c r="P1168" s="147"/>
    </row>
    <row r="1169">
      <c r="P1169" s="147"/>
    </row>
    <row r="1170">
      <c r="P1170" s="147"/>
    </row>
    <row r="1171">
      <c r="P1171" s="147"/>
    </row>
    <row r="1172">
      <c r="P1172" s="147"/>
    </row>
    <row r="1173">
      <c r="P1173" s="147"/>
    </row>
    <row r="1174">
      <c r="P1174" s="147"/>
    </row>
    <row r="1175">
      <c r="P1175" s="147"/>
    </row>
    <row r="1176">
      <c r="P1176" s="147"/>
    </row>
    <row r="1177">
      <c r="P1177" s="147"/>
    </row>
    <row r="1178">
      <c r="P1178" s="147"/>
    </row>
    <row r="1179">
      <c r="P1179" s="147"/>
    </row>
    <row r="1180">
      <c r="P1180" s="147"/>
    </row>
    <row r="1181">
      <c r="P1181" s="147"/>
    </row>
    <row r="1182">
      <c r="P1182" s="147"/>
    </row>
    <row r="1183">
      <c r="P1183" s="147"/>
    </row>
    <row r="1184">
      <c r="P1184" s="147"/>
    </row>
    <row r="1185">
      <c r="P1185" s="147"/>
    </row>
    <row r="1186">
      <c r="P1186" s="147"/>
    </row>
    <row r="1187">
      <c r="P1187" s="147"/>
    </row>
    <row r="1188">
      <c r="P1188" s="147"/>
    </row>
    <row r="1189">
      <c r="P1189" s="147"/>
    </row>
    <row r="1190">
      <c r="P1190" s="147"/>
    </row>
    <row r="1191">
      <c r="P1191" s="147"/>
    </row>
    <row r="1192">
      <c r="P1192" s="147"/>
    </row>
    <row r="1193">
      <c r="P1193" s="147"/>
    </row>
    <row r="1194">
      <c r="P1194" s="147"/>
    </row>
    <row r="1195">
      <c r="P1195" s="147"/>
    </row>
    <row r="1196">
      <c r="P1196" s="147"/>
    </row>
    <row r="1197">
      <c r="P1197" s="147"/>
    </row>
    <row r="1198">
      <c r="P1198" s="147"/>
    </row>
    <row r="1199">
      <c r="P1199" s="147"/>
    </row>
    <row r="1200">
      <c r="P1200" s="147"/>
    </row>
    <row r="1201">
      <c r="P1201" s="147"/>
    </row>
    <row r="1202">
      <c r="P1202" s="147"/>
    </row>
    <row r="1203">
      <c r="P1203" s="147"/>
    </row>
    <row r="1204">
      <c r="P1204" s="147"/>
    </row>
    <row r="1205">
      <c r="P1205" s="147"/>
    </row>
    <row r="1206">
      <c r="P1206" s="147"/>
    </row>
    <row r="1207">
      <c r="P1207" s="147"/>
    </row>
    <row r="1208">
      <c r="P1208" s="147"/>
    </row>
    <row r="1209">
      <c r="P1209" s="147"/>
    </row>
    <row r="1210">
      <c r="P1210" s="147"/>
    </row>
    <row r="1211">
      <c r="P1211" s="147"/>
    </row>
    <row r="1212">
      <c r="P1212" s="147"/>
    </row>
    <row r="1213">
      <c r="P1213" s="147"/>
    </row>
    <row r="1214">
      <c r="P1214" s="147"/>
    </row>
    <row r="1215">
      <c r="P1215" s="147"/>
    </row>
    <row r="1216">
      <c r="P1216" s="147"/>
    </row>
    <row r="1217">
      <c r="P1217" s="147"/>
    </row>
    <row r="1218">
      <c r="P1218" s="147"/>
    </row>
    <row r="1219">
      <c r="P1219" s="147"/>
    </row>
    <row r="1220">
      <c r="P1220" s="147"/>
    </row>
    <row r="1221">
      <c r="P1221" s="147"/>
    </row>
    <row r="1222">
      <c r="P1222" s="147"/>
    </row>
    <row r="1223">
      <c r="P1223" s="147"/>
    </row>
    <row r="1224">
      <c r="P1224" s="147"/>
    </row>
    <row r="1225">
      <c r="P1225" s="147"/>
    </row>
    <row r="1226">
      <c r="P1226" s="147"/>
    </row>
    <row r="1227">
      <c r="P1227" s="147"/>
    </row>
    <row r="1228">
      <c r="P1228" s="147"/>
    </row>
    <row r="1229">
      <c r="P1229" s="147"/>
    </row>
    <row r="1230">
      <c r="P1230" s="147"/>
    </row>
    <row r="1231">
      <c r="P1231" s="147"/>
    </row>
    <row r="1232">
      <c r="P1232" s="147"/>
    </row>
    <row r="1233">
      <c r="P1233" s="147"/>
    </row>
    <row r="1234">
      <c r="P1234" s="147"/>
    </row>
    <row r="1235">
      <c r="P1235" s="147"/>
    </row>
    <row r="1236">
      <c r="P1236" s="147"/>
    </row>
    <row r="1237">
      <c r="P1237" s="147"/>
    </row>
    <row r="1238">
      <c r="P1238" s="147"/>
    </row>
    <row r="1239">
      <c r="P1239" s="147"/>
    </row>
    <row r="1240">
      <c r="P1240" s="147"/>
    </row>
    <row r="1241">
      <c r="P1241" s="147"/>
    </row>
    <row r="1242">
      <c r="P1242" s="147"/>
    </row>
    <row r="1243">
      <c r="P1243" s="147"/>
    </row>
    <row r="1244">
      <c r="P1244" s="147"/>
    </row>
    <row r="1245">
      <c r="P1245" s="147"/>
    </row>
    <row r="1246">
      <c r="P1246" s="147"/>
    </row>
    <row r="1247">
      <c r="P1247" s="147"/>
    </row>
    <row r="1248">
      <c r="P1248" s="147"/>
    </row>
    <row r="1249">
      <c r="P1249" s="147"/>
    </row>
    <row r="1250">
      <c r="P1250" s="147"/>
    </row>
    <row r="1251">
      <c r="P1251" s="147"/>
    </row>
    <row r="1252">
      <c r="P1252" s="147"/>
    </row>
    <row r="1253">
      <c r="P1253" s="147"/>
    </row>
    <row r="1254">
      <c r="P1254" s="147"/>
    </row>
    <row r="1255">
      <c r="P1255" s="147"/>
    </row>
    <row r="1256">
      <c r="P1256" s="147"/>
    </row>
    <row r="1257">
      <c r="P1257" s="147"/>
    </row>
    <row r="1258">
      <c r="P1258" s="147"/>
    </row>
    <row r="1259">
      <c r="P1259" s="147"/>
    </row>
    <row r="1260">
      <c r="P1260" s="147"/>
    </row>
    <row r="1261">
      <c r="P1261" s="147"/>
    </row>
    <row r="1262">
      <c r="P1262" s="147"/>
    </row>
    <row r="1263">
      <c r="P1263" s="147"/>
    </row>
    <row r="1264">
      <c r="P1264" s="147"/>
    </row>
    <row r="1265">
      <c r="P1265" s="147"/>
    </row>
    <row r="1266">
      <c r="P1266" s="147"/>
    </row>
    <row r="1267">
      <c r="P1267" s="147"/>
    </row>
    <row r="1268">
      <c r="P1268" s="147"/>
    </row>
    <row r="1269">
      <c r="P1269" s="147"/>
    </row>
    <row r="1270">
      <c r="P1270" s="147"/>
    </row>
    <row r="1271">
      <c r="P1271" s="147"/>
    </row>
    <row r="1272">
      <c r="P1272" s="147"/>
    </row>
    <row r="1273">
      <c r="P1273" s="147"/>
    </row>
    <row r="1274">
      <c r="P1274" s="147"/>
    </row>
    <row r="1275">
      <c r="P1275" s="147"/>
    </row>
    <row r="1276">
      <c r="P1276" s="147"/>
    </row>
    <row r="1277">
      <c r="P1277" s="147"/>
    </row>
    <row r="1278">
      <c r="P1278" s="147"/>
    </row>
    <row r="1279">
      <c r="P1279" s="147"/>
    </row>
    <row r="1280">
      <c r="P1280" s="147"/>
    </row>
    <row r="1281">
      <c r="P1281" s="147"/>
    </row>
    <row r="1282">
      <c r="P1282" s="147"/>
    </row>
    <row r="1283">
      <c r="P1283" s="147"/>
    </row>
    <row r="1284">
      <c r="P1284" s="147"/>
    </row>
    <row r="1285">
      <c r="P1285" s="147"/>
    </row>
    <row r="1286">
      <c r="P1286" s="147"/>
    </row>
    <row r="1287">
      <c r="P1287" s="147"/>
    </row>
    <row r="1288">
      <c r="P1288" s="147"/>
    </row>
    <row r="1289">
      <c r="P1289" s="147"/>
    </row>
    <row r="1290">
      <c r="P1290" s="147"/>
    </row>
    <row r="1291">
      <c r="P1291" s="147"/>
    </row>
    <row r="1292">
      <c r="P1292" s="147"/>
    </row>
    <row r="1293">
      <c r="P1293" s="147"/>
    </row>
    <row r="1294">
      <c r="P1294" s="147"/>
    </row>
    <row r="1295">
      <c r="P1295" s="147"/>
    </row>
    <row r="1296">
      <c r="P1296" s="147"/>
    </row>
    <row r="1297">
      <c r="P1297" s="147"/>
    </row>
    <row r="1298">
      <c r="P1298" s="147"/>
    </row>
    <row r="1299">
      <c r="P1299" s="147"/>
    </row>
    <row r="1300">
      <c r="P1300" s="147"/>
    </row>
    <row r="1301">
      <c r="P1301" s="147"/>
    </row>
    <row r="1302">
      <c r="P1302" s="147"/>
    </row>
    <row r="1303">
      <c r="P1303" s="147"/>
    </row>
    <row r="1304">
      <c r="P1304" s="147"/>
    </row>
    <row r="1305">
      <c r="P1305" s="147"/>
    </row>
    <row r="1306">
      <c r="P1306" s="147"/>
    </row>
    <row r="1307">
      <c r="P1307" s="147"/>
    </row>
    <row r="1308">
      <c r="P1308" s="147"/>
    </row>
    <row r="1309">
      <c r="P1309" s="147"/>
    </row>
    <row r="1310">
      <c r="P1310" s="147"/>
    </row>
    <row r="1311">
      <c r="P1311" s="147"/>
    </row>
    <row r="1312">
      <c r="P1312" s="147"/>
    </row>
    <row r="1313">
      <c r="P1313" s="147"/>
    </row>
    <row r="1314">
      <c r="P1314" s="147"/>
    </row>
    <row r="1315">
      <c r="P1315" s="147"/>
    </row>
    <row r="1316">
      <c r="P1316" s="147"/>
    </row>
    <row r="1317">
      <c r="P1317" s="147"/>
    </row>
    <row r="1318">
      <c r="P1318" s="147"/>
    </row>
    <row r="1319">
      <c r="P1319" s="147"/>
    </row>
    <row r="1320">
      <c r="P1320" s="147"/>
    </row>
    <row r="1321">
      <c r="P1321" s="147"/>
    </row>
    <row r="1322">
      <c r="P1322" s="147"/>
    </row>
    <row r="1323">
      <c r="P1323" s="147"/>
    </row>
    <row r="1324">
      <c r="P1324" s="147"/>
    </row>
    <row r="1325">
      <c r="P1325" s="147"/>
    </row>
    <row r="1326">
      <c r="P1326" s="147"/>
    </row>
    <row r="1327">
      <c r="P1327" s="147"/>
    </row>
    <row r="1328">
      <c r="P1328" s="147"/>
    </row>
    <row r="1329">
      <c r="P1329" s="147"/>
    </row>
    <row r="1330">
      <c r="P1330" s="147"/>
    </row>
    <row r="1331">
      <c r="P1331" s="147"/>
    </row>
    <row r="1332">
      <c r="P1332" s="147"/>
    </row>
    <row r="1333">
      <c r="P1333" s="147"/>
    </row>
    <row r="1334">
      <c r="P1334" s="147"/>
    </row>
    <row r="1335">
      <c r="P1335" s="147"/>
    </row>
    <row r="1336">
      <c r="P1336" s="147"/>
    </row>
  </sheetData>
  <mergeCells count="232">
    <mergeCell ref="G385:G390"/>
    <mergeCell ref="G391:G395"/>
    <mergeCell ref="F337:F346"/>
    <mergeCell ref="F347:F349"/>
    <mergeCell ref="F350:F351"/>
    <mergeCell ref="F357:F401"/>
    <mergeCell ref="G358:G362"/>
    <mergeCell ref="G367:G371"/>
    <mergeCell ref="G380:G384"/>
    <mergeCell ref="E543:E561"/>
    <mergeCell ref="E562:E580"/>
    <mergeCell ref="F562:G565"/>
    <mergeCell ref="F566:G569"/>
    <mergeCell ref="F570:G573"/>
    <mergeCell ref="F574:F575"/>
    <mergeCell ref="F576:F578"/>
    <mergeCell ref="F579:F580"/>
    <mergeCell ref="E486:E542"/>
    <mergeCell ref="F543:G546"/>
    <mergeCell ref="F547:G550"/>
    <mergeCell ref="F551:G554"/>
    <mergeCell ref="F555:F556"/>
    <mergeCell ref="F557:F559"/>
    <mergeCell ref="F560:F561"/>
    <mergeCell ref="G225:G229"/>
    <mergeCell ref="F234:G237"/>
    <mergeCell ref="F238:G241"/>
    <mergeCell ref="F242:G245"/>
    <mergeCell ref="F251:F252"/>
    <mergeCell ref="F253:G256"/>
    <mergeCell ref="F257:G260"/>
    <mergeCell ref="F261:G264"/>
    <mergeCell ref="F272:G275"/>
    <mergeCell ref="F276:G279"/>
    <mergeCell ref="F280:G283"/>
    <mergeCell ref="E139:E165"/>
    <mergeCell ref="E166:E184"/>
    <mergeCell ref="E185:E203"/>
    <mergeCell ref="E204:E233"/>
    <mergeCell ref="F204:F233"/>
    <mergeCell ref="G219:G224"/>
    <mergeCell ref="E234:E252"/>
    <mergeCell ref="F246:F247"/>
    <mergeCell ref="F248:F250"/>
    <mergeCell ref="E253:E271"/>
    <mergeCell ref="F265:F266"/>
    <mergeCell ref="F267:F269"/>
    <mergeCell ref="F270:F271"/>
    <mergeCell ref="F289:F290"/>
    <mergeCell ref="F402:G405"/>
    <mergeCell ref="F406:G409"/>
    <mergeCell ref="F410:G413"/>
    <mergeCell ref="F414:F439"/>
    <mergeCell ref="G419:G421"/>
    <mergeCell ref="G431:G433"/>
    <mergeCell ref="F440:F447"/>
    <mergeCell ref="E272:E290"/>
    <mergeCell ref="E291:E309"/>
    <mergeCell ref="E310:E324"/>
    <mergeCell ref="E325:E351"/>
    <mergeCell ref="E357:E401"/>
    <mergeCell ref="E402:E449"/>
    <mergeCell ref="E450:E485"/>
    <mergeCell ref="F143:G146"/>
    <mergeCell ref="F147:G150"/>
    <mergeCell ref="G153:G156"/>
    <mergeCell ref="F166:G169"/>
    <mergeCell ref="F170:G173"/>
    <mergeCell ref="O174:O177"/>
    <mergeCell ref="Q174:Q177"/>
    <mergeCell ref="F174:G177"/>
    <mergeCell ref="F178:F179"/>
    <mergeCell ref="F180:F182"/>
    <mergeCell ref="F183:F184"/>
    <mergeCell ref="F185:G188"/>
    <mergeCell ref="Q185:Q188"/>
    <mergeCell ref="F189:G192"/>
    <mergeCell ref="Q189:Q192"/>
    <mergeCell ref="F78:G81"/>
    <mergeCell ref="F82:G85"/>
    <mergeCell ref="Q82:Q85"/>
    <mergeCell ref="Q86:Q89"/>
    <mergeCell ref="Q90:Q93"/>
    <mergeCell ref="O94:O98"/>
    <mergeCell ref="Q94:Q98"/>
    <mergeCell ref="E78:E81"/>
    <mergeCell ref="F86:G89"/>
    <mergeCell ref="A71:A72"/>
    <mergeCell ref="E71:E72"/>
    <mergeCell ref="I77:N77"/>
    <mergeCell ref="O78:O81"/>
    <mergeCell ref="O82:O85"/>
    <mergeCell ref="O86:O89"/>
    <mergeCell ref="O90:O93"/>
    <mergeCell ref="F77:H77"/>
    <mergeCell ref="F90:G93"/>
    <mergeCell ref="G94:G98"/>
    <mergeCell ref="G108:G113"/>
    <mergeCell ref="G114:G118"/>
    <mergeCell ref="G123:G126"/>
    <mergeCell ref="F139:G142"/>
    <mergeCell ref="E82:E138"/>
    <mergeCell ref="F94:F133"/>
    <mergeCell ref="F134:F136"/>
    <mergeCell ref="F137:F138"/>
    <mergeCell ref="F151:F160"/>
    <mergeCell ref="F161:F163"/>
    <mergeCell ref="F164:F165"/>
    <mergeCell ref="F202:F203"/>
    <mergeCell ref="G204:G209"/>
    <mergeCell ref="O204:O209"/>
    <mergeCell ref="Q204:Q209"/>
    <mergeCell ref="O185:O188"/>
    <mergeCell ref="O189:O192"/>
    <mergeCell ref="F193:G196"/>
    <mergeCell ref="O193:O196"/>
    <mergeCell ref="Q193:Q196"/>
    <mergeCell ref="F197:F198"/>
    <mergeCell ref="F199:F201"/>
    <mergeCell ref="F284:F285"/>
    <mergeCell ref="F286:F288"/>
    <mergeCell ref="F291:G294"/>
    <mergeCell ref="F295:G298"/>
    <mergeCell ref="F299:G302"/>
    <mergeCell ref="F303:F304"/>
    <mergeCell ref="F305:F307"/>
    <mergeCell ref="F356:H356"/>
    <mergeCell ref="I356:N356"/>
    <mergeCell ref="F308:F309"/>
    <mergeCell ref="F311:G315"/>
    <mergeCell ref="F317:F320"/>
    <mergeCell ref="F325:G328"/>
    <mergeCell ref="F329:G332"/>
    <mergeCell ref="F333:G336"/>
    <mergeCell ref="G339:G342"/>
    <mergeCell ref="O291:O294"/>
    <mergeCell ref="O295:O298"/>
    <mergeCell ref="O299:O302"/>
    <mergeCell ref="O311:O314"/>
    <mergeCell ref="O316:O319"/>
    <mergeCell ref="O325:O328"/>
    <mergeCell ref="O329:O332"/>
    <mergeCell ref="O333:O336"/>
    <mergeCell ref="O358:O362"/>
    <mergeCell ref="O367:O371"/>
    <mergeCell ref="O380:O384"/>
    <mergeCell ref="O402:O405"/>
    <mergeCell ref="O406:O409"/>
    <mergeCell ref="O410:O413"/>
    <mergeCell ref="O566:O569"/>
    <mergeCell ref="O570:O573"/>
    <mergeCell ref="O486:O489"/>
    <mergeCell ref="O506:O509"/>
    <mergeCell ref="O518:O521"/>
    <mergeCell ref="O543:O546"/>
    <mergeCell ref="O547:O550"/>
    <mergeCell ref="O551:O554"/>
    <mergeCell ref="O562:O565"/>
    <mergeCell ref="O139:O142"/>
    <mergeCell ref="Q139:Q142"/>
    <mergeCell ref="O143:O146"/>
    <mergeCell ref="Q143:Q146"/>
    <mergeCell ref="O147:O150"/>
    <mergeCell ref="Q147:Q150"/>
    <mergeCell ref="Q166:Q169"/>
    <mergeCell ref="Q170:Q173"/>
    <mergeCell ref="O166:O169"/>
    <mergeCell ref="O170:O173"/>
    <mergeCell ref="O234:O237"/>
    <mergeCell ref="Q234:Q237"/>
    <mergeCell ref="O238:O241"/>
    <mergeCell ref="Q238:Q241"/>
    <mergeCell ref="Q242:Q245"/>
    <mergeCell ref="O242:O245"/>
    <mergeCell ref="O253:O256"/>
    <mergeCell ref="Q253:Q256"/>
    <mergeCell ref="O257:O260"/>
    <mergeCell ref="Q257:Q260"/>
    <mergeCell ref="O261:O264"/>
    <mergeCell ref="Q261:Q264"/>
    <mergeCell ref="O272:O275"/>
    <mergeCell ref="Q272:Q275"/>
    <mergeCell ref="O276:O279"/>
    <mergeCell ref="Q276:Q279"/>
    <mergeCell ref="O280:O283"/>
    <mergeCell ref="Q280:Q283"/>
    <mergeCell ref="Q291:Q294"/>
    <mergeCell ref="Q295:Q298"/>
    <mergeCell ref="Q299:Q302"/>
    <mergeCell ref="Q311:Q314"/>
    <mergeCell ref="Q316:Q319"/>
    <mergeCell ref="Q320:Q321"/>
    <mergeCell ref="Q325:Q328"/>
    <mergeCell ref="Q329:Q332"/>
    <mergeCell ref="O450:O453"/>
    <mergeCell ref="O454:O457"/>
    <mergeCell ref="O458:O461"/>
    <mergeCell ref="Q454:Q457"/>
    <mergeCell ref="Q458:Q461"/>
    <mergeCell ref="Q543:Q546"/>
    <mergeCell ref="Q547:Q550"/>
    <mergeCell ref="Q551:Q554"/>
    <mergeCell ref="Q562:Q565"/>
    <mergeCell ref="Q566:Q569"/>
    <mergeCell ref="Q570:Q573"/>
    <mergeCell ref="Q333:Q336"/>
    <mergeCell ref="Q358:Q362"/>
    <mergeCell ref="Q367:Q370"/>
    <mergeCell ref="Q402:Q405"/>
    <mergeCell ref="Q406:Q409"/>
    <mergeCell ref="Q410:Q413"/>
    <mergeCell ref="Q450:Q453"/>
    <mergeCell ref="F484:F485"/>
    <mergeCell ref="G486:G490"/>
    <mergeCell ref="G491:G499"/>
    <mergeCell ref="G500:G503"/>
    <mergeCell ref="F448:F449"/>
    <mergeCell ref="F450:G453"/>
    <mergeCell ref="F454:G457"/>
    <mergeCell ref="F458:G461"/>
    <mergeCell ref="F462:F474"/>
    <mergeCell ref="F475:F483"/>
    <mergeCell ref="F486:F504"/>
    <mergeCell ref="F538:F540"/>
    <mergeCell ref="F541:F542"/>
    <mergeCell ref="F505:F516"/>
    <mergeCell ref="G506:G510"/>
    <mergeCell ref="F517:F533"/>
    <mergeCell ref="G518:G522"/>
    <mergeCell ref="G523:G527"/>
    <mergeCell ref="G528:G532"/>
    <mergeCell ref="F534:F537"/>
  </mergeCells>
  <conditionalFormatting sqref="G210:Q216">
    <cfRule type="expression" dxfId="19" priority="1">
      <formula>NE($H$232,$G$210)</formula>
    </cfRule>
  </conditionalFormatting>
  <conditionalFormatting sqref="G218:Q230">
    <cfRule type="expression" dxfId="19" priority="2">
      <formula>NE($H$232,$G$218)</formula>
    </cfRule>
  </conditionalFormatting>
  <conditionalFormatting sqref="G419:Q421">
    <cfRule type="expression" dxfId="20" priority="3">
      <formula>NE($H$436,$G$419)</formula>
    </cfRule>
  </conditionalFormatting>
  <conditionalFormatting sqref="G422:Q422">
    <cfRule type="expression" dxfId="20" priority="4">
      <formula>NE($H$436,$G$422)</formula>
    </cfRule>
  </conditionalFormatting>
  <conditionalFormatting sqref="G431:Q433 G515:H515">
    <cfRule type="expression" dxfId="20" priority="5">
      <formula>NE($H$436,$G$431)</formula>
    </cfRule>
  </conditionalFormatting>
  <conditionalFormatting sqref="G434:Q434">
    <cfRule type="expression" dxfId="20" priority="6">
      <formula>NE($H$436,$G$434)</formula>
    </cfRule>
  </conditionalFormatting>
  <conditionalFormatting sqref="F517:Q533">
    <cfRule type="expression" dxfId="19" priority="7">
      <formula>NE($F$517,$H$534)</formula>
    </cfRule>
  </conditionalFormatting>
  <conditionalFormatting sqref="F486:Q504">
    <cfRule type="expression" dxfId="19" priority="8">
      <formula>NE($F$486,$H$534)</formula>
    </cfRule>
  </conditionalFormatting>
  <conditionalFormatting sqref="F505:Q516">
    <cfRule type="expression" dxfId="19" priority="9">
      <formula>NE($F$505,$H$534)</formula>
    </cfRule>
  </conditionalFormatting>
  <conditionalFormatting sqref="G463:Q468">
    <cfRule type="expression" dxfId="19" priority="10">
      <formula>NE($G$463,$H$473)</formula>
    </cfRule>
  </conditionalFormatting>
  <conditionalFormatting sqref="G470:Q471">
    <cfRule type="expression" dxfId="19" priority="11">
      <formula>NE($G$470,$H$473)</formula>
    </cfRule>
  </conditionalFormatting>
  <conditionalFormatting sqref="G99:Q105">
    <cfRule type="expression" dxfId="19" priority="12">
      <formula>NE($H$130,$G$99)</formula>
    </cfRule>
  </conditionalFormatting>
  <conditionalFormatting sqref="G107:Q119">
    <cfRule type="expression" dxfId="19" priority="13">
      <formula>NE($H$130,$G$107)</formula>
    </cfRule>
  </conditionalFormatting>
  <conditionalFormatting sqref="G357:Q364">
    <cfRule type="expression" dxfId="19" priority="14">
      <formula>NE($H$398,$G$357)</formula>
    </cfRule>
  </conditionalFormatting>
  <conditionalFormatting sqref="G366:Q377">
    <cfRule type="expression" dxfId="19" priority="15">
      <formula>NE($H$398,$G$366)</formula>
    </cfRule>
  </conditionalFormatting>
  <conditionalFormatting sqref="G379:Q396">
    <cfRule type="expression" dxfId="19" priority="16">
      <formula>NE($H$398,$G$379)</formula>
    </cfRule>
  </conditionalFormatting>
  <conditionalFormatting sqref="A77:A90 B77:B78 B81:B85 B87:B90">
    <cfRule type="notContainsBlanks" dxfId="21" priority="17">
      <formula>LEN(TRIM(A77))&gt;0</formula>
    </cfRule>
  </conditionalFormatting>
  <conditionalFormatting sqref="C54:F54">
    <cfRule type="colorScale" priority="18">
      <colorScale>
        <cfvo type="formula" val="0"/>
        <cfvo type="max"/>
        <color rgb="FFFFFFFF"/>
        <color rgb="FFE67C73"/>
      </colorScale>
    </cfRule>
  </conditionalFormatting>
  <conditionalFormatting sqref="C55:F55">
    <cfRule type="colorScale" priority="19">
      <colorScale>
        <cfvo type="formula" val="0"/>
        <cfvo type="max"/>
        <color rgb="FFFFFFFF"/>
        <color rgb="FFE67C73"/>
      </colorScale>
    </cfRule>
  </conditionalFormatting>
  <conditionalFormatting sqref="C56:F56">
    <cfRule type="colorScale" priority="20">
      <colorScale>
        <cfvo type="formula" val="0"/>
        <cfvo type="max"/>
        <color rgb="FFFFFFFF"/>
        <color rgb="FFE67C73"/>
      </colorScale>
    </cfRule>
  </conditionalFormatting>
  <conditionalFormatting sqref="C62:F62">
    <cfRule type="colorScale" priority="21">
      <colorScale>
        <cfvo type="formula" val="0"/>
        <cfvo type="max"/>
        <color rgb="FFFFFFFF"/>
        <color rgb="FFE67C73"/>
      </colorScale>
    </cfRule>
  </conditionalFormatting>
  <conditionalFormatting sqref="C63:F63">
    <cfRule type="colorScale" priority="22">
      <colorScale>
        <cfvo type="formula" val="0"/>
        <cfvo type="max"/>
        <color rgb="FFFFFFFF"/>
        <color rgb="FFE67C73"/>
      </colorScale>
    </cfRule>
  </conditionalFormatting>
  <conditionalFormatting sqref="C66:F66">
    <cfRule type="colorScale" priority="23">
      <colorScale>
        <cfvo type="formula" val="0"/>
        <cfvo type="max"/>
        <color rgb="FFFFFFFF"/>
        <color rgb="FFE67C73"/>
      </colorScale>
    </cfRule>
  </conditionalFormatting>
  <conditionalFormatting sqref="C67:F67">
    <cfRule type="colorScale" priority="24">
      <colorScale>
        <cfvo type="formula" val="0"/>
        <cfvo type="max"/>
        <color rgb="FFFFFFFF"/>
        <color rgb="FFE67C73"/>
      </colorScale>
    </cfRule>
  </conditionalFormatting>
  <conditionalFormatting sqref="C68:F68">
    <cfRule type="colorScale" priority="25">
      <colorScale>
        <cfvo type="formula" val="0"/>
        <cfvo type="max"/>
        <color rgb="FFFFFFFF"/>
        <color rgb="FFE67C73"/>
      </colorScale>
    </cfRule>
  </conditionalFormatting>
  <conditionalFormatting sqref="C69:F69">
    <cfRule type="colorScale" priority="26">
      <colorScale>
        <cfvo type="formula" val="0"/>
        <cfvo type="max"/>
        <color rgb="FFFFFFFF"/>
        <color rgb="FFE67C73"/>
      </colorScale>
    </cfRule>
  </conditionalFormatting>
  <conditionalFormatting sqref="C70:F70">
    <cfRule type="colorScale" priority="27">
      <colorScale>
        <cfvo type="formula" val="0"/>
        <cfvo type="max"/>
        <color rgb="FFFFFFFF"/>
        <color rgb="FFE67C73"/>
      </colorScale>
    </cfRule>
  </conditionalFormatting>
  <conditionalFormatting sqref="C64:F64">
    <cfRule type="colorScale" priority="28">
      <colorScale>
        <cfvo type="formula" val="0"/>
        <cfvo type="max"/>
        <color rgb="FFFFFFFF"/>
        <color rgb="FFE67C73"/>
      </colorScale>
    </cfRule>
  </conditionalFormatting>
  <conditionalFormatting sqref="C57:F57">
    <cfRule type="colorScale" priority="29">
      <colorScale>
        <cfvo type="formula" val="0"/>
        <cfvo type="max"/>
        <color rgb="FFFFFFFF"/>
        <color rgb="FFE67C73"/>
      </colorScale>
    </cfRule>
  </conditionalFormatting>
  <conditionalFormatting sqref="D51:D52 E52">
    <cfRule type="notContainsBlanks" dxfId="22" priority="30">
      <formula>LEN(TRIM(D51))&gt;0</formula>
    </cfRule>
  </conditionalFormatting>
  <conditionalFormatting sqref="C61:F61">
    <cfRule type="colorScale" priority="31">
      <colorScale>
        <cfvo type="formula" val="0"/>
        <cfvo type="max"/>
        <color rgb="FFFFFFFF"/>
        <color rgb="FFE67C73"/>
      </colorScale>
    </cfRule>
  </conditionalFormatting>
  <conditionalFormatting sqref="C59:F59">
    <cfRule type="colorScale" priority="32">
      <colorScale>
        <cfvo type="formula" val="0"/>
        <cfvo type="max"/>
        <color rgb="FFFFFFFF"/>
        <color rgb="FFE67C73"/>
      </colorScale>
    </cfRule>
  </conditionalFormatting>
  <conditionalFormatting sqref="O1:O354 O356:O1336">
    <cfRule type="cellIs" dxfId="23" priority="33" operator="equal">
      <formula>"fp8"</formula>
    </cfRule>
  </conditionalFormatting>
  <conditionalFormatting sqref="O1:O354 O356:O1336">
    <cfRule type="cellIs" dxfId="24" priority="34" operator="equal">
      <formula>"bf16"</formula>
    </cfRule>
  </conditionalFormatting>
  <conditionalFormatting sqref="O1:O354 O356:O1336">
    <cfRule type="cellIs" dxfId="25" priority="35" operator="equal">
      <formula>"fp4"</formula>
    </cfRule>
  </conditionalFormatting>
  <conditionalFormatting sqref="C58:F58">
    <cfRule type="colorScale" priority="36">
      <colorScale>
        <cfvo type="formula" val="0"/>
        <cfvo type="max"/>
        <color rgb="FFFFFFFF"/>
        <color rgb="FFE67C73"/>
      </colorScale>
    </cfRule>
  </conditionalFormatting>
  <conditionalFormatting sqref="C65:F65">
    <cfRule type="colorScale" priority="37">
      <colorScale>
        <cfvo type="formula" val="0"/>
        <cfvo type="max"/>
        <color rgb="FFFFFFFF"/>
        <color rgb="FFE67C73"/>
      </colorScale>
    </cfRule>
  </conditionalFormatting>
  <dataValidations>
    <dataValidation type="list" allowBlank="1" showErrorMessage="1" sqref="H436">
      <formula1>"Option 1 (Chip2Chip),Option 2 (Core2Core),No Collective needed"</formula1>
    </dataValidation>
    <dataValidation type="list" allowBlank="1" showErrorMessage="1" sqref="G37">
      <formula1>"Strategy A: All-Gather Tokens,Strategy B: Keep Batch Sharding"</formula1>
    </dataValidation>
    <dataValidation type="list" allowBlank="1" showErrorMessage="1" sqref="C23">
      <formula1>"Decode,Prefill"</formula1>
    </dataValidation>
    <dataValidation type="list" allowBlank="1" showErrorMessage="1" sqref="C34 C38">
      <formula1>"w4a4,w4a8,w8a8,w4a16,w8a16,w16a16"</formula1>
    </dataValidation>
    <dataValidation type="list" allowBlank="1" showErrorMessage="1" sqref="AS29:AS30 C33 G35 C35:C37 C39 AS53 AS57 O78 O90 O147 O174 O193 O204 O242 O261 O280 O299 O333 O410 O458 O543 O547 O551 O562 O566 O570">
      <formula1>"fp4,fp8,bf16"</formula1>
    </dataValidation>
    <dataValidation type="list" allowBlank="1" showErrorMessage="1" sqref="H398">
      <formula1>"Strategy A: All-To-All,Strategy B: All-Gather Tokens with no chiplet involved,Strategy C: Hirarachical All-Gather,No Collectives"</formula1>
    </dataValidation>
    <dataValidation type="list" allowBlank="1" showErrorMessage="1" sqref="H159">
      <formula1>"Strategy 1: Reduce Scatter D2D (for CM),No Collectives"</formula1>
    </dataValidation>
    <dataValidation type="list" allowBlank="1" showErrorMessage="1" sqref="H17">
      <formula1>DB!$C$1:$F$1</formula1>
    </dataValidation>
    <dataValidation type="list" allowBlank="1" showErrorMessage="1" sqref="F71:F73">
      <formula1>"OptionA. No Overlapping,OptionB. Overlapping Expert Collectives"</formula1>
    </dataValidation>
    <dataValidation type="list" allowBlank="1" showErrorMessage="1" sqref="H473">
      <formula1>"Option A: AllReduce,Option B: Do not resolve partial sum yet,Option C: No Collectives"</formula1>
    </dataValidation>
    <dataValidation type="list" allowBlank="1" showErrorMessage="1" sqref="F486 F517 H534">
      <formula1>"Option A: Transposed All-To-All,Option B: Reduce-Scatter,Option C: Hierachical RS"</formula1>
    </dataValidation>
    <dataValidation type="list" allowBlank="1" showErrorMessage="1" sqref="G323 H345">
      <formula1>"Strategy 1: All-Gather Die-to-Die (for CM),No Collectives"</formula1>
    </dataValidation>
    <dataValidation type="list" allowBlank="1" showErrorMessage="1" sqref="F505">
      <formula1>"Option A: All-To-All,Option B: Reduce-Scatter"</formula1>
    </dataValidation>
    <dataValidation type="list" allowBlank="1" showErrorMessage="1" sqref="H130 H232">
      <formula1>"Strategy A: All-Gather Tokens with no chiplet involved,Strategy B: Hierarchical All-Gather,No Collectives"</formula1>
    </dataValidation>
  </dataValidations>
  <hyperlinks>
    <hyperlink display="TODO LIST" location="'Shortcuts to SnapshotsTODO'!A1" ref="L12"/>
    <hyperlink r:id="rId1" location="gid=0&amp;range=D45:D63" ref="B54"/>
    <hyperlink r:id="rId2" location="gid=0&amp;range=D64:D82" ref="B55"/>
    <hyperlink r:id="rId3" location="gid=0&amp;range=D83:D101" ref="B56"/>
    <hyperlink r:id="rId4" location="gid=0&amp;range=D102:D120" ref="B57"/>
    <hyperlink r:id="rId5" location="gid=0&amp;range=E182:E211" ref="B58"/>
    <hyperlink r:id="rId6" location="gid=0&amp;range=D121:D139" ref="B61"/>
    <hyperlink r:id="rId7" location="gid=0&amp;range=D140:D158" ref="B62"/>
    <hyperlink r:id="rId8" location="gid=0&amp;range=D159:D177" ref="B63"/>
    <hyperlink r:id="rId9" location="gid=0&amp;range=D178:D196" ref="B64"/>
    <hyperlink r:id="rId10" location="gid=0&amp;range=D197:D215" ref="B66"/>
    <hyperlink r:id="rId11" location="gid=0&amp;range=S44:S58" ref="B67"/>
    <hyperlink r:id="rId12" location="gid=0&amp;range=S59:S77" ref="B68"/>
    <hyperlink r:id="rId13" location="gid=0&amp;range=S78:S96" ref="B69"/>
    <hyperlink r:id="rId14" location="gid=0&amp;range=S97:S115" ref="B70"/>
  </hyperlinks>
  <drawing r:id="rId15"/>
  <tableParts count="14">
    <tablePart r:id="rId30"/>
    <tablePart r:id="rId31"/>
    <tablePart r:id="rId32"/>
    <tablePart r:id="rId33"/>
    <tablePart r:id="rId34"/>
    <tablePart r:id="rId35"/>
    <tablePart r:id="rId36"/>
    <tablePart r:id="rId37"/>
    <tablePart r:id="rId38"/>
    <tablePart r:id="rId39"/>
    <tablePart r:id="rId40"/>
    <tablePart r:id="rId41"/>
    <tablePart r:id="rId42"/>
    <tablePart r:id="rId43"/>
  </tableParts>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outlinePr summaryBelow="0" summaryRight="0"/>
  </sheetPr>
  <sheetViews>
    <sheetView workbookViewId="0"/>
  </sheetViews>
  <sheetFormatPr customHeight="1" defaultColWidth="12.63" defaultRowHeight="15.75"/>
  <cols>
    <col customWidth="1" min="1" max="1" width="32.75"/>
    <col customWidth="1" min="2" max="2" width="17.88"/>
    <col customWidth="1" min="4" max="4" width="17.63"/>
    <col customWidth="1" min="5" max="5" width="18.25"/>
    <col customWidth="1" min="6" max="6" width="31.63"/>
    <col customWidth="1" min="7" max="7" width="19.5"/>
    <col customWidth="1" min="8" max="8" width="26.5"/>
    <col customWidth="1" min="9" max="9" width="2.5"/>
    <col customWidth="1" min="10" max="10" width="8.75"/>
    <col customWidth="1" min="11" max="12" width="9.25"/>
    <col customWidth="1" min="13" max="13" width="12.38"/>
    <col customWidth="1" min="14" max="14" width="2.38"/>
    <col customWidth="1" min="15" max="15" width="9.13"/>
    <col customWidth="1" min="16" max="16" width="10.88"/>
    <col customWidth="1" min="20" max="20" width="16.25"/>
    <col customWidth="1" min="21" max="21" width="23.13"/>
    <col customWidth="1" min="22" max="22" width="28.0"/>
    <col customWidth="1" min="23" max="23" width="21.0"/>
    <col customWidth="1" min="24" max="24" width="2.0"/>
    <col customWidth="1" min="25" max="28" width="5.63"/>
    <col customWidth="1" min="29" max="29" width="1.38"/>
  </cols>
  <sheetData>
    <row r="1">
      <c r="A1" s="769" t="s">
        <v>115</v>
      </c>
      <c r="B1" s="129"/>
      <c r="C1" s="129"/>
      <c r="D1" s="130"/>
      <c r="E1" s="131"/>
      <c r="F1" s="132"/>
      <c r="G1" s="132"/>
      <c r="H1" s="133"/>
      <c r="I1" s="131"/>
      <c r="J1" s="131"/>
      <c r="K1" s="131"/>
      <c r="L1" s="131"/>
      <c r="M1" s="131"/>
      <c r="N1" s="131"/>
      <c r="O1" s="131"/>
      <c r="P1" s="134"/>
      <c r="Q1" s="135"/>
      <c r="R1" s="131"/>
      <c r="S1" s="131"/>
      <c r="T1" s="135"/>
      <c r="U1" s="131"/>
      <c r="V1" s="131"/>
      <c r="W1" s="131"/>
      <c r="X1" s="131"/>
      <c r="Y1" s="131"/>
      <c r="Z1" s="131"/>
      <c r="AA1" s="131"/>
      <c r="AB1" s="131"/>
      <c r="AC1" s="131"/>
      <c r="AD1" s="131"/>
      <c r="AE1" s="131"/>
      <c r="AF1" s="131"/>
      <c r="AG1" s="131"/>
      <c r="AH1" s="131"/>
      <c r="AI1" s="131"/>
      <c r="AJ1" s="131"/>
      <c r="AK1" s="131"/>
      <c r="AL1" s="131"/>
      <c r="AM1" s="131"/>
      <c r="AN1" s="131"/>
      <c r="AO1" s="131"/>
      <c r="AP1" s="131"/>
      <c r="AQ1" s="131"/>
      <c r="AR1" s="131"/>
      <c r="AS1" s="131"/>
      <c r="AT1" s="131"/>
    </row>
    <row r="2">
      <c r="A2" s="136" t="s">
        <v>116</v>
      </c>
      <c r="B2" s="136" t="s">
        <v>117</v>
      </c>
      <c r="C2" s="136" t="s">
        <v>118</v>
      </c>
      <c r="D2" s="770"/>
      <c r="E2" s="138"/>
      <c r="F2" s="139" t="s">
        <v>119</v>
      </c>
      <c r="G2" s="139" t="s">
        <v>120</v>
      </c>
      <c r="H2" s="140" t="s">
        <v>121</v>
      </c>
      <c r="I2" s="138"/>
      <c r="J2" s="138"/>
      <c r="K2" s="138"/>
      <c r="L2" s="138"/>
      <c r="M2" s="138"/>
      <c r="N2" s="138"/>
      <c r="O2" s="138"/>
      <c r="P2" s="141"/>
      <c r="Q2" s="142" t="s">
        <v>122</v>
      </c>
      <c r="R2" s="138"/>
      <c r="S2" s="138"/>
      <c r="T2" s="142" t="s">
        <v>123</v>
      </c>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row>
    <row r="3">
      <c r="A3" s="143" t="s">
        <v>124</v>
      </c>
      <c r="B3" s="143" t="s">
        <v>125</v>
      </c>
      <c r="C3" s="143">
        <v>7168.0</v>
      </c>
      <c r="D3" s="771"/>
      <c r="F3" s="139" t="s">
        <v>126</v>
      </c>
      <c r="G3" s="145"/>
      <c r="H3" s="146"/>
      <c r="P3" s="147"/>
      <c r="Q3" s="2" t="s">
        <v>127</v>
      </c>
      <c r="R3" s="2">
        <v>0.5</v>
      </c>
      <c r="T3" s="148" t="str">
        <f t="shared" ref="T3:T7" si="1">U3&amp;","&amp;V3</f>
        <v>fp4,fp4</v>
      </c>
      <c r="U3" s="2" t="s">
        <v>127</v>
      </c>
      <c r="V3" s="2" t="s">
        <v>127</v>
      </c>
      <c r="W3" s="2" t="s">
        <v>127</v>
      </c>
      <c r="AR3" s="149"/>
      <c r="AS3" s="149"/>
      <c r="AT3" s="149"/>
    </row>
    <row r="4">
      <c r="A4" s="143" t="s">
        <v>128</v>
      </c>
      <c r="B4" s="143" t="s">
        <v>129</v>
      </c>
      <c r="C4" s="143">
        <v>2048.0</v>
      </c>
      <c r="D4" s="771"/>
      <c r="F4" s="150" t="s">
        <v>32</v>
      </c>
      <c r="G4" s="145">
        <v>1.0</v>
      </c>
      <c r="H4" s="146"/>
      <c r="P4" s="147"/>
      <c r="Q4" s="2" t="s">
        <v>63</v>
      </c>
      <c r="R4" s="2">
        <v>1.0</v>
      </c>
      <c r="T4" s="148" t="str">
        <f t="shared" si="1"/>
        <v>fp4,fp8</v>
      </c>
      <c r="U4" s="2" t="s">
        <v>127</v>
      </c>
      <c r="V4" s="2" t="s">
        <v>63</v>
      </c>
      <c r="W4" s="2" t="s">
        <v>63</v>
      </c>
    </row>
    <row r="5">
      <c r="A5" s="143" t="s">
        <v>130</v>
      </c>
      <c r="B5" s="143" t="s">
        <v>131</v>
      </c>
      <c r="C5" s="143">
        <v>256.0</v>
      </c>
      <c r="D5" s="771"/>
      <c r="F5" s="150" t="s">
        <v>33</v>
      </c>
      <c r="G5" s="145">
        <v>8.0</v>
      </c>
      <c r="H5" s="146" t="s">
        <v>132</v>
      </c>
      <c r="P5" s="147"/>
      <c r="Q5" s="2" t="s">
        <v>82</v>
      </c>
      <c r="R5" s="2">
        <v>2.0</v>
      </c>
      <c r="T5" s="148" t="str">
        <f t="shared" si="1"/>
        <v>fp4,bf16</v>
      </c>
      <c r="U5" s="2" t="s">
        <v>127</v>
      </c>
      <c r="V5" s="2" t="s">
        <v>82</v>
      </c>
      <c r="W5" s="2" t="s">
        <v>82</v>
      </c>
      <c r="AR5" s="149"/>
      <c r="AS5" s="149"/>
      <c r="AT5" s="149"/>
    </row>
    <row r="6">
      <c r="A6" s="143" t="s">
        <v>133</v>
      </c>
      <c r="B6" s="143" t="s">
        <v>134</v>
      </c>
      <c r="C6" s="143">
        <v>61.0</v>
      </c>
      <c r="D6" s="771"/>
      <c r="F6" s="150" t="s">
        <v>34</v>
      </c>
      <c r="G6" s="145">
        <v>1.0</v>
      </c>
      <c r="H6" s="146"/>
      <c r="P6" s="147"/>
      <c r="T6" s="148" t="str">
        <f t="shared" si="1"/>
        <v>fp8,fp4</v>
      </c>
      <c r="U6" s="2" t="s">
        <v>63</v>
      </c>
      <c r="V6" s="2" t="s">
        <v>127</v>
      </c>
      <c r="W6" s="2" t="s">
        <v>63</v>
      </c>
    </row>
    <row r="7">
      <c r="A7" s="151" t="s">
        <v>135</v>
      </c>
      <c r="B7" s="151" t="s">
        <v>136</v>
      </c>
      <c r="C7" s="151">
        <v>3.0</v>
      </c>
      <c r="D7" s="771"/>
      <c r="F7" s="150" t="s">
        <v>35</v>
      </c>
      <c r="G7" s="145">
        <v>1.0</v>
      </c>
      <c r="H7" s="146" t="s">
        <v>137</v>
      </c>
      <c r="P7" s="147"/>
      <c r="T7" s="148" t="str">
        <f t="shared" si="1"/>
        <v>fp8,fp8</v>
      </c>
      <c r="U7" s="2" t="s">
        <v>63</v>
      </c>
      <c r="V7" s="2" t="s">
        <v>63</v>
      </c>
      <c r="W7" s="2" t="s">
        <v>63</v>
      </c>
      <c r="AR7" s="87"/>
      <c r="AS7" s="87"/>
      <c r="AT7" s="87"/>
    </row>
    <row r="8">
      <c r="A8" s="143" t="s">
        <v>138</v>
      </c>
      <c r="B8" s="143" t="s">
        <v>139</v>
      </c>
      <c r="C8" s="143">
        <v>8.0</v>
      </c>
      <c r="D8" s="771"/>
      <c r="F8" s="139" t="s">
        <v>140</v>
      </c>
      <c r="P8" s="147"/>
      <c r="U8" s="2"/>
      <c r="V8" s="2"/>
      <c r="W8" s="2"/>
      <c r="AB8" s="2"/>
      <c r="AC8" s="2"/>
      <c r="AD8" s="2"/>
      <c r="AE8" s="2"/>
    </row>
    <row r="9">
      <c r="A9" s="152" t="s">
        <v>141</v>
      </c>
      <c r="B9" s="153" t="s">
        <v>142</v>
      </c>
      <c r="C9" s="143">
        <v>1536.0</v>
      </c>
      <c r="D9" s="771"/>
      <c r="F9" s="154" t="s">
        <v>143</v>
      </c>
      <c r="G9" s="155">
        <f>G5*G4</f>
        <v>8</v>
      </c>
      <c r="H9" s="156"/>
      <c r="P9" s="147"/>
      <c r="T9" s="148" t="str">
        <f t="shared" ref="T9:T11" si="2">U9&amp;","&amp;V9</f>
        <v>fp8,bf16</v>
      </c>
      <c r="U9" s="2" t="s">
        <v>63</v>
      </c>
      <c r="V9" s="2" t="s">
        <v>82</v>
      </c>
      <c r="W9" s="2" t="s">
        <v>82</v>
      </c>
      <c r="AB9" s="2"/>
      <c r="AC9" s="2"/>
      <c r="AD9" s="2"/>
      <c r="AE9" s="2"/>
    </row>
    <row r="10">
      <c r="A10" s="152" t="s">
        <v>144</v>
      </c>
      <c r="B10" s="153" t="s">
        <v>145</v>
      </c>
      <c r="C10" s="143">
        <v>512.0</v>
      </c>
      <c r="D10" s="771"/>
      <c r="F10" s="157" t="s">
        <v>146</v>
      </c>
      <c r="G10" s="158">
        <f>PRODUCT(G3:G6)</f>
        <v>8</v>
      </c>
      <c r="H10" s="159"/>
      <c r="P10" s="147"/>
      <c r="T10" s="148" t="str">
        <f t="shared" si="2"/>
        <v>bf16,fp4</v>
      </c>
      <c r="U10" s="2" t="s">
        <v>82</v>
      </c>
      <c r="V10" s="2" t="s">
        <v>127</v>
      </c>
      <c r="W10" s="2" t="s">
        <v>82</v>
      </c>
      <c r="AP10" s="138"/>
      <c r="AQ10" s="138"/>
      <c r="AT10" s="149"/>
    </row>
    <row r="11">
      <c r="A11" s="152" t="s">
        <v>147</v>
      </c>
      <c r="B11" s="153" t="s">
        <v>148</v>
      </c>
      <c r="C11" s="143">
        <v>128.0</v>
      </c>
      <c r="D11" s="771"/>
      <c r="F11" s="157" t="s">
        <v>149</v>
      </c>
      <c r="G11" s="158">
        <f>$G$10/$H$18</f>
        <v>4</v>
      </c>
      <c r="H11" s="159"/>
      <c r="P11" s="147"/>
      <c r="T11" s="148" t="str">
        <f t="shared" si="2"/>
        <v>bf16,fp8</v>
      </c>
      <c r="U11" s="2" t="s">
        <v>82</v>
      </c>
      <c r="V11" s="2" t="s">
        <v>63</v>
      </c>
      <c r="W11" s="2" t="s">
        <v>82</v>
      </c>
      <c r="AP11" s="142"/>
    </row>
    <row r="12">
      <c r="A12" s="152" t="s">
        <v>150</v>
      </c>
      <c r="B12" s="153" t="s">
        <v>151</v>
      </c>
      <c r="C12" s="143">
        <v>64.0</v>
      </c>
      <c r="D12" s="771"/>
      <c r="L12" s="772" t="s">
        <v>539</v>
      </c>
      <c r="P12" s="147"/>
      <c r="T12" s="148" t="s">
        <v>152</v>
      </c>
      <c r="U12" s="2" t="s">
        <v>82</v>
      </c>
      <c r="V12" s="2" t="s">
        <v>82</v>
      </c>
      <c r="W12" s="2" t="s">
        <v>82</v>
      </c>
      <c r="AP12" s="138"/>
      <c r="AQ12" s="138"/>
      <c r="AT12" s="149"/>
    </row>
    <row r="13">
      <c r="A13" s="143" t="s">
        <v>153</v>
      </c>
      <c r="B13" s="153" t="s">
        <v>154</v>
      </c>
      <c r="C13" s="143">
        <v>128.0</v>
      </c>
      <c r="D13" s="771"/>
    </row>
    <row r="14">
      <c r="A14" s="161" t="s">
        <v>155</v>
      </c>
      <c r="B14" s="162"/>
      <c r="C14" s="162"/>
      <c r="AG14" s="164"/>
      <c r="AH14" s="164"/>
      <c r="AI14" s="87"/>
      <c r="AJ14" s="38"/>
      <c r="AK14" s="38"/>
      <c r="AL14" s="38"/>
      <c r="AM14" s="38"/>
      <c r="AN14" s="87"/>
      <c r="AO14" s="38"/>
      <c r="AP14" s="164"/>
      <c r="AQ14" s="38"/>
      <c r="AR14" s="38"/>
      <c r="AS14" s="87"/>
      <c r="AT14" s="87"/>
    </row>
    <row r="15">
      <c r="A15" s="165" t="s">
        <v>156</v>
      </c>
      <c r="B15" s="165" t="s">
        <v>156</v>
      </c>
      <c r="C15" s="166">
        <f>$C$11+$C$12</f>
        <v>192</v>
      </c>
      <c r="AG15" s="38"/>
      <c r="AH15" s="38"/>
      <c r="AI15" s="87"/>
      <c r="AJ15" s="38"/>
      <c r="AK15" s="38"/>
      <c r="AL15" s="38"/>
      <c r="AM15" s="38"/>
      <c r="AN15" s="87"/>
      <c r="AO15" s="38"/>
      <c r="AP15" s="168"/>
      <c r="AQ15" s="168"/>
      <c r="AR15" s="38"/>
      <c r="AS15" s="87"/>
      <c r="AT15" s="169"/>
    </row>
    <row r="16">
      <c r="A16" s="165" t="s">
        <v>157</v>
      </c>
      <c r="B16" s="165" t="s">
        <v>157</v>
      </c>
      <c r="C16" s="170">
        <f>$C$10+$C$12</f>
        <v>576</v>
      </c>
      <c r="D16" s="771"/>
      <c r="AG16" s="38"/>
      <c r="AH16" s="38"/>
      <c r="AI16" s="87"/>
      <c r="AJ16" s="38"/>
      <c r="AK16" s="38"/>
      <c r="AL16" s="38"/>
      <c r="AM16" s="38"/>
      <c r="AN16" s="87"/>
      <c r="AO16" s="38"/>
      <c r="AP16" s="168"/>
      <c r="AQ16" s="168"/>
      <c r="AR16" s="38"/>
      <c r="AS16" s="87"/>
      <c r="AT16" s="169"/>
    </row>
    <row r="17">
      <c r="A17" s="170" t="s">
        <v>158</v>
      </c>
      <c r="B17" s="170" t="s">
        <v>159</v>
      </c>
      <c r="C17" s="166">
        <f>C8*$C$25</f>
        <v>8192</v>
      </c>
      <c r="F17" s="171" t="s">
        <v>160</v>
      </c>
      <c r="G17" s="173" t="s">
        <v>540</v>
      </c>
      <c r="H17" s="173" t="s">
        <v>468</v>
      </c>
      <c r="AG17" s="38"/>
      <c r="AH17" s="38"/>
      <c r="AI17" s="87"/>
      <c r="AJ17" s="38"/>
      <c r="AK17" s="38"/>
      <c r="AL17" s="38"/>
      <c r="AM17" s="38"/>
      <c r="AN17" s="87"/>
      <c r="AO17" s="38"/>
      <c r="AP17" s="168"/>
      <c r="AQ17" s="168"/>
      <c r="AR17" s="38"/>
      <c r="AS17" s="87"/>
      <c r="AT17" s="169"/>
    </row>
    <row r="18">
      <c r="A18" s="174" t="s">
        <v>120</v>
      </c>
      <c r="B18" s="174" t="s">
        <v>161</v>
      </c>
      <c r="C18" s="175">
        <f>$G$10</f>
        <v>8</v>
      </c>
      <c r="F18" s="108" t="str">
        <f t="array" ref="F18:F31">DB!A2:A15</f>
        <v># of TensorCore per Chip</v>
      </c>
      <c r="G18" s="773">
        <v>1.0</v>
      </c>
      <c r="H18" s="176">
        <f t="array" ref="H18:H31">xlookup($H$17,DB!1:1,DB!2:15) * G18:G31</f>
        <v>2</v>
      </c>
      <c r="AG18" s="38"/>
      <c r="AH18" s="38"/>
      <c r="AI18" s="87"/>
      <c r="AJ18" s="38"/>
      <c r="AK18" s="38"/>
      <c r="AL18" s="38"/>
      <c r="AM18" s="38"/>
      <c r="AN18" s="87"/>
      <c r="AO18" s="38"/>
      <c r="AP18" s="168"/>
      <c r="AQ18" s="38"/>
      <c r="AR18" s="38"/>
      <c r="AS18" s="87"/>
      <c r="AT18" s="87"/>
    </row>
    <row r="19">
      <c r="A19" s="174" t="s">
        <v>162</v>
      </c>
      <c r="B19" s="174" t="s">
        <v>163</v>
      </c>
      <c r="C19" s="175">
        <f>$G$11</f>
        <v>4</v>
      </c>
      <c r="F19" s="108" t="s">
        <v>164</v>
      </c>
      <c r="G19" s="773">
        <v>1.0</v>
      </c>
      <c r="H19" s="176">
        <v>7315.0</v>
      </c>
      <c r="AG19" s="38"/>
      <c r="AH19" s="38"/>
      <c r="AI19" s="87"/>
      <c r="AJ19" s="38"/>
      <c r="AK19" s="38"/>
      <c r="AL19" s="38"/>
      <c r="AM19" s="38"/>
      <c r="AN19" s="87"/>
      <c r="AO19" s="38"/>
      <c r="AP19" s="168"/>
      <c r="AQ19" s="38"/>
      <c r="AR19" s="38"/>
      <c r="AS19" s="87"/>
      <c r="AT19" s="87"/>
    </row>
    <row r="20">
      <c r="A20" s="178" t="s">
        <v>541</v>
      </c>
      <c r="B20" s="178" t="s">
        <v>166</v>
      </c>
      <c r="C20" s="179" t="str">
        <f>IFS(C19=8,"2x2x2",C19=4,"2x2",TRUE,NA)</f>
        <v>2x2</v>
      </c>
      <c r="D20" s="168"/>
      <c r="F20" s="108" t="s">
        <v>167</v>
      </c>
      <c r="G20" s="773">
        <v>1.0</v>
      </c>
      <c r="H20" s="176">
        <v>3968.04</v>
      </c>
      <c r="AG20" s="38"/>
      <c r="AH20" s="38"/>
      <c r="AI20" s="87"/>
      <c r="AJ20" s="38"/>
      <c r="AK20" s="38"/>
      <c r="AL20" s="38"/>
      <c r="AM20" s="38"/>
      <c r="AN20" s="87"/>
      <c r="AO20" s="38"/>
      <c r="AP20" s="168"/>
      <c r="AQ20" s="38"/>
      <c r="AR20" s="38"/>
      <c r="AS20" s="87"/>
      <c r="AT20" s="87"/>
    </row>
    <row r="21">
      <c r="A21" s="182" t="s">
        <v>542</v>
      </c>
      <c r="B21" s="182" t="s">
        <v>169</v>
      </c>
      <c r="C21" s="774">
        <f>IFS(C20="2x2x2",12,C20="2x2",4,TRUE,NA())</f>
        <v>4</v>
      </c>
      <c r="D21" s="775"/>
      <c r="F21" s="108" t="s">
        <v>170</v>
      </c>
      <c r="G21" s="773">
        <v>1.0</v>
      </c>
      <c r="H21" s="176">
        <v>3968.04</v>
      </c>
      <c r="AG21" s="38"/>
      <c r="AH21" s="38"/>
      <c r="AI21" s="87"/>
      <c r="AJ21" s="38"/>
      <c r="AK21" s="38"/>
      <c r="AL21" s="38"/>
      <c r="AM21" s="38"/>
      <c r="AN21" s="87"/>
      <c r="AO21" s="38"/>
      <c r="AP21" s="168"/>
      <c r="AQ21" s="38"/>
      <c r="AR21" s="38"/>
      <c r="AS21" s="87"/>
      <c r="AT21" s="87"/>
    </row>
    <row r="22">
      <c r="A22" s="175"/>
      <c r="B22" s="175"/>
      <c r="C22" s="175"/>
      <c r="F22" s="108" t="s">
        <v>171</v>
      </c>
      <c r="G22" s="773">
        <v>1.0</v>
      </c>
      <c r="H22" s="176">
        <v>1984.02</v>
      </c>
      <c r="AG22" s="38"/>
      <c r="AH22" s="38"/>
      <c r="AI22" s="87"/>
      <c r="AJ22" s="38"/>
      <c r="AK22" s="38"/>
      <c r="AL22" s="38"/>
      <c r="AM22" s="38"/>
      <c r="AN22" s="87"/>
      <c r="AO22" s="38"/>
      <c r="AP22" s="168"/>
      <c r="AQ22" s="168"/>
      <c r="AR22" s="38"/>
      <c r="AS22" s="87"/>
      <c r="AT22" s="169"/>
    </row>
    <row r="23">
      <c r="A23" s="184" t="s">
        <v>172</v>
      </c>
      <c r="B23" s="185"/>
      <c r="C23" s="186"/>
      <c r="D23" s="771"/>
      <c r="F23" s="108" t="s">
        <v>173</v>
      </c>
      <c r="G23" s="773">
        <v>0.987</v>
      </c>
      <c r="H23" s="188">
        <v>189.504</v>
      </c>
      <c r="AG23" s="38"/>
      <c r="AH23" s="38"/>
      <c r="AI23" s="87"/>
      <c r="AJ23" s="38"/>
      <c r="AK23" s="38"/>
      <c r="AL23" s="38"/>
      <c r="AM23" s="38"/>
      <c r="AN23" s="87"/>
      <c r="AO23" s="38"/>
      <c r="AP23" s="168"/>
      <c r="AQ23" s="168"/>
      <c r="AR23" s="38"/>
      <c r="AS23" s="87"/>
      <c r="AT23" s="169"/>
    </row>
    <row r="24">
      <c r="A24" s="170" t="s">
        <v>174</v>
      </c>
      <c r="B24" s="170" t="s">
        <v>175</v>
      </c>
      <c r="C24" s="170" t="s">
        <v>25</v>
      </c>
      <c r="D24" s="771"/>
      <c r="F24" s="108" t="s">
        <v>176</v>
      </c>
      <c r="G24" s="773">
        <v>0.8</v>
      </c>
      <c r="H24" s="188">
        <v>2926.0</v>
      </c>
      <c r="AG24" s="38"/>
      <c r="AH24" s="38"/>
      <c r="AI24" s="87"/>
      <c r="AJ24" s="38"/>
      <c r="AK24" s="38"/>
      <c r="AL24" s="38"/>
      <c r="AM24" s="38"/>
      <c r="AN24" s="87"/>
      <c r="AO24" s="38"/>
      <c r="AP24" s="168"/>
      <c r="AQ24" s="168"/>
      <c r="AR24" s="38"/>
      <c r="AS24" s="87"/>
      <c r="AT24" s="169"/>
    </row>
    <row r="25">
      <c r="A25" s="189" t="s">
        <v>37</v>
      </c>
      <c r="B25" s="189" t="s">
        <v>38</v>
      </c>
      <c r="C25" s="189">
        <v>1024.0</v>
      </c>
      <c r="D25" s="771"/>
      <c r="F25" s="108" t="s">
        <v>177</v>
      </c>
      <c r="G25" s="773">
        <v>1.0</v>
      </c>
      <c r="H25" s="176">
        <v>1984.02</v>
      </c>
      <c r="AG25" s="38"/>
      <c r="AH25" s="38"/>
      <c r="AI25" s="87"/>
      <c r="AJ25" s="169"/>
      <c r="AK25" s="38"/>
      <c r="AL25" s="38"/>
      <c r="AM25" s="38"/>
    </row>
    <row r="26">
      <c r="A26" s="170" t="s">
        <v>39</v>
      </c>
      <c r="B26" s="170" t="s">
        <v>40</v>
      </c>
      <c r="C26" s="170">
        <v>8.0</v>
      </c>
      <c r="D26" s="2"/>
      <c r="F26" s="108" t="s">
        <v>178</v>
      </c>
      <c r="G26" s="773">
        <v>1.0</v>
      </c>
      <c r="H26" s="176">
        <v>1984.02</v>
      </c>
      <c r="AG26" s="164"/>
      <c r="AH26" s="164"/>
      <c r="AI26" s="164"/>
      <c r="AK26" s="38"/>
      <c r="AL26" s="38"/>
      <c r="AM26" s="38"/>
      <c r="AN26" s="87"/>
      <c r="AO26" s="38"/>
      <c r="AP26" s="38"/>
      <c r="AQ26" s="38"/>
      <c r="AR26" s="38"/>
      <c r="AS26" s="87"/>
      <c r="AT26" s="87"/>
    </row>
    <row r="27">
      <c r="A27" s="170" t="s">
        <v>41</v>
      </c>
      <c r="B27" s="174" t="s">
        <v>42</v>
      </c>
      <c r="C27" s="174">
        <v>1024.0</v>
      </c>
      <c r="D27" s="771"/>
      <c r="F27" s="108" t="s">
        <v>180</v>
      </c>
      <c r="G27" s="773">
        <v>1.0</v>
      </c>
      <c r="H27" s="176">
        <v>992.01</v>
      </c>
      <c r="AG27" s="164"/>
      <c r="AH27" s="164"/>
      <c r="AI27" s="164"/>
      <c r="AK27" s="38"/>
      <c r="AL27" s="38"/>
      <c r="AM27" s="38"/>
      <c r="AN27" s="87"/>
      <c r="AO27" s="38"/>
      <c r="AP27" s="38"/>
      <c r="AQ27" s="38"/>
      <c r="AR27" s="38"/>
      <c r="AS27" s="87"/>
      <c r="AT27" s="87"/>
    </row>
    <row r="28">
      <c r="A28" s="170" t="s">
        <v>46</v>
      </c>
      <c r="B28" s="175"/>
      <c r="C28" s="174">
        <v>0.15</v>
      </c>
      <c r="D28" s="771"/>
      <c r="F28" s="108" t="s">
        <v>181</v>
      </c>
      <c r="G28" s="773">
        <v>0.987</v>
      </c>
      <c r="H28" s="193">
        <v>94.752</v>
      </c>
      <c r="AG28" s="164"/>
      <c r="AH28" s="164"/>
      <c r="AI28" s="164"/>
      <c r="AL28" s="38"/>
      <c r="AM28" s="38"/>
      <c r="AN28" s="87"/>
      <c r="AO28" s="38"/>
      <c r="AP28" s="38"/>
      <c r="AQ28" s="38"/>
      <c r="AR28" s="38"/>
      <c r="AS28" s="87"/>
      <c r="AT28" s="87"/>
    </row>
    <row r="29">
      <c r="A29" s="170" t="s">
        <v>47</v>
      </c>
      <c r="B29" s="175"/>
      <c r="C29" s="174">
        <v>1.0</v>
      </c>
      <c r="D29" s="771"/>
      <c r="F29" s="108" t="s">
        <v>182</v>
      </c>
      <c r="G29" s="773">
        <v>0.375</v>
      </c>
      <c r="H29" s="176">
        <v>600.0</v>
      </c>
      <c r="AB29" s="2"/>
      <c r="AC29" s="2"/>
      <c r="AD29" s="2"/>
      <c r="AE29" s="2"/>
      <c r="AM29" s="142"/>
      <c r="AN29" s="138"/>
      <c r="AO29" s="142"/>
      <c r="AP29" s="142"/>
      <c r="AQ29" s="194"/>
      <c r="AR29" s="142"/>
      <c r="AS29" s="148"/>
    </row>
    <row r="30">
      <c r="A30" s="170" t="s">
        <v>48</v>
      </c>
      <c r="B30" s="174" t="s">
        <v>49</v>
      </c>
      <c r="C30" s="195" t="b">
        <v>1</v>
      </c>
      <c r="D30" s="777"/>
      <c r="F30" s="172" t="s">
        <v>183</v>
      </c>
      <c r="G30" s="778">
        <v>0.8</v>
      </c>
      <c r="H30" s="197">
        <v>80.0</v>
      </c>
      <c r="AB30" s="2"/>
      <c r="AC30" s="2"/>
      <c r="AD30" s="2"/>
      <c r="AE30" s="2"/>
      <c r="AM30" s="142"/>
      <c r="AN30" s="138"/>
      <c r="AO30" s="142"/>
      <c r="AP30" s="142"/>
      <c r="AQ30" s="194"/>
      <c r="AR30" s="142"/>
      <c r="AS30" s="148"/>
    </row>
    <row r="31">
      <c r="A31" s="198" t="s">
        <v>50</v>
      </c>
      <c r="B31" s="198" t="s">
        <v>51</v>
      </c>
      <c r="C31" s="195" t="b">
        <v>1</v>
      </c>
      <c r="F31" s="105" t="s">
        <v>184</v>
      </c>
      <c r="G31" s="108">
        <v>1.0</v>
      </c>
      <c r="H31" s="105">
        <v>0.0013</v>
      </c>
      <c r="AM31" s="142"/>
      <c r="AN31" s="138"/>
      <c r="AO31" s="138"/>
      <c r="AP31" s="138"/>
      <c r="AQ31" s="138"/>
      <c r="AR31" s="142"/>
      <c r="AT31" s="149"/>
    </row>
    <row r="32">
      <c r="A32" s="184" t="s">
        <v>185</v>
      </c>
      <c r="B32" s="185"/>
      <c r="C32" s="186"/>
      <c r="AM32" s="142"/>
      <c r="AN32" s="138"/>
      <c r="AO32" s="138"/>
      <c r="AP32" s="138"/>
      <c r="AQ32" s="138"/>
      <c r="AR32" s="142"/>
      <c r="AT32" s="149"/>
    </row>
    <row r="33">
      <c r="A33" s="170" t="s">
        <v>61</v>
      </c>
      <c r="B33" s="174" t="s">
        <v>62</v>
      </c>
      <c r="C33" s="195" t="s">
        <v>63</v>
      </c>
      <c r="D33" s="201"/>
      <c r="AM33" s="142"/>
      <c r="AN33" s="138"/>
      <c r="AO33" s="138"/>
      <c r="AP33" s="142"/>
      <c r="AQ33" s="142"/>
      <c r="AR33" s="142"/>
    </row>
    <row r="34">
      <c r="A34" s="170" t="s">
        <v>64</v>
      </c>
      <c r="B34" s="165" t="s">
        <v>65</v>
      </c>
      <c r="C34" s="200" t="s">
        <v>66</v>
      </c>
      <c r="D34" s="201"/>
      <c r="F34" s="779" t="s">
        <v>545</v>
      </c>
      <c r="G34" s="780"/>
      <c r="AM34" s="142"/>
      <c r="AN34" s="138"/>
      <c r="AO34" s="138"/>
      <c r="AP34" s="142"/>
      <c r="AQ34" s="142"/>
      <c r="AR34" s="142"/>
    </row>
    <row r="35">
      <c r="A35" s="170" t="s">
        <v>71</v>
      </c>
      <c r="B35" s="165" t="s">
        <v>72</v>
      </c>
      <c r="C35" s="195" t="s">
        <v>82</v>
      </c>
      <c r="D35" s="201"/>
      <c r="F35" s="362" t="s">
        <v>547</v>
      </c>
      <c r="G35" s="781" t="s">
        <v>63</v>
      </c>
      <c r="AM35" s="142"/>
      <c r="AN35" s="138"/>
      <c r="AO35" s="138"/>
      <c r="AP35" s="142"/>
      <c r="AQ35" s="142"/>
      <c r="AR35" s="142"/>
    </row>
    <row r="36">
      <c r="A36" s="170" t="s">
        <v>73</v>
      </c>
      <c r="B36" s="165" t="s">
        <v>74</v>
      </c>
      <c r="C36" s="195" t="s">
        <v>82</v>
      </c>
      <c r="D36" s="201"/>
      <c r="F36" s="782" t="s">
        <v>548</v>
      </c>
      <c r="G36" s="781" t="str">
        <f>C33</f>
        <v>fp8</v>
      </c>
      <c r="AM36" s="142"/>
      <c r="AN36" s="138"/>
      <c r="AO36" s="138"/>
      <c r="AP36" s="142"/>
      <c r="AQ36" s="142"/>
      <c r="AR36" s="142"/>
    </row>
    <row r="37">
      <c r="A37" s="170" t="s">
        <v>75</v>
      </c>
      <c r="B37" s="165" t="s">
        <v>76</v>
      </c>
      <c r="C37" s="195" t="s">
        <v>63</v>
      </c>
      <c r="D37" s="201"/>
      <c r="F37" s="783" t="s">
        <v>549</v>
      </c>
      <c r="G37" s="784" t="s">
        <v>550</v>
      </c>
      <c r="AM37" s="142"/>
      <c r="AN37" s="138"/>
      <c r="AO37" s="138"/>
      <c r="AP37" s="142"/>
      <c r="AQ37" s="142"/>
      <c r="AR37" s="142"/>
    </row>
    <row r="38">
      <c r="A38" s="198" t="s">
        <v>77</v>
      </c>
      <c r="B38" s="165" t="s">
        <v>78</v>
      </c>
      <c r="C38" s="200" t="s">
        <v>79</v>
      </c>
      <c r="D38" s="201"/>
      <c r="F38" s="785"/>
      <c r="G38" s="786"/>
      <c r="AM38" s="142"/>
      <c r="AN38" s="138"/>
      <c r="AO38" s="138"/>
      <c r="AP38" s="142"/>
      <c r="AQ38" s="142"/>
      <c r="AR38" s="142"/>
    </row>
    <row r="39">
      <c r="A39" s="170" t="s">
        <v>80</v>
      </c>
      <c r="B39" s="165" t="s">
        <v>81</v>
      </c>
      <c r="C39" s="195" t="s">
        <v>82</v>
      </c>
      <c r="D39" s="201"/>
      <c r="F39" s="787" t="s">
        <v>551</v>
      </c>
      <c r="G39" s="857">
        <f>671*1000000000</f>
        <v>671000000000</v>
      </c>
      <c r="AM39" s="142"/>
      <c r="AN39" s="138"/>
      <c r="AO39" s="138"/>
      <c r="AP39" s="142"/>
      <c r="AQ39" s="142"/>
      <c r="AR39" s="142"/>
    </row>
    <row r="40">
      <c r="A40" s="2"/>
      <c r="B40" s="201"/>
      <c r="C40" s="201"/>
      <c r="D40" s="201"/>
      <c r="F40" s="362" t="s">
        <v>552</v>
      </c>
      <c r="G40" s="789">
        <f>SUM(PRODUCT(L87:M87), PRODUCT(K145:M145), PRODUCT(K172:M172), PRODUCT(L191:M191), PRODUCT(K297:M297), PRODUCT(K331:M331)) * PARAMS("L")</f>
        <v>11413422080</v>
      </c>
      <c r="AM40" s="142"/>
      <c r="AN40" s="138"/>
      <c r="AO40" s="138"/>
      <c r="AP40" s="142"/>
      <c r="AQ40" s="142"/>
      <c r="AR40" s="142"/>
    </row>
    <row r="41" ht="27.0" customHeight="1">
      <c r="A41" s="204" t="s">
        <v>188</v>
      </c>
      <c r="F41" s="787"/>
      <c r="G41" s="790"/>
      <c r="AG41" s="38"/>
      <c r="AH41" s="38"/>
      <c r="AI41" s="38"/>
      <c r="AJ41" s="38"/>
      <c r="AK41" s="38"/>
      <c r="AL41" s="38"/>
      <c r="AM41" s="168"/>
      <c r="AN41" s="168"/>
      <c r="AO41" s="202"/>
      <c r="AP41" s="142"/>
      <c r="AQ41" s="168"/>
      <c r="AR41" s="168"/>
      <c r="AT41" s="203"/>
    </row>
    <row r="42" ht="30.0" customHeight="1">
      <c r="A42" s="171" t="s">
        <v>189</v>
      </c>
      <c r="B42" s="171" t="str">
        <f> "Value (" &amp; H17 &amp; ")"</f>
        <v>Value (GhostFish (P3))</v>
      </c>
      <c r="C42" s="205" t="s">
        <v>553</v>
      </c>
      <c r="F42" s="787" t="s">
        <v>554</v>
      </c>
      <c r="G42" s="790">
        <f>G39-G40</f>
        <v>659586577920</v>
      </c>
      <c r="P42" s="147"/>
      <c r="AG42" s="38"/>
      <c r="AH42" s="38"/>
      <c r="AI42" s="38"/>
      <c r="AJ42" s="38"/>
      <c r="AK42" s="38"/>
      <c r="AL42" s="38"/>
      <c r="AM42" s="168"/>
      <c r="AN42" s="168"/>
      <c r="AO42" s="202"/>
      <c r="AP42" s="142"/>
      <c r="AQ42" s="168"/>
      <c r="AR42" s="168"/>
      <c r="AT42" s="203"/>
    </row>
    <row r="43" ht="15.0" customHeight="1">
      <c r="A43" s="108" t="s">
        <v>190</v>
      </c>
      <c r="B43" s="193">
        <f>$C26*$C25</f>
        <v>8192</v>
      </c>
      <c r="C43" s="105">
        <f>492*8</f>
        <v>3936</v>
      </c>
      <c r="F43" s="362" t="s">
        <v>555</v>
      </c>
      <c r="G43" s="789">
        <f>SUM(P87, P145, P172, P191, P297, P331) * PARAMS(B6) / 1024</f>
        <v>10.62957764</v>
      </c>
      <c r="P43" s="147"/>
      <c r="AG43" s="38"/>
      <c r="AH43" s="38"/>
      <c r="AI43" s="38"/>
      <c r="AJ43" s="38"/>
      <c r="AK43" s="38"/>
      <c r="AL43" s="38"/>
      <c r="AM43" s="168"/>
      <c r="AN43" s="168"/>
      <c r="AO43" s="202"/>
      <c r="AP43" s="142"/>
      <c r="AQ43" s="168"/>
      <c r="AR43" s="168"/>
      <c r="AT43" s="203"/>
    </row>
    <row r="44" ht="15.0" customHeight="1">
      <c r="A44" s="108" t="s">
        <v>191</v>
      </c>
      <c r="B44" s="211">
        <f>G10</f>
        <v>8</v>
      </c>
      <c r="C44" s="198">
        <v>8.0</v>
      </c>
      <c r="F44" s="787" t="s">
        <v>556</v>
      </c>
      <c r="G44" s="790">
        <f>(G42*  SWITCH(G35, "fp32", 4, "bf16", 2, "fp8", 1, "fp4", 0.5)/1024^3 + G43*G10) + (G10-1) * SUM(P549, P568) * (C6-3)/1024</f>
        <v>707.6506629</v>
      </c>
      <c r="P44" s="147"/>
      <c r="AG44" s="38"/>
      <c r="AH44" s="38"/>
      <c r="AI44" s="38"/>
      <c r="AJ44" s="38"/>
      <c r="AK44" s="38"/>
      <c r="AL44" s="38"/>
      <c r="AM44" s="168"/>
      <c r="AN44" s="168"/>
      <c r="AO44" s="202"/>
      <c r="AP44" s="142"/>
      <c r="AQ44" s="168"/>
      <c r="AR44" s="168"/>
      <c r="AT44" s="203"/>
    </row>
    <row r="45" ht="15.0" customHeight="1">
      <c r="A45" s="108" t="s">
        <v>87</v>
      </c>
      <c r="B45" s="212" t="str">
        <f>$G$73/1000 * $C$6</f>
        <v>#N/A</v>
      </c>
      <c r="C45" s="172">
        <f>0.0734</f>
        <v>0.0734</v>
      </c>
      <c r="F45" s="362" t="s">
        <v>557</v>
      </c>
      <c r="G45" s="789">
        <f>G44/G10</f>
        <v>88.45633286</v>
      </c>
      <c r="P45" s="147"/>
      <c r="AG45" s="38"/>
      <c r="AH45" s="38"/>
      <c r="AI45" s="38"/>
      <c r="AJ45" s="38"/>
      <c r="AK45" s="38"/>
      <c r="AL45" s="38"/>
      <c r="AM45" s="168"/>
      <c r="AN45" s="168"/>
      <c r="AO45" s="202"/>
      <c r="AP45" s="142"/>
      <c r="AQ45" s="168"/>
      <c r="AR45" s="168"/>
      <c r="AT45" s="203"/>
    </row>
    <row r="46" ht="15.0" customHeight="1">
      <c r="A46" s="108" t="s">
        <v>88</v>
      </c>
      <c r="B46" s="193" t="str">
        <f>$B$43/$B$45</f>
        <v>#N/A</v>
      </c>
      <c r="C46" s="116">
        <f>492/0.0733 * C44</f>
        <v>53697.13506</v>
      </c>
      <c r="F46" s="787" t="s">
        <v>558</v>
      </c>
      <c r="G46" s="792">
        <v>0.9</v>
      </c>
      <c r="P46" s="147"/>
      <c r="AG46" s="38"/>
      <c r="AH46" s="38"/>
      <c r="AI46" s="38"/>
      <c r="AJ46" s="38"/>
      <c r="AK46" s="38"/>
      <c r="AL46" s="38"/>
      <c r="AM46" s="168"/>
      <c r="AN46" s="168"/>
      <c r="AO46" s="202"/>
      <c r="AP46" s="142"/>
      <c r="AQ46" s="168"/>
      <c r="AR46" s="168"/>
      <c r="AT46" s="203"/>
    </row>
    <row r="47" ht="15.0" customHeight="1">
      <c r="A47" s="108" t="s">
        <v>89</v>
      </c>
      <c r="B47" s="116" t="str">
        <f>B43/(B45*(1+C28))*C29</f>
        <v>#N/A</v>
      </c>
      <c r="C47" s="116"/>
      <c r="F47" s="362" t="s">
        <v>559</v>
      </c>
      <c r="G47" s="789">
        <f>(((H28 * G46 - G45)*1024^3) * G9) / (PARAMS(B27) * PAD_128(C10+C12) * SWITCH(PARAMS("kv_dtype"), "fp32", 4, "bf16", 2, "fp8", 1, "fp4", 0.5)*PARAMS(B6))</f>
        <v>-683.1930022</v>
      </c>
      <c r="P47" s="147"/>
      <c r="AG47" s="38"/>
      <c r="AH47" s="38"/>
      <c r="AI47" s="38"/>
      <c r="AJ47" s="38"/>
      <c r="AK47" s="38"/>
      <c r="AL47" s="38"/>
      <c r="AM47" s="168"/>
      <c r="AN47" s="168"/>
      <c r="AO47" s="202"/>
      <c r="AP47" s="142"/>
      <c r="AQ47" s="168"/>
      <c r="AR47" s="168"/>
      <c r="AT47" s="203"/>
    </row>
    <row r="48" ht="15.0" customHeight="1">
      <c r="A48" s="108" t="s">
        <v>90</v>
      </c>
      <c r="B48" s="116" t="str">
        <f>B47/$G$11</f>
        <v>#N/A</v>
      </c>
      <c r="C48" s="116">
        <f>C46/C44</f>
        <v>6712.141883</v>
      </c>
      <c r="P48" s="147"/>
      <c r="AG48" s="38"/>
      <c r="AH48" s="38"/>
      <c r="AI48" s="38"/>
      <c r="AJ48" s="38"/>
      <c r="AK48" s="38"/>
      <c r="AL48" s="38"/>
      <c r="AM48" s="168"/>
      <c r="AN48" s="168"/>
      <c r="AO48" s="202"/>
      <c r="AP48" s="142"/>
      <c r="AQ48" s="168"/>
      <c r="AR48" s="168"/>
      <c r="AT48" s="203"/>
    </row>
    <row r="49" ht="15.0" customHeight="1">
      <c r="A49" s="793" t="s">
        <v>560</v>
      </c>
      <c r="B49" s="794" t="str">
        <f t="shared" ref="B49:C49" si="3">B48/$C$48</f>
        <v>#N/A</v>
      </c>
      <c r="C49" s="794">
        <f t="shared" si="3"/>
        <v>1</v>
      </c>
      <c r="P49" s="147"/>
      <c r="AG49" s="38"/>
      <c r="AH49" s="38"/>
      <c r="AI49" s="38"/>
      <c r="AJ49" s="38"/>
      <c r="AK49" s="38"/>
      <c r="AL49" s="38"/>
      <c r="AM49" s="168"/>
      <c r="AN49" s="168"/>
      <c r="AO49" s="202"/>
      <c r="AP49" s="142"/>
      <c r="AQ49" s="168"/>
      <c r="AR49" s="168"/>
      <c r="AT49" s="203"/>
    </row>
    <row r="50" ht="15.0" customHeight="1">
      <c r="P50" s="147"/>
      <c r="AG50" s="38"/>
      <c r="AH50" s="38"/>
      <c r="AI50" s="38"/>
      <c r="AJ50" s="38"/>
      <c r="AK50" s="38"/>
      <c r="AL50" s="38"/>
      <c r="AM50" s="168"/>
      <c r="AN50" s="168"/>
      <c r="AO50" s="202"/>
      <c r="AP50" s="142"/>
      <c r="AQ50" s="168"/>
      <c r="AR50" s="168"/>
      <c r="AT50" s="203"/>
    </row>
    <row r="51">
      <c r="A51" s="204"/>
      <c r="B51" s="204"/>
      <c r="D51" s="2"/>
      <c r="E51" s="2"/>
      <c r="F51" s="2"/>
      <c r="G51" s="2"/>
      <c r="AM51" s="142"/>
      <c r="AN51" s="138"/>
      <c r="AO51" s="138"/>
      <c r="AP51" s="138"/>
      <c r="AQ51" s="138"/>
      <c r="AR51" s="142"/>
      <c r="AT51" s="203"/>
    </row>
    <row r="52">
      <c r="A52" s="204" t="s">
        <v>192</v>
      </c>
      <c r="B52" s="204"/>
      <c r="D52" s="2"/>
      <c r="E52" s="2"/>
      <c r="F52" s="2"/>
      <c r="G52" s="2"/>
      <c r="AM52" s="142"/>
      <c r="AN52" s="138"/>
      <c r="AO52" s="138"/>
      <c r="AP52" s="138"/>
      <c r="AQ52" s="138"/>
      <c r="AR52" s="142"/>
      <c r="AT52" s="203"/>
    </row>
    <row r="53">
      <c r="A53" s="214" t="s">
        <v>193</v>
      </c>
      <c r="B53" s="214" t="s">
        <v>194</v>
      </c>
      <c r="C53" s="214" t="s">
        <v>195</v>
      </c>
      <c r="D53" s="214" t="s">
        <v>196</v>
      </c>
      <c r="E53" s="214" t="s">
        <v>197</v>
      </c>
      <c r="F53" s="214" t="s">
        <v>198</v>
      </c>
      <c r="G53" s="214" t="s">
        <v>199</v>
      </c>
      <c r="H53" s="214" t="s">
        <v>200</v>
      </c>
      <c r="I53" s="215"/>
      <c r="J53" s="214" t="s">
        <v>421</v>
      </c>
      <c r="K53" s="214" t="s">
        <v>202</v>
      </c>
      <c r="AG53" s="164"/>
      <c r="AH53" s="164"/>
      <c r="AI53" s="38"/>
      <c r="AJ53" s="38"/>
      <c r="AK53" s="38"/>
      <c r="AL53" s="38"/>
      <c r="AM53" s="168"/>
      <c r="AN53" s="202"/>
      <c r="AO53" s="202"/>
      <c r="AP53" s="216"/>
      <c r="AQ53" s="202"/>
      <c r="AR53" s="168"/>
      <c r="AS53" s="148"/>
      <c r="AT53" s="203"/>
    </row>
    <row r="54">
      <c r="A54" s="217" t="s">
        <v>203</v>
      </c>
      <c r="B54" s="218" t="s">
        <v>204</v>
      </c>
      <c r="C54" s="219">
        <f>$H$139</f>
        <v>0.006841945062</v>
      </c>
      <c r="D54" s="219" t="str">
        <f>$H$137</f>
        <v>#N/A</v>
      </c>
      <c r="E54" s="220">
        <f>$H$133</f>
        <v>0</v>
      </c>
      <c r="F54" s="219">
        <f>H131</f>
        <v>0</v>
      </c>
      <c r="G54" s="219" t="str">
        <f t="shared" ref="G54:G58" si="4">IF(K54,max(C54:F54),
max(C54:D54)+max(E54:F54))</f>
        <v>#N/A</v>
      </c>
      <c r="H54" s="221" t="str">
        <f t="shared" ref="H54:H70" si="5">LET(maxtime, MAX(C54:F54),
 IFS(maxtime=0, "", C54=maxtime, "HBM", D54=maxtime, "Compute", E54=maxtime, "ICI Lt", F54=maxtime, "ICI BW"))</f>
        <v>#N/A</v>
      </c>
      <c r="I54" s="222"/>
      <c r="J54" s="223" t="str">
        <f t="shared" ref="J54:J60" si="6">G54/$G$71</f>
        <v>#N/A</v>
      </c>
      <c r="K54" s="224" t="b">
        <v>1</v>
      </c>
      <c r="P54" s="225"/>
      <c r="AG54" s="38"/>
      <c r="AH54" s="38"/>
      <c r="AI54" s="164"/>
      <c r="AJ54" s="38"/>
      <c r="AK54" s="38"/>
      <c r="AL54" s="38"/>
      <c r="AM54" s="168"/>
      <c r="AN54" s="138"/>
      <c r="AO54" s="138"/>
      <c r="AP54" s="138"/>
      <c r="AQ54" s="138"/>
      <c r="AR54" s="168"/>
      <c r="AT54" s="203"/>
    </row>
    <row r="55">
      <c r="A55" s="217" t="s">
        <v>203</v>
      </c>
      <c r="B55" s="218" t="s">
        <v>205</v>
      </c>
      <c r="C55" s="219">
        <f>$H$166</f>
        <v>0.02853591721</v>
      </c>
      <c r="D55" s="219" t="str">
        <f>$H$164</f>
        <v>#N/A</v>
      </c>
      <c r="E55" s="221"/>
      <c r="F55" s="219">
        <f>H161</f>
        <v>0</v>
      </c>
      <c r="G55" s="219" t="str">
        <f t="shared" si="4"/>
        <v>#N/A</v>
      </c>
      <c r="H55" s="221" t="str">
        <f t="shared" si="5"/>
        <v>#N/A</v>
      </c>
      <c r="I55" s="222"/>
      <c r="J55" s="223" t="str">
        <f t="shared" si="6"/>
        <v>#N/A</v>
      </c>
      <c r="K55" s="224" t="b">
        <v>1</v>
      </c>
      <c r="P55" s="147"/>
      <c r="AG55" s="38"/>
      <c r="AH55" s="38"/>
      <c r="AI55" s="38"/>
      <c r="AJ55" s="38"/>
      <c r="AK55" s="38"/>
      <c r="AL55" s="38"/>
      <c r="AM55" s="168"/>
      <c r="AN55" s="168"/>
      <c r="AO55" s="202"/>
      <c r="AP55" s="142"/>
      <c r="AQ55" s="168"/>
      <c r="AR55" s="168"/>
      <c r="AT55" s="203"/>
    </row>
    <row r="56">
      <c r="A56" s="217" t="s">
        <v>203</v>
      </c>
      <c r="B56" s="218" t="s">
        <v>206</v>
      </c>
      <c r="C56" s="219">
        <f>$H$185</f>
        <v>0.05073051948</v>
      </c>
      <c r="D56" s="219" t="str">
        <f>$H$183</f>
        <v>#N/A</v>
      </c>
      <c r="E56" s="221"/>
      <c r="F56" s="219"/>
      <c r="G56" s="219" t="str">
        <f t="shared" si="4"/>
        <v>#N/A</v>
      </c>
      <c r="H56" s="221" t="str">
        <f t="shared" si="5"/>
        <v>#N/A</v>
      </c>
      <c r="I56" s="222"/>
      <c r="J56" s="223" t="str">
        <f t="shared" si="6"/>
        <v>#N/A</v>
      </c>
      <c r="K56" s="224"/>
      <c r="P56" s="147"/>
      <c r="AG56" s="38"/>
      <c r="AH56" s="38"/>
      <c r="AI56" s="38"/>
      <c r="AJ56" s="38"/>
      <c r="AK56" s="38"/>
      <c r="AL56" s="38"/>
      <c r="AM56" s="168"/>
      <c r="AN56" s="138"/>
      <c r="AO56" s="138"/>
      <c r="AP56" s="138"/>
      <c r="AQ56" s="138"/>
      <c r="AR56" s="168"/>
      <c r="AT56" s="203"/>
    </row>
    <row r="57">
      <c r="A57" s="217" t="s">
        <v>203</v>
      </c>
      <c r="B57" s="218" t="s">
        <v>207</v>
      </c>
      <c r="C57" s="219">
        <f>$H$204</f>
        <v>0.0040259006</v>
      </c>
      <c r="D57" s="219" t="str">
        <f>$H$202</f>
        <v>#N/A</v>
      </c>
      <c r="E57" s="221"/>
      <c r="F57" s="219"/>
      <c r="G57" s="219" t="str">
        <f t="shared" si="4"/>
        <v>#N/A</v>
      </c>
      <c r="H57" s="221" t="str">
        <f t="shared" si="5"/>
        <v>#N/A</v>
      </c>
      <c r="I57" s="222"/>
      <c r="J57" s="223" t="str">
        <f t="shared" si="6"/>
        <v>#N/A</v>
      </c>
      <c r="K57" s="224"/>
      <c r="P57" s="147"/>
      <c r="AM57" s="142"/>
      <c r="AO57" s="142"/>
      <c r="AP57" s="142"/>
      <c r="AQ57" s="142"/>
      <c r="AR57" s="168"/>
      <c r="AS57" s="148"/>
      <c r="AT57" s="203"/>
    </row>
    <row r="58">
      <c r="A58" s="217" t="s">
        <v>203</v>
      </c>
      <c r="B58" s="218" t="s">
        <v>208</v>
      </c>
      <c r="C58" s="219"/>
      <c r="D58" s="219"/>
      <c r="E58" s="221"/>
      <c r="F58" s="219">
        <f>$H$234</f>
        <v>0.04211425781</v>
      </c>
      <c r="G58" s="219">
        <f t="shared" si="4"/>
        <v>0.04211425781</v>
      </c>
      <c r="H58" s="221" t="str">
        <f t="shared" si="5"/>
        <v>ICI BW</v>
      </c>
      <c r="I58" s="222"/>
      <c r="J58" s="223" t="str">
        <f t="shared" si="6"/>
        <v>#N/A</v>
      </c>
      <c r="K58" s="224"/>
      <c r="P58" s="147"/>
      <c r="R58" s="226"/>
      <c r="S58" s="226"/>
      <c r="T58" s="226"/>
      <c r="U58" s="226"/>
      <c r="V58" s="226"/>
      <c r="W58" s="38"/>
      <c r="AM58" s="142"/>
      <c r="AO58" s="138"/>
      <c r="AP58" s="138"/>
      <c r="AQ58" s="138"/>
      <c r="AR58" s="168"/>
      <c r="AT58" s="203"/>
    </row>
    <row r="59">
      <c r="A59" s="217" t="s">
        <v>203</v>
      </c>
      <c r="B59" s="227" t="s">
        <v>209</v>
      </c>
      <c r="C59" s="219">
        <f t="shared" ref="C59:D59" si="7">SUM(C61:C63)</f>
        <v>0.09228281998</v>
      </c>
      <c r="D59" s="219" t="str">
        <f t="shared" si="7"/>
        <v>#N/A</v>
      </c>
      <c r="E59" s="221"/>
      <c r="F59" s="219"/>
      <c r="G59" s="219" t="str">
        <f>IF(PARAMS("flash_attn"),MAX(C59:F59),0)</f>
        <v>#N/A</v>
      </c>
      <c r="H59" s="221" t="str">
        <f t="shared" si="5"/>
        <v>#N/A</v>
      </c>
      <c r="I59" s="222"/>
      <c r="J59" s="223" t="str">
        <f t="shared" si="6"/>
        <v>#N/A</v>
      </c>
      <c r="K59" s="224"/>
      <c r="P59" s="147"/>
      <c r="R59" s="226"/>
      <c r="S59" s="226"/>
      <c r="T59" s="226"/>
      <c r="U59" s="226"/>
      <c r="V59" s="226"/>
      <c r="W59" s="38"/>
      <c r="AM59" s="142"/>
      <c r="AO59" s="138"/>
      <c r="AP59" s="138"/>
      <c r="AQ59" s="138"/>
      <c r="AR59" s="168"/>
      <c r="AT59" s="203"/>
    </row>
    <row r="60">
      <c r="A60" s="217" t="s">
        <v>203</v>
      </c>
      <c r="B60" s="227" t="s">
        <v>210</v>
      </c>
      <c r="C60" s="219"/>
      <c r="D60" s="219"/>
      <c r="E60" s="221"/>
      <c r="F60" s="219"/>
      <c r="G60" s="219">
        <f>IF(PARAMS("flash_attn"),0,SUM(G61:G63))</f>
        <v>0</v>
      </c>
      <c r="H60" s="221" t="str">
        <f t="shared" si="5"/>
        <v/>
      </c>
      <c r="I60" s="222"/>
      <c r="J60" s="223" t="str">
        <f t="shared" si="6"/>
        <v>#N/A</v>
      </c>
      <c r="K60" s="224"/>
      <c r="P60" s="147"/>
      <c r="R60" s="226"/>
      <c r="S60" s="226"/>
      <c r="T60" s="226"/>
      <c r="U60" s="226"/>
      <c r="V60" s="226"/>
      <c r="W60" s="38"/>
      <c r="AM60" s="142"/>
      <c r="AO60" s="138"/>
      <c r="AP60" s="138"/>
      <c r="AQ60" s="138"/>
      <c r="AR60" s="168"/>
      <c r="AT60" s="203"/>
    </row>
    <row r="61">
      <c r="A61" s="217" t="s">
        <v>203</v>
      </c>
      <c r="B61" s="218" t="s">
        <v>853</v>
      </c>
      <c r="C61" s="219">
        <f>$H$253</f>
        <v>0.04405545113</v>
      </c>
      <c r="D61" s="219" t="str">
        <f>$H$251</f>
        <v>#N/A</v>
      </c>
      <c r="E61" s="221"/>
      <c r="F61" s="219"/>
      <c r="G61" s="219" t="str">
        <f t="shared" ref="G61:G63" si="8">max(C61:F61)</f>
        <v>#N/A</v>
      </c>
      <c r="H61" s="221" t="str">
        <f t="shared" si="5"/>
        <v>#N/A</v>
      </c>
      <c r="I61" s="222"/>
      <c r="J61" s="223"/>
      <c r="K61" s="224"/>
      <c r="P61" s="147"/>
      <c r="R61" s="226"/>
      <c r="S61" s="226"/>
      <c r="T61" s="226"/>
      <c r="U61" s="226"/>
      <c r="V61" s="226"/>
      <c r="W61" s="38"/>
      <c r="AM61" s="142"/>
      <c r="AO61" s="138"/>
      <c r="AP61" s="138"/>
      <c r="AQ61" s="138"/>
      <c r="AR61" s="168"/>
      <c r="AT61" s="203"/>
    </row>
    <row r="62">
      <c r="A62" s="217" t="s">
        <v>203</v>
      </c>
      <c r="B62" s="218" t="s">
        <v>854</v>
      </c>
      <c r="C62" s="219">
        <f>$H$272</f>
        <v>0.005506931391</v>
      </c>
      <c r="D62" s="219" t="str">
        <f>$H$270</f>
        <v>#N/A</v>
      </c>
      <c r="E62" s="221"/>
      <c r="F62" s="219"/>
      <c r="G62" s="219" t="str">
        <f t="shared" si="8"/>
        <v>#N/A</v>
      </c>
      <c r="H62" s="221" t="str">
        <f t="shared" si="5"/>
        <v>#N/A</v>
      </c>
      <c r="I62" s="222"/>
      <c r="J62" s="223"/>
      <c r="K62" s="224"/>
      <c r="P62" s="147"/>
      <c r="R62" s="228"/>
      <c r="S62" s="228"/>
      <c r="T62" s="228"/>
      <c r="U62" s="228"/>
      <c r="V62" s="228"/>
      <c r="W62" s="38"/>
      <c r="AM62" s="142"/>
      <c r="AN62" s="138"/>
      <c r="AO62" s="142"/>
      <c r="AP62" s="142"/>
      <c r="AQ62" s="138"/>
      <c r="AR62" s="168"/>
      <c r="AT62" s="203"/>
    </row>
    <row r="63">
      <c r="A63" s="217" t="s">
        <v>203</v>
      </c>
      <c r="B63" s="218" t="s">
        <v>855</v>
      </c>
      <c r="C63" s="219">
        <f>$H$291</f>
        <v>0.04272043746</v>
      </c>
      <c r="D63" s="219" t="str">
        <f>$H$289</f>
        <v>#N/A</v>
      </c>
      <c r="E63" s="221"/>
      <c r="F63" s="219"/>
      <c r="G63" s="219" t="str">
        <f t="shared" si="8"/>
        <v>#N/A</v>
      </c>
      <c r="H63" s="221" t="str">
        <f t="shared" si="5"/>
        <v>#N/A</v>
      </c>
      <c r="I63" s="222"/>
      <c r="J63" s="223"/>
      <c r="K63" s="224"/>
      <c r="P63" s="147"/>
      <c r="R63" s="228"/>
      <c r="S63" s="228"/>
      <c r="T63" s="228"/>
      <c r="U63" s="228"/>
      <c r="V63" s="228"/>
      <c r="W63" s="38"/>
      <c r="AM63" s="142"/>
      <c r="AN63" s="138"/>
      <c r="AO63" s="138"/>
      <c r="AP63" s="138"/>
      <c r="AQ63" s="138"/>
      <c r="AR63" s="168"/>
      <c r="AT63" s="203"/>
    </row>
    <row r="64">
      <c r="A64" s="217" t="s">
        <v>203</v>
      </c>
      <c r="B64" s="218" t="s">
        <v>214</v>
      </c>
      <c r="C64" s="219">
        <f>H310</f>
        <v>0.03471035543</v>
      </c>
      <c r="D64" s="219" t="str">
        <f>H308</f>
        <v>#N/A</v>
      </c>
      <c r="E64" s="221"/>
      <c r="F64" s="219"/>
      <c r="G64" s="219" t="str">
        <f t="shared" ref="G64:G70" si="9">IF(K64,max(C64:F64),
max(C64:D64)+max(E64:F64))</f>
        <v>#N/A</v>
      </c>
      <c r="H64" s="221" t="str">
        <f t="shared" si="5"/>
        <v>#N/A</v>
      </c>
      <c r="I64" s="222"/>
      <c r="J64" s="223" t="str">
        <f t="shared" ref="J64:J71" si="10">G64/$G$71</f>
        <v>#N/A</v>
      </c>
      <c r="K64" s="224" t="b">
        <v>1</v>
      </c>
      <c r="P64" s="147"/>
      <c r="R64" s="228"/>
      <c r="S64" s="228"/>
      <c r="T64" s="228"/>
      <c r="U64" s="228"/>
      <c r="V64" s="228"/>
      <c r="W64" s="229"/>
      <c r="AK64" s="203"/>
      <c r="AM64" s="142"/>
      <c r="AN64" s="138"/>
      <c r="AO64" s="138"/>
      <c r="AP64" s="138"/>
      <c r="AQ64" s="138"/>
      <c r="AR64" s="168"/>
      <c r="AT64" s="203"/>
    </row>
    <row r="65">
      <c r="A65" s="217" t="s">
        <v>203</v>
      </c>
      <c r="B65" s="227" t="s">
        <v>215</v>
      </c>
      <c r="C65" s="219"/>
      <c r="D65" s="219"/>
      <c r="E65" s="221"/>
      <c r="F65" s="219">
        <f>$G$325</f>
        <v>0</v>
      </c>
      <c r="G65" s="219">
        <f t="shared" si="9"/>
        <v>0</v>
      </c>
      <c r="H65" s="221" t="str">
        <f t="shared" si="5"/>
        <v/>
      </c>
      <c r="I65" s="222"/>
      <c r="J65" s="223" t="str">
        <f t="shared" si="10"/>
        <v>#N/A</v>
      </c>
      <c r="K65" s="224"/>
      <c r="P65" s="147"/>
      <c r="R65" s="228"/>
      <c r="S65" s="228"/>
      <c r="T65" s="228"/>
      <c r="U65" s="230"/>
      <c r="V65" s="230"/>
      <c r="W65" s="38"/>
      <c r="AK65" s="231"/>
      <c r="AL65" s="232"/>
      <c r="AM65" s="168"/>
      <c r="AN65" s="138"/>
      <c r="AO65" s="138"/>
      <c r="AP65" s="138"/>
      <c r="AQ65" s="138"/>
      <c r="AR65" s="168"/>
      <c r="AT65" s="203"/>
    </row>
    <row r="66">
      <c r="A66" s="217" t="s">
        <v>203</v>
      </c>
      <c r="B66" s="218" t="s">
        <v>216</v>
      </c>
      <c r="C66" s="219">
        <f>H352</f>
        <v>0.0473929853</v>
      </c>
      <c r="D66" s="219" t="str">
        <f>H350</f>
        <v>#N/A</v>
      </c>
      <c r="E66" s="221"/>
      <c r="F66" s="219">
        <f>$H$347</f>
        <v>0</v>
      </c>
      <c r="G66" s="219" t="str">
        <f t="shared" si="9"/>
        <v>#N/A</v>
      </c>
      <c r="H66" s="221" t="str">
        <f t="shared" si="5"/>
        <v>#N/A</v>
      </c>
      <c r="I66" s="222"/>
      <c r="J66" s="223" t="str">
        <f t="shared" si="10"/>
        <v>#N/A</v>
      </c>
      <c r="K66" s="224" t="b">
        <v>1</v>
      </c>
      <c r="P66" s="147"/>
      <c r="R66" s="228"/>
      <c r="S66" s="228"/>
      <c r="T66" s="228"/>
      <c r="U66" s="230"/>
      <c r="V66" s="230"/>
      <c r="W66" s="38"/>
      <c r="AK66" s="231"/>
      <c r="AL66" s="232"/>
      <c r="AM66" s="168"/>
      <c r="AN66" s="138"/>
      <c r="AO66" s="138"/>
      <c r="AP66" s="138"/>
      <c r="AQ66" s="138"/>
      <c r="AR66" s="168"/>
      <c r="AT66" s="203"/>
    </row>
    <row r="67">
      <c r="A67" s="217" t="s">
        <v>217</v>
      </c>
      <c r="B67" s="233" t="s">
        <v>218</v>
      </c>
      <c r="C67" s="219"/>
      <c r="D67" s="219"/>
      <c r="E67" s="220">
        <f>$H$402</f>
        <v>0.0026</v>
      </c>
      <c r="F67" s="219">
        <f>$H$400</f>
        <v>0.2677408854</v>
      </c>
      <c r="G67" s="219">
        <f t="shared" si="9"/>
        <v>0.2677408854</v>
      </c>
      <c r="H67" s="221" t="str">
        <f t="shared" si="5"/>
        <v>ICI BW</v>
      </c>
      <c r="I67" s="222"/>
      <c r="J67" s="223" t="str">
        <f t="shared" si="10"/>
        <v>#N/A</v>
      </c>
      <c r="K67" s="224"/>
      <c r="P67" s="147"/>
      <c r="R67" s="38"/>
      <c r="S67" s="38"/>
      <c r="T67" s="38"/>
      <c r="U67" s="38"/>
      <c r="V67" s="38"/>
      <c r="W67" s="38"/>
      <c r="AM67" s="142"/>
      <c r="AN67" s="138"/>
      <c r="AO67" s="142"/>
      <c r="AP67" s="142"/>
      <c r="AQ67" s="194"/>
      <c r="AR67" s="142"/>
    </row>
    <row r="68">
      <c r="A68" s="217" t="s">
        <v>217</v>
      </c>
      <c r="B68" s="233" t="s">
        <v>219</v>
      </c>
      <c r="C68" s="219">
        <f>$H$450</f>
        <v>0.1788918319</v>
      </c>
      <c r="D68" s="219" t="str">
        <f>$H$448</f>
        <v>#N/A</v>
      </c>
      <c r="E68" s="221"/>
      <c r="F68" s="219">
        <f>$H$440</f>
        <v>0</v>
      </c>
      <c r="G68" s="219" t="str">
        <f t="shared" si="9"/>
        <v>#N/A</v>
      </c>
      <c r="H68" s="221" t="str">
        <f t="shared" si="5"/>
        <v>#N/A</v>
      </c>
      <c r="I68" s="222"/>
      <c r="J68" s="223" t="str">
        <f t="shared" si="10"/>
        <v>#N/A</v>
      </c>
      <c r="K68" s="224" t="b">
        <v>1</v>
      </c>
      <c r="P68" s="147"/>
      <c r="R68" s="38"/>
      <c r="S68" s="38"/>
      <c r="T68" s="38"/>
      <c r="U68" s="38"/>
      <c r="V68" s="38"/>
      <c r="W68" s="234"/>
      <c r="AM68" s="142"/>
      <c r="AN68" s="138"/>
      <c r="AO68" s="138"/>
      <c r="AP68" s="138"/>
      <c r="AQ68" s="138"/>
      <c r="AR68" s="142"/>
      <c r="AT68" s="149"/>
    </row>
    <row r="69">
      <c r="A69" s="217" t="s">
        <v>217</v>
      </c>
      <c r="B69" s="233" t="s">
        <v>220</v>
      </c>
      <c r="C69" s="219">
        <f>$H$486</f>
        <v>0.117481203</v>
      </c>
      <c r="D69" s="219" t="str">
        <f>$H$484</f>
        <v>#N/A</v>
      </c>
      <c r="E69" s="221"/>
      <c r="F69" s="219">
        <f>$H$475</f>
        <v>0</v>
      </c>
      <c r="G69" s="219" t="str">
        <f t="shared" si="9"/>
        <v>#N/A</v>
      </c>
      <c r="H69" s="221" t="str">
        <f t="shared" si="5"/>
        <v>#N/A</v>
      </c>
      <c r="I69" s="222"/>
      <c r="J69" s="223" t="str">
        <f t="shared" si="10"/>
        <v>#N/A</v>
      </c>
      <c r="K69" s="224" t="b">
        <v>1</v>
      </c>
      <c r="P69" s="147"/>
      <c r="R69" s="38"/>
      <c r="S69" s="38"/>
      <c r="T69" s="38"/>
      <c r="U69" s="38"/>
      <c r="V69" s="38"/>
      <c r="W69" s="234"/>
      <c r="AM69" s="142"/>
      <c r="AN69" s="138"/>
      <c r="AO69" s="138"/>
      <c r="AP69" s="142"/>
      <c r="AQ69" s="142"/>
      <c r="AR69" s="142"/>
    </row>
    <row r="70">
      <c r="A70" s="217" t="s">
        <v>217</v>
      </c>
      <c r="B70" s="233" t="s">
        <v>221</v>
      </c>
      <c r="C70" s="219"/>
      <c r="D70" s="219"/>
      <c r="E70" s="220">
        <f>$H$538</f>
        <v>0.0026</v>
      </c>
      <c r="F70" s="219">
        <f>$H$536</f>
        <v>0.5354817708</v>
      </c>
      <c r="G70" s="219">
        <f t="shared" si="9"/>
        <v>0.5354817708</v>
      </c>
      <c r="H70" s="221" t="str">
        <f t="shared" si="5"/>
        <v>ICI BW</v>
      </c>
      <c r="I70" s="222"/>
      <c r="J70" s="223" t="str">
        <f t="shared" si="10"/>
        <v>#N/A</v>
      </c>
      <c r="K70" s="224"/>
      <c r="P70" s="147"/>
      <c r="AM70" s="142"/>
      <c r="AN70" s="138"/>
      <c r="AO70" s="138"/>
      <c r="AP70" s="138"/>
      <c r="AQ70" s="138"/>
      <c r="AR70" s="142"/>
      <c r="AT70" s="203"/>
    </row>
    <row r="71">
      <c r="A71" s="235"/>
      <c r="B71" s="236"/>
      <c r="C71" s="236"/>
      <c r="D71" s="236"/>
      <c r="E71" s="235" t="s">
        <v>222</v>
      </c>
      <c r="F71" s="237" t="s">
        <v>59</v>
      </c>
      <c r="G71" s="236" t="str">
        <f>SUM(G54:G60,G64:G70)</f>
        <v>#N/A</v>
      </c>
      <c r="H71" s="236"/>
      <c r="I71" s="239"/>
      <c r="J71" s="240" t="str">
        <f t="shared" si="10"/>
        <v>#N/A</v>
      </c>
      <c r="K71" s="222"/>
      <c r="P71" s="147"/>
      <c r="AG71" s="164"/>
      <c r="AH71" s="164"/>
      <c r="AI71" s="38"/>
      <c r="AJ71" s="38"/>
      <c r="AK71" s="38"/>
      <c r="AL71" s="38"/>
      <c r="AM71" s="168"/>
      <c r="AN71" s="202"/>
      <c r="AO71" s="202"/>
      <c r="AP71" s="216"/>
      <c r="AQ71" s="202"/>
      <c r="AR71" s="168"/>
      <c r="AT71" s="203"/>
    </row>
    <row r="72">
      <c r="A72" s="241"/>
      <c r="B72" s="236"/>
      <c r="C72" s="236"/>
      <c r="D72" s="236"/>
      <c r="E72" s="241"/>
      <c r="F72" s="237" t="s">
        <v>223</v>
      </c>
      <c r="G72" s="889" t="str">
        <f>SUM(G54:G60,G64:G66)+MAX(G67:G68)+MAX(G69:G70)</f>
        <v>#N/A</v>
      </c>
      <c r="H72" s="236"/>
      <c r="I72" s="239"/>
      <c r="J72" s="240"/>
      <c r="K72" s="222"/>
      <c r="P72" s="147"/>
      <c r="AG72" s="164"/>
      <c r="AH72" s="164"/>
      <c r="AI72" s="38"/>
      <c r="AJ72" s="38"/>
      <c r="AK72" s="38"/>
      <c r="AL72" s="38"/>
      <c r="AM72" s="168"/>
      <c r="AN72" s="202"/>
      <c r="AO72" s="202"/>
      <c r="AP72" s="216"/>
      <c r="AQ72" s="202"/>
      <c r="AR72" s="168"/>
      <c r="AT72" s="203"/>
    </row>
    <row r="73">
      <c r="A73" s="243" t="s">
        <v>224</v>
      </c>
      <c r="B73" s="244"/>
      <c r="C73" s="244"/>
      <c r="D73" s="244"/>
      <c r="E73" s="243" t="s">
        <v>225</v>
      </c>
      <c r="F73" s="245" t="s">
        <v>59</v>
      </c>
      <c r="G73" s="890" t="str">
        <f>IF(F73=F71,G71,G72)</f>
        <v>#N/A</v>
      </c>
      <c r="H73" s="244"/>
      <c r="I73" s="247"/>
      <c r="J73" s="247"/>
      <c r="K73" s="247"/>
      <c r="P73" s="147"/>
      <c r="AG73" s="38"/>
      <c r="AH73" s="38"/>
      <c r="AI73" s="38"/>
      <c r="AJ73" s="38"/>
      <c r="AK73" s="38"/>
      <c r="AL73" s="38"/>
      <c r="AM73" s="168"/>
      <c r="AN73" s="168"/>
      <c r="AO73" s="202"/>
      <c r="AP73" s="142"/>
      <c r="AQ73" s="168"/>
      <c r="AR73" s="168"/>
      <c r="AT73" s="203"/>
    </row>
    <row r="74" ht="15.0" customHeight="1">
      <c r="P74" s="147"/>
      <c r="AG74" s="38"/>
      <c r="AH74" s="38"/>
      <c r="AI74" s="38"/>
      <c r="AJ74" s="38"/>
      <c r="AK74" s="38"/>
      <c r="AL74" s="38"/>
      <c r="AM74" s="168"/>
      <c r="AN74" s="168"/>
      <c r="AO74" s="202"/>
      <c r="AP74" s="142"/>
      <c r="AQ74" s="168"/>
      <c r="AR74" s="168"/>
      <c r="AT74" s="203"/>
    </row>
    <row r="75">
      <c r="P75" s="147"/>
      <c r="AG75" s="38"/>
      <c r="AH75" s="38"/>
      <c r="AI75" s="38"/>
      <c r="AJ75" s="38"/>
      <c r="AK75" s="38"/>
      <c r="AL75" s="38"/>
      <c r="AM75" s="168"/>
      <c r="AN75" s="168"/>
      <c r="AO75" s="202"/>
      <c r="AP75" s="142"/>
      <c r="AQ75" s="168"/>
      <c r="AR75" s="168"/>
      <c r="AT75" s="203"/>
    </row>
    <row r="76">
      <c r="A76" s="248" t="s">
        <v>226</v>
      </c>
      <c r="E76" s="204" t="s">
        <v>227</v>
      </c>
      <c r="P76" s="147"/>
      <c r="AG76" s="38"/>
      <c r="AH76" s="38"/>
      <c r="AI76" s="38"/>
      <c r="AJ76" s="38"/>
      <c r="AK76" s="38"/>
      <c r="AL76" s="38"/>
      <c r="AM76" s="168"/>
      <c r="AN76" s="138"/>
      <c r="AO76" s="138"/>
      <c r="AP76" s="138"/>
      <c r="AQ76" s="138"/>
      <c r="AR76" s="168"/>
      <c r="AT76" s="203"/>
    </row>
    <row r="77">
      <c r="A77" s="106" t="s">
        <v>228</v>
      </c>
      <c r="B77" s="106" t="s">
        <v>118</v>
      </c>
      <c r="C77" s="106" t="s">
        <v>121</v>
      </c>
      <c r="E77" s="249" t="s">
        <v>229</v>
      </c>
      <c r="F77" s="250" t="s">
        <v>230</v>
      </c>
      <c r="G77" s="251"/>
      <c r="H77" s="252"/>
      <c r="I77" s="250" t="s">
        <v>231</v>
      </c>
      <c r="J77" s="251"/>
      <c r="K77" s="251"/>
      <c r="L77" s="251"/>
      <c r="M77" s="251"/>
      <c r="N77" s="252"/>
      <c r="O77" s="253" t="s">
        <v>232</v>
      </c>
      <c r="P77" s="254" t="s">
        <v>233</v>
      </c>
      <c r="Q77" s="255" t="s">
        <v>234</v>
      </c>
      <c r="AM77" s="142"/>
      <c r="AO77" s="142"/>
      <c r="AP77" s="142"/>
      <c r="AQ77" s="142"/>
      <c r="AR77" s="168"/>
      <c r="AT77" s="203"/>
    </row>
    <row r="78">
      <c r="A78" s="108" t="s">
        <v>235</v>
      </c>
      <c r="B78" s="256">
        <f>SUM(P87,P145,P172,P191,P297,P331) * PARAMS("L") / 1024</f>
        <v>10.62957764</v>
      </c>
      <c r="C78" s="257"/>
      <c r="D78" s="38"/>
      <c r="E78" s="258" t="s">
        <v>236</v>
      </c>
      <c r="F78" s="259" t="s">
        <v>237</v>
      </c>
      <c r="G78" s="260"/>
      <c r="H78" s="261" t="s">
        <v>238</v>
      </c>
      <c r="I78" s="261" t="s">
        <v>239</v>
      </c>
      <c r="J78" s="261"/>
      <c r="K78" s="262" t="s">
        <v>40</v>
      </c>
      <c r="L78" s="262" t="s">
        <v>38</v>
      </c>
      <c r="M78" s="261" t="s">
        <v>125</v>
      </c>
      <c r="N78" s="261" t="s">
        <v>240</v>
      </c>
      <c r="O78" s="263" t="s">
        <v>63</v>
      </c>
      <c r="P78" s="264"/>
      <c r="Q78" s="262"/>
      <c r="AM78" s="142"/>
      <c r="AO78" s="138"/>
      <c r="AP78" s="138"/>
      <c r="AQ78" s="138"/>
      <c r="AR78" s="168"/>
      <c r="AT78" s="203"/>
    </row>
    <row r="79">
      <c r="A79" s="108" t="s">
        <v>241</v>
      </c>
      <c r="B79" s="265">
        <f>SUM($P$360,$P$456) * PARAMS("L") / 1024</f>
        <v>133.4375</v>
      </c>
      <c r="C79" s="172"/>
      <c r="D79" s="38"/>
      <c r="E79" s="266"/>
      <c r="F79" s="267"/>
      <c r="G79" s="268"/>
      <c r="H79" s="269" t="s">
        <v>242</v>
      </c>
      <c r="I79" s="270" t="s">
        <v>239</v>
      </c>
      <c r="J79" s="271"/>
      <c r="K79" s="270">
        <f t="shared" ref="K79:M79" si="11">PARAMS(K78)</f>
        <v>8</v>
      </c>
      <c r="L79" s="270">
        <f t="shared" si="11"/>
        <v>1024</v>
      </c>
      <c r="M79" s="270">
        <f t="shared" si="11"/>
        <v>7168</v>
      </c>
      <c r="N79" s="270" t="s">
        <v>240</v>
      </c>
      <c r="O79" s="272"/>
      <c r="P79" s="273">
        <f>SIZEOF_IN_MIB(J79:M79, $O78)</f>
        <v>56</v>
      </c>
      <c r="Q79" s="269"/>
      <c r="AM79" s="142"/>
      <c r="AN79" s="138"/>
      <c r="AO79" s="142"/>
      <c r="AP79" s="142"/>
      <c r="AQ79" s="138"/>
      <c r="AR79" s="168"/>
      <c r="AT79" s="203"/>
    </row>
    <row r="80">
      <c r="A80" s="198" t="s">
        <v>243</v>
      </c>
      <c r="B80" s="172"/>
      <c r="C80" s="172"/>
      <c r="D80" s="38"/>
      <c r="E80" s="266"/>
      <c r="F80" s="267"/>
      <c r="G80" s="268"/>
      <c r="H80" s="274" t="s">
        <v>244</v>
      </c>
      <c r="I80" s="274" t="s">
        <v>239</v>
      </c>
      <c r="J80" s="261"/>
      <c r="K80" s="262"/>
      <c r="L80" s="262" t="s">
        <v>143</v>
      </c>
      <c r="M80" s="262"/>
      <c r="N80" s="274" t="s">
        <v>240</v>
      </c>
      <c r="O80" s="275"/>
      <c r="P80" s="276"/>
      <c r="Q80" s="262"/>
      <c r="AM80" s="142"/>
      <c r="AN80" s="138"/>
      <c r="AO80" s="138"/>
      <c r="AP80" s="138"/>
      <c r="AQ80" s="138"/>
      <c r="AR80" s="168"/>
      <c r="AT80" s="203"/>
    </row>
    <row r="81">
      <c r="A81" s="108" t="s">
        <v>245</v>
      </c>
      <c r="B81" s="265">
        <f>SIZEOF_IN_MIB(PARAMS("B")*PARAMS("S")*PARAMS("L")*(PARAMS("c_kv")+PARAMS("h_rope")), PARAMS("kv_dtype"))/1024</f>
        <v>0.2680664063</v>
      </c>
      <c r="C81" s="172"/>
      <c r="D81" s="38"/>
      <c r="E81" s="277"/>
      <c r="F81" s="278"/>
      <c r="G81" s="279"/>
      <c r="H81" s="269" t="s">
        <v>246</v>
      </c>
      <c r="I81" s="271" t="s">
        <v>239</v>
      </c>
      <c r="J81" s="270"/>
      <c r="K81" s="271">
        <f t="shared" ref="K81:M81" si="12">K79/SHARDING(K80)</f>
        <v>8</v>
      </c>
      <c r="L81" s="271">
        <f t="shared" si="12"/>
        <v>128</v>
      </c>
      <c r="M81" s="271">
        <f t="shared" si="12"/>
        <v>7168</v>
      </c>
      <c r="N81" s="271" t="s">
        <v>240</v>
      </c>
      <c r="O81" s="280"/>
      <c r="P81" s="273">
        <f>SIZEOF_IN_MIB(J81:M81, $O78)</f>
        <v>7</v>
      </c>
      <c r="Q81" s="269"/>
      <c r="AG81" s="2"/>
      <c r="AK81" s="203"/>
      <c r="AM81" s="142"/>
      <c r="AN81" s="138"/>
      <c r="AO81" s="138"/>
      <c r="AP81" s="138"/>
      <c r="AQ81" s="138"/>
      <c r="AR81" s="168"/>
      <c r="AT81" s="203"/>
    </row>
    <row r="82">
      <c r="A82" s="198" t="s">
        <v>247</v>
      </c>
      <c r="B82" s="281">
        <f>MAX(P87,P106,P137,P164,P183,P202,P251,P270,P289,P305,P366,P415,P505,P524)/1024</f>
        <v>0.01025390625</v>
      </c>
      <c r="C82" s="198"/>
      <c r="D82" s="38"/>
      <c r="E82" s="258" t="s">
        <v>248</v>
      </c>
      <c r="F82" s="282" t="s">
        <v>249</v>
      </c>
      <c r="G82" s="260"/>
      <c r="H82" s="261" t="s">
        <v>238</v>
      </c>
      <c r="I82" s="261" t="s">
        <v>239</v>
      </c>
      <c r="J82" s="261"/>
      <c r="K82" s="262" t="s">
        <v>40</v>
      </c>
      <c r="L82" s="262" t="s">
        <v>38</v>
      </c>
      <c r="M82" s="283" t="s">
        <v>125</v>
      </c>
      <c r="N82" s="261" t="s">
        <v>240</v>
      </c>
      <c r="O82" s="263" t="str">
        <f>EXTRACT_ACTIVATION_DTYPE(PARAMS("attn_proj_dtype"))</f>
        <v>fp8</v>
      </c>
      <c r="P82" s="264"/>
      <c r="Q82" s="263" t="b">
        <v>0</v>
      </c>
      <c r="AG82" s="2"/>
      <c r="AK82" s="231"/>
      <c r="AL82" s="232"/>
      <c r="AM82" s="168"/>
      <c r="AN82" s="138"/>
      <c r="AO82" s="138"/>
      <c r="AP82" s="138"/>
      <c r="AQ82" s="138"/>
      <c r="AR82" s="168"/>
      <c r="AT82" s="203"/>
    </row>
    <row r="83">
      <c r="A83" s="284" t="s">
        <v>250</v>
      </c>
      <c r="B83" s="285">
        <f>SUM(B78:B81)</f>
        <v>144.335144</v>
      </c>
      <c r="C83" s="284" t="str">
        <f>"&lt;=" &amp; ($H$28 * PARAMS("num_devices")) &amp; " (Capacity)?"</f>
        <v>&lt;=758.016 (Capacity)?</v>
      </c>
      <c r="D83" s="38"/>
      <c r="E83" s="266"/>
      <c r="F83" s="267"/>
      <c r="G83" s="268"/>
      <c r="H83" s="269" t="s">
        <v>242</v>
      </c>
      <c r="I83" s="270" t="s">
        <v>239</v>
      </c>
      <c r="J83" s="271"/>
      <c r="K83" s="270">
        <f t="shared" ref="K83:M83" si="13">PARAMS(K82)</f>
        <v>8</v>
      </c>
      <c r="L83" s="270">
        <f t="shared" si="13"/>
        <v>1024</v>
      </c>
      <c r="M83" s="270">
        <f t="shared" si="13"/>
        <v>7168</v>
      </c>
      <c r="N83" s="270" t="s">
        <v>240</v>
      </c>
      <c r="O83" s="272"/>
      <c r="P83" s="273">
        <f>SIZEOF_IN_MIB(J83:M83, $O82)</f>
        <v>56</v>
      </c>
      <c r="Q83" s="272"/>
      <c r="AG83" s="2"/>
      <c r="AM83" s="38"/>
      <c r="AR83" s="38"/>
    </row>
    <row r="84">
      <c r="A84" s="172"/>
      <c r="B84" s="172"/>
      <c r="C84" s="172"/>
      <c r="D84" s="87"/>
      <c r="E84" s="266"/>
      <c r="F84" s="267"/>
      <c r="G84" s="268"/>
      <c r="H84" s="274" t="s">
        <v>244</v>
      </c>
      <c r="I84" s="274" t="s">
        <v>239</v>
      </c>
      <c r="J84" s="261"/>
      <c r="K84" s="262"/>
      <c r="L84" s="262" t="s">
        <v>143</v>
      </c>
      <c r="M84" s="274"/>
      <c r="N84" s="274" t="s">
        <v>240</v>
      </c>
      <c r="O84" s="275"/>
      <c r="P84" s="276"/>
      <c r="Q84" s="275"/>
    </row>
    <row r="85">
      <c r="A85" s="108" t="s">
        <v>251</v>
      </c>
      <c r="B85" s="256">
        <f>SUM(P89,P147,P174,P193,P299,P333) * PARAMS("L") / 1024</f>
        <v>10.62957764</v>
      </c>
      <c r="C85" s="257"/>
      <c r="D85" s="87"/>
      <c r="E85" s="266"/>
      <c r="F85" s="278"/>
      <c r="G85" s="279"/>
      <c r="H85" s="269" t="s">
        <v>246</v>
      </c>
      <c r="I85" s="271" t="s">
        <v>239</v>
      </c>
      <c r="J85" s="270"/>
      <c r="K85" s="271">
        <f t="shared" ref="K85:M85" si="14">K83/SHARDING(K84)</f>
        <v>8</v>
      </c>
      <c r="L85" s="271">
        <f t="shared" si="14"/>
        <v>128</v>
      </c>
      <c r="M85" s="271">
        <f t="shared" si="14"/>
        <v>7168</v>
      </c>
      <c r="N85" s="271" t="s">
        <v>240</v>
      </c>
      <c r="O85" s="280"/>
      <c r="P85" s="273">
        <f>SIZEOF_IN_MIB(J85:M85, $O82)</f>
        <v>7</v>
      </c>
      <c r="Q85" s="280"/>
      <c r="AG85" s="2"/>
    </row>
    <row r="86">
      <c r="A86" s="108" t="s">
        <v>252</v>
      </c>
      <c r="B86" s="265">
        <f>SUM(P410,P458) * PARAMS("L") / 1024</f>
        <v>40.03125</v>
      </c>
      <c r="C86" s="257"/>
      <c r="D86" s="87"/>
      <c r="E86" s="266"/>
      <c r="F86" s="259" t="s">
        <v>253</v>
      </c>
      <c r="G86" s="260"/>
      <c r="H86" s="274" t="s">
        <v>238</v>
      </c>
      <c r="I86" s="274" t="s">
        <v>239</v>
      </c>
      <c r="J86" s="261"/>
      <c r="K86" s="261"/>
      <c r="L86" s="286" t="s">
        <v>125</v>
      </c>
      <c r="M86" s="262" t="s">
        <v>142</v>
      </c>
      <c r="N86" s="274" t="s">
        <v>240</v>
      </c>
      <c r="O86" s="263" t="str">
        <f>EXTRACT_WEIGHT_DTYPE(PARAMS("attn_proj_dtype"))</f>
        <v>fp8</v>
      </c>
      <c r="P86" s="276"/>
      <c r="Q86" s="263" t="b">
        <v>0</v>
      </c>
      <c r="AP86" s="138"/>
      <c r="AQ86" s="138"/>
      <c r="AT86" s="149"/>
    </row>
    <row r="87">
      <c r="A87" s="198" t="s">
        <v>243</v>
      </c>
      <c r="B87" s="172"/>
      <c r="C87" s="257"/>
      <c r="D87" s="87"/>
      <c r="E87" s="266"/>
      <c r="F87" s="267"/>
      <c r="G87" s="268"/>
      <c r="H87" s="269" t="s">
        <v>242</v>
      </c>
      <c r="I87" s="271" t="s">
        <v>239</v>
      </c>
      <c r="J87" s="270"/>
      <c r="K87" s="270"/>
      <c r="L87" s="271">
        <f t="shared" ref="L87:M87" si="15">PARAMS(L86)</f>
        <v>7168</v>
      </c>
      <c r="M87" s="271">
        <f t="shared" si="15"/>
        <v>1536</v>
      </c>
      <c r="N87" s="271" t="s">
        <v>240</v>
      </c>
      <c r="O87" s="272"/>
      <c r="P87" s="273">
        <f>SIZEOF_IN_MIB(J87:M87, $O86)</f>
        <v>10.5</v>
      </c>
      <c r="Q87" s="272"/>
      <c r="AP87" s="142"/>
    </row>
    <row r="88">
      <c r="A88" s="108" t="s">
        <v>254</v>
      </c>
      <c r="B88" s="265">
        <f>B81/PARAMS("num_devices")</f>
        <v>0.03350830078</v>
      </c>
      <c r="C88" s="257"/>
      <c r="D88" s="87"/>
      <c r="E88" s="266"/>
      <c r="F88" s="267"/>
      <c r="G88" s="268"/>
      <c r="H88" s="274" t="s">
        <v>244</v>
      </c>
      <c r="I88" s="274" t="s">
        <v>239</v>
      </c>
      <c r="J88" s="261"/>
      <c r="K88" s="261"/>
      <c r="L88" s="274"/>
      <c r="M88" s="274"/>
      <c r="N88" s="274" t="s">
        <v>240</v>
      </c>
      <c r="O88" s="275"/>
      <c r="P88" s="276"/>
      <c r="Q88" s="275"/>
      <c r="AP88" s="138"/>
      <c r="AQ88" s="138"/>
      <c r="AT88" s="149"/>
    </row>
    <row r="89">
      <c r="A89" s="108" t="s">
        <v>255</v>
      </c>
      <c r="B89" s="265">
        <f>MAX(P89,P108,P139,P166,P185,P204,P253,P272,P291,P307,P368,P417,P507,P526)/1024</f>
        <v>0.01025390625</v>
      </c>
      <c r="C89" s="257"/>
      <c r="D89" s="87"/>
      <c r="E89" s="266"/>
      <c r="F89" s="278"/>
      <c r="G89" s="279"/>
      <c r="H89" s="271" t="s">
        <v>246</v>
      </c>
      <c r="I89" s="271" t="s">
        <v>239</v>
      </c>
      <c r="J89" s="270"/>
      <c r="K89" s="270"/>
      <c r="L89" s="271">
        <f t="shared" ref="L89:M89" si="16">L87/SHARDING(L88)</f>
        <v>7168</v>
      </c>
      <c r="M89" s="271">
        <f t="shared" si="16"/>
        <v>1536</v>
      </c>
      <c r="N89" s="271" t="s">
        <v>240</v>
      </c>
      <c r="O89" s="280"/>
      <c r="P89" s="273">
        <f>SIZEOF_IN_MIB(J89:M89, $O86)</f>
        <v>10.5</v>
      </c>
      <c r="Q89" s="280"/>
    </row>
    <row r="90">
      <c r="A90" s="122" t="s">
        <v>256</v>
      </c>
      <c r="B90" s="287">
        <f>SUM(B85:B88)</f>
        <v>50.69433594</v>
      </c>
      <c r="C90" s="288" t="str">
        <f>"&lt;=" &amp; ($H$28) &amp; " (Capacity)?"</f>
        <v>&lt;=94.752 (Capacity)?</v>
      </c>
      <c r="D90" s="87"/>
      <c r="E90" s="266"/>
      <c r="F90" s="259" t="s">
        <v>257</v>
      </c>
      <c r="G90" s="260"/>
      <c r="H90" s="289" t="s">
        <v>238</v>
      </c>
      <c r="I90" s="289" t="s">
        <v>239</v>
      </c>
      <c r="J90" s="290"/>
      <c r="K90" s="195" t="s">
        <v>40</v>
      </c>
      <c r="L90" s="195" t="s">
        <v>38</v>
      </c>
      <c r="M90" s="195" t="s">
        <v>142</v>
      </c>
      <c r="N90" s="289" t="s">
        <v>240</v>
      </c>
      <c r="O90" s="291" t="s">
        <v>82</v>
      </c>
      <c r="P90" s="292"/>
      <c r="Q90" s="291" t="b">
        <v>0</v>
      </c>
    </row>
    <row r="91">
      <c r="A91" s="87"/>
      <c r="B91" s="87"/>
      <c r="C91" s="87"/>
      <c r="D91" s="87"/>
      <c r="E91" s="266"/>
      <c r="F91" s="267"/>
      <c r="G91" s="268"/>
      <c r="H91" s="195" t="s">
        <v>242</v>
      </c>
      <c r="I91" s="289" t="s">
        <v>239</v>
      </c>
      <c r="J91" s="290"/>
      <c r="K91" s="289">
        <f t="shared" ref="K91:M91" si="17">PARAMS(K90)</f>
        <v>8</v>
      </c>
      <c r="L91" s="290">
        <f t="shared" si="17"/>
        <v>1024</v>
      </c>
      <c r="M91" s="289">
        <f t="shared" si="17"/>
        <v>1536</v>
      </c>
      <c r="N91" s="289" t="s">
        <v>240</v>
      </c>
      <c r="O91" s="266"/>
      <c r="P91" s="292">
        <f>SIZEOF_IN_MIB(K91:M91, $O90)</f>
        <v>24</v>
      </c>
      <c r="Q91" s="266"/>
    </row>
    <row r="92">
      <c r="A92" s="87"/>
      <c r="B92" s="87"/>
      <c r="C92" s="87"/>
      <c r="D92" s="87"/>
      <c r="E92" s="266"/>
      <c r="F92" s="267"/>
      <c r="G92" s="268"/>
      <c r="H92" s="289" t="s">
        <v>244</v>
      </c>
      <c r="I92" s="289" t="s">
        <v>239</v>
      </c>
      <c r="J92" s="290"/>
      <c r="K92" s="195"/>
      <c r="L92" s="195" t="s">
        <v>143</v>
      </c>
      <c r="M92" s="289"/>
      <c r="N92" s="289" t="s">
        <v>240</v>
      </c>
      <c r="O92" s="266"/>
      <c r="P92" s="292"/>
      <c r="Q92" s="266"/>
    </row>
    <row r="93">
      <c r="A93" s="87"/>
      <c r="B93" s="87"/>
      <c r="C93" s="87"/>
      <c r="D93" s="87"/>
      <c r="E93" s="266"/>
      <c r="F93" s="278"/>
      <c r="G93" s="279"/>
      <c r="H93" s="289" t="s">
        <v>246</v>
      </c>
      <c r="I93" s="289" t="s">
        <v>239</v>
      </c>
      <c r="J93" s="290"/>
      <c r="K93" s="289">
        <f t="shared" ref="K93:M93" si="18">K91/SHARDING(K92)</f>
        <v>8</v>
      </c>
      <c r="L93" s="289">
        <f t="shared" si="18"/>
        <v>128</v>
      </c>
      <c r="M93" s="289">
        <f t="shared" si="18"/>
        <v>1536</v>
      </c>
      <c r="N93" s="289" t="s">
        <v>240</v>
      </c>
      <c r="O93" s="277"/>
      <c r="P93" s="292">
        <f>SIZEOF_IN_MIB(K93:M93, $O90)</f>
        <v>3</v>
      </c>
      <c r="Q93" s="277"/>
    </row>
    <row r="94">
      <c r="A94" s="87"/>
      <c r="B94" s="87"/>
      <c r="C94" s="87"/>
      <c r="E94" s="266"/>
      <c r="F94" s="296" t="s">
        <v>258</v>
      </c>
      <c r="G94" s="297" t="s">
        <v>259</v>
      </c>
      <c r="H94" s="298" t="s">
        <v>238</v>
      </c>
      <c r="I94" s="290" t="s">
        <v>239</v>
      </c>
      <c r="J94" s="290" t="str">
        <f t="array" ref="J94:M97">J78:M81</f>
        <v/>
      </c>
      <c r="K94" s="195" t="s">
        <v>40</v>
      </c>
      <c r="L94" s="195" t="s">
        <v>38</v>
      </c>
      <c r="M94" s="299" t="s">
        <v>125</v>
      </c>
      <c r="N94" s="290" t="s">
        <v>240</v>
      </c>
      <c r="O94" s="291" t="str">
        <f>O82</f>
        <v>fp8</v>
      </c>
      <c r="P94" s="290"/>
      <c r="Q94" s="291"/>
    </row>
    <row r="95">
      <c r="A95" s="87"/>
      <c r="B95" s="87"/>
      <c r="C95" s="87"/>
      <c r="E95" s="266"/>
      <c r="F95" s="266"/>
      <c r="G95" s="266"/>
      <c r="H95" s="300" t="s">
        <v>242</v>
      </c>
      <c r="I95" s="290" t="s">
        <v>239</v>
      </c>
      <c r="J95" s="289"/>
      <c r="K95" s="290">
        <v>8.0</v>
      </c>
      <c r="L95" s="290">
        <v>1024.0</v>
      </c>
      <c r="M95" s="290">
        <v>7168.0</v>
      </c>
      <c r="N95" s="290" t="s">
        <v>240</v>
      </c>
      <c r="O95" s="266"/>
      <c r="P95" s="301">
        <f>SIZEOF_IN_MIB(J95:M95, O94)</f>
        <v>56</v>
      </c>
      <c r="Q95" s="266"/>
    </row>
    <row r="96">
      <c r="A96" s="87"/>
      <c r="B96" s="87"/>
      <c r="C96" s="87"/>
      <c r="E96" s="266"/>
      <c r="F96" s="266"/>
      <c r="G96" s="266"/>
      <c r="H96" s="300" t="s">
        <v>260</v>
      </c>
      <c r="I96" s="289" t="s">
        <v>239</v>
      </c>
      <c r="J96" s="290"/>
      <c r="K96" s="195"/>
      <c r="L96" s="195" t="s">
        <v>143</v>
      </c>
      <c r="M96" s="195"/>
      <c r="N96" s="289" t="s">
        <v>240</v>
      </c>
      <c r="O96" s="266"/>
      <c r="P96" s="301"/>
      <c r="Q96" s="266"/>
    </row>
    <row r="97">
      <c r="A97" s="87"/>
      <c r="B97" s="87"/>
      <c r="C97" s="87"/>
      <c r="E97" s="266"/>
      <c r="F97" s="266"/>
      <c r="G97" s="266"/>
      <c r="H97" s="302" t="s">
        <v>261</v>
      </c>
      <c r="I97" s="274" t="s">
        <v>239</v>
      </c>
      <c r="J97" s="261"/>
      <c r="K97" s="274">
        <v>8.0</v>
      </c>
      <c r="L97" s="274">
        <v>128.0</v>
      </c>
      <c r="M97" s="274">
        <v>7168.0</v>
      </c>
      <c r="N97" s="262" t="s">
        <v>240</v>
      </c>
      <c r="O97" s="275"/>
      <c r="P97" s="303">
        <f>SIZEOF_IN_MIB(J97:M97, O94)</f>
        <v>7</v>
      </c>
      <c r="Q97" s="275"/>
    </row>
    <row r="98">
      <c r="A98" s="87"/>
      <c r="B98" s="87"/>
      <c r="C98" s="87"/>
      <c r="E98" s="266"/>
      <c r="F98" s="266"/>
      <c r="G98" s="277"/>
      <c r="H98" s="304" t="s">
        <v>262</v>
      </c>
      <c r="I98" s="271" t="s">
        <v>239</v>
      </c>
      <c r="J98" s="270"/>
      <c r="K98" s="269"/>
      <c r="L98" s="269"/>
      <c r="M98" s="269"/>
      <c r="N98" s="271" t="s">
        <v>240</v>
      </c>
      <c r="O98" s="280"/>
      <c r="P98" s="305"/>
      <c r="Q98" s="280"/>
      <c r="R98" s="38"/>
      <c r="S98" s="38"/>
      <c r="AG98" s="38"/>
      <c r="AH98" s="38"/>
      <c r="AI98" s="38"/>
      <c r="AJ98" s="38"/>
      <c r="AK98" s="38"/>
      <c r="AL98" s="38"/>
      <c r="AM98" s="38"/>
      <c r="AN98" s="38"/>
      <c r="AO98" s="38"/>
      <c r="AP98" s="38"/>
      <c r="AQ98" s="38"/>
      <c r="AR98" s="38"/>
      <c r="AS98" s="38"/>
      <c r="AT98" s="38"/>
    </row>
    <row r="99">
      <c r="A99" s="87"/>
      <c r="B99" s="87"/>
      <c r="C99" s="87"/>
      <c r="E99" s="266"/>
      <c r="F99" s="266"/>
      <c r="G99" s="306" t="s">
        <v>263</v>
      </c>
      <c r="H99" s="307"/>
      <c r="I99" s="308"/>
      <c r="J99" s="308"/>
      <c r="K99" s="308"/>
      <c r="L99" s="309"/>
      <c r="M99" s="309"/>
      <c r="N99" s="309"/>
      <c r="O99" s="308"/>
      <c r="P99" s="310"/>
      <c r="Q99" s="308"/>
      <c r="R99" s="38"/>
      <c r="S99" s="38"/>
      <c r="AG99" s="38"/>
      <c r="AH99" s="38"/>
      <c r="AI99" s="38"/>
      <c r="AJ99" s="38"/>
      <c r="AK99" s="38"/>
      <c r="AL99" s="38"/>
      <c r="AM99" s="38"/>
      <c r="AN99" s="38"/>
      <c r="AO99" s="38"/>
      <c r="AP99" s="38"/>
      <c r="AQ99" s="38"/>
      <c r="AR99" s="38"/>
      <c r="AS99" s="38"/>
      <c r="AT99" s="38"/>
    </row>
    <row r="100">
      <c r="A100" s="87"/>
      <c r="B100" s="87"/>
      <c r="C100" s="87"/>
      <c r="E100" s="266"/>
      <c r="F100" s="266"/>
      <c r="G100" s="311" t="s">
        <v>264</v>
      </c>
      <c r="H100" s="312">
        <f>SHARDING(K96)*SHARDING(L96)*SHARDING(M96)</f>
        <v>8</v>
      </c>
      <c r="I100" s="313"/>
      <c r="J100" s="313"/>
      <c r="K100" s="313"/>
      <c r="L100" s="314"/>
      <c r="M100" s="314"/>
      <c r="N100" s="314"/>
      <c r="O100" s="313"/>
      <c r="P100" s="315"/>
      <c r="Q100" s="313"/>
      <c r="R100" s="38"/>
      <c r="S100" s="38"/>
      <c r="AG100" s="38"/>
      <c r="AH100" s="38"/>
      <c r="AI100" s="38"/>
      <c r="AJ100" s="38"/>
      <c r="AK100" s="38"/>
      <c r="AL100" s="38"/>
      <c r="AM100" s="38"/>
      <c r="AN100" s="38"/>
      <c r="AO100" s="38"/>
      <c r="AP100" s="38"/>
      <c r="AQ100" s="38"/>
      <c r="AR100" s="38"/>
      <c r="AS100" s="38"/>
      <c r="AT100" s="38"/>
    </row>
    <row r="101">
      <c r="A101" s="87"/>
      <c r="B101" s="87"/>
      <c r="C101" s="87"/>
      <c r="E101" s="266"/>
      <c r="F101" s="266"/>
      <c r="G101" s="311" t="s">
        <v>265</v>
      </c>
      <c r="H101" s="316">
        <f>P97 * (H100-1)</f>
        <v>49</v>
      </c>
      <c r="I101" s="222"/>
      <c r="J101" s="317"/>
      <c r="K101" s="317"/>
      <c r="L101" s="318"/>
      <c r="M101" s="318"/>
      <c r="N101" s="318"/>
      <c r="O101" s="317"/>
      <c r="P101" s="319"/>
      <c r="Q101" s="317"/>
      <c r="R101" s="38"/>
      <c r="S101" s="38"/>
      <c r="AG101" s="38"/>
      <c r="AH101" s="38"/>
      <c r="AI101" s="38"/>
      <c r="AJ101" s="38"/>
      <c r="AK101" s="38"/>
      <c r="AL101" s="38"/>
      <c r="AM101" s="38"/>
      <c r="AN101" s="38"/>
      <c r="AO101" s="38"/>
      <c r="AP101" s="38"/>
      <c r="AQ101" s="38"/>
      <c r="AR101" s="38"/>
      <c r="AS101" s="38"/>
      <c r="AT101" s="38"/>
    </row>
    <row r="102">
      <c r="A102" s="87"/>
      <c r="B102" s="87"/>
      <c r="C102" s="87"/>
      <c r="E102" s="266"/>
      <c r="F102" s="266"/>
      <c r="G102" s="320" t="s">
        <v>266</v>
      </c>
      <c r="H102" s="321">
        <f>H101*H100</f>
        <v>392</v>
      </c>
      <c r="I102" s="313"/>
      <c r="J102" s="305"/>
      <c r="K102" s="305"/>
      <c r="L102" s="314"/>
      <c r="M102" s="314"/>
      <c r="N102" s="314"/>
      <c r="O102" s="313"/>
      <c r="P102" s="315"/>
      <c r="Q102" s="313"/>
      <c r="R102" s="38"/>
      <c r="S102" s="38"/>
      <c r="AG102" s="38"/>
      <c r="AH102" s="38"/>
      <c r="AI102" s="38"/>
      <c r="AJ102" s="38"/>
      <c r="AK102" s="38"/>
      <c r="AL102" s="38"/>
      <c r="AM102" s="38"/>
      <c r="AN102" s="38"/>
      <c r="AO102" s="38"/>
      <c r="AP102" s="38"/>
      <c r="AQ102" s="38"/>
      <c r="AR102" s="38"/>
      <c r="AS102" s="38"/>
      <c r="AT102" s="38"/>
    </row>
    <row r="103">
      <c r="A103" s="87"/>
      <c r="B103" s="87"/>
      <c r="C103" s="87"/>
      <c r="E103" s="266"/>
      <c r="F103" s="266"/>
      <c r="G103" s="322" t="s">
        <v>267</v>
      </c>
      <c r="H103" s="323">
        <f>IFS(H100=8,12,
H100=4,4,
H100=2,1,
H100=1,0,
TRUE,NA())</f>
        <v>12</v>
      </c>
      <c r="I103" s="317"/>
      <c r="J103" s="317"/>
      <c r="K103" s="317"/>
      <c r="L103" s="318"/>
      <c r="M103" s="318"/>
      <c r="N103" s="318"/>
      <c r="O103" s="317"/>
      <c r="P103" s="319"/>
      <c r="Q103" s="317"/>
      <c r="R103" s="38"/>
      <c r="S103" s="38"/>
      <c r="AG103" s="38"/>
      <c r="AH103" s="38"/>
      <c r="AI103" s="38"/>
      <c r="AJ103" s="38"/>
      <c r="AK103" s="38"/>
      <c r="AL103" s="38"/>
      <c r="AM103" s="38"/>
      <c r="AN103" s="38"/>
      <c r="AO103" s="38"/>
      <c r="AP103" s="38"/>
      <c r="AQ103" s="38"/>
      <c r="AR103" s="38"/>
      <c r="AS103" s="38"/>
      <c r="AT103" s="38"/>
    </row>
    <row r="104">
      <c r="A104" s="87"/>
      <c r="B104" s="87"/>
      <c r="C104" s="87"/>
      <c r="E104" s="266"/>
      <c r="F104" s="266"/>
      <c r="G104" s="198" t="s">
        <v>268</v>
      </c>
      <c r="H104" s="324">
        <v>1.0</v>
      </c>
      <c r="I104" s="325"/>
      <c r="J104" s="325"/>
      <c r="K104" s="325"/>
      <c r="L104" s="326"/>
      <c r="M104" s="326"/>
      <c r="N104" s="326"/>
      <c r="O104" s="325"/>
      <c r="P104" s="327"/>
      <c r="Q104" s="325"/>
      <c r="R104" s="38"/>
      <c r="S104" s="38"/>
      <c r="AG104" s="38"/>
      <c r="AH104" s="38"/>
      <c r="AI104" s="38"/>
      <c r="AJ104" s="38"/>
      <c r="AK104" s="38"/>
      <c r="AL104" s="38"/>
      <c r="AM104" s="38"/>
      <c r="AN104" s="38"/>
      <c r="AO104" s="38"/>
      <c r="AP104" s="38"/>
      <c r="AQ104" s="38"/>
      <c r="AR104" s="38"/>
      <c r="AS104" s="38"/>
      <c r="AT104" s="38"/>
    </row>
    <row r="105">
      <c r="A105" s="87"/>
      <c r="B105" s="87"/>
      <c r="C105" s="87"/>
      <c r="E105" s="266"/>
      <c r="F105" s="266"/>
      <c r="G105" s="328" t="s">
        <v>269</v>
      </c>
      <c r="H105" s="329">
        <f>ALL_GATHER_CHIP2CHIP_TIME_MS2(H102 * H104, H103)</f>
        <v>0.1993815104</v>
      </c>
      <c r="I105" s="330"/>
      <c r="J105" s="330"/>
      <c r="K105" s="330"/>
      <c r="L105" s="331"/>
      <c r="M105" s="331"/>
      <c r="N105" s="331"/>
      <c r="O105" s="330"/>
      <c r="P105" s="332"/>
      <c r="Q105" s="330"/>
      <c r="R105" s="38"/>
      <c r="S105" s="38"/>
      <c r="AG105" s="38"/>
      <c r="AH105" s="38"/>
      <c r="AI105" s="38"/>
      <c r="AJ105" s="38"/>
      <c r="AK105" s="38"/>
      <c r="AL105" s="38"/>
      <c r="AM105" s="38"/>
      <c r="AN105" s="38"/>
      <c r="AO105" s="38"/>
      <c r="AP105" s="38"/>
      <c r="AQ105" s="38"/>
      <c r="AR105" s="38"/>
      <c r="AS105" s="38"/>
      <c r="AT105" s="38"/>
    </row>
    <row r="106">
      <c r="A106" s="87"/>
      <c r="B106" s="87"/>
      <c r="C106" s="87"/>
      <c r="E106" s="266"/>
      <c r="F106" s="266"/>
      <c r="G106" s="320"/>
      <c r="H106" s="333"/>
      <c r="I106" s="325"/>
      <c r="J106" s="325"/>
      <c r="K106" s="325"/>
      <c r="L106" s="326"/>
      <c r="M106" s="326"/>
      <c r="N106" s="326"/>
      <c r="O106" s="325"/>
      <c r="P106" s="327"/>
      <c r="Q106" s="325"/>
      <c r="R106" s="38"/>
      <c r="S106" s="38"/>
      <c r="AG106" s="38"/>
      <c r="AH106" s="38"/>
      <c r="AI106" s="38"/>
      <c r="AJ106" s="38"/>
      <c r="AK106" s="38"/>
      <c r="AL106" s="38"/>
      <c r="AM106" s="38"/>
      <c r="AN106" s="38"/>
      <c r="AO106" s="38"/>
      <c r="AP106" s="38"/>
      <c r="AQ106" s="38"/>
      <c r="AR106" s="38"/>
      <c r="AS106" s="38"/>
      <c r="AT106" s="38"/>
    </row>
    <row r="107">
      <c r="A107" s="87"/>
      <c r="B107" s="87"/>
      <c r="C107" s="87"/>
      <c r="E107" s="266"/>
      <c r="F107" s="266"/>
      <c r="G107" s="306" t="s">
        <v>270</v>
      </c>
      <c r="H107" s="307"/>
      <c r="I107" s="308"/>
      <c r="J107" s="308"/>
      <c r="K107" s="308"/>
      <c r="L107" s="309"/>
      <c r="M107" s="309"/>
      <c r="N107" s="309"/>
      <c r="O107" s="308"/>
      <c r="P107" s="310"/>
      <c r="Q107" s="308"/>
      <c r="R107" s="38"/>
      <c r="S107" s="38"/>
      <c r="AG107" s="38"/>
      <c r="AH107" s="38"/>
      <c r="AI107" s="38"/>
      <c r="AJ107" s="38"/>
      <c r="AK107" s="38"/>
      <c r="AL107" s="38"/>
      <c r="AM107" s="38"/>
      <c r="AN107" s="38"/>
      <c r="AO107" s="38"/>
      <c r="AP107" s="38"/>
      <c r="AQ107" s="38"/>
      <c r="AR107" s="38"/>
      <c r="AS107" s="38"/>
      <c r="AT107" s="38"/>
    </row>
    <row r="108">
      <c r="A108" s="87"/>
      <c r="B108" s="87"/>
      <c r="C108" s="87"/>
      <c r="E108" s="266"/>
      <c r="F108" s="266"/>
      <c r="G108" s="334" t="s">
        <v>271</v>
      </c>
      <c r="H108" s="335" t="s">
        <v>264</v>
      </c>
      <c r="I108" s="305"/>
      <c r="J108" s="336">
        <f>SHARDING(K96)*SHARDING(L96)*SHARDING(M96)/HW_SPEC("# of TensorCore per Chip")</f>
        <v>4</v>
      </c>
      <c r="K108" s="325"/>
      <c r="L108" s="326"/>
      <c r="M108" s="326"/>
      <c r="N108" s="326"/>
      <c r="O108" s="325"/>
      <c r="P108" s="327"/>
      <c r="Q108" s="325"/>
      <c r="R108" s="38"/>
      <c r="S108" s="38"/>
      <c r="AG108" s="38"/>
      <c r="AH108" s="38"/>
      <c r="AI108" s="38"/>
      <c r="AJ108" s="38"/>
      <c r="AK108" s="38"/>
      <c r="AL108" s="38"/>
      <c r="AM108" s="38"/>
      <c r="AN108" s="38"/>
      <c r="AO108" s="38"/>
      <c r="AP108" s="38"/>
      <c r="AQ108" s="38"/>
      <c r="AR108" s="38"/>
      <c r="AS108" s="38"/>
      <c r="AT108" s="38"/>
    </row>
    <row r="109">
      <c r="A109" s="87"/>
      <c r="B109" s="87"/>
      <c r="C109" s="87"/>
      <c r="E109" s="266"/>
      <c r="F109" s="266"/>
      <c r="G109" s="266"/>
      <c r="H109" s="311" t="s">
        <v>265</v>
      </c>
      <c r="I109" s="172"/>
      <c r="J109" s="337">
        <f>P97 * HW_SPEC("# of TensorCore per Chip") * (J108-1)</f>
        <v>42</v>
      </c>
      <c r="K109" s="338"/>
      <c r="L109" s="339"/>
      <c r="M109" s="339"/>
      <c r="N109" s="339"/>
      <c r="O109" s="338"/>
      <c r="P109" s="340"/>
      <c r="Q109" s="338"/>
      <c r="R109" s="38"/>
      <c r="S109" s="38"/>
      <c r="AG109" s="38"/>
      <c r="AH109" s="38"/>
      <c r="AI109" s="38"/>
      <c r="AJ109" s="38"/>
      <c r="AK109" s="38"/>
      <c r="AL109" s="38"/>
      <c r="AM109" s="38"/>
      <c r="AN109" s="38"/>
      <c r="AO109" s="38"/>
      <c r="AP109" s="38"/>
      <c r="AQ109" s="38"/>
      <c r="AR109" s="38"/>
      <c r="AS109" s="38"/>
      <c r="AT109" s="38"/>
    </row>
    <row r="110">
      <c r="A110" s="87"/>
      <c r="B110" s="87"/>
      <c r="C110" s="87"/>
      <c r="E110" s="266"/>
      <c r="F110" s="266"/>
      <c r="G110" s="266"/>
      <c r="H110" s="320" t="s">
        <v>266</v>
      </c>
      <c r="I110" s="172"/>
      <c r="J110" s="337">
        <f>J109*J108</f>
        <v>168</v>
      </c>
      <c r="K110" s="338"/>
      <c r="L110" s="339"/>
      <c r="M110" s="339"/>
      <c r="N110" s="339"/>
      <c r="O110" s="338"/>
      <c r="P110" s="340"/>
      <c r="Q110" s="338"/>
      <c r="R110" s="38"/>
      <c r="S110" s="38"/>
      <c r="AG110" s="38"/>
      <c r="AH110" s="38"/>
      <c r="AI110" s="38"/>
      <c r="AJ110" s="38"/>
      <c r="AK110" s="38"/>
      <c r="AL110" s="38"/>
      <c r="AM110" s="38"/>
      <c r="AN110" s="38"/>
      <c r="AO110" s="38"/>
      <c r="AP110" s="38"/>
      <c r="AQ110" s="38"/>
      <c r="AR110" s="38"/>
      <c r="AS110" s="38"/>
      <c r="AT110" s="38"/>
    </row>
    <row r="111">
      <c r="A111" s="87"/>
      <c r="B111" s="87"/>
      <c r="C111" s="87"/>
      <c r="E111" s="266"/>
      <c r="F111" s="266"/>
      <c r="G111" s="266"/>
      <c r="H111" s="322" t="s">
        <v>267</v>
      </c>
      <c r="I111" s="172"/>
      <c r="J111" s="341">
        <f>IFS(J108=8,12,
J108=4,4,
J108=2,1,
J108=1,0,
TRUE,NA())</f>
        <v>4</v>
      </c>
      <c r="K111" s="338"/>
      <c r="L111" s="339"/>
      <c r="M111" s="339"/>
      <c r="N111" s="339"/>
      <c r="O111" s="338"/>
      <c r="P111" s="340"/>
      <c r="Q111" s="338"/>
      <c r="R111" s="38"/>
      <c r="S111" s="38"/>
      <c r="AG111" s="38"/>
      <c r="AH111" s="38"/>
      <c r="AI111" s="38"/>
      <c r="AJ111" s="38"/>
      <c r="AK111" s="38"/>
      <c r="AL111" s="38"/>
      <c r="AM111" s="38"/>
      <c r="AN111" s="38"/>
      <c r="AO111" s="38"/>
      <c r="AP111" s="38"/>
      <c r="AQ111" s="38"/>
      <c r="AR111" s="38"/>
      <c r="AS111" s="38"/>
      <c r="AT111" s="38"/>
    </row>
    <row r="112">
      <c r="A112" s="87"/>
      <c r="B112" s="87"/>
      <c r="C112" s="87"/>
      <c r="E112" s="266"/>
      <c r="F112" s="266"/>
      <c r="G112" s="266"/>
      <c r="H112" s="198" t="s">
        <v>268</v>
      </c>
      <c r="I112" s="172"/>
      <c r="J112" s="342">
        <v>2.0</v>
      </c>
      <c r="K112" s="338"/>
      <c r="L112" s="339"/>
      <c r="M112" s="339"/>
      <c r="N112" s="339"/>
      <c r="O112" s="338"/>
      <c r="P112" s="340"/>
      <c r="Q112" s="338"/>
      <c r="R112" s="38"/>
      <c r="S112" s="38"/>
      <c r="AG112" s="38"/>
      <c r="AH112" s="38"/>
      <c r="AI112" s="38"/>
      <c r="AJ112" s="38"/>
      <c r="AK112" s="38"/>
      <c r="AL112" s="38"/>
      <c r="AM112" s="38"/>
      <c r="AN112" s="38"/>
      <c r="AO112" s="38"/>
      <c r="AP112" s="38"/>
      <c r="AQ112" s="38"/>
      <c r="AR112" s="38"/>
      <c r="AS112" s="38"/>
      <c r="AT112" s="38"/>
    </row>
    <row r="113">
      <c r="A113" s="87"/>
      <c r="B113" s="87"/>
      <c r="C113" s="87"/>
      <c r="E113" s="266"/>
      <c r="F113" s="266"/>
      <c r="G113" s="277"/>
      <c r="H113" s="311" t="s">
        <v>269</v>
      </c>
      <c r="I113" s="172"/>
      <c r="J113" s="343">
        <f>ALL_GATHER_CHIP2CHIP_TIME_MS2(J110 * J112, J111)</f>
        <v>0.5126953125</v>
      </c>
      <c r="K113" s="338"/>
      <c r="L113" s="339"/>
      <c r="M113" s="339"/>
      <c r="N113" s="339"/>
      <c r="O113" s="338"/>
      <c r="P113" s="340"/>
      <c r="Q113" s="338"/>
      <c r="R113" s="38"/>
      <c r="S113" s="38"/>
      <c r="AG113" s="38"/>
      <c r="AH113" s="38"/>
      <c r="AI113" s="38"/>
      <c r="AJ113" s="38"/>
      <c r="AK113" s="38"/>
      <c r="AL113" s="38"/>
      <c r="AM113" s="38"/>
      <c r="AN113" s="38"/>
      <c r="AO113" s="38"/>
      <c r="AP113" s="38"/>
      <c r="AQ113" s="38"/>
      <c r="AR113" s="38"/>
      <c r="AS113" s="38"/>
      <c r="AT113" s="38"/>
    </row>
    <row r="114">
      <c r="A114" s="87"/>
      <c r="B114" s="87"/>
      <c r="C114" s="87"/>
      <c r="E114" s="266"/>
      <c r="F114" s="266"/>
      <c r="G114" s="334" t="s">
        <v>272</v>
      </c>
      <c r="H114" s="322" t="s">
        <v>264</v>
      </c>
      <c r="I114" s="344"/>
      <c r="J114" s="345">
        <f>HW_SPEC("# of TensorCore per Chip")</f>
        <v>2</v>
      </c>
      <c r="K114" s="338"/>
      <c r="L114" s="339"/>
      <c r="M114" s="339"/>
      <c r="N114" s="339"/>
      <c r="O114" s="338"/>
      <c r="P114" s="340"/>
      <c r="Q114" s="338"/>
      <c r="R114" s="38"/>
      <c r="S114" s="38"/>
      <c r="AG114" s="38"/>
      <c r="AH114" s="38"/>
      <c r="AI114" s="38"/>
      <c r="AJ114" s="38"/>
      <c r="AK114" s="38"/>
      <c r="AL114" s="38"/>
      <c r="AM114" s="38"/>
      <c r="AN114" s="38"/>
      <c r="AO114" s="38"/>
      <c r="AP114" s="38"/>
      <c r="AQ114" s="38"/>
      <c r="AR114" s="38"/>
      <c r="AS114" s="38"/>
      <c r="AT114" s="38"/>
    </row>
    <row r="115">
      <c r="A115" s="87"/>
      <c r="B115" s="87"/>
      <c r="C115" s="87"/>
      <c r="E115" s="266"/>
      <c r="F115" s="266"/>
      <c r="G115" s="266"/>
      <c r="H115" s="322" t="s">
        <v>265</v>
      </c>
      <c r="I115" s="344"/>
      <c r="J115" s="337">
        <f>P81 / J114 * (J114-1)</f>
        <v>3.5</v>
      </c>
      <c r="K115" s="338"/>
      <c r="L115" s="339"/>
      <c r="M115" s="339"/>
      <c r="N115" s="339"/>
      <c r="O115" s="338"/>
      <c r="P115" s="340"/>
      <c r="Q115" s="338"/>
      <c r="R115" s="38"/>
      <c r="S115" s="38"/>
      <c r="AG115" s="38"/>
      <c r="AH115" s="38"/>
      <c r="AI115" s="38"/>
      <c r="AJ115" s="38"/>
      <c r="AK115" s="38"/>
      <c r="AL115" s="38"/>
      <c r="AM115" s="38"/>
      <c r="AN115" s="38"/>
      <c r="AO115" s="38"/>
      <c r="AP115" s="38"/>
      <c r="AQ115" s="38"/>
      <c r="AR115" s="38"/>
      <c r="AS115" s="38"/>
      <c r="AT115" s="38"/>
    </row>
    <row r="116">
      <c r="A116" s="87"/>
      <c r="B116" s="87"/>
      <c r="C116" s="87"/>
      <c r="E116" s="266"/>
      <c r="F116" s="266"/>
      <c r="G116" s="266"/>
      <c r="H116" s="322" t="s">
        <v>266</v>
      </c>
      <c r="I116" s="344"/>
      <c r="J116" s="337">
        <f>J115*J114</f>
        <v>7</v>
      </c>
      <c r="K116" s="338"/>
      <c r="L116" s="339"/>
      <c r="M116" s="339"/>
      <c r="N116" s="339"/>
      <c r="O116" s="338"/>
      <c r="P116" s="340"/>
      <c r="Q116" s="338"/>
      <c r="R116" s="346"/>
      <c r="S116" s="346"/>
      <c r="AG116" s="38"/>
      <c r="AH116" s="38"/>
      <c r="AI116" s="38"/>
      <c r="AJ116" s="38"/>
      <c r="AK116" s="38"/>
      <c r="AL116" s="38"/>
      <c r="AM116" s="38"/>
      <c r="AN116" s="38"/>
      <c r="AO116" s="38"/>
      <c r="AP116" s="38"/>
      <c r="AQ116" s="38"/>
      <c r="AR116" s="38"/>
      <c r="AS116" s="38"/>
      <c r="AT116" s="38"/>
    </row>
    <row r="117">
      <c r="A117" s="87"/>
      <c r="B117" s="87"/>
      <c r="C117" s="87"/>
      <c r="E117" s="266"/>
      <c r="F117" s="266"/>
      <c r="G117" s="266"/>
      <c r="H117" s="322" t="s">
        <v>269</v>
      </c>
      <c r="I117" s="344"/>
      <c r="J117" s="347">
        <f>ALL_GATHER_CORE2CORE_TIME_MS(J116)</f>
        <v>0.005696614583</v>
      </c>
      <c r="K117" s="338"/>
      <c r="L117" s="339"/>
      <c r="M117" s="339"/>
      <c r="N117" s="339"/>
      <c r="O117" s="338"/>
      <c r="P117" s="340"/>
      <c r="Q117" s="338"/>
      <c r="R117" s="346"/>
      <c r="S117" s="346"/>
      <c r="AG117" s="38"/>
      <c r="AH117" s="38"/>
      <c r="AI117" s="38"/>
      <c r="AJ117" s="38"/>
      <c r="AK117" s="38"/>
      <c r="AL117" s="38"/>
      <c r="AM117" s="38"/>
      <c r="AN117" s="38"/>
      <c r="AO117" s="38"/>
      <c r="AP117" s="38"/>
      <c r="AQ117" s="38"/>
      <c r="AR117" s="38"/>
      <c r="AS117" s="38"/>
      <c r="AT117" s="38"/>
    </row>
    <row r="118">
      <c r="A118" s="87"/>
      <c r="B118" s="87"/>
      <c r="C118" s="87"/>
      <c r="E118" s="266"/>
      <c r="F118" s="266"/>
      <c r="G118" s="277"/>
      <c r="H118" s="320" t="s">
        <v>273</v>
      </c>
      <c r="I118" s="172"/>
      <c r="J118" s="347">
        <f>J117/J108</f>
        <v>0.001424153646</v>
      </c>
      <c r="K118" s="338"/>
      <c r="L118" s="339"/>
      <c r="M118" s="339"/>
      <c r="N118" s="339"/>
      <c r="O118" s="338"/>
      <c r="P118" s="340"/>
      <c r="Q118" s="338"/>
      <c r="R118" s="346"/>
      <c r="S118" s="346"/>
      <c r="AG118" s="38"/>
      <c r="AH118" s="38"/>
      <c r="AI118" s="38"/>
      <c r="AJ118" s="38"/>
      <c r="AK118" s="38"/>
      <c r="AL118" s="38"/>
      <c r="AM118" s="38"/>
      <c r="AN118" s="38"/>
      <c r="AO118" s="38"/>
      <c r="AP118" s="38"/>
      <c r="AQ118" s="38"/>
      <c r="AR118" s="38"/>
      <c r="AS118" s="38"/>
      <c r="AT118" s="38"/>
    </row>
    <row r="119">
      <c r="A119" s="87"/>
      <c r="B119" s="87"/>
      <c r="C119" s="87"/>
      <c r="E119" s="266"/>
      <c r="F119" s="266"/>
      <c r="G119" s="328" t="s">
        <v>274</v>
      </c>
      <c r="H119" s="348">
        <f>J113+J118</f>
        <v>0.5141194661</v>
      </c>
      <c r="I119" s="172"/>
      <c r="J119" s="343"/>
      <c r="K119" s="338"/>
      <c r="L119" s="339"/>
      <c r="M119" s="339"/>
      <c r="N119" s="339"/>
      <c r="O119" s="338"/>
      <c r="P119" s="340"/>
      <c r="Q119" s="338"/>
      <c r="R119" s="346"/>
      <c r="S119" s="346"/>
      <c r="AG119" s="38"/>
      <c r="AH119" s="38"/>
      <c r="AI119" s="38"/>
      <c r="AJ119" s="38"/>
      <c r="AK119" s="38"/>
      <c r="AL119" s="38"/>
      <c r="AM119" s="38"/>
      <c r="AN119" s="38"/>
      <c r="AO119" s="38"/>
      <c r="AP119" s="38"/>
      <c r="AQ119" s="38"/>
      <c r="AR119" s="38"/>
      <c r="AS119" s="38"/>
      <c r="AT119" s="38"/>
    </row>
    <row r="120">
      <c r="A120" s="87"/>
      <c r="B120" s="87"/>
      <c r="C120" s="87"/>
      <c r="E120" s="266"/>
      <c r="F120" s="266"/>
      <c r="G120" s="320"/>
      <c r="H120" s="348"/>
      <c r="I120" s="172"/>
      <c r="J120" s="343"/>
      <c r="K120" s="338"/>
      <c r="L120" s="339"/>
      <c r="M120" s="339"/>
      <c r="N120" s="339"/>
      <c r="O120" s="338"/>
      <c r="P120" s="340"/>
      <c r="Q120" s="338"/>
      <c r="R120" s="346"/>
      <c r="S120" s="346"/>
      <c r="AG120" s="38"/>
      <c r="AH120" s="38"/>
      <c r="AI120" s="38"/>
      <c r="AJ120" s="38"/>
      <c r="AK120" s="38"/>
      <c r="AL120" s="38"/>
      <c r="AM120" s="38"/>
      <c r="AN120" s="38"/>
      <c r="AO120" s="38"/>
      <c r="AP120" s="38"/>
      <c r="AQ120" s="38"/>
      <c r="AR120" s="38"/>
      <c r="AS120" s="38"/>
      <c r="AT120" s="38"/>
    </row>
    <row r="121">
      <c r="A121" s="87"/>
      <c r="B121" s="87"/>
      <c r="C121" s="87"/>
      <c r="E121" s="266"/>
      <c r="F121" s="266"/>
      <c r="G121" s="349" t="s">
        <v>275</v>
      </c>
      <c r="H121" s="350"/>
      <c r="I121" s="308"/>
      <c r="J121" s="351" t="s">
        <v>276</v>
      </c>
      <c r="K121" s="308"/>
      <c r="L121" s="309"/>
      <c r="M121" s="309"/>
      <c r="N121" s="309"/>
      <c r="O121" s="308"/>
      <c r="P121" s="310"/>
      <c r="Q121" s="308"/>
      <c r="R121" s="346"/>
      <c r="S121" s="346"/>
      <c r="AG121" s="38"/>
      <c r="AH121" s="38"/>
      <c r="AI121" s="38"/>
      <c r="AJ121" s="38"/>
      <c r="AK121" s="38"/>
      <c r="AL121" s="38"/>
      <c r="AM121" s="38"/>
      <c r="AN121" s="38"/>
      <c r="AO121" s="38"/>
      <c r="AP121" s="38"/>
      <c r="AQ121" s="38"/>
      <c r="AR121" s="38"/>
      <c r="AS121" s="38"/>
      <c r="AT121" s="38"/>
    </row>
    <row r="122">
      <c r="A122" s="87"/>
      <c r="B122" s="87"/>
      <c r="C122" s="87"/>
      <c r="E122" s="266"/>
      <c r="F122" s="266"/>
      <c r="G122" s="352" t="s">
        <v>277</v>
      </c>
      <c r="H122" s="353" t="s">
        <v>33</v>
      </c>
      <c r="I122" s="354"/>
      <c r="J122" s="355"/>
      <c r="K122" s="354"/>
      <c r="L122" s="356"/>
      <c r="M122" s="356"/>
      <c r="N122" s="356"/>
      <c r="O122" s="354"/>
      <c r="P122" s="357"/>
      <c r="Q122" s="354"/>
      <c r="R122" s="346"/>
      <c r="S122" s="346"/>
      <c r="AG122" s="38"/>
      <c r="AH122" s="38"/>
      <c r="AI122" s="38"/>
      <c r="AJ122" s="38"/>
      <c r="AK122" s="38"/>
      <c r="AL122" s="38"/>
      <c r="AM122" s="38"/>
      <c r="AN122" s="38"/>
      <c r="AO122" s="38"/>
      <c r="AP122" s="38"/>
      <c r="AQ122" s="38"/>
      <c r="AR122" s="38"/>
      <c r="AS122" s="38"/>
      <c r="AT122" s="38"/>
    </row>
    <row r="123">
      <c r="A123" s="87"/>
      <c r="B123" s="87"/>
      <c r="C123" s="87"/>
      <c r="E123" s="266"/>
      <c r="F123" s="266"/>
      <c r="G123" s="358" t="s">
        <v>278</v>
      </c>
      <c r="H123" s="359" t="s">
        <v>279</v>
      </c>
      <c r="I123" s="360"/>
      <c r="J123" s="361">
        <f>SHARDING(H122)</f>
        <v>8</v>
      </c>
      <c r="K123" s="360"/>
      <c r="L123" s="362"/>
      <c r="M123" s="362"/>
      <c r="N123" s="362"/>
      <c r="O123" s="360"/>
      <c r="P123" s="363"/>
      <c r="Q123" s="360"/>
      <c r="R123" s="346"/>
      <c r="S123" s="346"/>
      <c r="AG123" s="38"/>
      <c r="AH123" s="38"/>
      <c r="AI123" s="38"/>
      <c r="AJ123" s="38"/>
      <c r="AK123" s="38"/>
      <c r="AL123" s="38"/>
      <c r="AM123" s="38"/>
      <c r="AN123" s="38"/>
      <c r="AO123" s="38"/>
      <c r="AP123" s="38"/>
      <c r="AQ123" s="38"/>
      <c r="AR123" s="38"/>
      <c r="AS123" s="38"/>
      <c r="AT123" s="38"/>
    </row>
    <row r="124">
      <c r="A124" s="87"/>
      <c r="B124" s="87"/>
      <c r="C124" s="87"/>
      <c r="E124" s="266"/>
      <c r="F124" s="266"/>
      <c r="G124" s="266"/>
      <c r="H124" s="364" t="s">
        <v>265</v>
      </c>
      <c r="I124" s="354"/>
      <c r="J124" s="365">
        <f>P97 * (J123-1)</f>
        <v>49</v>
      </c>
      <c r="K124" s="354"/>
      <c r="L124" s="356"/>
      <c r="M124" s="356"/>
      <c r="N124" s="356"/>
      <c r="O124" s="354"/>
      <c r="P124" s="357"/>
      <c r="Q124" s="354"/>
      <c r="R124" s="346"/>
      <c r="S124" s="346"/>
      <c r="AG124" s="38"/>
      <c r="AH124" s="38"/>
      <c r="AI124" s="38"/>
      <c r="AJ124" s="38"/>
      <c r="AK124" s="38"/>
      <c r="AL124" s="38"/>
      <c r="AM124" s="38"/>
      <c r="AN124" s="38"/>
      <c r="AO124" s="38"/>
      <c r="AP124" s="38"/>
      <c r="AQ124" s="38"/>
      <c r="AR124" s="38"/>
      <c r="AS124" s="38"/>
      <c r="AT124" s="38"/>
    </row>
    <row r="125">
      <c r="A125" s="87"/>
      <c r="B125" s="87"/>
      <c r="C125" s="87"/>
      <c r="E125" s="266"/>
      <c r="F125" s="266"/>
      <c r="G125" s="266"/>
      <c r="H125" s="366" t="s">
        <v>266</v>
      </c>
      <c r="I125" s="360"/>
      <c r="J125" s="367">
        <f>J124*J123</f>
        <v>392</v>
      </c>
      <c r="K125" s="360"/>
      <c r="L125" s="362"/>
      <c r="M125" s="362"/>
      <c r="N125" s="362"/>
      <c r="O125" s="360"/>
      <c r="P125" s="363"/>
      <c r="Q125" s="360"/>
      <c r="R125" s="346"/>
      <c r="S125" s="346"/>
      <c r="AG125" s="38"/>
      <c r="AH125" s="38"/>
      <c r="AI125" s="38"/>
      <c r="AJ125" s="38"/>
      <c r="AK125" s="38"/>
      <c r="AL125" s="38"/>
      <c r="AM125" s="38"/>
      <c r="AN125" s="38"/>
      <c r="AO125" s="38"/>
      <c r="AP125" s="38"/>
      <c r="AQ125" s="38"/>
      <c r="AR125" s="38"/>
      <c r="AS125" s="38"/>
      <c r="AT125" s="38"/>
    </row>
    <row r="126">
      <c r="A126" s="87"/>
      <c r="B126" s="87"/>
      <c r="C126" s="87"/>
      <c r="E126" s="266"/>
      <c r="F126" s="266"/>
      <c r="G126" s="277"/>
      <c r="H126" s="364" t="s">
        <v>269</v>
      </c>
      <c r="I126" s="354"/>
      <c r="J126" s="368">
        <f>ALL_GATHER_CORE2CORE_TIME_MS(J125)</f>
        <v>0.3190104167</v>
      </c>
      <c r="K126" s="354"/>
      <c r="L126" s="356"/>
      <c r="M126" s="356"/>
      <c r="N126" s="356"/>
      <c r="O126" s="354"/>
      <c r="P126" s="357"/>
      <c r="Q126" s="354"/>
      <c r="R126" s="346"/>
      <c r="S126" s="346"/>
      <c r="AG126" s="38"/>
      <c r="AH126" s="38"/>
      <c r="AI126" s="38"/>
      <c r="AJ126" s="38"/>
      <c r="AK126" s="38"/>
      <c r="AL126" s="38"/>
      <c r="AM126" s="38"/>
      <c r="AN126" s="38"/>
      <c r="AO126" s="38"/>
      <c r="AP126" s="38"/>
      <c r="AQ126" s="38"/>
      <c r="AR126" s="38"/>
      <c r="AS126" s="38"/>
      <c r="AT126" s="38"/>
    </row>
    <row r="127">
      <c r="A127" s="87"/>
      <c r="B127" s="87"/>
      <c r="C127" s="87"/>
      <c r="E127" s="266"/>
      <c r="F127" s="266"/>
      <c r="G127" s="320"/>
      <c r="H127" s="348"/>
      <c r="I127" s="172"/>
      <c r="J127" s="343"/>
      <c r="K127" s="338"/>
      <c r="L127" s="339"/>
      <c r="M127" s="339"/>
      <c r="N127" s="339"/>
      <c r="O127" s="338"/>
      <c r="P127" s="340"/>
      <c r="Q127" s="338"/>
      <c r="R127" s="346"/>
      <c r="S127" s="346"/>
      <c r="AG127" s="38"/>
      <c r="AH127" s="38"/>
      <c r="AI127" s="38"/>
      <c r="AJ127" s="38"/>
      <c r="AK127" s="38"/>
      <c r="AL127" s="38"/>
      <c r="AM127" s="38"/>
      <c r="AN127" s="38"/>
      <c r="AO127" s="38"/>
      <c r="AP127" s="38"/>
      <c r="AQ127" s="38"/>
      <c r="AR127" s="38"/>
      <c r="AS127" s="38"/>
      <c r="AT127" s="38"/>
    </row>
    <row r="128">
      <c r="A128" s="87"/>
      <c r="B128" s="87"/>
      <c r="C128" s="87"/>
      <c r="E128" s="266"/>
      <c r="F128" s="266"/>
      <c r="G128" s="320"/>
      <c r="H128" s="348"/>
      <c r="I128" s="172"/>
      <c r="J128" s="343"/>
      <c r="K128" s="338"/>
      <c r="L128" s="339"/>
      <c r="M128" s="339"/>
      <c r="N128" s="339"/>
      <c r="O128" s="338"/>
      <c r="P128" s="340"/>
      <c r="Q128" s="338"/>
      <c r="R128" s="346"/>
      <c r="S128" s="346"/>
      <c r="AG128" s="38"/>
      <c r="AH128" s="38"/>
      <c r="AI128" s="38"/>
      <c r="AJ128" s="38"/>
      <c r="AK128" s="38"/>
      <c r="AL128" s="38"/>
      <c r="AM128" s="38"/>
      <c r="AN128" s="38"/>
      <c r="AO128" s="38"/>
      <c r="AP128" s="38"/>
      <c r="AQ128" s="38"/>
      <c r="AR128" s="38"/>
      <c r="AS128" s="38"/>
      <c r="AT128" s="38"/>
    </row>
    <row r="129">
      <c r="A129" s="87"/>
      <c r="B129" s="87"/>
      <c r="C129" s="87"/>
      <c r="E129" s="266"/>
      <c r="F129" s="266"/>
      <c r="G129" s="320"/>
      <c r="H129" s="348"/>
      <c r="I129" s="172"/>
      <c r="J129" s="343"/>
      <c r="K129" s="338"/>
      <c r="L129" s="339"/>
      <c r="M129" s="339"/>
      <c r="N129" s="339"/>
      <c r="O129" s="338"/>
      <c r="P129" s="340"/>
      <c r="Q129" s="338"/>
      <c r="R129" s="346"/>
      <c r="S129" s="346"/>
      <c r="AG129" s="38"/>
      <c r="AH129" s="38"/>
      <c r="AI129" s="38"/>
      <c r="AJ129" s="38"/>
      <c r="AK129" s="38"/>
      <c r="AL129" s="38"/>
      <c r="AM129" s="38"/>
      <c r="AN129" s="38"/>
      <c r="AO129" s="38"/>
      <c r="AP129" s="38"/>
      <c r="AQ129" s="38"/>
      <c r="AR129" s="38"/>
      <c r="AS129" s="38"/>
      <c r="AT129" s="38"/>
    </row>
    <row r="130">
      <c r="A130" s="87"/>
      <c r="B130" s="87"/>
      <c r="C130" s="87"/>
      <c r="E130" s="266"/>
      <c r="F130" s="266"/>
      <c r="G130" s="369" t="s">
        <v>280</v>
      </c>
      <c r="H130" s="370" t="s">
        <v>281</v>
      </c>
      <c r="I130" s="371"/>
      <c r="J130" s="371"/>
      <c r="K130" s="308"/>
      <c r="L130" s="309"/>
      <c r="M130" s="309"/>
      <c r="N130" s="309"/>
      <c r="O130" s="308"/>
      <c r="P130" s="310"/>
      <c r="Q130" s="308"/>
      <c r="R130" s="346"/>
      <c r="S130" s="346"/>
      <c r="AG130" s="38"/>
      <c r="AH130" s="38"/>
      <c r="AI130" s="38"/>
      <c r="AJ130" s="38"/>
      <c r="AK130" s="38"/>
      <c r="AL130" s="38"/>
      <c r="AM130" s="38"/>
      <c r="AN130" s="38"/>
      <c r="AO130" s="38"/>
      <c r="AP130" s="38"/>
      <c r="AQ130" s="38"/>
      <c r="AR130" s="38"/>
      <c r="AS130" s="38"/>
      <c r="AT130" s="38"/>
    </row>
    <row r="131">
      <c r="A131" s="87"/>
      <c r="B131" s="87"/>
      <c r="C131" s="87"/>
      <c r="E131" s="266"/>
      <c r="F131" s="266"/>
      <c r="G131" s="372" t="s">
        <v>282</v>
      </c>
      <c r="H131" s="373">
        <f>IFS(H130=G99,H105,
H130=G107,H119 ,
H130=G121,J126,
TRUE,0)</f>
        <v>0</v>
      </c>
      <c r="I131" s="374"/>
      <c r="J131" s="374"/>
      <c r="K131" s="374"/>
      <c r="L131" s="375"/>
      <c r="M131" s="375"/>
      <c r="N131" s="375"/>
      <c r="O131" s="376"/>
      <c r="P131" s="377"/>
      <c r="Q131" s="376"/>
      <c r="AG131" s="38"/>
      <c r="AH131" s="38"/>
      <c r="AI131" s="38"/>
      <c r="AJ131" s="38"/>
      <c r="AK131" s="38"/>
      <c r="AL131" s="38"/>
      <c r="AM131" s="38"/>
      <c r="AN131" s="38"/>
      <c r="AO131" s="38"/>
      <c r="AP131" s="38"/>
      <c r="AQ131" s="38"/>
      <c r="AR131" s="38"/>
      <c r="AS131" s="38"/>
      <c r="AT131" s="38"/>
    </row>
    <row r="132">
      <c r="A132" s="87"/>
      <c r="B132" s="87"/>
      <c r="C132" s="87"/>
      <c r="E132" s="266"/>
      <c r="F132" s="266"/>
      <c r="G132" s="378" t="s">
        <v>283</v>
      </c>
      <c r="H132" s="379">
        <f>IFS(PARAMS("topo")="2x2x2", (2+2+2)/2,
PARAMS("topo")="2x2", (2+2)/2,
TRUE, NA())</f>
        <v>2</v>
      </c>
      <c r="I132" s="380"/>
      <c r="J132" s="380"/>
      <c r="K132" s="380"/>
      <c r="L132" s="381"/>
      <c r="M132" s="381"/>
      <c r="N132" s="381"/>
      <c r="O132" s="382"/>
      <c r="P132" s="383"/>
      <c r="Q132" s="382"/>
      <c r="AG132" s="38"/>
      <c r="AH132" s="38"/>
      <c r="AI132" s="38"/>
      <c r="AJ132" s="38"/>
      <c r="AK132" s="38"/>
      <c r="AL132" s="38"/>
      <c r="AM132" s="38"/>
      <c r="AN132" s="38"/>
      <c r="AO132" s="38"/>
      <c r="AP132" s="38"/>
      <c r="AQ132" s="38"/>
      <c r="AR132" s="38"/>
      <c r="AS132" s="38"/>
      <c r="AT132" s="38"/>
    </row>
    <row r="133">
      <c r="A133" s="87"/>
      <c r="B133" s="87"/>
      <c r="C133" s="87"/>
      <c r="E133" s="266"/>
      <c r="F133" s="277"/>
      <c r="G133" s="372" t="s">
        <v>284</v>
      </c>
      <c r="H133" s="373">
        <f>IF(H130="No Collectives", 0, H132 * HW_SPEC("Chip-to-Chip ICI Latency (ms)"))</f>
        <v>0</v>
      </c>
      <c r="I133" s="374"/>
      <c r="J133" s="374"/>
      <c r="K133" s="374"/>
      <c r="L133" s="375"/>
      <c r="M133" s="375"/>
      <c r="N133" s="375"/>
      <c r="O133" s="376"/>
      <c r="P133" s="377"/>
      <c r="Q133" s="376"/>
      <c r="AG133" s="38"/>
      <c r="AH133" s="38"/>
      <c r="AI133" s="38"/>
      <c r="AJ133" s="38"/>
      <c r="AK133" s="38"/>
      <c r="AL133" s="38"/>
      <c r="AM133" s="38"/>
      <c r="AN133" s="38"/>
      <c r="AO133" s="38"/>
      <c r="AP133" s="38"/>
      <c r="AQ133" s="38"/>
      <c r="AR133" s="38"/>
      <c r="AS133" s="38"/>
      <c r="AT133" s="38"/>
    </row>
    <row r="134">
      <c r="A134" s="87"/>
      <c r="B134" s="87"/>
      <c r="C134" s="87"/>
      <c r="E134" s="266"/>
      <c r="F134" s="384" t="s">
        <v>285</v>
      </c>
      <c r="G134" s="385" t="s">
        <v>286</v>
      </c>
      <c r="H134" s="381" t="str">
        <f>VLOOKUP(O82&amp;","&amp;O86,$T$3:$W$12,4, FALSE)</f>
        <v>fp8</v>
      </c>
      <c r="I134" s="386"/>
      <c r="J134" s="380"/>
      <c r="K134" s="380"/>
      <c r="L134" s="381"/>
      <c r="M134" s="381"/>
      <c r="N134" s="381"/>
      <c r="O134" s="380"/>
      <c r="P134" s="383"/>
      <c r="Q134" s="172"/>
      <c r="AG134" s="38"/>
      <c r="AH134" s="38"/>
      <c r="AI134" s="38"/>
      <c r="AJ134" s="38"/>
      <c r="AK134" s="38"/>
      <c r="AL134" s="38"/>
      <c r="AM134" s="38"/>
      <c r="AN134" s="38"/>
      <c r="AO134" s="38"/>
      <c r="AP134" s="38"/>
      <c r="AQ134" s="38"/>
      <c r="AR134" s="38"/>
      <c r="AS134" s="38"/>
      <c r="AT134" s="38"/>
    </row>
    <row r="135">
      <c r="A135" s="87"/>
      <c r="B135" s="87"/>
      <c r="C135" s="87"/>
      <c r="E135" s="266"/>
      <c r="F135" s="266"/>
      <c r="G135" s="385" t="s">
        <v>287</v>
      </c>
      <c r="H135" s="387" t="str">
        <f>CALCULATE_FLOPS(J85:M85,J89:M89,L89,1,H134)</f>
        <v>#N/A</v>
      </c>
      <c r="I135" s="386"/>
      <c r="J135" s="380"/>
      <c r="K135" s="380"/>
      <c r="L135" s="381"/>
      <c r="M135" s="381"/>
      <c r="N135" s="381"/>
      <c r="O135" s="380"/>
      <c r="P135" s="383"/>
      <c r="Q135" s="172"/>
      <c r="AG135" s="38"/>
      <c r="AH135" s="38"/>
      <c r="AI135" s="38"/>
      <c r="AJ135" s="38"/>
      <c r="AK135" s="38"/>
      <c r="AL135" s="38"/>
      <c r="AM135" s="38"/>
      <c r="AN135" s="38"/>
      <c r="AO135" s="38"/>
      <c r="AP135" s="38"/>
      <c r="AQ135" s="38"/>
      <c r="AR135" s="38"/>
      <c r="AS135" s="38"/>
      <c r="AT135" s="38"/>
    </row>
    <row r="136">
      <c r="A136" s="87"/>
      <c r="B136" s="87"/>
      <c r="C136" s="87"/>
      <c r="E136" s="266"/>
      <c r="F136" s="266"/>
      <c r="G136" s="385"/>
      <c r="H136" s="387"/>
      <c r="I136" s="386"/>
      <c r="J136" s="380"/>
      <c r="K136" s="380"/>
      <c r="L136" s="381"/>
      <c r="M136" s="381"/>
      <c r="N136" s="381"/>
      <c r="O136" s="380"/>
      <c r="P136" s="383"/>
      <c r="Q136" s="172"/>
      <c r="AG136" s="38"/>
      <c r="AH136" s="38"/>
      <c r="AI136" s="38"/>
      <c r="AJ136" s="38"/>
      <c r="AK136" s="38"/>
      <c r="AL136" s="38"/>
      <c r="AM136" s="38"/>
      <c r="AN136" s="38"/>
      <c r="AO136" s="38"/>
      <c r="AP136" s="38"/>
      <c r="AQ136" s="38"/>
      <c r="AR136" s="38"/>
      <c r="AS136" s="38"/>
      <c r="AT136" s="38"/>
    </row>
    <row r="137">
      <c r="A137" s="87"/>
      <c r="B137" s="87"/>
      <c r="C137" s="87"/>
      <c r="E137" s="266"/>
      <c r="F137" s="277"/>
      <c r="G137" s="388" t="s">
        <v>288</v>
      </c>
      <c r="H137" s="389" t="str">
        <f>COMPUTE_TIME_MS(H135, H134)</f>
        <v>#N/A</v>
      </c>
      <c r="I137" s="390"/>
      <c r="J137" s="391"/>
      <c r="K137" s="391"/>
      <c r="L137" s="392"/>
      <c r="M137" s="392"/>
      <c r="N137" s="392"/>
      <c r="O137" s="391"/>
      <c r="P137" s="393"/>
      <c r="Q137" s="172"/>
      <c r="AG137" s="38"/>
      <c r="AH137" s="38"/>
      <c r="AI137" s="38"/>
      <c r="AJ137" s="38"/>
      <c r="AK137" s="38"/>
      <c r="AL137" s="38"/>
      <c r="AM137" s="38"/>
      <c r="AN137" s="38"/>
      <c r="AO137" s="38"/>
      <c r="AP137" s="38"/>
      <c r="AQ137" s="38"/>
      <c r="AR137" s="38"/>
      <c r="AS137" s="38"/>
      <c r="AT137" s="38"/>
    </row>
    <row r="138">
      <c r="A138" s="87"/>
      <c r="B138" s="87"/>
      <c r="C138" s="87"/>
      <c r="E138" s="266"/>
      <c r="F138" s="384" t="s">
        <v>289</v>
      </c>
      <c r="G138" s="381" t="s">
        <v>290</v>
      </c>
      <c r="H138" s="394">
        <f>IF(Q82,0,P85)+IF(Q86,0,P89)+IF(Q90,0,P93)</f>
        <v>20.5</v>
      </c>
      <c r="I138" s="380"/>
      <c r="J138" s="380"/>
      <c r="K138" s="380"/>
      <c r="L138" s="381"/>
      <c r="M138" s="381"/>
      <c r="N138" s="381"/>
      <c r="O138" s="380"/>
      <c r="P138" s="383"/>
      <c r="Q138" s="172"/>
      <c r="AG138" s="38"/>
      <c r="AH138" s="38"/>
      <c r="AI138" s="38"/>
      <c r="AJ138" s="38"/>
      <c r="AK138" s="38"/>
      <c r="AL138" s="38"/>
      <c r="AM138" s="38"/>
      <c r="AN138" s="38"/>
      <c r="AO138" s="38"/>
      <c r="AP138" s="38"/>
      <c r="AQ138" s="38"/>
      <c r="AR138" s="38"/>
      <c r="AS138" s="38"/>
      <c r="AT138" s="38"/>
    </row>
    <row r="139">
      <c r="A139" s="87"/>
      <c r="B139" s="87"/>
      <c r="C139" s="87"/>
      <c r="E139" s="277"/>
      <c r="F139" s="277"/>
      <c r="G139" s="395" t="s">
        <v>291</v>
      </c>
      <c r="H139" s="396">
        <f>HBM_TIME_MS(H138)</f>
        <v>0.006841945062</v>
      </c>
      <c r="I139" s="391"/>
      <c r="J139" s="391"/>
      <c r="K139" s="391"/>
      <c r="L139" s="392"/>
      <c r="M139" s="392"/>
      <c r="N139" s="392"/>
      <c r="O139" s="391"/>
      <c r="P139" s="393"/>
      <c r="Q139" s="172"/>
      <c r="AH139" s="397"/>
      <c r="AI139" s="397"/>
      <c r="AJ139" s="397"/>
      <c r="AK139" s="38"/>
      <c r="AL139" s="38"/>
      <c r="AM139" s="38"/>
      <c r="AN139" s="38"/>
      <c r="AO139" s="38"/>
      <c r="AP139" s="38"/>
      <c r="AQ139" s="38"/>
      <c r="AR139" s="38"/>
      <c r="AS139" s="38"/>
      <c r="AT139" s="38"/>
    </row>
    <row r="140">
      <c r="E140" s="258" t="s">
        <v>292</v>
      </c>
      <c r="F140" s="282" t="s">
        <v>249</v>
      </c>
      <c r="G140" s="260"/>
      <c r="H140" s="290" t="s">
        <v>238</v>
      </c>
      <c r="I140" s="290" t="s">
        <v>239</v>
      </c>
      <c r="J140" s="290"/>
      <c r="K140" s="195" t="s">
        <v>40</v>
      </c>
      <c r="L140" s="195" t="s">
        <v>38</v>
      </c>
      <c r="M140" s="398" t="s">
        <v>142</v>
      </c>
      <c r="N140" s="290" t="s">
        <v>240</v>
      </c>
      <c r="O140" s="291" t="str">
        <f>EXTRACT_ACTIVATION_DTYPE(PARAMS("attn_proj_dtype"))</f>
        <v>fp8</v>
      </c>
      <c r="P140" s="292"/>
      <c r="Q140" s="291" t="b">
        <v>0</v>
      </c>
      <c r="R140" s="38"/>
      <c r="S140" s="38"/>
      <c r="AH140" s="397"/>
      <c r="AI140" s="397"/>
      <c r="AJ140" s="397"/>
      <c r="AK140" s="38"/>
      <c r="AL140" s="38"/>
      <c r="AM140" s="38"/>
      <c r="AN140" s="38"/>
      <c r="AO140" s="38"/>
      <c r="AP140" s="38"/>
      <c r="AQ140" s="38"/>
      <c r="AR140" s="38"/>
      <c r="AS140" s="38"/>
      <c r="AT140" s="38"/>
    </row>
    <row r="141">
      <c r="E141" s="266"/>
      <c r="F141" s="267"/>
      <c r="G141" s="268"/>
      <c r="H141" s="195" t="s">
        <v>242</v>
      </c>
      <c r="I141" s="290" t="s">
        <v>239</v>
      </c>
      <c r="J141" s="289"/>
      <c r="K141" s="289">
        <f t="shared" ref="K141:M141" si="19">PARAMS(K140)</f>
        <v>8</v>
      </c>
      <c r="L141" s="290">
        <f t="shared" si="19"/>
        <v>1024</v>
      </c>
      <c r="M141" s="290">
        <f t="shared" si="19"/>
        <v>1536</v>
      </c>
      <c r="N141" s="290" t="s">
        <v>240</v>
      </c>
      <c r="O141" s="266"/>
      <c r="P141" s="292">
        <f>SIZEOF_IN_MIB(J141:M141, $O140)</f>
        <v>12</v>
      </c>
      <c r="Q141" s="266"/>
      <c r="R141" s="38"/>
      <c r="S141" s="38"/>
      <c r="AH141" s="397"/>
      <c r="AI141" s="397"/>
      <c r="AJ141" s="397"/>
      <c r="AK141" s="38"/>
      <c r="AL141" s="38"/>
      <c r="AM141" s="38"/>
      <c r="AN141" s="38"/>
      <c r="AO141" s="38"/>
      <c r="AP141" s="38"/>
      <c r="AQ141" s="38"/>
      <c r="AR141" s="38"/>
      <c r="AS141" s="38"/>
      <c r="AT141" s="38"/>
    </row>
    <row r="142">
      <c r="E142" s="266"/>
      <c r="F142" s="267"/>
      <c r="G142" s="268"/>
      <c r="H142" s="289" t="s">
        <v>244</v>
      </c>
      <c r="I142" s="289" t="s">
        <v>239</v>
      </c>
      <c r="J142" s="290"/>
      <c r="K142" s="195"/>
      <c r="L142" s="195" t="s">
        <v>143</v>
      </c>
      <c r="M142" s="289"/>
      <c r="N142" s="289" t="s">
        <v>240</v>
      </c>
      <c r="O142" s="266"/>
      <c r="P142" s="292"/>
      <c r="Q142" s="266"/>
      <c r="R142" s="38"/>
      <c r="S142" s="38"/>
      <c r="AH142" s="397"/>
      <c r="AI142" s="397"/>
      <c r="AJ142" s="397"/>
      <c r="AK142" s="38"/>
      <c r="AL142" s="38"/>
      <c r="AM142" s="38"/>
      <c r="AN142" s="38"/>
      <c r="AO142" s="38"/>
      <c r="AP142" s="38"/>
      <c r="AQ142" s="38"/>
      <c r="AR142" s="38"/>
      <c r="AS142" s="38"/>
      <c r="AT142" s="38"/>
    </row>
    <row r="143">
      <c r="E143" s="266"/>
      <c r="F143" s="278"/>
      <c r="G143" s="279"/>
      <c r="H143" s="195" t="s">
        <v>246</v>
      </c>
      <c r="I143" s="289" t="s">
        <v>239</v>
      </c>
      <c r="J143" s="290"/>
      <c r="K143" s="289">
        <f t="shared" ref="K143:M143" si="20">K141/SHARDING(K142)</f>
        <v>8</v>
      </c>
      <c r="L143" s="289">
        <f t="shared" si="20"/>
        <v>128</v>
      </c>
      <c r="M143" s="289">
        <f t="shared" si="20"/>
        <v>1536</v>
      </c>
      <c r="N143" s="289" t="s">
        <v>240</v>
      </c>
      <c r="O143" s="277"/>
      <c r="P143" s="292">
        <f>SIZEOF_IN_MIB(J143:M143, $O140)</f>
        <v>1.5</v>
      </c>
      <c r="Q143" s="277"/>
      <c r="R143" s="38"/>
      <c r="S143" s="38"/>
      <c r="AK143" s="38"/>
      <c r="AL143" s="38"/>
      <c r="AM143" s="38"/>
      <c r="AN143" s="38"/>
      <c r="AO143" s="38"/>
      <c r="AP143" s="38"/>
      <c r="AQ143" s="38"/>
      <c r="AR143" s="38"/>
      <c r="AS143" s="38"/>
      <c r="AT143" s="38"/>
    </row>
    <row r="144">
      <c r="E144" s="266"/>
      <c r="F144" s="259" t="s">
        <v>253</v>
      </c>
      <c r="G144" s="260"/>
      <c r="H144" s="289" t="s">
        <v>238</v>
      </c>
      <c r="I144" s="289" t="s">
        <v>239</v>
      </c>
      <c r="J144" s="290"/>
      <c r="K144" s="398" t="s">
        <v>142</v>
      </c>
      <c r="L144" s="195" t="s">
        <v>154</v>
      </c>
      <c r="M144" s="195" t="s">
        <v>156</v>
      </c>
      <c r="N144" s="289" t="s">
        <v>240</v>
      </c>
      <c r="O144" s="291" t="str">
        <f>EXTRACT_WEIGHT_DTYPE(PARAMS("attn_proj_dtype"))</f>
        <v>fp8</v>
      </c>
      <c r="P144" s="292"/>
      <c r="Q144" s="291" t="b">
        <v>0</v>
      </c>
      <c r="R144" s="38"/>
      <c r="S144" s="38"/>
      <c r="AK144" s="38"/>
      <c r="AL144" s="38"/>
      <c r="AM144" s="38"/>
      <c r="AN144" s="38"/>
      <c r="AO144" s="38"/>
      <c r="AP144" s="38"/>
      <c r="AQ144" s="38"/>
      <c r="AR144" s="38"/>
      <c r="AS144" s="38"/>
      <c r="AT144" s="38"/>
    </row>
    <row r="145">
      <c r="E145" s="266"/>
      <c r="F145" s="267"/>
      <c r="G145" s="268"/>
      <c r="H145" s="195" t="s">
        <v>242</v>
      </c>
      <c r="I145" s="289" t="s">
        <v>239</v>
      </c>
      <c r="J145" s="290"/>
      <c r="K145" s="289">
        <f t="shared" ref="K145:M145" si="21">PARAMS(K144)</f>
        <v>1536</v>
      </c>
      <c r="L145" s="289">
        <f t="shared" si="21"/>
        <v>128</v>
      </c>
      <c r="M145" s="289">
        <f t="shared" si="21"/>
        <v>192</v>
      </c>
      <c r="N145" s="289" t="s">
        <v>240</v>
      </c>
      <c r="O145" s="266"/>
      <c r="P145" s="292">
        <f>SIZEOF_IN_MIB(J145:M145, $O144)</f>
        <v>36</v>
      </c>
      <c r="Q145" s="266"/>
      <c r="R145" s="38"/>
      <c r="S145" s="38"/>
      <c r="AK145" s="38"/>
      <c r="AL145" s="38"/>
      <c r="AM145" s="38"/>
      <c r="AN145" s="38"/>
      <c r="AO145" s="38"/>
      <c r="AP145" s="38"/>
      <c r="AQ145" s="38"/>
      <c r="AR145" s="38"/>
      <c r="AS145" s="38"/>
      <c r="AT145" s="38"/>
    </row>
    <row r="146">
      <c r="E146" s="266"/>
      <c r="F146" s="267"/>
      <c r="G146" s="268"/>
      <c r="H146" s="289" t="s">
        <v>244</v>
      </c>
      <c r="I146" s="289" t="s">
        <v>239</v>
      </c>
      <c r="J146" s="290"/>
      <c r="K146" s="290"/>
      <c r="L146" s="289"/>
      <c r="M146" s="289"/>
      <c r="N146" s="289" t="s">
        <v>240</v>
      </c>
      <c r="O146" s="266"/>
      <c r="P146" s="292"/>
      <c r="Q146" s="266"/>
      <c r="R146" s="38"/>
      <c r="S146" s="38"/>
      <c r="AK146" s="38"/>
      <c r="AL146" s="38"/>
      <c r="AM146" s="38"/>
      <c r="AN146" s="38"/>
      <c r="AO146" s="38"/>
      <c r="AP146" s="38"/>
      <c r="AQ146" s="38"/>
      <c r="AR146" s="38"/>
      <c r="AS146" s="38"/>
      <c r="AT146" s="38"/>
    </row>
    <row r="147">
      <c r="E147" s="266"/>
      <c r="F147" s="278"/>
      <c r="G147" s="279"/>
      <c r="H147" s="274" t="s">
        <v>246</v>
      </c>
      <c r="I147" s="274" t="s">
        <v>239</v>
      </c>
      <c r="J147" s="261"/>
      <c r="K147" s="274">
        <f t="shared" ref="K147:M147" si="22">K145/SHARDING(K146)</f>
        <v>1536</v>
      </c>
      <c r="L147" s="274">
        <f t="shared" si="22"/>
        <v>128</v>
      </c>
      <c r="M147" s="274">
        <f t="shared" si="22"/>
        <v>192</v>
      </c>
      <c r="N147" s="274" t="s">
        <v>240</v>
      </c>
      <c r="O147" s="241"/>
      <c r="P147" s="276">
        <f>SIZEOF_IN_MIB(J147:M147, $O144)</f>
        <v>36</v>
      </c>
      <c r="Q147" s="241"/>
      <c r="R147" s="38"/>
      <c r="S147" s="38"/>
      <c r="AK147" s="38"/>
      <c r="AL147" s="38"/>
      <c r="AM147" s="38"/>
      <c r="AN147" s="38"/>
      <c r="AO147" s="38"/>
      <c r="AP147" s="38"/>
      <c r="AQ147" s="38"/>
      <c r="AR147" s="38"/>
      <c r="AS147" s="38"/>
      <c r="AT147" s="38"/>
    </row>
    <row r="148">
      <c r="E148" s="266"/>
      <c r="F148" s="259" t="s">
        <v>257</v>
      </c>
      <c r="G148" s="260"/>
      <c r="H148" s="271" t="s">
        <v>238</v>
      </c>
      <c r="I148" s="271" t="s">
        <v>239</v>
      </c>
      <c r="J148" s="269" t="s">
        <v>40</v>
      </c>
      <c r="K148" s="269" t="s">
        <v>38</v>
      </c>
      <c r="L148" s="269" t="s">
        <v>154</v>
      </c>
      <c r="M148" s="269" t="s">
        <v>156</v>
      </c>
      <c r="N148" s="271" t="s">
        <v>240</v>
      </c>
      <c r="O148" s="399" t="s">
        <v>82</v>
      </c>
      <c r="P148" s="273"/>
      <c r="Q148" s="399" t="b">
        <v>0</v>
      </c>
      <c r="R148" s="38"/>
      <c r="S148" s="38"/>
      <c r="AK148" s="38"/>
      <c r="AL148" s="38"/>
      <c r="AM148" s="38"/>
      <c r="AN148" s="38"/>
      <c r="AO148" s="38"/>
      <c r="AP148" s="38"/>
      <c r="AQ148" s="38"/>
      <c r="AR148" s="38"/>
      <c r="AS148" s="38"/>
      <c r="AT148" s="38"/>
    </row>
    <row r="149">
      <c r="E149" s="266"/>
      <c r="F149" s="267"/>
      <c r="G149" s="268"/>
      <c r="H149" s="262" t="s">
        <v>242</v>
      </c>
      <c r="I149" s="274" t="s">
        <v>239</v>
      </c>
      <c r="J149" s="274">
        <f t="shared" ref="J149:M149" si="23">PARAMS(J148)</f>
        <v>8</v>
      </c>
      <c r="K149" s="274">
        <f t="shared" si="23"/>
        <v>1024</v>
      </c>
      <c r="L149" s="274">
        <f t="shared" si="23"/>
        <v>128</v>
      </c>
      <c r="M149" s="274">
        <f t="shared" si="23"/>
        <v>192</v>
      </c>
      <c r="N149" s="274" t="s">
        <v>240</v>
      </c>
      <c r="O149" s="275"/>
      <c r="P149" s="276">
        <f>SIZEOF_IN_MIB(J149:M149, $O148)</f>
        <v>384</v>
      </c>
      <c r="Q149" s="275"/>
      <c r="R149" s="38"/>
      <c r="S149" s="38"/>
      <c r="AK149" s="38"/>
      <c r="AL149" s="38"/>
      <c r="AM149" s="38"/>
      <c r="AN149" s="38"/>
      <c r="AO149" s="38"/>
      <c r="AP149" s="38"/>
      <c r="AQ149" s="38"/>
      <c r="AR149" s="38"/>
      <c r="AS149" s="38"/>
      <c r="AT149" s="38"/>
    </row>
    <row r="150">
      <c r="E150" s="266"/>
      <c r="F150" s="267"/>
      <c r="G150" s="268"/>
      <c r="H150" s="271" t="s">
        <v>244</v>
      </c>
      <c r="I150" s="271" t="s">
        <v>239</v>
      </c>
      <c r="J150" s="269"/>
      <c r="K150" s="269" t="s">
        <v>143</v>
      </c>
      <c r="L150" s="269"/>
      <c r="M150" s="271"/>
      <c r="N150" s="271" t="s">
        <v>240</v>
      </c>
      <c r="O150" s="272"/>
      <c r="P150" s="273"/>
      <c r="Q150" s="272"/>
      <c r="R150" s="38"/>
      <c r="S150" s="38"/>
      <c r="AK150" s="38"/>
      <c r="AL150" s="38"/>
      <c r="AM150" s="38"/>
      <c r="AN150" s="38"/>
      <c r="AO150" s="38"/>
      <c r="AP150" s="38"/>
      <c r="AQ150" s="38"/>
      <c r="AR150" s="38"/>
      <c r="AS150" s="38"/>
      <c r="AT150" s="38"/>
    </row>
    <row r="151">
      <c r="E151" s="266"/>
      <c r="F151" s="278"/>
      <c r="G151" s="279"/>
      <c r="H151" s="274" t="s">
        <v>246</v>
      </c>
      <c r="I151" s="274" t="s">
        <v>239</v>
      </c>
      <c r="J151" s="274">
        <f t="shared" ref="J151:M151" si="24">J149/SHARDING(J150)</f>
        <v>8</v>
      </c>
      <c r="K151" s="274">
        <f t="shared" si="24"/>
        <v>128</v>
      </c>
      <c r="L151" s="274">
        <f t="shared" si="24"/>
        <v>128</v>
      </c>
      <c r="M151" s="274">
        <f t="shared" si="24"/>
        <v>192</v>
      </c>
      <c r="N151" s="274" t="s">
        <v>240</v>
      </c>
      <c r="O151" s="241"/>
      <c r="P151" s="276">
        <f>SIZEOF_IN_MIB(J151:M151, $O148)</f>
        <v>48</v>
      </c>
      <c r="Q151" s="241"/>
      <c r="R151" s="38"/>
      <c r="S151" s="38"/>
      <c r="AK151" s="38"/>
      <c r="AL151" s="38"/>
      <c r="AM151" s="38"/>
      <c r="AN151" s="38"/>
      <c r="AO151" s="38"/>
      <c r="AP151" s="38"/>
      <c r="AQ151" s="38"/>
      <c r="AR151" s="38"/>
      <c r="AS151" s="38"/>
      <c r="AT151" s="38"/>
    </row>
    <row r="152">
      <c r="E152" s="266"/>
      <c r="F152" s="400" t="s">
        <v>293</v>
      </c>
      <c r="G152" s="349" t="s">
        <v>294</v>
      </c>
      <c r="H152" s="401"/>
      <c r="I152" s="402" t="s">
        <v>295</v>
      </c>
      <c r="J152" s="403"/>
      <c r="K152" s="308"/>
      <c r="L152" s="309"/>
      <c r="M152" s="309"/>
      <c r="N152" s="309"/>
      <c r="O152" s="308"/>
      <c r="P152" s="310"/>
      <c r="Q152" s="308"/>
      <c r="R152" s="38"/>
      <c r="S152" s="38"/>
      <c r="AK152" s="38"/>
      <c r="AL152" s="38"/>
      <c r="AM152" s="38"/>
      <c r="AN152" s="38"/>
      <c r="AO152" s="38"/>
      <c r="AP152" s="38"/>
      <c r="AQ152" s="38"/>
      <c r="AR152" s="38"/>
      <c r="AS152" s="38"/>
      <c r="AT152" s="38"/>
    </row>
    <row r="153">
      <c r="E153" s="266"/>
      <c r="F153" s="266"/>
      <c r="G153" s="358" t="s">
        <v>296</v>
      </c>
      <c r="H153" s="404" t="str">
        <f>K146</f>
        <v/>
      </c>
      <c r="I153" s="405"/>
      <c r="J153" s="317"/>
      <c r="K153" s="330"/>
      <c r="L153" s="331"/>
      <c r="M153" s="331"/>
      <c r="N153" s="331"/>
      <c r="O153" s="330"/>
      <c r="P153" s="406"/>
      <c r="Q153" s="317"/>
      <c r="R153" s="38"/>
      <c r="S153" s="38"/>
      <c r="AK153" s="38"/>
      <c r="AL153" s="38"/>
      <c r="AM153" s="38"/>
      <c r="AN153" s="38"/>
      <c r="AO153" s="38"/>
      <c r="AP153" s="38"/>
      <c r="AQ153" s="38"/>
      <c r="AR153" s="38"/>
      <c r="AS153" s="38"/>
      <c r="AT153" s="38"/>
    </row>
    <row r="154">
      <c r="E154" s="266"/>
      <c r="F154" s="266"/>
      <c r="G154" s="358" t="s">
        <v>297</v>
      </c>
      <c r="H154" s="407" t="s">
        <v>264</v>
      </c>
      <c r="I154" s="408"/>
      <c r="J154" s="409">
        <v>2.0</v>
      </c>
      <c r="K154" s="325"/>
      <c r="L154" s="326"/>
      <c r="M154" s="326"/>
      <c r="N154" s="326"/>
      <c r="O154" s="325"/>
      <c r="P154" s="410"/>
      <c r="Q154" s="313"/>
      <c r="R154" s="38"/>
      <c r="S154" s="38"/>
      <c r="AK154" s="38"/>
      <c r="AL154" s="38"/>
      <c r="AM154" s="38"/>
      <c r="AN154" s="38"/>
      <c r="AO154" s="38"/>
      <c r="AP154" s="38"/>
      <c r="AQ154" s="38"/>
      <c r="AR154" s="38"/>
      <c r="AS154" s="38"/>
      <c r="AT154" s="38"/>
    </row>
    <row r="155">
      <c r="E155" s="266"/>
      <c r="F155" s="266"/>
      <c r="G155" s="266"/>
      <c r="H155" s="411" t="s">
        <v>265</v>
      </c>
      <c r="I155" s="405"/>
      <c r="J155" s="316">
        <f>P151/J154 * (J154-1)</f>
        <v>24</v>
      </c>
      <c r="K155" s="330"/>
      <c r="L155" s="331"/>
      <c r="M155" s="331"/>
      <c r="N155" s="331"/>
      <c r="O155" s="330"/>
      <c r="P155" s="406"/>
      <c r="Q155" s="317"/>
      <c r="R155" s="38"/>
      <c r="S155" s="38"/>
      <c r="AK155" s="38"/>
      <c r="AL155" s="38"/>
      <c r="AM155" s="38"/>
      <c r="AN155" s="38"/>
      <c r="AO155" s="38"/>
      <c r="AP155" s="38"/>
      <c r="AQ155" s="38"/>
      <c r="AR155" s="38"/>
      <c r="AS155" s="38"/>
      <c r="AT155" s="38"/>
    </row>
    <row r="156">
      <c r="E156" s="266"/>
      <c r="F156" s="266"/>
      <c r="G156" s="266"/>
      <c r="H156" s="407" t="s">
        <v>266</v>
      </c>
      <c r="I156" s="408"/>
      <c r="J156" s="321">
        <f>J155*J154</f>
        <v>48</v>
      </c>
      <c r="K156" s="325"/>
      <c r="L156" s="326"/>
      <c r="M156" s="326"/>
      <c r="N156" s="326"/>
      <c r="O156" s="325"/>
      <c r="P156" s="410"/>
      <c r="Q156" s="313"/>
      <c r="R156" s="38"/>
      <c r="S156" s="38"/>
      <c r="AK156" s="38"/>
      <c r="AL156" s="38"/>
      <c r="AM156" s="38"/>
      <c r="AN156" s="38"/>
      <c r="AO156" s="38"/>
      <c r="AP156" s="38"/>
      <c r="AQ156" s="38"/>
      <c r="AR156" s="38"/>
      <c r="AS156" s="38"/>
      <c r="AT156" s="38"/>
    </row>
    <row r="157">
      <c r="E157" s="266"/>
      <c r="F157" s="266"/>
      <c r="G157" s="277"/>
      <c r="H157" s="411" t="s">
        <v>269</v>
      </c>
      <c r="I157" s="405"/>
      <c r="J157" s="412">
        <f>ALL_GATHER_CORE2CORE_TIME_MS(J156)</f>
        <v>0.0390625</v>
      </c>
      <c r="K157" s="330"/>
      <c r="L157" s="331"/>
      <c r="M157" s="331"/>
      <c r="N157" s="331"/>
      <c r="O157" s="330"/>
      <c r="P157" s="406"/>
      <c r="Q157" s="317"/>
      <c r="R157" s="38"/>
      <c r="S157" s="38"/>
      <c r="AK157" s="38"/>
      <c r="AL157" s="38"/>
      <c r="AM157" s="38"/>
      <c r="AN157" s="38"/>
      <c r="AO157" s="38"/>
      <c r="AP157" s="38"/>
      <c r="AQ157" s="38"/>
      <c r="AR157" s="38"/>
      <c r="AS157" s="38"/>
      <c r="AT157" s="38"/>
    </row>
    <row r="158">
      <c r="E158" s="266"/>
      <c r="F158" s="266"/>
      <c r="G158" s="413" t="s">
        <v>298</v>
      </c>
      <c r="H158" s="414">
        <f>J157</f>
        <v>0.0390625</v>
      </c>
      <c r="I158" s="415"/>
      <c r="J158" s="325"/>
      <c r="K158" s="325"/>
      <c r="L158" s="326"/>
      <c r="M158" s="326"/>
      <c r="N158" s="326"/>
      <c r="O158" s="325"/>
      <c r="P158" s="410"/>
      <c r="Q158" s="313"/>
      <c r="R158" s="38"/>
      <c r="S158" s="38"/>
      <c r="AK158" s="38"/>
      <c r="AL158" s="38"/>
      <c r="AM158" s="38"/>
      <c r="AN158" s="38"/>
      <c r="AO158" s="38"/>
      <c r="AP158" s="38"/>
      <c r="AQ158" s="38"/>
      <c r="AR158" s="38"/>
      <c r="AS158" s="38"/>
      <c r="AT158" s="38"/>
    </row>
    <row r="159">
      <c r="E159" s="266"/>
      <c r="F159" s="266"/>
      <c r="G159" s="416"/>
      <c r="H159" s="417"/>
      <c r="I159" s="418"/>
      <c r="J159" s="261"/>
      <c r="K159" s="261"/>
      <c r="L159" s="274"/>
      <c r="M159" s="274"/>
      <c r="N159" s="274"/>
      <c r="O159" s="261"/>
      <c r="P159" s="276"/>
      <c r="Q159" s="222"/>
      <c r="R159" s="38"/>
      <c r="S159" s="38"/>
      <c r="AK159" s="38"/>
      <c r="AL159" s="38"/>
      <c r="AM159" s="38"/>
      <c r="AN159" s="38"/>
      <c r="AO159" s="38"/>
      <c r="AP159" s="38"/>
      <c r="AQ159" s="38"/>
      <c r="AR159" s="38"/>
      <c r="AS159" s="38"/>
      <c r="AT159" s="38"/>
    </row>
    <row r="160">
      <c r="E160" s="266"/>
      <c r="F160" s="266"/>
      <c r="G160" s="369" t="s">
        <v>280</v>
      </c>
      <c r="H160" s="370" t="s">
        <v>281</v>
      </c>
      <c r="I160" s="419"/>
      <c r="J160" s="270"/>
      <c r="K160" s="270"/>
      <c r="L160" s="271"/>
      <c r="M160" s="271"/>
      <c r="N160" s="271"/>
      <c r="O160" s="270"/>
      <c r="P160" s="273"/>
      <c r="Q160" s="305"/>
      <c r="R160" s="38"/>
      <c r="S160" s="38"/>
      <c r="AK160" s="38"/>
      <c r="AL160" s="38"/>
      <c r="AM160" s="38"/>
      <c r="AN160" s="38"/>
      <c r="AO160" s="38"/>
      <c r="AP160" s="38"/>
      <c r="AQ160" s="38"/>
      <c r="AR160" s="38"/>
      <c r="AS160" s="38"/>
      <c r="AT160" s="38"/>
    </row>
    <row r="161">
      <c r="E161" s="266"/>
      <c r="F161" s="277"/>
      <c r="G161" s="372" t="s">
        <v>282</v>
      </c>
      <c r="H161" s="373">
        <f>IF(H160=G152,H158,0)</f>
        <v>0</v>
      </c>
      <c r="I161" s="418"/>
      <c r="J161" s="261"/>
      <c r="K161" s="261"/>
      <c r="L161" s="274"/>
      <c r="M161" s="274"/>
      <c r="N161" s="274"/>
      <c r="O161" s="261"/>
      <c r="P161" s="276"/>
      <c r="Q161" s="222"/>
      <c r="R161" s="38"/>
      <c r="S161" s="38"/>
      <c r="AK161" s="38"/>
      <c r="AL161" s="38"/>
      <c r="AM161" s="38"/>
      <c r="AN161" s="38"/>
      <c r="AO161" s="38"/>
      <c r="AP161" s="38"/>
      <c r="AQ161" s="38"/>
      <c r="AR161" s="38"/>
      <c r="AS161" s="38"/>
      <c r="AT161" s="38"/>
    </row>
    <row r="162">
      <c r="E162" s="266"/>
      <c r="F162" s="384" t="s">
        <v>285</v>
      </c>
      <c r="G162" s="385" t="s">
        <v>286</v>
      </c>
      <c r="H162" s="271" t="str">
        <f>VLOOKUP(O140&amp;","&amp;O144,$T$3:$W$12,4, FALSE)</f>
        <v>fp8</v>
      </c>
      <c r="I162" s="419"/>
      <c r="J162" s="270"/>
      <c r="K162" s="270"/>
      <c r="L162" s="271"/>
      <c r="M162" s="271"/>
      <c r="N162" s="271"/>
      <c r="O162" s="270"/>
      <c r="P162" s="273"/>
      <c r="Q162" s="305"/>
      <c r="R162" s="38"/>
      <c r="S162" s="38"/>
      <c r="AK162" s="38"/>
      <c r="AL162" s="38"/>
      <c r="AM162" s="38"/>
      <c r="AN162" s="38"/>
      <c r="AO162" s="38"/>
      <c r="AP162" s="38"/>
      <c r="AQ162" s="38"/>
      <c r="AR162" s="38"/>
      <c r="AS162" s="38"/>
      <c r="AT162" s="38"/>
    </row>
    <row r="163">
      <c r="E163" s="266"/>
      <c r="F163" s="266"/>
      <c r="G163" s="381" t="s">
        <v>299</v>
      </c>
      <c r="H163" s="420" t="str">
        <f>CALCULATE_FLOPS(K143:M143,K147:M147,K147,1,H162)</f>
        <v>#N/A</v>
      </c>
      <c r="I163" s="418"/>
      <c r="J163" s="261"/>
      <c r="K163" s="261"/>
      <c r="L163" s="274"/>
      <c r="M163" s="274"/>
      <c r="N163" s="274"/>
      <c r="O163" s="261"/>
      <c r="P163" s="276"/>
      <c r="Q163" s="222"/>
      <c r="R163" s="38"/>
      <c r="S163" s="38"/>
      <c r="AK163" s="38"/>
      <c r="AL163" s="38"/>
      <c r="AM163" s="38"/>
      <c r="AN163" s="38"/>
      <c r="AO163" s="38"/>
      <c r="AP163" s="38"/>
      <c r="AQ163" s="38"/>
      <c r="AR163" s="38"/>
      <c r="AS163" s="38"/>
      <c r="AT163" s="38"/>
    </row>
    <row r="164">
      <c r="A164" s="164"/>
      <c r="B164" s="38"/>
      <c r="C164" s="38"/>
      <c r="D164" s="38"/>
      <c r="E164" s="266"/>
      <c r="F164" s="277"/>
      <c r="G164" s="388" t="s">
        <v>288</v>
      </c>
      <c r="H164" s="421" t="str">
        <f>COMPUTE_TIME_MS(H163, H162)</f>
        <v>#N/A</v>
      </c>
      <c r="I164" s="390"/>
      <c r="J164" s="391"/>
      <c r="K164" s="391"/>
      <c r="L164" s="392"/>
      <c r="M164" s="392"/>
      <c r="N164" s="392"/>
      <c r="O164" s="391"/>
      <c r="P164" s="393"/>
      <c r="Q164" s="305"/>
      <c r="R164" s="38"/>
      <c r="S164" s="38"/>
      <c r="AK164" s="38"/>
      <c r="AL164" s="38"/>
      <c r="AM164" s="38"/>
      <c r="AN164" s="38"/>
      <c r="AO164" s="38"/>
      <c r="AP164" s="38"/>
      <c r="AQ164" s="38"/>
      <c r="AR164" s="38"/>
      <c r="AS164" s="38"/>
      <c r="AT164" s="38"/>
    </row>
    <row r="165">
      <c r="A165" s="164"/>
      <c r="B165" s="38"/>
      <c r="C165" s="38"/>
      <c r="D165" s="38"/>
      <c r="E165" s="266"/>
      <c r="F165" s="384" t="s">
        <v>289</v>
      </c>
      <c r="G165" s="381" t="s">
        <v>290</v>
      </c>
      <c r="H165" s="303">
        <f>IF(Q140,0,P143)+IF(Q144,0,P147)+IF(Q148,0,P151)</f>
        <v>85.5</v>
      </c>
      <c r="I165" s="261"/>
      <c r="J165" s="261"/>
      <c r="K165" s="261"/>
      <c r="L165" s="274"/>
      <c r="M165" s="274"/>
      <c r="N165" s="274"/>
      <c r="O165" s="261"/>
      <c r="P165" s="276"/>
      <c r="Q165" s="222"/>
      <c r="R165" s="38"/>
      <c r="S165" s="38"/>
      <c r="AK165" s="38"/>
      <c r="AL165" s="38"/>
      <c r="AM165" s="38"/>
      <c r="AN165" s="38"/>
      <c r="AO165" s="38"/>
      <c r="AP165" s="38"/>
      <c r="AQ165" s="38"/>
      <c r="AR165" s="38"/>
      <c r="AS165" s="38"/>
      <c r="AT165" s="38"/>
    </row>
    <row r="166">
      <c r="A166" s="38"/>
      <c r="B166" s="38"/>
      <c r="C166" s="38"/>
      <c r="D166" s="38"/>
      <c r="E166" s="277"/>
      <c r="F166" s="277"/>
      <c r="G166" s="395" t="s">
        <v>291</v>
      </c>
      <c r="H166" s="422">
        <f>HBM_TIME_MS(H165)</f>
        <v>0.02853591721</v>
      </c>
      <c r="I166" s="391"/>
      <c r="J166" s="391"/>
      <c r="K166" s="391"/>
      <c r="L166" s="392"/>
      <c r="M166" s="392"/>
      <c r="N166" s="392"/>
      <c r="O166" s="391"/>
      <c r="P166" s="393"/>
      <c r="Q166" s="305"/>
      <c r="R166" s="38"/>
      <c r="S166" s="38"/>
      <c r="AK166" s="38"/>
      <c r="AL166" s="38"/>
      <c r="AM166" s="38"/>
      <c r="AN166" s="38"/>
      <c r="AO166" s="38"/>
      <c r="AP166" s="38"/>
      <c r="AQ166" s="38"/>
      <c r="AR166" s="38"/>
      <c r="AS166" s="38"/>
      <c r="AT166" s="38"/>
    </row>
    <row r="167">
      <c r="A167" s="87"/>
      <c r="B167" s="87"/>
      <c r="C167" s="87"/>
      <c r="D167" s="87"/>
      <c r="E167" s="258" t="s">
        <v>300</v>
      </c>
      <c r="F167" s="282" t="s">
        <v>249</v>
      </c>
      <c r="G167" s="260"/>
      <c r="H167" s="290" t="s">
        <v>238</v>
      </c>
      <c r="I167" s="290" t="s">
        <v>239</v>
      </c>
      <c r="J167" s="195" t="s">
        <v>40</v>
      </c>
      <c r="K167" s="195" t="s">
        <v>38</v>
      </c>
      <c r="L167" s="195" t="s">
        <v>154</v>
      </c>
      <c r="M167" s="398" t="s">
        <v>148</v>
      </c>
      <c r="N167" s="290" t="s">
        <v>240</v>
      </c>
      <c r="O167" s="291" t="str">
        <f>EXTRACT_ACTIVATION_DTYPE(PARAMS("attn_proj_dtype"))</f>
        <v>fp8</v>
      </c>
      <c r="P167" s="292"/>
      <c r="Q167" s="291" t="b">
        <v>0</v>
      </c>
      <c r="R167" s="38"/>
      <c r="S167" s="38"/>
      <c r="AK167" s="38"/>
      <c r="AL167" s="38"/>
      <c r="AM167" s="38"/>
      <c r="AN167" s="38"/>
      <c r="AO167" s="38"/>
      <c r="AP167" s="38"/>
      <c r="AQ167" s="38"/>
      <c r="AR167" s="38"/>
      <c r="AS167" s="38"/>
      <c r="AT167" s="38"/>
    </row>
    <row r="168">
      <c r="A168" s="87"/>
      <c r="B168" s="87"/>
      <c r="C168" s="87"/>
      <c r="D168" s="87"/>
      <c r="E168" s="266"/>
      <c r="F168" s="267"/>
      <c r="G168" s="268"/>
      <c r="H168" s="195" t="s">
        <v>242</v>
      </c>
      <c r="I168" s="290" t="s">
        <v>239</v>
      </c>
      <c r="J168" s="289">
        <f t="shared" ref="J168:M168" si="25">PARAMS(J167)</f>
        <v>8</v>
      </c>
      <c r="K168" s="290">
        <f t="shared" si="25"/>
        <v>1024</v>
      </c>
      <c r="L168" s="290">
        <f t="shared" si="25"/>
        <v>128</v>
      </c>
      <c r="M168" s="290">
        <f t="shared" si="25"/>
        <v>128</v>
      </c>
      <c r="N168" s="290" t="s">
        <v>240</v>
      </c>
      <c r="O168" s="266"/>
      <c r="P168" s="292">
        <f>SIZEOF_IN_MIB(J168:M168, $O167)</f>
        <v>128</v>
      </c>
      <c r="Q168" s="266"/>
      <c r="R168" s="38"/>
      <c r="S168" s="38"/>
      <c r="AK168" s="38"/>
      <c r="AL168" s="38"/>
      <c r="AM168" s="38"/>
      <c r="AN168" s="38"/>
      <c r="AO168" s="38"/>
      <c r="AP168" s="38"/>
      <c r="AQ168" s="38"/>
      <c r="AR168" s="38"/>
      <c r="AS168" s="38"/>
      <c r="AT168" s="38"/>
    </row>
    <row r="169">
      <c r="A169" s="87"/>
      <c r="B169" s="87"/>
      <c r="C169" s="87"/>
      <c r="D169" s="87"/>
      <c r="E169" s="266"/>
      <c r="F169" s="267"/>
      <c r="G169" s="268"/>
      <c r="H169" s="289" t="s">
        <v>244</v>
      </c>
      <c r="I169" s="289" t="s">
        <v>239</v>
      </c>
      <c r="J169" s="195"/>
      <c r="K169" s="195" t="s">
        <v>143</v>
      </c>
      <c r="L169" s="195"/>
      <c r="M169" s="289"/>
      <c r="N169" s="289" t="s">
        <v>240</v>
      </c>
      <c r="O169" s="266"/>
      <c r="P169" s="292"/>
      <c r="Q169" s="266"/>
      <c r="R169" s="38"/>
      <c r="S169" s="38"/>
      <c r="AG169" s="38"/>
      <c r="AH169" s="38"/>
      <c r="AI169" s="38"/>
      <c r="AJ169" s="38"/>
      <c r="AK169" s="38"/>
      <c r="AL169" s="38"/>
      <c r="AM169" s="38"/>
      <c r="AN169" s="38"/>
      <c r="AO169" s="38"/>
      <c r="AP169" s="38"/>
      <c r="AQ169" s="38"/>
      <c r="AR169" s="38"/>
      <c r="AS169" s="38"/>
      <c r="AT169" s="38"/>
    </row>
    <row r="170">
      <c r="A170" s="87"/>
      <c r="B170" s="87"/>
      <c r="C170" s="87"/>
      <c r="D170" s="87"/>
      <c r="E170" s="266"/>
      <c r="F170" s="278"/>
      <c r="G170" s="279"/>
      <c r="H170" s="195" t="s">
        <v>246</v>
      </c>
      <c r="I170" s="289" t="s">
        <v>239</v>
      </c>
      <c r="J170" s="289">
        <f t="shared" ref="J170:M170" si="26">J168/SHARDING(J169)</f>
        <v>8</v>
      </c>
      <c r="K170" s="289">
        <f t="shared" si="26"/>
        <v>128</v>
      </c>
      <c r="L170" s="289">
        <f t="shared" si="26"/>
        <v>128</v>
      </c>
      <c r="M170" s="289">
        <f t="shared" si="26"/>
        <v>128</v>
      </c>
      <c r="N170" s="289" t="s">
        <v>240</v>
      </c>
      <c r="O170" s="277"/>
      <c r="P170" s="292">
        <f>SIZEOF_IN_MIB(J170:M170, $O167)</f>
        <v>16</v>
      </c>
      <c r="Q170" s="277"/>
      <c r="R170" s="38"/>
      <c r="S170" s="38"/>
      <c r="AG170" s="38"/>
      <c r="AH170" s="38"/>
      <c r="AI170" s="38"/>
      <c r="AJ170" s="38"/>
      <c r="AK170" s="38"/>
      <c r="AL170" s="38"/>
      <c r="AM170" s="38"/>
      <c r="AN170" s="38"/>
      <c r="AO170" s="38"/>
      <c r="AP170" s="38"/>
      <c r="AQ170" s="38"/>
      <c r="AR170" s="38"/>
      <c r="AS170" s="38"/>
      <c r="AT170" s="38"/>
    </row>
    <row r="171">
      <c r="A171" s="87"/>
      <c r="B171" s="87"/>
      <c r="C171" s="87"/>
      <c r="D171" s="87"/>
      <c r="E171" s="266"/>
      <c r="F171" s="259" t="s">
        <v>253</v>
      </c>
      <c r="G171" s="260"/>
      <c r="H171" s="289" t="s">
        <v>238</v>
      </c>
      <c r="I171" s="289" t="s">
        <v>239</v>
      </c>
      <c r="J171" s="290"/>
      <c r="K171" s="195" t="s">
        <v>154</v>
      </c>
      <c r="L171" s="398" t="s">
        <v>148</v>
      </c>
      <c r="M171" s="195" t="s">
        <v>145</v>
      </c>
      <c r="N171" s="289" t="s">
        <v>240</v>
      </c>
      <c r="O171" s="291" t="str">
        <f>EXTRACT_WEIGHT_DTYPE(PARAMS("attn_proj_dtype"))</f>
        <v>fp8</v>
      </c>
      <c r="P171" s="292"/>
      <c r="Q171" s="291" t="b">
        <v>0</v>
      </c>
      <c r="R171" s="38"/>
      <c r="S171" s="38"/>
      <c r="AG171" s="38"/>
      <c r="AH171" s="38"/>
      <c r="AI171" s="38"/>
      <c r="AJ171" s="38"/>
      <c r="AK171" s="38"/>
      <c r="AL171" s="38"/>
      <c r="AM171" s="38"/>
      <c r="AN171" s="38"/>
      <c r="AO171" s="38"/>
      <c r="AP171" s="38"/>
      <c r="AQ171" s="38"/>
      <c r="AR171" s="38"/>
      <c r="AS171" s="38"/>
      <c r="AT171" s="38"/>
    </row>
    <row r="172">
      <c r="A172" s="87"/>
      <c r="B172" s="87"/>
      <c r="C172" s="87"/>
      <c r="D172" s="87"/>
      <c r="E172" s="266"/>
      <c r="F172" s="267"/>
      <c r="G172" s="268"/>
      <c r="H172" s="195" t="s">
        <v>242</v>
      </c>
      <c r="I172" s="289" t="s">
        <v>239</v>
      </c>
      <c r="J172" s="290"/>
      <c r="K172" s="289">
        <f t="shared" ref="K172:M172" si="27">PARAMS(K171)</f>
        <v>128</v>
      </c>
      <c r="L172" s="289">
        <f t="shared" si="27"/>
        <v>128</v>
      </c>
      <c r="M172" s="289">
        <f t="shared" si="27"/>
        <v>512</v>
      </c>
      <c r="N172" s="289" t="s">
        <v>240</v>
      </c>
      <c r="O172" s="266"/>
      <c r="P172" s="292">
        <f>SIZEOF_IN_MIB(J172:M172, $O171)</f>
        <v>8</v>
      </c>
      <c r="Q172" s="266"/>
      <c r="R172" s="38"/>
      <c r="S172" s="38"/>
      <c r="AG172" s="38"/>
      <c r="AH172" s="38"/>
      <c r="AI172" s="38"/>
      <c r="AJ172" s="38"/>
      <c r="AK172" s="38"/>
      <c r="AL172" s="38"/>
      <c r="AM172" s="38"/>
      <c r="AN172" s="38"/>
      <c r="AO172" s="38"/>
      <c r="AP172" s="38"/>
      <c r="AQ172" s="38"/>
      <c r="AR172" s="38"/>
      <c r="AS172" s="38"/>
      <c r="AT172" s="38"/>
    </row>
    <row r="173">
      <c r="A173" s="87"/>
      <c r="B173" s="87"/>
      <c r="C173" s="87"/>
      <c r="D173" s="87"/>
      <c r="E173" s="266"/>
      <c r="F173" s="267"/>
      <c r="G173" s="268"/>
      <c r="H173" s="289" t="s">
        <v>244</v>
      </c>
      <c r="I173" s="289" t="s">
        <v>239</v>
      </c>
      <c r="J173" s="290"/>
      <c r="K173" s="290"/>
      <c r="L173" s="289"/>
      <c r="M173" s="289"/>
      <c r="N173" s="289" t="s">
        <v>240</v>
      </c>
      <c r="O173" s="266"/>
      <c r="P173" s="292"/>
      <c r="Q173" s="266"/>
      <c r="R173" s="38"/>
      <c r="S173" s="38"/>
      <c r="AG173" s="38"/>
      <c r="AH173" s="38"/>
      <c r="AI173" s="38"/>
      <c r="AJ173" s="38"/>
      <c r="AK173" s="38"/>
      <c r="AL173" s="38"/>
      <c r="AM173" s="38"/>
      <c r="AN173" s="38"/>
      <c r="AO173" s="38"/>
      <c r="AP173" s="38"/>
      <c r="AQ173" s="38"/>
      <c r="AR173" s="38"/>
      <c r="AS173" s="38"/>
      <c r="AT173" s="38"/>
    </row>
    <row r="174">
      <c r="A174" s="87"/>
      <c r="B174" s="87"/>
      <c r="C174" s="87"/>
      <c r="D174" s="87"/>
      <c r="E174" s="266"/>
      <c r="F174" s="278"/>
      <c r="G174" s="279"/>
      <c r="H174" s="274" t="s">
        <v>246</v>
      </c>
      <c r="I174" s="274" t="s">
        <v>239</v>
      </c>
      <c r="J174" s="261"/>
      <c r="K174" s="274">
        <f t="shared" ref="K174:M174" si="28">K172/SHARDING(K173)</f>
        <v>128</v>
      </c>
      <c r="L174" s="274">
        <f t="shared" si="28"/>
        <v>128</v>
      </c>
      <c r="M174" s="274">
        <f t="shared" si="28"/>
        <v>512</v>
      </c>
      <c r="N174" s="274" t="s">
        <v>240</v>
      </c>
      <c r="O174" s="241"/>
      <c r="P174" s="276">
        <f>SIZEOF_IN_MIB(J174:M174, $O171)</f>
        <v>8</v>
      </c>
      <c r="Q174" s="241"/>
      <c r="R174" s="38"/>
      <c r="S174" s="38"/>
      <c r="T174" s="207"/>
      <c r="U174" s="207"/>
      <c r="V174" s="207"/>
      <c r="W174" s="207"/>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8"/>
    </row>
    <row r="175">
      <c r="A175" s="87"/>
      <c r="B175" s="87"/>
      <c r="C175" s="87"/>
      <c r="D175" s="87"/>
      <c r="E175" s="266"/>
      <c r="F175" s="259" t="s">
        <v>257</v>
      </c>
      <c r="G175" s="260"/>
      <c r="H175" s="271" t="s">
        <v>238</v>
      </c>
      <c r="I175" s="271" t="s">
        <v>239</v>
      </c>
      <c r="J175" s="269" t="s">
        <v>40</v>
      </c>
      <c r="K175" s="269" t="s">
        <v>38</v>
      </c>
      <c r="L175" s="269" t="s">
        <v>154</v>
      </c>
      <c r="M175" s="269" t="s">
        <v>145</v>
      </c>
      <c r="N175" s="271" t="s">
        <v>240</v>
      </c>
      <c r="O175" s="399" t="s">
        <v>82</v>
      </c>
      <c r="P175" s="273"/>
      <c r="Q175" s="399" t="b">
        <v>0</v>
      </c>
      <c r="R175" s="38"/>
      <c r="S175" s="38"/>
      <c r="T175" s="207"/>
      <c r="U175" s="207"/>
      <c r="V175" s="207"/>
      <c r="W175" s="207"/>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c r="AT175" s="38"/>
    </row>
    <row r="176">
      <c r="A176" s="87"/>
      <c r="B176" s="87"/>
      <c r="C176" s="87"/>
      <c r="D176" s="87"/>
      <c r="E176" s="266"/>
      <c r="F176" s="267"/>
      <c r="G176" s="268"/>
      <c r="H176" s="262" t="s">
        <v>242</v>
      </c>
      <c r="I176" s="274" t="s">
        <v>239</v>
      </c>
      <c r="J176" s="274">
        <f t="shared" ref="J176:M176" si="29">PARAMS(J175)</f>
        <v>8</v>
      </c>
      <c r="K176" s="274">
        <f t="shared" si="29"/>
        <v>1024</v>
      </c>
      <c r="L176" s="274">
        <f t="shared" si="29"/>
        <v>128</v>
      </c>
      <c r="M176" s="274">
        <f t="shared" si="29"/>
        <v>512</v>
      </c>
      <c r="N176" s="274" t="s">
        <v>240</v>
      </c>
      <c r="O176" s="275"/>
      <c r="P176" s="276">
        <f>SIZEOF_IN_MIB(J176:M176, $O175)</f>
        <v>1024</v>
      </c>
      <c r="Q176" s="275"/>
      <c r="R176" s="38"/>
      <c r="S176" s="38"/>
      <c r="T176" s="207"/>
      <c r="U176" s="207"/>
      <c r="V176" s="207"/>
      <c r="W176" s="207"/>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row>
    <row r="177">
      <c r="A177" s="87"/>
      <c r="B177" s="87"/>
      <c r="C177" s="87"/>
      <c r="D177" s="87"/>
      <c r="E177" s="266"/>
      <c r="F177" s="267"/>
      <c r="G177" s="268"/>
      <c r="H177" s="271" t="s">
        <v>244</v>
      </c>
      <c r="I177" s="271" t="s">
        <v>239</v>
      </c>
      <c r="J177" s="269"/>
      <c r="K177" s="269" t="s">
        <v>143</v>
      </c>
      <c r="L177" s="269"/>
      <c r="M177" s="271"/>
      <c r="N177" s="271" t="s">
        <v>240</v>
      </c>
      <c r="O177" s="272"/>
      <c r="P177" s="273"/>
      <c r="Q177" s="272"/>
      <c r="R177" s="38"/>
      <c r="S177" s="38"/>
      <c r="T177" s="207"/>
      <c r="U177" s="207"/>
      <c r="V177" s="207"/>
      <c r="W177" s="207"/>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38"/>
    </row>
    <row r="178">
      <c r="A178" s="87"/>
      <c r="B178" s="87"/>
      <c r="C178" s="87"/>
      <c r="D178" s="87"/>
      <c r="E178" s="266"/>
      <c r="F178" s="278"/>
      <c r="G178" s="279"/>
      <c r="H178" s="274" t="s">
        <v>246</v>
      </c>
      <c r="I178" s="274" t="s">
        <v>239</v>
      </c>
      <c r="J178" s="274">
        <f t="shared" ref="J178:M178" si="30">J176/SHARDING(J177)</f>
        <v>8</v>
      </c>
      <c r="K178" s="274">
        <f t="shared" si="30"/>
        <v>128</v>
      </c>
      <c r="L178" s="274">
        <f t="shared" si="30"/>
        <v>128</v>
      </c>
      <c r="M178" s="274">
        <f t="shared" si="30"/>
        <v>512</v>
      </c>
      <c r="N178" s="274" t="s">
        <v>240</v>
      </c>
      <c r="O178" s="241"/>
      <c r="P178" s="276">
        <f>SIZEOF_IN_MIB(J178:M178, $O175)</f>
        <v>128</v>
      </c>
      <c r="Q178" s="241"/>
      <c r="R178" s="38"/>
      <c r="S178" s="38"/>
      <c r="T178" s="207"/>
      <c r="U178" s="207"/>
      <c r="V178" s="207"/>
      <c r="W178" s="207"/>
      <c r="X178" s="38"/>
      <c r="Y178" s="38"/>
      <c r="Z178" s="38"/>
      <c r="AA178" s="38"/>
      <c r="AB178" s="38"/>
      <c r="AC178" s="38"/>
      <c r="AD178" s="38"/>
      <c r="AE178" s="38"/>
      <c r="AF178" s="38"/>
      <c r="AG178" s="38"/>
      <c r="AH178" s="38"/>
      <c r="AI178" s="38"/>
      <c r="AJ178" s="38"/>
      <c r="AK178" s="38"/>
      <c r="AL178" s="38"/>
      <c r="AM178" s="38"/>
      <c r="AN178" s="38"/>
      <c r="AO178" s="38"/>
      <c r="AP178" s="38"/>
      <c r="AQ178" s="38"/>
      <c r="AR178" s="38"/>
      <c r="AS178" s="38"/>
      <c r="AT178" s="38"/>
    </row>
    <row r="179">
      <c r="A179" s="87"/>
      <c r="B179" s="87"/>
      <c r="C179" s="87"/>
      <c r="D179" s="87"/>
      <c r="E179" s="266"/>
      <c r="F179" s="400" t="s">
        <v>293</v>
      </c>
      <c r="G179" s="385" t="s">
        <v>45</v>
      </c>
      <c r="H179" s="423"/>
      <c r="I179" s="424"/>
      <c r="J179" s="270"/>
      <c r="K179" s="270"/>
      <c r="L179" s="271"/>
      <c r="M179" s="271"/>
      <c r="N179" s="271"/>
      <c r="O179" s="270"/>
      <c r="P179" s="273"/>
      <c r="Q179" s="305"/>
      <c r="T179" s="3"/>
      <c r="U179" s="3"/>
      <c r="V179" s="3"/>
      <c r="W179" s="3"/>
    </row>
    <row r="180">
      <c r="A180" s="87"/>
      <c r="B180" s="38"/>
      <c r="C180" s="38"/>
      <c r="D180" s="38"/>
      <c r="E180" s="266"/>
      <c r="F180" s="277"/>
      <c r="G180" s="385"/>
      <c r="H180" s="274"/>
      <c r="I180" s="418"/>
      <c r="J180" s="261"/>
      <c r="K180" s="261"/>
      <c r="L180" s="274"/>
      <c r="M180" s="274"/>
      <c r="N180" s="274"/>
      <c r="O180" s="261"/>
      <c r="P180" s="276"/>
      <c r="Q180" s="222"/>
      <c r="T180" s="3"/>
      <c r="U180" s="3"/>
      <c r="V180" s="3"/>
      <c r="W180" s="3"/>
    </row>
    <row r="181">
      <c r="A181" s="38"/>
      <c r="B181" s="38"/>
      <c r="C181" s="38"/>
      <c r="D181" s="38"/>
      <c r="E181" s="266"/>
      <c r="F181" s="384" t="s">
        <v>285</v>
      </c>
      <c r="G181" s="385" t="s">
        <v>286</v>
      </c>
      <c r="H181" s="271" t="str">
        <f>VLOOKUP(O167&amp;","&amp;O171,$T$3:$W$12,4, FALSE)</f>
        <v>fp8</v>
      </c>
      <c r="I181" s="419"/>
      <c r="J181" s="270"/>
      <c r="K181" s="270"/>
      <c r="L181" s="271"/>
      <c r="M181" s="271"/>
      <c r="N181" s="271"/>
      <c r="O181" s="270"/>
      <c r="P181" s="273"/>
      <c r="Q181" s="305"/>
      <c r="T181" s="3"/>
      <c r="U181" s="3"/>
      <c r="V181" s="3"/>
      <c r="W181" s="3"/>
    </row>
    <row r="182">
      <c r="A182" s="87"/>
      <c r="B182" s="87"/>
      <c r="C182" s="87"/>
      <c r="D182" s="87"/>
      <c r="E182" s="266"/>
      <c r="F182" s="266"/>
      <c r="G182" s="381" t="s">
        <v>299</v>
      </c>
      <c r="H182" s="420" t="str">
        <f>CALCULATE_FLOPS(J170:M170,J174:M174,L174,K174,H181)</f>
        <v>#N/A</v>
      </c>
      <c r="I182" s="418"/>
      <c r="J182" s="261"/>
      <c r="K182" s="261"/>
      <c r="L182" s="274"/>
      <c r="M182" s="274"/>
      <c r="N182" s="274"/>
      <c r="O182" s="261"/>
      <c r="P182" s="276"/>
      <c r="Q182" s="222"/>
      <c r="T182" s="3"/>
      <c r="U182" s="3"/>
      <c r="V182" s="3"/>
      <c r="W182" s="3"/>
    </row>
    <row r="183">
      <c r="A183" s="87"/>
      <c r="B183" s="87"/>
      <c r="C183" s="87"/>
      <c r="D183" s="87"/>
      <c r="E183" s="266"/>
      <c r="F183" s="277"/>
      <c r="G183" s="388" t="s">
        <v>288</v>
      </c>
      <c r="H183" s="389" t="str">
        <f>COMPUTE_TIME_MS(H182, H181)</f>
        <v>#N/A</v>
      </c>
      <c r="I183" s="390"/>
      <c r="J183" s="391"/>
      <c r="K183" s="391"/>
      <c r="L183" s="392"/>
      <c r="M183" s="392"/>
      <c r="N183" s="392"/>
      <c r="O183" s="391"/>
      <c r="P183" s="393"/>
      <c r="Q183" s="305"/>
      <c r="T183" s="3"/>
      <c r="U183" s="3"/>
      <c r="V183" s="3"/>
      <c r="W183" s="3"/>
    </row>
    <row r="184">
      <c r="A184" s="87"/>
      <c r="B184" s="87"/>
      <c r="C184" s="87"/>
      <c r="D184" s="87"/>
      <c r="E184" s="266"/>
      <c r="F184" s="384" t="s">
        <v>289</v>
      </c>
      <c r="G184" s="381" t="s">
        <v>290</v>
      </c>
      <c r="H184" s="303">
        <f>IF(Q167,0,P170)+IF(Q171,0,P174)+IF(Q175,0,P178)</f>
        <v>152</v>
      </c>
      <c r="I184" s="261"/>
      <c r="J184" s="261"/>
      <c r="K184" s="261"/>
      <c r="L184" s="274"/>
      <c r="M184" s="274"/>
      <c r="N184" s="274"/>
      <c r="O184" s="261"/>
      <c r="P184" s="276"/>
      <c r="Q184" s="222"/>
      <c r="R184" s="38"/>
      <c r="S184" s="38"/>
      <c r="T184" s="207"/>
      <c r="U184" s="207"/>
      <c r="V184" s="207"/>
      <c r="W184" s="207"/>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c r="AT184" s="38"/>
    </row>
    <row r="185">
      <c r="A185" s="87"/>
      <c r="B185" s="87"/>
      <c r="C185" s="87"/>
      <c r="D185" s="87"/>
      <c r="E185" s="277"/>
      <c r="F185" s="277"/>
      <c r="G185" s="395" t="s">
        <v>291</v>
      </c>
      <c r="H185" s="422">
        <f>HBM_TIME_MS(H184)</f>
        <v>0.05073051948</v>
      </c>
      <c r="I185" s="391"/>
      <c r="J185" s="391"/>
      <c r="K185" s="391"/>
      <c r="L185" s="392"/>
      <c r="M185" s="392"/>
      <c r="N185" s="392"/>
      <c r="O185" s="391"/>
      <c r="P185" s="393"/>
      <c r="Q185" s="305"/>
      <c r="R185" s="38"/>
      <c r="S185" s="38"/>
      <c r="T185" s="207"/>
      <c r="U185" s="207"/>
      <c r="V185" s="207"/>
      <c r="W185" s="207"/>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c r="AT185" s="38"/>
    </row>
    <row r="186">
      <c r="A186" s="87"/>
      <c r="B186" s="87"/>
      <c r="C186" s="87"/>
      <c r="D186" s="87"/>
      <c r="E186" s="258" t="s">
        <v>301</v>
      </c>
      <c r="F186" s="282" t="s">
        <v>249</v>
      </c>
      <c r="G186" s="260"/>
      <c r="H186" s="261" t="s">
        <v>238</v>
      </c>
      <c r="I186" s="261" t="s">
        <v>239</v>
      </c>
      <c r="J186" s="262"/>
      <c r="K186" s="262" t="s">
        <v>40</v>
      </c>
      <c r="L186" s="262" t="s">
        <v>38</v>
      </c>
      <c r="M186" s="425" t="s">
        <v>125</v>
      </c>
      <c r="N186" s="261" t="s">
        <v>240</v>
      </c>
      <c r="O186" s="263" t="str">
        <f>EXTRACT_ACTIVATION_DTYPE(PARAMS("attn_proj_dtype"))</f>
        <v>fp8</v>
      </c>
      <c r="P186" s="276"/>
      <c r="Q186" s="263" t="b">
        <v>0</v>
      </c>
      <c r="R186" s="38"/>
      <c r="S186" s="38"/>
      <c r="T186" s="38"/>
      <c r="U186" s="38"/>
      <c r="V186" s="38"/>
      <c r="W186" s="38"/>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c r="AT186" s="38"/>
    </row>
    <row r="187">
      <c r="A187" s="87"/>
      <c r="B187" s="87"/>
      <c r="C187" s="87"/>
      <c r="D187" s="87"/>
      <c r="E187" s="266"/>
      <c r="F187" s="267"/>
      <c r="G187" s="268"/>
      <c r="H187" s="195" t="s">
        <v>242</v>
      </c>
      <c r="I187" s="290" t="s">
        <v>239</v>
      </c>
      <c r="J187" s="289"/>
      <c r="K187" s="289">
        <f t="shared" ref="K187:M187" si="31">PARAMS(K186)</f>
        <v>8</v>
      </c>
      <c r="L187" s="290">
        <f t="shared" si="31"/>
        <v>1024</v>
      </c>
      <c r="M187" s="290">
        <f t="shared" si="31"/>
        <v>7168</v>
      </c>
      <c r="N187" s="290" t="s">
        <v>240</v>
      </c>
      <c r="O187" s="266"/>
      <c r="P187" s="292">
        <f>SIZEOF_IN_MIB(J187:M187, $O186)</f>
        <v>56</v>
      </c>
      <c r="Q187" s="266"/>
      <c r="R187" s="38"/>
      <c r="S187" s="38"/>
      <c r="T187" s="38"/>
      <c r="U187" s="38"/>
      <c r="V187" s="38"/>
      <c r="W187" s="38"/>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c r="AT187" s="38"/>
    </row>
    <row r="188">
      <c r="A188" s="87"/>
      <c r="B188" s="87"/>
      <c r="C188" s="87"/>
      <c r="D188" s="87"/>
      <c r="E188" s="266"/>
      <c r="F188" s="267"/>
      <c r="G188" s="268"/>
      <c r="H188" s="289" t="s">
        <v>244</v>
      </c>
      <c r="I188" s="289" t="s">
        <v>239</v>
      </c>
      <c r="J188" s="290"/>
      <c r="K188" s="195"/>
      <c r="L188" s="195" t="s">
        <v>143</v>
      </c>
      <c r="M188" s="289"/>
      <c r="N188" s="289" t="s">
        <v>240</v>
      </c>
      <c r="O188" s="266"/>
      <c r="P188" s="292"/>
      <c r="Q188" s="266"/>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c r="AT188" s="38"/>
    </row>
    <row r="189">
      <c r="A189" s="87"/>
      <c r="B189" s="87"/>
      <c r="C189" s="87"/>
      <c r="D189" s="87"/>
      <c r="E189" s="266"/>
      <c r="F189" s="278"/>
      <c r="G189" s="279"/>
      <c r="H189" s="195" t="s">
        <v>246</v>
      </c>
      <c r="I189" s="289" t="s">
        <v>239</v>
      </c>
      <c r="J189" s="290"/>
      <c r="K189" s="289">
        <f t="shared" ref="K189:M189" si="32">K187/SHARDING(K188)</f>
        <v>8</v>
      </c>
      <c r="L189" s="289">
        <f t="shared" si="32"/>
        <v>128</v>
      </c>
      <c r="M189" s="289">
        <f t="shared" si="32"/>
        <v>7168</v>
      </c>
      <c r="N189" s="289" t="s">
        <v>240</v>
      </c>
      <c r="O189" s="277"/>
      <c r="P189" s="292">
        <f>SIZEOF_IN_MIB(J189:M189, $O186)</f>
        <v>7</v>
      </c>
      <c r="Q189" s="277"/>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c r="AT189" s="38"/>
    </row>
    <row r="190">
      <c r="A190" s="87"/>
      <c r="B190" s="87"/>
      <c r="C190" s="87"/>
      <c r="D190" s="87"/>
      <c r="E190" s="266"/>
      <c r="F190" s="259" t="s">
        <v>253</v>
      </c>
      <c r="G190" s="260"/>
      <c r="H190" s="289" t="s">
        <v>238</v>
      </c>
      <c r="I190" s="289" t="s">
        <v>239</v>
      </c>
      <c r="J190" s="290"/>
      <c r="K190" s="195"/>
      <c r="L190" s="398" t="s">
        <v>125</v>
      </c>
      <c r="M190" s="195" t="s">
        <v>157</v>
      </c>
      <c r="N190" s="289" t="s">
        <v>240</v>
      </c>
      <c r="O190" s="291" t="str">
        <f>EXTRACT_WEIGHT_DTYPE(PARAMS("attn_proj_dtype"))</f>
        <v>fp8</v>
      </c>
      <c r="P190" s="292"/>
      <c r="Q190" s="291" t="b">
        <v>0</v>
      </c>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c r="AT190" s="38"/>
    </row>
    <row r="191">
      <c r="A191" s="87"/>
      <c r="B191" s="87"/>
      <c r="C191" s="87"/>
      <c r="D191" s="87"/>
      <c r="E191" s="266"/>
      <c r="F191" s="267"/>
      <c r="G191" s="268"/>
      <c r="H191" s="195" t="s">
        <v>242</v>
      </c>
      <c r="I191" s="289" t="s">
        <v>239</v>
      </c>
      <c r="J191" s="290"/>
      <c r="K191" s="289"/>
      <c r="L191" s="289">
        <f t="shared" ref="L191:M191" si="33">PARAMS(L190)</f>
        <v>7168</v>
      </c>
      <c r="M191" s="289">
        <f t="shared" si="33"/>
        <v>576</v>
      </c>
      <c r="N191" s="289" t="s">
        <v>240</v>
      </c>
      <c r="O191" s="266"/>
      <c r="P191" s="292">
        <f>SIZEOF_IN_MIB(J191:M191, $O190)</f>
        <v>3.9375</v>
      </c>
      <c r="Q191" s="266"/>
      <c r="R191" s="38"/>
      <c r="S191" s="38"/>
      <c r="T191" s="38"/>
      <c r="U191" s="38"/>
      <c r="V191" s="38"/>
      <c r="W191" s="38"/>
      <c r="X191" s="38"/>
      <c r="Y191" s="38"/>
      <c r="Z191" s="38"/>
      <c r="AA191" s="38"/>
      <c r="AB191" s="38"/>
      <c r="AC191" s="38"/>
      <c r="AD191" s="38"/>
      <c r="AE191" s="38"/>
      <c r="AF191" s="38"/>
      <c r="AG191" s="38"/>
      <c r="AH191" s="38"/>
      <c r="AI191" s="38"/>
      <c r="AJ191" s="38"/>
      <c r="AK191" s="38"/>
      <c r="AL191" s="38"/>
      <c r="AM191" s="38"/>
      <c r="AN191" s="38"/>
      <c r="AO191" s="38"/>
      <c r="AP191" s="38"/>
      <c r="AQ191" s="38"/>
      <c r="AR191" s="38"/>
      <c r="AS191" s="38"/>
      <c r="AT191" s="38"/>
    </row>
    <row r="192">
      <c r="A192" s="87"/>
      <c r="B192" s="87"/>
      <c r="C192" s="87"/>
      <c r="D192" s="87"/>
      <c r="E192" s="266"/>
      <c r="F192" s="267"/>
      <c r="G192" s="268"/>
      <c r="H192" s="289" t="s">
        <v>244</v>
      </c>
      <c r="I192" s="289" t="s">
        <v>239</v>
      </c>
      <c r="J192" s="290"/>
      <c r="K192" s="290"/>
      <c r="L192" s="289"/>
      <c r="M192" s="289"/>
      <c r="N192" s="289" t="s">
        <v>240</v>
      </c>
      <c r="O192" s="266"/>
      <c r="P192" s="292"/>
      <c r="Q192" s="266"/>
    </row>
    <row r="193">
      <c r="A193" s="87"/>
      <c r="B193" s="87"/>
      <c r="C193" s="87"/>
      <c r="D193" s="87"/>
      <c r="E193" s="266"/>
      <c r="F193" s="278"/>
      <c r="G193" s="279"/>
      <c r="H193" s="274" t="s">
        <v>246</v>
      </c>
      <c r="I193" s="274" t="s">
        <v>239</v>
      </c>
      <c r="J193" s="261"/>
      <c r="K193" s="274"/>
      <c r="L193" s="274">
        <f t="shared" ref="L193:M193" si="34">L191/SHARDING(L192)</f>
        <v>7168</v>
      </c>
      <c r="M193" s="274">
        <f t="shared" si="34"/>
        <v>576</v>
      </c>
      <c r="N193" s="274" t="s">
        <v>240</v>
      </c>
      <c r="O193" s="241"/>
      <c r="P193" s="276">
        <f>SIZEOF_IN_MIB(J193:M193, $O190)</f>
        <v>3.9375</v>
      </c>
      <c r="Q193" s="241"/>
    </row>
    <row r="194">
      <c r="A194" s="87"/>
      <c r="B194" s="87"/>
      <c r="C194" s="87"/>
      <c r="D194" s="87"/>
      <c r="E194" s="266"/>
      <c r="F194" s="259" t="s">
        <v>257</v>
      </c>
      <c r="G194" s="260"/>
      <c r="H194" s="271" t="s">
        <v>238</v>
      </c>
      <c r="I194" s="271" t="s">
        <v>239</v>
      </c>
      <c r="J194" s="270"/>
      <c r="K194" s="269" t="s">
        <v>40</v>
      </c>
      <c r="L194" s="269" t="s">
        <v>38</v>
      </c>
      <c r="M194" s="269" t="s">
        <v>157</v>
      </c>
      <c r="N194" s="271" t="s">
        <v>240</v>
      </c>
      <c r="O194" s="399" t="s">
        <v>82</v>
      </c>
      <c r="P194" s="273"/>
      <c r="Q194" s="399" t="b">
        <v>0</v>
      </c>
    </row>
    <row r="195">
      <c r="A195" s="87"/>
      <c r="B195" s="38"/>
      <c r="C195" s="38"/>
      <c r="D195" s="38"/>
      <c r="E195" s="266"/>
      <c r="F195" s="267"/>
      <c r="G195" s="268"/>
      <c r="H195" s="262" t="s">
        <v>242</v>
      </c>
      <c r="I195" s="274" t="s">
        <v>239</v>
      </c>
      <c r="J195" s="261"/>
      <c r="K195" s="274">
        <f t="shared" ref="K195:M195" si="35">PARAMS(K194)</f>
        <v>8</v>
      </c>
      <c r="L195" s="274">
        <f t="shared" si="35"/>
        <v>1024</v>
      </c>
      <c r="M195" s="274">
        <f t="shared" si="35"/>
        <v>576</v>
      </c>
      <c r="N195" s="274" t="s">
        <v>240</v>
      </c>
      <c r="O195" s="275"/>
      <c r="P195" s="276">
        <f>SIZEOF_IN_MIB(K195:M195, $O194)</f>
        <v>9</v>
      </c>
      <c r="Q195" s="275"/>
    </row>
    <row r="196">
      <c r="A196" s="38"/>
      <c r="B196" s="38"/>
      <c r="C196" s="38"/>
      <c r="D196" s="38"/>
      <c r="E196" s="266"/>
      <c r="F196" s="267"/>
      <c r="G196" s="268"/>
      <c r="H196" s="271" t="s">
        <v>244</v>
      </c>
      <c r="I196" s="271" t="s">
        <v>239</v>
      </c>
      <c r="J196" s="270"/>
      <c r="K196" s="269"/>
      <c r="L196" s="269" t="s">
        <v>143</v>
      </c>
      <c r="M196" s="271"/>
      <c r="N196" s="271" t="s">
        <v>240</v>
      </c>
      <c r="O196" s="272"/>
      <c r="P196" s="273"/>
      <c r="Q196" s="272"/>
    </row>
    <row r="197">
      <c r="A197" s="87"/>
      <c r="B197" s="87"/>
      <c r="C197" s="87"/>
      <c r="D197" s="87"/>
      <c r="E197" s="266"/>
      <c r="F197" s="278"/>
      <c r="G197" s="279"/>
      <c r="H197" s="274" t="s">
        <v>246</v>
      </c>
      <c r="I197" s="274" t="s">
        <v>239</v>
      </c>
      <c r="J197" s="274"/>
      <c r="K197" s="274">
        <f t="shared" ref="K197:M197" si="36">K195/SHARDING(K196)</f>
        <v>8</v>
      </c>
      <c r="L197" s="274">
        <f t="shared" si="36"/>
        <v>128</v>
      </c>
      <c r="M197" s="274">
        <f t="shared" si="36"/>
        <v>576</v>
      </c>
      <c r="N197" s="274" t="s">
        <v>240</v>
      </c>
      <c r="O197" s="241"/>
      <c r="P197" s="276">
        <f>SIZEOF_IN_MIB(K197:M197, $O194)</f>
        <v>1.125</v>
      </c>
      <c r="Q197" s="241"/>
    </row>
    <row r="198">
      <c r="A198" s="87"/>
      <c r="B198" s="87"/>
      <c r="C198" s="87"/>
      <c r="D198" s="87"/>
      <c r="E198" s="266"/>
      <c r="F198" s="400" t="s">
        <v>293</v>
      </c>
      <c r="G198" s="385" t="s">
        <v>45</v>
      </c>
      <c r="H198" s="423"/>
      <c r="I198" s="424"/>
      <c r="J198" s="270"/>
      <c r="K198" s="270"/>
      <c r="L198" s="271"/>
      <c r="M198" s="271"/>
      <c r="N198" s="271"/>
      <c r="O198" s="270"/>
      <c r="P198" s="273"/>
      <c r="Q198" s="305"/>
    </row>
    <row r="199">
      <c r="A199" s="87"/>
      <c r="B199" s="87"/>
      <c r="C199" s="87"/>
      <c r="D199" s="87"/>
      <c r="E199" s="266"/>
      <c r="F199" s="277"/>
      <c r="G199" s="385"/>
      <c r="H199" s="274"/>
      <c r="I199" s="418"/>
      <c r="J199" s="261"/>
      <c r="K199" s="261"/>
      <c r="L199" s="274"/>
      <c r="M199" s="274"/>
      <c r="N199" s="274"/>
      <c r="O199" s="261"/>
      <c r="P199" s="276"/>
      <c r="Q199" s="222"/>
    </row>
    <row r="200">
      <c r="A200" s="87"/>
      <c r="B200" s="87"/>
      <c r="C200" s="87"/>
      <c r="D200" s="87"/>
      <c r="E200" s="266"/>
      <c r="F200" s="384" t="s">
        <v>285</v>
      </c>
      <c r="G200" s="385" t="s">
        <v>286</v>
      </c>
      <c r="H200" s="271" t="str">
        <f>VLOOKUP(O186&amp;","&amp;O190,$T$3:$W$12,4, FALSE)</f>
        <v>fp8</v>
      </c>
      <c r="I200" s="419"/>
      <c r="J200" s="270"/>
      <c r="K200" s="270"/>
      <c r="L200" s="271"/>
      <c r="M200" s="271"/>
      <c r="N200" s="271"/>
      <c r="O200" s="270"/>
      <c r="P200" s="273"/>
      <c r="Q200" s="305"/>
    </row>
    <row r="201">
      <c r="A201" s="87"/>
      <c r="B201" s="87"/>
      <c r="C201" s="87"/>
      <c r="D201" s="87"/>
      <c r="E201" s="266"/>
      <c r="F201" s="266"/>
      <c r="G201" s="381" t="s">
        <v>299</v>
      </c>
      <c r="H201" s="420" t="str">
        <f>CALCULATE_FLOPS(J189:M189,J193:M193,L193,1,H200)</f>
        <v>#N/A</v>
      </c>
      <c r="I201" s="418"/>
      <c r="J201" s="261"/>
      <c r="K201" s="261"/>
      <c r="L201" s="274"/>
      <c r="M201" s="274"/>
      <c r="N201" s="274"/>
      <c r="O201" s="261"/>
      <c r="P201" s="276"/>
      <c r="Q201" s="222"/>
    </row>
    <row r="202">
      <c r="A202" s="87"/>
      <c r="B202" s="87"/>
      <c r="C202" s="87"/>
      <c r="D202" s="87"/>
      <c r="E202" s="266"/>
      <c r="F202" s="277"/>
      <c r="G202" s="388" t="s">
        <v>288</v>
      </c>
      <c r="H202" s="421" t="str">
        <f>COMPUTE_TIME_MS(H201, H200)</f>
        <v>#N/A</v>
      </c>
      <c r="I202" s="390"/>
      <c r="J202" s="391"/>
      <c r="K202" s="391"/>
      <c r="L202" s="392"/>
      <c r="M202" s="392"/>
      <c r="N202" s="392"/>
      <c r="O202" s="391"/>
      <c r="P202" s="393"/>
      <c r="Q202" s="305"/>
    </row>
    <row r="203">
      <c r="A203" s="87"/>
      <c r="B203" s="87"/>
      <c r="C203" s="87"/>
      <c r="D203" s="87"/>
      <c r="E203" s="266"/>
      <c r="F203" s="384" t="s">
        <v>289</v>
      </c>
      <c r="G203" s="381" t="s">
        <v>290</v>
      </c>
      <c r="H203" s="303">
        <f>IF(Q186,0,P189)+IF(Q190,0,P193)+IF(Q194,0,P197)</f>
        <v>12.0625</v>
      </c>
      <c r="I203" s="261"/>
      <c r="J203" s="261"/>
      <c r="K203" s="261"/>
      <c r="L203" s="274"/>
      <c r="M203" s="274"/>
      <c r="N203" s="274"/>
      <c r="O203" s="261"/>
      <c r="P203" s="276"/>
      <c r="Q203" s="222"/>
    </row>
    <row r="204">
      <c r="A204" s="87"/>
      <c r="B204" s="87"/>
      <c r="C204" s="87"/>
      <c r="D204" s="87"/>
      <c r="E204" s="277"/>
      <c r="F204" s="277"/>
      <c r="G204" s="395" t="s">
        <v>291</v>
      </c>
      <c r="H204" s="430">
        <f>HBM_TIME_MS(H203)</f>
        <v>0.0040259006</v>
      </c>
      <c r="I204" s="391"/>
      <c r="J204" s="391"/>
      <c r="K204" s="391"/>
      <c r="L204" s="392"/>
      <c r="M204" s="392"/>
      <c r="N204" s="392"/>
      <c r="O204" s="391"/>
      <c r="P204" s="393"/>
      <c r="Q204" s="305"/>
    </row>
    <row r="205">
      <c r="A205" s="87"/>
      <c r="B205" s="87"/>
      <c r="C205" s="87"/>
      <c r="D205" s="87"/>
      <c r="E205" s="431" t="s">
        <v>302</v>
      </c>
      <c r="F205" s="400" t="s">
        <v>303</v>
      </c>
      <c r="G205" s="432" t="s">
        <v>259</v>
      </c>
      <c r="H205" s="433" t="s">
        <v>238</v>
      </c>
      <c r="I205" s="261" t="s">
        <v>239</v>
      </c>
      <c r="J205" s="434" t="str">
        <f t="array" ref="J205:M208">J194:M197</f>
        <v/>
      </c>
      <c r="K205" s="262" t="s">
        <v>40</v>
      </c>
      <c r="L205" s="262" t="s">
        <v>38</v>
      </c>
      <c r="M205" s="262" t="s">
        <v>157</v>
      </c>
      <c r="N205" s="274" t="s">
        <v>240</v>
      </c>
      <c r="O205" s="263" t="s">
        <v>63</v>
      </c>
      <c r="P205" s="435"/>
      <c r="Q205" s="436"/>
    </row>
    <row r="206">
      <c r="A206" s="87"/>
      <c r="B206" s="87"/>
      <c r="C206" s="87"/>
      <c r="D206" s="87"/>
      <c r="E206" s="266"/>
      <c r="F206" s="266"/>
      <c r="G206" s="266"/>
      <c r="H206" s="438" t="s">
        <v>242</v>
      </c>
      <c r="I206" s="270" t="s">
        <v>239</v>
      </c>
      <c r="J206" s="439"/>
      <c r="K206" s="270">
        <v>8.0</v>
      </c>
      <c r="L206" s="271">
        <v>1024.0</v>
      </c>
      <c r="M206" s="271">
        <v>576.0</v>
      </c>
      <c r="N206" s="271" t="s">
        <v>240</v>
      </c>
      <c r="O206" s="272"/>
      <c r="P206" s="440">
        <f>SIZEOF_IN_MIB(J206:M206, O205)</f>
        <v>4.5</v>
      </c>
      <c r="Q206" s="272"/>
    </row>
    <row r="207">
      <c r="A207" s="87"/>
      <c r="B207" s="87"/>
      <c r="C207" s="87"/>
      <c r="D207" s="87"/>
      <c r="E207" s="266"/>
      <c r="F207" s="266"/>
      <c r="G207" s="266"/>
      <c r="H207" s="433" t="s">
        <v>260</v>
      </c>
      <c r="I207" s="261" t="s">
        <v>239</v>
      </c>
      <c r="J207" s="434"/>
      <c r="K207" s="434"/>
      <c r="L207" s="274" t="s">
        <v>143</v>
      </c>
      <c r="M207" s="442"/>
      <c r="N207" s="274" t="s">
        <v>240</v>
      </c>
      <c r="O207" s="275"/>
      <c r="P207" s="443"/>
      <c r="Q207" s="275"/>
    </row>
    <row r="208">
      <c r="A208" s="87"/>
      <c r="B208" s="87"/>
      <c r="C208" s="87"/>
      <c r="D208" s="87"/>
      <c r="E208" s="266"/>
      <c r="F208" s="266"/>
      <c r="G208" s="266"/>
      <c r="H208" s="438" t="s">
        <v>261</v>
      </c>
      <c r="I208" s="270" t="s">
        <v>239</v>
      </c>
      <c r="J208" s="439"/>
      <c r="K208" s="271">
        <v>8.0</v>
      </c>
      <c r="L208" s="271">
        <v>128.0</v>
      </c>
      <c r="M208" s="271">
        <v>576.0</v>
      </c>
      <c r="N208" s="271" t="s">
        <v>240</v>
      </c>
      <c r="O208" s="272"/>
      <c r="P208" s="440">
        <f>SIZEOF_IN_MIB(J208:M208, O205)</f>
        <v>0.5625</v>
      </c>
      <c r="Q208" s="272"/>
    </row>
    <row r="209">
      <c r="A209" s="87"/>
      <c r="B209" s="87"/>
      <c r="C209" s="87"/>
      <c r="D209" s="87"/>
      <c r="E209" s="266"/>
      <c r="F209" s="266"/>
      <c r="G209" s="266"/>
      <c r="H209" s="433" t="s">
        <v>262</v>
      </c>
      <c r="I209" s="261" t="s">
        <v>239</v>
      </c>
      <c r="J209" s="434"/>
      <c r="K209" s="434"/>
      <c r="L209" s="442"/>
      <c r="M209" s="442"/>
      <c r="N209" s="274" t="s">
        <v>240</v>
      </c>
      <c r="O209" s="275"/>
      <c r="P209" s="435"/>
      <c r="Q209" s="275"/>
    </row>
    <row r="210">
      <c r="A210" s="87"/>
      <c r="B210" s="87"/>
      <c r="C210" s="87"/>
      <c r="D210" s="87"/>
      <c r="E210" s="266"/>
      <c r="F210" s="266"/>
      <c r="G210" s="277"/>
      <c r="H210" s="438" t="s">
        <v>261</v>
      </c>
      <c r="I210" s="270" t="s">
        <v>239</v>
      </c>
      <c r="J210" s="439"/>
      <c r="K210" s="271">
        <f t="shared" ref="K210:M210" si="37">K206/SHARDING(K209)</f>
        <v>8</v>
      </c>
      <c r="L210" s="271">
        <f t="shared" si="37"/>
        <v>1024</v>
      </c>
      <c r="M210" s="271">
        <f t="shared" si="37"/>
        <v>576</v>
      </c>
      <c r="N210" s="271" t="s">
        <v>240</v>
      </c>
      <c r="O210" s="280"/>
      <c r="P210" s="440">
        <f>SIZEOF_IN_MIB(J210:M210, O205)</f>
        <v>4.5</v>
      </c>
      <c r="Q210" s="280"/>
    </row>
    <row r="211">
      <c r="A211" s="87"/>
      <c r="B211" s="87"/>
      <c r="C211" s="87"/>
      <c r="D211" s="87"/>
      <c r="E211" s="266"/>
      <c r="F211" s="266"/>
      <c r="G211" s="444" t="s">
        <v>263</v>
      </c>
      <c r="H211" s="445"/>
      <c r="I211" s="371"/>
      <c r="J211" s="371"/>
      <c r="K211" s="371"/>
      <c r="L211" s="446"/>
      <c r="M211" s="446"/>
      <c r="N211" s="446"/>
      <c r="O211" s="371"/>
      <c r="P211" s="447"/>
      <c r="Q211" s="371"/>
    </row>
    <row r="212">
      <c r="A212" s="87"/>
      <c r="B212" s="87"/>
      <c r="C212" s="87"/>
      <c r="D212" s="87"/>
      <c r="E212" s="266"/>
      <c r="F212" s="266"/>
      <c r="G212" s="448" t="s">
        <v>264</v>
      </c>
      <c r="H212" s="449">
        <f>SHARDING(K207)*SHARDING(L207)*SHARDING(M207)</f>
        <v>8</v>
      </c>
      <c r="I212" s="439"/>
      <c r="J212" s="439"/>
      <c r="K212" s="439"/>
      <c r="L212" s="450"/>
      <c r="M212" s="450"/>
      <c r="N212" s="450"/>
      <c r="O212" s="439"/>
      <c r="P212" s="451"/>
      <c r="Q212" s="439"/>
    </row>
    <row r="213">
      <c r="A213" s="87"/>
      <c r="B213" s="87"/>
      <c r="C213" s="87"/>
      <c r="D213" s="87"/>
      <c r="E213" s="266"/>
      <c r="F213" s="266"/>
      <c r="G213" s="448" t="s">
        <v>265</v>
      </c>
      <c r="H213" s="452">
        <f>P208 * (H212-1)</f>
        <v>3.9375</v>
      </c>
      <c r="I213" s="434"/>
      <c r="J213" s="434"/>
      <c r="K213" s="434"/>
      <c r="L213" s="442"/>
      <c r="M213" s="442"/>
      <c r="N213" s="442"/>
      <c r="O213" s="434"/>
      <c r="P213" s="443"/>
      <c r="Q213" s="434"/>
    </row>
    <row r="214">
      <c r="A214" s="87"/>
      <c r="B214" s="87"/>
      <c r="C214" s="87"/>
      <c r="D214" s="87"/>
      <c r="E214" s="266"/>
      <c r="F214" s="266"/>
      <c r="G214" s="448" t="s">
        <v>266</v>
      </c>
      <c r="H214" s="453">
        <f>H213*H212</f>
        <v>31.5</v>
      </c>
      <c r="I214" s="439"/>
      <c r="J214" s="439"/>
      <c r="K214" s="439"/>
      <c r="L214" s="450"/>
      <c r="M214" s="450"/>
      <c r="N214" s="450"/>
      <c r="O214" s="439"/>
      <c r="P214" s="451"/>
      <c r="Q214" s="439"/>
    </row>
    <row r="215">
      <c r="A215" s="87"/>
      <c r="B215" s="87"/>
      <c r="C215" s="87"/>
      <c r="D215" s="87"/>
      <c r="E215" s="266"/>
      <c r="F215" s="266"/>
      <c r="G215" s="448" t="s">
        <v>267</v>
      </c>
      <c r="H215" s="433">
        <f>IFS(H212=8,12,
H212=4,4,
H212=2,1,
H212=1,0,
TRUE,NA())</f>
        <v>12</v>
      </c>
      <c r="I215" s="434"/>
      <c r="J215" s="434"/>
      <c r="K215" s="434"/>
      <c r="L215" s="442"/>
      <c r="M215" s="442"/>
      <c r="N215" s="442"/>
      <c r="O215" s="434"/>
      <c r="P215" s="443"/>
      <c r="Q215" s="434"/>
    </row>
    <row r="216">
      <c r="A216" s="87"/>
      <c r="B216" s="87"/>
      <c r="C216" s="87"/>
      <c r="D216" s="87"/>
      <c r="E216" s="266"/>
      <c r="F216" s="266"/>
      <c r="G216" s="454" t="s">
        <v>268</v>
      </c>
      <c r="H216" s="455">
        <v>1.0</v>
      </c>
      <c r="I216" s="439"/>
      <c r="J216" s="439"/>
      <c r="K216" s="439"/>
      <c r="L216" s="450"/>
      <c r="M216" s="450"/>
      <c r="N216" s="450"/>
      <c r="O216" s="439"/>
      <c r="P216" s="451"/>
      <c r="Q216" s="439"/>
    </row>
    <row r="217">
      <c r="A217" s="87"/>
      <c r="B217" s="87"/>
      <c r="C217" s="87"/>
      <c r="D217" s="87"/>
      <c r="E217" s="266"/>
      <c r="F217" s="266"/>
      <c r="G217" s="456" t="s">
        <v>269</v>
      </c>
      <c r="H217" s="457">
        <f>ALL_GATHER_CHIP2CHIP_TIME_MS2(H214 * H216, H215)</f>
        <v>0.01602172852</v>
      </c>
      <c r="I217" s="434"/>
      <c r="J217" s="434"/>
      <c r="K217" s="434"/>
      <c r="L217" s="442"/>
      <c r="M217" s="442"/>
      <c r="N217" s="442"/>
      <c r="O217" s="434"/>
      <c r="P217" s="443"/>
      <c r="Q217" s="434"/>
    </row>
    <row r="218">
      <c r="A218" s="87"/>
      <c r="B218" s="87"/>
      <c r="C218" s="87"/>
      <c r="D218" s="87"/>
      <c r="E218" s="266"/>
      <c r="F218" s="266"/>
      <c r="G218" s="454"/>
      <c r="H218" s="458"/>
      <c r="I218" s="439"/>
      <c r="J218" s="439"/>
      <c r="K218" s="439"/>
      <c r="L218" s="450"/>
      <c r="M218" s="450"/>
      <c r="N218" s="450"/>
      <c r="O218" s="439"/>
      <c r="P218" s="451"/>
      <c r="Q218" s="439"/>
    </row>
    <row r="219">
      <c r="A219" s="87"/>
      <c r="B219" s="87"/>
      <c r="C219" s="87"/>
      <c r="D219" s="87"/>
      <c r="E219" s="266"/>
      <c r="F219" s="266"/>
      <c r="G219" s="444" t="s">
        <v>270</v>
      </c>
      <c r="H219" s="445"/>
      <c r="I219" s="371"/>
      <c r="J219" s="371"/>
      <c r="K219" s="371"/>
      <c r="L219" s="446"/>
      <c r="M219" s="446"/>
      <c r="N219" s="446"/>
      <c r="O219" s="371"/>
      <c r="P219" s="447"/>
      <c r="Q219" s="371"/>
    </row>
    <row r="220">
      <c r="A220" s="87"/>
      <c r="B220" s="87"/>
      <c r="C220" s="87"/>
      <c r="D220" s="87"/>
      <c r="E220" s="266"/>
      <c r="F220" s="266"/>
      <c r="G220" s="459" t="s">
        <v>271</v>
      </c>
      <c r="H220" s="460" t="s">
        <v>264</v>
      </c>
      <c r="I220" s="439"/>
      <c r="J220" s="461">
        <f>SHARDING(K207)*SHARDING(L207)*SHARDING(M207)/HW_SPEC("# of TensorCore per Chip")</f>
        <v>4</v>
      </c>
      <c r="K220" s="439"/>
      <c r="L220" s="450"/>
      <c r="M220" s="450"/>
      <c r="N220" s="450"/>
      <c r="O220" s="439"/>
      <c r="P220" s="451"/>
      <c r="Q220" s="439"/>
    </row>
    <row r="221">
      <c r="A221" s="87"/>
      <c r="B221" s="87"/>
      <c r="C221" s="87"/>
      <c r="D221" s="87"/>
      <c r="E221" s="266"/>
      <c r="F221" s="266"/>
      <c r="G221" s="266"/>
      <c r="H221" s="462" t="s">
        <v>265</v>
      </c>
      <c r="I221" s="434"/>
      <c r="J221" s="452">
        <f>P208 * HW_SPEC("# of TensorCore per Chip") * (J220-1)</f>
        <v>3.375</v>
      </c>
      <c r="K221" s="434"/>
      <c r="L221" s="442"/>
      <c r="M221" s="442"/>
      <c r="N221" s="442"/>
      <c r="O221" s="434"/>
      <c r="P221" s="443"/>
      <c r="Q221" s="434"/>
    </row>
    <row r="222">
      <c r="A222" s="87"/>
      <c r="B222" s="87"/>
      <c r="C222" s="87"/>
      <c r="D222" s="87"/>
      <c r="E222" s="266"/>
      <c r="F222" s="266"/>
      <c r="G222" s="266"/>
      <c r="H222" s="460" t="s">
        <v>266</v>
      </c>
      <c r="I222" s="439"/>
      <c r="J222" s="453">
        <f>J221*J220</f>
        <v>13.5</v>
      </c>
      <c r="K222" s="439"/>
      <c r="L222" s="450"/>
      <c r="M222" s="450"/>
      <c r="N222" s="450"/>
      <c r="O222" s="439"/>
      <c r="P222" s="451"/>
      <c r="Q222" s="439"/>
    </row>
    <row r="223">
      <c r="A223" s="87"/>
      <c r="B223" s="87"/>
      <c r="C223" s="87"/>
      <c r="D223" s="87"/>
      <c r="E223" s="266"/>
      <c r="F223" s="266"/>
      <c r="G223" s="266"/>
      <c r="H223" s="462" t="s">
        <v>267</v>
      </c>
      <c r="I223" s="434"/>
      <c r="J223" s="463">
        <f>IFS(J220=8,12,
J220=4,4,
J220=2,1,
J220=1,0,
TRUE,NA())</f>
        <v>4</v>
      </c>
      <c r="K223" s="434"/>
      <c r="L223" s="442"/>
      <c r="M223" s="442"/>
      <c r="N223" s="442"/>
      <c r="O223" s="434"/>
      <c r="P223" s="443"/>
      <c r="Q223" s="434"/>
    </row>
    <row r="224">
      <c r="A224" s="87"/>
      <c r="B224" s="87"/>
      <c r="C224" s="87"/>
      <c r="D224" s="87"/>
      <c r="E224" s="266"/>
      <c r="F224" s="266"/>
      <c r="G224" s="266"/>
      <c r="H224" s="458" t="s">
        <v>268</v>
      </c>
      <c r="I224" s="439"/>
      <c r="J224" s="270">
        <v>2.0</v>
      </c>
      <c r="K224" s="439"/>
      <c r="L224" s="450"/>
      <c r="M224" s="450"/>
      <c r="N224" s="450"/>
      <c r="O224" s="439"/>
      <c r="P224" s="451"/>
      <c r="Q224" s="439"/>
    </row>
    <row r="225">
      <c r="A225" s="87"/>
      <c r="B225" s="87"/>
      <c r="C225" s="87"/>
      <c r="D225" s="87"/>
      <c r="E225" s="266"/>
      <c r="F225" s="266"/>
      <c r="G225" s="277"/>
      <c r="H225" s="462" t="s">
        <v>269</v>
      </c>
      <c r="I225" s="434"/>
      <c r="J225" s="464">
        <f>ALL_GATHER_CHIP2CHIP_TIME_MS2(J222 * J224, J223)</f>
        <v>0.04119873047</v>
      </c>
      <c r="K225" s="434"/>
      <c r="L225" s="442"/>
      <c r="M225" s="442"/>
      <c r="N225" s="442"/>
      <c r="O225" s="434"/>
      <c r="P225" s="443"/>
      <c r="Q225" s="434"/>
    </row>
    <row r="226">
      <c r="A226" s="87"/>
      <c r="B226" s="87"/>
      <c r="C226" s="87"/>
      <c r="D226" s="87"/>
      <c r="E226" s="266"/>
      <c r="F226" s="266"/>
      <c r="G226" s="459" t="s">
        <v>272</v>
      </c>
      <c r="H226" s="460" t="s">
        <v>264</v>
      </c>
      <c r="I226" s="439"/>
      <c r="J226" s="465">
        <f>HW_SPEC("# of TensorCore per Chip")</f>
        <v>2</v>
      </c>
      <c r="K226" s="439"/>
      <c r="L226" s="450"/>
      <c r="M226" s="450"/>
      <c r="N226" s="450"/>
      <c r="O226" s="439"/>
      <c r="P226" s="451"/>
      <c r="Q226" s="439"/>
    </row>
    <row r="227">
      <c r="A227" s="87"/>
      <c r="B227" s="87"/>
      <c r="C227" s="87"/>
      <c r="D227" s="87"/>
      <c r="E227" s="266"/>
      <c r="F227" s="266"/>
      <c r="G227" s="266"/>
      <c r="H227" s="462" t="s">
        <v>265</v>
      </c>
      <c r="I227" s="434"/>
      <c r="J227" s="452">
        <f>P208*J220 * (J226-1)</f>
        <v>2.25</v>
      </c>
      <c r="K227" s="434"/>
      <c r="L227" s="442"/>
      <c r="M227" s="442"/>
      <c r="N227" s="442"/>
      <c r="O227" s="434"/>
      <c r="P227" s="443"/>
      <c r="Q227" s="434"/>
    </row>
    <row r="228">
      <c r="A228" s="87"/>
      <c r="B228" s="87"/>
      <c r="C228" s="87"/>
      <c r="D228" s="87"/>
      <c r="E228" s="266"/>
      <c r="F228" s="266"/>
      <c r="G228" s="266"/>
      <c r="H228" s="460" t="s">
        <v>266</v>
      </c>
      <c r="I228" s="439"/>
      <c r="J228" s="453">
        <f>J227*J226</f>
        <v>4.5</v>
      </c>
      <c r="K228" s="439"/>
      <c r="L228" s="450"/>
      <c r="M228" s="450"/>
      <c r="N228" s="450"/>
      <c r="O228" s="439"/>
      <c r="P228" s="451"/>
      <c r="Q228" s="439"/>
    </row>
    <row r="229">
      <c r="A229" s="87"/>
      <c r="B229" s="87"/>
      <c r="C229" s="87"/>
      <c r="D229" s="87"/>
      <c r="E229" s="266"/>
      <c r="F229" s="266"/>
      <c r="G229" s="266"/>
      <c r="H229" s="462" t="s">
        <v>269</v>
      </c>
      <c r="I229" s="434"/>
      <c r="J229" s="466">
        <f>ALL_GATHER_CORE2CORE_TIME_MS(J228)</f>
        <v>0.003662109375</v>
      </c>
      <c r="K229" s="434"/>
      <c r="L229" s="442"/>
      <c r="M229" s="442"/>
      <c r="N229" s="442"/>
      <c r="O229" s="434"/>
      <c r="P229" s="443"/>
      <c r="Q229" s="434"/>
    </row>
    <row r="230">
      <c r="A230" s="87"/>
      <c r="B230" s="87"/>
      <c r="C230" s="87"/>
      <c r="D230" s="87"/>
      <c r="E230" s="266"/>
      <c r="F230" s="266"/>
      <c r="G230" s="277"/>
      <c r="H230" s="467" t="s">
        <v>304</v>
      </c>
      <c r="I230" s="439"/>
      <c r="J230" s="468">
        <f>J229/J220</f>
        <v>0.0009155273438</v>
      </c>
      <c r="K230" s="439"/>
      <c r="L230" s="450"/>
      <c r="M230" s="450"/>
      <c r="N230" s="450"/>
      <c r="O230" s="439"/>
      <c r="P230" s="451"/>
      <c r="Q230" s="439"/>
    </row>
    <row r="231">
      <c r="A231" s="87"/>
      <c r="B231" s="87"/>
      <c r="C231" s="87"/>
      <c r="D231" s="87"/>
      <c r="E231" s="266"/>
      <c r="F231" s="266"/>
      <c r="G231" s="456" t="s">
        <v>274</v>
      </c>
      <c r="H231" s="469">
        <f>J225+J230</f>
        <v>0.04211425781</v>
      </c>
      <c r="I231" s="434"/>
      <c r="J231" s="470"/>
      <c r="K231" s="434"/>
      <c r="L231" s="442"/>
      <c r="M231" s="442"/>
      <c r="N231" s="442"/>
      <c r="O231" s="434"/>
      <c r="P231" s="443"/>
      <c r="Q231" s="434"/>
    </row>
    <row r="232">
      <c r="A232" s="87"/>
      <c r="B232" s="87"/>
      <c r="C232" s="87"/>
      <c r="D232" s="87"/>
      <c r="E232" s="266"/>
      <c r="F232" s="266"/>
      <c r="G232" s="454"/>
      <c r="H232" s="471"/>
      <c r="I232" s="439"/>
      <c r="J232" s="472"/>
      <c r="K232" s="439"/>
      <c r="L232" s="450"/>
      <c r="M232" s="450"/>
      <c r="N232" s="450"/>
      <c r="O232" s="439"/>
      <c r="P232" s="451"/>
      <c r="Q232" s="439"/>
    </row>
    <row r="233">
      <c r="A233" s="87"/>
      <c r="B233" s="87"/>
      <c r="C233" s="87"/>
      <c r="D233" s="87"/>
      <c r="E233" s="266"/>
      <c r="F233" s="266"/>
      <c r="G233" s="473" t="s">
        <v>280</v>
      </c>
      <c r="H233" s="370" t="s">
        <v>270</v>
      </c>
      <c r="I233" s="371"/>
      <c r="J233" s="371"/>
      <c r="K233" s="371"/>
      <c r="L233" s="446"/>
      <c r="M233" s="446"/>
      <c r="N233" s="446"/>
      <c r="O233" s="371"/>
      <c r="P233" s="447"/>
      <c r="Q233" s="371"/>
    </row>
    <row r="234">
      <c r="A234" s="87"/>
      <c r="B234" s="87"/>
      <c r="C234" s="87"/>
      <c r="D234" s="87"/>
      <c r="E234" s="266"/>
      <c r="F234" s="266"/>
      <c r="G234" s="473" t="s">
        <v>298</v>
      </c>
      <c r="H234" s="474">
        <f>IFS(H233=G211,H217,
H233=G219,H231 ,
TRUE,0)</f>
        <v>0.04211425781</v>
      </c>
      <c r="I234" s="371"/>
      <c r="J234" s="371"/>
      <c r="K234" s="371"/>
      <c r="L234" s="446"/>
      <c r="M234" s="446"/>
      <c r="N234" s="446"/>
      <c r="O234" s="371"/>
      <c r="P234" s="475"/>
      <c r="Q234" s="371"/>
    </row>
    <row r="235">
      <c r="A235" s="87"/>
      <c r="B235" s="87"/>
      <c r="C235" s="87"/>
      <c r="D235" s="87"/>
      <c r="E235" s="258" t="s">
        <v>305</v>
      </c>
      <c r="F235" s="282" t="s">
        <v>249</v>
      </c>
      <c r="G235" s="260"/>
      <c r="H235" s="290" t="s">
        <v>238</v>
      </c>
      <c r="I235" s="290" t="s">
        <v>239</v>
      </c>
      <c r="J235" s="195" t="s">
        <v>40</v>
      </c>
      <c r="K235" s="195" t="s">
        <v>38</v>
      </c>
      <c r="L235" s="195" t="s">
        <v>154</v>
      </c>
      <c r="M235" s="398" t="s">
        <v>145</v>
      </c>
      <c r="N235" s="290" t="s">
        <v>240</v>
      </c>
      <c r="O235" s="291" t="str">
        <f>PARAMS("attn_kv_k_dtype")</f>
        <v>bf16</v>
      </c>
      <c r="P235" s="292"/>
      <c r="Q235" s="291" t="b">
        <v>0</v>
      </c>
    </row>
    <row r="236">
      <c r="A236" s="87"/>
      <c r="B236" s="87"/>
      <c r="C236" s="87"/>
      <c r="D236" s="87"/>
      <c r="E236" s="266"/>
      <c r="F236" s="267"/>
      <c r="G236" s="268"/>
      <c r="H236" s="195" t="s">
        <v>242</v>
      </c>
      <c r="I236" s="290" t="s">
        <v>239</v>
      </c>
      <c r="J236" s="289">
        <f t="shared" ref="J236:M236" si="38">PARAMS(J235)</f>
        <v>8</v>
      </c>
      <c r="K236" s="290">
        <f t="shared" si="38"/>
        <v>1024</v>
      </c>
      <c r="L236" s="290">
        <f t="shared" si="38"/>
        <v>128</v>
      </c>
      <c r="M236" s="290">
        <f t="shared" si="38"/>
        <v>512</v>
      </c>
      <c r="N236" s="290" t="s">
        <v>240</v>
      </c>
      <c r="O236" s="266"/>
      <c r="P236" s="292">
        <f>SIZEOF_IN_MIB(J236:M236, $O235)</f>
        <v>1024</v>
      </c>
      <c r="Q236" s="266"/>
    </row>
    <row r="237">
      <c r="A237" s="87"/>
      <c r="B237" s="87"/>
      <c r="C237" s="87"/>
      <c r="D237" s="87"/>
      <c r="E237" s="266"/>
      <c r="F237" s="267"/>
      <c r="G237" s="268"/>
      <c r="H237" s="289" t="s">
        <v>244</v>
      </c>
      <c r="I237" s="289" t="s">
        <v>239</v>
      </c>
      <c r="J237" s="195"/>
      <c r="K237" s="195" t="s">
        <v>143</v>
      </c>
      <c r="L237" s="195"/>
      <c r="M237" s="289"/>
      <c r="N237" s="289" t="s">
        <v>240</v>
      </c>
      <c r="O237" s="266"/>
      <c r="P237" s="292"/>
      <c r="Q237" s="266"/>
    </row>
    <row r="238">
      <c r="A238" s="87"/>
      <c r="B238" s="87"/>
      <c r="C238" s="87"/>
      <c r="D238" s="87"/>
      <c r="E238" s="266"/>
      <c r="F238" s="278"/>
      <c r="G238" s="279"/>
      <c r="H238" s="195" t="s">
        <v>246</v>
      </c>
      <c r="I238" s="289" t="s">
        <v>239</v>
      </c>
      <c r="J238" s="289">
        <f t="shared" ref="J238:M238" si="39">J236/SHARDING(J237)</f>
        <v>8</v>
      </c>
      <c r="K238" s="289">
        <f t="shared" si="39"/>
        <v>128</v>
      </c>
      <c r="L238" s="289">
        <f t="shared" si="39"/>
        <v>128</v>
      </c>
      <c r="M238" s="289">
        <f t="shared" si="39"/>
        <v>512</v>
      </c>
      <c r="N238" s="289" t="s">
        <v>240</v>
      </c>
      <c r="O238" s="277"/>
      <c r="P238" s="292">
        <f>SIZEOF_IN_MIB(J238:M238, $O235)</f>
        <v>128</v>
      </c>
      <c r="Q238" s="277"/>
    </row>
    <row r="239">
      <c r="A239" s="87"/>
      <c r="B239" s="87"/>
      <c r="C239" s="87"/>
      <c r="D239" s="87"/>
      <c r="E239" s="266"/>
      <c r="F239" s="259" t="s">
        <v>253</v>
      </c>
      <c r="G239" s="260"/>
      <c r="H239" s="289" t="s">
        <v>238</v>
      </c>
      <c r="I239" s="289" t="s">
        <v>239</v>
      </c>
      <c r="J239" s="290"/>
      <c r="K239" s="195" t="s">
        <v>40</v>
      </c>
      <c r="L239" s="195" t="s">
        <v>42</v>
      </c>
      <c r="M239" s="398" t="s">
        <v>145</v>
      </c>
      <c r="N239" s="289" t="s">
        <v>240</v>
      </c>
      <c r="O239" s="291" t="str">
        <f>PARAMS("kv_dtype")</f>
        <v>fp8</v>
      </c>
      <c r="P239" s="292"/>
      <c r="Q239" s="291" t="b">
        <v>0</v>
      </c>
    </row>
    <row r="240">
      <c r="E240" s="266"/>
      <c r="F240" s="267"/>
      <c r="G240" s="268"/>
      <c r="H240" s="195" t="s">
        <v>242</v>
      </c>
      <c r="I240" s="289" t="s">
        <v>239</v>
      </c>
      <c r="J240" s="290"/>
      <c r="K240" s="289">
        <f t="shared" ref="K240:M240" si="40">PARAMS(K239)</f>
        <v>8</v>
      </c>
      <c r="L240" s="289">
        <f t="shared" si="40"/>
        <v>1024</v>
      </c>
      <c r="M240" s="289">
        <f t="shared" si="40"/>
        <v>512</v>
      </c>
      <c r="N240" s="289" t="s">
        <v>240</v>
      </c>
      <c r="O240" s="266"/>
      <c r="P240" s="292">
        <f>SIZEOF_IN_MIB(J240:M240, $O239)</f>
        <v>4</v>
      </c>
      <c r="Q240" s="266"/>
    </row>
    <row r="241">
      <c r="E241" s="266"/>
      <c r="F241" s="267"/>
      <c r="G241" s="268"/>
      <c r="H241" s="289" t="s">
        <v>244</v>
      </c>
      <c r="I241" s="289" t="s">
        <v>239</v>
      </c>
      <c r="J241" s="290"/>
      <c r="K241" s="195"/>
      <c r="L241" s="195"/>
      <c r="M241" s="289"/>
      <c r="N241" s="289" t="s">
        <v>240</v>
      </c>
      <c r="O241" s="266"/>
      <c r="P241" s="292"/>
      <c r="Q241" s="266"/>
    </row>
    <row r="242">
      <c r="E242" s="266"/>
      <c r="F242" s="278"/>
      <c r="G242" s="279"/>
      <c r="H242" s="274" t="s">
        <v>246</v>
      </c>
      <c r="I242" s="274" t="s">
        <v>239</v>
      </c>
      <c r="J242" s="261"/>
      <c r="K242" s="274">
        <f t="shared" ref="K242:M242" si="41">K240/SHARDING(K241)</f>
        <v>8</v>
      </c>
      <c r="L242" s="274">
        <f t="shared" si="41"/>
        <v>1024</v>
      </c>
      <c r="M242" s="274">
        <f t="shared" si="41"/>
        <v>512</v>
      </c>
      <c r="N242" s="274" t="s">
        <v>240</v>
      </c>
      <c r="O242" s="241"/>
      <c r="P242" s="276">
        <f>SIZEOF_IN_MIB(J242:M242, $O239)</f>
        <v>4</v>
      </c>
      <c r="Q242" s="241"/>
    </row>
    <row r="243">
      <c r="E243" s="266"/>
      <c r="F243" s="259" t="s">
        <v>257</v>
      </c>
      <c r="G243" s="260"/>
      <c r="H243" s="271" t="s">
        <v>238</v>
      </c>
      <c r="I243" s="271" t="s">
        <v>239</v>
      </c>
      <c r="J243" s="269" t="s">
        <v>40</v>
      </c>
      <c r="K243" s="269" t="s">
        <v>38</v>
      </c>
      <c r="L243" s="269" t="s">
        <v>42</v>
      </c>
      <c r="M243" s="269" t="s">
        <v>154</v>
      </c>
      <c r="N243" s="271" t="s">
        <v>240</v>
      </c>
      <c r="O243" s="399" t="s">
        <v>82</v>
      </c>
      <c r="P243" s="273"/>
      <c r="Q243" s="399" t="b">
        <v>1</v>
      </c>
    </row>
    <row r="244">
      <c r="E244" s="266"/>
      <c r="F244" s="267"/>
      <c r="G244" s="268"/>
      <c r="H244" s="262" t="s">
        <v>242</v>
      </c>
      <c r="I244" s="274" t="s">
        <v>239</v>
      </c>
      <c r="J244" s="274">
        <f t="shared" ref="J244:M244" si="42">PARAMS(J243)</f>
        <v>8</v>
      </c>
      <c r="K244" s="274">
        <f t="shared" si="42"/>
        <v>1024</v>
      </c>
      <c r="L244" s="274">
        <f t="shared" si="42"/>
        <v>1024</v>
      </c>
      <c r="M244" s="274">
        <f t="shared" si="42"/>
        <v>128</v>
      </c>
      <c r="N244" s="274" t="s">
        <v>240</v>
      </c>
      <c r="O244" s="275"/>
      <c r="P244" s="276">
        <f>SIZEOF_IN_MIB(J244:M244, $O243)</f>
        <v>2048</v>
      </c>
      <c r="Q244" s="275"/>
    </row>
    <row r="245">
      <c r="E245" s="266"/>
      <c r="F245" s="267"/>
      <c r="G245" s="268"/>
      <c r="H245" s="271" t="s">
        <v>244</v>
      </c>
      <c r="I245" s="271" t="s">
        <v>239</v>
      </c>
      <c r="J245" s="269"/>
      <c r="K245" s="269" t="s">
        <v>143</v>
      </c>
      <c r="L245" s="269"/>
      <c r="M245" s="271"/>
      <c r="N245" s="271" t="s">
        <v>240</v>
      </c>
      <c r="O245" s="272"/>
      <c r="P245" s="273"/>
      <c r="Q245" s="272"/>
    </row>
    <row r="246">
      <c r="E246" s="266"/>
      <c r="F246" s="278"/>
      <c r="G246" s="279"/>
      <c r="H246" s="274" t="s">
        <v>246</v>
      </c>
      <c r="I246" s="274" t="s">
        <v>239</v>
      </c>
      <c r="J246" s="274">
        <f t="shared" ref="J246:M246" si="43">J244/SHARDING(J245)</f>
        <v>8</v>
      </c>
      <c r="K246" s="274">
        <f t="shared" si="43"/>
        <v>128</v>
      </c>
      <c r="L246" s="274">
        <f t="shared" si="43"/>
        <v>1024</v>
      </c>
      <c r="M246" s="274">
        <f t="shared" si="43"/>
        <v>128</v>
      </c>
      <c r="N246" s="274" t="s">
        <v>240</v>
      </c>
      <c r="O246" s="241"/>
      <c r="P246" s="276">
        <f>SIZEOF_IN_MIB(J246:M246, $O243)</f>
        <v>256</v>
      </c>
      <c r="Q246" s="241"/>
    </row>
    <row r="247">
      <c r="E247" s="266"/>
      <c r="F247" s="400" t="s">
        <v>293</v>
      </c>
      <c r="G247" s="385" t="s">
        <v>45</v>
      </c>
      <c r="H247" s="476"/>
      <c r="I247" s="270"/>
      <c r="J247" s="270"/>
      <c r="K247" s="270"/>
      <c r="L247" s="271"/>
      <c r="M247" s="271"/>
      <c r="N247" s="271"/>
      <c r="O247" s="477"/>
      <c r="P247" s="273"/>
      <c r="Q247" s="477"/>
    </row>
    <row r="248">
      <c r="E248" s="266"/>
      <c r="F248" s="277"/>
      <c r="G248" s="385"/>
      <c r="H248" s="274"/>
      <c r="I248" s="418"/>
      <c r="J248" s="261"/>
      <c r="K248" s="261"/>
      <c r="L248" s="274"/>
      <c r="M248" s="274"/>
      <c r="N248" s="274"/>
      <c r="O248" s="261"/>
      <c r="P248" s="276"/>
      <c r="Q248" s="222"/>
    </row>
    <row r="249">
      <c r="E249" s="266"/>
      <c r="F249" s="384" t="s">
        <v>285</v>
      </c>
      <c r="G249" s="385" t="s">
        <v>286</v>
      </c>
      <c r="H249" s="271" t="str">
        <f>VLOOKUP(O235&amp;","&amp;O239,$T$3:$W$12,4, FALSE)</f>
        <v>bf16</v>
      </c>
      <c r="I249" s="419"/>
      <c r="J249" s="270"/>
      <c r="K249" s="270"/>
      <c r="L249" s="271"/>
      <c r="M249" s="271"/>
      <c r="N249" s="271"/>
      <c r="O249" s="270"/>
      <c r="P249" s="273"/>
      <c r="Q249" s="305"/>
    </row>
    <row r="250">
      <c r="E250" s="266"/>
      <c r="F250" s="266"/>
      <c r="G250" s="381" t="s">
        <v>299</v>
      </c>
      <c r="H250" s="420" t="str">
        <f>CALCULATE_FLOPS(J238:M238,J242:M242,M242,K242,H249)</f>
        <v>#N/A</v>
      </c>
      <c r="I250" s="418"/>
      <c r="J250" s="261"/>
      <c r="K250" s="261"/>
      <c r="L250" s="274"/>
      <c r="M250" s="274"/>
      <c r="N250" s="274"/>
      <c r="O250" s="261"/>
      <c r="P250" s="276"/>
      <c r="Q250" s="222"/>
    </row>
    <row r="251">
      <c r="E251" s="266"/>
      <c r="F251" s="277"/>
      <c r="G251" s="388" t="s">
        <v>288</v>
      </c>
      <c r="H251" s="389" t="str">
        <f>COMPUTE_TIME_MS(H250, H249)</f>
        <v>#N/A</v>
      </c>
      <c r="I251" s="390"/>
      <c r="J251" s="391"/>
      <c r="K251" s="391"/>
      <c r="L251" s="392"/>
      <c r="M251" s="392"/>
      <c r="N251" s="392"/>
      <c r="O251" s="391"/>
      <c r="P251" s="393"/>
      <c r="Q251" s="305"/>
    </row>
    <row r="252">
      <c r="E252" s="266"/>
      <c r="F252" s="384" t="s">
        <v>289</v>
      </c>
      <c r="G252" s="381" t="s">
        <v>290</v>
      </c>
      <c r="H252" s="303">
        <f>IF(Q235,0,P238)+IF(Q239,0,P242)+IF(Q243,0,P246)</f>
        <v>132</v>
      </c>
      <c r="I252" s="261"/>
      <c r="J252" s="261"/>
      <c r="K252" s="261"/>
      <c r="L252" s="274"/>
      <c r="M252" s="274"/>
      <c r="N252" s="274"/>
      <c r="O252" s="261"/>
      <c r="P252" s="276"/>
      <c r="Q252" s="222"/>
    </row>
    <row r="253">
      <c r="E253" s="277"/>
      <c r="F253" s="277"/>
      <c r="G253" s="395" t="s">
        <v>291</v>
      </c>
      <c r="H253" s="430">
        <f>HBM_TIME_MS(H252)</f>
        <v>0.04405545113</v>
      </c>
      <c r="I253" s="391"/>
      <c r="J253" s="391"/>
      <c r="K253" s="391"/>
      <c r="L253" s="392"/>
      <c r="M253" s="392"/>
      <c r="N253" s="392"/>
      <c r="O253" s="391"/>
      <c r="P253" s="393"/>
      <c r="Q253" s="305"/>
    </row>
    <row r="254">
      <c r="E254" s="258" t="s">
        <v>307</v>
      </c>
      <c r="F254" s="282" t="s">
        <v>249</v>
      </c>
      <c r="G254" s="260"/>
      <c r="H254" s="290" t="s">
        <v>238</v>
      </c>
      <c r="I254" s="290" t="s">
        <v>239</v>
      </c>
      <c r="J254" s="195" t="s">
        <v>40</v>
      </c>
      <c r="K254" s="195" t="s">
        <v>38</v>
      </c>
      <c r="L254" s="195" t="s">
        <v>154</v>
      </c>
      <c r="M254" s="398" t="s">
        <v>151</v>
      </c>
      <c r="N254" s="290" t="s">
        <v>240</v>
      </c>
      <c r="O254" s="291" t="str">
        <f>PARAMS("attn_kv_k_dtype")</f>
        <v>bf16</v>
      </c>
      <c r="P254" s="292"/>
      <c r="Q254" s="291" t="b">
        <v>0</v>
      </c>
    </row>
    <row r="255">
      <c r="E255" s="266"/>
      <c r="F255" s="267"/>
      <c r="G255" s="268"/>
      <c r="H255" s="195" t="s">
        <v>242</v>
      </c>
      <c r="I255" s="290" t="s">
        <v>239</v>
      </c>
      <c r="J255" s="289">
        <f t="shared" ref="J255:M255" si="44">PARAMS(J254)</f>
        <v>8</v>
      </c>
      <c r="K255" s="290">
        <f t="shared" si="44"/>
        <v>1024</v>
      </c>
      <c r="L255" s="290">
        <f t="shared" si="44"/>
        <v>128</v>
      </c>
      <c r="M255" s="290">
        <f t="shared" si="44"/>
        <v>64</v>
      </c>
      <c r="N255" s="290" t="s">
        <v>240</v>
      </c>
      <c r="O255" s="266"/>
      <c r="P255" s="292">
        <f>SIZEOF_IN_MIB(J255:M255, $O254)</f>
        <v>128</v>
      </c>
      <c r="Q255" s="266"/>
    </row>
    <row r="256">
      <c r="E256" s="266"/>
      <c r="F256" s="267"/>
      <c r="G256" s="268"/>
      <c r="H256" s="289" t="s">
        <v>244</v>
      </c>
      <c r="I256" s="289" t="s">
        <v>239</v>
      </c>
      <c r="J256" s="195"/>
      <c r="K256" s="195" t="s">
        <v>143</v>
      </c>
      <c r="L256" s="195"/>
      <c r="M256" s="289"/>
      <c r="N256" s="289" t="s">
        <v>240</v>
      </c>
      <c r="O256" s="266"/>
      <c r="P256" s="292"/>
      <c r="Q256" s="266"/>
    </row>
    <row r="257">
      <c r="E257" s="266"/>
      <c r="F257" s="278"/>
      <c r="G257" s="279"/>
      <c r="H257" s="195" t="s">
        <v>246</v>
      </c>
      <c r="I257" s="289" t="s">
        <v>239</v>
      </c>
      <c r="J257" s="289">
        <f t="shared" ref="J257:M257" si="45">J255/SHARDING(J256)</f>
        <v>8</v>
      </c>
      <c r="K257" s="289">
        <f t="shared" si="45"/>
        <v>128</v>
      </c>
      <c r="L257" s="289">
        <f t="shared" si="45"/>
        <v>128</v>
      </c>
      <c r="M257" s="289">
        <f t="shared" si="45"/>
        <v>64</v>
      </c>
      <c r="N257" s="289" t="s">
        <v>240</v>
      </c>
      <c r="O257" s="277"/>
      <c r="P257" s="292">
        <f>SIZEOF_IN_MIB(J257:M257, $O254)</f>
        <v>16</v>
      </c>
      <c r="Q257" s="277"/>
    </row>
    <row r="258">
      <c r="E258" s="266"/>
      <c r="F258" s="259" t="s">
        <v>253</v>
      </c>
      <c r="G258" s="260"/>
      <c r="H258" s="289" t="s">
        <v>238</v>
      </c>
      <c r="I258" s="289" t="s">
        <v>239</v>
      </c>
      <c r="J258" s="290"/>
      <c r="K258" s="195" t="s">
        <v>40</v>
      </c>
      <c r="L258" s="195" t="s">
        <v>42</v>
      </c>
      <c r="M258" s="398" t="s">
        <v>151</v>
      </c>
      <c r="N258" s="289" t="s">
        <v>240</v>
      </c>
      <c r="O258" s="291" t="str">
        <f>PARAMS("kv_dtype")</f>
        <v>fp8</v>
      </c>
      <c r="P258" s="292"/>
      <c r="Q258" s="291" t="b">
        <v>0</v>
      </c>
    </row>
    <row r="259">
      <c r="E259" s="266"/>
      <c r="F259" s="267"/>
      <c r="G259" s="268"/>
      <c r="H259" s="195" t="s">
        <v>242</v>
      </c>
      <c r="I259" s="289" t="s">
        <v>239</v>
      </c>
      <c r="J259" s="290"/>
      <c r="K259" s="289">
        <f t="shared" ref="K259:M259" si="46">PARAMS(K258)</f>
        <v>8</v>
      </c>
      <c r="L259" s="289">
        <f t="shared" si="46"/>
        <v>1024</v>
      </c>
      <c r="M259" s="289">
        <f t="shared" si="46"/>
        <v>64</v>
      </c>
      <c r="N259" s="289" t="s">
        <v>240</v>
      </c>
      <c r="O259" s="266"/>
      <c r="P259" s="292">
        <f>SIZEOF_IN_MIB(J259:M259, $O258)</f>
        <v>0.5</v>
      </c>
      <c r="Q259" s="266"/>
    </row>
    <row r="260">
      <c r="E260" s="266"/>
      <c r="F260" s="267"/>
      <c r="G260" s="268"/>
      <c r="H260" s="289" t="s">
        <v>244</v>
      </c>
      <c r="I260" s="289" t="s">
        <v>239</v>
      </c>
      <c r="J260" s="290"/>
      <c r="K260" s="195"/>
      <c r="L260" s="195"/>
      <c r="M260" s="289"/>
      <c r="N260" s="289" t="s">
        <v>240</v>
      </c>
      <c r="O260" s="266"/>
      <c r="P260" s="292"/>
      <c r="Q260" s="266"/>
    </row>
    <row r="261">
      <c r="E261" s="266"/>
      <c r="F261" s="278"/>
      <c r="G261" s="279"/>
      <c r="H261" s="274" t="s">
        <v>246</v>
      </c>
      <c r="I261" s="274" t="s">
        <v>239</v>
      </c>
      <c r="J261" s="261"/>
      <c r="K261" s="274">
        <f t="shared" ref="K261:M261" si="47">K259/SHARDING(K260)</f>
        <v>8</v>
      </c>
      <c r="L261" s="274">
        <f t="shared" si="47"/>
        <v>1024</v>
      </c>
      <c r="M261" s="274">
        <f t="shared" si="47"/>
        <v>64</v>
      </c>
      <c r="N261" s="274" t="s">
        <v>240</v>
      </c>
      <c r="O261" s="241"/>
      <c r="P261" s="276">
        <f>SIZEOF_IN_MIB(J261:M261, $O258)</f>
        <v>0.5</v>
      </c>
      <c r="Q261" s="241"/>
    </row>
    <row r="262">
      <c r="E262" s="266"/>
      <c r="F262" s="259" t="s">
        <v>257</v>
      </c>
      <c r="G262" s="260"/>
      <c r="H262" s="271" t="s">
        <v>238</v>
      </c>
      <c r="I262" s="271" t="s">
        <v>239</v>
      </c>
      <c r="J262" s="269" t="s">
        <v>40</v>
      </c>
      <c r="K262" s="269" t="s">
        <v>38</v>
      </c>
      <c r="L262" s="269" t="s">
        <v>42</v>
      </c>
      <c r="M262" s="269" t="s">
        <v>154</v>
      </c>
      <c r="N262" s="271" t="s">
        <v>240</v>
      </c>
      <c r="O262" s="478" t="s">
        <v>82</v>
      </c>
      <c r="P262" s="273"/>
      <c r="Q262" s="399" t="b">
        <v>1</v>
      </c>
    </row>
    <row r="263">
      <c r="E263" s="266"/>
      <c r="F263" s="267"/>
      <c r="G263" s="268"/>
      <c r="H263" s="262" t="s">
        <v>242</v>
      </c>
      <c r="I263" s="274" t="s">
        <v>239</v>
      </c>
      <c r="J263" s="274">
        <f t="shared" ref="J263:M263" si="48">PARAMS(J262)</f>
        <v>8</v>
      </c>
      <c r="K263" s="274">
        <f t="shared" si="48"/>
        <v>1024</v>
      </c>
      <c r="L263" s="274">
        <f t="shared" si="48"/>
        <v>1024</v>
      </c>
      <c r="M263" s="274">
        <f t="shared" si="48"/>
        <v>128</v>
      </c>
      <c r="N263" s="274" t="s">
        <v>240</v>
      </c>
      <c r="O263" s="275"/>
      <c r="P263" s="276">
        <f>SIZEOF_IN_MIB(J263:M263, $O262)</f>
        <v>2048</v>
      </c>
      <c r="Q263" s="275"/>
    </row>
    <row r="264">
      <c r="E264" s="266"/>
      <c r="F264" s="267"/>
      <c r="G264" s="268"/>
      <c r="H264" s="271" t="s">
        <v>244</v>
      </c>
      <c r="I264" s="271" t="s">
        <v>239</v>
      </c>
      <c r="J264" s="269"/>
      <c r="K264" s="269" t="s">
        <v>143</v>
      </c>
      <c r="L264" s="269"/>
      <c r="M264" s="271"/>
      <c r="N264" s="271" t="s">
        <v>240</v>
      </c>
      <c r="O264" s="272"/>
      <c r="P264" s="273"/>
      <c r="Q264" s="272"/>
    </row>
    <row r="265">
      <c r="E265" s="266"/>
      <c r="F265" s="278"/>
      <c r="G265" s="279"/>
      <c r="H265" s="274" t="s">
        <v>246</v>
      </c>
      <c r="I265" s="274" t="s">
        <v>239</v>
      </c>
      <c r="J265" s="274">
        <f t="shared" ref="J265:M265" si="49">J263/SHARDING(J264)</f>
        <v>8</v>
      </c>
      <c r="K265" s="274">
        <f t="shared" si="49"/>
        <v>128</v>
      </c>
      <c r="L265" s="274">
        <f t="shared" si="49"/>
        <v>1024</v>
      </c>
      <c r="M265" s="274">
        <f t="shared" si="49"/>
        <v>128</v>
      </c>
      <c r="N265" s="274" t="s">
        <v>240</v>
      </c>
      <c r="O265" s="241"/>
      <c r="P265" s="276">
        <f>SIZEOF_IN_MIB(J265:M265, $O262)</f>
        <v>256</v>
      </c>
      <c r="Q265" s="241"/>
    </row>
    <row r="266">
      <c r="E266" s="266"/>
      <c r="F266" s="400" t="s">
        <v>293</v>
      </c>
      <c r="G266" s="385" t="s">
        <v>45</v>
      </c>
      <c r="H266" s="423"/>
      <c r="I266" s="424"/>
      <c r="J266" s="270"/>
      <c r="K266" s="270"/>
      <c r="L266" s="271"/>
      <c r="M266" s="271"/>
      <c r="N266" s="271"/>
      <c r="O266" s="270"/>
      <c r="P266" s="273"/>
      <c r="Q266" s="305"/>
    </row>
    <row r="267">
      <c r="E267" s="266"/>
      <c r="F267" s="277"/>
      <c r="G267" s="385"/>
      <c r="H267" s="274"/>
      <c r="I267" s="418"/>
      <c r="J267" s="261"/>
      <c r="K267" s="261"/>
      <c r="L267" s="274"/>
      <c r="M267" s="274"/>
      <c r="N267" s="274"/>
      <c r="O267" s="261"/>
      <c r="P267" s="276"/>
      <c r="Q267" s="222"/>
    </row>
    <row r="268">
      <c r="E268" s="266"/>
      <c r="F268" s="384" t="s">
        <v>285</v>
      </c>
      <c r="G268" s="385" t="s">
        <v>286</v>
      </c>
      <c r="H268" s="271" t="str">
        <f>VLOOKUP(O254&amp;","&amp;O258,$T$3:$W$12,4, FALSE)</f>
        <v>bf16</v>
      </c>
      <c r="I268" s="419"/>
      <c r="J268" s="270"/>
      <c r="K268" s="270"/>
      <c r="L268" s="271"/>
      <c r="M268" s="271"/>
      <c r="N268" s="271"/>
      <c r="O268" s="270"/>
      <c r="P268" s="273"/>
      <c r="Q268" s="305"/>
    </row>
    <row r="269">
      <c r="E269" s="266"/>
      <c r="F269" s="266"/>
      <c r="G269" s="381" t="s">
        <v>299</v>
      </c>
      <c r="H269" s="420" t="str">
        <f>CALCULATE_FLOPS(J257:M257,J261:M261,M261,K261,H268)</f>
        <v>#N/A</v>
      </c>
      <c r="I269" s="418"/>
      <c r="J269" s="261"/>
      <c r="K269" s="261"/>
      <c r="L269" s="274"/>
      <c r="M269" s="274"/>
      <c r="N269" s="274"/>
      <c r="O269" s="261"/>
      <c r="P269" s="276"/>
      <c r="Q269" s="222"/>
    </row>
    <row r="270">
      <c r="E270" s="266"/>
      <c r="F270" s="277"/>
      <c r="G270" s="388" t="s">
        <v>288</v>
      </c>
      <c r="H270" s="421" t="str">
        <f>COMPUTE_TIME_MS(H269, H268)</f>
        <v>#N/A</v>
      </c>
      <c r="I270" s="390"/>
      <c r="J270" s="391"/>
      <c r="K270" s="391"/>
      <c r="L270" s="392"/>
      <c r="M270" s="392"/>
      <c r="N270" s="392"/>
      <c r="O270" s="391"/>
      <c r="P270" s="393"/>
      <c r="Q270" s="305"/>
    </row>
    <row r="271">
      <c r="E271" s="266"/>
      <c r="F271" s="384" t="s">
        <v>289</v>
      </c>
      <c r="G271" s="381" t="s">
        <v>290</v>
      </c>
      <c r="H271" s="303">
        <f>IF(Q254,0,P257)+IF(Q258,0,P261)+IF(Q262,0,P265)</f>
        <v>16.5</v>
      </c>
      <c r="I271" s="261"/>
      <c r="J271" s="261"/>
      <c r="K271" s="261"/>
      <c r="L271" s="274"/>
      <c r="M271" s="274"/>
      <c r="N271" s="274"/>
      <c r="O271" s="261"/>
      <c r="P271" s="276"/>
      <c r="Q271" s="222"/>
    </row>
    <row r="272">
      <c r="E272" s="277"/>
      <c r="F272" s="277"/>
      <c r="G272" s="395" t="s">
        <v>291</v>
      </c>
      <c r="H272" s="430">
        <f>HBM_TIME_MS(H271)</f>
        <v>0.005506931391</v>
      </c>
      <c r="I272" s="391"/>
      <c r="J272" s="391"/>
      <c r="K272" s="391"/>
      <c r="L272" s="392"/>
      <c r="M272" s="392"/>
      <c r="N272" s="392"/>
      <c r="O272" s="391"/>
      <c r="P272" s="393"/>
      <c r="Q272" s="305"/>
    </row>
    <row r="273">
      <c r="E273" s="258" t="s">
        <v>308</v>
      </c>
      <c r="F273" s="282" t="s">
        <v>249</v>
      </c>
      <c r="G273" s="260"/>
      <c r="H273" s="290" t="s">
        <v>238</v>
      </c>
      <c r="I273" s="290" t="s">
        <v>239</v>
      </c>
      <c r="J273" s="195" t="s">
        <v>40</v>
      </c>
      <c r="K273" s="195" t="s">
        <v>38</v>
      </c>
      <c r="L273" s="398" t="s">
        <v>42</v>
      </c>
      <c r="M273" s="195" t="s">
        <v>154</v>
      </c>
      <c r="N273" s="290" t="s">
        <v>240</v>
      </c>
      <c r="O273" s="291" t="str">
        <f>PARAMS("attn_av_a_dtype")</f>
        <v>bf16</v>
      </c>
      <c r="P273" s="292"/>
      <c r="Q273" s="291" t="b">
        <v>1</v>
      </c>
    </row>
    <row r="274">
      <c r="E274" s="266"/>
      <c r="F274" s="267"/>
      <c r="G274" s="268"/>
      <c r="H274" s="195" t="s">
        <v>242</v>
      </c>
      <c r="I274" s="290" t="s">
        <v>239</v>
      </c>
      <c r="J274" s="289">
        <f t="shared" ref="J274:M274" si="50">PARAMS(J273)</f>
        <v>8</v>
      </c>
      <c r="K274" s="290">
        <f t="shared" si="50"/>
        <v>1024</v>
      </c>
      <c r="L274" s="290">
        <f t="shared" si="50"/>
        <v>1024</v>
      </c>
      <c r="M274" s="290">
        <f t="shared" si="50"/>
        <v>128</v>
      </c>
      <c r="N274" s="290" t="s">
        <v>240</v>
      </c>
      <c r="O274" s="266"/>
      <c r="P274" s="292">
        <f>SIZEOF_IN_MIB(J274:M274, $O273)</f>
        <v>2048</v>
      </c>
      <c r="Q274" s="266"/>
    </row>
    <row r="275">
      <c r="E275" s="266"/>
      <c r="F275" s="267"/>
      <c r="G275" s="268"/>
      <c r="H275" s="289" t="s">
        <v>244</v>
      </c>
      <c r="I275" s="289" t="s">
        <v>239</v>
      </c>
      <c r="J275" s="195"/>
      <c r="K275" s="195" t="s">
        <v>143</v>
      </c>
      <c r="L275" s="195"/>
      <c r="M275" s="289"/>
      <c r="N275" s="289" t="s">
        <v>240</v>
      </c>
      <c r="O275" s="266"/>
      <c r="P275" s="292"/>
      <c r="Q275" s="266"/>
    </row>
    <row r="276">
      <c r="E276" s="266"/>
      <c r="F276" s="278"/>
      <c r="G276" s="279"/>
      <c r="H276" s="195" t="s">
        <v>246</v>
      </c>
      <c r="I276" s="289" t="s">
        <v>239</v>
      </c>
      <c r="J276" s="289">
        <f t="shared" ref="J276:M276" si="51">J274/SHARDING(J275)</f>
        <v>8</v>
      </c>
      <c r="K276" s="289">
        <f t="shared" si="51"/>
        <v>128</v>
      </c>
      <c r="L276" s="289">
        <f t="shared" si="51"/>
        <v>1024</v>
      </c>
      <c r="M276" s="289">
        <f t="shared" si="51"/>
        <v>128</v>
      </c>
      <c r="N276" s="289" t="s">
        <v>240</v>
      </c>
      <c r="O276" s="277"/>
      <c r="P276" s="292">
        <f>SIZEOF_IN_MIB(J276:M276, $O273)</f>
        <v>256</v>
      </c>
      <c r="Q276" s="277"/>
    </row>
    <row r="277">
      <c r="E277" s="266"/>
      <c r="F277" s="259" t="s">
        <v>253</v>
      </c>
      <c r="G277" s="260"/>
      <c r="H277" s="289" t="s">
        <v>238</v>
      </c>
      <c r="I277" s="289" t="s">
        <v>239</v>
      </c>
      <c r="J277" s="195" t="s">
        <v>40</v>
      </c>
      <c r="K277" s="195"/>
      <c r="L277" s="398" t="s">
        <v>42</v>
      </c>
      <c r="M277" s="195" t="s">
        <v>145</v>
      </c>
      <c r="N277" s="289" t="s">
        <v>240</v>
      </c>
      <c r="O277" s="291" t="str">
        <f>PARAMS("kv_dtype")</f>
        <v>fp8</v>
      </c>
      <c r="P277" s="292"/>
      <c r="Q277" s="291" t="b">
        <v>1</v>
      </c>
    </row>
    <row r="278">
      <c r="E278" s="266"/>
      <c r="F278" s="267"/>
      <c r="G278" s="268"/>
      <c r="H278" s="195" t="s">
        <v>242</v>
      </c>
      <c r="I278" s="289" t="s">
        <v>239</v>
      </c>
      <c r="J278" s="289">
        <f>PARAMS(J277)</f>
        <v>8</v>
      </c>
      <c r="K278" s="289"/>
      <c r="L278" s="289">
        <f t="shared" ref="L278:M278" si="52">PARAMS(L277)</f>
        <v>1024</v>
      </c>
      <c r="M278" s="289">
        <f t="shared" si="52"/>
        <v>512</v>
      </c>
      <c r="N278" s="289" t="s">
        <v>240</v>
      </c>
      <c r="O278" s="266"/>
      <c r="P278" s="292">
        <f>SIZEOF_IN_MIB(J278:M278, $O277)</f>
        <v>4</v>
      </c>
      <c r="Q278" s="266"/>
    </row>
    <row r="279">
      <c r="E279" s="266"/>
      <c r="F279" s="267"/>
      <c r="G279" s="268"/>
      <c r="H279" s="289" t="s">
        <v>244</v>
      </c>
      <c r="I279" s="289" t="s">
        <v>239</v>
      </c>
      <c r="J279" s="195"/>
      <c r="K279" s="290"/>
      <c r="L279" s="289"/>
      <c r="M279" s="289"/>
      <c r="N279" s="289" t="s">
        <v>240</v>
      </c>
      <c r="O279" s="266"/>
      <c r="P279" s="292"/>
      <c r="Q279" s="266"/>
    </row>
    <row r="280">
      <c r="E280" s="266"/>
      <c r="F280" s="278"/>
      <c r="G280" s="279"/>
      <c r="H280" s="274" t="s">
        <v>246</v>
      </c>
      <c r="I280" s="274" t="s">
        <v>239</v>
      </c>
      <c r="J280" s="274">
        <f>J278/SHARDING(J279)</f>
        <v>8</v>
      </c>
      <c r="K280" s="274"/>
      <c r="L280" s="274">
        <f t="shared" ref="L280:M280" si="53">L278/SHARDING(L279)</f>
        <v>1024</v>
      </c>
      <c r="M280" s="274">
        <f t="shared" si="53"/>
        <v>512</v>
      </c>
      <c r="N280" s="274" t="s">
        <v>240</v>
      </c>
      <c r="O280" s="241"/>
      <c r="P280" s="276">
        <f>SIZEOF_IN_MIB(J280:M280, $O277)</f>
        <v>4</v>
      </c>
      <c r="Q280" s="241"/>
    </row>
    <row r="281">
      <c r="E281" s="266"/>
      <c r="F281" s="259" t="s">
        <v>257</v>
      </c>
      <c r="G281" s="260"/>
      <c r="H281" s="271" t="s">
        <v>238</v>
      </c>
      <c r="I281" s="271" t="s">
        <v>239</v>
      </c>
      <c r="J281" s="269" t="s">
        <v>40</v>
      </c>
      <c r="K281" s="269" t="s">
        <v>38</v>
      </c>
      <c r="L281" s="269" t="s">
        <v>154</v>
      </c>
      <c r="M281" s="269" t="s">
        <v>145</v>
      </c>
      <c r="N281" s="271" t="s">
        <v>240</v>
      </c>
      <c r="O281" s="478" t="s">
        <v>82</v>
      </c>
      <c r="P281" s="273"/>
      <c r="Q281" s="399" t="b">
        <v>0</v>
      </c>
    </row>
    <row r="282">
      <c r="E282" s="266"/>
      <c r="F282" s="267"/>
      <c r="G282" s="268"/>
      <c r="H282" s="262" t="s">
        <v>242</v>
      </c>
      <c r="I282" s="274" t="s">
        <v>239</v>
      </c>
      <c r="J282" s="274">
        <f t="shared" ref="J282:M282" si="54">PARAMS(J281)</f>
        <v>8</v>
      </c>
      <c r="K282" s="274">
        <f t="shared" si="54"/>
        <v>1024</v>
      </c>
      <c r="L282" s="274">
        <f t="shared" si="54"/>
        <v>128</v>
      </c>
      <c r="M282" s="274">
        <f t="shared" si="54"/>
        <v>512</v>
      </c>
      <c r="N282" s="274" t="s">
        <v>240</v>
      </c>
      <c r="O282" s="275"/>
      <c r="P282" s="276">
        <f>SIZEOF_IN_MIB(J282:M282, $O281)</f>
        <v>1024</v>
      </c>
      <c r="Q282" s="275"/>
    </row>
    <row r="283">
      <c r="E283" s="266"/>
      <c r="F283" s="267"/>
      <c r="G283" s="268"/>
      <c r="H283" s="271" t="s">
        <v>244</v>
      </c>
      <c r="I283" s="271" t="s">
        <v>239</v>
      </c>
      <c r="J283" s="269"/>
      <c r="K283" s="269" t="s">
        <v>143</v>
      </c>
      <c r="L283" s="269"/>
      <c r="M283" s="271"/>
      <c r="N283" s="271" t="s">
        <v>240</v>
      </c>
      <c r="O283" s="272"/>
      <c r="P283" s="273"/>
      <c r="Q283" s="272"/>
    </row>
    <row r="284">
      <c r="E284" s="266"/>
      <c r="F284" s="278"/>
      <c r="G284" s="279"/>
      <c r="H284" s="274" t="s">
        <v>246</v>
      </c>
      <c r="I284" s="274" t="s">
        <v>239</v>
      </c>
      <c r="J284" s="274">
        <f t="shared" ref="J284:M284" si="55">J282/SHARDING(J283)</f>
        <v>8</v>
      </c>
      <c r="K284" s="274">
        <f t="shared" si="55"/>
        <v>128</v>
      </c>
      <c r="L284" s="274">
        <f t="shared" si="55"/>
        <v>128</v>
      </c>
      <c r="M284" s="274">
        <f t="shared" si="55"/>
        <v>512</v>
      </c>
      <c r="N284" s="274" t="s">
        <v>240</v>
      </c>
      <c r="O284" s="241"/>
      <c r="P284" s="276">
        <f>SIZEOF_IN_MIB(J284:M284, $O281)</f>
        <v>128</v>
      </c>
      <c r="Q284" s="241"/>
    </row>
    <row r="285">
      <c r="E285" s="266"/>
      <c r="F285" s="400" t="s">
        <v>293</v>
      </c>
      <c r="G285" s="385" t="s">
        <v>45</v>
      </c>
      <c r="H285" s="423"/>
      <c r="I285" s="424"/>
      <c r="J285" s="270"/>
      <c r="K285" s="270"/>
      <c r="L285" s="271"/>
      <c r="M285" s="271"/>
      <c r="N285" s="271"/>
      <c r="O285" s="270"/>
      <c r="P285" s="273"/>
      <c r="Q285" s="305"/>
    </row>
    <row r="286">
      <c r="E286" s="266"/>
      <c r="F286" s="277"/>
      <c r="G286" s="385"/>
      <c r="H286" s="274"/>
      <c r="I286" s="418"/>
      <c r="J286" s="261"/>
      <c r="K286" s="261"/>
      <c r="L286" s="274"/>
      <c r="M286" s="274"/>
      <c r="N286" s="274"/>
      <c r="O286" s="261"/>
      <c r="P286" s="276"/>
      <c r="Q286" s="222"/>
    </row>
    <row r="287">
      <c r="E287" s="266"/>
      <c r="F287" s="384" t="s">
        <v>285</v>
      </c>
      <c r="G287" s="385" t="s">
        <v>286</v>
      </c>
      <c r="H287" s="271" t="str">
        <f>VLOOKUP(O273&amp;","&amp;O277,$T$3:$W$12,4, FALSE)</f>
        <v>bf16</v>
      </c>
      <c r="I287" s="419"/>
      <c r="J287" s="270"/>
      <c r="K287" s="270"/>
      <c r="L287" s="271"/>
      <c r="M287" s="271"/>
      <c r="N287" s="271"/>
      <c r="O287" s="270"/>
      <c r="P287" s="273"/>
      <c r="Q287" s="305"/>
    </row>
    <row r="288">
      <c r="E288" s="266"/>
      <c r="F288" s="266"/>
      <c r="G288" s="381" t="s">
        <v>299</v>
      </c>
      <c r="H288" s="420" t="str">
        <f>CALCULATE_FLOPS(J276:M276,J280:M280,L280,J280,H287)</f>
        <v>#N/A</v>
      </c>
      <c r="I288" s="418"/>
      <c r="J288" s="261"/>
      <c r="K288" s="261"/>
      <c r="L288" s="274"/>
      <c r="M288" s="274"/>
      <c r="N288" s="274"/>
      <c r="O288" s="261"/>
      <c r="P288" s="276"/>
      <c r="Q288" s="222"/>
    </row>
    <row r="289">
      <c r="E289" s="266"/>
      <c r="F289" s="277"/>
      <c r="G289" s="388" t="s">
        <v>288</v>
      </c>
      <c r="H289" s="421" t="str">
        <f>COMPUTE_TIME_MS(H288, H287)</f>
        <v>#N/A</v>
      </c>
      <c r="I289" s="390"/>
      <c r="J289" s="391"/>
      <c r="K289" s="391"/>
      <c r="L289" s="392"/>
      <c r="M289" s="392"/>
      <c r="N289" s="392"/>
      <c r="O289" s="391"/>
      <c r="P289" s="393"/>
      <c r="Q289" s="305"/>
    </row>
    <row r="290">
      <c r="E290" s="266"/>
      <c r="F290" s="384" t="s">
        <v>289</v>
      </c>
      <c r="G290" s="381" t="s">
        <v>290</v>
      </c>
      <c r="H290" s="303">
        <f>IF(Q273,0,P276)+IF(Q277,0,P280)+IF(Q281,0,P284)</f>
        <v>128</v>
      </c>
      <c r="I290" s="261"/>
      <c r="J290" s="261"/>
      <c r="K290" s="261"/>
      <c r="L290" s="274"/>
      <c r="M290" s="274"/>
      <c r="N290" s="274"/>
      <c r="O290" s="261"/>
      <c r="P290" s="276"/>
      <c r="Q290" s="222"/>
    </row>
    <row r="291">
      <c r="E291" s="277"/>
      <c r="F291" s="277"/>
      <c r="G291" s="395" t="s">
        <v>291</v>
      </c>
      <c r="H291" s="479">
        <f>HBM_TIME_MS(H290)</f>
        <v>0.04272043746</v>
      </c>
      <c r="I291" s="391"/>
      <c r="J291" s="391"/>
      <c r="K291" s="391"/>
      <c r="L291" s="392"/>
      <c r="M291" s="392"/>
      <c r="N291" s="392"/>
      <c r="O291" s="391"/>
      <c r="P291" s="393"/>
      <c r="Q291" s="305"/>
    </row>
    <row r="292">
      <c r="E292" s="258" t="s">
        <v>309</v>
      </c>
      <c r="F292" s="282" t="s">
        <v>249</v>
      </c>
      <c r="G292" s="260"/>
      <c r="H292" s="261" t="s">
        <v>238</v>
      </c>
      <c r="I292" s="261" t="s">
        <v>239</v>
      </c>
      <c r="J292" s="262" t="s">
        <v>40</v>
      </c>
      <c r="K292" s="262" t="s">
        <v>38</v>
      </c>
      <c r="L292" s="262" t="s">
        <v>154</v>
      </c>
      <c r="M292" s="425" t="s">
        <v>145</v>
      </c>
      <c r="N292" s="261" t="s">
        <v>240</v>
      </c>
      <c r="O292" s="263" t="str">
        <f>EXTRACT_ACTIVATION_DTYPE(PARAMS("attn_proj_dtype"))</f>
        <v>fp8</v>
      </c>
      <c r="P292" s="276"/>
      <c r="Q292" s="263" t="b">
        <v>0</v>
      </c>
    </row>
    <row r="293">
      <c r="E293" s="266"/>
      <c r="F293" s="267"/>
      <c r="G293" s="268"/>
      <c r="H293" s="269" t="s">
        <v>242</v>
      </c>
      <c r="I293" s="270" t="s">
        <v>239</v>
      </c>
      <c r="J293" s="271">
        <f t="shared" ref="J293:M293" si="56">PARAMS(J292)</f>
        <v>8</v>
      </c>
      <c r="K293" s="270">
        <f t="shared" si="56"/>
        <v>1024</v>
      </c>
      <c r="L293" s="270">
        <f t="shared" si="56"/>
        <v>128</v>
      </c>
      <c r="M293" s="270">
        <f t="shared" si="56"/>
        <v>512</v>
      </c>
      <c r="N293" s="270" t="s">
        <v>240</v>
      </c>
      <c r="O293" s="272"/>
      <c r="P293" s="273">
        <f>SIZEOF_IN_MIB(J293:M293, $O292)</f>
        <v>512</v>
      </c>
      <c r="Q293" s="272"/>
    </row>
    <row r="294">
      <c r="E294" s="266"/>
      <c r="F294" s="267"/>
      <c r="G294" s="268"/>
      <c r="H294" s="274" t="s">
        <v>244</v>
      </c>
      <c r="I294" s="274" t="s">
        <v>239</v>
      </c>
      <c r="J294" s="262"/>
      <c r="K294" s="262" t="s">
        <v>143</v>
      </c>
      <c r="L294" s="262"/>
      <c r="M294" s="274"/>
      <c r="N294" s="274" t="s">
        <v>240</v>
      </c>
      <c r="O294" s="275"/>
      <c r="P294" s="276"/>
      <c r="Q294" s="275"/>
    </row>
    <row r="295">
      <c r="E295" s="266"/>
      <c r="F295" s="278"/>
      <c r="G295" s="279"/>
      <c r="H295" s="269" t="s">
        <v>246</v>
      </c>
      <c r="I295" s="271" t="s">
        <v>239</v>
      </c>
      <c r="J295" s="271">
        <f t="shared" ref="J295:M295" si="57">J293/SHARDING(J294)</f>
        <v>8</v>
      </c>
      <c r="K295" s="271">
        <f t="shared" si="57"/>
        <v>128</v>
      </c>
      <c r="L295" s="271">
        <f t="shared" si="57"/>
        <v>128</v>
      </c>
      <c r="M295" s="271">
        <f t="shared" si="57"/>
        <v>512</v>
      </c>
      <c r="N295" s="271" t="s">
        <v>240</v>
      </c>
      <c r="O295" s="280"/>
      <c r="P295" s="273">
        <f>SIZEOF_IN_MIB(J295:M295, $O292)</f>
        <v>64</v>
      </c>
      <c r="Q295" s="280"/>
    </row>
    <row r="296">
      <c r="E296" s="266"/>
      <c r="F296" s="259" t="s">
        <v>253</v>
      </c>
      <c r="G296" s="260"/>
      <c r="H296" s="274" t="s">
        <v>238</v>
      </c>
      <c r="I296" s="274" t="s">
        <v>239</v>
      </c>
      <c r="J296" s="261"/>
      <c r="K296" s="262" t="s">
        <v>154</v>
      </c>
      <c r="L296" s="262" t="s">
        <v>148</v>
      </c>
      <c r="M296" s="425" t="s">
        <v>145</v>
      </c>
      <c r="N296" s="274" t="s">
        <v>240</v>
      </c>
      <c r="O296" s="263" t="str">
        <f>EXTRACT_WEIGHT_DTYPE(PARAMS("attn_proj_dtype"))</f>
        <v>fp8</v>
      </c>
      <c r="P296" s="276"/>
      <c r="Q296" s="263" t="b">
        <v>0</v>
      </c>
    </row>
    <row r="297">
      <c r="E297" s="266"/>
      <c r="F297" s="267"/>
      <c r="G297" s="268"/>
      <c r="H297" s="269" t="s">
        <v>242</v>
      </c>
      <c r="I297" s="271" t="s">
        <v>239</v>
      </c>
      <c r="J297" s="270"/>
      <c r="K297" s="271">
        <f t="shared" ref="K297:M297" si="58">PARAMS(K296)</f>
        <v>128</v>
      </c>
      <c r="L297" s="271">
        <f t="shared" si="58"/>
        <v>128</v>
      </c>
      <c r="M297" s="271">
        <f t="shared" si="58"/>
        <v>512</v>
      </c>
      <c r="N297" s="271" t="s">
        <v>240</v>
      </c>
      <c r="O297" s="272"/>
      <c r="P297" s="273">
        <f>SIZEOF_IN_MIB(J297:M297, $O296)</f>
        <v>8</v>
      </c>
      <c r="Q297" s="272"/>
    </row>
    <row r="298">
      <c r="E298" s="266"/>
      <c r="F298" s="267"/>
      <c r="G298" s="268"/>
      <c r="H298" s="274" t="s">
        <v>244</v>
      </c>
      <c r="I298" s="274" t="s">
        <v>239</v>
      </c>
      <c r="J298" s="261"/>
      <c r="K298" s="261"/>
      <c r="L298" s="274"/>
      <c r="M298" s="274"/>
      <c r="N298" s="274" t="s">
        <v>240</v>
      </c>
      <c r="O298" s="275"/>
      <c r="P298" s="276"/>
      <c r="Q298" s="275"/>
    </row>
    <row r="299">
      <c r="E299" s="266"/>
      <c r="F299" s="278"/>
      <c r="G299" s="279"/>
      <c r="H299" s="271" t="s">
        <v>246</v>
      </c>
      <c r="I299" s="271" t="s">
        <v>239</v>
      </c>
      <c r="J299" s="270"/>
      <c r="K299" s="271">
        <f t="shared" ref="K299:M299" si="59">K297/SHARDING(K298)</f>
        <v>128</v>
      </c>
      <c r="L299" s="271">
        <f t="shared" si="59"/>
        <v>128</v>
      </c>
      <c r="M299" s="271">
        <f t="shared" si="59"/>
        <v>512</v>
      </c>
      <c r="N299" s="271" t="s">
        <v>240</v>
      </c>
      <c r="O299" s="280"/>
      <c r="P299" s="273">
        <f>SIZEOF_IN_MIB(J299:M299, $O296)</f>
        <v>8</v>
      </c>
      <c r="Q299" s="280"/>
    </row>
    <row r="300">
      <c r="E300" s="266"/>
      <c r="F300" s="259" t="s">
        <v>257</v>
      </c>
      <c r="G300" s="260"/>
      <c r="H300" s="274" t="s">
        <v>238</v>
      </c>
      <c r="I300" s="274" t="s">
        <v>239</v>
      </c>
      <c r="J300" s="262" t="s">
        <v>40</v>
      </c>
      <c r="K300" s="262" t="s">
        <v>38</v>
      </c>
      <c r="L300" s="262" t="s">
        <v>154</v>
      </c>
      <c r="M300" s="262" t="s">
        <v>148</v>
      </c>
      <c r="N300" s="274" t="s">
        <v>240</v>
      </c>
      <c r="O300" s="263" t="s">
        <v>82</v>
      </c>
      <c r="P300" s="276"/>
      <c r="Q300" s="263" t="b">
        <v>0</v>
      </c>
    </row>
    <row r="301">
      <c r="E301" s="266"/>
      <c r="F301" s="267"/>
      <c r="G301" s="268"/>
      <c r="H301" s="269" t="s">
        <v>242</v>
      </c>
      <c r="I301" s="271" t="s">
        <v>239</v>
      </c>
      <c r="J301" s="271">
        <f t="shared" ref="J301:M301" si="60">PARAMS(J300)</f>
        <v>8</v>
      </c>
      <c r="K301" s="271">
        <f t="shared" si="60"/>
        <v>1024</v>
      </c>
      <c r="L301" s="271">
        <f t="shared" si="60"/>
        <v>128</v>
      </c>
      <c r="M301" s="271">
        <f t="shared" si="60"/>
        <v>128</v>
      </c>
      <c r="N301" s="271" t="s">
        <v>240</v>
      </c>
      <c r="O301" s="272"/>
      <c r="P301" s="273">
        <f>SIZEOF_IN_MIB(J301:M301, $O300)</f>
        <v>256</v>
      </c>
      <c r="Q301" s="272"/>
    </row>
    <row r="302">
      <c r="E302" s="266"/>
      <c r="F302" s="267"/>
      <c r="G302" s="268"/>
      <c r="H302" s="274" t="s">
        <v>244</v>
      </c>
      <c r="I302" s="274" t="s">
        <v>239</v>
      </c>
      <c r="J302" s="262"/>
      <c r="K302" s="262" t="s">
        <v>143</v>
      </c>
      <c r="L302" s="262"/>
      <c r="M302" s="274"/>
      <c r="N302" s="274" t="s">
        <v>240</v>
      </c>
      <c r="O302" s="275"/>
      <c r="P302" s="276"/>
      <c r="Q302" s="275"/>
    </row>
    <row r="303">
      <c r="E303" s="266"/>
      <c r="F303" s="278"/>
      <c r="G303" s="279"/>
      <c r="H303" s="271" t="s">
        <v>246</v>
      </c>
      <c r="I303" s="271" t="s">
        <v>239</v>
      </c>
      <c r="J303" s="271">
        <f t="shared" ref="J303:M303" si="61">J301/SHARDING(J302)</f>
        <v>8</v>
      </c>
      <c r="K303" s="271">
        <f t="shared" si="61"/>
        <v>128</v>
      </c>
      <c r="L303" s="271">
        <f t="shared" si="61"/>
        <v>128</v>
      </c>
      <c r="M303" s="271">
        <f t="shared" si="61"/>
        <v>128</v>
      </c>
      <c r="N303" s="271" t="s">
        <v>240</v>
      </c>
      <c r="O303" s="280"/>
      <c r="P303" s="273">
        <f>SIZEOF_IN_MIB(J303:M303, $O300)</f>
        <v>32</v>
      </c>
      <c r="Q303" s="280"/>
    </row>
    <row r="304">
      <c r="E304" s="266"/>
      <c r="F304" s="400" t="s">
        <v>293</v>
      </c>
      <c r="G304" s="385" t="s">
        <v>45</v>
      </c>
      <c r="H304" s="480"/>
      <c r="I304" s="481"/>
      <c r="J304" s="261"/>
      <c r="K304" s="261"/>
      <c r="L304" s="274"/>
      <c r="M304" s="274"/>
      <c r="N304" s="274"/>
      <c r="O304" s="261"/>
      <c r="P304" s="276"/>
      <c r="Q304" s="222"/>
    </row>
    <row r="305">
      <c r="E305" s="266"/>
      <c r="F305" s="277"/>
      <c r="G305" s="385"/>
      <c r="H305" s="271"/>
      <c r="I305" s="419"/>
      <c r="J305" s="270"/>
      <c r="K305" s="270"/>
      <c r="L305" s="271"/>
      <c r="M305" s="271"/>
      <c r="N305" s="271"/>
      <c r="O305" s="270"/>
      <c r="P305" s="273"/>
      <c r="Q305" s="305"/>
    </row>
    <row r="306">
      <c r="E306" s="266"/>
      <c r="F306" s="384" t="s">
        <v>285</v>
      </c>
      <c r="G306" s="385" t="s">
        <v>286</v>
      </c>
      <c r="H306" s="274" t="str">
        <f>VLOOKUP(O292&amp;","&amp;O296,$T$3:$W$12,4, FALSE)</f>
        <v>fp8</v>
      </c>
      <c r="I306" s="418"/>
      <c r="J306" s="261"/>
      <c r="K306" s="261"/>
      <c r="L306" s="274"/>
      <c r="M306" s="274"/>
      <c r="N306" s="274"/>
      <c r="O306" s="261"/>
      <c r="P306" s="276"/>
      <c r="Q306" s="222"/>
    </row>
    <row r="307">
      <c r="E307" s="266"/>
      <c r="F307" s="266"/>
      <c r="G307" s="381" t="s">
        <v>299</v>
      </c>
      <c r="H307" s="482" t="str">
        <f>CALCULATE_FLOPS(J295:M295,J299:M299,M299,K299,H306)</f>
        <v>#N/A</v>
      </c>
      <c r="I307" s="419"/>
      <c r="J307" s="270"/>
      <c r="K307" s="270"/>
      <c r="L307" s="271"/>
      <c r="M307" s="271"/>
      <c r="N307" s="271"/>
      <c r="O307" s="270"/>
      <c r="P307" s="273"/>
      <c r="Q307" s="305"/>
    </row>
    <row r="308">
      <c r="E308" s="266"/>
      <c r="F308" s="277"/>
      <c r="G308" s="388" t="s">
        <v>288</v>
      </c>
      <c r="H308" s="421" t="str">
        <f>COMPUTE_TIME_MS(H307, H306)</f>
        <v>#N/A</v>
      </c>
      <c r="I308" s="390"/>
      <c r="J308" s="391"/>
      <c r="K308" s="391"/>
      <c r="L308" s="392"/>
      <c r="M308" s="392"/>
      <c r="N308" s="392"/>
      <c r="O308" s="391"/>
      <c r="P308" s="393"/>
      <c r="Q308" s="222"/>
    </row>
    <row r="309">
      <c r="E309" s="266"/>
      <c r="F309" s="384" t="s">
        <v>289</v>
      </c>
      <c r="G309" s="381" t="s">
        <v>290</v>
      </c>
      <c r="H309" s="440">
        <f>IF(Q292,0,P295)+IF(Q296,0,P299)+IF(Q300,0,P303)</f>
        <v>104</v>
      </c>
      <c r="I309" s="270"/>
      <c r="J309" s="270"/>
      <c r="K309" s="270"/>
      <c r="L309" s="271"/>
      <c r="M309" s="271"/>
      <c r="N309" s="271"/>
      <c r="O309" s="270"/>
      <c r="P309" s="273"/>
      <c r="Q309" s="305"/>
    </row>
    <row r="310">
      <c r="E310" s="277"/>
      <c r="F310" s="277"/>
      <c r="G310" s="395" t="s">
        <v>291</v>
      </c>
      <c r="H310" s="430">
        <f>HBM_TIME_MS(H309)</f>
        <v>0.03471035543</v>
      </c>
      <c r="I310" s="391"/>
      <c r="J310" s="391"/>
      <c r="K310" s="391"/>
      <c r="L310" s="392"/>
      <c r="M310" s="392"/>
      <c r="N310" s="392"/>
      <c r="O310" s="391"/>
      <c r="P310" s="393"/>
      <c r="Q310" s="222"/>
    </row>
    <row r="311">
      <c r="E311" s="258" t="s">
        <v>310</v>
      </c>
      <c r="F311" s="483" t="s">
        <v>311</v>
      </c>
      <c r="G311" s="350"/>
      <c r="H311" s="484" t="s">
        <v>312</v>
      </c>
      <c r="I311" s="374"/>
      <c r="J311" s="485"/>
      <c r="K311" s="485"/>
      <c r="L311" s="485"/>
      <c r="M311" s="372"/>
      <c r="N311" s="374"/>
      <c r="O311" s="485"/>
      <c r="P311" s="377"/>
      <c r="Q311" s="485"/>
    </row>
    <row r="312">
      <c r="E312" s="266"/>
      <c r="F312" s="259" t="s">
        <v>259</v>
      </c>
      <c r="G312" s="260"/>
      <c r="H312" s="261" t="s">
        <v>238</v>
      </c>
      <c r="I312" s="261" t="s">
        <v>239</v>
      </c>
      <c r="J312" s="262" t="s">
        <v>40</v>
      </c>
      <c r="K312" s="262" t="s">
        <v>38</v>
      </c>
      <c r="L312" s="262" t="s">
        <v>154</v>
      </c>
      <c r="M312" s="425" t="s">
        <v>145</v>
      </c>
      <c r="N312" s="261" t="s">
        <v>240</v>
      </c>
      <c r="O312" s="263" t="str">
        <f>EXTRACT_ACTIVATION_DTYPE(PARAMS("attn_proj_dtype"))</f>
        <v>fp8</v>
      </c>
      <c r="P312" s="276"/>
      <c r="Q312" s="263"/>
    </row>
    <row r="313">
      <c r="E313" s="266"/>
      <c r="F313" s="267"/>
      <c r="G313" s="268"/>
      <c r="H313" s="269" t="s">
        <v>242</v>
      </c>
      <c r="I313" s="270" t="s">
        <v>239</v>
      </c>
      <c r="J313" s="271">
        <f t="shared" ref="J313:M313" si="62">PARAMS(J312)</f>
        <v>8</v>
      </c>
      <c r="K313" s="270">
        <f t="shared" si="62"/>
        <v>1024</v>
      </c>
      <c r="L313" s="270">
        <f t="shared" si="62"/>
        <v>128</v>
      </c>
      <c r="M313" s="270">
        <f t="shared" si="62"/>
        <v>512</v>
      </c>
      <c r="N313" s="270" t="s">
        <v>240</v>
      </c>
      <c r="O313" s="272"/>
      <c r="P313" s="273">
        <f>SIZEOF_IN_MIB(J313:M313, $O312)</f>
        <v>512</v>
      </c>
      <c r="Q313" s="272"/>
    </row>
    <row r="314">
      <c r="E314" s="266"/>
      <c r="F314" s="267"/>
      <c r="G314" s="268"/>
      <c r="H314" s="274" t="s">
        <v>244</v>
      </c>
      <c r="I314" s="274" t="s">
        <v>239</v>
      </c>
      <c r="J314" s="262"/>
      <c r="K314" s="262" t="s">
        <v>143</v>
      </c>
      <c r="L314" s="262"/>
      <c r="M314" s="274"/>
      <c r="N314" s="274" t="s">
        <v>240</v>
      </c>
      <c r="O314" s="275"/>
      <c r="P314" s="276"/>
      <c r="Q314" s="275"/>
    </row>
    <row r="315">
      <c r="E315" s="266"/>
      <c r="F315" s="267"/>
      <c r="G315" s="268"/>
      <c r="H315" s="269" t="s">
        <v>246</v>
      </c>
      <c r="I315" s="271" t="s">
        <v>239</v>
      </c>
      <c r="J315" s="271">
        <f t="shared" ref="J315:M315" si="63">J313/SHARDING(J314)</f>
        <v>8</v>
      </c>
      <c r="K315" s="271">
        <f t="shared" si="63"/>
        <v>128</v>
      </c>
      <c r="L315" s="271">
        <f t="shared" si="63"/>
        <v>128</v>
      </c>
      <c r="M315" s="271">
        <f t="shared" si="63"/>
        <v>512</v>
      </c>
      <c r="N315" s="271" t="s">
        <v>240</v>
      </c>
      <c r="O315" s="280"/>
      <c r="P315" s="273">
        <f>SIZEOF_IN_MIB(J315:M315, $O312)</f>
        <v>64</v>
      </c>
      <c r="Q315" s="280"/>
    </row>
    <row r="316">
      <c r="E316" s="266"/>
      <c r="F316" s="278"/>
      <c r="G316" s="279"/>
      <c r="H316" s="262" t="s">
        <v>262</v>
      </c>
      <c r="I316" s="274"/>
      <c r="J316" s="262" t="s">
        <v>32</v>
      </c>
      <c r="K316" s="262"/>
      <c r="L316" s="262"/>
      <c r="M316" s="425"/>
      <c r="N316" s="274"/>
      <c r="O316" s="262"/>
      <c r="P316" s="276"/>
      <c r="Q316" s="262"/>
    </row>
    <row r="317">
      <c r="E317" s="266"/>
      <c r="F317" s="352" t="s">
        <v>277</v>
      </c>
      <c r="G317" s="486" t="s">
        <v>33</v>
      </c>
      <c r="H317" s="314"/>
      <c r="I317" s="487"/>
      <c r="J317" s="270"/>
      <c r="K317" s="269"/>
      <c r="L317" s="269"/>
      <c r="M317" s="488"/>
      <c r="N317" s="271"/>
      <c r="O317" s="399"/>
      <c r="P317" s="273"/>
      <c r="Q317" s="399"/>
    </row>
    <row r="318">
      <c r="E318" s="266"/>
      <c r="F318" s="358" t="s">
        <v>278</v>
      </c>
      <c r="G318" s="489" t="s">
        <v>264</v>
      </c>
      <c r="H318" s="490">
        <f>HW_SPEC("# of TensorCore per Chip")</f>
        <v>2</v>
      </c>
      <c r="J318" s="261"/>
      <c r="K318" s="274"/>
      <c r="L318" s="274"/>
      <c r="M318" s="274"/>
      <c r="N318" s="274"/>
      <c r="O318" s="275"/>
      <c r="P318" s="276"/>
      <c r="Q318" s="275"/>
    </row>
    <row r="319">
      <c r="E319" s="266"/>
      <c r="F319" s="266"/>
      <c r="G319" s="491" t="s">
        <v>265</v>
      </c>
      <c r="H319" s="321">
        <f>P315*(H318-1)</f>
        <v>64</v>
      </c>
      <c r="J319" s="270"/>
      <c r="K319" s="270"/>
      <c r="L319" s="271"/>
      <c r="M319" s="271"/>
      <c r="N319" s="271"/>
      <c r="O319" s="272"/>
      <c r="P319" s="273"/>
      <c r="Q319" s="272"/>
    </row>
    <row r="320">
      <c r="E320" s="266"/>
      <c r="F320" s="266"/>
      <c r="G320" s="489" t="s">
        <v>266</v>
      </c>
      <c r="H320" s="316">
        <f>H319*H318</f>
        <v>128</v>
      </c>
      <c r="J320" s="261"/>
      <c r="K320" s="274"/>
      <c r="L320" s="274"/>
      <c r="M320" s="274"/>
      <c r="N320" s="274"/>
      <c r="O320" s="241"/>
      <c r="P320" s="276"/>
      <c r="Q320" s="241"/>
    </row>
    <row r="321">
      <c r="E321" s="266"/>
      <c r="F321" s="277"/>
      <c r="G321" s="491" t="s">
        <v>269</v>
      </c>
      <c r="H321" s="492">
        <f>ALL_GATHER_CORE2CORE_TIME_MS(H320)</f>
        <v>0.1041666667</v>
      </c>
      <c r="J321" s="269"/>
      <c r="K321" s="269"/>
      <c r="L321" s="269"/>
      <c r="M321" s="269"/>
      <c r="N321" s="271"/>
      <c r="O321" s="399"/>
      <c r="P321" s="273"/>
      <c r="Q321" s="399"/>
    </row>
    <row r="322">
      <c r="E322" s="266"/>
      <c r="F322" s="413" t="s">
        <v>298</v>
      </c>
      <c r="G322" s="493">
        <f>H321</f>
        <v>0.1041666667</v>
      </c>
      <c r="H322" s="494"/>
      <c r="I322" s="331"/>
      <c r="J322" s="274"/>
      <c r="K322" s="274"/>
      <c r="L322" s="274"/>
      <c r="M322" s="274"/>
      <c r="N322" s="274"/>
      <c r="O322" s="495"/>
      <c r="P322" s="276"/>
      <c r="Q322" s="241"/>
    </row>
    <row r="323">
      <c r="E323" s="266"/>
      <c r="F323" s="496"/>
      <c r="G323" s="497"/>
      <c r="H323" s="498"/>
      <c r="I323" s="391"/>
      <c r="J323" s="391"/>
      <c r="K323" s="391"/>
      <c r="L323" s="392"/>
      <c r="M323" s="392"/>
      <c r="N323" s="392"/>
      <c r="O323" s="499"/>
      <c r="P323" s="393"/>
      <c r="Q323" s="305"/>
    </row>
    <row r="324">
      <c r="E324" s="266"/>
      <c r="F324" s="500" t="s">
        <v>280</v>
      </c>
      <c r="G324" s="501" t="s">
        <v>281</v>
      </c>
      <c r="H324" s="502"/>
      <c r="I324" s="374"/>
      <c r="J324" s="374"/>
      <c r="K324" s="374"/>
      <c r="L324" s="375"/>
      <c r="M324" s="375"/>
      <c r="N324" s="375"/>
      <c r="O324" s="503"/>
      <c r="P324" s="377"/>
      <c r="Q324" s="504"/>
    </row>
    <row r="325">
      <c r="E325" s="277"/>
      <c r="F325" s="500" t="s">
        <v>298</v>
      </c>
      <c r="G325" s="505">
        <f>IF(G324=F311,G322,0)</f>
        <v>0</v>
      </c>
      <c r="H325" s="502"/>
      <c r="I325" s="374"/>
      <c r="J325" s="374"/>
      <c r="K325" s="374"/>
      <c r="L325" s="375"/>
      <c r="M325" s="375"/>
      <c r="N325" s="375"/>
      <c r="O325" s="374"/>
      <c r="P325" s="377"/>
      <c r="Q325" s="504"/>
    </row>
    <row r="326">
      <c r="E326" s="258" t="s">
        <v>313</v>
      </c>
      <c r="F326" s="282" t="s">
        <v>249</v>
      </c>
      <c r="G326" s="260"/>
      <c r="H326" s="261" t="s">
        <v>238</v>
      </c>
      <c r="I326" s="261" t="s">
        <v>239</v>
      </c>
      <c r="J326" s="262" t="s">
        <v>40</v>
      </c>
      <c r="K326" s="262" t="s">
        <v>38</v>
      </c>
      <c r="L326" s="425" t="s">
        <v>154</v>
      </c>
      <c r="M326" s="425" t="s">
        <v>148</v>
      </c>
      <c r="N326" s="261" t="s">
        <v>240</v>
      </c>
      <c r="O326" s="263" t="str">
        <f>EXTRACT_ACTIVATION_DTYPE(PARAMS("attn_proj_dtype"))</f>
        <v>fp8</v>
      </c>
      <c r="P326" s="276"/>
      <c r="Q326" s="263" t="b">
        <v>0</v>
      </c>
    </row>
    <row r="327">
      <c r="E327" s="266"/>
      <c r="F327" s="267"/>
      <c r="G327" s="268"/>
      <c r="H327" s="269" t="s">
        <v>242</v>
      </c>
      <c r="I327" s="270" t="s">
        <v>239</v>
      </c>
      <c r="J327" s="271">
        <f t="shared" ref="J327:M327" si="64">PARAMS(J326)</f>
        <v>8</v>
      </c>
      <c r="K327" s="270">
        <f t="shared" si="64"/>
        <v>1024</v>
      </c>
      <c r="L327" s="270">
        <f t="shared" si="64"/>
        <v>128</v>
      </c>
      <c r="M327" s="270">
        <f t="shared" si="64"/>
        <v>128</v>
      </c>
      <c r="N327" s="270" t="s">
        <v>240</v>
      </c>
      <c r="O327" s="272"/>
      <c r="P327" s="273">
        <f>SIZEOF_IN_MIB(J327:M327, $O326)</f>
        <v>128</v>
      </c>
      <c r="Q327" s="272"/>
    </row>
    <row r="328">
      <c r="E328" s="266"/>
      <c r="F328" s="267"/>
      <c r="G328" s="268"/>
      <c r="H328" s="274" t="s">
        <v>244</v>
      </c>
      <c r="I328" s="274" t="s">
        <v>239</v>
      </c>
      <c r="J328" s="262"/>
      <c r="K328" s="262" t="s">
        <v>143</v>
      </c>
      <c r="L328" s="262"/>
      <c r="M328" s="274"/>
      <c r="N328" s="274" t="s">
        <v>240</v>
      </c>
      <c r="O328" s="275"/>
      <c r="P328" s="276"/>
      <c r="Q328" s="275"/>
    </row>
    <row r="329">
      <c r="E329" s="266"/>
      <c r="F329" s="278"/>
      <c r="G329" s="279"/>
      <c r="H329" s="269" t="s">
        <v>246</v>
      </c>
      <c r="I329" s="271" t="s">
        <v>239</v>
      </c>
      <c r="J329" s="271">
        <f t="shared" ref="J329:M329" si="65">J327/SHARDING(J328)</f>
        <v>8</v>
      </c>
      <c r="K329" s="271">
        <f t="shared" si="65"/>
        <v>128</v>
      </c>
      <c r="L329" s="271">
        <f t="shared" si="65"/>
        <v>128</v>
      </c>
      <c r="M329" s="271">
        <f t="shared" si="65"/>
        <v>128</v>
      </c>
      <c r="N329" s="271" t="s">
        <v>240</v>
      </c>
      <c r="O329" s="280"/>
      <c r="P329" s="273">
        <f>SIZEOF_IN_MIB(J329:M329, $O326)</f>
        <v>16</v>
      </c>
      <c r="Q329" s="280"/>
    </row>
    <row r="330">
      <c r="E330" s="266"/>
      <c r="F330" s="259" t="s">
        <v>253</v>
      </c>
      <c r="G330" s="260"/>
      <c r="H330" s="274" t="s">
        <v>238</v>
      </c>
      <c r="I330" s="274" t="s">
        <v>239</v>
      </c>
      <c r="J330" s="261"/>
      <c r="K330" s="425" t="s">
        <v>154</v>
      </c>
      <c r="L330" s="425" t="s">
        <v>148</v>
      </c>
      <c r="M330" s="262" t="s">
        <v>125</v>
      </c>
      <c r="N330" s="274" t="s">
        <v>240</v>
      </c>
      <c r="O330" s="263" t="str">
        <f>EXTRACT_WEIGHT_DTYPE(PARAMS("attn_proj_dtype"))</f>
        <v>fp8</v>
      </c>
      <c r="P330" s="276"/>
      <c r="Q330" s="263" t="b">
        <v>0</v>
      </c>
    </row>
    <row r="331">
      <c r="E331" s="266"/>
      <c r="F331" s="267"/>
      <c r="G331" s="268"/>
      <c r="H331" s="269" t="s">
        <v>242</v>
      </c>
      <c r="I331" s="271" t="s">
        <v>239</v>
      </c>
      <c r="J331" s="270"/>
      <c r="K331" s="271">
        <f t="shared" ref="K331:M331" si="66">PARAMS(K330)</f>
        <v>128</v>
      </c>
      <c r="L331" s="271">
        <f t="shared" si="66"/>
        <v>128</v>
      </c>
      <c r="M331" s="271">
        <f t="shared" si="66"/>
        <v>7168</v>
      </c>
      <c r="N331" s="271" t="s">
        <v>240</v>
      </c>
      <c r="O331" s="272"/>
      <c r="P331" s="273">
        <f>SIZEOF_IN_MIB(J331:M331, $O330)</f>
        <v>112</v>
      </c>
      <c r="Q331" s="272"/>
    </row>
    <row r="332">
      <c r="E332" s="266"/>
      <c r="F332" s="267"/>
      <c r="G332" s="268"/>
      <c r="H332" s="274" t="s">
        <v>244</v>
      </c>
      <c r="I332" s="274" t="s">
        <v>239</v>
      </c>
      <c r="J332" s="261"/>
      <c r="K332" s="261"/>
      <c r="L332" s="274"/>
      <c r="M332" s="274"/>
      <c r="N332" s="274" t="s">
        <v>240</v>
      </c>
      <c r="O332" s="275"/>
      <c r="P332" s="276"/>
      <c r="Q332" s="275"/>
    </row>
    <row r="333">
      <c r="E333" s="266"/>
      <c r="F333" s="278"/>
      <c r="G333" s="279"/>
      <c r="H333" s="271" t="s">
        <v>246</v>
      </c>
      <c r="I333" s="271" t="s">
        <v>239</v>
      </c>
      <c r="J333" s="270"/>
      <c r="K333" s="271">
        <f t="shared" ref="K333:M333" si="67">K331/SHARDING(K332)</f>
        <v>128</v>
      </c>
      <c r="L333" s="271">
        <f t="shared" si="67"/>
        <v>128</v>
      </c>
      <c r="M333" s="271">
        <f t="shared" si="67"/>
        <v>7168</v>
      </c>
      <c r="N333" s="271" t="s">
        <v>240</v>
      </c>
      <c r="O333" s="280"/>
      <c r="P333" s="273">
        <f>SIZEOF_IN_MIB(J333:M333, $O330)</f>
        <v>112</v>
      </c>
      <c r="Q333" s="280"/>
    </row>
    <row r="334">
      <c r="E334" s="266"/>
      <c r="F334" s="259" t="s">
        <v>257</v>
      </c>
      <c r="G334" s="260"/>
      <c r="H334" s="274" t="s">
        <v>238</v>
      </c>
      <c r="I334" s="274" t="s">
        <v>239</v>
      </c>
      <c r="J334" s="261"/>
      <c r="K334" s="262" t="s">
        <v>40</v>
      </c>
      <c r="L334" s="262" t="s">
        <v>38</v>
      </c>
      <c r="M334" s="262" t="s">
        <v>125</v>
      </c>
      <c r="N334" s="274" t="s">
        <v>240</v>
      </c>
      <c r="O334" s="263" t="s">
        <v>82</v>
      </c>
      <c r="P334" s="276"/>
      <c r="Q334" s="263" t="b">
        <v>0</v>
      </c>
    </row>
    <row r="335">
      <c r="E335" s="266"/>
      <c r="F335" s="267"/>
      <c r="G335" s="268"/>
      <c r="H335" s="269" t="s">
        <v>242</v>
      </c>
      <c r="I335" s="271" t="s">
        <v>239</v>
      </c>
      <c r="J335" s="270"/>
      <c r="K335" s="271">
        <f t="shared" ref="K335:M335" si="68">PARAMS(K334)</f>
        <v>8</v>
      </c>
      <c r="L335" s="271">
        <f t="shared" si="68"/>
        <v>1024</v>
      </c>
      <c r="M335" s="271">
        <f t="shared" si="68"/>
        <v>7168</v>
      </c>
      <c r="N335" s="271" t="s">
        <v>240</v>
      </c>
      <c r="O335" s="272"/>
      <c r="P335" s="273">
        <f>SIZEOF_IN_MIB(K335:M335, $O334)</f>
        <v>112</v>
      </c>
      <c r="Q335" s="272"/>
    </row>
    <row r="336">
      <c r="E336" s="266"/>
      <c r="F336" s="267"/>
      <c r="G336" s="268"/>
      <c r="H336" s="274" t="s">
        <v>244</v>
      </c>
      <c r="I336" s="274" t="s">
        <v>239</v>
      </c>
      <c r="J336" s="261"/>
      <c r="K336" s="262"/>
      <c r="L336" s="262" t="s">
        <v>143</v>
      </c>
      <c r="M336" s="274"/>
      <c r="N336" s="274" t="s">
        <v>240</v>
      </c>
      <c r="O336" s="275"/>
      <c r="P336" s="276"/>
      <c r="Q336" s="275"/>
    </row>
    <row r="337">
      <c r="E337" s="266"/>
      <c r="F337" s="278"/>
      <c r="G337" s="279"/>
      <c r="H337" s="271" t="s">
        <v>246</v>
      </c>
      <c r="I337" s="271" t="s">
        <v>239</v>
      </c>
      <c r="J337" s="271"/>
      <c r="K337" s="271">
        <f t="shared" ref="K337:M337" si="69">K335/SHARDING(K336)</f>
        <v>8</v>
      </c>
      <c r="L337" s="271">
        <f t="shared" si="69"/>
        <v>128</v>
      </c>
      <c r="M337" s="271">
        <f t="shared" si="69"/>
        <v>7168</v>
      </c>
      <c r="N337" s="271" t="s">
        <v>240</v>
      </c>
      <c r="O337" s="280"/>
      <c r="P337" s="273">
        <f>SIZEOF_IN_MIB(K337:M337, $O334)</f>
        <v>14</v>
      </c>
      <c r="Q337" s="280"/>
    </row>
    <row r="338">
      <c r="E338" s="266"/>
      <c r="F338" s="400" t="s">
        <v>293</v>
      </c>
      <c r="G338" s="349" t="s">
        <v>314</v>
      </c>
      <c r="H338" s="350"/>
      <c r="I338" s="308"/>
      <c r="J338" s="506" t="s">
        <v>315</v>
      </c>
      <c r="K338" s="308"/>
      <c r="L338" s="309"/>
      <c r="M338" s="309"/>
      <c r="N338" s="309"/>
      <c r="O338" s="308"/>
      <c r="P338" s="310"/>
      <c r="Q338" s="308"/>
    </row>
    <row r="339">
      <c r="E339" s="266"/>
      <c r="F339" s="266"/>
      <c r="G339" s="352" t="s">
        <v>277</v>
      </c>
      <c r="H339" s="507" t="s">
        <v>33</v>
      </c>
      <c r="I339" s="408"/>
      <c r="J339" s="487"/>
      <c r="K339" s="313"/>
      <c r="L339" s="314"/>
      <c r="M339" s="314"/>
      <c r="N339" s="314"/>
      <c r="O339" s="313"/>
      <c r="P339" s="315"/>
      <c r="Q339" s="313"/>
    </row>
    <row r="340">
      <c r="E340" s="266"/>
      <c r="F340" s="266"/>
      <c r="G340" s="358" t="s">
        <v>278</v>
      </c>
      <c r="H340" s="508" t="s">
        <v>316</v>
      </c>
      <c r="I340" s="405"/>
      <c r="J340" s="490">
        <f>SHARDING(H339)</f>
        <v>8</v>
      </c>
      <c r="K340" s="317"/>
      <c r="L340" s="318"/>
      <c r="M340" s="318"/>
      <c r="N340" s="318"/>
      <c r="O340" s="317"/>
      <c r="P340" s="319"/>
      <c r="Q340" s="317"/>
    </row>
    <row r="341">
      <c r="E341" s="266"/>
      <c r="F341" s="266"/>
      <c r="G341" s="266"/>
      <c r="H341" s="407" t="s">
        <v>265</v>
      </c>
      <c r="I341" s="408"/>
      <c r="J341" s="321">
        <f>P329 * (J340-1)</f>
        <v>112</v>
      </c>
      <c r="K341" s="313"/>
      <c r="L341" s="314"/>
      <c r="M341" s="314"/>
      <c r="N341" s="314"/>
      <c r="O341" s="313"/>
      <c r="P341" s="315"/>
      <c r="Q341" s="313"/>
    </row>
    <row r="342">
      <c r="E342" s="266"/>
      <c r="F342" s="266"/>
      <c r="G342" s="266"/>
      <c r="H342" s="411" t="s">
        <v>266</v>
      </c>
      <c r="I342" s="405"/>
      <c r="J342" s="316">
        <f>J341*J340</f>
        <v>896</v>
      </c>
      <c r="K342" s="317"/>
      <c r="L342" s="318"/>
      <c r="M342" s="318"/>
      <c r="N342" s="318"/>
      <c r="O342" s="317"/>
      <c r="P342" s="319"/>
      <c r="Q342" s="317"/>
    </row>
    <row r="343">
      <c r="E343" s="266"/>
      <c r="F343" s="266"/>
      <c r="G343" s="277"/>
      <c r="H343" s="407" t="s">
        <v>269</v>
      </c>
      <c r="I343" s="408"/>
      <c r="J343" s="492">
        <f>ALL_GATHER_CORE2CORE_TIME_MS(J342)</f>
        <v>0.7291666667</v>
      </c>
      <c r="K343" s="313"/>
      <c r="L343" s="314"/>
      <c r="M343" s="314"/>
      <c r="N343" s="314"/>
      <c r="O343" s="313"/>
      <c r="P343" s="315"/>
      <c r="Q343" s="313"/>
    </row>
    <row r="344">
      <c r="E344" s="266"/>
      <c r="F344" s="266"/>
      <c r="G344" s="413" t="s">
        <v>298</v>
      </c>
      <c r="H344" s="509">
        <f>J343</f>
        <v>0.7291666667</v>
      </c>
      <c r="I344" s="494"/>
      <c r="J344" s="330"/>
      <c r="K344" s="330"/>
      <c r="L344" s="331"/>
      <c r="M344" s="331"/>
      <c r="N344" s="331"/>
      <c r="O344" s="330"/>
      <c r="P344" s="406"/>
      <c r="Q344" s="317"/>
    </row>
    <row r="345">
      <c r="E345" s="266"/>
      <c r="F345" s="266"/>
      <c r="G345" s="385"/>
      <c r="H345" s="271"/>
      <c r="I345" s="419"/>
      <c r="J345" s="270"/>
      <c r="K345" s="270"/>
      <c r="L345" s="271"/>
      <c r="M345" s="271"/>
      <c r="N345" s="271"/>
      <c r="O345" s="270"/>
      <c r="P345" s="510"/>
      <c r="Q345" s="305"/>
    </row>
    <row r="346">
      <c r="E346" s="266"/>
      <c r="F346" s="266"/>
      <c r="G346" s="511" t="s">
        <v>280</v>
      </c>
      <c r="H346" s="512" t="s">
        <v>281</v>
      </c>
      <c r="I346" s="513"/>
      <c r="J346" s="374"/>
      <c r="K346" s="374"/>
      <c r="L346" s="375"/>
      <c r="M346" s="375"/>
      <c r="N346" s="375"/>
      <c r="O346" s="374"/>
      <c r="P346" s="514"/>
      <c r="Q346" s="504"/>
    </row>
    <row r="347">
      <c r="E347" s="266"/>
      <c r="F347" s="277"/>
      <c r="G347" s="511" t="s">
        <v>298</v>
      </c>
      <c r="H347" s="515">
        <f>IF(G338=H346,H344,0)</f>
        <v>0</v>
      </c>
      <c r="I347" s="513"/>
      <c r="J347" s="374"/>
      <c r="K347" s="374"/>
      <c r="L347" s="375"/>
      <c r="M347" s="375"/>
      <c r="N347" s="375"/>
      <c r="O347" s="374"/>
      <c r="P347" s="514"/>
      <c r="Q347" s="504"/>
    </row>
    <row r="348">
      <c r="E348" s="266"/>
      <c r="F348" s="384" t="s">
        <v>285</v>
      </c>
      <c r="G348" s="385" t="s">
        <v>286</v>
      </c>
      <c r="H348" s="274" t="str">
        <f>VLOOKUP(O326&amp;","&amp;O330,$T$3:$W$12,4, FALSE)</f>
        <v>fp8</v>
      </c>
      <c r="I348" s="418"/>
      <c r="J348" s="261"/>
      <c r="K348" s="261"/>
      <c r="L348" s="274"/>
      <c r="M348" s="274"/>
      <c r="N348" s="274"/>
      <c r="O348" s="261"/>
      <c r="P348" s="264"/>
      <c r="Q348" s="222"/>
    </row>
    <row r="349">
      <c r="E349" s="266"/>
      <c r="F349" s="266"/>
      <c r="G349" s="381" t="s">
        <v>299</v>
      </c>
      <c r="H349" s="482" t="str">
        <f>CALCULATE_FLOPS(J329:M329,J333:M333,K333:L333,1,H348)</f>
        <v>#N/A</v>
      </c>
      <c r="I349" s="516" t="s">
        <v>317</v>
      </c>
      <c r="J349" s="270"/>
      <c r="K349" s="270"/>
      <c r="L349" s="271"/>
      <c r="M349" s="271"/>
      <c r="N349" s="271"/>
      <c r="O349" s="270"/>
      <c r="P349" s="510"/>
      <c r="Q349" s="305"/>
    </row>
    <row r="350">
      <c r="E350" s="266"/>
      <c r="F350" s="277"/>
      <c r="G350" s="388" t="s">
        <v>288</v>
      </c>
      <c r="H350" s="517" t="str">
        <f>COMPUTE_TIME_MS(H349, H348)</f>
        <v>#N/A</v>
      </c>
      <c r="I350" s="390"/>
      <c r="J350" s="391"/>
      <c r="K350" s="391"/>
      <c r="L350" s="392"/>
      <c r="M350" s="392"/>
      <c r="N350" s="392"/>
      <c r="O350" s="391"/>
      <c r="P350" s="518"/>
      <c r="Q350" s="222"/>
    </row>
    <row r="351">
      <c r="E351" s="266"/>
      <c r="F351" s="384" t="s">
        <v>289</v>
      </c>
      <c r="G351" s="381" t="s">
        <v>290</v>
      </c>
      <c r="H351" s="440">
        <f>IF(Q326,0,P329)+IF(Q330,0,P333)+IF(Q334,0,P337)</f>
        <v>142</v>
      </c>
      <c r="I351" s="270"/>
      <c r="J351" s="270"/>
      <c r="K351" s="270"/>
      <c r="L351" s="271"/>
      <c r="M351" s="271"/>
      <c r="N351" s="271"/>
      <c r="O351" s="270"/>
      <c r="P351" s="510"/>
      <c r="Q351" s="305"/>
    </row>
    <row r="352">
      <c r="E352" s="277"/>
      <c r="F352" s="277"/>
      <c r="G352" s="395" t="s">
        <v>291</v>
      </c>
      <c r="H352" s="479">
        <f>HBM_TIME_MS(H351)</f>
        <v>0.0473929853</v>
      </c>
      <c r="I352" s="391"/>
      <c r="J352" s="391"/>
      <c r="K352" s="391"/>
      <c r="L352" s="392"/>
      <c r="M352" s="392"/>
      <c r="N352" s="392"/>
      <c r="O352" s="391"/>
      <c r="P352" s="518"/>
      <c r="Q352" s="172"/>
    </row>
    <row r="356">
      <c r="E356" s="204" t="s">
        <v>318</v>
      </c>
    </row>
    <row r="357">
      <c r="E357" s="249" t="s">
        <v>229</v>
      </c>
      <c r="F357" s="519" t="s">
        <v>230</v>
      </c>
      <c r="G357" s="251"/>
      <c r="H357" s="520"/>
      <c r="I357" s="250" t="s">
        <v>231</v>
      </c>
      <c r="J357" s="521"/>
      <c r="K357" s="521"/>
      <c r="L357" s="521"/>
      <c r="M357" s="521"/>
      <c r="N357" s="520"/>
      <c r="O357" s="253" t="s">
        <v>232</v>
      </c>
      <c r="P357" s="253" t="s">
        <v>319</v>
      </c>
      <c r="Q357" s="255" t="s">
        <v>234</v>
      </c>
    </row>
    <row r="358">
      <c r="E358" s="258" t="s">
        <v>320</v>
      </c>
      <c r="F358" s="522" t="s">
        <v>293</v>
      </c>
      <c r="G358" s="523" t="s">
        <v>54</v>
      </c>
      <c r="H358" s="524" t="s">
        <v>321</v>
      </c>
      <c r="I358" s="374"/>
      <c r="J358" s="374"/>
      <c r="K358" s="485"/>
      <c r="L358" s="485"/>
      <c r="M358" s="525"/>
      <c r="N358" s="374"/>
      <c r="O358" s="485"/>
      <c r="P358" s="374"/>
      <c r="Q358" s="485"/>
    </row>
    <row r="359">
      <c r="E359" s="266"/>
      <c r="F359" s="266"/>
      <c r="G359" s="297" t="s">
        <v>259</v>
      </c>
      <c r="H359" s="463" t="s">
        <v>238</v>
      </c>
      <c r="I359" s="261" t="s">
        <v>239</v>
      </c>
      <c r="J359" s="261"/>
      <c r="K359" s="262" t="s">
        <v>40</v>
      </c>
      <c r="L359" s="262" t="s">
        <v>159</v>
      </c>
      <c r="M359" s="283" t="s">
        <v>125</v>
      </c>
      <c r="N359" s="261" t="s">
        <v>240</v>
      </c>
      <c r="O359" s="263" t="str">
        <f>PARAMS("expert_dispatch_dtype")</f>
        <v>fp8</v>
      </c>
      <c r="P359" s="261"/>
      <c r="Q359" s="263"/>
    </row>
    <row r="360">
      <c r="E360" s="266"/>
      <c r="F360" s="266"/>
      <c r="G360" s="266"/>
      <c r="H360" s="304" t="s">
        <v>242</v>
      </c>
      <c r="I360" s="270" t="s">
        <v>239</v>
      </c>
      <c r="J360" s="271"/>
      <c r="K360" s="270">
        <f t="shared" ref="K360:M360" si="70">PARAMS(K359)</f>
        <v>8</v>
      </c>
      <c r="L360" s="270">
        <f t="shared" si="70"/>
        <v>8192</v>
      </c>
      <c r="M360" s="270">
        <f t="shared" si="70"/>
        <v>7168</v>
      </c>
      <c r="N360" s="270" t="s">
        <v>240</v>
      </c>
      <c r="O360" s="272"/>
      <c r="P360" s="440">
        <f>SIZEOF_IN_MIB(J360:M360, O359)</f>
        <v>448</v>
      </c>
      <c r="Q360" s="272"/>
    </row>
    <row r="361">
      <c r="E361" s="266"/>
      <c r="F361" s="266"/>
      <c r="G361" s="266"/>
      <c r="H361" s="302" t="s">
        <v>260</v>
      </c>
      <c r="I361" s="274" t="s">
        <v>239</v>
      </c>
      <c r="J361" s="261"/>
      <c r="K361" s="262" t="s">
        <v>143</v>
      </c>
      <c r="L361" s="262"/>
      <c r="M361" s="262"/>
      <c r="N361" s="274" t="s">
        <v>240</v>
      </c>
      <c r="O361" s="275"/>
      <c r="P361" s="303"/>
      <c r="Q361" s="275"/>
    </row>
    <row r="362">
      <c r="E362" s="266"/>
      <c r="F362" s="266"/>
      <c r="G362" s="266"/>
      <c r="H362" s="304" t="s">
        <v>261</v>
      </c>
      <c r="I362" s="271" t="s">
        <v>239</v>
      </c>
      <c r="J362" s="270"/>
      <c r="K362" s="271">
        <f t="shared" ref="K362:M362" si="71">K360/SHARDING(K361)</f>
        <v>1</v>
      </c>
      <c r="L362" s="271">
        <f t="shared" si="71"/>
        <v>8192</v>
      </c>
      <c r="M362" s="271">
        <f t="shared" si="71"/>
        <v>7168</v>
      </c>
      <c r="N362" s="269" t="s">
        <v>240</v>
      </c>
      <c r="O362" s="272"/>
      <c r="P362" s="440"/>
      <c r="Q362" s="272"/>
    </row>
    <row r="363">
      <c r="E363" s="266"/>
      <c r="F363" s="266"/>
      <c r="G363" s="277"/>
      <c r="H363" s="302" t="s">
        <v>262</v>
      </c>
      <c r="I363" s="274" t="s">
        <v>239</v>
      </c>
      <c r="J363" s="261"/>
      <c r="K363" s="262" t="s">
        <v>143</v>
      </c>
      <c r="L363" s="262"/>
      <c r="M363" s="262"/>
      <c r="N363" s="274" t="s">
        <v>240</v>
      </c>
      <c r="O363" s="241"/>
      <c r="P363" s="303">
        <f>SIZEOF_IN_MIB(J362:M362, O359)</f>
        <v>56</v>
      </c>
      <c r="Q363" s="241"/>
    </row>
    <row r="364">
      <c r="E364" s="266"/>
      <c r="F364" s="266"/>
      <c r="G364" s="526" t="s">
        <v>564</v>
      </c>
      <c r="H364" s="645">
        <f>P360</f>
        <v>448</v>
      </c>
      <c r="I364" s="305"/>
      <c r="J364" s="305"/>
      <c r="K364" s="305"/>
      <c r="L364" s="305"/>
      <c r="M364" s="305"/>
      <c r="N364" s="305"/>
      <c r="O364" s="305"/>
      <c r="P364" s="528"/>
      <c r="Q364" s="305"/>
    </row>
    <row r="365">
      <c r="E365" s="266"/>
      <c r="F365" s="266"/>
      <c r="G365" s="531" t="s">
        <v>565</v>
      </c>
      <c r="H365" s="799" t="str">
        <f>ALL2ALL_CHIP2CHIP_TIME_MS(H364)</f>
        <v>#N/A</v>
      </c>
      <c r="I365" s="222"/>
      <c r="J365" s="222"/>
      <c r="K365" s="222"/>
      <c r="L365" s="222"/>
      <c r="M365" s="222"/>
      <c r="N365" s="222"/>
      <c r="O365" s="222"/>
      <c r="P365" s="530"/>
      <c r="Q365" s="222"/>
    </row>
    <row r="366">
      <c r="E366" s="266"/>
      <c r="F366" s="266"/>
      <c r="G366" s="533"/>
      <c r="H366" s="449"/>
      <c r="I366" s="271"/>
      <c r="J366" s="270"/>
      <c r="K366" s="269"/>
      <c r="L366" s="488"/>
      <c r="M366" s="269"/>
      <c r="N366" s="271"/>
      <c r="O366" s="269"/>
      <c r="P366" s="440"/>
      <c r="Q366" s="269"/>
    </row>
    <row r="367">
      <c r="E367" s="266"/>
      <c r="F367" s="266"/>
      <c r="G367" s="523" t="s">
        <v>325</v>
      </c>
      <c r="H367" s="535" t="s">
        <v>856</v>
      </c>
      <c r="I367" s="375"/>
      <c r="J367" s="374"/>
      <c r="K367" s="485"/>
      <c r="L367" s="372"/>
      <c r="M367" s="485"/>
      <c r="N367" s="375"/>
      <c r="O367" s="485"/>
      <c r="P367" s="536"/>
      <c r="Q367" s="485"/>
    </row>
    <row r="368">
      <c r="E368" s="266"/>
      <c r="F368" s="266"/>
      <c r="G368" s="297" t="s">
        <v>259</v>
      </c>
      <c r="H368" s="449" t="s">
        <v>238</v>
      </c>
      <c r="I368" s="271" t="s">
        <v>239</v>
      </c>
      <c r="J368" s="270"/>
      <c r="K368" s="269" t="s">
        <v>40</v>
      </c>
      <c r="L368" s="488" t="s">
        <v>38</v>
      </c>
      <c r="M368" s="269" t="s">
        <v>125</v>
      </c>
      <c r="N368" s="271" t="s">
        <v>240</v>
      </c>
      <c r="O368" s="399" t="str">
        <f>PARAMS("expert_dispatch_dtype")</f>
        <v>fp8</v>
      </c>
      <c r="P368" s="440"/>
      <c r="Q368" s="399"/>
    </row>
    <row r="369">
      <c r="E369" s="266"/>
      <c r="F369" s="266"/>
      <c r="G369" s="266"/>
      <c r="H369" s="302" t="s">
        <v>242</v>
      </c>
      <c r="I369" s="274" t="s">
        <v>239</v>
      </c>
      <c r="J369" s="261"/>
      <c r="K369" s="274">
        <f t="shared" ref="K369:M369" si="72">PARAMS(K368)</f>
        <v>8</v>
      </c>
      <c r="L369" s="274">
        <f t="shared" si="72"/>
        <v>1024</v>
      </c>
      <c r="M369" s="274">
        <f t="shared" si="72"/>
        <v>7168</v>
      </c>
      <c r="N369" s="274" t="s">
        <v>240</v>
      </c>
      <c r="O369" s="275"/>
      <c r="P369" s="303">
        <f>SIZEOF_IN_MIB(J369:M369, O368)</f>
        <v>56</v>
      </c>
      <c r="Q369" s="275"/>
    </row>
    <row r="370">
      <c r="E370" s="266"/>
      <c r="F370" s="266"/>
      <c r="G370" s="266"/>
      <c r="H370" s="304" t="s">
        <v>260</v>
      </c>
      <c r="I370" s="271" t="s">
        <v>239</v>
      </c>
      <c r="J370" s="270"/>
      <c r="K370" s="269" t="s">
        <v>143</v>
      </c>
      <c r="L370" s="269"/>
      <c r="M370" s="269"/>
      <c r="N370" s="271" t="s">
        <v>240</v>
      </c>
      <c r="O370" s="272"/>
      <c r="P370" s="440"/>
      <c r="Q370" s="272"/>
    </row>
    <row r="371">
      <c r="E371" s="266"/>
      <c r="F371" s="266"/>
      <c r="G371" s="266"/>
      <c r="H371" s="534" t="s">
        <v>246</v>
      </c>
      <c r="I371" s="274" t="s">
        <v>239</v>
      </c>
      <c r="J371" s="261"/>
      <c r="K371" s="274">
        <f t="shared" ref="K371:M371" si="73">K369/SHARDING(K370)</f>
        <v>1</v>
      </c>
      <c r="L371" s="274">
        <f t="shared" si="73"/>
        <v>1024</v>
      </c>
      <c r="M371" s="274">
        <f t="shared" si="73"/>
        <v>7168</v>
      </c>
      <c r="N371" s="274" t="s">
        <v>240</v>
      </c>
      <c r="O371" s="275"/>
      <c r="P371" s="303">
        <f>SIZEOF_IN_MIB(J371:M371, O368)</f>
        <v>7</v>
      </c>
      <c r="Q371" s="241"/>
    </row>
    <row r="372">
      <c r="E372" s="266"/>
      <c r="F372" s="266"/>
      <c r="G372" s="277"/>
      <c r="H372" s="542" t="s">
        <v>262</v>
      </c>
      <c r="I372" s="271" t="s">
        <v>239</v>
      </c>
      <c r="J372" s="305"/>
      <c r="K372" s="305"/>
      <c r="L372" s="305"/>
      <c r="M372" s="269"/>
      <c r="N372" s="271" t="s">
        <v>240</v>
      </c>
      <c r="O372" s="280"/>
      <c r="P372" s="528"/>
      <c r="Q372" s="305"/>
    </row>
    <row r="373">
      <c r="E373" s="266"/>
      <c r="F373" s="266"/>
      <c r="G373" s="311" t="s">
        <v>264</v>
      </c>
      <c r="H373" s="800">
        <f>SHARDING(K370)*SHARDING(L370)</f>
        <v>8</v>
      </c>
      <c r="I373" s="222"/>
      <c r="J373" s="222"/>
      <c r="K373" s="222"/>
      <c r="L373" s="222"/>
      <c r="M373" s="222"/>
      <c r="N373" s="222"/>
      <c r="O373" s="222"/>
      <c r="P373" s="530"/>
      <c r="Q373" s="222"/>
    </row>
    <row r="374">
      <c r="E374" s="266"/>
      <c r="F374" s="266"/>
      <c r="G374" s="311" t="s">
        <v>265</v>
      </c>
      <c r="H374" s="321">
        <f>P371 * (H373-1)</f>
        <v>49</v>
      </c>
      <c r="I374" s="305"/>
      <c r="J374" s="305"/>
      <c r="K374" s="305"/>
      <c r="L374" s="305"/>
      <c r="M374" s="305"/>
      <c r="N374" s="305"/>
      <c r="O374" s="305"/>
      <c r="P374" s="528"/>
      <c r="Q374" s="305"/>
    </row>
    <row r="375">
      <c r="E375" s="266"/>
      <c r="F375" s="266"/>
      <c r="G375" s="320" t="s">
        <v>266</v>
      </c>
      <c r="H375" s="316">
        <f>H374*H373</f>
        <v>392</v>
      </c>
      <c r="I375" s="274"/>
      <c r="J375" s="261"/>
      <c r="K375" s="261"/>
      <c r="L375" s="262"/>
      <c r="M375" s="274"/>
      <c r="N375" s="274"/>
      <c r="O375" s="262"/>
      <c r="P375" s="303"/>
      <c r="Q375" s="262"/>
    </row>
    <row r="376">
      <c r="E376" s="266"/>
      <c r="F376" s="266"/>
      <c r="G376" s="322" t="s">
        <v>267</v>
      </c>
      <c r="H376" s="859">
        <f>IFS(H373=8,12,
H373=4,4,
H373=2,1,
H373=1,0,
TRUE,NA())</f>
        <v>12</v>
      </c>
      <c r="I376" s="271"/>
      <c r="J376" s="270"/>
      <c r="K376" s="270"/>
      <c r="L376" s="269"/>
      <c r="M376" s="271"/>
      <c r="N376" s="271"/>
      <c r="O376" s="269"/>
      <c r="P376" s="440"/>
      <c r="Q376" s="269"/>
    </row>
    <row r="377">
      <c r="E377" s="266"/>
      <c r="F377" s="266"/>
      <c r="G377" s="198" t="s">
        <v>268</v>
      </c>
      <c r="H377" s="217">
        <v>1.0</v>
      </c>
      <c r="I377" s="274"/>
      <c r="J377" s="261"/>
      <c r="K377" s="261"/>
      <c r="L377" s="262"/>
      <c r="M377" s="274"/>
      <c r="N377" s="274"/>
      <c r="O377" s="262"/>
      <c r="P377" s="303"/>
      <c r="Q377" s="262"/>
    </row>
    <row r="378">
      <c r="E378" s="266"/>
      <c r="F378" s="266"/>
      <c r="G378" s="328" t="s">
        <v>269</v>
      </c>
      <c r="H378" s="540">
        <f>ALL_GATHER_CHIP2CHIP_TIME_MS2(H375 * H377, H376)</f>
        <v>0.1993815104</v>
      </c>
      <c r="I378" s="271"/>
      <c r="J378" s="270"/>
      <c r="K378" s="270"/>
      <c r="L378" s="269"/>
      <c r="M378" s="271"/>
      <c r="N378" s="271"/>
      <c r="O378" s="269"/>
      <c r="P378" s="440"/>
      <c r="Q378" s="269"/>
    </row>
    <row r="379">
      <c r="E379" s="266"/>
      <c r="F379" s="266"/>
      <c r="G379" s="533"/>
      <c r="H379" s="534"/>
      <c r="I379" s="274"/>
      <c r="J379" s="261"/>
      <c r="K379" s="262"/>
      <c r="L379" s="425"/>
      <c r="M379" s="262"/>
      <c r="N379" s="274"/>
      <c r="O379" s="262"/>
      <c r="P379" s="303"/>
      <c r="Q379" s="262"/>
    </row>
    <row r="380">
      <c r="E380" s="266"/>
      <c r="F380" s="266"/>
      <c r="G380" s="523" t="s">
        <v>53</v>
      </c>
      <c r="H380" s="524" t="s">
        <v>328</v>
      </c>
      <c r="I380" s="375"/>
      <c r="J380" s="374"/>
      <c r="K380" s="485"/>
      <c r="L380" s="372"/>
      <c r="M380" s="485"/>
      <c r="N380" s="375"/>
      <c r="O380" s="485"/>
      <c r="P380" s="536"/>
      <c r="Q380" s="485"/>
    </row>
    <row r="381">
      <c r="E381" s="266"/>
      <c r="F381" s="266"/>
      <c r="G381" s="541" t="s">
        <v>259</v>
      </c>
      <c r="H381" s="534" t="s">
        <v>238</v>
      </c>
      <c r="I381" s="274" t="s">
        <v>239</v>
      </c>
      <c r="J381" s="261"/>
      <c r="K381" s="262" t="s">
        <v>40</v>
      </c>
      <c r="L381" s="425" t="s">
        <v>38</v>
      </c>
      <c r="M381" s="262" t="s">
        <v>125</v>
      </c>
      <c r="N381" s="274" t="s">
        <v>240</v>
      </c>
      <c r="O381" s="263" t="str">
        <f>PARAMS("expert_dispatch_dtype")</f>
        <v>fp8</v>
      </c>
      <c r="P381" s="303"/>
      <c r="Q381" s="262"/>
    </row>
    <row r="382">
      <c r="E382" s="266"/>
      <c r="F382" s="266"/>
      <c r="G382" s="266"/>
      <c r="H382" s="304" t="s">
        <v>242</v>
      </c>
      <c r="I382" s="271" t="s">
        <v>239</v>
      </c>
      <c r="J382" s="270"/>
      <c r="K382" s="271">
        <f t="shared" ref="K382:M382" si="74">PARAMS(K381)</f>
        <v>8</v>
      </c>
      <c r="L382" s="271">
        <f t="shared" si="74"/>
        <v>1024</v>
      </c>
      <c r="M382" s="271">
        <f t="shared" si="74"/>
        <v>7168</v>
      </c>
      <c r="N382" s="271" t="s">
        <v>240</v>
      </c>
      <c r="O382" s="272"/>
      <c r="P382" s="440">
        <f>SIZEOF_IN_MIB(J382:M382, O381)</f>
        <v>56</v>
      </c>
      <c r="Q382" s="269"/>
    </row>
    <row r="383">
      <c r="E383" s="266"/>
      <c r="F383" s="266"/>
      <c r="G383" s="266"/>
      <c r="H383" s="302" t="s">
        <v>260</v>
      </c>
      <c r="I383" s="274" t="s">
        <v>239</v>
      </c>
      <c r="J383" s="261"/>
      <c r="K383" s="262"/>
      <c r="L383" s="262" t="s">
        <v>143</v>
      </c>
      <c r="M383" s="262"/>
      <c r="N383" s="274" t="s">
        <v>240</v>
      </c>
      <c r="O383" s="275"/>
      <c r="P383" s="303"/>
      <c r="Q383" s="262"/>
    </row>
    <row r="384">
      <c r="E384" s="266"/>
      <c r="F384" s="266"/>
      <c r="G384" s="266"/>
      <c r="H384" s="304" t="s">
        <v>261</v>
      </c>
      <c r="I384" s="271" t="s">
        <v>239</v>
      </c>
      <c r="J384" s="270"/>
      <c r="K384" s="271">
        <f t="shared" ref="K384:M384" si="75">K382/SHARDING(K383)</f>
        <v>8</v>
      </c>
      <c r="L384" s="271">
        <f t="shared" si="75"/>
        <v>128</v>
      </c>
      <c r="M384" s="271">
        <f t="shared" si="75"/>
        <v>7168</v>
      </c>
      <c r="N384" s="271" t="s">
        <v>240</v>
      </c>
      <c r="O384" s="272"/>
      <c r="P384" s="440">
        <f>SIZEOF_IN_MIB(J384:M384, O381)</f>
        <v>7</v>
      </c>
      <c r="Q384" s="269"/>
    </row>
    <row r="385">
      <c r="E385" s="266"/>
      <c r="F385" s="266"/>
      <c r="G385" s="277"/>
      <c r="H385" s="537" t="s">
        <v>262</v>
      </c>
      <c r="I385" s="274" t="s">
        <v>239</v>
      </c>
      <c r="J385" s="222"/>
      <c r="K385" s="222"/>
      <c r="L385" s="222"/>
      <c r="M385" s="262"/>
      <c r="N385" s="274" t="s">
        <v>240</v>
      </c>
      <c r="O385" s="241"/>
      <c r="P385" s="222"/>
      <c r="Q385" s="262"/>
    </row>
    <row r="386">
      <c r="E386" s="266"/>
      <c r="F386" s="266"/>
      <c r="G386" s="384" t="s">
        <v>329</v>
      </c>
      <c r="H386" s="542" t="s">
        <v>264</v>
      </c>
      <c r="I386" s="305"/>
      <c r="J386" s="336">
        <f>SHARDING(K383) * SHARDING(L383) / HW_SPEC("# of TensorCore per Chip")</f>
        <v>4</v>
      </c>
      <c r="K386" s="270"/>
      <c r="L386" s="269"/>
      <c r="M386" s="271"/>
      <c r="N386" s="271"/>
      <c r="O386" s="269"/>
      <c r="P386" s="440"/>
      <c r="Q386" s="269"/>
    </row>
    <row r="387">
      <c r="E387" s="266"/>
      <c r="F387" s="266"/>
      <c r="G387" s="266"/>
      <c r="H387" s="537" t="s">
        <v>265</v>
      </c>
      <c r="I387" s="222"/>
      <c r="J387" s="316">
        <f>P384 * (J386-1)</f>
        <v>21</v>
      </c>
      <c r="K387" s="261"/>
      <c r="L387" s="262"/>
      <c r="M387" s="274"/>
      <c r="N387" s="274"/>
      <c r="O387" s="262"/>
      <c r="P387" s="303"/>
      <c r="Q387" s="262"/>
    </row>
    <row r="388">
      <c r="E388" s="266"/>
      <c r="F388" s="266"/>
      <c r="G388" s="266"/>
      <c r="H388" s="336" t="s">
        <v>266</v>
      </c>
      <c r="I388" s="305"/>
      <c r="J388" s="321">
        <f>J387*J386</f>
        <v>84</v>
      </c>
      <c r="K388" s="270"/>
      <c r="L388" s="269"/>
      <c r="M388" s="271"/>
      <c r="N388" s="271"/>
      <c r="O388" s="269"/>
      <c r="P388" s="440"/>
      <c r="Q388" s="269"/>
    </row>
    <row r="389">
      <c r="E389" s="266"/>
      <c r="F389" s="266"/>
      <c r="G389" s="266"/>
      <c r="H389" s="404" t="s">
        <v>267</v>
      </c>
      <c r="I389" s="222"/>
      <c r="J389" s="323">
        <f>IFS(J386=8,12,
J386=4,4,
J386=2,1,
J386=1,0,
TRUE,NA())</f>
        <v>4</v>
      </c>
      <c r="K389" s="261"/>
      <c r="L389" s="262"/>
      <c r="M389" s="274"/>
      <c r="N389" s="274"/>
      <c r="O389" s="262"/>
      <c r="P389" s="303"/>
      <c r="Q389" s="262"/>
    </row>
    <row r="390">
      <c r="E390" s="266"/>
      <c r="F390" s="266"/>
      <c r="G390" s="266"/>
      <c r="H390" s="538" t="s">
        <v>268</v>
      </c>
      <c r="I390" s="305"/>
      <c r="J390" s="543">
        <f>HW_SPEC("# of TensorCore per Chip")</f>
        <v>2</v>
      </c>
      <c r="K390" s="270"/>
      <c r="L390" s="269"/>
      <c r="M390" s="271"/>
      <c r="N390" s="271"/>
      <c r="O390" s="269"/>
      <c r="P390" s="440"/>
      <c r="Q390" s="269"/>
    </row>
    <row r="391">
      <c r="E391" s="266"/>
      <c r="F391" s="266"/>
      <c r="G391" s="277"/>
      <c r="H391" s="544" t="s">
        <v>269</v>
      </c>
      <c r="I391" s="545"/>
      <c r="J391" s="329">
        <f>ALL_GATHER_CHIP2CHIP_TIME_MS2(J388 * J390, J389)</f>
        <v>0.2563476563</v>
      </c>
      <c r="K391" s="261"/>
      <c r="L391" s="262"/>
      <c r="M391" s="274"/>
      <c r="N391" s="274"/>
      <c r="O391" s="262"/>
      <c r="P391" s="303"/>
      <c r="Q391" s="262"/>
    </row>
    <row r="392">
      <c r="E392" s="266"/>
      <c r="F392" s="266"/>
      <c r="G392" s="384" t="s">
        <v>330</v>
      </c>
      <c r="H392" s="336" t="s">
        <v>264</v>
      </c>
      <c r="I392" s="313"/>
      <c r="J392" s="409">
        <f>HW_SPEC("# of TensorCore per Chip")</f>
        <v>2</v>
      </c>
      <c r="K392" s="270"/>
      <c r="L392" s="269"/>
      <c r="M392" s="271"/>
      <c r="N392" s="271"/>
      <c r="O392" s="269"/>
      <c r="P392" s="440"/>
      <c r="Q392" s="269"/>
    </row>
    <row r="393">
      <c r="E393" s="266"/>
      <c r="F393" s="266"/>
      <c r="G393" s="266"/>
      <c r="H393" s="404" t="s">
        <v>265</v>
      </c>
      <c r="I393" s="317"/>
      <c r="J393" s="316">
        <f> P382 / J392 * (J392-1)</f>
        <v>28</v>
      </c>
      <c r="K393" s="261"/>
      <c r="L393" s="262"/>
      <c r="M393" s="274"/>
      <c r="N393" s="274"/>
      <c r="O393" s="262"/>
      <c r="P393" s="303"/>
      <c r="Q393" s="262"/>
    </row>
    <row r="394">
      <c r="E394" s="266"/>
      <c r="F394" s="266"/>
      <c r="G394" s="266"/>
      <c r="H394" s="336" t="s">
        <v>266</v>
      </c>
      <c r="I394" s="313"/>
      <c r="J394" s="321">
        <f>J393*J392</f>
        <v>56</v>
      </c>
      <c r="K394" s="270"/>
      <c r="L394" s="269"/>
      <c r="M394" s="271"/>
      <c r="N394" s="271"/>
      <c r="O394" s="269"/>
      <c r="P394" s="440"/>
      <c r="Q394" s="269"/>
    </row>
    <row r="395">
      <c r="E395" s="266"/>
      <c r="F395" s="266"/>
      <c r="G395" s="266"/>
      <c r="H395" s="546" t="s">
        <v>269</v>
      </c>
      <c r="I395" s="547"/>
      <c r="J395" s="548">
        <f>ALL_GATHER_CORE2CORE_TIME_MS(J394)</f>
        <v>0.04557291667</v>
      </c>
      <c r="K395" s="261"/>
      <c r="L395" s="262"/>
      <c r="M395" s="274"/>
      <c r="N395" s="274"/>
      <c r="O395" s="262"/>
      <c r="P395" s="303"/>
      <c r="Q395" s="262"/>
    </row>
    <row r="396">
      <c r="E396" s="266"/>
      <c r="F396" s="266"/>
      <c r="G396" s="277"/>
      <c r="H396" s="549" t="s">
        <v>331</v>
      </c>
      <c r="I396" s="550"/>
      <c r="J396" s="551">
        <f>J395/J386</f>
        <v>0.01139322917</v>
      </c>
      <c r="K396" s="270"/>
      <c r="L396" s="269"/>
      <c r="M396" s="271"/>
      <c r="N396" s="271"/>
      <c r="O396" s="269"/>
      <c r="P396" s="440"/>
      <c r="Q396" s="269"/>
    </row>
    <row r="397">
      <c r="E397" s="266"/>
      <c r="F397" s="266"/>
      <c r="G397" s="328" t="s">
        <v>274</v>
      </c>
      <c r="H397" s="552">
        <f>J391+J396</f>
        <v>0.2677408854</v>
      </c>
      <c r="I397" s="222"/>
      <c r="J397" s="553"/>
      <c r="K397" s="261"/>
      <c r="L397" s="262"/>
      <c r="M397" s="274"/>
      <c r="N397" s="274"/>
      <c r="O397" s="262"/>
      <c r="P397" s="303"/>
      <c r="Q397" s="262"/>
    </row>
    <row r="398">
      <c r="E398" s="266"/>
      <c r="F398" s="266"/>
      <c r="G398" s="533"/>
      <c r="H398" s="554"/>
      <c r="I398" s="419"/>
      <c r="J398" s="270"/>
      <c r="K398" s="270"/>
      <c r="L398" s="271"/>
      <c r="M398" s="271"/>
      <c r="N398" s="271"/>
      <c r="O398" s="270"/>
      <c r="P398" s="440"/>
      <c r="Q398" s="305"/>
    </row>
    <row r="399">
      <c r="E399" s="266"/>
      <c r="F399" s="266"/>
      <c r="G399" s="555" t="s">
        <v>332</v>
      </c>
      <c r="H399" s="556" t="s">
        <v>53</v>
      </c>
      <c r="I399" s="513"/>
      <c r="J399" s="374"/>
      <c r="K399" s="374"/>
      <c r="L399" s="375"/>
      <c r="M399" s="375"/>
      <c r="N399" s="375"/>
      <c r="O399" s="374"/>
      <c r="P399" s="536"/>
      <c r="Q399" s="504"/>
    </row>
    <row r="400">
      <c r="E400" s="266"/>
      <c r="F400" s="266"/>
      <c r="G400" s="523" t="s">
        <v>298</v>
      </c>
      <c r="H400" s="557">
        <f>IFS(H399=G358,H365,H399=G367,H378,H399=G380,H397, TRUE,0)</f>
        <v>0.2677408854</v>
      </c>
      <c r="I400" s="513"/>
      <c r="J400" s="374"/>
      <c r="K400" s="374"/>
      <c r="L400" s="375"/>
      <c r="M400" s="375"/>
      <c r="N400" s="375"/>
      <c r="O400" s="374"/>
      <c r="P400" s="536"/>
      <c r="Q400" s="504"/>
    </row>
    <row r="401">
      <c r="E401" s="266"/>
      <c r="F401" s="266"/>
      <c r="G401" s="378" t="s">
        <v>283</v>
      </c>
      <c r="H401" s="558">
        <f>IFS(PARAMS("topo")="2x2x2", (2+2+2)/2,
PARAMS("topo")="2x2", (2+2)/2,
TRUE, NA())</f>
        <v>2</v>
      </c>
      <c r="I401" s="386"/>
      <c r="J401" s="380"/>
      <c r="K401" s="380"/>
      <c r="L401" s="381"/>
      <c r="M401" s="381"/>
      <c r="N401" s="381"/>
      <c r="O401" s="380"/>
      <c r="P401" s="394"/>
      <c r="Q401" s="172"/>
    </row>
    <row r="402">
      <c r="E402" s="277"/>
      <c r="F402" s="277"/>
      <c r="G402" s="372" t="s">
        <v>284</v>
      </c>
      <c r="H402" s="373">
        <f>IF(H399="No Collectives", 0, H401 * HW_SPEC("Chip-to-Chip ICI Latency (ms)"))</f>
        <v>0.0026</v>
      </c>
      <c r="I402" s="513"/>
      <c r="J402" s="374"/>
      <c r="K402" s="374"/>
      <c r="L402" s="375"/>
      <c r="M402" s="375"/>
      <c r="N402" s="375"/>
      <c r="O402" s="374"/>
      <c r="P402" s="536"/>
      <c r="Q402" s="504"/>
    </row>
    <row r="403">
      <c r="E403" s="258" t="s">
        <v>334</v>
      </c>
      <c r="F403" s="559" t="s">
        <v>249</v>
      </c>
      <c r="G403" s="260"/>
      <c r="H403" s="298" t="s">
        <v>238</v>
      </c>
      <c r="I403" s="290" t="s">
        <v>239</v>
      </c>
      <c r="J403" s="290"/>
      <c r="K403" s="195" t="s">
        <v>40</v>
      </c>
      <c r="L403" s="195" t="s">
        <v>159</v>
      </c>
      <c r="M403" s="398" t="s">
        <v>125</v>
      </c>
      <c r="N403" s="290" t="s">
        <v>240</v>
      </c>
      <c r="O403" s="560" t="str">
        <f>EXTRACT_ACTIVATION_DTYPE(PARAMS("moe_dtype"))</f>
        <v>fp8</v>
      </c>
      <c r="P403" s="301"/>
      <c r="Q403" s="291" t="b">
        <v>0</v>
      </c>
    </row>
    <row r="404">
      <c r="E404" s="266"/>
      <c r="F404" s="267"/>
      <c r="G404" s="268"/>
      <c r="H404" s="300" t="s">
        <v>242</v>
      </c>
      <c r="I404" s="290" t="s">
        <v>239</v>
      </c>
      <c r="J404" s="289"/>
      <c r="K404" s="290">
        <f t="shared" ref="K404:M404" si="76">PARAMS(K403)</f>
        <v>8</v>
      </c>
      <c r="L404" s="290">
        <f t="shared" si="76"/>
        <v>8192</v>
      </c>
      <c r="M404" s="290">
        <f t="shared" si="76"/>
        <v>7168</v>
      </c>
      <c r="N404" s="290" t="s">
        <v>240</v>
      </c>
      <c r="O404" s="266"/>
      <c r="P404" s="301">
        <f>SIZEOF_IN_MIB(J404:M404, O403)</f>
        <v>448</v>
      </c>
      <c r="Q404" s="266"/>
    </row>
    <row r="405">
      <c r="E405" s="266"/>
      <c r="F405" s="267"/>
      <c r="G405" s="268"/>
      <c r="H405" s="561" t="s">
        <v>244</v>
      </c>
      <c r="I405" s="289" t="s">
        <v>239</v>
      </c>
      <c r="J405" s="290"/>
      <c r="K405" s="195"/>
      <c r="L405" s="195" t="s">
        <v>143</v>
      </c>
      <c r="M405" s="195"/>
      <c r="N405" s="289" t="s">
        <v>240</v>
      </c>
      <c r="O405" s="266"/>
      <c r="P405" s="301"/>
      <c r="Q405" s="266"/>
    </row>
    <row r="406">
      <c r="E406" s="266"/>
      <c r="F406" s="278"/>
      <c r="G406" s="279"/>
      <c r="H406" s="302" t="s">
        <v>246</v>
      </c>
      <c r="I406" s="274" t="s">
        <v>239</v>
      </c>
      <c r="J406" s="261"/>
      <c r="K406" s="274">
        <f t="shared" ref="K406:M406" si="77">K404/SHARDING(K405)</f>
        <v>8</v>
      </c>
      <c r="L406" s="274">
        <f t="shared" si="77"/>
        <v>1024</v>
      </c>
      <c r="M406" s="274">
        <f t="shared" si="77"/>
        <v>7168</v>
      </c>
      <c r="N406" s="274" t="s">
        <v>240</v>
      </c>
      <c r="O406" s="241"/>
      <c r="P406" s="303">
        <f>SIZEOF_IN_MIB(J406:M406, O403)</f>
        <v>56</v>
      </c>
      <c r="Q406" s="241"/>
    </row>
    <row r="407">
      <c r="E407" s="266"/>
      <c r="F407" s="562" t="s">
        <v>253</v>
      </c>
      <c r="G407" s="260"/>
      <c r="H407" s="449" t="s">
        <v>238</v>
      </c>
      <c r="I407" s="271" t="s">
        <v>239</v>
      </c>
      <c r="J407" s="269">
        <v>2.0</v>
      </c>
      <c r="K407" s="269" t="s">
        <v>131</v>
      </c>
      <c r="L407" s="488" t="s">
        <v>125</v>
      </c>
      <c r="M407" s="269" t="s">
        <v>129</v>
      </c>
      <c r="N407" s="271" t="s">
        <v>240</v>
      </c>
      <c r="O407" s="563" t="str">
        <f>EXTRACT_WEIGHT_DTYPE(PARAMS("moe_dtype"))</f>
        <v>fp4</v>
      </c>
      <c r="P407" s="440"/>
      <c r="Q407" s="399" t="b">
        <v>0</v>
      </c>
    </row>
    <row r="408">
      <c r="E408" s="266"/>
      <c r="F408" s="267"/>
      <c r="G408" s="268"/>
      <c r="H408" s="302" t="s">
        <v>242</v>
      </c>
      <c r="I408" s="274" t="s">
        <v>239</v>
      </c>
      <c r="J408" s="274">
        <f t="shared" ref="J408:M408" si="78">PARAMS(J407)</f>
        <v>2</v>
      </c>
      <c r="K408" s="274">
        <f t="shared" si="78"/>
        <v>256</v>
      </c>
      <c r="L408" s="274">
        <f t="shared" si="78"/>
        <v>7168</v>
      </c>
      <c r="M408" s="274">
        <f t="shared" si="78"/>
        <v>2048</v>
      </c>
      <c r="N408" s="274" t="s">
        <v>240</v>
      </c>
      <c r="O408" s="275"/>
      <c r="P408" s="303">
        <f>SIZEOF_IN_MIB(J408:M408, O407)</f>
        <v>3584</v>
      </c>
      <c r="Q408" s="275"/>
    </row>
    <row r="409">
      <c r="E409" s="266"/>
      <c r="F409" s="267"/>
      <c r="G409" s="268"/>
      <c r="H409" s="449" t="s">
        <v>244</v>
      </c>
      <c r="I409" s="271"/>
      <c r="J409" s="270"/>
      <c r="K409" s="269" t="s">
        <v>143</v>
      </c>
      <c r="L409" s="269"/>
      <c r="M409" s="269"/>
      <c r="N409" s="271" t="s">
        <v>240</v>
      </c>
      <c r="O409" s="272"/>
      <c r="P409" s="440"/>
      <c r="Q409" s="272"/>
    </row>
    <row r="410">
      <c r="E410" s="266"/>
      <c r="F410" s="278"/>
      <c r="G410" s="279"/>
      <c r="H410" s="534" t="s">
        <v>246</v>
      </c>
      <c r="I410" s="274" t="s">
        <v>239</v>
      </c>
      <c r="J410" s="274">
        <f t="shared" ref="J410:M410" si="79">J408/SHARDING(J409)</f>
        <v>2</v>
      </c>
      <c r="K410" s="274">
        <f t="shared" si="79"/>
        <v>32</v>
      </c>
      <c r="L410" s="274">
        <f t="shared" si="79"/>
        <v>7168</v>
      </c>
      <c r="M410" s="274">
        <f t="shared" si="79"/>
        <v>2048</v>
      </c>
      <c r="N410" s="274" t="s">
        <v>240</v>
      </c>
      <c r="O410" s="241"/>
      <c r="P410" s="303">
        <f>SIZEOF_IN_MIB(J410:M410, O407)</f>
        <v>448</v>
      </c>
      <c r="Q410" s="241"/>
    </row>
    <row r="411">
      <c r="E411" s="266"/>
      <c r="F411" s="562" t="s">
        <v>257</v>
      </c>
      <c r="G411" s="260"/>
      <c r="H411" s="449" t="s">
        <v>238</v>
      </c>
      <c r="I411" s="271" t="s">
        <v>239</v>
      </c>
      <c r="J411" s="269">
        <v>2.0</v>
      </c>
      <c r="K411" s="269" t="s">
        <v>40</v>
      </c>
      <c r="L411" s="269" t="s">
        <v>159</v>
      </c>
      <c r="M411" s="269" t="s">
        <v>129</v>
      </c>
      <c r="N411" s="271" t="s">
        <v>240</v>
      </c>
      <c r="O411" s="478" t="s">
        <v>82</v>
      </c>
      <c r="P411" s="440"/>
      <c r="Q411" s="399" t="b">
        <v>0</v>
      </c>
    </row>
    <row r="412">
      <c r="E412" s="266"/>
      <c r="F412" s="267"/>
      <c r="G412" s="268"/>
      <c r="H412" s="302" t="s">
        <v>242</v>
      </c>
      <c r="I412" s="274" t="s">
        <v>239</v>
      </c>
      <c r="J412" s="274">
        <f t="shared" ref="J412:M412" si="80">PARAMS(J411)</f>
        <v>2</v>
      </c>
      <c r="K412" s="274">
        <f t="shared" si="80"/>
        <v>8</v>
      </c>
      <c r="L412" s="274">
        <f t="shared" si="80"/>
        <v>8192</v>
      </c>
      <c r="M412" s="274">
        <f t="shared" si="80"/>
        <v>2048</v>
      </c>
      <c r="N412" s="274" t="s">
        <v>240</v>
      </c>
      <c r="O412" s="275"/>
      <c r="P412" s="303">
        <f>SIZEOF_IN_MIB(J412:M412, O411)</f>
        <v>512</v>
      </c>
      <c r="Q412" s="275"/>
    </row>
    <row r="413">
      <c r="E413" s="266"/>
      <c r="F413" s="267"/>
      <c r="G413" s="268"/>
      <c r="H413" s="449" t="s">
        <v>244</v>
      </c>
      <c r="I413" s="271" t="s">
        <v>239</v>
      </c>
      <c r="J413" s="270"/>
      <c r="K413" s="269"/>
      <c r="L413" s="269" t="s">
        <v>143</v>
      </c>
      <c r="M413" s="269"/>
      <c r="N413" s="271" t="s">
        <v>240</v>
      </c>
      <c r="O413" s="272"/>
      <c r="P413" s="440"/>
      <c r="Q413" s="272"/>
    </row>
    <row r="414">
      <c r="E414" s="266"/>
      <c r="F414" s="278"/>
      <c r="G414" s="279"/>
      <c r="H414" s="534" t="s">
        <v>246</v>
      </c>
      <c r="I414" s="274" t="s">
        <v>239</v>
      </c>
      <c r="J414" s="274">
        <f t="shared" ref="J414:M414" si="81">J412/SHARDING(J413)</f>
        <v>2</v>
      </c>
      <c r="K414" s="274">
        <f t="shared" si="81"/>
        <v>8</v>
      </c>
      <c r="L414" s="274">
        <f t="shared" si="81"/>
        <v>1024</v>
      </c>
      <c r="M414" s="274">
        <f t="shared" si="81"/>
        <v>2048</v>
      </c>
      <c r="N414" s="274" t="s">
        <v>240</v>
      </c>
      <c r="O414" s="241"/>
      <c r="P414" s="303">
        <f>SIZEOF_IN_MIB(J414:M414, O411)</f>
        <v>64</v>
      </c>
      <c r="Q414" s="241"/>
    </row>
    <row r="415">
      <c r="E415" s="266"/>
      <c r="F415" s="296" t="s">
        <v>335</v>
      </c>
      <c r="G415" s="533" t="s">
        <v>857</v>
      </c>
      <c r="H415" s="424" t="str">
        <f>L409</f>
        <v/>
      </c>
      <c r="I415" s="564" t="s">
        <v>858</v>
      </c>
      <c r="J415" s="270"/>
      <c r="K415" s="270"/>
      <c r="L415" s="271"/>
      <c r="M415" s="271"/>
      <c r="N415" s="271"/>
      <c r="O415" s="270"/>
      <c r="P415" s="440"/>
      <c r="Q415" s="305"/>
    </row>
    <row r="416">
      <c r="E416" s="266"/>
      <c r="F416" s="266"/>
      <c r="G416" s="523" t="s">
        <v>338</v>
      </c>
      <c r="H416" s="565" t="s">
        <v>339</v>
      </c>
      <c r="I416" s="565"/>
      <c r="J416" s="374"/>
      <c r="K416" s="374"/>
      <c r="L416" s="375"/>
      <c r="M416" s="375"/>
      <c r="N416" s="375"/>
      <c r="O416" s="374"/>
      <c r="P416" s="536"/>
      <c r="Q416" s="504"/>
    </row>
    <row r="417">
      <c r="E417" s="266"/>
      <c r="F417" s="266"/>
      <c r="G417" s="526" t="s">
        <v>264</v>
      </c>
      <c r="H417" s="566">
        <f>SHARDING(H415)</f>
        <v>1</v>
      </c>
      <c r="I417" s="424"/>
      <c r="J417" s="270"/>
      <c r="K417" s="270"/>
      <c r="L417" s="271"/>
      <c r="M417" s="271"/>
      <c r="N417" s="271"/>
      <c r="O417" s="270"/>
      <c r="P417" s="440"/>
      <c r="Q417" s="305"/>
    </row>
    <row r="418">
      <c r="E418" s="266"/>
      <c r="F418" s="266"/>
      <c r="G418" s="526" t="s">
        <v>340</v>
      </c>
      <c r="H418" s="567">
        <f>P414/H417*(H417-1)</f>
        <v>0</v>
      </c>
      <c r="I418" s="481"/>
      <c r="J418" s="261"/>
      <c r="K418" s="261"/>
      <c r="L418" s="274"/>
      <c r="M418" s="274"/>
      <c r="N418" s="274"/>
      <c r="O418" s="261"/>
      <c r="P418" s="303"/>
      <c r="Q418" s="222"/>
    </row>
    <row r="419">
      <c r="E419" s="266"/>
      <c r="F419" s="266"/>
      <c r="G419" s="526" t="s">
        <v>341</v>
      </c>
      <c r="H419" s="568">
        <f>H418*H417</f>
        <v>0</v>
      </c>
      <c r="I419" s="424"/>
      <c r="J419" s="270"/>
      <c r="K419" s="270"/>
      <c r="L419" s="271"/>
      <c r="M419" s="271"/>
      <c r="N419" s="271"/>
      <c r="O419" s="270"/>
      <c r="P419" s="440"/>
      <c r="Q419" s="305"/>
    </row>
    <row r="420">
      <c r="E420" s="266"/>
      <c r="F420" s="266"/>
      <c r="G420" s="569" t="s">
        <v>342</v>
      </c>
      <c r="H420" s="570" t="s">
        <v>267</v>
      </c>
      <c r="I420" s="481"/>
      <c r="J420" s="571">
        <f>IFS(H417=8,12,
H417=4,4,
H417=2,1,
H417=1,0,
TRUE,NA())</f>
        <v>0</v>
      </c>
      <c r="K420" s="261"/>
      <c r="L420" s="274"/>
      <c r="M420" s="274"/>
      <c r="N420" s="274"/>
      <c r="O420" s="261"/>
      <c r="P420" s="303"/>
      <c r="Q420" s="222"/>
    </row>
    <row r="421">
      <c r="E421" s="266"/>
      <c r="F421" s="266"/>
      <c r="G421" s="266"/>
      <c r="H421" s="572" t="s">
        <v>343</v>
      </c>
      <c r="I421" s="305"/>
      <c r="J421" s="573">
        <f>HW_SPEC("# of TensorCore per Chip")</f>
        <v>2</v>
      </c>
      <c r="K421" s="270"/>
      <c r="L421" s="271"/>
      <c r="M421" s="271"/>
      <c r="N421" s="271"/>
      <c r="O421" s="270"/>
      <c r="P421" s="440"/>
      <c r="Q421" s="305"/>
    </row>
    <row r="422">
      <c r="E422" s="266"/>
      <c r="F422" s="266"/>
      <c r="G422" s="277"/>
      <c r="H422" s="574" t="s">
        <v>269</v>
      </c>
      <c r="I422" s="481"/>
      <c r="J422" s="575">
        <f>REDUCE_SCATTER_CHIP2CHIP_TIME_MS2(H419*J421,J420)</f>
        <v>0</v>
      </c>
      <c r="K422" s="261"/>
      <c r="L422" s="274"/>
      <c r="M422" s="274"/>
      <c r="N422" s="274"/>
      <c r="O422" s="261"/>
      <c r="P422" s="303"/>
      <c r="Q422" s="222"/>
    </row>
    <row r="423">
      <c r="E423" s="266"/>
      <c r="F423" s="266"/>
      <c r="G423" s="576" t="s">
        <v>344</v>
      </c>
      <c r="H423" s="577" t="s">
        <v>269</v>
      </c>
      <c r="I423" s="305"/>
      <c r="J423" s="578">
        <f>REDUCE_SCATTER_CORE2CORE_TIME_MS(H419)</f>
        <v>0</v>
      </c>
      <c r="K423" s="270"/>
      <c r="L423" s="271"/>
      <c r="M423" s="271"/>
      <c r="N423" s="271"/>
      <c r="O423" s="270"/>
      <c r="P423" s="440"/>
      <c r="Q423" s="305"/>
    </row>
    <row r="424">
      <c r="E424" s="266"/>
      <c r="F424" s="266"/>
      <c r="G424" s="172"/>
      <c r="H424" s="222"/>
      <c r="I424" s="481"/>
      <c r="J424" s="261"/>
      <c r="K424" s="261"/>
      <c r="L424" s="274"/>
      <c r="M424" s="274"/>
      <c r="N424" s="274"/>
      <c r="O424" s="261"/>
      <c r="P424" s="303"/>
      <c r="Q424" s="222"/>
    </row>
    <row r="425">
      <c r="E425" s="266"/>
      <c r="F425" s="266"/>
      <c r="G425" s="523" t="s">
        <v>345</v>
      </c>
      <c r="H425" s="579" t="s">
        <v>346</v>
      </c>
      <c r="I425" s="580"/>
      <c r="J425" s="374"/>
      <c r="K425" s="374"/>
      <c r="L425" s="375"/>
      <c r="M425" s="375"/>
      <c r="N425" s="375"/>
      <c r="O425" s="374"/>
      <c r="P425" s="536"/>
      <c r="Q425" s="504"/>
    </row>
    <row r="426">
      <c r="E426" s="266"/>
      <c r="F426" s="266"/>
      <c r="G426" s="533" t="s">
        <v>347</v>
      </c>
      <c r="H426" s="581">
        <f>P414/2</f>
        <v>32</v>
      </c>
      <c r="I426" s="582"/>
      <c r="J426" s="380"/>
      <c r="K426" s="380"/>
      <c r="L426" s="381"/>
      <c r="M426" s="381"/>
      <c r="N426" s="381"/>
      <c r="O426" s="380"/>
      <c r="P426" s="394"/>
      <c r="Q426" s="172"/>
    </row>
    <row r="427">
      <c r="E427" s="266"/>
      <c r="F427" s="266"/>
      <c r="G427" s="172"/>
      <c r="H427" s="172"/>
      <c r="I427" s="582"/>
      <c r="J427" s="380"/>
      <c r="K427" s="380"/>
      <c r="L427" s="381"/>
      <c r="M427" s="381"/>
      <c r="N427" s="381"/>
      <c r="O427" s="380"/>
      <c r="P427" s="394"/>
      <c r="Q427" s="172"/>
    </row>
    <row r="428">
      <c r="E428" s="266"/>
      <c r="F428" s="266"/>
      <c r="G428" s="523" t="s">
        <v>215</v>
      </c>
      <c r="H428" s="579" t="s">
        <v>348</v>
      </c>
      <c r="I428" s="580"/>
      <c r="J428" s="374"/>
      <c r="K428" s="374"/>
      <c r="L428" s="375"/>
      <c r="M428" s="375"/>
      <c r="N428" s="375"/>
      <c r="O428" s="374"/>
      <c r="P428" s="536"/>
      <c r="Q428" s="504"/>
    </row>
    <row r="429">
      <c r="E429" s="266"/>
      <c r="F429" s="266"/>
      <c r="G429" s="526" t="s">
        <v>264</v>
      </c>
      <c r="H429" s="583">
        <f>H417</f>
        <v>1</v>
      </c>
      <c r="I429" s="582"/>
      <c r="J429" s="380"/>
      <c r="K429" s="380"/>
      <c r="L429" s="381"/>
      <c r="M429" s="381"/>
      <c r="N429" s="381"/>
      <c r="O429" s="380"/>
      <c r="P429" s="394"/>
      <c r="Q429" s="172"/>
    </row>
    <row r="430">
      <c r="E430" s="266"/>
      <c r="F430" s="266"/>
      <c r="G430" s="526" t="s">
        <v>349</v>
      </c>
      <c r="H430" s="584">
        <f>H426/H429 * (H429-1)</f>
        <v>0</v>
      </c>
      <c r="I430" s="582"/>
      <c r="J430" s="380"/>
      <c r="K430" s="380"/>
      <c r="L430" s="381"/>
      <c r="M430" s="381"/>
      <c r="N430" s="381"/>
      <c r="O430" s="380"/>
      <c r="P430" s="394"/>
      <c r="Q430" s="172"/>
    </row>
    <row r="431">
      <c r="E431" s="266"/>
      <c r="F431" s="266"/>
      <c r="G431" s="526" t="s">
        <v>266</v>
      </c>
      <c r="H431" s="584">
        <f>H430*H429</f>
        <v>0</v>
      </c>
      <c r="I431" s="582"/>
      <c r="J431" s="380"/>
      <c r="K431" s="380"/>
      <c r="L431" s="381"/>
      <c r="M431" s="381"/>
      <c r="N431" s="381"/>
      <c r="O431" s="380"/>
      <c r="P431" s="394"/>
      <c r="Q431" s="172"/>
    </row>
    <row r="432">
      <c r="E432" s="266"/>
      <c r="F432" s="266"/>
      <c r="G432" s="585" t="s">
        <v>342</v>
      </c>
      <c r="H432" s="311" t="s">
        <v>267</v>
      </c>
      <c r="I432" s="172"/>
      <c r="J432" s="586" t="str">
        <f>IFS(H429=8,12,
H429=4,4,
H429=2,1,
TRUE,NA())</f>
        <v>#N/A</v>
      </c>
      <c r="K432" s="380"/>
      <c r="L432" s="381"/>
      <c r="M432" s="381"/>
      <c r="N432" s="381"/>
      <c r="O432" s="380"/>
      <c r="P432" s="394"/>
      <c r="Q432" s="172"/>
      <c r="S432" s="587"/>
    </row>
    <row r="433">
      <c r="E433" s="266"/>
      <c r="F433" s="266"/>
      <c r="G433" s="266"/>
      <c r="H433" s="311" t="s">
        <v>343</v>
      </c>
      <c r="I433" s="172"/>
      <c r="J433" s="588">
        <f>HW_SPEC("# of TensorCore per Chip")</f>
        <v>2</v>
      </c>
      <c r="K433" s="380"/>
      <c r="L433" s="381"/>
      <c r="M433" s="381"/>
      <c r="N433" s="381"/>
      <c r="O433" s="380"/>
      <c r="P433" s="394"/>
      <c r="Q433" s="172"/>
    </row>
    <row r="434">
      <c r="E434" s="266"/>
      <c r="F434" s="266"/>
      <c r="G434" s="277"/>
      <c r="H434" s="328" t="s">
        <v>269</v>
      </c>
      <c r="I434" s="582"/>
      <c r="J434" s="589">
        <f>REDUCE_SCATTER_CHIP2CHIP_TIME_MS2(H431*J433,J432)</f>
        <v>0</v>
      </c>
      <c r="K434" s="380"/>
      <c r="L434" s="381"/>
      <c r="M434" s="381"/>
      <c r="N434" s="381"/>
      <c r="O434" s="380"/>
      <c r="P434" s="394"/>
      <c r="Q434" s="172"/>
    </row>
    <row r="435">
      <c r="E435" s="266"/>
      <c r="F435" s="266"/>
      <c r="G435" s="590" t="s">
        <v>344</v>
      </c>
      <c r="H435" s="328" t="s">
        <v>269</v>
      </c>
      <c r="I435" s="582"/>
      <c r="J435" s="589">
        <f>REDUCE_SCATTER_CORE2CORE_TIME_MS(H431)</f>
        <v>0</v>
      </c>
      <c r="K435" s="380"/>
      <c r="L435" s="381"/>
      <c r="M435" s="381"/>
      <c r="N435" s="381"/>
      <c r="O435" s="380"/>
      <c r="P435" s="394"/>
      <c r="Q435" s="172"/>
    </row>
    <row r="436">
      <c r="E436" s="266"/>
      <c r="F436" s="266"/>
      <c r="G436" s="526"/>
      <c r="H436" s="591"/>
      <c r="I436" s="582"/>
      <c r="J436" s="380"/>
      <c r="K436" s="380"/>
      <c r="L436" s="381"/>
      <c r="M436" s="381"/>
      <c r="N436" s="381"/>
      <c r="O436" s="380"/>
      <c r="P436" s="394"/>
      <c r="Q436" s="172"/>
    </row>
    <row r="437">
      <c r="E437" s="266"/>
      <c r="F437" s="266"/>
      <c r="G437" s="523" t="s">
        <v>350</v>
      </c>
      <c r="H437" s="592" t="s">
        <v>351</v>
      </c>
      <c r="I437" s="580"/>
      <c r="J437" s="374"/>
      <c r="K437" s="374"/>
      <c r="L437" s="375"/>
      <c r="M437" s="375"/>
      <c r="N437" s="375"/>
      <c r="O437" s="374"/>
      <c r="P437" s="536"/>
      <c r="Q437" s="504"/>
    </row>
    <row r="438">
      <c r="E438" s="266"/>
      <c r="F438" s="266"/>
      <c r="G438" s="593" t="s">
        <v>352</v>
      </c>
      <c r="H438" s="594">
        <f>IFS(H437=G420,J422,
H437=G423,J423 ,
TRUE,0)</f>
        <v>0</v>
      </c>
      <c r="I438" s="582"/>
      <c r="J438" s="380"/>
      <c r="K438" s="380"/>
      <c r="L438" s="381"/>
      <c r="M438" s="381"/>
      <c r="N438" s="381"/>
      <c r="O438" s="380"/>
      <c r="P438" s="394"/>
      <c r="Q438" s="172"/>
    </row>
    <row r="439">
      <c r="E439" s="266"/>
      <c r="F439" s="266"/>
      <c r="G439" s="593" t="s">
        <v>353</v>
      </c>
      <c r="H439" s="594">
        <f>IFS(H437=G432,J434,
H437=G435,J435 ,
TRUE,0)</f>
        <v>0</v>
      </c>
      <c r="I439" s="582"/>
      <c r="J439" s="380"/>
      <c r="K439" s="380"/>
      <c r="L439" s="381"/>
      <c r="M439" s="381"/>
      <c r="N439" s="381"/>
      <c r="O439" s="380"/>
      <c r="P439" s="394"/>
      <c r="Q439" s="172"/>
    </row>
    <row r="440">
      <c r="E440" s="266"/>
      <c r="F440" s="277"/>
      <c r="G440" s="523" t="s">
        <v>298</v>
      </c>
      <c r="H440" s="557">
        <f>SUM(H438:H439)</f>
        <v>0</v>
      </c>
      <c r="I440" s="513"/>
      <c r="J440" s="374"/>
      <c r="K440" s="374"/>
      <c r="L440" s="375"/>
      <c r="M440" s="375"/>
      <c r="N440" s="375"/>
      <c r="O440" s="374"/>
      <c r="P440" s="536"/>
      <c r="Q440" s="504"/>
    </row>
    <row r="441">
      <c r="E441" s="266"/>
      <c r="F441" s="541" t="s">
        <v>285</v>
      </c>
      <c r="G441" s="533" t="s">
        <v>286</v>
      </c>
      <c r="H441" s="595" t="str">
        <f>VLOOKUP(O403&amp;","&amp;O407,$T$3:$W$12,4, FALSE)</f>
        <v>fp8</v>
      </c>
      <c r="I441" s="386"/>
      <c r="J441" s="380"/>
      <c r="K441" s="380"/>
      <c r="L441" s="381"/>
      <c r="M441" s="381"/>
      <c r="N441" s="381"/>
      <c r="O441" s="380"/>
      <c r="P441" s="394"/>
      <c r="Q441" s="172"/>
    </row>
    <row r="442">
      <c r="E442" s="266"/>
      <c r="F442" s="266"/>
      <c r="G442" s="596" t="s">
        <v>354</v>
      </c>
      <c r="H442" s="596">
        <v>128.0</v>
      </c>
      <c r="I442" s="386"/>
      <c r="J442" s="380"/>
      <c r="K442" s="380"/>
      <c r="L442" s="381"/>
      <c r="M442" s="381"/>
      <c r="N442" s="381"/>
      <c r="O442" s="380"/>
      <c r="P442" s="394"/>
      <c r="Q442" s="172"/>
    </row>
    <row r="443">
      <c r="E443" s="266"/>
      <c r="F443" s="266"/>
      <c r="G443" s="596" t="s">
        <v>355</v>
      </c>
      <c r="H443" s="597" t="str">
        <f t="array" ref="H443">CALCULATE_FLOPS(HSTACK(H442,M406),J410:M410,L410,K410,H441)</f>
        <v>#N/A</v>
      </c>
      <c r="I443" s="386"/>
      <c r="J443" s="380"/>
      <c r="K443" s="380"/>
      <c r="L443" s="381"/>
      <c r="M443" s="381"/>
      <c r="N443" s="381"/>
      <c r="O443" s="380"/>
      <c r="P443" s="394"/>
      <c r="Q443" s="172"/>
    </row>
    <row r="444">
      <c r="E444" s="266"/>
      <c r="F444" s="266"/>
      <c r="G444" s="596" t="s">
        <v>356</v>
      </c>
      <c r="H444" s="596">
        <f>CEILING(PRODUCT(K406:L406)/H442,1)</f>
        <v>64</v>
      </c>
      <c r="I444" s="386"/>
      <c r="J444" s="380"/>
      <c r="K444" s="380"/>
      <c r="L444" s="381"/>
      <c r="M444" s="381"/>
      <c r="N444" s="381"/>
      <c r="O444" s="380"/>
      <c r="P444" s="394"/>
      <c r="Q444" s="172"/>
    </row>
    <row r="445">
      <c r="E445" s="266"/>
      <c r="F445" s="266"/>
      <c r="G445" s="596" t="s">
        <v>357</v>
      </c>
      <c r="H445" s="596">
        <f>PARAMS("E")/SHARDING(K409)</f>
        <v>32</v>
      </c>
      <c r="I445" s="386"/>
      <c r="J445" s="380"/>
      <c r="K445" s="380"/>
      <c r="L445" s="381"/>
      <c r="M445" s="381"/>
      <c r="N445" s="381"/>
      <c r="O445" s="380"/>
      <c r="P445" s="394"/>
      <c r="Q445" s="172"/>
    </row>
    <row r="446">
      <c r="E446" s="266"/>
      <c r="F446" s="266"/>
      <c r="G446" s="596" t="s">
        <v>358</v>
      </c>
      <c r="H446" s="595">
        <f>H444 + IF(PARAMS("enforce_perfect_expert_routing"),0,H445-1)</f>
        <v>64</v>
      </c>
      <c r="I446" s="598" t="s">
        <v>359</v>
      </c>
      <c r="J446" s="380"/>
      <c r="K446" s="380"/>
      <c r="L446" s="381"/>
      <c r="M446" s="381"/>
      <c r="N446" s="381"/>
      <c r="O446" s="380"/>
      <c r="P446" s="394"/>
      <c r="Q446" s="172"/>
    </row>
    <row r="447">
      <c r="E447" s="266"/>
      <c r="F447" s="266"/>
      <c r="G447" s="533" t="s">
        <v>360</v>
      </c>
      <c r="H447" s="599" t="str">
        <f>H446*H443</f>
        <v>#N/A</v>
      </c>
      <c r="I447" s="386"/>
      <c r="J447" s="380"/>
      <c r="K447" s="380"/>
      <c r="L447" s="381"/>
      <c r="M447" s="381"/>
      <c r="N447" s="381"/>
      <c r="O447" s="380"/>
      <c r="P447" s="394"/>
      <c r="Q447" s="172"/>
    </row>
    <row r="448">
      <c r="E448" s="266"/>
      <c r="F448" s="277"/>
      <c r="G448" s="600" t="s">
        <v>288</v>
      </c>
      <c r="H448" s="601" t="str">
        <f>COMPUTE_TIME_MS(H447, H441)</f>
        <v>#N/A</v>
      </c>
      <c r="I448" s="390"/>
      <c r="J448" s="391"/>
      <c r="K448" s="391"/>
      <c r="L448" s="392"/>
      <c r="M448" s="392"/>
      <c r="N448" s="392"/>
      <c r="O448" s="391"/>
      <c r="P448" s="602"/>
      <c r="Q448" s="172"/>
    </row>
    <row r="449">
      <c r="E449" s="266"/>
      <c r="F449" s="541" t="s">
        <v>289</v>
      </c>
      <c r="G449" s="595" t="s">
        <v>290</v>
      </c>
      <c r="H449" s="603">
        <f>IF(Q403,0,P406)+IF(Q407,0,P410)+IF(Q411,0,P414 / 2)</f>
        <v>536</v>
      </c>
      <c r="I449" s="380"/>
      <c r="J449" s="380"/>
      <c r="K449" s="380"/>
      <c r="L449" s="381"/>
      <c r="M449" s="381"/>
      <c r="N449" s="381"/>
      <c r="O449" s="380"/>
      <c r="P449" s="394"/>
      <c r="Q449" s="172"/>
    </row>
    <row r="450">
      <c r="E450" s="277"/>
      <c r="F450" s="277"/>
      <c r="G450" s="604" t="s">
        <v>291</v>
      </c>
      <c r="H450" s="601">
        <f>HBM_TIME_MS(H449)</f>
        <v>0.1788918319</v>
      </c>
      <c r="I450" s="391"/>
      <c r="J450" s="391"/>
      <c r="K450" s="391"/>
      <c r="L450" s="392"/>
      <c r="M450" s="392"/>
      <c r="N450" s="392"/>
      <c r="O450" s="391"/>
      <c r="P450" s="602"/>
      <c r="Q450" s="172"/>
    </row>
    <row r="451">
      <c r="E451" s="258" t="s">
        <v>361</v>
      </c>
      <c r="F451" s="559" t="s">
        <v>249</v>
      </c>
      <c r="G451" s="260"/>
      <c r="H451" s="298" t="s">
        <v>238</v>
      </c>
      <c r="I451" s="290" t="s">
        <v>239</v>
      </c>
      <c r="J451" s="195"/>
      <c r="K451" s="195" t="s">
        <v>40</v>
      </c>
      <c r="L451" s="195" t="s">
        <v>159</v>
      </c>
      <c r="M451" s="398" t="s">
        <v>129</v>
      </c>
      <c r="N451" s="290" t="s">
        <v>240</v>
      </c>
      <c r="O451" s="560" t="str">
        <f>EXTRACT_ACTIVATION_DTYPE(PARAMS("moe_dtype"))</f>
        <v>fp8</v>
      </c>
      <c r="P451" s="301"/>
      <c r="Q451" s="291" t="b">
        <v>0</v>
      </c>
    </row>
    <row r="452">
      <c r="E452" s="266"/>
      <c r="F452" s="267"/>
      <c r="G452" s="268"/>
      <c r="H452" s="300" t="s">
        <v>242</v>
      </c>
      <c r="I452" s="290" t="s">
        <v>239</v>
      </c>
      <c r="J452" s="289"/>
      <c r="K452" s="290">
        <f t="shared" ref="K452:M452" si="82">PARAMS(K451)</f>
        <v>8</v>
      </c>
      <c r="L452" s="290">
        <f t="shared" si="82"/>
        <v>8192</v>
      </c>
      <c r="M452" s="290">
        <f t="shared" si="82"/>
        <v>2048</v>
      </c>
      <c r="N452" s="290" t="s">
        <v>240</v>
      </c>
      <c r="O452" s="266"/>
      <c r="P452" s="301">
        <f>SIZEOF_IN_MIB(J452:M452, O451)</f>
        <v>128</v>
      </c>
      <c r="Q452" s="266"/>
    </row>
    <row r="453">
      <c r="E453" s="266"/>
      <c r="F453" s="267"/>
      <c r="G453" s="268"/>
      <c r="H453" s="561" t="s">
        <v>244</v>
      </c>
      <c r="I453" s="289" t="s">
        <v>239</v>
      </c>
      <c r="J453" s="290"/>
      <c r="K453" s="195"/>
      <c r="L453" s="195" t="s">
        <v>143</v>
      </c>
      <c r="M453" s="195"/>
      <c r="N453" s="289" t="s">
        <v>240</v>
      </c>
      <c r="O453" s="266"/>
      <c r="P453" s="301"/>
      <c r="Q453" s="266"/>
    </row>
    <row r="454">
      <c r="E454" s="266"/>
      <c r="F454" s="278"/>
      <c r="G454" s="279"/>
      <c r="H454" s="300" t="s">
        <v>246</v>
      </c>
      <c r="I454" s="289" t="s">
        <v>239</v>
      </c>
      <c r="J454" s="290"/>
      <c r="K454" s="289">
        <f t="shared" ref="K454:M454" si="83">K452/SHARDING(K453)</f>
        <v>8</v>
      </c>
      <c r="L454" s="289">
        <f t="shared" si="83"/>
        <v>1024</v>
      </c>
      <c r="M454" s="289">
        <f t="shared" si="83"/>
        <v>2048</v>
      </c>
      <c r="N454" s="289" t="s">
        <v>240</v>
      </c>
      <c r="O454" s="241"/>
      <c r="P454" s="301">
        <f>SIZEOF_IN_MIB(J454:M454, O451)</f>
        <v>16</v>
      </c>
      <c r="Q454" s="277"/>
    </row>
    <row r="455">
      <c r="E455" s="266"/>
      <c r="F455" s="562" t="s">
        <v>253</v>
      </c>
      <c r="G455" s="260"/>
      <c r="H455" s="561" t="s">
        <v>238</v>
      </c>
      <c r="I455" s="289" t="s">
        <v>239</v>
      </c>
      <c r="J455" s="290"/>
      <c r="K455" s="195" t="s">
        <v>131</v>
      </c>
      <c r="L455" s="398" t="s">
        <v>129</v>
      </c>
      <c r="M455" s="195" t="s">
        <v>125</v>
      </c>
      <c r="N455" s="289" t="s">
        <v>240</v>
      </c>
      <c r="O455" s="563" t="str">
        <f>EXTRACT_WEIGHT_DTYPE(PARAMS("moe_dtype"))</f>
        <v>fp4</v>
      </c>
      <c r="P455" s="301"/>
      <c r="Q455" s="291" t="b">
        <v>0</v>
      </c>
    </row>
    <row r="456">
      <c r="E456" s="266"/>
      <c r="F456" s="267"/>
      <c r="G456" s="268"/>
      <c r="H456" s="300" t="s">
        <v>242</v>
      </c>
      <c r="I456" s="289" t="s">
        <v>239</v>
      </c>
      <c r="J456" s="290"/>
      <c r="K456" s="289">
        <f t="shared" ref="K456:M456" si="84">PARAMS(K455)</f>
        <v>256</v>
      </c>
      <c r="L456" s="289">
        <f t="shared" si="84"/>
        <v>2048</v>
      </c>
      <c r="M456" s="289">
        <f t="shared" si="84"/>
        <v>7168</v>
      </c>
      <c r="N456" s="289" t="s">
        <v>240</v>
      </c>
      <c r="O456" s="275"/>
      <c r="P456" s="301">
        <f>SIZEOF_IN_MIB(J456:M456, O455)</f>
        <v>1792</v>
      </c>
      <c r="Q456" s="266"/>
    </row>
    <row r="457">
      <c r="E457" s="266"/>
      <c r="F457" s="267"/>
      <c r="G457" s="268"/>
      <c r="H457" s="561" t="s">
        <v>244</v>
      </c>
      <c r="I457" s="289" t="s">
        <v>239</v>
      </c>
      <c r="J457" s="290"/>
      <c r="K457" s="195" t="s">
        <v>143</v>
      </c>
      <c r="L457" s="195"/>
      <c r="M457" s="195"/>
      <c r="N457" s="289" t="s">
        <v>240</v>
      </c>
      <c r="O457" s="272"/>
      <c r="P457" s="301"/>
      <c r="Q457" s="266"/>
    </row>
    <row r="458">
      <c r="E458" s="266"/>
      <c r="F458" s="278"/>
      <c r="G458" s="279"/>
      <c r="H458" s="561" t="s">
        <v>246</v>
      </c>
      <c r="I458" s="289" t="s">
        <v>239</v>
      </c>
      <c r="J458" s="290"/>
      <c r="K458" s="289">
        <f t="shared" ref="K458:M458" si="85">K456/SHARDING(K457)</f>
        <v>32</v>
      </c>
      <c r="L458" s="289">
        <f t="shared" si="85"/>
        <v>2048</v>
      </c>
      <c r="M458" s="289">
        <f t="shared" si="85"/>
        <v>7168</v>
      </c>
      <c r="N458" s="289" t="s">
        <v>240</v>
      </c>
      <c r="O458" s="241"/>
      <c r="P458" s="301">
        <f>SIZEOF_IN_MIB(J458:M458, O455)</f>
        <v>224</v>
      </c>
      <c r="Q458" s="277"/>
    </row>
    <row r="459">
      <c r="E459" s="266"/>
      <c r="F459" s="562" t="s">
        <v>257</v>
      </c>
      <c r="G459" s="260"/>
      <c r="H459" s="561" t="s">
        <v>238</v>
      </c>
      <c r="I459" s="289" t="s">
        <v>239</v>
      </c>
      <c r="J459" s="290"/>
      <c r="K459" s="195" t="s">
        <v>40</v>
      </c>
      <c r="L459" s="195" t="s">
        <v>159</v>
      </c>
      <c r="M459" s="195" t="s">
        <v>125</v>
      </c>
      <c r="N459" s="289" t="s">
        <v>240</v>
      </c>
      <c r="O459" s="605" t="s">
        <v>82</v>
      </c>
      <c r="P459" s="301"/>
      <c r="Q459" s="291" t="b">
        <v>0</v>
      </c>
    </row>
    <row r="460">
      <c r="E460" s="266"/>
      <c r="F460" s="267"/>
      <c r="G460" s="268"/>
      <c r="H460" s="300" t="s">
        <v>242</v>
      </c>
      <c r="I460" s="289" t="s">
        <v>239</v>
      </c>
      <c r="J460" s="290"/>
      <c r="K460" s="289">
        <f t="shared" ref="K460:M460" si="86">PARAMS(K459)</f>
        <v>8</v>
      </c>
      <c r="L460" s="289">
        <f t="shared" si="86"/>
        <v>8192</v>
      </c>
      <c r="M460" s="289">
        <f t="shared" si="86"/>
        <v>7168</v>
      </c>
      <c r="N460" s="289" t="s">
        <v>240</v>
      </c>
      <c r="O460" s="266"/>
      <c r="P460" s="301">
        <f>SIZEOF_IN_MIB(J460:M460, O459)</f>
        <v>896</v>
      </c>
      <c r="Q460" s="266"/>
    </row>
    <row r="461">
      <c r="E461" s="266"/>
      <c r="F461" s="267"/>
      <c r="G461" s="268"/>
      <c r="H461" s="561" t="s">
        <v>244</v>
      </c>
      <c r="I461" s="289" t="s">
        <v>239</v>
      </c>
      <c r="J461" s="290"/>
      <c r="K461" s="195"/>
      <c r="L461" s="195" t="s">
        <v>143</v>
      </c>
      <c r="M461" s="195"/>
      <c r="N461" s="289" t="s">
        <v>240</v>
      </c>
      <c r="O461" s="266"/>
      <c r="P461" s="301"/>
      <c r="Q461" s="266"/>
    </row>
    <row r="462">
      <c r="E462" s="266"/>
      <c r="F462" s="278"/>
      <c r="G462" s="279"/>
      <c r="H462" s="561" t="s">
        <v>246</v>
      </c>
      <c r="I462" s="289" t="s">
        <v>239</v>
      </c>
      <c r="J462" s="289"/>
      <c r="K462" s="289">
        <f t="shared" ref="K462:M462" si="87">K460/SHARDING(K461)</f>
        <v>8</v>
      </c>
      <c r="L462" s="289">
        <f t="shared" si="87"/>
        <v>1024</v>
      </c>
      <c r="M462" s="289">
        <f t="shared" si="87"/>
        <v>7168</v>
      </c>
      <c r="N462" s="289" t="s">
        <v>240</v>
      </c>
      <c r="O462" s="277"/>
      <c r="P462" s="301">
        <f>SIZEOF_IN_MIB(J462:M462, O459)</f>
        <v>112</v>
      </c>
      <c r="Q462" s="277"/>
    </row>
    <row r="463">
      <c r="E463" s="266"/>
      <c r="F463" s="296" t="s">
        <v>335</v>
      </c>
      <c r="G463" s="606" t="s">
        <v>859</v>
      </c>
      <c r="H463" s="607" t="str">
        <f>L457</f>
        <v/>
      </c>
      <c r="I463" s="290"/>
      <c r="J463" s="172"/>
      <c r="K463" s="290"/>
      <c r="L463" s="289"/>
      <c r="M463" s="289"/>
      <c r="N463" s="289"/>
      <c r="O463" s="290"/>
      <c r="P463" s="301"/>
      <c r="Q463" s="608"/>
    </row>
    <row r="464">
      <c r="E464" s="266"/>
      <c r="F464" s="266"/>
      <c r="G464" s="609" t="s">
        <v>363</v>
      </c>
      <c r="H464" s="610" t="s">
        <v>860</v>
      </c>
      <c r="I464" s="374"/>
      <c r="J464" s="374"/>
      <c r="K464" s="374"/>
      <c r="L464" s="375"/>
      <c r="M464" s="375"/>
      <c r="N464" s="375"/>
      <c r="O464" s="374"/>
      <c r="P464" s="536"/>
      <c r="Q464" s="376"/>
    </row>
    <row r="465">
      <c r="E465" s="266"/>
      <c r="F465" s="266"/>
      <c r="G465" s="611" t="s">
        <v>264</v>
      </c>
      <c r="H465" s="300">
        <f>SHARDING(H463)</f>
        <v>1</v>
      </c>
      <c r="I465" s="290"/>
      <c r="J465" s="290"/>
      <c r="K465" s="290"/>
      <c r="L465" s="289"/>
      <c r="M465" s="289"/>
      <c r="N465" s="289"/>
      <c r="O465" s="290"/>
      <c r="P465" s="301"/>
      <c r="Q465" s="608"/>
    </row>
    <row r="466">
      <c r="E466" s="266"/>
      <c r="F466" s="266"/>
      <c r="G466" s="611" t="s">
        <v>349</v>
      </c>
      <c r="H466" s="612">
        <f>P462 / H465 * (H465-1)</f>
        <v>0</v>
      </c>
      <c r="I466" s="290"/>
      <c r="J466" s="290"/>
      <c r="K466" s="290"/>
      <c r="L466" s="289"/>
      <c r="M466" s="289"/>
      <c r="N466" s="289"/>
      <c r="O466" s="290"/>
      <c r="P466" s="301"/>
      <c r="Q466" s="608"/>
    </row>
    <row r="467">
      <c r="E467" s="266"/>
      <c r="F467" s="266"/>
      <c r="G467" s="611" t="s">
        <v>266</v>
      </c>
      <c r="H467" s="612">
        <f>H466*H465</f>
        <v>0</v>
      </c>
      <c r="I467" s="290"/>
      <c r="J467" s="290"/>
      <c r="K467" s="290"/>
      <c r="L467" s="289"/>
      <c r="M467" s="289"/>
      <c r="N467" s="289"/>
      <c r="O467" s="290"/>
      <c r="P467" s="301"/>
      <c r="Q467" s="608"/>
    </row>
    <row r="468">
      <c r="E468" s="266"/>
      <c r="F468" s="266"/>
      <c r="G468" s="311" t="s">
        <v>267</v>
      </c>
      <c r="H468" s="586" t="str">
        <f>IFS(H465=8,12,
H465=4,4,
H465=2,1,
TRUE,NA())</f>
        <v>#N/A</v>
      </c>
      <c r="I468" s="172"/>
      <c r="J468" s="290"/>
      <c r="K468" s="290"/>
      <c r="L468" s="289"/>
      <c r="M468" s="289"/>
      <c r="N468" s="289"/>
      <c r="O468" s="290"/>
      <c r="P468" s="301"/>
      <c r="Q468" s="608"/>
    </row>
    <row r="469">
      <c r="E469" s="266"/>
      <c r="F469" s="266"/>
      <c r="G469" s="613" t="s">
        <v>298</v>
      </c>
      <c r="H469" s="614">
        <f>ALL_REDUCE_CHIP2CHIP_TIME_MS(H467,H468)</f>
        <v>0</v>
      </c>
      <c r="I469" s="290"/>
      <c r="J469" s="290"/>
      <c r="K469" s="290"/>
      <c r="L469" s="289"/>
      <c r="M469" s="289"/>
      <c r="N469" s="289"/>
      <c r="O469" s="290"/>
      <c r="P469" s="301"/>
      <c r="Q469" s="608"/>
    </row>
    <row r="470">
      <c r="E470" s="266"/>
      <c r="F470" s="266"/>
      <c r="G470" s="613"/>
      <c r="H470" s="614"/>
      <c r="I470" s="290"/>
      <c r="J470" s="290"/>
      <c r="K470" s="290"/>
      <c r="L470" s="289"/>
      <c r="M470" s="289"/>
      <c r="N470" s="289"/>
      <c r="O470" s="290"/>
      <c r="P470" s="301"/>
      <c r="Q470" s="608"/>
    </row>
    <row r="471">
      <c r="E471" s="266"/>
      <c r="F471" s="266"/>
      <c r="G471" s="609" t="s">
        <v>365</v>
      </c>
      <c r="H471" s="615" t="s">
        <v>366</v>
      </c>
      <c r="I471" s="374"/>
      <c r="J471" s="374"/>
      <c r="K471" s="374"/>
      <c r="L471" s="375"/>
      <c r="M471" s="375"/>
      <c r="N471" s="375"/>
      <c r="O471" s="374"/>
      <c r="P471" s="536"/>
      <c r="Q471" s="376"/>
    </row>
    <row r="472">
      <c r="E472" s="266"/>
      <c r="F472" s="266"/>
      <c r="G472" s="284" t="s">
        <v>298</v>
      </c>
      <c r="H472" s="601">
        <f>0</f>
        <v>0</v>
      </c>
      <c r="I472" s="290"/>
      <c r="J472" s="290"/>
      <c r="K472" s="290"/>
      <c r="L472" s="289"/>
      <c r="M472" s="289"/>
      <c r="N472" s="289"/>
      <c r="O472" s="290"/>
      <c r="P472" s="301"/>
      <c r="Q472" s="608"/>
    </row>
    <row r="473">
      <c r="E473" s="266"/>
      <c r="F473" s="266"/>
      <c r="G473" s="284"/>
      <c r="H473" s="601"/>
      <c r="I473" s="290"/>
      <c r="J473" s="290"/>
      <c r="K473" s="290"/>
      <c r="L473" s="289"/>
      <c r="M473" s="289"/>
      <c r="N473" s="289"/>
      <c r="O473" s="290"/>
      <c r="P473" s="301"/>
      <c r="Q473" s="608"/>
    </row>
    <row r="474">
      <c r="E474" s="266"/>
      <c r="F474" s="266"/>
      <c r="G474" s="523" t="s">
        <v>350</v>
      </c>
      <c r="H474" s="616" t="s">
        <v>367</v>
      </c>
      <c r="I474" s="374"/>
      <c r="J474" s="374"/>
      <c r="K474" s="374"/>
      <c r="L474" s="375"/>
      <c r="M474" s="375"/>
      <c r="N474" s="375"/>
      <c r="O474" s="374"/>
      <c r="P474" s="536"/>
      <c r="Q474" s="376"/>
    </row>
    <row r="475">
      <c r="E475" s="266"/>
      <c r="F475" s="277"/>
      <c r="G475" s="600" t="s">
        <v>298</v>
      </c>
      <c r="H475" s="601">
        <f>IFS(H474=G464,H469,H474=G471,H472,TRUE,0)</f>
        <v>0</v>
      </c>
      <c r="I475" s="617"/>
      <c r="J475" s="290"/>
      <c r="K475" s="290"/>
      <c r="L475" s="289"/>
      <c r="M475" s="289"/>
      <c r="N475" s="289"/>
      <c r="O475" s="290"/>
      <c r="P475" s="301"/>
      <c r="Q475" s="608"/>
    </row>
    <row r="476">
      <c r="E476" s="266"/>
      <c r="F476" s="541" t="s">
        <v>285</v>
      </c>
      <c r="G476" s="533" t="s">
        <v>286</v>
      </c>
      <c r="H476" s="595" t="str">
        <f>VLOOKUP(O451&amp;","&amp;O455,$T$3:$W$12,4, FALSE)</f>
        <v>fp8</v>
      </c>
      <c r="I476" s="386"/>
      <c r="J476" s="380"/>
      <c r="K476" s="380"/>
      <c r="L476" s="381"/>
      <c r="M476" s="381"/>
      <c r="N476" s="381"/>
      <c r="O476" s="380"/>
      <c r="P476" s="394"/>
      <c r="Q476" s="172"/>
    </row>
    <row r="477">
      <c r="E477" s="266"/>
      <c r="F477" s="266"/>
      <c r="G477" s="533" t="s">
        <v>354</v>
      </c>
      <c r="H477" s="533">
        <v>128.0</v>
      </c>
      <c r="I477" s="386"/>
      <c r="J477" s="380"/>
      <c r="K477" s="380"/>
      <c r="L477" s="381"/>
      <c r="M477" s="381"/>
      <c r="N477" s="381"/>
      <c r="O477" s="380"/>
      <c r="P477" s="394"/>
      <c r="Q477" s="172"/>
    </row>
    <row r="478">
      <c r="E478" s="266"/>
      <c r="F478" s="266"/>
      <c r="G478" s="533" t="s">
        <v>355</v>
      </c>
      <c r="H478" s="599" t="str">
        <f t="array" ref="H478">CALCULATE_FLOPS(HSTACK(H477,M454),J458:M458,L458,K458,H476)</f>
        <v>#N/A</v>
      </c>
      <c r="I478" s="386"/>
      <c r="J478" s="380"/>
      <c r="K478" s="380"/>
      <c r="L478" s="381"/>
      <c r="M478" s="381"/>
      <c r="N478" s="381"/>
      <c r="O478" s="380"/>
      <c r="P478" s="394"/>
      <c r="Q478" s="172"/>
    </row>
    <row r="479">
      <c r="E479" s="266"/>
      <c r="F479" s="266"/>
      <c r="G479" s="533" t="s">
        <v>356</v>
      </c>
      <c r="H479" s="533">
        <f>CEILING(PRODUCT(K454:L454)/H477,1)</f>
        <v>64</v>
      </c>
      <c r="I479" s="386"/>
      <c r="J479" s="380"/>
      <c r="K479" s="380"/>
      <c r="L479" s="381"/>
      <c r="M479" s="381"/>
      <c r="N479" s="381"/>
      <c r="O479" s="380"/>
      <c r="P479" s="394"/>
      <c r="Q479" s="172"/>
    </row>
    <row r="480">
      <c r="E480" s="266"/>
      <c r="F480" s="266"/>
      <c r="G480" s="533" t="s">
        <v>357</v>
      </c>
      <c r="H480" s="533">
        <f>PARAMS("E")/SHARDING(K457)</f>
        <v>32</v>
      </c>
      <c r="I480" s="386"/>
      <c r="J480" s="380"/>
      <c r="K480" s="380"/>
      <c r="L480" s="381"/>
      <c r="M480" s="381"/>
      <c r="N480" s="381"/>
      <c r="O480" s="380"/>
      <c r="P480" s="394"/>
      <c r="Q480" s="172"/>
    </row>
    <row r="481">
      <c r="E481" s="266"/>
      <c r="F481" s="266"/>
      <c r="G481" s="533" t="s">
        <v>368</v>
      </c>
      <c r="H481" s="595">
        <f>H479 + IF(PARAMS("enforce_perfect_expert_routing"),0,H480-1)</f>
        <v>64</v>
      </c>
      <c r="I481" s="598" t="s">
        <v>359</v>
      </c>
      <c r="J481" s="380"/>
      <c r="K481" s="380"/>
      <c r="L481" s="381"/>
      <c r="M481" s="381"/>
      <c r="N481" s="381"/>
      <c r="O481" s="380"/>
      <c r="P481" s="394"/>
      <c r="Q481" s="172"/>
    </row>
    <row r="482">
      <c r="E482" s="266"/>
      <c r="F482" s="266"/>
      <c r="G482" s="533" t="s">
        <v>299</v>
      </c>
      <c r="H482" s="599" t="str">
        <f>H478*H481</f>
        <v>#N/A</v>
      </c>
      <c r="I482" s="386"/>
      <c r="J482" s="380"/>
      <c r="K482" s="380"/>
      <c r="L482" s="381"/>
      <c r="M482" s="381"/>
      <c r="N482" s="381"/>
      <c r="O482" s="380"/>
      <c r="P482" s="394"/>
      <c r="Q482" s="172"/>
    </row>
    <row r="483">
      <c r="E483" s="266"/>
      <c r="F483" s="266"/>
      <c r="G483" s="595" t="s">
        <v>299</v>
      </c>
      <c r="H483" s="618" t="str">
        <f>H478*H481</f>
        <v>#N/A</v>
      </c>
      <c r="I483" s="418"/>
      <c r="J483" s="261"/>
      <c r="K483" s="261"/>
      <c r="L483" s="274"/>
      <c r="M483" s="274"/>
      <c r="N483" s="274"/>
      <c r="O483" s="261"/>
      <c r="P483" s="303"/>
      <c r="Q483" s="222"/>
    </row>
    <row r="484">
      <c r="E484" s="266"/>
      <c r="F484" s="277"/>
      <c r="G484" s="600" t="s">
        <v>288</v>
      </c>
      <c r="H484" s="619" t="str">
        <f>COMPUTE_TIME_MS(H483, H476)</f>
        <v>#N/A</v>
      </c>
      <c r="I484" s="390"/>
      <c r="J484" s="391"/>
      <c r="K484" s="391"/>
      <c r="L484" s="392"/>
      <c r="M484" s="392"/>
      <c r="N484" s="392"/>
      <c r="O484" s="391"/>
      <c r="P484" s="602"/>
      <c r="Q484" s="305"/>
    </row>
    <row r="485">
      <c r="E485" s="266"/>
      <c r="F485" s="541" t="s">
        <v>289</v>
      </c>
      <c r="G485" s="595" t="s">
        <v>290</v>
      </c>
      <c r="H485" s="620">
        <f>IF(Q451,0,P454)+IF(Q455,0,P458)+IF(Q459,0,P462)</f>
        <v>352</v>
      </c>
      <c r="I485" s="261"/>
      <c r="J485" s="261"/>
      <c r="K485" s="261"/>
      <c r="L485" s="274"/>
      <c r="M485" s="274"/>
      <c r="N485" s="274"/>
      <c r="O485" s="261"/>
      <c r="P485" s="303"/>
      <c r="Q485" s="222"/>
    </row>
    <row r="486">
      <c r="E486" s="277"/>
      <c r="F486" s="277"/>
      <c r="G486" s="604" t="s">
        <v>291</v>
      </c>
      <c r="H486" s="621">
        <f>HBM_TIME_MS(H485)</f>
        <v>0.117481203</v>
      </c>
      <c r="I486" s="391"/>
      <c r="J486" s="391"/>
      <c r="K486" s="391"/>
      <c r="L486" s="392"/>
      <c r="M486" s="392"/>
      <c r="N486" s="392"/>
      <c r="O486" s="391"/>
      <c r="P486" s="602"/>
      <c r="Q486" s="305"/>
    </row>
    <row r="487">
      <c r="E487" s="258" t="s">
        <v>369</v>
      </c>
      <c r="F487" s="622" t="s">
        <v>57</v>
      </c>
      <c r="G487" s="297" t="s">
        <v>259</v>
      </c>
      <c r="H487" s="463" t="s">
        <v>238</v>
      </c>
      <c r="I487" s="261" t="s">
        <v>239</v>
      </c>
      <c r="J487" s="262"/>
      <c r="K487" s="262" t="s">
        <v>40</v>
      </c>
      <c r="L487" s="262" t="s">
        <v>159</v>
      </c>
      <c r="M487" s="425" t="s">
        <v>125</v>
      </c>
      <c r="N487" s="261" t="s">
        <v>240</v>
      </c>
      <c r="O487" s="263" t="str">
        <f>PARAMS("expert_collect_dtype")</f>
        <v>bf16</v>
      </c>
      <c r="P487" s="303"/>
      <c r="Q487" s="262"/>
    </row>
    <row r="488">
      <c r="E488" s="266"/>
      <c r="F488" s="266"/>
      <c r="G488" s="266"/>
      <c r="H488" s="304" t="s">
        <v>242</v>
      </c>
      <c r="I488" s="270" t="s">
        <v>239</v>
      </c>
      <c r="J488" s="271"/>
      <c r="K488" s="270">
        <f t="shared" ref="K488:M488" si="88">PARAMS(K487)</f>
        <v>8</v>
      </c>
      <c r="L488" s="270">
        <f t="shared" si="88"/>
        <v>8192</v>
      </c>
      <c r="M488" s="270">
        <f t="shared" si="88"/>
        <v>7168</v>
      </c>
      <c r="N488" s="270" t="s">
        <v>240</v>
      </c>
      <c r="O488" s="272"/>
      <c r="P488" s="440">
        <f>SIZEOF_IN_MIB(J488:M488, O487)</f>
        <v>896</v>
      </c>
      <c r="Q488" s="269"/>
    </row>
    <row r="489">
      <c r="E489" s="266"/>
      <c r="F489" s="266"/>
      <c r="G489" s="266"/>
      <c r="H489" s="302" t="s">
        <v>244</v>
      </c>
      <c r="I489" s="274" t="s">
        <v>239</v>
      </c>
      <c r="J489" s="261"/>
      <c r="K489" s="262" t="s">
        <v>143</v>
      </c>
      <c r="L489" s="262"/>
      <c r="M489" s="262"/>
      <c r="N489" s="274" t="s">
        <v>240</v>
      </c>
      <c r="O489" s="275"/>
      <c r="P489" s="303"/>
      <c r="Q489" s="262"/>
    </row>
    <row r="490">
      <c r="E490" s="266"/>
      <c r="F490" s="266"/>
      <c r="G490" s="266"/>
      <c r="H490" s="304" t="s">
        <v>246</v>
      </c>
      <c r="I490" s="271" t="s">
        <v>239</v>
      </c>
      <c r="J490" s="270"/>
      <c r="K490" s="271">
        <f t="shared" ref="K490:M490" si="89">K488/SHARDING(K489)</f>
        <v>1</v>
      </c>
      <c r="L490" s="271">
        <f t="shared" si="89"/>
        <v>8192</v>
      </c>
      <c r="M490" s="271">
        <f t="shared" si="89"/>
        <v>7168</v>
      </c>
      <c r="N490" s="271" t="s">
        <v>240</v>
      </c>
      <c r="O490" s="280"/>
      <c r="P490" s="440">
        <f>SIZEOF_IN_MIB(J490:M490, O487)</f>
        <v>112</v>
      </c>
      <c r="Q490" s="269"/>
    </row>
    <row r="491">
      <c r="E491" s="266"/>
      <c r="F491" s="266"/>
      <c r="G491" s="277"/>
      <c r="H491" s="302" t="s">
        <v>262</v>
      </c>
      <c r="I491" s="274"/>
      <c r="J491" s="261"/>
      <c r="K491" s="262" t="s">
        <v>143</v>
      </c>
      <c r="L491" s="274"/>
      <c r="M491" s="274"/>
      <c r="N491" s="274"/>
      <c r="O491" s="262"/>
      <c r="P491" s="303"/>
      <c r="Q491" s="262"/>
    </row>
    <row r="492">
      <c r="E492" s="266"/>
      <c r="F492" s="266"/>
      <c r="G492" s="623" t="s">
        <v>370</v>
      </c>
      <c r="H492" s="624" t="s">
        <v>371</v>
      </c>
      <c r="I492" s="428"/>
      <c r="J492" s="566">
        <v>8.0</v>
      </c>
      <c r="K492" s="271"/>
      <c r="L492" s="271"/>
      <c r="M492" s="271"/>
      <c r="N492" s="271"/>
      <c r="O492" s="269"/>
      <c r="P492" s="440"/>
      <c r="Q492" s="269"/>
    </row>
    <row r="493">
      <c r="E493" s="266"/>
      <c r="F493" s="266"/>
      <c r="H493" s="625" t="s">
        <v>571</v>
      </c>
      <c r="I493" s="429"/>
      <c r="J493" s="801">
        <f>P490 * HW_SPEC("# of TensorCore per Chip") /J492</f>
        <v>28</v>
      </c>
      <c r="K493" s="274"/>
      <c r="L493" s="274"/>
      <c r="M493" s="274"/>
      <c r="N493" s="274"/>
      <c r="O493" s="262"/>
      <c r="P493" s="303"/>
      <c r="Q493" s="262"/>
    </row>
    <row r="494">
      <c r="E494" s="266"/>
      <c r="F494" s="266"/>
      <c r="H494" s="624" t="s">
        <v>572</v>
      </c>
      <c r="I494" s="428"/>
      <c r="J494" s="802">
        <f>IFS(J492=1,0,
J492=2, 1,
J492=4, 2,
J492=8, 3)</f>
        <v>3</v>
      </c>
      <c r="K494" s="271"/>
      <c r="L494" s="271"/>
      <c r="M494" s="271"/>
      <c r="N494" s="271"/>
      <c r="O494" s="269"/>
      <c r="P494" s="440"/>
      <c r="Q494" s="269"/>
    </row>
    <row r="495">
      <c r="E495" s="266"/>
      <c r="F495" s="266"/>
      <c r="H495" s="625" t="s">
        <v>573</v>
      </c>
      <c r="I495" s="429"/>
      <c r="J495" s="626">
        <f>IFS(J492=1,0,
J492=2, 0,
J492=4, 1,
J492=8, 3)</f>
        <v>3</v>
      </c>
      <c r="K495" s="274"/>
      <c r="L495" s="274"/>
      <c r="M495" s="274"/>
      <c r="N495" s="274"/>
      <c r="O495" s="262"/>
      <c r="P495" s="303"/>
      <c r="Q495" s="262"/>
    </row>
    <row r="496">
      <c r="E496" s="266"/>
      <c r="F496" s="266"/>
      <c r="H496" s="624" t="s">
        <v>574</v>
      </c>
      <c r="I496" s="428"/>
      <c r="J496" s="802">
        <f>IFS(J492=1,0,
J492=2, 0,
J492=4, 0,
J492=8, 1)</f>
        <v>1</v>
      </c>
      <c r="K496" s="271"/>
      <c r="L496" s="271"/>
      <c r="M496" s="271"/>
      <c r="N496" s="271"/>
      <c r="O496" s="269"/>
      <c r="P496" s="440"/>
      <c r="Q496" s="269"/>
    </row>
    <row r="497">
      <c r="E497" s="266"/>
      <c r="F497" s="266"/>
      <c r="H497" s="625" t="s">
        <v>575</v>
      </c>
      <c r="I497" s="429"/>
      <c r="J497" s="626">
        <f>IFS(J492=1,0,
J492=2, 1,
J492=4, 4,
J492=8, 12)</f>
        <v>12</v>
      </c>
      <c r="K497" s="274"/>
      <c r="L497" s="274"/>
      <c r="M497" s="274"/>
      <c r="N497" s="274"/>
      <c r="O497" s="262"/>
      <c r="P497" s="303"/>
      <c r="Q497" s="262"/>
    </row>
    <row r="498">
      <c r="E498" s="266"/>
      <c r="F498" s="266"/>
      <c r="H498" s="624" t="s">
        <v>576</v>
      </c>
      <c r="I498" s="428"/>
      <c r="J498" s="803">
        <f>J493*(1*J494+2*J495+3*J496)</f>
        <v>336</v>
      </c>
      <c r="K498" s="271"/>
      <c r="L498" s="271"/>
      <c r="M498" s="271"/>
      <c r="N498" s="271"/>
      <c r="O498" s="269"/>
      <c r="P498" s="440"/>
      <c r="Q498" s="269"/>
    </row>
    <row r="499">
      <c r="E499" s="266"/>
      <c r="F499" s="266"/>
      <c r="H499" s="625" t="s">
        <v>577</v>
      </c>
      <c r="I499" s="429"/>
      <c r="J499" s="801">
        <f>J498*J492</f>
        <v>2688</v>
      </c>
      <c r="K499" s="274"/>
      <c r="L499" s="274"/>
      <c r="M499" s="274"/>
      <c r="N499" s="274"/>
      <c r="O499" s="262"/>
      <c r="P499" s="303"/>
      <c r="Q499" s="262"/>
    </row>
    <row r="500">
      <c r="E500" s="266"/>
      <c r="F500" s="266"/>
      <c r="H500" s="627" t="s">
        <v>269</v>
      </c>
      <c r="I500" s="428"/>
      <c r="J500" s="578">
        <f>ALL2ALL_CHIP2CHIP_TIME_MS2(J499,J497)</f>
        <v>1.3671875</v>
      </c>
      <c r="K500" s="271"/>
      <c r="L500" s="271"/>
      <c r="M500" s="271"/>
      <c r="N500" s="271"/>
      <c r="O500" s="269"/>
      <c r="P500" s="440"/>
      <c r="Q500" s="269"/>
    </row>
    <row r="501">
      <c r="E501" s="266"/>
      <c r="F501" s="266"/>
      <c r="G501" s="151" t="s">
        <v>372</v>
      </c>
      <c r="H501" s="804" t="s">
        <v>264</v>
      </c>
      <c r="I501" s="429"/>
      <c r="J501" s="805">
        <f>HW_SPEC("# of TensorCore per Chip")</f>
        <v>2</v>
      </c>
      <c r="K501" s="274"/>
      <c r="L501" s="274"/>
      <c r="M501" s="274"/>
      <c r="N501" s="274"/>
      <c r="O501" s="262"/>
      <c r="P501" s="303"/>
      <c r="Q501" s="262"/>
    </row>
    <row r="502">
      <c r="E502" s="266"/>
      <c r="F502" s="266"/>
      <c r="H502" s="627" t="s">
        <v>373</v>
      </c>
      <c r="I502" s="428"/>
      <c r="J502" s="806">
        <f>P490 /J492 * (J501-1)</f>
        <v>14</v>
      </c>
      <c r="K502" s="271"/>
      <c r="L502" s="271"/>
      <c r="M502" s="271"/>
      <c r="N502" s="271"/>
      <c r="O502" s="269"/>
      <c r="P502" s="440"/>
      <c r="Q502" s="269"/>
    </row>
    <row r="503">
      <c r="E503" s="266"/>
      <c r="F503" s="266"/>
      <c r="H503" s="804" t="s">
        <v>341</v>
      </c>
      <c r="I503" s="429"/>
      <c r="J503" s="807">
        <f>J502*J501</f>
        <v>28</v>
      </c>
      <c r="K503" s="274"/>
      <c r="L503" s="274"/>
      <c r="M503" s="274"/>
      <c r="N503" s="274"/>
      <c r="O503" s="262"/>
      <c r="P503" s="303"/>
      <c r="Q503" s="262"/>
    </row>
    <row r="504">
      <c r="E504" s="266"/>
      <c r="F504" s="266"/>
      <c r="H504" s="627" t="s">
        <v>269</v>
      </c>
      <c r="I504" s="428"/>
      <c r="J504" s="428">
        <f>ALL2ALL_CORE2CORE_TIME_MS(J503)</f>
        <v>0.02278645833</v>
      </c>
      <c r="K504" s="271"/>
      <c r="L504" s="271"/>
      <c r="M504" s="271"/>
      <c r="N504" s="271"/>
      <c r="O504" s="269"/>
      <c r="P504" s="440"/>
      <c r="Q504" s="269"/>
    </row>
    <row r="505">
      <c r="E505" s="266"/>
      <c r="F505" s="277"/>
      <c r="G505" s="526" t="s">
        <v>269</v>
      </c>
      <c r="H505" s="575">
        <f>J500+J504</f>
        <v>1.389973958</v>
      </c>
      <c r="I505" s="274"/>
      <c r="J505" s="261"/>
      <c r="K505" s="274"/>
      <c r="L505" s="274"/>
      <c r="M505" s="274"/>
      <c r="N505" s="274"/>
      <c r="O505" s="262"/>
      <c r="P505" s="303"/>
      <c r="Q505" s="262"/>
    </row>
    <row r="506">
      <c r="E506" s="266"/>
      <c r="F506" s="632" t="s">
        <v>374</v>
      </c>
      <c r="G506" s="593" t="s">
        <v>116</v>
      </c>
      <c r="H506" s="641" t="s">
        <v>861</v>
      </c>
      <c r="I506" s="270"/>
      <c r="J506" s="269"/>
      <c r="K506" s="269"/>
      <c r="L506" s="269"/>
      <c r="M506" s="269"/>
      <c r="N506" s="271"/>
      <c r="O506" s="269"/>
      <c r="P506" s="440"/>
      <c r="Q506" s="269"/>
    </row>
    <row r="507">
      <c r="E507" s="266"/>
      <c r="F507" s="266"/>
      <c r="G507" s="297" t="s">
        <v>259</v>
      </c>
      <c r="H507" s="463" t="s">
        <v>238</v>
      </c>
      <c r="I507" s="261" t="s">
        <v>239</v>
      </c>
      <c r="J507" s="262"/>
      <c r="K507" s="262" t="s">
        <v>40</v>
      </c>
      <c r="L507" s="262" t="s">
        <v>38</v>
      </c>
      <c r="M507" s="262" t="s">
        <v>125</v>
      </c>
      <c r="N507" s="274"/>
      <c r="O507" s="263" t="str">
        <f>PARAMS("expert_collect_dtype")</f>
        <v>bf16</v>
      </c>
      <c r="P507" s="303"/>
      <c r="Q507" s="262"/>
    </row>
    <row r="508">
      <c r="E508" s="266"/>
      <c r="F508" s="266"/>
      <c r="G508" s="266"/>
      <c r="H508" s="304" t="s">
        <v>242</v>
      </c>
      <c r="I508" s="270" t="s">
        <v>239</v>
      </c>
      <c r="J508" s="271"/>
      <c r="K508" s="270">
        <f t="shared" ref="K508:M508" si="90">PARAMS(K507)</f>
        <v>8</v>
      </c>
      <c r="L508" s="270">
        <f t="shared" si="90"/>
        <v>1024</v>
      </c>
      <c r="M508" s="270">
        <f t="shared" si="90"/>
        <v>7168</v>
      </c>
      <c r="N508" s="271"/>
      <c r="O508" s="272"/>
      <c r="P508" s="440">
        <f>SIZEOF_IN_MIB(J508:M508, O507)</f>
        <v>112</v>
      </c>
      <c r="Q508" s="269"/>
    </row>
    <row r="509">
      <c r="E509" s="266"/>
      <c r="F509" s="266"/>
      <c r="G509" s="266"/>
      <c r="H509" s="534" t="s">
        <v>244</v>
      </c>
      <c r="I509" s="274" t="s">
        <v>239</v>
      </c>
      <c r="J509" s="261"/>
      <c r="K509" s="262"/>
      <c r="L509" s="262"/>
      <c r="M509" s="262" t="s">
        <v>33</v>
      </c>
      <c r="N509" s="274"/>
      <c r="O509" s="275"/>
      <c r="P509" s="303"/>
      <c r="Q509" s="262"/>
    </row>
    <row r="510">
      <c r="E510" s="266"/>
      <c r="F510" s="266"/>
      <c r="G510" s="266"/>
      <c r="H510" s="300" t="s">
        <v>246</v>
      </c>
      <c r="I510" s="289" t="s">
        <v>239</v>
      </c>
      <c r="J510" s="290"/>
      <c r="K510" s="289">
        <f t="shared" ref="K510:M510" si="91">K508/SHARDING(K509)</f>
        <v>8</v>
      </c>
      <c r="L510" s="289">
        <f t="shared" si="91"/>
        <v>1024</v>
      </c>
      <c r="M510" s="289">
        <f t="shared" si="91"/>
        <v>896</v>
      </c>
      <c r="N510" s="289"/>
      <c r="O510" s="277"/>
      <c r="P510" s="301">
        <f>SIZEOF_IN_MIB(J510:M510, O507)</f>
        <v>14</v>
      </c>
      <c r="Q510" s="195"/>
    </row>
    <row r="511">
      <c r="E511" s="266"/>
      <c r="F511" s="266"/>
      <c r="G511" s="277"/>
      <c r="H511" s="634" t="s">
        <v>376</v>
      </c>
      <c r="I511" s="635"/>
      <c r="J511" s="195" t="s">
        <v>143</v>
      </c>
      <c r="K511" s="289"/>
      <c r="L511" s="289"/>
      <c r="M511" s="289"/>
      <c r="N511" s="289"/>
      <c r="O511" s="195"/>
      <c r="P511" s="636"/>
      <c r="Q511" s="195"/>
    </row>
    <row r="512">
      <c r="E512" s="266"/>
      <c r="F512" s="266"/>
      <c r="G512" s="311" t="s">
        <v>264</v>
      </c>
      <c r="H512" s="637">
        <f>SHARDING(J511) * SHARDING(H463)</f>
        <v>8</v>
      </c>
      <c r="I512" s="289"/>
      <c r="J512" s="290"/>
      <c r="K512" s="289"/>
      <c r="L512" s="289"/>
      <c r="M512" s="289"/>
      <c r="N512" s="289"/>
      <c r="O512" s="195"/>
      <c r="P512" s="636"/>
      <c r="Q512" s="195"/>
    </row>
    <row r="513">
      <c r="E513" s="266"/>
      <c r="F513" s="266"/>
      <c r="G513" s="526" t="s">
        <v>340</v>
      </c>
      <c r="H513" s="584">
        <f>P510 / H512 * (H512-1)</f>
        <v>12.25</v>
      </c>
      <c r="I513" s="289"/>
      <c r="J513" s="290"/>
      <c r="K513" s="289"/>
      <c r="L513" s="289"/>
      <c r="M513" s="289"/>
      <c r="N513" s="289"/>
      <c r="O513" s="195"/>
      <c r="P513" s="636"/>
      <c r="Q513" s="195"/>
    </row>
    <row r="514">
      <c r="E514" s="266"/>
      <c r="F514" s="266"/>
      <c r="G514" s="526" t="s">
        <v>341</v>
      </c>
      <c r="H514" s="638">
        <f>H513*H512</f>
        <v>98</v>
      </c>
      <c r="I514" s="533"/>
      <c r="J514" s="290"/>
      <c r="K514" s="289"/>
      <c r="L514" s="289"/>
      <c r="M514" s="289"/>
      <c r="N514" s="289"/>
      <c r="O514" s="195"/>
      <c r="P514" s="636"/>
      <c r="Q514" s="195"/>
    </row>
    <row r="515">
      <c r="E515" s="266"/>
      <c r="F515" s="266"/>
      <c r="G515" s="526" t="s">
        <v>377</v>
      </c>
      <c r="H515" s="639">
        <f>HW_SPEC("# of TensorCore per Chip")</f>
        <v>2</v>
      </c>
      <c r="I515" s="633" t="s">
        <v>378</v>
      </c>
      <c r="J515" s="261"/>
      <c r="K515" s="274"/>
      <c r="L515" s="274"/>
      <c r="M515" s="274"/>
      <c r="N515" s="274"/>
      <c r="O515" s="262"/>
      <c r="P515" s="640"/>
      <c r="Q515" s="262"/>
    </row>
    <row r="516">
      <c r="E516" s="266"/>
      <c r="F516" s="266"/>
      <c r="G516" s="311" t="s">
        <v>267</v>
      </c>
      <c r="H516" s="336">
        <f>IFS(H512=8,12,
H512=4,4,
H512=2,1,
TRUE,NA())</f>
        <v>12</v>
      </c>
      <c r="I516" s="641"/>
      <c r="J516" s="270"/>
      <c r="K516" s="271"/>
      <c r="L516" s="271"/>
      <c r="M516" s="271"/>
      <c r="N516" s="271"/>
      <c r="O516" s="269"/>
      <c r="P516" s="642"/>
      <c r="Q516" s="269"/>
    </row>
    <row r="517">
      <c r="E517" s="266"/>
      <c r="F517" s="277"/>
      <c r="G517" s="526" t="s">
        <v>380</v>
      </c>
      <c r="H517" s="575">
        <f>REDUCE_SCATTER_CHIP2CHIP_TIME_MS2(H514*H515,H516)</f>
        <v>0.09969075521</v>
      </c>
      <c r="I517" s="534"/>
      <c r="J517" s="261"/>
      <c r="K517" s="274"/>
      <c r="L517" s="274"/>
      <c r="M517" s="274"/>
      <c r="N517" s="274"/>
      <c r="O517" s="262"/>
      <c r="P517" s="640"/>
      <c r="Q517" s="262"/>
    </row>
    <row r="518">
      <c r="E518" s="266"/>
      <c r="F518" s="632" t="s">
        <v>56</v>
      </c>
      <c r="G518" s="643" t="s">
        <v>116</v>
      </c>
      <c r="H518" s="324" t="s">
        <v>862</v>
      </c>
      <c r="I518" s="269"/>
      <c r="J518" s="270"/>
      <c r="K518" s="269"/>
      <c r="L518" s="488"/>
      <c r="M518" s="269"/>
      <c r="N518" s="271"/>
      <c r="O518" s="269"/>
      <c r="P518" s="440"/>
      <c r="Q518" s="269"/>
    </row>
    <row r="519">
      <c r="E519" s="266"/>
      <c r="F519" s="266"/>
      <c r="G519" s="541" t="s">
        <v>259</v>
      </c>
      <c r="H519" s="534" t="s">
        <v>238</v>
      </c>
      <c r="I519" s="534"/>
      <c r="J519" s="261"/>
      <c r="K519" s="262" t="s">
        <v>40</v>
      </c>
      <c r="L519" s="425" t="s">
        <v>38</v>
      </c>
      <c r="M519" s="262" t="s">
        <v>125</v>
      </c>
      <c r="N519" s="274"/>
      <c r="O519" s="263" t="str">
        <f>PARAMS("expert_collect_dtype")</f>
        <v>bf16</v>
      </c>
      <c r="P519" s="303"/>
      <c r="Q519" s="262"/>
    </row>
    <row r="520">
      <c r="E520" s="266"/>
      <c r="F520" s="266"/>
      <c r="G520" s="266"/>
      <c r="H520" s="304" t="s">
        <v>242</v>
      </c>
      <c r="I520" s="304"/>
      <c r="J520" s="270"/>
      <c r="K520" s="271">
        <f t="shared" ref="K520:M520" si="92">PARAMS(K519)</f>
        <v>8</v>
      </c>
      <c r="L520" s="271">
        <f t="shared" si="92"/>
        <v>1024</v>
      </c>
      <c r="M520" s="271">
        <f t="shared" si="92"/>
        <v>7168</v>
      </c>
      <c r="N520" s="271"/>
      <c r="O520" s="272"/>
      <c r="P520" s="440">
        <f>SIZEOF_IN_MIB(J520:M520, O519)</f>
        <v>112</v>
      </c>
      <c r="Q520" s="269"/>
    </row>
    <row r="521">
      <c r="E521" s="266"/>
      <c r="F521" s="266"/>
      <c r="G521" s="266"/>
      <c r="H521" s="534" t="s">
        <v>244</v>
      </c>
      <c r="I521" s="534"/>
      <c r="J521" s="261"/>
      <c r="K521" s="262"/>
      <c r="L521" s="262"/>
      <c r="M521" s="262"/>
      <c r="N521" s="274"/>
      <c r="O521" s="275"/>
      <c r="P521" s="303"/>
      <c r="Q521" s="262"/>
    </row>
    <row r="522">
      <c r="E522" s="266"/>
      <c r="F522" s="266"/>
      <c r="G522" s="266"/>
      <c r="H522" s="449" t="s">
        <v>246</v>
      </c>
      <c r="I522" s="449"/>
      <c r="J522" s="270"/>
      <c r="K522" s="271">
        <f t="shared" ref="K522:M522" si="93">K520/SHARDING(K521)</f>
        <v>8</v>
      </c>
      <c r="L522" s="271">
        <f t="shared" si="93"/>
        <v>1024</v>
      </c>
      <c r="M522" s="271">
        <f t="shared" si="93"/>
        <v>7168</v>
      </c>
      <c r="N522" s="271"/>
      <c r="O522" s="280"/>
      <c r="P522" s="440">
        <f>SIZEOF_IN_MIB(J522:M522, O519)</f>
        <v>112</v>
      </c>
      <c r="Q522" s="269"/>
    </row>
    <row r="523">
      <c r="E523" s="266"/>
      <c r="F523" s="266"/>
      <c r="G523" s="277"/>
      <c r="H523" s="571" t="s">
        <v>376</v>
      </c>
      <c r="I523" s="302"/>
      <c r="J523" s="571" t="s">
        <v>143</v>
      </c>
      <c r="K523" s="261"/>
      <c r="L523" s="262"/>
      <c r="M523" s="274"/>
      <c r="N523" s="274"/>
      <c r="O523" s="262"/>
      <c r="P523" s="303"/>
      <c r="Q523" s="262"/>
    </row>
    <row r="524">
      <c r="E524" s="266"/>
      <c r="F524" s="266"/>
      <c r="G524" s="384" t="s">
        <v>382</v>
      </c>
      <c r="H524" s="538" t="s">
        <v>264</v>
      </c>
      <c r="I524" s="305"/>
      <c r="J524" s="527">
        <f>SHARDING(J523)*SHARDING(H463)/HW_SPEC("# of TensorCore per Chip")</f>
        <v>4</v>
      </c>
      <c r="K524" s="270"/>
      <c r="L524" s="269"/>
      <c r="M524" s="271"/>
      <c r="N524" s="271"/>
      <c r="O524" s="269"/>
      <c r="P524" s="440"/>
      <c r="Q524" s="269"/>
    </row>
    <row r="525">
      <c r="E525" s="266"/>
      <c r="F525" s="266"/>
      <c r="G525" s="266"/>
      <c r="H525" s="571" t="s">
        <v>383</v>
      </c>
      <c r="I525" s="222"/>
      <c r="J525" s="646">
        <f>P522 / J524 * (J524-1)</f>
        <v>84</v>
      </c>
      <c r="K525" s="261"/>
      <c r="L525" s="262"/>
      <c r="M525" s="274"/>
      <c r="N525" s="274"/>
      <c r="O525" s="262"/>
      <c r="P525" s="303"/>
      <c r="Q525" s="262"/>
    </row>
    <row r="526">
      <c r="E526" s="266"/>
      <c r="F526" s="266"/>
      <c r="G526" s="266"/>
      <c r="H526" s="566" t="s">
        <v>341</v>
      </c>
      <c r="I526" s="305"/>
      <c r="J526" s="645">
        <f>J525*J524</f>
        <v>336</v>
      </c>
      <c r="K526" s="270"/>
      <c r="L526" s="269"/>
      <c r="M526" s="271"/>
      <c r="N526" s="271"/>
      <c r="O526" s="269"/>
      <c r="P526" s="440"/>
      <c r="Q526" s="269"/>
    </row>
    <row r="527">
      <c r="E527" s="266"/>
      <c r="F527" s="266"/>
      <c r="G527" s="266"/>
      <c r="H527" s="571" t="s">
        <v>267</v>
      </c>
      <c r="I527" s="222"/>
      <c r="J527" s="644">
        <f>IFS(J524=8,12,
J524=4,4,
J524=2,1,
TRUE,NA())</f>
        <v>4</v>
      </c>
      <c r="K527" s="261"/>
      <c r="L527" s="262"/>
      <c r="M527" s="274"/>
      <c r="N527" s="274"/>
      <c r="O527" s="262"/>
      <c r="P527" s="303"/>
      <c r="Q527" s="262"/>
    </row>
    <row r="528">
      <c r="E528" s="266"/>
      <c r="F528" s="266"/>
      <c r="G528" s="277"/>
      <c r="H528" s="566" t="s">
        <v>269</v>
      </c>
      <c r="I528" s="305"/>
      <c r="J528" s="808">
        <f>IF(J526=0,0, REDUCE_SCATTER_CHIP2CHIP_TIME_MS2(J526,J527))</f>
        <v>0.5126953125</v>
      </c>
      <c r="K528" s="270"/>
      <c r="L528" s="269"/>
      <c r="M528" s="271"/>
      <c r="N528" s="271"/>
      <c r="O528" s="269"/>
      <c r="P528" s="440"/>
      <c r="Q528" s="269"/>
    </row>
    <row r="529">
      <c r="E529" s="266"/>
      <c r="F529" s="266"/>
      <c r="G529" s="541" t="s">
        <v>384</v>
      </c>
      <c r="H529" s="342" t="s">
        <v>264</v>
      </c>
      <c r="I529" s="533"/>
      <c r="J529" s="647">
        <f>HW_SPEC("# of TensorCore per Chip")</f>
        <v>2</v>
      </c>
      <c r="K529" s="290"/>
      <c r="L529" s="195"/>
      <c r="M529" s="289"/>
      <c r="N529" s="289"/>
      <c r="O529" s="195"/>
      <c r="P529" s="301"/>
      <c r="Q529" s="195"/>
    </row>
    <row r="530">
      <c r="E530" s="266"/>
      <c r="F530" s="266"/>
      <c r="G530" s="266"/>
      <c r="H530" s="634" t="s">
        <v>373</v>
      </c>
      <c r="I530" s="172"/>
      <c r="J530" s="648">
        <f>P522 * (J529-1)/J529</f>
        <v>56</v>
      </c>
      <c r="K530" s="290"/>
      <c r="L530" s="195"/>
      <c r="M530" s="289"/>
      <c r="N530" s="289"/>
      <c r="O530" s="195"/>
      <c r="P530" s="301"/>
      <c r="Q530" s="195"/>
    </row>
    <row r="531">
      <c r="E531" s="266"/>
      <c r="F531" s="266"/>
      <c r="G531" s="266"/>
      <c r="H531" s="634" t="s">
        <v>341</v>
      </c>
      <c r="I531" s="172"/>
      <c r="J531" s="648">
        <f>J530*J529</f>
        <v>112</v>
      </c>
      <c r="K531" s="290"/>
      <c r="L531" s="195"/>
      <c r="M531" s="289"/>
      <c r="N531" s="289"/>
      <c r="O531" s="195"/>
      <c r="P531" s="301"/>
      <c r="Q531" s="195"/>
    </row>
    <row r="532">
      <c r="E532" s="266"/>
      <c r="F532" s="266"/>
      <c r="G532" s="266"/>
      <c r="H532" s="634" t="s">
        <v>269</v>
      </c>
      <c r="I532" s="172"/>
      <c r="J532" s="649">
        <f>REDUCE_SCATTER_CORE2CORE_TIME_MS(J531)</f>
        <v>0.09114583333</v>
      </c>
      <c r="K532" s="290"/>
      <c r="L532" s="195"/>
      <c r="M532" s="289"/>
      <c r="N532" s="289"/>
      <c r="O532" s="195"/>
      <c r="P532" s="301"/>
      <c r="Q532" s="195"/>
    </row>
    <row r="533">
      <c r="E533" s="266"/>
      <c r="F533" s="266"/>
      <c r="G533" s="277"/>
      <c r="H533" s="634" t="s">
        <v>385</v>
      </c>
      <c r="I533" s="172"/>
      <c r="J533" s="649">
        <f>J532/J524</f>
        <v>0.02278645833</v>
      </c>
      <c r="K533" s="290"/>
      <c r="L533" s="195"/>
      <c r="M533" s="289"/>
      <c r="N533" s="289"/>
      <c r="O533" s="195"/>
      <c r="P533" s="301"/>
      <c r="Q533" s="195"/>
    </row>
    <row r="534">
      <c r="E534" s="266"/>
      <c r="F534" s="277"/>
      <c r="G534" s="531" t="s">
        <v>386</v>
      </c>
      <c r="H534" s="809">
        <f>SUM(J528+J533)</f>
        <v>0.5354817708</v>
      </c>
      <c r="I534" s="649"/>
      <c r="J534" s="290"/>
      <c r="K534" s="290"/>
      <c r="L534" s="195"/>
      <c r="M534" s="289"/>
      <c r="N534" s="289"/>
      <c r="O534" s="195"/>
      <c r="P534" s="301"/>
      <c r="Q534" s="195"/>
    </row>
    <row r="535">
      <c r="E535" s="266"/>
      <c r="F535" s="296" t="s">
        <v>293</v>
      </c>
      <c r="G535" s="651" t="s">
        <v>280</v>
      </c>
      <c r="H535" s="652" t="s">
        <v>56</v>
      </c>
      <c r="I535" s="582"/>
      <c r="J535" s="380"/>
      <c r="K535" s="380"/>
      <c r="L535" s="381"/>
      <c r="M535" s="381"/>
      <c r="N535" s="381"/>
      <c r="O535" s="380"/>
      <c r="P535" s="653"/>
      <c r="Q535" s="172"/>
    </row>
    <row r="536">
      <c r="E536" s="266"/>
      <c r="F536" s="266"/>
      <c r="G536" s="523" t="s">
        <v>298</v>
      </c>
      <c r="H536" s="654">
        <f>IFS(H535=F487,H505,H535=F506,H517,F518=H535,H534, TRUE,0)</f>
        <v>0.5354817708</v>
      </c>
      <c r="I536" s="513"/>
      <c r="J536" s="374"/>
      <c r="K536" s="374"/>
      <c r="L536" s="375"/>
      <c r="M536" s="375"/>
      <c r="N536" s="375"/>
      <c r="O536" s="374"/>
      <c r="P536" s="655"/>
      <c r="Q536" s="376"/>
    </row>
    <row r="537">
      <c r="E537" s="266"/>
      <c r="F537" s="266"/>
      <c r="G537" s="378" t="s">
        <v>283</v>
      </c>
      <c r="H537" s="558">
        <f>IFS(PARAMS("topo")="2x2x2", (2+2+2)/2,
PARAMS("topo")="2x2", (2+2)/2,
TRUE, NA())</f>
        <v>2</v>
      </c>
      <c r="I537" s="582"/>
      <c r="J537" s="380"/>
      <c r="K537" s="380"/>
      <c r="L537" s="381"/>
      <c r="M537" s="381"/>
      <c r="N537" s="381"/>
      <c r="O537" s="380"/>
      <c r="P537" s="653"/>
      <c r="Q537" s="172"/>
    </row>
    <row r="538">
      <c r="E538" s="266"/>
      <c r="F538" s="277"/>
      <c r="G538" s="372" t="s">
        <v>284</v>
      </c>
      <c r="H538" s="373">
        <f>IF(H535="No Collectives", 0, H537 * HW_SPEC("Chip-to-Chip ICI Latency (ms)"))</f>
        <v>0.0026</v>
      </c>
      <c r="I538" s="580"/>
      <c r="J538" s="374"/>
      <c r="K538" s="374"/>
      <c r="L538" s="375"/>
      <c r="M538" s="375"/>
      <c r="N538" s="375"/>
      <c r="O538" s="374"/>
      <c r="P538" s="655"/>
      <c r="Q538" s="504"/>
    </row>
    <row r="539">
      <c r="E539" s="266"/>
      <c r="F539" s="541" t="s">
        <v>285</v>
      </c>
      <c r="G539" s="533" t="s">
        <v>45</v>
      </c>
      <c r="H539" s="810"/>
      <c r="I539" s="582"/>
      <c r="J539" s="380"/>
      <c r="K539" s="380"/>
      <c r="L539" s="381"/>
      <c r="M539" s="381"/>
      <c r="N539" s="381"/>
      <c r="O539" s="380"/>
      <c r="P539" s="653"/>
      <c r="Q539" s="172"/>
    </row>
    <row r="540">
      <c r="E540" s="266"/>
      <c r="F540" s="266"/>
      <c r="G540" s="533"/>
      <c r="H540" s="595"/>
      <c r="I540" s="386"/>
      <c r="J540" s="380"/>
      <c r="K540" s="380"/>
      <c r="L540" s="381"/>
      <c r="M540" s="381"/>
      <c r="N540" s="381"/>
      <c r="O540" s="380"/>
      <c r="P540" s="653"/>
      <c r="Q540" s="172"/>
    </row>
    <row r="541">
      <c r="E541" s="266"/>
      <c r="F541" s="277"/>
      <c r="G541" s="533"/>
      <c r="H541" s="595"/>
      <c r="I541" s="386"/>
      <c r="J541" s="380"/>
      <c r="K541" s="380"/>
      <c r="L541" s="381"/>
      <c r="M541" s="381"/>
      <c r="N541" s="381"/>
      <c r="O541" s="380"/>
      <c r="P541" s="653"/>
      <c r="Q541" s="172"/>
    </row>
    <row r="542">
      <c r="E542" s="266"/>
      <c r="F542" s="541" t="s">
        <v>289</v>
      </c>
      <c r="G542" s="533" t="s">
        <v>45</v>
      </c>
      <c r="H542" s="595"/>
      <c r="I542" s="386"/>
      <c r="J542" s="380"/>
      <c r="K542" s="380"/>
      <c r="L542" s="381"/>
      <c r="M542" s="381"/>
      <c r="N542" s="381"/>
      <c r="O542" s="380"/>
      <c r="P542" s="653"/>
      <c r="Q542" s="172"/>
    </row>
    <row r="543">
      <c r="E543" s="277"/>
      <c r="F543" s="277"/>
      <c r="G543" s="533"/>
      <c r="H543" s="595"/>
      <c r="I543" s="386"/>
      <c r="J543" s="380"/>
      <c r="K543" s="380"/>
      <c r="L543" s="381"/>
      <c r="M543" s="381"/>
      <c r="N543" s="381"/>
      <c r="O543" s="380"/>
      <c r="P543" s="653"/>
      <c r="Q543" s="172"/>
    </row>
    <row r="544">
      <c r="E544" s="258" t="s">
        <v>387</v>
      </c>
      <c r="F544" s="656" t="s">
        <v>249</v>
      </c>
      <c r="G544" s="260"/>
      <c r="H544" s="463" t="s">
        <v>238</v>
      </c>
      <c r="I544" s="261" t="s">
        <v>239</v>
      </c>
      <c r="J544" s="262"/>
      <c r="K544" s="262" t="s">
        <v>40</v>
      </c>
      <c r="L544" s="262" t="s">
        <v>38</v>
      </c>
      <c r="M544" s="425" t="s">
        <v>125</v>
      </c>
      <c r="N544" s="261" t="s">
        <v>240</v>
      </c>
      <c r="O544" s="263" t="s">
        <v>63</v>
      </c>
      <c r="P544" s="303"/>
      <c r="Q544" s="263" t="b">
        <v>0</v>
      </c>
    </row>
    <row r="545">
      <c r="E545" s="266"/>
      <c r="F545" s="267"/>
      <c r="G545" s="268"/>
      <c r="H545" s="304" t="s">
        <v>242</v>
      </c>
      <c r="I545" s="270" t="s">
        <v>239</v>
      </c>
      <c r="J545" s="271"/>
      <c r="K545" s="270">
        <f t="shared" ref="K545:M545" si="94">PARAMS(K544)</f>
        <v>8</v>
      </c>
      <c r="L545" s="270">
        <f t="shared" si="94"/>
        <v>1024</v>
      </c>
      <c r="M545" s="270">
        <f t="shared" si="94"/>
        <v>7168</v>
      </c>
      <c r="N545" s="270" t="s">
        <v>240</v>
      </c>
      <c r="O545" s="272"/>
      <c r="P545" s="440">
        <f>SIZEOF_IN_MIB(J545:M545, O544)</f>
        <v>56</v>
      </c>
      <c r="Q545" s="272"/>
    </row>
    <row r="546">
      <c r="E546" s="266"/>
      <c r="F546" s="267"/>
      <c r="G546" s="268"/>
      <c r="H546" s="534" t="s">
        <v>244</v>
      </c>
      <c r="I546" s="274" t="s">
        <v>239</v>
      </c>
      <c r="J546" s="261"/>
      <c r="K546" s="262" t="s">
        <v>33</v>
      </c>
      <c r="L546" s="262"/>
      <c r="M546" s="262"/>
      <c r="N546" s="274" t="s">
        <v>240</v>
      </c>
      <c r="O546" s="275"/>
      <c r="P546" s="303"/>
      <c r="Q546" s="275"/>
    </row>
    <row r="547">
      <c r="E547" s="266"/>
      <c r="F547" s="278"/>
      <c r="G547" s="279"/>
      <c r="H547" s="304" t="s">
        <v>246</v>
      </c>
      <c r="I547" s="271" t="s">
        <v>239</v>
      </c>
      <c r="J547" s="270"/>
      <c r="K547" s="271">
        <f t="shared" ref="K547:M547" si="95">K545/SHARDING(K546)</f>
        <v>1</v>
      </c>
      <c r="L547" s="271">
        <f t="shared" si="95"/>
        <v>1024</v>
      </c>
      <c r="M547" s="271">
        <f t="shared" si="95"/>
        <v>7168</v>
      </c>
      <c r="N547" s="271" t="s">
        <v>240</v>
      </c>
      <c r="O547" s="280"/>
      <c r="P547" s="440">
        <f>SIZEOF_IN_MIB(J547:M547, O544)</f>
        <v>7</v>
      </c>
      <c r="Q547" s="280"/>
    </row>
    <row r="548">
      <c r="E548" s="266"/>
      <c r="F548" s="657" t="s">
        <v>253</v>
      </c>
      <c r="G548" s="260"/>
      <c r="H548" s="534" t="s">
        <v>238</v>
      </c>
      <c r="I548" s="274" t="s">
        <v>239</v>
      </c>
      <c r="J548" s="261"/>
      <c r="K548" s="222"/>
      <c r="L548" s="262" t="s">
        <v>125</v>
      </c>
      <c r="M548" s="425" t="s">
        <v>129</v>
      </c>
      <c r="N548" s="274" t="s">
        <v>240</v>
      </c>
      <c r="O548" s="263" t="s">
        <v>127</v>
      </c>
      <c r="P548" s="303"/>
      <c r="Q548" s="263" t="b">
        <v>0</v>
      </c>
    </row>
    <row r="549">
      <c r="E549" s="266"/>
      <c r="F549" s="267"/>
      <c r="G549" s="268"/>
      <c r="H549" s="304" t="s">
        <v>242</v>
      </c>
      <c r="I549" s="271" t="s">
        <v>239</v>
      </c>
      <c r="J549" s="270"/>
      <c r="K549" s="324">
        <v>2.0</v>
      </c>
      <c r="L549" s="271">
        <f t="shared" ref="L549:M549" si="96">PARAMS(L548)</f>
        <v>7168</v>
      </c>
      <c r="M549" s="271">
        <f t="shared" si="96"/>
        <v>2048</v>
      </c>
      <c r="N549" s="271" t="s">
        <v>240</v>
      </c>
      <c r="O549" s="272"/>
      <c r="P549" s="440">
        <f>SIZEOF_IN_MIB(J549:M549, O548)</f>
        <v>14</v>
      </c>
      <c r="Q549" s="272"/>
    </row>
    <row r="550">
      <c r="E550" s="266"/>
      <c r="F550" s="267"/>
      <c r="G550" s="268"/>
      <c r="H550" s="534" t="s">
        <v>244</v>
      </c>
      <c r="I550" s="274" t="s">
        <v>239</v>
      </c>
      <c r="J550" s="261"/>
      <c r="K550" s="222"/>
      <c r="L550" s="262"/>
      <c r="M550" s="262"/>
      <c r="N550" s="274" t="s">
        <v>240</v>
      </c>
      <c r="O550" s="275"/>
      <c r="P550" s="303"/>
      <c r="Q550" s="275"/>
    </row>
    <row r="551">
      <c r="E551" s="266"/>
      <c r="F551" s="278"/>
      <c r="G551" s="279"/>
      <c r="H551" s="449" t="s">
        <v>246</v>
      </c>
      <c r="I551" s="271" t="s">
        <v>239</v>
      </c>
      <c r="J551" s="270"/>
      <c r="K551" s="324">
        <v>2.0</v>
      </c>
      <c r="L551" s="271">
        <f t="shared" ref="L551:M551" si="97">L549/SHARDING(L550)</f>
        <v>7168</v>
      </c>
      <c r="M551" s="271">
        <f t="shared" si="97"/>
        <v>2048</v>
      </c>
      <c r="N551" s="271" t="s">
        <v>240</v>
      </c>
      <c r="O551" s="280"/>
      <c r="P551" s="440">
        <f>SIZEOF_IN_MIB(J551:M551, O548)</f>
        <v>14</v>
      </c>
      <c r="Q551" s="280"/>
    </row>
    <row r="552">
      <c r="E552" s="266"/>
      <c r="F552" s="657" t="s">
        <v>257</v>
      </c>
      <c r="G552" s="260"/>
      <c r="H552" s="534" t="s">
        <v>238</v>
      </c>
      <c r="I552" s="274" t="s">
        <v>239</v>
      </c>
      <c r="J552" s="261"/>
      <c r="K552" s="262" t="s">
        <v>40</v>
      </c>
      <c r="L552" s="262" t="s">
        <v>38</v>
      </c>
      <c r="M552" s="262" t="s">
        <v>129</v>
      </c>
      <c r="N552" s="274" t="s">
        <v>240</v>
      </c>
      <c r="O552" s="658" t="s">
        <v>82</v>
      </c>
      <c r="P552" s="303"/>
      <c r="Q552" s="263" t="b">
        <v>0</v>
      </c>
    </row>
    <row r="553">
      <c r="E553" s="266"/>
      <c r="F553" s="267"/>
      <c r="G553" s="268"/>
      <c r="H553" s="304" t="s">
        <v>242</v>
      </c>
      <c r="I553" s="271" t="s">
        <v>239</v>
      </c>
      <c r="J553" s="269">
        <v>2.0</v>
      </c>
      <c r="K553" s="271">
        <f t="shared" ref="K553:M553" si="98">PARAMS(K552)</f>
        <v>8</v>
      </c>
      <c r="L553" s="271">
        <f t="shared" si="98"/>
        <v>1024</v>
      </c>
      <c r="M553" s="271">
        <f t="shared" si="98"/>
        <v>2048</v>
      </c>
      <c r="N553" s="271" t="s">
        <v>240</v>
      </c>
      <c r="O553" s="272"/>
      <c r="P553" s="440">
        <f>SIZEOF_IN_MIB(J553:M553, O552)</f>
        <v>64</v>
      </c>
      <c r="Q553" s="272"/>
    </row>
    <row r="554">
      <c r="E554" s="266"/>
      <c r="F554" s="267"/>
      <c r="G554" s="268"/>
      <c r="H554" s="534" t="s">
        <v>244</v>
      </c>
      <c r="I554" s="274" t="s">
        <v>239</v>
      </c>
      <c r="J554" s="261"/>
      <c r="K554" s="262" t="s">
        <v>33</v>
      </c>
      <c r="L554" s="262"/>
      <c r="M554" s="274"/>
      <c r="N554" s="274" t="s">
        <v>240</v>
      </c>
      <c r="O554" s="275"/>
      <c r="P554" s="303"/>
      <c r="Q554" s="275"/>
    </row>
    <row r="555">
      <c r="E555" s="266"/>
      <c r="F555" s="278"/>
      <c r="G555" s="279"/>
      <c r="H555" s="449" t="s">
        <v>246</v>
      </c>
      <c r="I555" s="271" t="s">
        <v>239</v>
      </c>
      <c r="J555" s="269">
        <v>2.0</v>
      </c>
      <c r="K555" s="271">
        <f t="shared" ref="K555:M555" si="99">K553/SHARDING(K554)</f>
        <v>1</v>
      </c>
      <c r="L555" s="271">
        <f t="shared" si="99"/>
        <v>1024</v>
      </c>
      <c r="M555" s="271">
        <f t="shared" si="99"/>
        <v>2048</v>
      </c>
      <c r="N555" s="271" t="s">
        <v>240</v>
      </c>
      <c r="O555" s="280"/>
      <c r="P555" s="440">
        <f>SIZEOF_IN_MIB(J555:M555, O552)</f>
        <v>8</v>
      </c>
      <c r="Q555" s="280"/>
    </row>
    <row r="556">
      <c r="E556" s="266"/>
      <c r="F556" s="297" t="s">
        <v>293</v>
      </c>
      <c r="G556" s="533"/>
      <c r="H556" s="659"/>
      <c r="I556" s="261"/>
      <c r="J556" s="261"/>
      <c r="K556" s="261"/>
      <c r="L556" s="274"/>
      <c r="M556" s="274"/>
      <c r="N556" s="274"/>
      <c r="O556" s="261"/>
      <c r="P556" s="303"/>
      <c r="Q556" s="660"/>
    </row>
    <row r="557">
      <c r="E557" s="266"/>
      <c r="F557" s="277"/>
      <c r="G557" s="600" t="s">
        <v>298</v>
      </c>
      <c r="H557" s="661"/>
      <c r="I557" s="419"/>
      <c r="J557" s="270"/>
      <c r="K557" s="270"/>
      <c r="L557" s="271"/>
      <c r="M557" s="271"/>
      <c r="N557" s="271"/>
      <c r="O557" s="270"/>
      <c r="P557" s="440"/>
      <c r="Q557" s="477"/>
    </row>
    <row r="558">
      <c r="E558" s="266"/>
      <c r="F558" s="662" t="s">
        <v>285</v>
      </c>
      <c r="G558" s="533" t="s">
        <v>286</v>
      </c>
      <c r="H558" s="595" t="str">
        <f>VLOOKUP(O544&amp;","&amp;O548,$T$3:$W$12,4, FALSE)</f>
        <v>fp8</v>
      </c>
      <c r="I558" s="386"/>
      <c r="J558" s="380"/>
      <c r="K558" s="380"/>
      <c r="L558" s="381"/>
      <c r="M558" s="381"/>
      <c r="N558" s="381"/>
      <c r="O558" s="380"/>
      <c r="P558" s="394"/>
      <c r="Q558" s="172"/>
    </row>
    <row r="559">
      <c r="E559" s="266"/>
      <c r="F559" s="266"/>
      <c r="G559" s="595" t="s">
        <v>299</v>
      </c>
      <c r="H559" s="599" t="str">
        <f>CALCULATE_FLOPS(J547:M547,J551:M551,M551,L551,H558)</f>
        <v>#N/A</v>
      </c>
      <c r="I559" s="386"/>
      <c r="J559" s="380"/>
      <c r="K559" s="380"/>
      <c r="L559" s="381"/>
      <c r="M559" s="381"/>
      <c r="N559" s="381"/>
      <c r="O559" s="380"/>
      <c r="P559" s="394"/>
      <c r="Q559" s="172"/>
    </row>
    <row r="560">
      <c r="E560" s="266"/>
      <c r="F560" s="277"/>
      <c r="G560" s="600" t="s">
        <v>288</v>
      </c>
      <c r="H560" s="663" t="str">
        <f>COMPUTE_TIME_MS(H559, H558)</f>
        <v>#N/A</v>
      </c>
      <c r="I560" s="390"/>
      <c r="J560" s="391"/>
      <c r="K560" s="391"/>
      <c r="L560" s="392"/>
      <c r="M560" s="392"/>
      <c r="N560" s="392"/>
      <c r="O560" s="391"/>
      <c r="P560" s="602"/>
      <c r="Q560" s="172"/>
    </row>
    <row r="561">
      <c r="E561" s="266"/>
      <c r="F561" s="662" t="s">
        <v>289</v>
      </c>
      <c r="G561" s="595" t="s">
        <v>290</v>
      </c>
      <c r="H561" s="603">
        <f>IF(Q544,0,P547)+IF(Q548,0,P551)+IF(Q552,0,P555)</f>
        <v>29</v>
      </c>
      <c r="I561" s="380"/>
      <c r="J561" s="380"/>
      <c r="K561" s="380"/>
      <c r="L561" s="381"/>
      <c r="M561" s="381"/>
      <c r="N561" s="381"/>
      <c r="O561" s="380"/>
      <c r="P561" s="394"/>
      <c r="Q561" s="172"/>
    </row>
    <row r="562">
      <c r="E562" s="277"/>
      <c r="F562" s="277"/>
      <c r="G562" s="604" t="s">
        <v>291</v>
      </c>
      <c r="H562" s="664">
        <f>HBM_TIME_MS(H561)</f>
        <v>0.009678849111</v>
      </c>
      <c r="I562" s="391"/>
      <c r="J562" s="391"/>
      <c r="K562" s="391"/>
      <c r="L562" s="392"/>
      <c r="M562" s="392"/>
      <c r="N562" s="392"/>
      <c r="O562" s="391"/>
      <c r="P562" s="602"/>
      <c r="Q562" s="172"/>
    </row>
    <row r="563">
      <c r="E563" s="258" t="s">
        <v>388</v>
      </c>
      <c r="F563" s="656" t="s">
        <v>249</v>
      </c>
      <c r="G563" s="260"/>
      <c r="H563" s="463" t="s">
        <v>238</v>
      </c>
      <c r="I563" s="261" t="s">
        <v>239</v>
      </c>
      <c r="J563" s="331"/>
      <c r="K563" s="665" t="s">
        <v>40</v>
      </c>
      <c r="L563" s="665" t="s">
        <v>38</v>
      </c>
      <c r="M563" s="666" t="s">
        <v>129</v>
      </c>
      <c r="N563" s="261" t="s">
        <v>240</v>
      </c>
      <c r="O563" s="263" t="s">
        <v>63</v>
      </c>
      <c r="P563" s="303"/>
      <c r="Q563" s="263" t="b">
        <v>0</v>
      </c>
    </row>
    <row r="564">
      <c r="E564" s="266"/>
      <c r="F564" s="267"/>
      <c r="G564" s="268"/>
      <c r="H564" s="304" t="s">
        <v>242</v>
      </c>
      <c r="I564" s="270" t="s">
        <v>239</v>
      </c>
      <c r="J564" s="326"/>
      <c r="K564" s="667">
        <f t="shared" ref="K564:M564" si="100">PARAMS(K563)</f>
        <v>8</v>
      </c>
      <c r="L564" s="668">
        <f t="shared" si="100"/>
        <v>1024</v>
      </c>
      <c r="M564" s="668">
        <f t="shared" si="100"/>
        <v>2048</v>
      </c>
      <c r="N564" s="270" t="s">
        <v>240</v>
      </c>
      <c r="O564" s="272"/>
      <c r="P564" s="440">
        <f>SIZEOF_IN_MIB(J564:M564, O563)</f>
        <v>16</v>
      </c>
      <c r="Q564" s="272"/>
    </row>
    <row r="565">
      <c r="E565" s="266"/>
      <c r="F565" s="267"/>
      <c r="G565" s="268"/>
      <c r="H565" s="534" t="s">
        <v>244</v>
      </c>
      <c r="I565" s="274" t="s">
        <v>239</v>
      </c>
      <c r="J565" s="330"/>
      <c r="K565" s="665" t="s">
        <v>33</v>
      </c>
      <c r="L565" s="331"/>
      <c r="M565" s="331"/>
      <c r="N565" s="274" t="s">
        <v>240</v>
      </c>
      <c r="O565" s="275"/>
      <c r="P565" s="303"/>
      <c r="Q565" s="275"/>
    </row>
    <row r="566">
      <c r="E566" s="266"/>
      <c r="F566" s="278"/>
      <c r="G566" s="279"/>
      <c r="H566" s="304" t="s">
        <v>246</v>
      </c>
      <c r="I566" s="271" t="s">
        <v>239</v>
      </c>
      <c r="J566" s="325"/>
      <c r="K566" s="670">
        <f t="shared" ref="K566:M566" si="101">K564/SHARDING(K565)</f>
        <v>1</v>
      </c>
      <c r="L566" s="670">
        <f t="shared" si="101"/>
        <v>1024</v>
      </c>
      <c r="M566" s="670">
        <f t="shared" si="101"/>
        <v>2048</v>
      </c>
      <c r="N566" s="271" t="s">
        <v>240</v>
      </c>
      <c r="O566" s="280"/>
      <c r="P566" s="440">
        <f>SIZEOF_IN_MIB(J566:M566, O563)</f>
        <v>2</v>
      </c>
      <c r="Q566" s="280"/>
    </row>
    <row r="567">
      <c r="E567" s="266"/>
      <c r="F567" s="657" t="s">
        <v>253</v>
      </c>
      <c r="G567" s="260"/>
      <c r="H567" s="534" t="s">
        <v>238</v>
      </c>
      <c r="I567" s="274" t="s">
        <v>239</v>
      </c>
      <c r="J567" s="330"/>
      <c r="K567" s="317"/>
      <c r="L567" s="665" t="s">
        <v>129</v>
      </c>
      <c r="M567" s="666" t="s">
        <v>125</v>
      </c>
      <c r="N567" s="274" t="s">
        <v>240</v>
      </c>
      <c r="O567" s="263" t="s">
        <v>127</v>
      </c>
      <c r="P567" s="303"/>
      <c r="Q567" s="263" t="b">
        <v>0</v>
      </c>
    </row>
    <row r="568">
      <c r="E568" s="266"/>
      <c r="F568" s="267"/>
      <c r="G568" s="268"/>
      <c r="H568" s="304" t="s">
        <v>242</v>
      </c>
      <c r="I568" s="271" t="s">
        <v>239</v>
      </c>
      <c r="J568" s="325"/>
      <c r="K568" s="314"/>
      <c r="L568" s="670">
        <f t="shared" ref="L568:M568" si="102">PARAMS(L567)</f>
        <v>2048</v>
      </c>
      <c r="M568" s="670">
        <f t="shared" si="102"/>
        <v>7168</v>
      </c>
      <c r="N568" s="271" t="s">
        <v>240</v>
      </c>
      <c r="O568" s="272"/>
      <c r="P568" s="440">
        <f>SIZEOF_IN_MIB(J568:M568, O567)</f>
        <v>7</v>
      </c>
      <c r="Q568" s="272"/>
    </row>
    <row r="569">
      <c r="E569" s="266"/>
      <c r="F569" s="267"/>
      <c r="G569" s="268"/>
      <c r="H569" s="534" t="s">
        <v>244</v>
      </c>
      <c r="I569" s="274" t="s">
        <v>239</v>
      </c>
      <c r="J569" s="330"/>
      <c r="K569" s="317"/>
      <c r="L569" s="331"/>
      <c r="M569" s="331"/>
      <c r="N569" s="274" t="s">
        <v>240</v>
      </c>
      <c r="O569" s="275"/>
      <c r="P569" s="303"/>
      <c r="Q569" s="275"/>
    </row>
    <row r="570">
      <c r="E570" s="266"/>
      <c r="F570" s="278"/>
      <c r="G570" s="279"/>
      <c r="H570" s="449" t="s">
        <v>246</v>
      </c>
      <c r="I570" s="271" t="s">
        <v>239</v>
      </c>
      <c r="J570" s="325"/>
      <c r="K570" s="314"/>
      <c r="L570" s="670">
        <f t="shared" ref="L570:M570" si="103">L568/SHARDING(L569)</f>
        <v>2048</v>
      </c>
      <c r="M570" s="670">
        <f t="shared" si="103"/>
        <v>7168</v>
      </c>
      <c r="N570" s="271" t="s">
        <v>240</v>
      </c>
      <c r="O570" s="280"/>
      <c r="P570" s="440">
        <f>SIZEOF_IN_MIB(J570:M570, O567)</f>
        <v>7</v>
      </c>
      <c r="Q570" s="280"/>
    </row>
    <row r="571">
      <c r="E571" s="266"/>
      <c r="F571" s="657" t="s">
        <v>257</v>
      </c>
      <c r="G571" s="260"/>
      <c r="H571" s="534" t="s">
        <v>238</v>
      </c>
      <c r="I571" s="274" t="s">
        <v>239</v>
      </c>
      <c r="J571" s="330"/>
      <c r="K571" s="665" t="s">
        <v>40</v>
      </c>
      <c r="L571" s="665" t="s">
        <v>38</v>
      </c>
      <c r="M571" s="665" t="s">
        <v>125</v>
      </c>
      <c r="N571" s="274" t="s">
        <v>240</v>
      </c>
      <c r="O571" s="658" t="s">
        <v>82</v>
      </c>
      <c r="P571" s="303"/>
      <c r="Q571" s="263" t="b">
        <v>0</v>
      </c>
    </row>
    <row r="572">
      <c r="E572" s="266"/>
      <c r="F572" s="267"/>
      <c r="G572" s="268"/>
      <c r="H572" s="304" t="s">
        <v>242</v>
      </c>
      <c r="I572" s="271" t="s">
        <v>239</v>
      </c>
      <c r="J572" s="326"/>
      <c r="K572" s="667">
        <f t="shared" ref="K572:M572" si="104">PARAMS(K571)</f>
        <v>8</v>
      </c>
      <c r="L572" s="670">
        <f t="shared" si="104"/>
        <v>1024</v>
      </c>
      <c r="M572" s="670">
        <f t="shared" si="104"/>
        <v>7168</v>
      </c>
      <c r="N572" s="271" t="s">
        <v>240</v>
      </c>
      <c r="O572" s="272"/>
      <c r="P572" s="440">
        <f>SIZEOF_IN_MIB(J572:M572, O571)</f>
        <v>112</v>
      </c>
      <c r="Q572" s="272"/>
    </row>
    <row r="573">
      <c r="E573" s="266"/>
      <c r="F573" s="267"/>
      <c r="G573" s="268"/>
      <c r="H573" s="534" t="s">
        <v>244</v>
      </c>
      <c r="I573" s="274" t="s">
        <v>239</v>
      </c>
      <c r="J573" s="330"/>
      <c r="K573" s="665" t="s">
        <v>33</v>
      </c>
      <c r="L573" s="331"/>
      <c r="M573" s="331"/>
      <c r="N573" s="274" t="s">
        <v>240</v>
      </c>
      <c r="O573" s="275"/>
      <c r="P573" s="303"/>
      <c r="Q573" s="275"/>
    </row>
    <row r="574">
      <c r="E574" s="266"/>
      <c r="F574" s="278"/>
      <c r="G574" s="279"/>
      <c r="H574" s="449" t="s">
        <v>246</v>
      </c>
      <c r="I574" s="271" t="s">
        <v>239</v>
      </c>
      <c r="J574" s="326"/>
      <c r="K574" s="670">
        <f t="shared" ref="K574:M574" si="105">K572/SHARDING(K573)</f>
        <v>1</v>
      </c>
      <c r="L574" s="670">
        <f t="shared" si="105"/>
        <v>1024</v>
      </c>
      <c r="M574" s="670">
        <f t="shared" si="105"/>
        <v>7168</v>
      </c>
      <c r="N574" s="271" t="s">
        <v>240</v>
      </c>
      <c r="O574" s="280"/>
      <c r="P574" s="440">
        <f>SIZEOF_IN_MIB(J574:M574, O571)</f>
        <v>14</v>
      </c>
      <c r="Q574" s="280"/>
    </row>
    <row r="575">
      <c r="E575" s="266"/>
      <c r="F575" s="297" t="s">
        <v>293</v>
      </c>
      <c r="G575" s="533"/>
      <c r="H575" s="659"/>
      <c r="I575" s="261"/>
      <c r="J575" s="261"/>
      <c r="K575" s="261"/>
      <c r="L575" s="274"/>
      <c r="M575" s="274"/>
      <c r="N575" s="274"/>
      <c r="O575" s="261"/>
      <c r="P575" s="303"/>
      <c r="Q575" s="660"/>
    </row>
    <row r="576">
      <c r="E576" s="266"/>
      <c r="F576" s="277"/>
      <c r="G576" s="600" t="s">
        <v>298</v>
      </c>
      <c r="H576" s="661"/>
      <c r="I576" s="419"/>
      <c r="J576" s="270"/>
      <c r="K576" s="270"/>
      <c r="L576" s="271"/>
      <c r="M576" s="271"/>
      <c r="N576" s="271"/>
      <c r="O576" s="270"/>
      <c r="P576" s="440"/>
      <c r="Q576" s="477"/>
    </row>
    <row r="577">
      <c r="E577" s="266"/>
      <c r="F577" s="662" t="s">
        <v>285</v>
      </c>
      <c r="G577" s="533" t="s">
        <v>286</v>
      </c>
      <c r="H577" s="595" t="str">
        <f>VLOOKUP(O563&amp;","&amp;O567,$T$3:$W$12,4, FALSE)</f>
        <v>fp8</v>
      </c>
      <c r="I577" s="386"/>
      <c r="J577" s="380"/>
      <c r="K577" s="380"/>
      <c r="L577" s="381"/>
      <c r="M577" s="381"/>
      <c r="N577" s="381"/>
      <c r="O577" s="380"/>
      <c r="P577" s="394"/>
      <c r="Q577" s="172"/>
    </row>
    <row r="578">
      <c r="E578" s="266"/>
      <c r="F578" s="266"/>
      <c r="G578" s="595" t="s">
        <v>299</v>
      </c>
      <c r="H578" s="599" t="str">
        <f>CALCULATE_FLOPS(J566:M566,J570:M570,M570,L570,H577)</f>
        <v>#N/A</v>
      </c>
      <c r="I578" s="386"/>
      <c r="J578" s="380"/>
      <c r="K578" s="380"/>
      <c r="L578" s="381"/>
      <c r="M578" s="381"/>
      <c r="N578" s="381"/>
      <c r="O578" s="380"/>
      <c r="P578" s="394"/>
      <c r="Q578" s="172"/>
    </row>
    <row r="579">
      <c r="E579" s="266"/>
      <c r="F579" s="277"/>
      <c r="G579" s="600" t="s">
        <v>288</v>
      </c>
      <c r="H579" s="663" t="str">
        <f>COMPUTE_TIME_MS(H578, H577)</f>
        <v>#N/A</v>
      </c>
      <c r="I579" s="390"/>
      <c r="J579" s="391"/>
      <c r="K579" s="391"/>
      <c r="L579" s="392"/>
      <c r="M579" s="392"/>
      <c r="N579" s="392"/>
      <c r="O579" s="391"/>
      <c r="P579" s="602"/>
      <c r="Q579" s="172"/>
    </row>
    <row r="580">
      <c r="E580" s="266"/>
      <c r="F580" s="662" t="s">
        <v>289</v>
      </c>
      <c r="G580" s="595" t="s">
        <v>290</v>
      </c>
      <c r="H580" s="603">
        <f>IF(Q563,0,P566)+IF(Q567,0,P570)+IF(Q571,0,P574)</f>
        <v>23</v>
      </c>
      <c r="I580" s="380"/>
      <c r="J580" s="380"/>
      <c r="K580" s="380"/>
      <c r="L580" s="381"/>
      <c r="M580" s="381"/>
      <c r="N580" s="381"/>
      <c r="O580" s="380"/>
      <c r="P580" s="394"/>
      <c r="Q580" s="172"/>
    </row>
    <row r="581">
      <c r="E581" s="277"/>
      <c r="F581" s="277"/>
      <c r="G581" s="604" t="s">
        <v>291</v>
      </c>
      <c r="H581" s="664">
        <f>HBM_TIME_MS(H580)</f>
        <v>0.007676328606</v>
      </c>
      <c r="I581" s="391"/>
      <c r="J581" s="391"/>
      <c r="K581" s="391"/>
      <c r="L581" s="392"/>
      <c r="M581" s="392"/>
      <c r="N581" s="392"/>
      <c r="O581" s="391"/>
      <c r="P581" s="602"/>
      <c r="Q581" s="172"/>
    </row>
    <row r="582">
      <c r="P582" s="147"/>
    </row>
    <row r="583">
      <c r="P583" s="147"/>
    </row>
    <row r="584">
      <c r="P584" s="147"/>
    </row>
    <row r="585">
      <c r="P585" s="147"/>
    </row>
    <row r="586">
      <c r="P586" s="147"/>
    </row>
    <row r="587">
      <c r="P587" s="147"/>
    </row>
    <row r="588">
      <c r="P588" s="147"/>
    </row>
    <row r="589">
      <c r="P589" s="147"/>
    </row>
    <row r="590">
      <c r="P590" s="147"/>
    </row>
    <row r="591">
      <c r="P591" s="147"/>
    </row>
    <row r="592">
      <c r="P592" s="147"/>
    </row>
    <row r="593">
      <c r="P593" s="147"/>
    </row>
    <row r="594">
      <c r="P594" s="147"/>
    </row>
    <row r="595">
      <c r="P595" s="147"/>
    </row>
    <row r="596">
      <c r="P596" s="147"/>
    </row>
    <row r="597">
      <c r="P597" s="147"/>
    </row>
    <row r="598">
      <c r="P598" s="147"/>
    </row>
    <row r="599">
      <c r="P599" s="147"/>
    </row>
    <row r="600">
      <c r="P600" s="147"/>
    </row>
    <row r="601">
      <c r="P601" s="147"/>
    </row>
    <row r="602">
      <c r="P602" s="147"/>
    </row>
    <row r="603">
      <c r="P603" s="147"/>
    </row>
    <row r="604">
      <c r="P604" s="147"/>
    </row>
    <row r="605">
      <c r="P605" s="147"/>
    </row>
    <row r="606">
      <c r="P606" s="147"/>
    </row>
    <row r="607">
      <c r="P607" s="147"/>
    </row>
    <row r="608">
      <c r="P608" s="147"/>
    </row>
    <row r="609">
      <c r="P609" s="147"/>
    </row>
    <row r="610">
      <c r="P610" s="147"/>
    </row>
    <row r="611">
      <c r="P611" s="147"/>
    </row>
    <row r="612">
      <c r="P612" s="147"/>
    </row>
    <row r="613">
      <c r="P613" s="147"/>
    </row>
    <row r="614">
      <c r="P614" s="147"/>
    </row>
    <row r="615">
      <c r="P615" s="147"/>
    </row>
    <row r="616">
      <c r="P616" s="147"/>
    </row>
    <row r="617">
      <c r="P617" s="147"/>
    </row>
    <row r="618">
      <c r="P618" s="147"/>
    </row>
    <row r="619">
      <c r="P619" s="147"/>
    </row>
    <row r="620">
      <c r="P620" s="147"/>
    </row>
    <row r="621">
      <c r="P621" s="147"/>
    </row>
    <row r="622">
      <c r="P622" s="147"/>
    </row>
    <row r="623">
      <c r="P623" s="147"/>
    </row>
    <row r="624">
      <c r="P624" s="147"/>
    </row>
    <row r="625">
      <c r="P625" s="147"/>
    </row>
    <row r="626">
      <c r="P626" s="147"/>
    </row>
    <row r="627">
      <c r="P627" s="147"/>
    </row>
    <row r="628">
      <c r="P628" s="147"/>
    </row>
    <row r="629">
      <c r="P629" s="147"/>
    </row>
    <row r="630">
      <c r="P630" s="147"/>
    </row>
    <row r="631">
      <c r="P631" s="147"/>
    </row>
    <row r="632">
      <c r="P632" s="147"/>
    </row>
    <row r="633">
      <c r="P633" s="147"/>
    </row>
    <row r="634">
      <c r="P634" s="147"/>
    </row>
    <row r="635">
      <c r="P635" s="147"/>
    </row>
    <row r="636">
      <c r="P636" s="147"/>
    </row>
    <row r="637">
      <c r="P637" s="147"/>
    </row>
    <row r="638">
      <c r="P638" s="147"/>
    </row>
    <row r="639">
      <c r="P639" s="147"/>
    </row>
    <row r="640">
      <c r="P640" s="147"/>
    </row>
    <row r="641">
      <c r="P641" s="147"/>
    </row>
    <row r="642">
      <c r="P642" s="147"/>
    </row>
    <row r="643">
      <c r="P643" s="147"/>
    </row>
    <row r="644">
      <c r="P644" s="147"/>
    </row>
    <row r="645">
      <c r="P645" s="147"/>
    </row>
    <row r="646">
      <c r="P646" s="147"/>
    </row>
    <row r="647">
      <c r="P647" s="147"/>
    </row>
    <row r="648">
      <c r="P648" s="147"/>
    </row>
    <row r="649">
      <c r="P649" s="147"/>
    </row>
    <row r="650">
      <c r="P650" s="147"/>
    </row>
    <row r="651">
      <c r="P651" s="147"/>
    </row>
    <row r="652">
      <c r="P652" s="147"/>
    </row>
    <row r="653">
      <c r="P653" s="147"/>
    </row>
    <row r="654">
      <c r="P654" s="147"/>
    </row>
    <row r="655">
      <c r="P655" s="147"/>
    </row>
    <row r="656">
      <c r="P656" s="147"/>
    </row>
    <row r="657">
      <c r="P657" s="147"/>
    </row>
    <row r="658">
      <c r="P658" s="147"/>
    </row>
    <row r="659">
      <c r="P659" s="147"/>
    </row>
    <row r="660">
      <c r="P660" s="147"/>
    </row>
    <row r="661">
      <c r="P661" s="147"/>
    </row>
    <row r="662">
      <c r="P662" s="147"/>
    </row>
    <row r="663">
      <c r="P663" s="147"/>
    </row>
    <row r="664">
      <c r="P664" s="147"/>
    </row>
    <row r="665">
      <c r="P665" s="147"/>
    </row>
    <row r="666">
      <c r="P666" s="147"/>
    </row>
    <row r="667">
      <c r="P667" s="147"/>
    </row>
    <row r="668">
      <c r="P668" s="147"/>
    </row>
    <row r="669">
      <c r="P669" s="147"/>
    </row>
    <row r="670">
      <c r="P670" s="147"/>
    </row>
    <row r="671">
      <c r="P671" s="147"/>
    </row>
    <row r="672">
      <c r="P672" s="147"/>
    </row>
    <row r="673">
      <c r="P673" s="147"/>
    </row>
    <row r="674">
      <c r="P674" s="147"/>
    </row>
    <row r="675">
      <c r="P675" s="147"/>
    </row>
    <row r="676">
      <c r="P676" s="147"/>
    </row>
    <row r="677">
      <c r="P677" s="147"/>
    </row>
    <row r="678">
      <c r="P678" s="147"/>
    </row>
    <row r="679">
      <c r="P679" s="147"/>
    </row>
    <row r="680">
      <c r="P680" s="147"/>
    </row>
    <row r="681">
      <c r="P681" s="147"/>
    </row>
    <row r="682">
      <c r="P682" s="147"/>
    </row>
    <row r="683">
      <c r="P683" s="147"/>
    </row>
    <row r="684">
      <c r="P684" s="147"/>
    </row>
    <row r="685">
      <c r="P685" s="147"/>
    </row>
    <row r="686">
      <c r="P686" s="147"/>
    </row>
    <row r="687">
      <c r="P687" s="147"/>
    </row>
    <row r="688">
      <c r="P688" s="147"/>
    </row>
    <row r="689">
      <c r="P689" s="147"/>
    </row>
    <row r="690">
      <c r="P690" s="147"/>
    </row>
    <row r="691">
      <c r="P691" s="147"/>
    </row>
    <row r="692">
      <c r="P692" s="147"/>
    </row>
    <row r="693">
      <c r="P693" s="147"/>
    </row>
    <row r="694">
      <c r="P694" s="147"/>
    </row>
    <row r="695">
      <c r="P695" s="147"/>
    </row>
    <row r="696">
      <c r="P696" s="147"/>
    </row>
    <row r="697">
      <c r="P697" s="147"/>
    </row>
    <row r="698">
      <c r="P698" s="147"/>
    </row>
    <row r="699">
      <c r="P699" s="147"/>
    </row>
    <row r="700">
      <c r="P700" s="147"/>
    </row>
    <row r="701">
      <c r="P701" s="147"/>
    </row>
    <row r="702">
      <c r="P702" s="147"/>
    </row>
    <row r="703">
      <c r="P703" s="147"/>
    </row>
    <row r="704">
      <c r="P704" s="147"/>
    </row>
    <row r="705">
      <c r="P705" s="147"/>
    </row>
    <row r="706">
      <c r="P706" s="147"/>
    </row>
    <row r="707">
      <c r="P707" s="147"/>
    </row>
    <row r="708">
      <c r="P708" s="147"/>
    </row>
    <row r="709">
      <c r="P709" s="147"/>
    </row>
    <row r="710">
      <c r="P710" s="147"/>
    </row>
    <row r="711">
      <c r="P711" s="147"/>
    </row>
    <row r="712">
      <c r="P712" s="147"/>
    </row>
    <row r="713">
      <c r="P713" s="147"/>
    </row>
    <row r="714">
      <c r="P714" s="147"/>
    </row>
    <row r="715">
      <c r="P715" s="147"/>
    </row>
    <row r="716">
      <c r="P716" s="147"/>
    </row>
    <row r="717">
      <c r="P717" s="147"/>
    </row>
    <row r="718">
      <c r="P718" s="147"/>
    </row>
    <row r="719">
      <c r="P719" s="147"/>
    </row>
    <row r="720">
      <c r="P720" s="147"/>
    </row>
    <row r="721">
      <c r="P721" s="147"/>
    </row>
    <row r="722">
      <c r="P722" s="147"/>
    </row>
    <row r="723">
      <c r="P723" s="147"/>
    </row>
    <row r="724">
      <c r="P724" s="147"/>
    </row>
    <row r="725">
      <c r="P725" s="147"/>
    </row>
    <row r="726">
      <c r="P726" s="147"/>
    </row>
    <row r="727">
      <c r="P727" s="147"/>
    </row>
    <row r="728">
      <c r="P728" s="147"/>
    </row>
    <row r="729">
      <c r="P729" s="147"/>
    </row>
    <row r="730">
      <c r="P730" s="147"/>
    </row>
    <row r="731">
      <c r="P731" s="147"/>
    </row>
    <row r="732">
      <c r="P732" s="147"/>
    </row>
    <row r="733">
      <c r="P733" s="147"/>
    </row>
    <row r="734">
      <c r="P734" s="147"/>
    </row>
    <row r="735">
      <c r="P735" s="147"/>
    </row>
    <row r="736">
      <c r="P736" s="147"/>
    </row>
    <row r="737">
      <c r="P737" s="147"/>
    </row>
    <row r="738">
      <c r="P738" s="147"/>
    </row>
    <row r="739">
      <c r="P739" s="147"/>
    </row>
    <row r="740">
      <c r="P740" s="147"/>
    </row>
    <row r="741">
      <c r="P741" s="147"/>
    </row>
    <row r="742">
      <c r="P742" s="147"/>
    </row>
    <row r="743">
      <c r="P743" s="147"/>
    </row>
    <row r="744">
      <c r="P744" s="147"/>
    </row>
    <row r="745">
      <c r="P745" s="147"/>
    </row>
    <row r="746">
      <c r="P746" s="147"/>
    </row>
    <row r="747">
      <c r="P747" s="147"/>
    </row>
    <row r="748">
      <c r="P748" s="147"/>
    </row>
    <row r="749">
      <c r="P749" s="147"/>
    </row>
    <row r="750">
      <c r="P750" s="147"/>
    </row>
    <row r="751">
      <c r="P751" s="147"/>
    </row>
    <row r="752">
      <c r="P752" s="147"/>
    </row>
    <row r="753">
      <c r="P753" s="147"/>
    </row>
    <row r="754">
      <c r="P754" s="147"/>
    </row>
    <row r="755">
      <c r="P755" s="147"/>
    </row>
    <row r="756">
      <c r="P756" s="147"/>
    </row>
    <row r="757">
      <c r="P757" s="147"/>
    </row>
    <row r="758">
      <c r="P758" s="147"/>
    </row>
    <row r="759">
      <c r="P759" s="147"/>
    </row>
    <row r="760">
      <c r="P760" s="147"/>
    </row>
    <row r="761">
      <c r="P761" s="147"/>
    </row>
    <row r="762">
      <c r="P762" s="147"/>
    </row>
    <row r="763">
      <c r="P763" s="147"/>
    </row>
    <row r="764">
      <c r="P764" s="147"/>
    </row>
    <row r="765">
      <c r="P765" s="147"/>
    </row>
    <row r="766">
      <c r="P766" s="147"/>
    </row>
    <row r="767">
      <c r="P767" s="147"/>
    </row>
    <row r="768">
      <c r="P768" s="147"/>
    </row>
    <row r="769">
      <c r="P769" s="147"/>
    </row>
    <row r="770">
      <c r="P770" s="147"/>
    </row>
    <row r="771">
      <c r="P771" s="147"/>
    </row>
    <row r="772">
      <c r="P772" s="147"/>
    </row>
    <row r="773">
      <c r="P773" s="147"/>
    </row>
    <row r="774">
      <c r="P774" s="147"/>
    </row>
    <row r="775">
      <c r="P775" s="147"/>
    </row>
    <row r="776">
      <c r="P776" s="147"/>
    </row>
    <row r="777">
      <c r="P777" s="147"/>
    </row>
    <row r="778">
      <c r="P778" s="147"/>
    </row>
    <row r="779">
      <c r="P779" s="147"/>
    </row>
    <row r="780">
      <c r="P780" s="147"/>
    </row>
    <row r="781">
      <c r="P781" s="147"/>
    </row>
    <row r="782">
      <c r="P782" s="147"/>
    </row>
    <row r="783">
      <c r="P783" s="147"/>
    </row>
    <row r="784">
      <c r="P784" s="147"/>
    </row>
    <row r="785">
      <c r="P785" s="147"/>
    </row>
    <row r="786">
      <c r="P786" s="147"/>
    </row>
    <row r="787">
      <c r="P787" s="147"/>
    </row>
    <row r="788">
      <c r="P788" s="147"/>
    </row>
    <row r="789">
      <c r="P789" s="147"/>
    </row>
    <row r="790">
      <c r="P790" s="147"/>
    </row>
    <row r="791">
      <c r="P791" s="147"/>
    </row>
    <row r="792">
      <c r="P792" s="147"/>
    </row>
    <row r="793">
      <c r="P793" s="147"/>
    </row>
    <row r="794">
      <c r="P794" s="147"/>
    </row>
    <row r="795">
      <c r="P795" s="147"/>
    </row>
    <row r="796">
      <c r="P796" s="147"/>
    </row>
    <row r="797">
      <c r="P797" s="147"/>
    </row>
    <row r="798">
      <c r="P798" s="147"/>
    </row>
    <row r="799">
      <c r="P799" s="147"/>
    </row>
    <row r="800">
      <c r="P800" s="147"/>
    </row>
    <row r="801">
      <c r="P801" s="147"/>
    </row>
    <row r="802">
      <c r="P802" s="147"/>
    </row>
    <row r="803">
      <c r="P803" s="147"/>
    </row>
    <row r="804">
      <c r="P804" s="147"/>
    </row>
    <row r="805">
      <c r="P805" s="147"/>
    </row>
    <row r="806">
      <c r="P806" s="147"/>
    </row>
    <row r="807">
      <c r="P807" s="147"/>
    </row>
    <row r="808">
      <c r="P808" s="147"/>
    </row>
    <row r="809">
      <c r="P809" s="147"/>
    </row>
    <row r="810">
      <c r="P810" s="147"/>
    </row>
    <row r="811">
      <c r="P811" s="147"/>
    </row>
    <row r="812">
      <c r="P812" s="147"/>
    </row>
    <row r="813">
      <c r="P813" s="147"/>
    </row>
    <row r="814">
      <c r="P814" s="147"/>
    </row>
    <row r="815">
      <c r="P815" s="147"/>
    </row>
    <row r="816">
      <c r="P816" s="147"/>
    </row>
    <row r="817">
      <c r="P817" s="147"/>
    </row>
    <row r="818">
      <c r="P818" s="147"/>
    </row>
    <row r="819">
      <c r="P819" s="147"/>
    </row>
    <row r="820">
      <c r="P820" s="147"/>
    </row>
    <row r="821">
      <c r="P821" s="147"/>
    </row>
    <row r="822">
      <c r="P822" s="147"/>
    </row>
    <row r="823">
      <c r="P823" s="147"/>
    </row>
    <row r="824">
      <c r="P824" s="147"/>
    </row>
    <row r="825">
      <c r="P825" s="147"/>
    </row>
    <row r="826">
      <c r="P826" s="147"/>
    </row>
    <row r="827">
      <c r="P827" s="147"/>
    </row>
    <row r="828">
      <c r="P828" s="147"/>
    </row>
    <row r="829">
      <c r="P829" s="147"/>
    </row>
    <row r="830">
      <c r="P830" s="147"/>
    </row>
    <row r="831">
      <c r="P831" s="147"/>
    </row>
    <row r="832">
      <c r="P832" s="147"/>
    </row>
    <row r="833">
      <c r="P833" s="147"/>
    </row>
    <row r="834">
      <c r="P834" s="147"/>
    </row>
    <row r="835">
      <c r="P835" s="147"/>
    </row>
    <row r="836">
      <c r="P836" s="147"/>
    </row>
    <row r="837">
      <c r="P837" s="147"/>
    </row>
    <row r="838">
      <c r="P838" s="147"/>
    </row>
    <row r="839">
      <c r="P839" s="147"/>
    </row>
    <row r="840">
      <c r="P840" s="147"/>
    </row>
    <row r="841">
      <c r="P841" s="147"/>
    </row>
    <row r="842">
      <c r="P842" s="147"/>
    </row>
    <row r="843">
      <c r="P843" s="147"/>
    </row>
    <row r="844">
      <c r="P844" s="147"/>
    </row>
    <row r="845">
      <c r="P845" s="147"/>
    </row>
    <row r="846">
      <c r="P846" s="147"/>
    </row>
    <row r="847">
      <c r="P847" s="147"/>
    </row>
    <row r="848">
      <c r="P848" s="147"/>
    </row>
    <row r="849">
      <c r="P849" s="147"/>
    </row>
    <row r="850">
      <c r="P850" s="147"/>
    </row>
    <row r="851">
      <c r="P851" s="147"/>
    </row>
    <row r="852">
      <c r="P852" s="147"/>
    </row>
    <row r="853">
      <c r="P853" s="147"/>
    </row>
    <row r="854">
      <c r="P854" s="147"/>
    </row>
    <row r="855">
      <c r="P855" s="147"/>
    </row>
    <row r="856">
      <c r="P856" s="147"/>
    </row>
    <row r="857">
      <c r="P857" s="147"/>
    </row>
    <row r="858">
      <c r="P858" s="147"/>
    </row>
    <row r="859">
      <c r="P859" s="147"/>
    </row>
    <row r="860">
      <c r="P860" s="147"/>
    </row>
    <row r="861">
      <c r="P861" s="147"/>
    </row>
    <row r="862">
      <c r="P862" s="147"/>
    </row>
    <row r="863">
      <c r="P863" s="147"/>
    </row>
    <row r="864">
      <c r="P864" s="147"/>
    </row>
    <row r="865">
      <c r="P865" s="147"/>
    </row>
    <row r="866">
      <c r="P866" s="147"/>
    </row>
    <row r="867">
      <c r="P867" s="147"/>
    </row>
    <row r="868">
      <c r="P868" s="147"/>
    </row>
    <row r="869">
      <c r="P869" s="147"/>
    </row>
    <row r="870">
      <c r="P870" s="147"/>
    </row>
    <row r="871">
      <c r="P871" s="147"/>
    </row>
    <row r="872">
      <c r="P872" s="147"/>
    </row>
    <row r="873">
      <c r="P873" s="147"/>
    </row>
    <row r="874">
      <c r="P874" s="147"/>
    </row>
    <row r="875">
      <c r="P875" s="147"/>
    </row>
    <row r="876">
      <c r="P876" s="147"/>
    </row>
    <row r="877">
      <c r="P877" s="147"/>
    </row>
    <row r="878">
      <c r="P878" s="147"/>
    </row>
    <row r="879">
      <c r="P879" s="147"/>
    </row>
    <row r="880">
      <c r="P880" s="147"/>
    </row>
    <row r="881">
      <c r="P881" s="147"/>
    </row>
    <row r="882">
      <c r="P882" s="147"/>
    </row>
    <row r="883">
      <c r="P883" s="147"/>
    </row>
    <row r="884">
      <c r="P884" s="147"/>
    </row>
    <row r="885">
      <c r="P885" s="147"/>
    </row>
    <row r="886">
      <c r="P886" s="147"/>
    </row>
    <row r="887">
      <c r="P887" s="147"/>
    </row>
    <row r="888">
      <c r="P888" s="147"/>
    </row>
    <row r="889">
      <c r="P889" s="147"/>
    </row>
    <row r="890">
      <c r="P890" s="147"/>
    </row>
    <row r="891">
      <c r="P891" s="147"/>
    </row>
    <row r="892">
      <c r="P892" s="147"/>
    </row>
    <row r="893">
      <c r="P893" s="147"/>
    </row>
    <row r="894">
      <c r="P894" s="147"/>
    </row>
    <row r="895">
      <c r="P895" s="147"/>
    </row>
    <row r="896">
      <c r="P896" s="147"/>
    </row>
    <row r="897">
      <c r="P897" s="147"/>
    </row>
    <row r="898">
      <c r="P898" s="147"/>
    </row>
    <row r="899">
      <c r="P899" s="147"/>
    </row>
    <row r="900">
      <c r="P900" s="147"/>
    </row>
    <row r="901">
      <c r="P901" s="147"/>
    </row>
    <row r="902">
      <c r="P902" s="147"/>
    </row>
    <row r="903">
      <c r="P903" s="147"/>
    </row>
    <row r="904">
      <c r="P904" s="147"/>
    </row>
    <row r="905">
      <c r="P905" s="147"/>
    </row>
    <row r="906">
      <c r="P906" s="147"/>
    </row>
    <row r="907">
      <c r="P907" s="147"/>
    </row>
    <row r="908">
      <c r="P908" s="147"/>
    </row>
    <row r="909">
      <c r="P909" s="147"/>
    </row>
    <row r="910">
      <c r="P910" s="147"/>
    </row>
    <row r="911">
      <c r="P911" s="147"/>
    </row>
    <row r="912">
      <c r="P912" s="147"/>
    </row>
    <row r="913">
      <c r="P913" s="147"/>
    </row>
    <row r="914">
      <c r="P914" s="147"/>
    </row>
    <row r="915">
      <c r="P915" s="147"/>
    </row>
    <row r="916">
      <c r="P916" s="147"/>
    </row>
    <row r="917">
      <c r="P917" s="147"/>
    </row>
    <row r="918">
      <c r="P918" s="147"/>
    </row>
    <row r="919">
      <c r="P919" s="147"/>
    </row>
    <row r="920">
      <c r="P920" s="147"/>
    </row>
    <row r="921">
      <c r="P921" s="147"/>
    </row>
    <row r="922">
      <c r="P922" s="147"/>
    </row>
    <row r="923">
      <c r="P923" s="147"/>
    </row>
    <row r="924">
      <c r="P924" s="147"/>
    </row>
    <row r="925">
      <c r="P925" s="147"/>
    </row>
    <row r="926">
      <c r="P926" s="147"/>
    </row>
    <row r="927">
      <c r="P927" s="147"/>
    </row>
    <row r="928">
      <c r="P928" s="147"/>
    </row>
    <row r="929">
      <c r="P929" s="147"/>
    </row>
    <row r="930">
      <c r="P930" s="147"/>
    </row>
    <row r="931">
      <c r="P931" s="147"/>
    </row>
    <row r="932">
      <c r="P932" s="147"/>
    </row>
    <row r="933">
      <c r="P933" s="147"/>
    </row>
    <row r="934">
      <c r="P934" s="147"/>
    </row>
    <row r="935">
      <c r="P935" s="147"/>
    </row>
    <row r="936">
      <c r="P936" s="147"/>
    </row>
    <row r="937">
      <c r="P937" s="147"/>
    </row>
    <row r="938">
      <c r="P938" s="147"/>
    </row>
    <row r="939">
      <c r="P939" s="147"/>
    </row>
    <row r="940">
      <c r="P940" s="147"/>
    </row>
    <row r="941">
      <c r="P941" s="147"/>
    </row>
    <row r="942">
      <c r="P942" s="147"/>
    </row>
    <row r="943">
      <c r="P943" s="147"/>
    </row>
    <row r="944">
      <c r="P944" s="147"/>
    </row>
    <row r="945">
      <c r="P945" s="147"/>
    </row>
    <row r="946">
      <c r="P946" s="147"/>
    </row>
    <row r="947">
      <c r="P947" s="147"/>
    </row>
    <row r="948">
      <c r="P948" s="147"/>
    </row>
    <row r="949">
      <c r="P949" s="147"/>
    </row>
    <row r="950">
      <c r="P950" s="147"/>
    </row>
    <row r="951">
      <c r="P951" s="147"/>
    </row>
    <row r="952">
      <c r="P952" s="147"/>
    </row>
    <row r="953">
      <c r="P953" s="147"/>
    </row>
    <row r="954">
      <c r="P954" s="147"/>
    </row>
    <row r="955">
      <c r="P955" s="147"/>
    </row>
    <row r="956">
      <c r="P956" s="147"/>
    </row>
    <row r="957">
      <c r="P957" s="147"/>
    </row>
    <row r="958">
      <c r="P958" s="147"/>
    </row>
    <row r="959">
      <c r="P959" s="147"/>
    </row>
    <row r="960">
      <c r="P960" s="147"/>
    </row>
    <row r="961">
      <c r="P961" s="147"/>
    </row>
    <row r="962">
      <c r="P962" s="147"/>
    </row>
    <row r="963">
      <c r="P963" s="147"/>
    </row>
    <row r="964">
      <c r="P964" s="147"/>
    </row>
    <row r="965">
      <c r="P965" s="147"/>
    </row>
    <row r="966">
      <c r="P966" s="147"/>
    </row>
    <row r="967">
      <c r="P967" s="147"/>
    </row>
    <row r="968">
      <c r="P968" s="147"/>
    </row>
    <row r="969">
      <c r="P969" s="147"/>
    </row>
    <row r="970">
      <c r="P970" s="147"/>
    </row>
    <row r="971">
      <c r="P971" s="147"/>
    </row>
    <row r="972">
      <c r="P972" s="147"/>
    </row>
    <row r="973">
      <c r="P973" s="147"/>
    </row>
    <row r="974">
      <c r="P974" s="147"/>
    </row>
    <row r="975">
      <c r="P975" s="147"/>
    </row>
    <row r="976">
      <c r="P976" s="147"/>
    </row>
    <row r="977">
      <c r="P977" s="147"/>
    </row>
    <row r="978">
      <c r="P978" s="147"/>
    </row>
    <row r="979">
      <c r="P979" s="147"/>
    </row>
    <row r="980">
      <c r="P980" s="147"/>
    </row>
    <row r="981">
      <c r="P981" s="147"/>
    </row>
    <row r="982">
      <c r="P982" s="147"/>
    </row>
    <row r="983">
      <c r="P983" s="147"/>
    </row>
    <row r="984">
      <c r="P984" s="147"/>
    </row>
    <row r="985">
      <c r="P985" s="147"/>
    </row>
    <row r="986">
      <c r="P986" s="147"/>
    </row>
    <row r="987">
      <c r="P987" s="147"/>
    </row>
    <row r="988">
      <c r="P988" s="147"/>
    </row>
    <row r="989">
      <c r="P989" s="147"/>
    </row>
    <row r="990">
      <c r="P990" s="147"/>
    </row>
    <row r="991">
      <c r="P991" s="147"/>
    </row>
    <row r="992">
      <c r="P992" s="147"/>
    </row>
    <row r="993">
      <c r="P993" s="147"/>
    </row>
    <row r="994">
      <c r="P994" s="147"/>
    </row>
    <row r="995">
      <c r="P995" s="147"/>
    </row>
    <row r="996">
      <c r="P996" s="147"/>
    </row>
    <row r="997">
      <c r="P997" s="147"/>
    </row>
    <row r="998">
      <c r="P998" s="147"/>
    </row>
    <row r="999">
      <c r="P999" s="147"/>
    </row>
    <row r="1000">
      <c r="P1000" s="147"/>
    </row>
    <row r="1001">
      <c r="P1001" s="147"/>
    </row>
    <row r="1002">
      <c r="P1002" s="147"/>
    </row>
    <row r="1003">
      <c r="P1003" s="147"/>
    </row>
    <row r="1004">
      <c r="P1004" s="147"/>
    </row>
    <row r="1005">
      <c r="P1005" s="147"/>
    </row>
    <row r="1006">
      <c r="P1006" s="147"/>
    </row>
    <row r="1007">
      <c r="P1007" s="147"/>
    </row>
    <row r="1008">
      <c r="P1008" s="147"/>
    </row>
    <row r="1009">
      <c r="P1009" s="147"/>
    </row>
    <row r="1010">
      <c r="P1010" s="147"/>
    </row>
    <row r="1011">
      <c r="P1011" s="147"/>
    </row>
    <row r="1012">
      <c r="P1012" s="147"/>
    </row>
    <row r="1013">
      <c r="P1013" s="147"/>
    </row>
    <row r="1014">
      <c r="P1014" s="147"/>
    </row>
    <row r="1015">
      <c r="P1015" s="147"/>
    </row>
    <row r="1016">
      <c r="P1016" s="147"/>
    </row>
    <row r="1017">
      <c r="P1017" s="147"/>
    </row>
    <row r="1018">
      <c r="P1018" s="147"/>
    </row>
    <row r="1019">
      <c r="P1019" s="147"/>
    </row>
    <row r="1020">
      <c r="P1020" s="147"/>
    </row>
    <row r="1021">
      <c r="P1021" s="147"/>
    </row>
    <row r="1022">
      <c r="P1022" s="147"/>
    </row>
    <row r="1023">
      <c r="P1023" s="147"/>
    </row>
    <row r="1024">
      <c r="P1024" s="147"/>
    </row>
    <row r="1025">
      <c r="P1025" s="147"/>
    </row>
    <row r="1026">
      <c r="P1026" s="147"/>
    </row>
    <row r="1027">
      <c r="P1027" s="147"/>
    </row>
    <row r="1028">
      <c r="P1028" s="147"/>
    </row>
    <row r="1029">
      <c r="P1029" s="147"/>
    </row>
    <row r="1030">
      <c r="P1030" s="147"/>
    </row>
    <row r="1031">
      <c r="P1031" s="147"/>
    </row>
    <row r="1032">
      <c r="P1032" s="147"/>
    </row>
    <row r="1033">
      <c r="P1033" s="147"/>
    </row>
    <row r="1034">
      <c r="P1034" s="147"/>
    </row>
    <row r="1035">
      <c r="P1035" s="147"/>
    </row>
    <row r="1036">
      <c r="P1036" s="147"/>
    </row>
    <row r="1037">
      <c r="P1037" s="147"/>
    </row>
    <row r="1038">
      <c r="P1038" s="147"/>
    </row>
    <row r="1039">
      <c r="P1039" s="147"/>
    </row>
    <row r="1040">
      <c r="P1040" s="147"/>
    </row>
    <row r="1041">
      <c r="P1041" s="147"/>
    </row>
    <row r="1042">
      <c r="P1042" s="147"/>
    </row>
    <row r="1043">
      <c r="P1043" s="147"/>
    </row>
    <row r="1044">
      <c r="P1044" s="147"/>
    </row>
    <row r="1045">
      <c r="P1045" s="147"/>
    </row>
    <row r="1046">
      <c r="P1046" s="147"/>
    </row>
    <row r="1047">
      <c r="P1047" s="147"/>
    </row>
    <row r="1048">
      <c r="P1048" s="147"/>
    </row>
    <row r="1049">
      <c r="P1049" s="147"/>
    </row>
    <row r="1050">
      <c r="P1050" s="147"/>
    </row>
    <row r="1051">
      <c r="P1051" s="147"/>
    </row>
    <row r="1052">
      <c r="P1052" s="147"/>
    </row>
    <row r="1053">
      <c r="P1053" s="147"/>
    </row>
    <row r="1054">
      <c r="P1054" s="147"/>
    </row>
    <row r="1055">
      <c r="P1055" s="147"/>
    </row>
    <row r="1056">
      <c r="P1056" s="147"/>
    </row>
    <row r="1057">
      <c r="P1057" s="147"/>
    </row>
    <row r="1058">
      <c r="P1058" s="147"/>
    </row>
    <row r="1059">
      <c r="P1059" s="147"/>
    </row>
    <row r="1060">
      <c r="P1060" s="147"/>
    </row>
    <row r="1061">
      <c r="P1061" s="147"/>
    </row>
    <row r="1062">
      <c r="P1062" s="147"/>
    </row>
    <row r="1063">
      <c r="P1063" s="147"/>
    </row>
    <row r="1064">
      <c r="P1064" s="147"/>
    </row>
    <row r="1065">
      <c r="P1065" s="147"/>
    </row>
    <row r="1066">
      <c r="P1066" s="147"/>
    </row>
    <row r="1067">
      <c r="P1067" s="147"/>
    </row>
    <row r="1068">
      <c r="P1068" s="147"/>
    </row>
    <row r="1069">
      <c r="P1069" s="147"/>
    </row>
    <row r="1070">
      <c r="P1070" s="147"/>
    </row>
    <row r="1071">
      <c r="P1071" s="147"/>
    </row>
    <row r="1072">
      <c r="P1072" s="147"/>
    </row>
    <row r="1073">
      <c r="P1073" s="147"/>
    </row>
    <row r="1074">
      <c r="P1074" s="147"/>
    </row>
    <row r="1075">
      <c r="P1075" s="147"/>
    </row>
    <row r="1076">
      <c r="P1076" s="147"/>
    </row>
    <row r="1077">
      <c r="P1077" s="147"/>
    </row>
    <row r="1078">
      <c r="P1078" s="147"/>
    </row>
    <row r="1079">
      <c r="P1079" s="147"/>
    </row>
    <row r="1080">
      <c r="P1080" s="147"/>
    </row>
    <row r="1081">
      <c r="P1081" s="147"/>
    </row>
    <row r="1082">
      <c r="P1082" s="147"/>
    </row>
    <row r="1083">
      <c r="P1083" s="147"/>
    </row>
    <row r="1084">
      <c r="P1084" s="147"/>
    </row>
    <row r="1085">
      <c r="P1085" s="147"/>
    </row>
    <row r="1086">
      <c r="P1086" s="147"/>
    </row>
    <row r="1087">
      <c r="P1087" s="147"/>
    </row>
    <row r="1088">
      <c r="P1088" s="147"/>
    </row>
    <row r="1089">
      <c r="P1089" s="147"/>
    </row>
    <row r="1090">
      <c r="P1090" s="147"/>
    </row>
    <row r="1091">
      <c r="P1091" s="147"/>
    </row>
    <row r="1092">
      <c r="P1092" s="147"/>
    </row>
    <row r="1093">
      <c r="P1093" s="147"/>
    </row>
    <row r="1094">
      <c r="P1094" s="147"/>
    </row>
    <row r="1095">
      <c r="P1095" s="147"/>
    </row>
    <row r="1096">
      <c r="P1096" s="147"/>
    </row>
    <row r="1097">
      <c r="P1097" s="147"/>
    </row>
    <row r="1098">
      <c r="P1098" s="147"/>
    </row>
    <row r="1099">
      <c r="P1099" s="147"/>
    </row>
    <row r="1100">
      <c r="P1100" s="147"/>
    </row>
    <row r="1101">
      <c r="P1101" s="147"/>
    </row>
    <row r="1102">
      <c r="P1102" s="147"/>
    </row>
    <row r="1103">
      <c r="P1103" s="147"/>
    </row>
    <row r="1104">
      <c r="P1104" s="147"/>
    </row>
    <row r="1105">
      <c r="P1105" s="147"/>
    </row>
    <row r="1106">
      <c r="P1106" s="147"/>
    </row>
    <row r="1107">
      <c r="P1107" s="147"/>
    </row>
    <row r="1108">
      <c r="P1108" s="147"/>
    </row>
    <row r="1109">
      <c r="P1109" s="147"/>
    </row>
    <row r="1110">
      <c r="P1110" s="147"/>
    </row>
    <row r="1111">
      <c r="P1111" s="147"/>
    </row>
    <row r="1112">
      <c r="P1112" s="147"/>
    </row>
    <row r="1113">
      <c r="P1113" s="147"/>
    </row>
    <row r="1114">
      <c r="P1114" s="147"/>
    </row>
    <row r="1115">
      <c r="P1115" s="147"/>
    </row>
    <row r="1116">
      <c r="P1116" s="147"/>
    </row>
    <row r="1117">
      <c r="P1117" s="147"/>
    </row>
    <row r="1118">
      <c r="P1118" s="147"/>
    </row>
    <row r="1119">
      <c r="P1119" s="147"/>
    </row>
    <row r="1120">
      <c r="P1120" s="147"/>
    </row>
    <row r="1121">
      <c r="P1121" s="147"/>
    </row>
    <row r="1122">
      <c r="P1122" s="147"/>
    </row>
    <row r="1123">
      <c r="P1123" s="147"/>
    </row>
    <row r="1124">
      <c r="P1124" s="147"/>
    </row>
    <row r="1125">
      <c r="P1125" s="147"/>
    </row>
    <row r="1126">
      <c r="P1126" s="147"/>
    </row>
    <row r="1127">
      <c r="P1127" s="147"/>
    </row>
    <row r="1128">
      <c r="P1128" s="147"/>
    </row>
    <row r="1129">
      <c r="P1129" s="147"/>
    </row>
    <row r="1130">
      <c r="P1130" s="147"/>
    </row>
    <row r="1131">
      <c r="P1131" s="147"/>
    </row>
    <row r="1132">
      <c r="P1132" s="147"/>
    </row>
    <row r="1133">
      <c r="P1133" s="147"/>
    </row>
    <row r="1134">
      <c r="P1134" s="147"/>
    </row>
    <row r="1135">
      <c r="P1135" s="147"/>
    </row>
    <row r="1136">
      <c r="P1136" s="147"/>
    </row>
    <row r="1137">
      <c r="P1137" s="147"/>
    </row>
    <row r="1138">
      <c r="P1138" s="147"/>
    </row>
    <row r="1139">
      <c r="P1139" s="147"/>
    </row>
    <row r="1140">
      <c r="P1140" s="147"/>
    </row>
    <row r="1141">
      <c r="P1141" s="147"/>
    </row>
    <row r="1142">
      <c r="P1142" s="147"/>
    </row>
    <row r="1143">
      <c r="P1143" s="147"/>
    </row>
    <row r="1144">
      <c r="P1144" s="147"/>
    </row>
    <row r="1145">
      <c r="P1145" s="147"/>
    </row>
    <row r="1146">
      <c r="P1146" s="147"/>
    </row>
    <row r="1147">
      <c r="P1147" s="147"/>
    </row>
    <row r="1148">
      <c r="P1148" s="147"/>
    </row>
    <row r="1149">
      <c r="P1149" s="147"/>
    </row>
    <row r="1150">
      <c r="P1150" s="147"/>
    </row>
    <row r="1151">
      <c r="P1151" s="147"/>
    </row>
    <row r="1152">
      <c r="P1152" s="147"/>
    </row>
    <row r="1153">
      <c r="P1153" s="147"/>
    </row>
    <row r="1154">
      <c r="P1154" s="147"/>
    </row>
    <row r="1155">
      <c r="P1155" s="147"/>
    </row>
    <row r="1156">
      <c r="P1156" s="147"/>
    </row>
    <row r="1157">
      <c r="P1157" s="147"/>
    </row>
    <row r="1158">
      <c r="P1158" s="147"/>
    </row>
    <row r="1159">
      <c r="P1159" s="147"/>
    </row>
    <row r="1160">
      <c r="P1160" s="147"/>
    </row>
    <row r="1161">
      <c r="P1161" s="147"/>
    </row>
    <row r="1162">
      <c r="P1162" s="147"/>
    </row>
    <row r="1163">
      <c r="P1163" s="147"/>
    </row>
    <row r="1164">
      <c r="P1164" s="147"/>
    </row>
    <row r="1165">
      <c r="P1165" s="147"/>
    </row>
    <row r="1166">
      <c r="P1166" s="147"/>
    </row>
    <row r="1167">
      <c r="P1167" s="147"/>
    </row>
    <row r="1168">
      <c r="P1168" s="147"/>
    </row>
    <row r="1169">
      <c r="P1169" s="147"/>
    </row>
    <row r="1170">
      <c r="P1170" s="147"/>
    </row>
    <row r="1171">
      <c r="P1171" s="147"/>
    </row>
    <row r="1172">
      <c r="P1172" s="147"/>
    </row>
    <row r="1173">
      <c r="P1173" s="147"/>
    </row>
    <row r="1174">
      <c r="P1174" s="147"/>
    </row>
    <row r="1175">
      <c r="P1175" s="147"/>
    </row>
    <row r="1176">
      <c r="P1176" s="147"/>
    </row>
    <row r="1177">
      <c r="P1177" s="147"/>
    </row>
    <row r="1178">
      <c r="P1178" s="147"/>
    </row>
    <row r="1179">
      <c r="P1179" s="147"/>
    </row>
    <row r="1180">
      <c r="P1180" s="147"/>
    </row>
    <row r="1181">
      <c r="P1181" s="147"/>
    </row>
    <row r="1182">
      <c r="P1182" s="147"/>
    </row>
    <row r="1183">
      <c r="P1183" s="147"/>
    </row>
    <row r="1184">
      <c r="P1184" s="147"/>
    </row>
    <row r="1185">
      <c r="P1185" s="147"/>
    </row>
    <row r="1186">
      <c r="P1186" s="147"/>
    </row>
    <row r="1187">
      <c r="P1187" s="147"/>
    </row>
    <row r="1188">
      <c r="P1188" s="147"/>
    </row>
    <row r="1189">
      <c r="P1189" s="147"/>
    </row>
    <row r="1190">
      <c r="P1190" s="147"/>
    </row>
    <row r="1191">
      <c r="P1191" s="147"/>
    </row>
    <row r="1192">
      <c r="P1192" s="147"/>
    </row>
    <row r="1193">
      <c r="P1193" s="147"/>
    </row>
    <row r="1194">
      <c r="P1194" s="147"/>
    </row>
    <row r="1195">
      <c r="P1195" s="147"/>
    </row>
    <row r="1196">
      <c r="P1196" s="147"/>
    </row>
    <row r="1197">
      <c r="P1197" s="147"/>
    </row>
    <row r="1198">
      <c r="P1198" s="147"/>
    </row>
    <row r="1199">
      <c r="P1199" s="147"/>
    </row>
    <row r="1200">
      <c r="P1200" s="147"/>
    </row>
    <row r="1201">
      <c r="P1201" s="147"/>
    </row>
    <row r="1202">
      <c r="P1202" s="147"/>
    </row>
    <row r="1203">
      <c r="P1203" s="147"/>
    </row>
    <row r="1204">
      <c r="P1204" s="147"/>
    </row>
    <row r="1205">
      <c r="P1205" s="147"/>
    </row>
    <row r="1206">
      <c r="P1206" s="147"/>
    </row>
    <row r="1207">
      <c r="P1207" s="147"/>
    </row>
    <row r="1208">
      <c r="P1208" s="147"/>
    </row>
    <row r="1209">
      <c r="P1209" s="147"/>
    </row>
    <row r="1210">
      <c r="P1210" s="147"/>
    </row>
    <row r="1211">
      <c r="P1211" s="147"/>
    </row>
    <row r="1212">
      <c r="P1212" s="147"/>
    </row>
    <row r="1213">
      <c r="P1213" s="147"/>
    </row>
    <row r="1214">
      <c r="P1214" s="147"/>
    </row>
    <row r="1215">
      <c r="P1215" s="147"/>
    </row>
    <row r="1216">
      <c r="P1216" s="147"/>
    </row>
    <row r="1217">
      <c r="P1217" s="147"/>
    </row>
    <row r="1218">
      <c r="P1218" s="147"/>
    </row>
    <row r="1219">
      <c r="P1219" s="147"/>
    </row>
    <row r="1220">
      <c r="P1220" s="147"/>
    </row>
    <row r="1221">
      <c r="P1221" s="147"/>
    </row>
    <row r="1222">
      <c r="P1222" s="147"/>
    </row>
    <row r="1223">
      <c r="P1223" s="147"/>
    </row>
    <row r="1224">
      <c r="P1224" s="147"/>
    </row>
    <row r="1225">
      <c r="P1225" s="147"/>
    </row>
    <row r="1226">
      <c r="P1226" s="147"/>
    </row>
    <row r="1227">
      <c r="P1227" s="147"/>
    </row>
    <row r="1228">
      <c r="P1228" s="147"/>
    </row>
    <row r="1229">
      <c r="P1229" s="147"/>
    </row>
    <row r="1230">
      <c r="P1230" s="147"/>
    </row>
    <row r="1231">
      <c r="P1231" s="147"/>
    </row>
    <row r="1232">
      <c r="P1232" s="147"/>
    </row>
    <row r="1233">
      <c r="P1233" s="147"/>
    </row>
    <row r="1234">
      <c r="P1234" s="147"/>
    </row>
    <row r="1235">
      <c r="P1235" s="147"/>
    </row>
    <row r="1236">
      <c r="P1236" s="147"/>
    </row>
    <row r="1237">
      <c r="P1237" s="147"/>
    </row>
    <row r="1238">
      <c r="P1238" s="147"/>
    </row>
    <row r="1239">
      <c r="P1239" s="147"/>
    </row>
    <row r="1240">
      <c r="P1240" s="147"/>
    </row>
    <row r="1241">
      <c r="P1241" s="147"/>
    </row>
    <row r="1242">
      <c r="P1242" s="147"/>
    </row>
    <row r="1243">
      <c r="P1243" s="147"/>
    </row>
    <row r="1244">
      <c r="P1244" s="147"/>
    </row>
    <row r="1245">
      <c r="P1245" s="147"/>
    </row>
    <row r="1246">
      <c r="P1246" s="147"/>
    </row>
    <row r="1247">
      <c r="P1247" s="147"/>
    </row>
    <row r="1248">
      <c r="P1248" s="147"/>
    </row>
    <row r="1249">
      <c r="P1249" s="147"/>
    </row>
    <row r="1250">
      <c r="P1250" s="147"/>
    </row>
    <row r="1251">
      <c r="P1251" s="147"/>
    </row>
    <row r="1252">
      <c r="P1252" s="147"/>
    </row>
    <row r="1253">
      <c r="P1253" s="147"/>
    </row>
    <row r="1254">
      <c r="P1254" s="147"/>
    </row>
    <row r="1255">
      <c r="P1255" s="147"/>
    </row>
    <row r="1256">
      <c r="P1256" s="147"/>
    </row>
    <row r="1257">
      <c r="P1257" s="147"/>
    </row>
    <row r="1258">
      <c r="P1258" s="147"/>
    </row>
    <row r="1259">
      <c r="P1259" s="147"/>
    </row>
    <row r="1260">
      <c r="P1260" s="147"/>
    </row>
    <row r="1261">
      <c r="P1261" s="147"/>
    </row>
    <row r="1262">
      <c r="P1262" s="147"/>
    </row>
    <row r="1263">
      <c r="P1263" s="147"/>
    </row>
    <row r="1264">
      <c r="P1264" s="147"/>
    </row>
    <row r="1265">
      <c r="P1265" s="147"/>
    </row>
    <row r="1266">
      <c r="P1266" s="147"/>
    </row>
    <row r="1267">
      <c r="P1267" s="147"/>
    </row>
    <row r="1268">
      <c r="P1268" s="147"/>
    </row>
    <row r="1269">
      <c r="P1269" s="147"/>
    </row>
    <row r="1270">
      <c r="P1270" s="147"/>
    </row>
    <row r="1271">
      <c r="P1271" s="147"/>
    </row>
    <row r="1272">
      <c r="P1272" s="147"/>
    </row>
    <row r="1273">
      <c r="P1273" s="147"/>
    </row>
    <row r="1274">
      <c r="P1274" s="147"/>
    </row>
    <row r="1275">
      <c r="P1275" s="147"/>
    </row>
    <row r="1276">
      <c r="P1276" s="147"/>
    </row>
    <row r="1277">
      <c r="P1277" s="147"/>
    </row>
    <row r="1278">
      <c r="P1278" s="147"/>
    </row>
    <row r="1279">
      <c r="P1279" s="147"/>
    </row>
    <row r="1280">
      <c r="P1280" s="147"/>
    </row>
    <row r="1281">
      <c r="P1281" s="147"/>
    </row>
    <row r="1282">
      <c r="P1282" s="147"/>
    </row>
    <row r="1283">
      <c r="P1283" s="147"/>
    </row>
    <row r="1284">
      <c r="P1284" s="147"/>
    </row>
    <row r="1285">
      <c r="P1285" s="147"/>
    </row>
    <row r="1286">
      <c r="P1286" s="147"/>
    </row>
    <row r="1287">
      <c r="P1287" s="147"/>
    </row>
    <row r="1288">
      <c r="P1288" s="147"/>
    </row>
    <row r="1289">
      <c r="P1289" s="147"/>
    </row>
    <row r="1290">
      <c r="P1290" s="147"/>
    </row>
    <row r="1291">
      <c r="P1291" s="147"/>
    </row>
    <row r="1292">
      <c r="P1292" s="147"/>
    </row>
    <row r="1293">
      <c r="P1293" s="147"/>
    </row>
    <row r="1294">
      <c r="P1294" s="147"/>
    </row>
    <row r="1295">
      <c r="P1295" s="147"/>
    </row>
    <row r="1296">
      <c r="P1296" s="147"/>
    </row>
    <row r="1297">
      <c r="P1297" s="147"/>
    </row>
    <row r="1298">
      <c r="P1298" s="147"/>
    </row>
    <row r="1299">
      <c r="P1299" s="147"/>
    </row>
    <row r="1300">
      <c r="P1300" s="147"/>
    </row>
    <row r="1301">
      <c r="P1301" s="147"/>
    </row>
    <row r="1302">
      <c r="P1302" s="147"/>
    </row>
    <row r="1303">
      <c r="P1303" s="147"/>
    </row>
    <row r="1304">
      <c r="P1304" s="147"/>
    </row>
    <row r="1305">
      <c r="P1305" s="147"/>
    </row>
    <row r="1306">
      <c r="P1306" s="147"/>
    </row>
    <row r="1307">
      <c r="P1307" s="147"/>
    </row>
    <row r="1308">
      <c r="P1308" s="147"/>
    </row>
    <row r="1309">
      <c r="P1309" s="147"/>
    </row>
    <row r="1310">
      <c r="P1310" s="147"/>
    </row>
    <row r="1311">
      <c r="P1311" s="147"/>
    </row>
    <row r="1312">
      <c r="P1312" s="147"/>
    </row>
    <row r="1313">
      <c r="P1313" s="147"/>
    </row>
    <row r="1314">
      <c r="P1314" s="147"/>
    </row>
    <row r="1315">
      <c r="P1315" s="147"/>
    </row>
    <row r="1316">
      <c r="P1316" s="147"/>
    </row>
    <row r="1317">
      <c r="P1317" s="147"/>
    </row>
    <row r="1318">
      <c r="P1318" s="147"/>
    </row>
    <row r="1319">
      <c r="P1319" s="147"/>
    </row>
    <row r="1320">
      <c r="P1320" s="147"/>
    </row>
    <row r="1321">
      <c r="P1321" s="147"/>
    </row>
    <row r="1322">
      <c r="P1322" s="147"/>
    </row>
    <row r="1323">
      <c r="P1323" s="147"/>
    </row>
    <row r="1324">
      <c r="P1324" s="147"/>
    </row>
    <row r="1325">
      <c r="P1325" s="147"/>
    </row>
    <row r="1326">
      <c r="P1326" s="147"/>
    </row>
    <row r="1327">
      <c r="P1327" s="147"/>
    </row>
    <row r="1328">
      <c r="P1328" s="147"/>
    </row>
    <row r="1329">
      <c r="P1329" s="147"/>
    </row>
    <row r="1330">
      <c r="P1330" s="147"/>
    </row>
    <row r="1331">
      <c r="P1331" s="147"/>
    </row>
    <row r="1332">
      <c r="P1332" s="147"/>
    </row>
    <row r="1333">
      <c r="P1333" s="147"/>
    </row>
    <row r="1334">
      <c r="P1334" s="147"/>
    </row>
    <row r="1335">
      <c r="P1335" s="147"/>
    </row>
    <row r="1336">
      <c r="P1336" s="147"/>
    </row>
    <row r="1337">
      <c r="P1337" s="147"/>
    </row>
  </sheetData>
  <mergeCells count="232">
    <mergeCell ref="G386:G391"/>
    <mergeCell ref="G392:G396"/>
    <mergeCell ref="F338:F347"/>
    <mergeCell ref="F348:F350"/>
    <mergeCell ref="F351:F352"/>
    <mergeCell ref="F358:F402"/>
    <mergeCell ref="G359:G363"/>
    <mergeCell ref="G368:G372"/>
    <mergeCell ref="G381:G385"/>
    <mergeCell ref="E544:E562"/>
    <mergeCell ref="E563:E581"/>
    <mergeCell ref="F563:G566"/>
    <mergeCell ref="F567:G570"/>
    <mergeCell ref="F571:G574"/>
    <mergeCell ref="F575:F576"/>
    <mergeCell ref="F577:F579"/>
    <mergeCell ref="F580:F581"/>
    <mergeCell ref="E487:E543"/>
    <mergeCell ref="F544:G547"/>
    <mergeCell ref="F548:G551"/>
    <mergeCell ref="F552:G555"/>
    <mergeCell ref="F556:F557"/>
    <mergeCell ref="F558:F560"/>
    <mergeCell ref="F561:F562"/>
    <mergeCell ref="G226:G230"/>
    <mergeCell ref="F235:G238"/>
    <mergeCell ref="F239:G242"/>
    <mergeCell ref="F243:G246"/>
    <mergeCell ref="F252:F253"/>
    <mergeCell ref="F254:G257"/>
    <mergeCell ref="F258:G261"/>
    <mergeCell ref="F262:G265"/>
    <mergeCell ref="F273:G276"/>
    <mergeCell ref="F277:G280"/>
    <mergeCell ref="F281:G284"/>
    <mergeCell ref="E140:E166"/>
    <mergeCell ref="E167:E185"/>
    <mergeCell ref="E186:E204"/>
    <mergeCell ref="E205:E234"/>
    <mergeCell ref="F205:F234"/>
    <mergeCell ref="G220:G225"/>
    <mergeCell ref="E235:E253"/>
    <mergeCell ref="F247:F248"/>
    <mergeCell ref="F249:F251"/>
    <mergeCell ref="E254:E272"/>
    <mergeCell ref="F266:F267"/>
    <mergeCell ref="F268:F270"/>
    <mergeCell ref="F271:F272"/>
    <mergeCell ref="F290:F291"/>
    <mergeCell ref="F403:G406"/>
    <mergeCell ref="F407:G410"/>
    <mergeCell ref="F411:G414"/>
    <mergeCell ref="F415:F440"/>
    <mergeCell ref="G420:G422"/>
    <mergeCell ref="G432:G434"/>
    <mergeCell ref="F441:F448"/>
    <mergeCell ref="E273:E291"/>
    <mergeCell ref="E292:E310"/>
    <mergeCell ref="E311:E325"/>
    <mergeCell ref="E326:E352"/>
    <mergeCell ref="E358:E402"/>
    <mergeCell ref="E403:E450"/>
    <mergeCell ref="E451:E486"/>
    <mergeCell ref="F144:G147"/>
    <mergeCell ref="F148:G151"/>
    <mergeCell ref="G154:G157"/>
    <mergeCell ref="F167:G170"/>
    <mergeCell ref="F171:G174"/>
    <mergeCell ref="O175:O178"/>
    <mergeCell ref="Q175:Q178"/>
    <mergeCell ref="F175:G178"/>
    <mergeCell ref="F179:F180"/>
    <mergeCell ref="F181:F183"/>
    <mergeCell ref="F184:F185"/>
    <mergeCell ref="F186:G189"/>
    <mergeCell ref="Q186:Q189"/>
    <mergeCell ref="F190:G193"/>
    <mergeCell ref="Q190:Q193"/>
    <mergeCell ref="F78:G81"/>
    <mergeCell ref="F82:G85"/>
    <mergeCell ref="Q82:Q85"/>
    <mergeCell ref="Q86:Q89"/>
    <mergeCell ref="Q90:Q93"/>
    <mergeCell ref="O94:O98"/>
    <mergeCell ref="Q94:Q98"/>
    <mergeCell ref="E78:E81"/>
    <mergeCell ref="F86:G89"/>
    <mergeCell ref="A71:A72"/>
    <mergeCell ref="E71:E72"/>
    <mergeCell ref="I77:N77"/>
    <mergeCell ref="O78:O81"/>
    <mergeCell ref="O82:O85"/>
    <mergeCell ref="O86:O89"/>
    <mergeCell ref="O90:O93"/>
    <mergeCell ref="F77:H77"/>
    <mergeCell ref="F90:G93"/>
    <mergeCell ref="G94:G98"/>
    <mergeCell ref="G108:G113"/>
    <mergeCell ref="G114:G118"/>
    <mergeCell ref="G123:G126"/>
    <mergeCell ref="F140:G143"/>
    <mergeCell ref="E82:E139"/>
    <mergeCell ref="F94:F133"/>
    <mergeCell ref="F134:F137"/>
    <mergeCell ref="F138:F139"/>
    <mergeCell ref="F152:F161"/>
    <mergeCell ref="F162:F164"/>
    <mergeCell ref="F165:F166"/>
    <mergeCell ref="F203:F204"/>
    <mergeCell ref="G205:G210"/>
    <mergeCell ref="O205:O210"/>
    <mergeCell ref="Q205:Q210"/>
    <mergeCell ref="O186:O189"/>
    <mergeCell ref="O190:O193"/>
    <mergeCell ref="F194:G197"/>
    <mergeCell ref="O194:O197"/>
    <mergeCell ref="Q194:Q197"/>
    <mergeCell ref="F198:F199"/>
    <mergeCell ref="F200:F202"/>
    <mergeCell ref="F285:F286"/>
    <mergeCell ref="F287:F289"/>
    <mergeCell ref="F292:G295"/>
    <mergeCell ref="F296:G299"/>
    <mergeCell ref="F300:G303"/>
    <mergeCell ref="F304:F305"/>
    <mergeCell ref="F306:F308"/>
    <mergeCell ref="F357:H357"/>
    <mergeCell ref="I357:N357"/>
    <mergeCell ref="F309:F310"/>
    <mergeCell ref="F312:G316"/>
    <mergeCell ref="F318:F321"/>
    <mergeCell ref="F326:G329"/>
    <mergeCell ref="F330:G333"/>
    <mergeCell ref="F334:G337"/>
    <mergeCell ref="G340:G343"/>
    <mergeCell ref="O292:O295"/>
    <mergeCell ref="O296:O299"/>
    <mergeCell ref="O300:O303"/>
    <mergeCell ref="O312:O315"/>
    <mergeCell ref="O317:O320"/>
    <mergeCell ref="O326:O329"/>
    <mergeCell ref="O330:O333"/>
    <mergeCell ref="O334:O337"/>
    <mergeCell ref="O359:O363"/>
    <mergeCell ref="O368:O372"/>
    <mergeCell ref="O381:O385"/>
    <mergeCell ref="O403:O406"/>
    <mergeCell ref="O407:O410"/>
    <mergeCell ref="O411:O414"/>
    <mergeCell ref="O567:O570"/>
    <mergeCell ref="O571:O574"/>
    <mergeCell ref="O487:O490"/>
    <mergeCell ref="O507:O510"/>
    <mergeCell ref="O519:O522"/>
    <mergeCell ref="O544:O547"/>
    <mergeCell ref="O548:O551"/>
    <mergeCell ref="O552:O555"/>
    <mergeCell ref="O563:O566"/>
    <mergeCell ref="O140:O143"/>
    <mergeCell ref="Q140:Q143"/>
    <mergeCell ref="O144:O147"/>
    <mergeCell ref="Q144:Q147"/>
    <mergeCell ref="O148:O151"/>
    <mergeCell ref="Q148:Q151"/>
    <mergeCell ref="Q167:Q170"/>
    <mergeCell ref="Q171:Q174"/>
    <mergeCell ref="O167:O170"/>
    <mergeCell ref="O171:O174"/>
    <mergeCell ref="O235:O238"/>
    <mergeCell ref="Q235:Q238"/>
    <mergeCell ref="O239:O242"/>
    <mergeCell ref="Q239:Q242"/>
    <mergeCell ref="Q243:Q246"/>
    <mergeCell ref="O243:O246"/>
    <mergeCell ref="O254:O257"/>
    <mergeCell ref="Q254:Q257"/>
    <mergeCell ref="O258:O261"/>
    <mergeCell ref="Q258:Q261"/>
    <mergeCell ref="O262:O265"/>
    <mergeCell ref="Q262:Q265"/>
    <mergeCell ref="O273:O276"/>
    <mergeCell ref="Q273:Q276"/>
    <mergeCell ref="O277:O280"/>
    <mergeCell ref="Q277:Q280"/>
    <mergeCell ref="O281:O284"/>
    <mergeCell ref="Q281:Q284"/>
    <mergeCell ref="Q292:Q295"/>
    <mergeCell ref="Q296:Q299"/>
    <mergeCell ref="Q300:Q303"/>
    <mergeCell ref="Q312:Q315"/>
    <mergeCell ref="Q317:Q320"/>
    <mergeCell ref="Q321:Q322"/>
    <mergeCell ref="Q326:Q329"/>
    <mergeCell ref="Q330:Q333"/>
    <mergeCell ref="O451:O454"/>
    <mergeCell ref="O455:O458"/>
    <mergeCell ref="O459:O462"/>
    <mergeCell ref="Q455:Q458"/>
    <mergeCell ref="Q459:Q462"/>
    <mergeCell ref="Q544:Q547"/>
    <mergeCell ref="Q548:Q551"/>
    <mergeCell ref="Q552:Q555"/>
    <mergeCell ref="Q563:Q566"/>
    <mergeCell ref="Q567:Q570"/>
    <mergeCell ref="Q571:Q574"/>
    <mergeCell ref="Q334:Q337"/>
    <mergeCell ref="Q359:Q363"/>
    <mergeCell ref="Q368:Q371"/>
    <mergeCell ref="Q403:Q406"/>
    <mergeCell ref="Q407:Q410"/>
    <mergeCell ref="Q411:Q414"/>
    <mergeCell ref="Q451:Q454"/>
    <mergeCell ref="F485:F486"/>
    <mergeCell ref="G487:G491"/>
    <mergeCell ref="G492:G500"/>
    <mergeCell ref="G501:G504"/>
    <mergeCell ref="F449:F450"/>
    <mergeCell ref="F451:G454"/>
    <mergeCell ref="F455:G458"/>
    <mergeCell ref="F459:G462"/>
    <mergeCell ref="F463:F475"/>
    <mergeCell ref="F476:F484"/>
    <mergeCell ref="F487:F505"/>
    <mergeCell ref="F539:F541"/>
    <mergeCell ref="F542:F543"/>
    <mergeCell ref="F506:F517"/>
    <mergeCell ref="G507:G511"/>
    <mergeCell ref="F518:F534"/>
    <mergeCell ref="G519:G523"/>
    <mergeCell ref="G524:G528"/>
    <mergeCell ref="G529:G533"/>
    <mergeCell ref="F535:F538"/>
  </mergeCells>
  <conditionalFormatting sqref="G211:Q217">
    <cfRule type="expression" dxfId="19" priority="1">
      <formula>NE($H$233,$G$211)</formula>
    </cfRule>
  </conditionalFormatting>
  <conditionalFormatting sqref="G219:Q231">
    <cfRule type="expression" dxfId="19" priority="2">
      <formula>NE($H$233,$G$219)</formula>
    </cfRule>
  </conditionalFormatting>
  <conditionalFormatting sqref="G420:Q422">
    <cfRule type="expression" dxfId="20" priority="3">
      <formula>NE($H$437,$G$420)</formula>
    </cfRule>
  </conditionalFormatting>
  <conditionalFormatting sqref="G423:Q423">
    <cfRule type="expression" dxfId="20" priority="4">
      <formula>NE($H$437,$G$423)</formula>
    </cfRule>
  </conditionalFormatting>
  <conditionalFormatting sqref="G432:Q434 G516:H516">
    <cfRule type="expression" dxfId="20" priority="5">
      <formula>NE($H$437,$G$432)</formula>
    </cfRule>
  </conditionalFormatting>
  <conditionalFormatting sqref="G435:Q435">
    <cfRule type="expression" dxfId="20" priority="6">
      <formula>NE($H$437,$G$435)</formula>
    </cfRule>
  </conditionalFormatting>
  <conditionalFormatting sqref="F518:Q534">
    <cfRule type="expression" dxfId="19" priority="7">
      <formula>NE($F$518,$H$535)</formula>
    </cfRule>
  </conditionalFormatting>
  <conditionalFormatting sqref="F487:Q505">
    <cfRule type="expression" dxfId="19" priority="8">
      <formula>NE($F$487,$H$535)</formula>
    </cfRule>
  </conditionalFormatting>
  <conditionalFormatting sqref="F506:Q517">
    <cfRule type="expression" dxfId="19" priority="9">
      <formula>NE($F$506,$H$535)</formula>
    </cfRule>
  </conditionalFormatting>
  <conditionalFormatting sqref="G464:Q469">
    <cfRule type="expression" dxfId="19" priority="10">
      <formula>NE($G$464,$H$474)</formula>
    </cfRule>
  </conditionalFormatting>
  <conditionalFormatting sqref="G471:Q472">
    <cfRule type="expression" dxfId="19" priority="11">
      <formula>NE($G$471,$H$474)</formula>
    </cfRule>
  </conditionalFormatting>
  <conditionalFormatting sqref="G99:Q105">
    <cfRule type="expression" dxfId="19" priority="12">
      <formula>NE($H$130,$G$99)</formula>
    </cfRule>
  </conditionalFormatting>
  <conditionalFormatting sqref="G107:Q119">
    <cfRule type="expression" dxfId="19" priority="13">
      <formula>NE($H$130,$G$107)</formula>
    </cfRule>
  </conditionalFormatting>
  <conditionalFormatting sqref="G358:Q365">
    <cfRule type="expression" dxfId="19" priority="14">
      <formula>NE($H$399,$G$358)</formula>
    </cfRule>
  </conditionalFormatting>
  <conditionalFormatting sqref="G367:Q378">
    <cfRule type="expression" dxfId="19" priority="15">
      <formula>NE($H$399,$G$367)</formula>
    </cfRule>
  </conditionalFormatting>
  <conditionalFormatting sqref="G380:Q397">
    <cfRule type="expression" dxfId="19" priority="16">
      <formula>NE($H$399,$G$380)</formula>
    </cfRule>
  </conditionalFormatting>
  <conditionalFormatting sqref="A77:A90 B77:B78 B81:B85 B87:B90">
    <cfRule type="notContainsBlanks" dxfId="21" priority="17">
      <formula>LEN(TRIM(A77))&gt;0</formula>
    </cfRule>
  </conditionalFormatting>
  <conditionalFormatting sqref="C54:F54">
    <cfRule type="colorScale" priority="18">
      <colorScale>
        <cfvo type="formula" val="0"/>
        <cfvo type="max"/>
        <color rgb="FFFFFFFF"/>
        <color rgb="FFE67C73"/>
      </colorScale>
    </cfRule>
  </conditionalFormatting>
  <conditionalFormatting sqref="C55:F55">
    <cfRule type="colorScale" priority="19">
      <colorScale>
        <cfvo type="formula" val="0"/>
        <cfvo type="max"/>
        <color rgb="FFFFFFFF"/>
        <color rgb="FFE67C73"/>
      </colorScale>
    </cfRule>
  </conditionalFormatting>
  <conditionalFormatting sqref="C56:F56">
    <cfRule type="colorScale" priority="20">
      <colorScale>
        <cfvo type="formula" val="0"/>
        <cfvo type="max"/>
        <color rgb="FFFFFFFF"/>
        <color rgb="FFE67C73"/>
      </colorScale>
    </cfRule>
  </conditionalFormatting>
  <conditionalFormatting sqref="C62:F62">
    <cfRule type="colorScale" priority="21">
      <colorScale>
        <cfvo type="formula" val="0"/>
        <cfvo type="max"/>
        <color rgb="FFFFFFFF"/>
        <color rgb="FFE67C73"/>
      </colorScale>
    </cfRule>
  </conditionalFormatting>
  <conditionalFormatting sqref="C63:F63">
    <cfRule type="colorScale" priority="22">
      <colorScale>
        <cfvo type="formula" val="0"/>
        <cfvo type="max"/>
        <color rgb="FFFFFFFF"/>
        <color rgb="FFE67C73"/>
      </colorScale>
    </cfRule>
  </conditionalFormatting>
  <conditionalFormatting sqref="C66:F66">
    <cfRule type="colorScale" priority="23">
      <colorScale>
        <cfvo type="formula" val="0"/>
        <cfvo type="max"/>
        <color rgb="FFFFFFFF"/>
        <color rgb="FFE67C73"/>
      </colorScale>
    </cfRule>
  </conditionalFormatting>
  <conditionalFormatting sqref="C67:F67">
    <cfRule type="colorScale" priority="24">
      <colorScale>
        <cfvo type="formula" val="0"/>
        <cfvo type="max"/>
        <color rgb="FFFFFFFF"/>
        <color rgb="FFE67C73"/>
      </colorScale>
    </cfRule>
  </conditionalFormatting>
  <conditionalFormatting sqref="C68:F68">
    <cfRule type="colorScale" priority="25">
      <colorScale>
        <cfvo type="formula" val="0"/>
        <cfvo type="max"/>
        <color rgb="FFFFFFFF"/>
        <color rgb="FFE67C73"/>
      </colorScale>
    </cfRule>
  </conditionalFormatting>
  <conditionalFormatting sqref="C69:F69">
    <cfRule type="colorScale" priority="26">
      <colorScale>
        <cfvo type="formula" val="0"/>
        <cfvo type="max"/>
        <color rgb="FFFFFFFF"/>
        <color rgb="FFE67C73"/>
      </colorScale>
    </cfRule>
  </conditionalFormatting>
  <conditionalFormatting sqref="C70:F70">
    <cfRule type="colorScale" priority="27">
      <colorScale>
        <cfvo type="formula" val="0"/>
        <cfvo type="max"/>
        <color rgb="FFFFFFFF"/>
        <color rgb="FFE67C73"/>
      </colorScale>
    </cfRule>
  </conditionalFormatting>
  <conditionalFormatting sqref="C64:F64">
    <cfRule type="colorScale" priority="28">
      <colorScale>
        <cfvo type="formula" val="0"/>
        <cfvo type="max"/>
        <color rgb="FFFFFFFF"/>
        <color rgb="FFE67C73"/>
      </colorScale>
    </cfRule>
  </conditionalFormatting>
  <conditionalFormatting sqref="C57:F57">
    <cfRule type="colorScale" priority="29">
      <colorScale>
        <cfvo type="formula" val="0"/>
        <cfvo type="max"/>
        <color rgb="FFFFFFFF"/>
        <color rgb="FFE67C73"/>
      </colorScale>
    </cfRule>
  </conditionalFormatting>
  <conditionalFormatting sqref="D51:D52 E52">
    <cfRule type="notContainsBlanks" dxfId="22" priority="30">
      <formula>LEN(TRIM(D51))&gt;0</formula>
    </cfRule>
  </conditionalFormatting>
  <conditionalFormatting sqref="C61:F61">
    <cfRule type="colorScale" priority="31">
      <colorScale>
        <cfvo type="formula" val="0"/>
        <cfvo type="max"/>
        <color rgb="FFFFFFFF"/>
        <color rgb="FFE67C73"/>
      </colorScale>
    </cfRule>
  </conditionalFormatting>
  <conditionalFormatting sqref="C59:F59">
    <cfRule type="colorScale" priority="32">
      <colorScale>
        <cfvo type="formula" val="0"/>
        <cfvo type="max"/>
        <color rgb="FFFFFFFF"/>
        <color rgb="FFE67C73"/>
      </colorScale>
    </cfRule>
  </conditionalFormatting>
  <conditionalFormatting sqref="O1:O355 O357:O1337">
    <cfRule type="cellIs" dxfId="23" priority="33" operator="equal">
      <formula>"fp8"</formula>
    </cfRule>
  </conditionalFormatting>
  <conditionalFormatting sqref="O1:O355 O357:O1337">
    <cfRule type="cellIs" dxfId="24" priority="34" operator="equal">
      <formula>"bf16"</formula>
    </cfRule>
  </conditionalFormatting>
  <conditionalFormatting sqref="O1:O355 O357:O1337">
    <cfRule type="cellIs" dxfId="25" priority="35" operator="equal">
      <formula>"fp4"</formula>
    </cfRule>
  </conditionalFormatting>
  <conditionalFormatting sqref="C58:F58">
    <cfRule type="colorScale" priority="36">
      <colorScale>
        <cfvo type="formula" val="0"/>
        <cfvo type="max"/>
        <color rgb="FFFFFFFF"/>
        <color rgb="FFE67C73"/>
      </colorScale>
    </cfRule>
  </conditionalFormatting>
  <conditionalFormatting sqref="C65:F65">
    <cfRule type="colorScale" priority="37">
      <colorScale>
        <cfvo type="formula" val="0"/>
        <cfvo type="max"/>
        <color rgb="FFFFFFFF"/>
        <color rgb="FFE67C73"/>
      </colorScale>
    </cfRule>
  </conditionalFormatting>
  <dataValidations>
    <dataValidation type="list" allowBlank="1" showErrorMessage="1" sqref="H437">
      <formula1>"Option 1 (Chip2Chip),Option 2 (Core2Core),No Collective needed"</formula1>
    </dataValidation>
    <dataValidation type="list" allowBlank="1" showErrorMessage="1" sqref="G37">
      <formula1>"Strategy A: All-Gather Tokens,Strategy B: Keep Batch Sharding"</formula1>
    </dataValidation>
    <dataValidation type="list" allowBlank="1" showErrorMessage="1" sqref="C24">
      <formula1>"Decode,Prefill"</formula1>
    </dataValidation>
    <dataValidation type="list" allowBlank="1" showErrorMessage="1" sqref="C34 C38">
      <formula1>"w4a4,w4a8,w8a8,w4a16,w8a16,w16a16"</formula1>
    </dataValidation>
    <dataValidation type="list" allowBlank="1" showErrorMessage="1" sqref="AS29:AS30 C33 G35 C35:C37 C39 AS53 AS57 O78 O90 O148 O175 O194 O205 O243 O262 O281 O300 O334 O411 O459 O544 O548 O552 O563 O567 O571">
      <formula1>"fp4,fp8,bf16"</formula1>
    </dataValidation>
    <dataValidation type="list" allowBlank="1" showErrorMessage="1" sqref="H399">
      <formula1>"Strategy A: All-To-All,Strategy B: All-Gather Tokens with no chiplet involved,Strategy C: Hirarachical All-Gather,No Collectives"</formula1>
    </dataValidation>
    <dataValidation type="list" allowBlank="1" showErrorMessage="1" sqref="H160">
      <formula1>"Strategy 1: Reduce Scatter D2D (for CM),No Collectives"</formula1>
    </dataValidation>
    <dataValidation type="list" allowBlank="1" showErrorMessage="1" sqref="H17">
      <formula1>DB!$C$1:$F$1</formula1>
    </dataValidation>
    <dataValidation type="list" allowBlank="1" showErrorMessage="1" sqref="F71:F73">
      <formula1>"OptionA. No Overlapping,OptionB. Overlapping Expert Collectives"</formula1>
    </dataValidation>
    <dataValidation type="list" allowBlank="1" showErrorMessage="1" sqref="H474">
      <formula1>"Option A: AllReduce,Option B: Do not resolve partial sum yet,Option C: No Collectives"</formula1>
    </dataValidation>
    <dataValidation type="list" allowBlank="1" showErrorMessage="1" sqref="F487 F518 H535">
      <formula1>"Option A: Transposed All-To-All,Option B: Reduce-Scatter,Option C: Hierachical RS"</formula1>
    </dataValidation>
    <dataValidation type="list" allowBlank="1" showErrorMessage="1" sqref="G324 H346">
      <formula1>"Strategy 1: All-Gather Die-to-Die (for CM),No Collectives"</formula1>
    </dataValidation>
    <dataValidation type="list" allowBlank="1" showErrorMessage="1" sqref="F506">
      <formula1>"Option A: All-To-All,Option B: Reduce-Scatter"</formula1>
    </dataValidation>
    <dataValidation type="list" allowBlank="1" showErrorMessage="1" sqref="H130 H233">
      <formula1>"Strategy A: All-Gather Tokens with no chiplet involved,Strategy B: Hierarchical All-Gather,No Collectives"</formula1>
    </dataValidation>
  </dataValidations>
  <hyperlinks>
    <hyperlink display="TODO LIST" location="'Shortcuts to SnapshotsTODO'!A1" ref="L12"/>
    <hyperlink r:id="rId1" location="gid=0&amp;range=D45:D63" ref="B54"/>
    <hyperlink r:id="rId2" location="gid=0&amp;range=D64:D82" ref="B55"/>
    <hyperlink r:id="rId3" location="gid=0&amp;range=D83:D101" ref="B56"/>
    <hyperlink r:id="rId4" location="gid=0&amp;range=D102:D120" ref="B57"/>
    <hyperlink r:id="rId5" location="gid=0&amp;range=E182:E211" ref="B58"/>
    <hyperlink r:id="rId6" location="gid=0&amp;range=D121:D139" ref="B61"/>
    <hyperlink r:id="rId7" location="gid=0&amp;range=D140:D158" ref="B62"/>
    <hyperlink r:id="rId8" location="gid=0&amp;range=D159:D177" ref="B63"/>
    <hyperlink r:id="rId9" location="gid=0&amp;range=D178:D196" ref="B64"/>
    <hyperlink r:id="rId10" location="gid=0&amp;range=D197:D215" ref="B66"/>
    <hyperlink r:id="rId11" location="gid=0&amp;range=S44:S58" ref="B67"/>
    <hyperlink r:id="rId12" location="gid=0&amp;range=S59:S77" ref="B68"/>
    <hyperlink r:id="rId13" location="gid=0&amp;range=S78:S96" ref="B69"/>
    <hyperlink r:id="rId14" location="gid=0&amp;range=S97:S115" ref="B70"/>
  </hyperlinks>
  <drawing r:id="rId15"/>
  <tableParts count="14">
    <tablePart r:id="rId30"/>
    <tablePart r:id="rId31"/>
    <tablePart r:id="rId32"/>
    <tablePart r:id="rId33"/>
    <tablePart r:id="rId34"/>
    <tablePart r:id="rId35"/>
    <tablePart r:id="rId36"/>
    <tablePart r:id="rId37"/>
    <tablePart r:id="rId38"/>
    <tablePart r:id="rId39"/>
    <tablePart r:id="rId40"/>
    <tablePart r:id="rId41"/>
    <tablePart r:id="rId42"/>
    <tablePart r:id="rId43"/>
  </tableParts>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outlinePr summaryBelow="0" summaryRight="0"/>
  </sheetPr>
  <sheetViews>
    <sheetView workbookViewId="0"/>
  </sheetViews>
  <sheetFormatPr customHeight="1" defaultColWidth="12.63" defaultRowHeight="15.75"/>
  <cols>
    <col customWidth="1" min="1" max="1" width="32.75"/>
    <col customWidth="1" min="2" max="2" width="17.88"/>
    <col customWidth="1" min="4" max="4" width="17.63"/>
    <col customWidth="1" min="5" max="5" width="18.25"/>
    <col customWidth="1" min="6" max="6" width="31.63"/>
    <col customWidth="1" min="7" max="7" width="19.5"/>
    <col customWidth="1" min="8" max="8" width="26.5"/>
    <col customWidth="1" min="9" max="9" width="2.5"/>
    <col customWidth="1" min="10" max="10" width="8.75"/>
    <col customWidth="1" min="11" max="12" width="9.25"/>
    <col customWidth="1" min="13" max="13" width="12.38"/>
    <col customWidth="1" min="14" max="14" width="2.38"/>
    <col customWidth="1" min="15" max="15" width="9.13"/>
    <col customWidth="1" min="16" max="16" width="10.88"/>
    <col customWidth="1" min="20" max="20" width="16.25"/>
    <col customWidth="1" min="21" max="21" width="23.13"/>
    <col customWidth="1" min="22" max="22" width="28.0"/>
    <col customWidth="1" min="23" max="23" width="21.0"/>
    <col customWidth="1" min="24" max="24" width="2.0"/>
    <col customWidth="1" min="25" max="28" width="5.63"/>
    <col customWidth="1" min="29" max="29" width="1.38"/>
  </cols>
  <sheetData>
    <row r="1">
      <c r="A1" s="769" t="s">
        <v>115</v>
      </c>
      <c r="B1" s="129"/>
      <c r="C1" s="129"/>
      <c r="D1" s="130"/>
      <c r="E1" s="131"/>
      <c r="F1" s="132"/>
      <c r="G1" s="132"/>
      <c r="H1" s="133"/>
      <c r="I1" s="131"/>
      <c r="J1" s="131"/>
      <c r="K1" s="131"/>
      <c r="L1" s="131"/>
      <c r="M1" s="131"/>
      <c r="N1" s="131"/>
      <c r="O1" s="131"/>
      <c r="P1" s="134"/>
      <c r="Q1" s="135"/>
      <c r="R1" s="131"/>
      <c r="S1" s="131"/>
      <c r="T1" s="135"/>
      <c r="U1" s="131"/>
      <c r="V1" s="131"/>
      <c r="W1" s="131"/>
      <c r="X1" s="131"/>
      <c r="Y1" s="131"/>
      <c r="Z1" s="131"/>
      <c r="AA1" s="131"/>
      <c r="AB1" s="131"/>
      <c r="AC1" s="131"/>
      <c r="AD1" s="131"/>
      <c r="AE1" s="131"/>
      <c r="AF1" s="131"/>
      <c r="AG1" s="131"/>
      <c r="AH1" s="131"/>
      <c r="AI1" s="131"/>
      <c r="AJ1" s="131"/>
      <c r="AK1" s="131"/>
      <c r="AL1" s="131"/>
      <c r="AM1" s="131"/>
      <c r="AN1" s="131"/>
      <c r="AO1" s="131"/>
      <c r="AP1" s="131"/>
      <c r="AQ1" s="131"/>
      <c r="AR1" s="131"/>
      <c r="AS1" s="131"/>
      <c r="AT1" s="131"/>
    </row>
    <row r="2">
      <c r="A2" s="136" t="s">
        <v>116</v>
      </c>
      <c r="B2" s="136" t="s">
        <v>117</v>
      </c>
      <c r="C2" s="136" t="s">
        <v>118</v>
      </c>
      <c r="D2" s="770"/>
      <c r="E2" s="138"/>
      <c r="F2" s="139" t="s">
        <v>119</v>
      </c>
      <c r="G2" s="139" t="s">
        <v>120</v>
      </c>
      <c r="H2" s="140" t="s">
        <v>121</v>
      </c>
      <c r="I2" s="138"/>
      <c r="J2" s="138"/>
      <c r="K2" s="138"/>
      <c r="L2" s="138"/>
      <c r="M2" s="138"/>
      <c r="N2" s="138"/>
      <c r="O2" s="138"/>
      <c r="P2" s="141"/>
      <c r="Q2" s="142" t="s">
        <v>122</v>
      </c>
      <c r="R2" s="138"/>
      <c r="S2" s="138"/>
      <c r="T2" s="142" t="s">
        <v>123</v>
      </c>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row>
    <row r="3">
      <c r="A3" s="143" t="s">
        <v>124</v>
      </c>
      <c r="B3" s="143" t="s">
        <v>125</v>
      </c>
      <c r="C3" s="143">
        <v>7168.0</v>
      </c>
      <c r="D3" s="771"/>
      <c r="F3" s="139" t="s">
        <v>126</v>
      </c>
      <c r="G3" s="145"/>
      <c r="H3" s="146"/>
      <c r="P3" s="147"/>
      <c r="Q3" s="2" t="s">
        <v>127</v>
      </c>
      <c r="R3" s="2">
        <v>0.5</v>
      </c>
      <c r="T3" s="148" t="str">
        <f t="shared" ref="T3:T7" si="1">U3&amp;","&amp;V3</f>
        <v>fp4,fp4</v>
      </c>
      <c r="U3" s="2" t="s">
        <v>127</v>
      </c>
      <c r="V3" s="2" t="s">
        <v>127</v>
      </c>
      <c r="W3" s="2" t="s">
        <v>127</v>
      </c>
      <c r="AR3" s="149"/>
      <c r="AS3" s="149"/>
      <c r="AT3" s="149"/>
    </row>
    <row r="4">
      <c r="A4" s="143" t="s">
        <v>128</v>
      </c>
      <c r="B4" s="143" t="s">
        <v>129</v>
      </c>
      <c r="C4" s="143">
        <v>2048.0</v>
      </c>
      <c r="D4" s="771"/>
      <c r="F4" s="150" t="s">
        <v>32</v>
      </c>
      <c r="G4" s="145">
        <v>8.0</v>
      </c>
      <c r="H4" s="146"/>
      <c r="P4" s="147"/>
      <c r="Q4" s="2" t="s">
        <v>63</v>
      </c>
      <c r="R4" s="2">
        <v>1.0</v>
      </c>
      <c r="T4" s="148" t="str">
        <f t="shared" si="1"/>
        <v>fp4,fp8</v>
      </c>
      <c r="U4" s="2" t="s">
        <v>127</v>
      </c>
      <c r="V4" s="2" t="s">
        <v>63</v>
      </c>
      <c r="W4" s="2" t="s">
        <v>63</v>
      </c>
    </row>
    <row r="5">
      <c r="A5" s="143" t="s">
        <v>130</v>
      </c>
      <c r="B5" s="143" t="s">
        <v>131</v>
      </c>
      <c r="C5" s="143">
        <v>256.0</v>
      </c>
      <c r="D5" s="771"/>
      <c r="F5" s="150" t="s">
        <v>33</v>
      </c>
      <c r="G5" s="145">
        <v>2.0</v>
      </c>
      <c r="H5" s="146" t="s">
        <v>132</v>
      </c>
      <c r="P5" s="147"/>
      <c r="Q5" s="2" t="s">
        <v>82</v>
      </c>
      <c r="R5" s="2">
        <v>2.0</v>
      </c>
      <c r="T5" s="148" t="str">
        <f t="shared" si="1"/>
        <v>fp4,bf16</v>
      </c>
      <c r="U5" s="2" t="s">
        <v>127</v>
      </c>
      <c r="V5" s="2" t="s">
        <v>82</v>
      </c>
      <c r="W5" s="2" t="s">
        <v>82</v>
      </c>
      <c r="AR5" s="149"/>
      <c r="AS5" s="149"/>
      <c r="AT5" s="149"/>
    </row>
    <row r="6">
      <c r="A6" s="143" t="s">
        <v>133</v>
      </c>
      <c r="B6" s="143" t="s">
        <v>134</v>
      </c>
      <c r="C6" s="143">
        <v>61.0</v>
      </c>
      <c r="D6" s="771"/>
      <c r="F6" s="150" t="s">
        <v>34</v>
      </c>
      <c r="G6" s="145">
        <v>1.0</v>
      </c>
      <c r="H6" s="146"/>
      <c r="P6" s="147"/>
      <c r="T6" s="148" t="str">
        <f t="shared" si="1"/>
        <v>fp8,fp4</v>
      </c>
      <c r="U6" s="2" t="s">
        <v>63</v>
      </c>
      <c r="V6" s="2" t="s">
        <v>127</v>
      </c>
      <c r="W6" s="2" t="s">
        <v>63</v>
      </c>
    </row>
    <row r="7">
      <c r="A7" s="151" t="s">
        <v>135</v>
      </c>
      <c r="B7" s="151" t="s">
        <v>136</v>
      </c>
      <c r="C7" s="151">
        <v>3.0</v>
      </c>
      <c r="D7" s="771"/>
      <c r="F7" s="150" t="s">
        <v>35</v>
      </c>
      <c r="G7" s="145">
        <v>1.0</v>
      </c>
      <c r="H7" s="146" t="s">
        <v>137</v>
      </c>
      <c r="P7" s="147"/>
      <c r="T7" s="148" t="str">
        <f t="shared" si="1"/>
        <v>fp8,fp8</v>
      </c>
      <c r="U7" s="2" t="s">
        <v>63</v>
      </c>
      <c r="V7" s="2" t="s">
        <v>63</v>
      </c>
      <c r="W7" s="2" t="s">
        <v>63</v>
      </c>
      <c r="AR7" s="87"/>
      <c r="AS7" s="87"/>
      <c r="AT7" s="87"/>
    </row>
    <row r="8">
      <c r="A8" s="143" t="s">
        <v>138</v>
      </c>
      <c r="B8" s="143" t="s">
        <v>139</v>
      </c>
      <c r="C8" s="143">
        <v>8.0</v>
      </c>
      <c r="D8" s="771"/>
      <c r="F8" s="139" t="s">
        <v>140</v>
      </c>
      <c r="P8" s="147"/>
      <c r="U8" s="2"/>
      <c r="V8" s="2"/>
      <c r="W8" s="2"/>
      <c r="AB8" s="2"/>
      <c r="AC8" s="2"/>
      <c r="AD8" s="2"/>
      <c r="AE8" s="2"/>
    </row>
    <row r="9">
      <c r="A9" s="152" t="s">
        <v>141</v>
      </c>
      <c r="B9" s="153" t="s">
        <v>142</v>
      </c>
      <c r="C9" s="143">
        <v>1536.0</v>
      </c>
      <c r="D9" s="771"/>
      <c r="F9" s="154" t="s">
        <v>143</v>
      </c>
      <c r="G9" s="155">
        <f>G5*G4</f>
        <v>16</v>
      </c>
      <c r="H9" s="156"/>
      <c r="P9" s="147"/>
      <c r="T9" s="148" t="str">
        <f t="shared" ref="T9:T11" si="2">U9&amp;","&amp;V9</f>
        <v>fp8,bf16</v>
      </c>
      <c r="U9" s="2" t="s">
        <v>63</v>
      </c>
      <c r="V9" s="2" t="s">
        <v>82</v>
      </c>
      <c r="W9" s="2" t="s">
        <v>82</v>
      </c>
      <c r="AB9" s="2"/>
      <c r="AC9" s="2"/>
      <c r="AD9" s="2"/>
      <c r="AE9" s="2"/>
    </row>
    <row r="10">
      <c r="A10" s="152" t="s">
        <v>144</v>
      </c>
      <c r="B10" s="153" t="s">
        <v>145</v>
      </c>
      <c r="C10" s="143">
        <v>512.0</v>
      </c>
      <c r="D10" s="771"/>
      <c r="F10" s="157" t="s">
        <v>146</v>
      </c>
      <c r="G10" s="158">
        <f>PRODUCT(G3:G6)</f>
        <v>16</v>
      </c>
      <c r="H10" s="159"/>
      <c r="P10" s="147"/>
      <c r="T10" s="148" t="str">
        <f t="shared" si="2"/>
        <v>bf16,fp4</v>
      </c>
      <c r="U10" s="2" t="s">
        <v>82</v>
      </c>
      <c r="V10" s="2" t="s">
        <v>127</v>
      </c>
      <c r="W10" s="2" t="s">
        <v>82</v>
      </c>
      <c r="AP10" s="138"/>
      <c r="AQ10" s="138"/>
      <c r="AT10" s="149"/>
    </row>
    <row r="11">
      <c r="A11" s="152" t="s">
        <v>147</v>
      </c>
      <c r="B11" s="153" t="s">
        <v>148</v>
      </c>
      <c r="C11" s="143">
        <v>128.0</v>
      </c>
      <c r="D11" s="771"/>
      <c r="F11" s="157" t="s">
        <v>149</v>
      </c>
      <c r="G11" s="158">
        <f>$G$10/$H$18</f>
        <v>8</v>
      </c>
      <c r="H11" s="159"/>
      <c r="P11" s="147"/>
      <c r="T11" s="148" t="str">
        <f t="shared" si="2"/>
        <v>bf16,fp8</v>
      </c>
      <c r="U11" s="2" t="s">
        <v>82</v>
      </c>
      <c r="V11" s="2" t="s">
        <v>63</v>
      </c>
      <c r="W11" s="2" t="s">
        <v>82</v>
      </c>
      <c r="AP11" s="142"/>
    </row>
    <row r="12">
      <c r="A12" s="152" t="s">
        <v>150</v>
      </c>
      <c r="B12" s="153" t="s">
        <v>151</v>
      </c>
      <c r="C12" s="143">
        <v>64.0</v>
      </c>
      <c r="D12" s="771"/>
      <c r="L12" s="772" t="s">
        <v>539</v>
      </c>
      <c r="P12" s="147"/>
      <c r="T12" s="148" t="s">
        <v>152</v>
      </c>
      <c r="U12" s="2" t="s">
        <v>82</v>
      </c>
      <c r="V12" s="2" t="s">
        <v>82</v>
      </c>
      <c r="W12" s="2" t="s">
        <v>82</v>
      </c>
      <c r="AP12" s="138"/>
      <c r="AQ12" s="138"/>
      <c r="AT12" s="149"/>
    </row>
    <row r="13">
      <c r="A13" s="143" t="s">
        <v>153</v>
      </c>
      <c r="B13" s="153" t="s">
        <v>154</v>
      </c>
      <c r="C13" s="143">
        <v>128.0</v>
      </c>
      <c r="D13" s="771"/>
    </row>
    <row r="14">
      <c r="A14" s="161" t="s">
        <v>155</v>
      </c>
      <c r="B14" s="162"/>
      <c r="C14" s="162"/>
      <c r="AG14" s="164"/>
      <c r="AH14" s="164"/>
      <c r="AI14" s="87"/>
      <c r="AJ14" s="38"/>
      <c r="AK14" s="38"/>
      <c r="AL14" s="38"/>
      <c r="AM14" s="38"/>
      <c r="AN14" s="87"/>
      <c r="AO14" s="38"/>
      <c r="AP14" s="164"/>
      <c r="AQ14" s="38"/>
      <c r="AR14" s="38"/>
      <c r="AS14" s="87"/>
      <c r="AT14" s="87"/>
    </row>
    <row r="15">
      <c r="A15" s="165" t="s">
        <v>156</v>
      </c>
      <c r="B15" s="165" t="s">
        <v>156</v>
      </c>
      <c r="C15" s="166">
        <f>$C$11+$C$12</f>
        <v>192</v>
      </c>
      <c r="AG15" s="38"/>
      <c r="AH15" s="38"/>
      <c r="AI15" s="87"/>
      <c r="AJ15" s="38"/>
      <c r="AK15" s="38"/>
      <c r="AL15" s="38"/>
      <c r="AM15" s="38"/>
      <c r="AN15" s="87"/>
      <c r="AO15" s="38"/>
      <c r="AP15" s="168"/>
      <c r="AQ15" s="168"/>
      <c r="AR15" s="38"/>
      <c r="AS15" s="87"/>
      <c r="AT15" s="169"/>
    </row>
    <row r="16">
      <c r="A16" s="165" t="s">
        <v>157</v>
      </c>
      <c r="B16" s="165" t="s">
        <v>157</v>
      </c>
      <c r="C16" s="170">
        <f>$C$10+$C$12</f>
        <v>576</v>
      </c>
      <c r="D16" s="771"/>
      <c r="AG16" s="38"/>
      <c r="AH16" s="38"/>
      <c r="AI16" s="87"/>
      <c r="AJ16" s="38"/>
      <c r="AK16" s="38"/>
      <c r="AL16" s="38"/>
      <c r="AM16" s="38"/>
      <c r="AN16" s="87"/>
      <c r="AO16" s="38"/>
      <c r="AP16" s="168"/>
      <c r="AQ16" s="168"/>
      <c r="AR16" s="38"/>
      <c r="AS16" s="87"/>
      <c r="AT16" s="169"/>
    </row>
    <row r="17">
      <c r="A17" s="170" t="s">
        <v>158</v>
      </c>
      <c r="B17" s="170" t="s">
        <v>159</v>
      </c>
      <c r="C17" s="166">
        <f>C8*$C$25</f>
        <v>8</v>
      </c>
      <c r="F17" s="171" t="s">
        <v>160</v>
      </c>
      <c r="G17" s="173" t="s">
        <v>540</v>
      </c>
      <c r="H17" s="173" t="s">
        <v>468</v>
      </c>
      <c r="AG17" s="38"/>
      <c r="AH17" s="38"/>
      <c r="AI17" s="87"/>
      <c r="AJ17" s="38"/>
      <c r="AK17" s="38"/>
      <c r="AL17" s="38"/>
      <c r="AM17" s="38"/>
      <c r="AN17" s="87"/>
      <c r="AO17" s="38"/>
      <c r="AP17" s="168"/>
      <c r="AQ17" s="168"/>
      <c r="AR17" s="38"/>
      <c r="AS17" s="87"/>
      <c r="AT17" s="169"/>
    </row>
    <row r="18">
      <c r="A18" s="174" t="s">
        <v>120</v>
      </c>
      <c r="B18" s="174" t="s">
        <v>161</v>
      </c>
      <c r="C18" s="175">
        <f>$G$10</f>
        <v>16</v>
      </c>
      <c r="F18" s="108" t="str">
        <f t="array" ref="F18:F31">DB!A2:A15</f>
        <v># of TensorCore per Chip</v>
      </c>
      <c r="G18" s="773">
        <v>1.0</v>
      </c>
      <c r="H18" s="176">
        <f t="array" ref="H18:H31">xlookup($H$17,DB!1:1,DB!2:15) * G18:G31</f>
        <v>2</v>
      </c>
      <c r="AG18" s="38"/>
      <c r="AH18" s="38"/>
      <c r="AI18" s="87"/>
      <c r="AJ18" s="38"/>
      <c r="AK18" s="38"/>
      <c r="AL18" s="38"/>
      <c r="AM18" s="38"/>
      <c r="AN18" s="87"/>
      <c r="AO18" s="38"/>
      <c r="AP18" s="168"/>
      <c r="AQ18" s="38"/>
      <c r="AR18" s="38"/>
      <c r="AS18" s="87"/>
      <c r="AT18" s="87"/>
    </row>
    <row r="19">
      <c r="A19" s="174" t="s">
        <v>162</v>
      </c>
      <c r="B19" s="174" t="s">
        <v>163</v>
      </c>
      <c r="C19" s="175">
        <f>$G$11</f>
        <v>8</v>
      </c>
      <c r="F19" s="108" t="s">
        <v>164</v>
      </c>
      <c r="G19" s="773">
        <v>1.0</v>
      </c>
      <c r="H19" s="176">
        <v>7315.0</v>
      </c>
      <c r="AG19" s="38"/>
      <c r="AH19" s="38"/>
      <c r="AI19" s="87"/>
      <c r="AJ19" s="38"/>
      <c r="AK19" s="38"/>
      <c r="AL19" s="38"/>
      <c r="AM19" s="38"/>
      <c r="AN19" s="87"/>
      <c r="AO19" s="38"/>
      <c r="AP19" s="168"/>
      <c r="AQ19" s="38"/>
      <c r="AR19" s="38"/>
      <c r="AS19" s="87"/>
      <c r="AT19" s="87"/>
    </row>
    <row r="20">
      <c r="A20" s="178" t="s">
        <v>541</v>
      </c>
      <c r="B20" s="178" t="s">
        <v>166</v>
      </c>
      <c r="C20" s="179" t="str">
        <f>IFS(C19=8,"2x2x2",C19=4,"2x2",TRUE,NA)</f>
        <v>2x2x2</v>
      </c>
      <c r="D20" s="168"/>
      <c r="F20" s="108" t="s">
        <v>167</v>
      </c>
      <c r="G20" s="773">
        <v>1.0</v>
      </c>
      <c r="H20" s="176">
        <v>3968.04</v>
      </c>
      <c r="AG20" s="38"/>
      <c r="AH20" s="38"/>
      <c r="AI20" s="87"/>
      <c r="AJ20" s="38"/>
      <c r="AK20" s="38"/>
      <c r="AL20" s="38"/>
      <c r="AM20" s="38"/>
      <c r="AN20" s="87"/>
      <c r="AO20" s="38"/>
      <c r="AP20" s="168"/>
      <c r="AQ20" s="38"/>
      <c r="AR20" s="38"/>
      <c r="AS20" s="87"/>
      <c r="AT20" s="87"/>
    </row>
    <row r="21">
      <c r="A21" s="182" t="s">
        <v>542</v>
      </c>
      <c r="B21" s="182" t="s">
        <v>169</v>
      </c>
      <c r="C21" s="774">
        <f>IFS(C20="2x2x2",12,C20="2x2",4,TRUE,NA())</f>
        <v>12</v>
      </c>
      <c r="D21" s="775"/>
      <c r="F21" s="108" t="s">
        <v>170</v>
      </c>
      <c r="G21" s="773">
        <v>1.0</v>
      </c>
      <c r="H21" s="176">
        <v>3968.04</v>
      </c>
      <c r="AG21" s="38"/>
      <c r="AH21" s="38"/>
      <c r="AI21" s="87"/>
      <c r="AJ21" s="38"/>
      <c r="AK21" s="38"/>
      <c r="AL21" s="38"/>
      <c r="AM21" s="38"/>
      <c r="AN21" s="87"/>
      <c r="AO21" s="38"/>
      <c r="AP21" s="168"/>
      <c r="AQ21" s="38"/>
      <c r="AR21" s="38"/>
      <c r="AS21" s="87"/>
      <c r="AT21" s="87"/>
    </row>
    <row r="22">
      <c r="A22" s="175"/>
      <c r="B22" s="175"/>
      <c r="C22" s="175"/>
      <c r="F22" s="108" t="s">
        <v>171</v>
      </c>
      <c r="G22" s="773">
        <v>1.0</v>
      </c>
      <c r="H22" s="176">
        <v>1984.02</v>
      </c>
      <c r="AG22" s="38"/>
      <c r="AH22" s="38"/>
      <c r="AI22" s="87"/>
      <c r="AJ22" s="38"/>
      <c r="AK22" s="38"/>
      <c r="AL22" s="38"/>
      <c r="AM22" s="38"/>
      <c r="AN22" s="87"/>
      <c r="AO22" s="38"/>
      <c r="AP22" s="168"/>
      <c r="AQ22" s="168"/>
      <c r="AR22" s="38"/>
      <c r="AS22" s="87"/>
      <c r="AT22" s="169"/>
    </row>
    <row r="23">
      <c r="A23" s="184" t="s">
        <v>172</v>
      </c>
      <c r="B23" s="185"/>
      <c r="C23" s="186"/>
      <c r="D23" s="771"/>
      <c r="F23" s="108" t="s">
        <v>173</v>
      </c>
      <c r="G23" s="773">
        <v>0.987</v>
      </c>
      <c r="H23" s="188">
        <v>189.504</v>
      </c>
      <c r="AG23" s="38"/>
      <c r="AH23" s="38"/>
      <c r="AI23" s="87"/>
      <c r="AJ23" s="38"/>
      <c r="AK23" s="38"/>
      <c r="AL23" s="38"/>
      <c r="AM23" s="38"/>
      <c r="AN23" s="87"/>
      <c r="AO23" s="38"/>
      <c r="AP23" s="168"/>
      <c r="AQ23" s="168"/>
      <c r="AR23" s="38"/>
      <c r="AS23" s="87"/>
      <c r="AT23" s="169"/>
    </row>
    <row r="24">
      <c r="A24" s="170" t="s">
        <v>174</v>
      </c>
      <c r="B24" s="170" t="s">
        <v>175</v>
      </c>
      <c r="C24" s="170" t="s">
        <v>24</v>
      </c>
      <c r="D24" s="771"/>
      <c r="F24" s="108" t="s">
        <v>176</v>
      </c>
      <c r="G24" s="773">
        <v>0.8</v>
      </c>
      <c r="H24" s="188">
        <v>2926.0</v>
      </c>
      <c r="AG24" s="38"/>
      <c r="AH24" s="38"/>
      <c r="AI24" s="87"/>
      <c r="AJ24" s="38"/>
      <c r="AK24" s="38"/>
      <c r="AL24" s="38"/>
      <c r="AM24" s="38"/>
      <c r="AN24" s="87"/>
      <c r="AO24" s="38"/>
      <c r="AP24" s="168"/>
      <c r="AQ24" s="168"/>
      <c r="AR24" s="38"/>
      <c r="AS24" s="87"/>
      <c r="AT24" s="169"/>
    </row>
    <row r="25">
      <c r="A25" s="189" t="s">
        <v>37</v>
      </c>
      <c r="B25" s="189" t="s">
        <v>38</v>
      </c>
      <c r="C25" s="189">
        <f>IF(C24="Decode", 1, 2048)</f>
        <v>1</v>
      </c>
      <c r="D25" s="771"/>
      <c r="F25" s="108" t="s">
        <v>177</v>
      </c>
      <c r="G25" s="773">
        <v>1.0</v>
      </c>
      <c r="H25" s="176">
        <v>1984.02</v>
      </c>
      <c r="AG25" s="38"/>
      <c r="AH25" s="38"/>
      <c r="AI25" s="87"/>
      <c r="AJ25" s="169"/>
      <c r="AK25" s="38"/>
      <c r="AL25" s="38"/>
      <c r="AM25" s="38"/>
    </row>
    <row r="26">
      <c r="A26" s="170" t="s">
        <v>39</v>
      </c>
      <c r="B26" s="170" t="s">
        <v>40</v>
      </c>
      <c r="C26" s="170">
        <v>2048.0</v>
      </c>
      <c r="D26" s="2"/>
      <c r="F26" s="108" t="s">
        <v>178</v>
      </c>
      <c r="G26" s="773">
        <v>1.0</v>
      </c>
      <c r="H26" s="176">
        <v>1984.02</v>
      </c>
      <c r="AG26" s="164"/>
      <c r="AH26" s="164"/>
      <c r="AI26" s="164"/>
      <c r="AK26" s="38"/>
      <c r="AL26" s="38"/>
      <c r="AM26" s="38"/>
      <c r="AN26" s="87"/>
      <c r="AO26" s="38"/>
      <c r="AP26" s="38"/>
      <c r="AQ26" s="38"/>
      <c r="AR26" s="38"/>
      <c r="AS26" s="87"/>
      <c r="AT26" s="87"/>
    </row>
    <row r="27">
      <c r="A27" s="170" t="s">
        <v>41</v>
      </c>
      <c r="B27" s="174" t="s">
        <v>42</v>
      </c>
      <c r="C27" s="174">
        <f>1024+8192</f>
        <v>9216</v>
      </c>
      <c r="D27" s="771"/>
      <c r="F27" s="108" t="s">
        <v>180</v>
      </c>
      <c r="G27" s="773">
        <v>1.0</v>
      </c>
      <c r="H27" s="176">
        <v>992.01</v>
      </c>
      <c r="AG27" s="164"/>
      <c r="AH27" s="164"/>
      <c r="AI27" s="164"/>
      <c r="AK27" s="38"/>
      <c r="AL27" s="38"/>
      <c r="AM27" s="38"/>
      <c r="AN27" s="87"/>
      <c r="AO27" s="38"/>
      <c r="AP27" s="38"/>
      <c r="AQ27" s="38"/>
      <c r="AR27" s="38"/>
      <c r="AS27" s="87"/>
      <c r="AT27" s="87"/>
    </row>
    <row r="28">
      <c r="A28" s="170" t="s">
        <v>46</v>
      </c>
      <c r="B28" s="175"/>
      <c r="C28" s="174">
        <v>0.15</v>
      </c>
      <c r="D28" s="771"/>
      <c r="F28" s="108" t="s">
        <v>181</v>
      </c>
      <c r="G28" s="773">
        <v>0.987</v>
      </c>
      <c r="H28" s="193">
        <v>94.752</v>
      </c>
      <c r="AG28" s="164"/>
      <c r="AH28" s="164"/>
      <c r="AI28" s="164"/>
      <c r="AL28" s="38"/>
      <c r="AM28" s="38"/>
      <c r="AN28" s="87"/>
      <c r="AO28" s="38"/>
      <c r="AP28" s="38"/>
      <c r="AQ28" s="38"/>
      <c r="AR28" s="38"/>
      <c r="AS28" s="87"/>
      <c r="AT28" s="87"/>
    </row>
    <row r="29">
      <c r="A29" s="170" t="s">
        <v>47</v>
      </c>
      <c r="B29" s="175"/>
      <c r="C29" s="174">
        <v>1.0</v>
      </c>
      <c r="D29" s="771"/>
      <c r="F29" s="108" t="s">
        <v>182</v>
      </c>
      <c r="G29" s="773">
        <v>0.375</v>
      </c>
      <c r="H29" s="176">
        <v>600.0</v>
      </c>
      <c r="AB29" s="2"/>
      <c r="AC29" s="2"/>
      <c r="AD29" s="2"/>
      <c r="AE29" s="2"/>
      <c r="AM29" s="142"/>
      <c r="AN29" s="138"/>
      <c r="AO29" s="142"/>
      <c r="AP29" s="142"/>
      <c r="AQ29" s="194"/>
      <c r="AR29" s="142"/>
      <c r="AS29" s="148"/>
    </row>
    <row r="30">
      <c r="A30" s="170" t="s">
        <v>48</v>
      </c>
      <c r="B30" s="174" t="s">
        <v>49</v>
      </c>
      <c r="C30" s="195" t="b">
        <v>1</v>
      </c>
      <c r="D30" s="777"/>
      <c r="F30" s="172" t="s">
        <v>183</v>
      </c>
      <c r="G30" s="778">
        <v>0.8</v>
      </c>
      <c r="H30" s="197">
        <v>80.0</v>
      </c>
      <c r="AB30" s="2"/>
      <c r="AC30" s="2"/>
      <c r="AD30" s="2"/>
      <c r="AE30" s="2"/>
      <c r="AM30" s="142"/>
      <c r="AN30" s="138"/>
      <c r="AO30" s="142"/>
      <c r="AP30" s="142"/>
      <c r="AQ30" s="194"/>
      <c r="AR30" s="142"/>
      <c r="AS30" s="148"/>
    </row>
    <row r="31">
      <c r="A31" s="360" t="s">
        <v>50</v>
      </c>
      <c r="B31" s="360" t="s">
        <v>51</v>
      </c>
      <c r="C31" s="913" t="b">
        <v>1</v>
      </c>
      <c r="F31" s="105" t="s">
        <v>184</v>
      </c>
      <c r="G31" s="108">
        <v>1.0</v>
      </c>
      <c r="H31" s="105">
        <v>0.0013</v>
      </c>
      <c r="AM31" s="142"/>
      <c r="AN31" s="138"/>
      <c r="AO31" s="138"/>
      <c r="AP31" s="138"/>
      <c r="AQ31" s="138"/>
      <c r="AR31" s="142"/>
      <c r="AT31" s="149"/>
    </row>
    <row r="32">
      <c r="A32" s="184" t="s">
        <v>185</v>
      </c>
      <c r="B32" s="185"/>
      <c r="C32" s="186"/>
      <c r="AM32" s="142"/>
      <c r="AN32" s="138"/>
      <c r="AO32" s="138"/>
      <c r="AP32" s="138"/>
      <c r="AQ32" s="138"/>
      <c r="AR32" s="142"/>
      <c r="AT32" s="149"/>
    </row>
    <row r="33">
      <c r="A33" s="170" t="s">
        <v>61</v>
      </c>
      <c r="B33" s="174" t="s">
        <v>62</v>
      </c>
      <c r="C33" s="195" t="s">
        <v>63</v>
      </c>
      <c r="D33" s="201"/>
      <c r="AM33" s="142"/>
      <c r="AN33" s="138"/>
      <c r="AO33" s="138"/>
      <c r="AP33" s="142"/>
      <c r="AQ33" s="142"/>
      <c r="AR33" s="142"/>
    </row>
    <row r="34">
      <c r="A34" s="170" t="s">
        <v>64</v>
      </c>
      <c r="B34" s="165" t="s">
        <v>65</v>
      </c>
      <c r="C34" s="200" t="s">
        <v>66</v>
      </c>
      <c r="D34" s="201"/>
      <c r="F34" s="779" t="s">
        <v>545</v>
      </c>
      <c r="G34" s="780"/>
      <c r="AM34" s="142"/>
      <c r="AN34" s="138"/>
      <c r="AO34" s="138"/>
      <c r="AP34" s="142"/>
      <c r="AQ34" s="142"/>
      <c r="AR34" s="142"/>
    </row>
    <row r="35">
      <c r="A35" s="170" t="s">
        <v>71</v>
      </c>
      <c r="B35" s="165" t="s">
        <v>72</v>
      </c>
      <c r="C35" s="195" t="s">
        <v>82</v>
      </c>
      <c r="D35" s="201"/>
      <c r="F35" s="362" t="s">
        <v>547</v>
      </c>
      <c r="G35" s="781" t="s">
        <v>63</v>
      </c>
      <c r="AM35" s="142"/>
      <c r="AN35" s="138"/>
      <c r="AO35" s="138"/>
      <c r="AP35" s="142"/>
      <c r="AQ35" s="142"/>
      <c r="AR35" s="142"/>
    </row>
    <row r="36">
      <c r="A36" s="170" t="s">
        <v>73</v>
      </c>
      <c r="B36" s="165" t="s">
        <v>74</v>
      </c>
      <c r="C36" s="195" t="s">
        <v>82</v>
      </c>
      <c r="D36" s="201"/>
      <c r="F36" s="782" t="s">
        <v>548</v>
      </c>
      <c r="G36" s="781" t="str">
        <f>C33</f>
        <v>fp8</v>
      </c>
      <c r="AM36" s="142"/>
      <c r="AN36" s="138"/>
      <c r="AO36" s="138"/>
      <c r="AP36" s="142"/>
      <c r="AQ36" s="142"/>
      <c r="AR36" s="142"/>
    </row>
    <row r="37">
      <c r="A37" s="170" t="s">
        <v>75</v>
      </c>
      <c r="B37" s="165" t="s">
        <v>76</v>
      </c>
      <c r="C37" s="195" t="s">
        <v>63</v>
      </c>
      <c r="D37" s="201"/>
      <c r="F37" s="783" t="s">
        <v>549</v>
      </c>
      <c r="G37" s="784" t="s">
        <v>550</v>
      </c>
      <c r="AM37" s="142"/>
      <c r="AN37" s="138"/>
      <c r="AO37" s="138"/>
      <c r="AP37" s="142"/>
      <c r="AQ37" s="142"/>
      <c r="AR37" s="142"/>
    </row>
    <row r="38">
      <c r="A38" s="198" t="s">
        <v>77</v>
      </c>
      <c r="B38" s="165" t="s">
        <v>78</v>
      </c>
      <c r="C38" s="200" t="s">
        <v>79</v>
      </c>
      <c r="D38" s="201"/>
      <c r="F38" s="785"/>
      <c r="G38" s="786"/>
      <c r="AM38" s="142"/>
      <c r="AN38" s="138"/>
      <c r="AO38" s="138"/>
      <c r="AP38" s="142"/>
      <c r="AQ38" s="142"/>
      <c r="AR38" s="142"/>
    </row>
    <row r="39">
      <c r="A39" s="170" t="s">
        <v>80</v>
      </c>
      <c r="B39" s="165" t="s">
        <v>81</v>
      </c>
      <c r="C39" s="195" t="s">
        <v>82</v>
      </c>
      <c r="D39" s="201"/>
      <c r="F39" s="787" t="s">
        <v>551</v>
      </c>
      <c r="G39" s="857">
        <f>671*1000000000</f>
        <v>671000000000</v>
      </c>
      <c r="AM39" s="142"/>
      <c r="AN39" s="138"/>
      <c r="AO39" s="138"/>
      <c r="AP39" s="142"/>
      <c r="AQ39" s="142"/>
      <c r="AR39" s="142"/>
    </row>
    <row r="40">
      <c r="A40" s="2"/>
      <c r="B40" s="201"/>
      <c r="C40" s="201"/>
      <c r="D40" s="201"/>
      <c r="F40" s="362" t="s">
        <v>552</v>
      </c>
      <c r="G40" s="789">
        <f>SUM(PRODUCT(L87:M87), PRODUCT(K145:M145), PRODUCT(K172:M172), PRODUCT(L191:M191), PRODUCT(K297:M297), PRODUCT(K331:M331)) * PARAMS("L")</f>
        <v>11413422080</v>
      </c>
      <c r="AM40" s="142"/>
      <c r="AN40" s="138"/>
      <c r="AO40" s="138"/>
      <c r="AP40" s="142"/>
      <c r="AQ40" s="142"/>
      <c r="AR40" s="142"/>
    </row>
    <row r="41" ht="27.0" customHeight="1">
      <c r="A41" s="204" t="s">
        <v>188</v>
      </c>
      <c r="F41" s="787"/>
      <c r="G41" s="790"/>
      <c r="AG41" s="38"/>
      <c r="AH41" s="38"/>
      <c r="AI41" s="38"/>
      <c r="AJ41" s="38"/>
      <c r="AK41" s="38"/>
      <c r="AL41" s="38"/>
      <c r="AM41" s="168"/>
      <c r="AN41" s="168"/>
      <c r="AO41" s="202"/>
      <c r="AP41" s="142"/>
      <c r="AQ41" s="168"/>
      <c r="AR41" s="168"/>
      <c r="AT41" s="203"/>
    </row>
    <row r="42" ht="30.0" customHeight="1">
      <c r="A42" s="171" t="s">
        <v>189</v>
      </c>
      <c r="B42" s="171" t="str">
        <f> "Value (" &amp; H17 &amp; ")"</f>
        <v>Value (GhostFish (P3))</v>
      </c>
      <c r="C42" s="205" t="s">
        <v>553</v>
      </c>
      <c r="F42" s="787" t="s">
        <v>554</v>
      </c>
      <c r="G42" s="790">
        <f>G39-G40</f>
        <v>659586577920</v>
      </c>
      <c r="P42" s="147"/>
      <c r="AG42" s="38"/>
      <c r="AH42" s="38"/>
      <c r="AI42" s="38"/>
      <c r="AJ42" s="38"/>
      <c r="AK42" s="38"/>
      <c r="AL42" s="38"/>
      <c r="AM42" s="168"/>
      <c r="AN42" s="168"/>
      <c r="AO42" s="202"/>
      <c r="AP42" s="142"/>
      <c r="AQ42" s="168"/>
      <c r="AR42" s="168"/>
      <c r="AT42" s="203"/>
    </row>
    <row r="43" ht="15.0" customHeight="1">
      <c r="A43" s="108" t="s">
        <v>190</v>
      </c>
      <c r="B43" s="193">
        <f>$C26*$C25</f>
        <v>2048</v>
      </c>
      <c r="C43" s="105">
        <f>492*8</f>
        <v>3936</v>
      </c>
      <c r="F43" s="362" t="s">
        <v>555</v>
      </c>
      <c r="G43" s="789">
        <f>SUM(P87, P145, P172, P191, P297, P331) * PARAMS(B6) / 1024</f>
        <v>10.62957764</v>
      </c>
      <c r="P43" s="147"/>
      <c r="AG43" s="38"/>
      <c r="AH43" s="38"/>
      <c r="AI43" s="38"/>
      <c r="AJ43" s="38"/>
      <c r="AK43" s="38"/>
      <c r="AL43" s="38"/>
      <c r="AM43" s="168"/>
      <c r="AN43" s="168"/>
      <c r="AO43" s="202"/>
      <c r="AP43" s="142"/>
      <c r="AQ43" s="168"/>
      <c r="AR43" s="168"/>
      <c r="AT43" s="203"/>
    </row>
    <row r="44" ht="15.0" customHeight="1">
      <c r="A44" s="108" t="s">
        <v>191</v>
      </c>
      <c r="B44" s="211">
        <f>G10</f>
        <v>16</v>
      </c>
      <c r="C44" s="198">
        <v>8.0</v>
      </c>
      <c r="F44" s="787" t="s">
        <v>556</v>
      </c>
      <c r="G44" s="790">
        <f>(G42*  SWITCH(G35, "fp32", 4, "bf16", 2, "fp8", 1, "fp4", 0.5)/1024^3 + G43*G10) + (G10-1) * SUM(P550, P569) * (C6-3)/1024</f>
        <v>802.202909</v>
      </c>
      <c r="P44" s="147"/>
      <c r="AG44" s="38"/>
      <c r="AH44" s="38"/>
      <c r="AI44" s="38"/>
      <c r="AJ44" s="38"/>
      <c r="AK44" s="38"/>
      <c r="AL44" s="38"/>
      <c r="AM44" s="168"/>
      <c r="AN44" s="168"/>
      <c r="AO44" s="202"/>
      <c r="AP44" s="142"/>
      <c r="AQ44" s="168"/>
      <c r="AR44" s="168"/>
      <c r="AT44" s="203"/>
    </row>
    <row r="45" ht="15.0" customHeight="1">
      <c r="A45" s="108" t="s">
        <v>87</v>
      </c>
      <c r="B45" s="212" t="str">
        <f>$G$73/1000 * $C$6</f>
        <v>#N/A</v>
      </c>
      <c r="C45" s="172">
        <f>0.0734</f>
        <v>0.0734</v>
      </c>
      <c r="F45" s="362" t="s">
        <v>557</v>
      </c>
      <c r="G45" s="789">
        <f>G44/G10</f>
        <v>50.13768181</v>
      </c>
      <c r="P45" s="147"/>
      <c r="AG45" s="38"/>
      <c r="AH45" s="38"/>
      <c r="AI45" s="38"/>
      <c r="AJ45" s="38"/>
      <c r="AK45" s="38"/>
      <c r="AL45" s="38"/>
      <c r="AM45" s="168"/>
      <c r="AN45" s="168"/>
      <c r="AO45" s="202"/>
      <c r="AP45" s="142"/>
      <c r="AQ45" s="168"/>
      <c r="AR45" s="168"/>
      <c r="AT45" s="203"/>
    </row>
    <row r="46" ht="15.0" customHeight="1">
      <c r="A46" s="108" t="s">
        <v>88</v>
      </c>
      <c r="B46" s="193" t="str">
        <f>$B$43/$B$45</f>
        <v>#N/A</v>
      </c>
      <c r="C46" s="116">
        <f>492/0.0733 * C44</f>
        <v>53697.13506</v>
      </c>
      <c r="F46" s="787" t="s">
        <v>558</v>
      </c>
      <c r="G46" s="792">
        <v>0.9</v>
      </c>
      <c r="P46" s="147"/>
      <c r="AG46" s="38"/>
      <c r="AH46" s="38"/>
      <c r="AI46" s="38"/>
      <c r="AJ46" s="38"/>
      <c r="AK46" s="38"/>
      <c r="AL46" s="38"/>
      <c r="AM46" s="168"/>
      <c r="AN46" s="168"/>
      <c r="AO46" s="202"/>
      <c r="AP46" s="142"/>
      <c r="AQ46" s="168"/>
      <c r="AR46" s="168"/>
      <c r="AT46" s="203"/>
    </row>
    <row r="47" ht="15.0" customHeight="1">
      <c r="A47" s="108" t="s">
        <v>89</v>
      </c>
      <c r="B47" s="116" t="str">
        <f>B43/(B45*(1+C28))*C29</f>
        <v>#N/A</v>
      </c>
      <c r="C47" s="116"/>
      <c r="F47" s="362" t="s">
        <v>559</v>
      </c>
      <c r="G47" s="789">
        <f>(((H28 * G46 - G45)*1024^3) * G9) / (PARAMS(B27) * PAD_128(C10+C12) * SWITCH(PARAMS("kv_dtype"), "fp32", 4, "bf16", 2, "fp8", 1, "fp4", 0.5)*PARAMS(B6))</f>
        <v>1677.870491</v>
      </c>
      <c r="P47" s="147"/>
      <c r="AG47" s="38"/>
      <c r="AH47" s="38"/>
      <c r="AI47" s="38"/>
      <c r="AJ47" s="38"/>
      <c r="AK47" s="38"/>
      <c r="AL47" s="38"/>
      <c r="AM47" s="168"/>
      <c r="AN47" s="168"/>
      <c r="AO47" s="202"/>
      <c r="AP47" s="142"/>
      <c r="AQ47" s="168"/>
      <c r="AR47" s="168"/>
      <c r="AT47" s="203"/>
    </row>
    <row r="48" ht="15.0" customHeight="1">
      <c r="A48" s="108" t="s">
        <v>90</v>
      </c>
      <c r="B48" s="116" t="str">
        <f>B47/$G$11</f>
        <v>#N/A</v>
      </c>
      <c r="C48" s="116">
        <f>C46/C44</f>
        <v>6712.141883</v>
      </c>
      <c r="P48" s="147"/>
      <c r="AG48" s="38"/>
      <c r="AH48" s="38"/>
      <c r="AI48" s="38"/>
      <c r="AJ48" s="38"/>
      <c r="AK48" s="38"/>
      <c r="AL48" s="38"/>
      <c r="AM48" s="168"/>
      <c r="AN48" s="168"/>
      <c r="AO48" s="202"/>
      <c r="AP48" s="142"/>
      <c r="AQ48" s="168"/>
      <c r="AR48" s="168"/>
      <c r="AT48" s="203"/>
    </row>
    <row r="49" ht="15.0" customHeight="1">
      <c r="A49" s="793" t="s">
        <v>560</v>
      </c>
      <c r="B49" s="794" t="str">
        <f t="shared" ref="B49:C49" si="3">B48/$C$48</f>
        <v>#N/A</v>
      </c>
      <c r="C49" s="794">
        <f t="shared" si="3"/>
        <v>1</v>
      </c>
      <c r="P49" s="147"/>
      <c r="AG49" s="38"/>
      <c r="AH49" s="38"/>
      <c r="AI49" s="38"/>
      <c r="AJ49" s="38"/>
      <c r="AK49" s="38"/>
      <c r="AL49" s="38"/>
      <c r="AM49" s="168"/>
      <c r="AN49" s="168"/>
      <c r="AO49" s="202"/>
      <c r="AP49" s="142"/>
      <c r="AQ49" s="168"/>
      <c r="AR49" s="168"/>
      <c r="AT49" s="203"/>
    </row>
    <row r="50" ht="15.0" customHeight="1">
      <c r="P50" s="147"/>
      <c r="AG50" s="38"/>
      <c r="AH50" s="38"/>
      <c r="AI50" s="38"/>
      <c r="AJ50" s="38"/>
      <c r="AK50" s="38"/>
      <c r="AL50" s="38"/>
      <c r="AM50" s="168"/>
      <c r="AN50" s="168"/>
      <c r="AO50" s="202"/>
      <c r="AP50" s="142"/>
      <c r="AQ50" s="168"/>
      <c r="AR50" s="168"/>
      <c r="AT50" s="203"/>
    </row>
    <row r="51">
      <c r="A51" s="204"/>
      <c r="B51" s="204"/>
      <c r="D51" s="2"/>
      <c r="E51" s="2"/>
      <c r="F51" s="2"/>
      <c r="G51" s="2"/>
      <c r="AM51" s="142"/>
      <c r="AN51" s="138"/>
      <c r="AO51" s="138"/>
      <c r="AP51" s="138"/>
      <c r="AQ51" s="138"/>
      <c r="AR51" s="142"/>
      <c r="AT51" s="203"/>
    </row>
    <row r="52">
      <c r="A52" s="204" t="s">
        <v>192</v>
      </c>
      <c r="B52" s="204"/>
      <c r="D52" s="2"/>
      <c r="E52" s="2"/>
      <c r="F52" s="2"/>
      <c r="G52" s="2"/>
      <c r="AM52" s="142"/>
      <c r="AN52" s="138"/>
      <c r="AO52" s="138"/>
      <c r="AP52" s="138"/>
      <c r="AQ52" s="138"/>
      <c r="AR52" s="142"/>
      <c r="AT52" s="203"/>
    </row>
    <row r="53">
      <c r="A53" s="214" t="s">
        <v>193</v>
      </c>
      <c r="B53" s="214" t="s">
        <v>194</v>
      </c>
      <c r="C53" s="214" t="s">
        <v>195</v>
      </c>
      <c r="D53" s="214" t="s">
        <v>196</v>
      </c>
      <c r="E53" s="214" t="s">
        <v>197</v>
      </c>
      <c r="F53" s="214" t="s">
        <v>198</v>
      </c>
      <c r="G53" s="214" t="s">
        <v>199</v>
      </c>
      <c r="H53" s="214" t="s">
        <v>200</v>
      </c>
      <c r="I53" s="215"/>
      <c r="J53" s="214" t="s">
        <v>421</v>
      </c>
      <c r="K53" s="214" t="s">
        <v>202</v>
      </c>
      <c r="AG53" s="164"/>
      <c r="AH53" s="164"/>
      <c r="AI53" s="38"/>
      <c r="AJ53" s="38"/>
      <c r="AK53" s="38"/>
      <c r="AL53" s="38"/>
      <c r="AM53" s="168"/>
      <c r="AN53" s="202"/>
      <c r="AO53" s="202"/>
      <c r="AP53" s="216"/>
      <c r="AQ53" s="202"/>
      <c r="AR53" s="168"/>
      <c r="AS53" s="148"/>
      <c r="AT53" s="203"/>
    </row>
    <row r="54">
      <c r="A54" s="217" t="s">
        <v>203</v>
      </c>
      <c r="B54" s="218" t="s">
        <v>204</v>
      </c>
      <c r="C54" s="219">
        <f>$H$139</f>
        <v>0.003921602657</v>
      </c>
      <c r="D54" s="219" t="str">
        <f>$H$137</f>
        <v>#N/A</v>
      </c>
      <c r="E54" s="220">
        <f>$H$134</f>
        <v>0.0013</v>
      </c>
      <c r="F54" s="219">
        <f>H132</f>
        <v>0.0007120768229</v>
      </c>
      <c r="G54" s="219" t="str">
        <f t="shared" ref="G54:G58" si="4">IF(K54,max(C54:F54),
max(C54:D54)+max(E54:F54))</f>
        <v>#N/A</v>
      </c>
      <c r="H54" s="221" t="str">
        <f t="shared" ref="H54:H70" si="5">LET(maxtime, MAX(C54:F54),
 IFS(maxtime=0, "", C54=maxtime, "HBM", D54=maxtime, "Compute", E54=maxtime, "ICI Lt", F54=maxtime, "ICI BW"))</f>
        <v>#N/A</v>
      </c>
      <c r="I54" s="222"/>
      <c r="J54" s="223" t="str">
        <f t="shared" ref="J54:J60" si="6">G54/$G$71</f>
        <v>#N/A</v>
      </c>
      <c r="K54" s="224" t="b">
        <v>0</v>
      </c>
      <c r="P54" s="225"/>
      <c r="AG54" s="38"/>
      <c r="AH54" s="38"/>
      <c r="AI54" s="164"/>
      <c r="AJ54" s="38"/>
      <c r="AK54" s="38"/>
      <c r="AL54" s="38"/>
      <c r="AM54" s="168"/>
      <c r="AN54" s="138"/>
      <c r="AO54" s="138"/>
      <c r="AP54" s="138"/>
      <c r="AQ54" s="138"/>
      <c r="AR54" s="168"/>
      <c r="AT54" s="203"/>
    </row>
    <row r="55">
      <c r="A55" s="217" t="s">
        <v>203</v>
      </c>
      <c r="B55" s="218" t="s">
        <v>205</v>
      </c>
      <c r="C55" s="219">
        <f>$H$166</f>
        <v>0.01408022231</v>
      </c>
      <c r="D55" s="219" t="str">
        <f>$H$164</f>
        <v>#N/A</v>
      </c>
      <c r="E55" s="221"/>
      <c r="F55" s="219">
        <f>H161</f>
        <v>0</v>
      </c>
      <c r="G55" s="219" t="str">
        <f t="shared" si="4"/>
        <v>#N/A</v>
      </c>
      <c r="H55" s="221" t="str">
        <f t="shared" si="5"/>
        <v>#N/A</v>
      </c>
      <c r="I55" s="222"/>
      <c r="J55" s="223" t="str">
        <f t="shared" si="6"/>
        <v>#N/A</v>
      </c>
      <c r="K55" s="224" t="b">
        <v>1</v>
      </c>
      <c r="P55" s="147"/>
      <c r="AG55" s="38"/>
      <c r="AH55" s="38"/>
      <c r="AI55" s="38"/>
      <c r="AJ55" s="38"/>
      <c r="AK55" s="38"/>
      <c r="AL55" s="38"/>
      <c r="AM55" s="168"/>
      <c r="AN55" s="168"/>
      <c r="AO55" s="202"/>
      <c r="AP55" s="142"/>
      <c r="AQ55" s="168"/>
      <c r="AR55" s="168"/>
      <c r="AT55" s="203"/>
    </row>
    <row r="56">
      <c r="A56" s="217" t="s">
        <v>203</v>
      </c>
      <c r="B56" s="218" t="s">
        <v>206</v>
      </c>
      <c r="C56" s="219">
        <f>$H$185</f>
        <v>0.008677588859</v>
      </c>
      <c r="D56" s="219" t="str">
        <f>$H$183</f>
        <v>#N/A</v>
      </c>
      <c r="E56" s="221"/>
      <c r="F56" s="219"/>
      <c r="G56" s="219" t="str">
        <f t="shared" si="4"/>
        <v>#N/A</v>
      </c>
      <c r="H56" s="221" t="str">
        <f t="shared" si="5"/>
        <v>#N/A</v>
      </c>
      <c r="I56" s="222"/>
      <c r="J56" s="223" t="str">
        <f t="shared" si="6"/>
        <v>#N/A</v>
      </c>
      <c r="K56" s="224"/>
      <c r="P56" s="147"/>
      <c r="AG56" s="38"/>
      <c r="AH56" s="38"/>
      <c r="AI56" s="38"/>
      <c r="AJ56" s="38"/>
      <c r="AK56" s="38"/>
      <c r="AL56" s="38"/>
      <c r="AM56" s="168"/>
      <c r="AN56" s="138"/>
      <c r="AO56" s="138"/>
      <c r="AP56" s="138"/>
      <c r="AQ56" s="138"/>
      <c r="AR56" s="168"/>
      <c r="AT56" s="203"/>
    </row>
    <row r="57">
      <c r="A57" s="217" t="s">
        <v>203</v>
      </c>
      <c r="B57" s="218" t="s">
        <v>207</v>
      </c>
      <c r="C57" s="219">
        <f>$H$204</f>
        <v>0.001653122397</v>
      </c>
      <c r="D57" s="219" t="str">
        <f>$H$202</f>
        <v>#N/A</v>
      </c>
      <c r="E57" s="221"/>
      <c r="F57" s="219"/>
      <c r="G57" s="219" t="str">
        <f t="shared" si="4"/>
        <v>#N/A</v>
      </c>
      <c r="H57" s="221" t="str">
        <f t="shared" si="5"/>
        <v>#N/A</v>
      </c>
      <c r="I57" s="222"/>
      <c r="J57" s="223" t="str">
        <f t="shared" si="6"/>
        <v>#N/A</v>
      </c>
      <c r="K57" s="224"/>
      <c r="P57" s="147"/>
      <c r="AM57" s="142"/>
      <c r="AO57" s="142"/>
      <c r="AP57" s="142"/>
      <c r="AQ57" s="142"/>
      <c r="AR57" s="168"/>
      <c r="AS57" s="148"/>
      <c r="AT57" s="203"/>
    </row>
    <row r="58">
      <c r="A58" s="217" t="s">
        <v>203</v>
      </c>
      <c r="B58" s="218" t="s">
        <v>208</v>
      </c>
      <c r="C58" s="219"/>
      <c r="D58" s="219"/>
      <c r="E58" s="221"/>
      <c r="F58" s="219">
        <f>$H$234</f>
        <v>0</v>
      </c>
      <c r="G58" s="219">
        <f t="shared" si="4"/>
        <v>0</v>
      </c>
      <c r="H58" s="221" t="str">
        <f t="shared" si="5"/>
        <v/>
      </c>
      <c r="I58" s="222"/>
      <c r="J58" s="223" t="str">
        <f t="shared" si="6"/>
        <v>#N/A</v>
      </c>
      <c r="K58" s="224"/>
      <c r="P58" s="147"/>
      <c r="R58" s="226"/>
      <c r="S58" s="226"/>
      <c r="T58" s="226"/>
      <c r="U58" s="226"/>
      <c r="V58" s="226"/>
      <c r="W58" s="38"/>
      <c r="AM58" s="142"/>
      <c r="AO58" s="138"/>
      <c r="AP58" s="138"/>
      <c r="AQ58" s="138"/>
      <c r="AR58" s="168"/>
      <c r="AT58" s="203"/>
    </row>
    <row r="59">
      <c r="A59" s="217" t="s">
        <v>203</v>
      </c>
      <c r="B59" s="227" t="s">
        <v>209</v>
      </c>
      <c r="C59" s="219">
        <f t="shared" ref="C59:D59" si="7">SUM(C61:C63)</f>
        <v>0.2276198308</v>
      </c>
      <c r="D59" s="219" t="str">
        <f t="shared" si="7"/>
        <v>#N/A</v>
      </c>
      <c r="E59" s="221"/>
      <c r="F59" s="219"/>
      <c r="G59" s="219" t="str">
        <f>IF(PARAMS("flash_attn"),MAX(C59:F59),0)</f>
        <v>#N/A</v>
      </c>
      <c r="H59" s="221" t="str">
        <f t="shared" si="5"/>
        <v>#N/A</v>
      </c>
      <c r="I59" s="222"/>
      <c r="J59" s="223" t="str">
        <f t="shared" si="6"/>
        <v>#N/A</v>
      </c>
      <c r="K59" s="224"/>
      <c r="P59" s="147"/>
      <c r="R59" s="226"/>
      <c r="S59" s="226"/>
      <c r="T59" s="226"/>
      <c r="U59" s="226"/>
      <c r="V59" s="226"/>
      <c r="W59" s="38"/>
      <c r="AM59" s="142"/>
      <c r="AO59" s="138"/>
      <c r="AP59" s="138"/>
      <c r="AQ59" s="138"/>
      <c r="AR59" s="168"/>
      <c r="AT59" s="203"/>
    </row>
    <row r="60">
      <c r="A60" s="217" t="s">
        <v>203</v>
      </c>
      <c r="B60" s="227" t="s">
        <v>210</v>
      </c>
      <c r="C60" s="219"/>
      <c r="D60" s="219"/>
      <c r="E60" s="221"/>
      <c r="F60" s="219"/>
      <c r="G60" s="219">
        <f>IF(PARAMS("flash_attn"),0,SUM(G61:G63))</f>
        <v>0</v>
      </c>
      <c r="H60" s="221" t="str">
        <f t="shared" si="5"/>
        <v/>
      </c>
      <c r="I60" s="222"/>
      <c r="J60" s="223" t="str">
        <f t="shared" si="6"/>
        <v>#N/A</v>
      </c>
      <c r="K60" s="224"/>
      <c r="P60" s="147"/>
      <c r="R60" s="226"/>
      <c r="S60" s="226"/>
      <c r="T60" s="226"/>
      <c r="U60" s="226"/>
      <c r="V60" s="226"/>
      <c r="W60" s="38"/>
      <c r="AM60" s="142"/>
      <c r="AO60" s="138"/>
      <c r="AP60" s="138"/>
      <c r="AQ60" s="138"/>
      <c r="AR60" s="168"/>
      <c r="AT60" s="203"/>
    </row>
    <row r="61">
      <c r="A61" s="217" t="s">
        <v>203</v>
      </c>
      <c r="B61" s="218" t="s">
        <v>863</v>
      </c>
      <c r="C61" s="219">
        <f>$H$253</f>
        <v>0.1975820232</v>
      </c>
      <c r="D61" s="219" t="str">
        <f>$H$251</f>
        <v>#N/A</v>
      </c>
      <c r="E61" s="221"/>
      <c r="F61" s="219"/>
      <c r="G61" s="219" t="str">
        <f t="shared" ref="G61:G63" si="8">max(C61:F61)</f>
        <v>#N/A</v>
      </c>
      <c r="H61" s="221" t="str">
        <f t="shared" si="5"/>
        <v>#N/A</v>
      </c>
      <c r="I61" s="222"/>
      <c r="J61" s="223"/>
      <c r="K61" s="224"/>
      <c r="P61" s="147"/>
      <c r="R61" s="226"/>
      <c r="S61" s="226"/>
      <c r="T61" s="226"/>
      <c r="U61" s="226"/>
      <c r="V61" s="226"/>
      <c r="W61" s="38"/>
      <c r="AM61" s="142"/>
      <c r="AO61" s="138"/>
      <c r="AP61" s="138"/>
      <c r="AQ61" s="138"/>
      <c r="AR61" s="168"/>
      <c r="AT61" s="203"/>
    </row>
    <row r="62">
      <c r="A62" s="217" t="s">
        <v>203</v>
      </c>
      <c r="B62" s="218" t="s">
        <v>864</v>
      </c>
      <c r="C62" s="219">
        <f>$H$272</f>
        <v>0.0246977529</v>
      </c>
      <c r="D62" s="219" t="str">
        <f>$H$270</f>
        <v>#N/A</v>
      </c>
      <c r="E62" s="221"/>
      <c r="F62" s="219"/>
      <c r="G62" s="219" t="str">
        <f t="shared" si="8"/>
        <v>#N/A</v>
      </c>
      <c r="H62" s="221" t="str">
        <f t="shared" si="5"/>
        <v>#N/A</v>
      </c>
      <c r="I62" s="222"/>
      <c r="J62" s="223"/>
      <c r="K62" s="224"/>
      <c r="P62" s="147"/>
      <c r="R62" s="228"/>
      <c r="S62" s="228"/>
      <c r="T62" s="228"/>
      <c r="U62" s="228"/>
      <c r="V62" s="228"/>
      <c r="W62" s="38"/>
      <c r="AM62" s="142"/>
      <c r="AN62" s="138"/>
      <c r="AO62" s="142"/>
      <c r="AP62" s="142"/>
      <c r="AQ62" s="138"/>
      <c r="AR62" s="168"/>
      <c r="AT62" s="203"/>
    </row>
    <row r="63">
      <c r="A63" s="217" t="s">
        <v>203</v>
      </c>
      <c r="B63" s="218" t="s">
        <v>865</v>
      </c>
      <c r="C63" s="219">
        <f>$H$291</f>
        <v>0.005340054682</v>
      </c>
      <c r="D63" s="219" t="str">
        <f>$H$289</f>
        <v>#N/A</v>
      </c>
      <c r="E63" s="221"/>
      <c r="F63" s="219"/>
      <c r="G63" s="219" t="str">
        <f t="shared" si="8"/>
        <v>#N/A</v>
      </c>
      <c r="H63" s="221" t="str">
        <f t="shared" si="5"/>
        <v>#N/A</v>
      </c>
      <c r="I63" s="222"/>
      <c r="J63" s="223"/>
      <c r="K63" s="224"/>
      <c r="P63" s="147"/>
      <c r="R63" s="228"/>
      <c r="S63" s="228"/>
      <c r="T63" s="228"/>
      <c r="U63" s="228"/>
      <c r="V63" s="228"/>
      <c r="W63" s="38"/>
      <c r="AM63" s="142"/>
      <c r="AN63" s="138"/>
      <c r="AO63" s="138"/>
      <c r="AP63" s="138"/>
      <c r="AQ63" s="138"/>
      <c r="AR63" s="168"/>
      <c r="AT63" s="203"/>
    </row>
    <row r="64">
      <c r="A64" s="217" t="s">
        <v>203</v>
      </c>
      <c r="B64" s="218" t="s">
        <v>214</v>
      </c>
      <c r="C64" s="219">
        <f>H310</f>
        <v>0.006675068353</v>
      </c>
      <c r="D64" s="219" t="str">
        <f>H308</f>
        <v>#N/A</v>
      </c>
      <c r="E64" s="221"/>
      <c r="F64" s="219"/>
      <c r="G64" s="219" t="str">
        <f t="shared" ref="G64:G70" si="9">IF(K64,max(C64:F64),
max(C64:D64)+max(E64:F64))</f>
        <v>#N/A</v>
      </c>
      <c r="H64" s="221" t="str">
        <f t="shared" si="5"/>
        <v>#N/A</v>
      </c>
      <c r="I64" s="222"/>
      <c r="J64" s="223" t="str">
        <f t="shared" ref="J64:J71" si="10">G64/$G$71</f>
        <v>#N/A</v>
      </c>
      <c r="K64" s="224" t="b">
        <v>1</v>
      </c>
      <c r="P64" s="147"/>
      <c r="R64" s="228"/>
      <c r="S64" s="228"/>
      <c r="T64" s="228"/>
      <c r="U64" s="228"/>
      <c r="V64" s="228"/>
      <c r="W64" s="229"/>
      <c r="AK64" s="203"/>
      <c r="AM64" s="142"/>
      <c r="AN64" s="138"/>
      <c r="AO64" s="138"/>
      <c r="AP64" s="138"/>
      <c r="AQ64" s="138"/>
      <c r="AR64" s="168"/>
      <c r="AT64" s="203"/>
    </row>
    <row r="65">
      <c r="A65" s="217" t="s">
        <v>203</v>
      </c>
      <c r="B65" s="227" t="s">
        <v>215</v>
      </c>
      <c r="C65" s="219"/>
      <c r="D65" s="219"/>
      <c r="E65" s="221"/>
      <c r="F65" s="219">
        <f>$G$325</f>
        <v>0</v>
      </c>
      <c r="G65" s="219">
        <f t="shared" si="9"/>
        <v>0</v>
      </c>
      <c r="H65" s="221" t="str">
        <f t="shared" si="5"/>
        <v/>
      </c>
      <c r="I65" s="222"/>
      <c r="J65" s="223" t="str">
        <f t="shared" si="10"/>
        <v>#N/A</v>
      </c>
      <c r="K65" s="224"/>
      <c r="P65" s="147"/>
      <c r="R65" s="228"/>
      <c r="S65" s="228"/>
      <c r="T65" s="228"/>
      <c r="U65" s="230"/>
      <c r="V65" s="230"/>
      <c r="W65" s="38"/>
      <c r="AK65" s="231"/>
      <c r="AL65" s="232"/>
      <c r="AM65" s="168"/>
      <c r="AN65" s="138"/>
      <c r="AO65" s="138"/>
      <c r="AP65" s="138"/>
      <c r="AQ65" s="138"/>
      <c r="AR65" s="168"/>
      <c r="AT65" s="203"/>
    </row>
    <row r="66">
      <c r="A66" s="217" t="s">
        <v>203</v>
      </c>
      <c r="B66" s="218" t="s">
        <v>216</v>
      </c>
      <c r="C66" s="219">
        <f>H352</f>
        <v>0.03863195809</v>
      </c>
      <c r="D66" s="219" t="str">
        <f>H350</f>
        <v>#N/A</v>
      </c>
      <c r="E66" s="221"/>
      <c r="F66" s="219">
        <f>$H$347</f>
        <v>0</v>
      </c>
      <c r="G66" s="219" t="str">
        <f t="shared" si="9"/>
        <v>#N/A</v>
      </c>
      <c r="H66" s="221" t="str">
        <f t="shared" si="5"/>
        <v>#N/A</v>
      </c>
      <c r="I66" s="222"/>
      <c r="J66" s="223" t="str">
        <f t="shared" si="10"/>
        <v>#N/A</v>
      </c>
      <c r="K66" s="224" t="b">
        <v>1</v>
      </c>
      <c r="P66" s="147"/>
      <c r="R66" s="228"/>
      <c r="S66" s="228"/>
      <c r="T66" s="228"/>
      <c r="U66" s="230"/>
      <c r="V66" s="230"/>
      <c r="W66" s="38"/>
      <c r="AK66" s="231"/>
      <c r="AL66" s="232"/>
      <c r="AM66" s="168"/>
      <c r="AN66" s="138"/>
      <c r="AO66" s="138"/>
      <c r="AP66" s="138"/>
      <c r="AQ66" s="138"/>
      <c r="AR66" s="168"/>
      <c r="AT66" s="203"/>
    </row>
    <row r="67">
      <c r="A67" s="217" t="s">
        <v>217</v>
      </c>
      <c r="B67" s="233" t="s">
        <v>218</v>
      </c>
      <c r="C67" s="219"/>
      <c r="D67" s="219"/>
      <c r="E67" s="220">
        <f>$H$403</f>
        <v>0.0039</v>
      </c>
      <c r="F67" s="219">
        <f>$H$401</f>
        <v>0.05126953125</v>
      </c>
      <c r="G67" s="219">
        <f t="shared" si="9"/>
        <v>0.05126953125</v>
      </c>
      <c r="H67" s="221" t="str">
        <f t="shared" si="5"/>
        <v>ICI BW</v>
      </c>
      <c r="I67" s="222"/>
      <c r="J67" s="223" t="str">
        <f t="shared" si="10"/>
        <v>#N/A</v>
      </c>
      <c r="K67" s="224"/>
      <c r="P67" s="147"/>
      <c r="R67" s="38"/>
      <c r="S67" s="38"/>
      <c r="T67" s="38"/>
      <c r="U67" s="38"/>
      <c r="V67" s="38"/>
      <c r="W67" s="38"/>
      <c r="AM67" s="142"/>
      <c r="AN67" s="138"/>
      <c r="AO67" s="142"/>
      <c r="AP67" s="142"/>
      <c r="AQ67" s="194"/>
      <c r="AR67" s="142"/>
    </row>
    <row r="68">
      <c r="A68" s="217" t="s">
        <v>217</v>
      </c>
      <c r="B68" s="233" t="s">
        <v>219</v>
      </c>
      <c r="C68" s="219">
        <f>$H$451</f>
        <v>0.09478597061</v>
      </c>
      <c r="D68" s="219" t="str">
        <f>$H$449</f>
        <v>#N/A</v>
      </c>
      <c r="E68" s="221"/>
      <c r="F68" s="219">
        <f>$H$441</f>
        <v>0.01953125</v>
      </c>
      <c r="G68" s="219" t="str">
        <f t="shared" si="9"/>
        <v>#N/A</v>
      </c>
      <c r="H68" s="221" t="str">
        <f t="shared" si="5"/>
        <v>#N/A</v>
      </c>
      <c r="I68" s="222"/>
      <c r="J68" s="223" t="str">
        <f t="shared" si="10"/>
        <v>#N/A</v>
      </c>
      <c r="K68" s="224" t="b">
        <v>1</v>
      </c>
      <c r="P68" s="147"/>
      <c r="R68" s="38"/>
      <c r="S68" s="38"/>
      <c r="T68" s="38"/>
      <c r="U68" s="38"/>
      <c r="V68" s="38"/>
      <c r="W68" s="234"/>
      <c r="AM68" s="142"/>
      <c r="AN68" s="138"/>
      <c r="AO68" s="138"/>
      <c r="AP68" s="138"/>
      <c r="AQ68" s="138"/>
      <c r="AR68" s="142"/>
      <c r="AT68" s="149"/>
    </row>
    <row r="69">
      <c r="A69" s="217" t="s">
        <v>217</v>
      </c>
      <c r="B69" s="233" t="s">
        <v>220</v>
      </c>
      <c r="C69" s="219">
        <f>$H$487</f>
        <v>0.07609577922</v>
      </c>
      <c r="D69" s="219" t="str">
        <f>$H$485</f>
        <v>#N/A</v>
      </c>
      <c r="E69" s="221"/>
      <c r="F69" s="219">
        <f>$H$476</f>
        <v>0</v>
      </c>
      <c r="G69" s="219" t="str">
        <f t="shared" si="9"/>
        <v>#N/A</v>
      </c>
      <c r="H69" s="221" t="str">
        <f t="shared" si="5"/>
        <v>#N/A</v>
      </c>
      <c r="I69" s="222"/>
      <c r="J69" s="223" t="str">
        <f t="shared" si="10"/>
        <v>#N/A</v>
      </c>
      <c r="K69" s="224" t="b">
        <v>1</v>
      </c>
      <c r="P69" s="147"/>
      <c r="R69" s="38"/>
      <c r="S69" s="38"/>
      <c r="T69" s="38"/>
      <c r="U69" s="38"/>
      <c r="V69" s="38"/>
      <c r="W69" s="234"/>
      <c r="AM69" s="142"/>
      <c r="AN69" s="138"/>
      <c r="AO69" s="138"/>
      <c r="AP69" s="142"/>
      <c r="AQ69" s="142"/>
      <c r="AR69" s="142"/>
    </row>
    <row r="70">
      <c r="A70" s="217" t="s">
        <v>217</v>
      </c>
      <c r="B70" s="233" t="s">
        <v>221</v>
      </c>
      <c r="C70" s="219"/>
      <c r="D70" s="219"/>
      <c r="E70" s="220">
        <f>$H$539</f>
        <v>0.0039</v>
      </c>
      <c r="F70" s="219">
        <f>$H$537</f>
        <v>0.09969075521</v>
      </c>
      <c r="G70" s="219">
        <f t="shared" si="9"/>
        <v>0.09969075521</v>
      </c>
      <c r="H70" s="221" t="str">
        <f t="shared" si="5"/>
        <v>ICI BW</v>
      </c>
      <c r="I70" s="222"/>
      <c r="J70" s="223" t="str">
        <f t="shared" si="10"/>
        <v>#N/A</v>
      </c>
      <c r="K70" s="224"/>
      <c r="P70" s="147"/>
      <c r="AM70" s="142"/>
      <c r="AN70" s="138"/>
      <c r="AO70" s="138"/>
      <c r="AP70" s="138"/>
      <c r="AQ70" s="138"/>
      <c r="AR70" s="142"/>
      <c r="AT70" s="203"/>
    </row>
    <row r="71">
      <c r="A71" s="235"/>
      <c r="B71" s="236"/>
      <c r="C71" s="236"/>
      <c r="D71" s="236"/>
      <c r="E71" s="235" t="s">
        <v>222</v>
      </c>
      <c r="F71" s="237" t="s">
        <v>59</v>
      </c>
      <c r="G71" s="236" t="str">
        <f>SUM(G54:G60,G64:G70)</f>
        <v>#N/A</v>
      </c>
      <c r="H71" s="236"/>
      <c r="I71" s="239"/>
      <c r="J71" s="240" t="str">
        <f t="shared" si="10"/>
        <v>#N/A</v>
      </c>
      <c r="K71" s="222"/>
      <c r="P71" s="147"/>
      <c r="AG71" s="164"/>
      <c r="AH71" s="164"/>
      <c r="AI71" s="38"/>
      <c r="AJ71" s="38"/>
      <c r="AK71" s="38"/>
      <c r="AL71" s="38"/>
      <c r="AM71" s="168"/>
      <c r="AN71" s="202"/>
      <c r="AO71" s="202"/>
      <c r="AP71" s="216"/>
      <c r="AQ71" s="202"/>
      <c r="AR71" s="168"/>
      <c r="AT71" s="203"/>
    </row>
    <row r="72">
      <c r="A72" s="241"/>
      <c r="B72" s="236"/>
      <c r="C72" s="236"/>
      <c r="D72" s="236"/>
      <c r="E72" s="241"/>
      <c r="F72" s="237" t="s">
        <v>223</v>
      </c>
      <c r="G72" s="889" t="str">
        <f>SUM(G54:G60,G64:G66)+MAX(G67:G68)+MAX(G69:G70)</f>
        <v>#N/A</v>
      </c>
      <c r="H72" s="236"/>
      <c r="I72" s="239"/>
      <c r="J72" s="240"/>
      <c r="K72" s="222"/>
      <c r="P72" s="147"/>
      <c r="AG72" s="164"/>
      <c r="AH72" s="164"/>
      <c r="AI72" s="38"/>
      <c r="AJ72" s="38"/>
      <c r="AK72" s="38"/>
      <c r="AL72" s="38"/>
      <c r="AM72" s="168"/>
      <c r="AN72" s="202"/>
      <c r="AO72" s="202"/>
      <c r="AP72" s="216"/>
      <c r="AQ72" s="202"/>
      <c r="AR72" s="168"/>
      <c r="AT72" s="203"/>
    </row>
    <row r="73">
      <c r="A73" s="243" t="s">
        <v>224</v>
      </c>
      <c r="B73" s="244"/>
      <c r="C73" s="244"/>
      <c r="D73" s="244"/>
      <c r="E73" s="243" t="s">
        <v>225</v>
      </c>
      <c r="F73" s="245" t="s">
        <v>59</v>
      </c>
      <c r="G73" s="890" t="str">
        <f>IF(F73=F71,G71,G72)</f>
        <v>#N/A</v>
      </c>
      <c r="H73" s="244"/>
      <c r="I73" s="247"/>
      <c r="J73" s="247"/>
      <c r="K73" s="247"/>
      <c r="P73" s="147"/>
      <c r="AG73" s="38"/>
      <c r="AH73" s="38"/>
      <c r="AI73" s="38"/>
      <c r="AJ73" s="38"/>
      <c r="AK73" s="38"/>
      <c r="AL73" s="38"/>
      <c r="AM73" s="168"/>
      <c r="AN73" s="168"/>
      <c r="AO73" s="202"/>
      <c r="AP73" s="142"/>
      <c r="AQ73" s="168"/>
      <c r="AR73" s="168"/>
      <c r="AT73" s="203"/>
    </row>
    <row r="74" ht="15.0" customHeight="1">
      <c r="P74" s="147"/>
      <c r="AG74" s="38"/>
      <c r="AH74" s="38"/>
      <c r="AI74" s="38"/>
      <c r="AJ74" s="38"/>
      <c r="AK74" s="38"/>
      <c r="AL74" s="38"/>
      <c r="AM74" s="168"/>
      <c r="AN74" s="168"/>
      <c r="AO74" s="202"/>
      <c r="AP74" s="142"/>
      <c r="AQ74" s="168"/>
      <c r="AR74" s="168"/>
      <c r="AT74" s="203"/>
    </row>
    <row r="75">
      <c r="P75" s="147"/>
      <c r="AG75" s="38"/>
      <c r="AH75" s="38"/>
      <c r="AI75" s="38"/>
      <c r="AJ75" s="38"/>
      <c r="AK75" s="38"/>
      <c r="AL75" s="38"/>
      <c r="AM75" s="168"/>
      <c r="AN75" s="168"/>
      <c r="AO75" s="202"/>
      <c r="AP75" s="142"/>
      <c r="AQ75" s="168"/>
      <c r="AR75" s="168"/>
      <c r="AT75" s="203"/>
    </row>
    <row r="76">
      <c r="A76" s="248" t="s">
        <v>226</v>
      </c>
      <c r="E76" s="204" t="s">
        <v>227</v>
      </c>
      <c r="P76" s="147"/>
      <c r="AG76" s="38"/>
      <c r="AH76" s="38"/>
      <c r="AI76" s="38"/>
      <c r="AJ76" s="38"/>
      <c r="AK76" s="38"/>
      <c r="AL76" s="38"/>
      <c r="AM76" s="168"/>
      <c r="AN76" s="138"/>
      <c r="AO76" s="138"/>
      <c r="AP76" s="138"/>
      <c r="AQ76" s="138"/>
      <c r="AR76" s="168"/>
      <c r="AT76" s="203"/>
    </row>
    <row r="77">
      <c r="A77" s="106" t="s">
        <v>228</v>
      </c>
      <c r="B77" s="106" t="s">
        <v>118</v>
      </c>
      <c r="C77" s="106" t="s">
        <v>121</v>
      </c>
      <c r="E77" s="249" t="s">
        <v>229</v>
      </c>
      <c r="F77" s="250" t="s">
        <v>230</v>
      </c>
      <c r="G77" s="251"/>
      <c r="H77" s="252"/>
      <c r="I77" s="250" t="s">
        <v>231</v>
      </c>
      <c r="J77" s="251"/>
      <c r="K77" s="251"/>
      <c r="L77" s="251"/>
      <c r="M77" s="251"/>
      <c r="N77" s="252"/>
      <c r="O77" s="253" t="s">
        <v>232</v>
      </c>
      <c r="P77" s="254" t="s">
        <v>233</v>
      </c>
      <c r="Q77" s="255" t="s">
        <v>234</v>
      </c>
      <c r="AM77" s="142"/>
      <c r="AO77" s="142"/>
      <c r="AP77" s="142"/>
      <c r="AQ77" s="142"/>
      <c r="AR77" s="168"/>
      <c r="AT77" s="203"/>
    </row>
    <row r="78">
      <c r="A78" s="108" t="s">
        <v>235</v>
      </c>
      <c r="B78" s="256">
        <f>SUM(P87,P145,P172,P191,P297,P331) * PARAMS("L") / 1024</f>
        <v>10.62957764</v>
      </c>
      <c r="C78" s="257"/>
      <c r="D78" s="38"/>
      <c r="E78" s="258" t="s">
        <v>236</v>
      </c>
      <c r="F78" s="259" t="s">
        <v>237</v>
      </c>
      <c r="G78" s="260"/>
      <c r="H78" s="261" t="s">
        <v>238</v>
      </c>
      <c r="I78" s="261" t="s">
        <v>239</v>
      </c>
      <c r="J78" s="261"/>
      <c r="K78" s="262" t="s">
        <v>40</v>
      </c>
      <c r="L78" s="262" t="s">
        <v>38</v>
      </c>
      <c r="M78" s="261" t="s">
        <v>125</v>
      </c>
      <c r="N78" s="261" t="s">
        <v>240</v>
      </c>
      <c r="O78" s="263" t="s">
        <v>63</v>
      </c>
      <c r="P78" s="264"/>
      <c r="Q78" s="262"/>
      <c r="AM78" s="142"/>
      <c r="AO78" s="138"/>
      <c r="AP78" s="138"/>
      <c r="AQ78" s="138"/>
      <c r="AR78" s="168"/>
      <c r="AT78" s="203"/>
    </row>
    <row r="79">
      <c r="A79" s="108" t="s">
        <v>241</v>
      </c>
      <c r="B79" s="265">
        <f>SUM($P$360,$P$457) * PARAMS("L") / 1024</f>
        <v>113.421875</v>
      </c>
      <c r="C79" s="172"/>
      <c r="D79" s="38"/>
      <c r="E79" s="266"/>
      <c r="F79" s="267"/>
      <c r="G79" s="268"/>
      <c r="H79" s="269" t="s">
        <v>242</v>
      </c>
      <c r="I79" s="270" t="s">
        <v>239</v>
      </c>
      <c r="J79" s="271"/>
      <c r="K79" s="270">
        <f t="shared" ref="K79:M79" si="11">PARAMS(K78)</f>
        <v>2048</v>
      </c>
      <c r="L79" s="270">
        <f t="shared" si="11"/>
        <v>1</v>
      </c>
      <c r="M79" s="270">
        <f t="shared" si="11"/>
        <v>7168</v>
      </c>
      <c r="N79" s="270" t="s">
        <v>240</v>
      </c>
      <c r="O79" s="272"/>
      <c r="P79" s="273">
        <f>SIZEOF_IN_MIB(J79:M79, $O78)</f>
        <v>14</v>
      </c>
      <c r="Q79" s="269"/>
      <c r="AM79" s="142"/>
      <c r="AN79" s="138"/>
      <c r="AO79" s="142"/>
      <c r="AP79" s="142"/>
      <c r="AQ79" s="138"/>
      <c r="AR79" s="168"/>
      <c r="AT79" s="203"/>
    </row>
    <row r="80">
      <c r="A80" s="198" t="s">
        <v>243</v>
      </c>
      <c r="B80" s="172"/>
      <c r="C80" s="172"/>
      <c r="D80" s="38"/>
      <c r="E80" s="266"/>
      <c r="F80" s="267"/>
      <c r="G80" s="268"/>
      <c r="H80" s="274" t="s">
        <v>244</v>
      </c>
      <c r="I80" s="274" t="s">
        <v>239</v>
      </c>
      <c r="J80" s="261"/>
      <c r="K80" s="262" t="s">
        <v>32</v>
      </c>
      <c r="L80" s="262"/>
      <c r="M80" s="262" t="s">
        <v>33</v>
      </c>
      <c r="N80" s="274" t="s">
        <v>240</v>
      </c>
      <c r="O80" s="275"/>
      <c r="P80" s="276"/>
      <c r="Q80" s="262"/>
      <c r="AM80" s="142"/>
      <c r="AN80" s="138"/>
      <c r="AO80" s="138"/>
      <c r="AP80" s="138"/>
      <c r="AQ80" s="138"/>
      <c r="AR80" s="168"/>
      <c r="AT80" s="203"/>
    </row>
    <row r="81">
      <c r="A81" s="108" t="s">
        <v>245</v>
      </c>
      <c r="B81" s="265">
        <f>SIZEOF_IN_MIB(PARAMS("B")*PARAMS("S")*PARAMS("L")*(PARAMS("c_kv")+PARAMS("h_rope")), PARAMS("kv_dtype"))/1024</f>
        <v>617.625</v>
      </c>
      <c r="C81" s="172"/>
      <c r="D81" s="38"/>
      <c r="E81" s="277"/>
      <c r="F81" s="278"/>
      <c r="G81" s="279"/>
      <c r="H81" s="269" t="s">
        <v>246</v>
      </c>
      <c r="I81" s="271" t="s">
        <v>239</v>
      </c>
      <c r="J81" s="270"/>
      <c r="K81" s="271">
        <f t="shared" ref="K81:M81" si="12">K79/SHARDING(K80)</f>
        <v>256</v>
      </c>
      <c r="L81" s="271">
        <f t="shared" si="12"/>
        <v>1</v>
      </c>
      <c r="M81" s="271">
        <f t="shared" si="12"/>
        <v>3584</v>
      </c>
      <c r="N81" s="271" t="s">
        <v>240</v>
      </c>
      <c r="O81" s="280"/>
      <c r="P81" s="273">
        <f>SIZEOF_IN_MIB(J81:M81, $O78)</f>
        <v>0.875</v>
      </c>
      <c r="Q81" s="269"/>
      <c r="AG81" s="2"/>
      <c r="AK81" s="203"/>
      <c r="AM81" s="142"/>
      <c r="AN81" s="138"/>
      <c r="AO81" s="138"/>
      <c r="AP81" s="138"/>
      <c r="AQ81" s="138"/>
      <c r="AR81" s="168"/>
      <c r="AT81" s="203"/>
    </row>
    <row r="82">
      <c r="A82" s="198" t="s">
        <v>247</v>
      </c>
      <c r="B82" s="281">
        <f>MAX(P87,P106,P137,P164,P183,P202,P251,P270,P289,P305,P366,P416,P506,P525)/1024</f>
        <v>0.01025390625</v>
      </c>
      <c r="C82" s="198"/>
      <c r="D82" s="38"/>
      <c r="E82" s="258" t="s">
        <v>248</v>
      </c>
      <c r="F82" s="282" t="s">
        <v>249</v>
      </c>
      <c r="G82" s="260"/>
      <c r="H82" s="261" t="s">
        <v>238</v>
      </c>
      <c r="I82" s="261" t="s">
        <v>239</v>
      </c>
      <c r="J82" s="261"/>
      <c r="K82" s="262" t="s">
        <v>40</v>
      </c>
      <c r="L82" s="262" t="s">
        <v>38</v>
      </c>
      <c r="M82" s="283" t="s">
        <v>125</v>
      </c>
      <c r="N82" s="261" t="s">
        <v>240</v>
      </c>
      <c r="O82" s="263" t="str">
        <f>EXTRACT_ACTIVATION_DTYPE(PARAMS("attn_proj_dtype"))</f>
        <v>fp8</v>
      </c>
      <c r="P82" s="264"/>
      <c r="Q82" s="263" t="b">
        <v>0</v>
      </c>
      <c r="AG82" s="2"/>
      <c r="AK82" s="231"/>
      <c r="AL82" s="232"/>
      <c r="AM82" s="168"/>
      <c r="AN82" s="138"/>
      <c r="AO82" s="138"/>
      <c r="AP82" s="138"/>
      <c r="AQ82" s="138"/>
      <c r="AR82" s="168"/>
      <c r="AT82" s="203"/>
    </row>
    <row r="83">
      <c r="A83" s="284" t="s">
        <v>250</v>
      </c>
      <c r="B83" s="285">
        <f>SUM(B78:B81)</f>
        <v>741.6764526</v>
      </c>
      <c r="C83" s="284" t="str">
        <f>"&lt;=" &amp; ($H$28 * PARAMS("num_devices")) &amp; " (Capacity)?"</f>
        <v>&lt;=1516.032 (Capacity)?</v>
      </c>
      <c r="D83" s="38"/>
      <c r="E83" s="266"/>
      <c r="F83" s="267"/>
      <c r="G83" s="268"/>
      <c r="H83" s="269" t="s">
        <v>242</v>
      </c>
      <c r="I83" s="270" t="s">
        <v>239</v>
      </c>
      <c r="J83" s="271"/>
      <c r="K83" s="270">
        <f t="shared" ref="K83:M83" si="13">PARAMS(K82)</f>
        <v>2048</v>
      </c>
      <c r="L83" s="270">
        <f t="shared" si="13"/>
        <v>1</v>
      </c>
      <c r="M83" s="270">
        <f t="shared" si="13"/>
        <v>7168</v>
      </c>
      <c r="N83" s="270" t="s">
        <v>240</v>
      </c>
      <c r="O83" s="272"/>
      <c r="P83" s="273">
        <f>SIZEOF_IN_MIB(J83:M83, $O82)</f>
        <v>14</v>
      </c>
      <c r="Q83" s="272"/>
      <c r="AG83" s="2"/>
      <c r="AM83" s="38"/>
      <c r="AR83" s="38"/>
    </row>
    <row r="84">
      <c r="A84" s="172"/>
      <c r="B84" s="172"/>
      <c r="C84" s="172"/>
      <c r="D84" s="87"/>
      <c r="E84" s="266"/>
      <c r="F84" s="267"/>
      <c r="G84" s="268"/>
      <c r="H84" s="274" t="s">
        <v>244</v>
      </c>
      <c r="I84" s="274" t="s">
        <v>239</v>
      </c>
      <c r="J84" s="261"/>
      <c r="K84" s="262" t="s">
        <v>143</v>
      </c>
      <c r="L84" s="262"/>
      <c r="M84" s="274"/>
      <c r="N84" s="274" t="s">
        <v>240</v>
      </c>
      <c r="O84" s="275"/>
      <c r="P84" s="276"/>
      <c r="Q84" s="275"/>
    </row>
    <row r="85">
      <c r="A85" s="108" t="s">
        <v>251</v>
      </c>
      <c r="B85" s="256">
        <f>SUM(P89,P147,P174,P193,P299,P333) * PARAMS("L") / 1024</f>
        <v>10.62957764</v>
      </c>
      <c r="C85" s="257"/>
      <c r="D85" s="87"/>
      <c r="E85" s="266"/>
      <c r="F85" s="278"/>
      <c r="G85" s="279"/>
      <c r="H85" s="269" t="s">
        <v>246</v>
      </c>
      <c r="I85" s="271" t="s">
        <v>239</v>
      </c>
      <c r="J85" s="270"/>
      <c r="K85" s="271">
        <f t="shared" ref="K85:M85" si="14">K83/SHARDING(K84)</f>
        <v>128</v>
      </c>
      <c r="L85" s="271">
        <f t="shared" si="14"/>
        <v>1</v>
      </c>
      <c r="M85" s="271">
        <f t="shared" si="14"/>
        <v>7168</v>
      </c>
      <c r="N85" s="271" t="s">
        <v>240</v>
      </c>
      <c r="O85" s="280"/>
      <c r="P85" s="273">
        <f>SIZEOF_IN_MIB(J85:M85, $O82)</f>
        <v>0.875</v>
      </c>
      <c r="Q85" s="280"/>
      <c r="AG85" s="2"/>
    </row>
    <row r="86">
      <c r="A86" s="108" t="s">
        <v>252</v>
      </c>
      <c r="B86" s="265">
        <f>SUM(P411,P459) * PARAMS("L") / 1024</f>
        <v>20.015625</v>
      </c>
      <c r="C86" s="257"/>
      <c r="D86" s="87"/>
      <c r="E86" s="266"/>
      <c r="F86" s="259" t="s">
        <v>253</v>
      </c>
      <c r="G86" s="260"/>
      <c r="H86" s="274" t="s">
        <v>238</v>
      </c>
      <c r="I86" s="274" t="s">
        <v>239</v>
      </c>
      <c r="J86" s="261"/>
      <c r="K86" s="261"/>
      <c r="L86" s="286" t="s">
        <v>125</v>
      </c>
      <c r="M86" s="262" t="s">
        <v>142</v>
      </c>
      <c r="N86" s="274" t="s">
        <v>240</v>
      </c>
      <c r="O86" s="263" t="str">
        <f>EXTRACT_WEIGHT_DTYPE(PARAMS("attn_proj_dtype"))</f>
        <v>fp8</v>
      </c>
      <c r="P86" s="276"/>
      <c r="Q86" s="263" t="b">
        <v>0</v>
      </c>
      <c r="AP86" s="138"/>
      <c r="AQ86" s="138"/>
      <c r="AT86" s="149"/>
    </row>
    <row r="87">
      <c r="A87" s="198" t="s">
        <v>243</v>
      </c>
      <c r="B87" s="172"/>
      <c r="C87" s="257"/>
      <c r="D87" s="87"/>
      <c r="E87" s="266"/>
      <c r="F87" s="267"/>
      <c r="G87" s="268"/>
      <c r="H87" s="269" t="s">
        <v>242</v>
      </c>
      <c r="I87" s="271" t="s">
        <v>239</v>
      </c>
      <c r="J87" s="270"/>
      <c r="K87" s="270"/>
      <c r="L87" s="271">
        <f t="shared" ref="L87:M87" si="15">PARAMS(L86)</f>
        <v>7168</v>
      </c>
      <c r="M87" s="271">
        <f t="shared" si="15"/>
        <v>1536</v>
      </c>
      <c r="N87" s="271" t="s">
        <v>240</v>
      </c>
      <c r="O87" s="272"/>
      <c r="P87" s="273">
        <f>SIZEOF_IN_MIB(J87:M87, $O86)</f>
        <v>10.5</v>
      </c>
      <c r="Q87" s="272"/>
      <c r="AP87" s="142"/>
    </row>
    <row r="88">
      <c r="A88" s="108" t="s">
        <v>254</v>
      </c>
      <c r="B88" s="265">
        <f>B81/PARAMS("num_devices")</f>
        <v>38.6015625</v>
      </c>
      <c r="C88" s="257"/>
      <c r="D88" s="87"/>
      <c r="E88" s="266"/>
      <c r="F88" s="267"/>
      <c r="G88" s="268"/>
      <c r="H88" s="274" t="s">
        <v>244</v>
      </c>
      <c r="I88" s="274" t="s">
        <v>239</v>
      </c>
      <c r="J88" s="261"/>
      <c r="K88" s="261"/>
      <c r="L88" s="274"/>
      <c r="M88" s="274"/>
      <c r="N88" s="274" t="s">
        <v>240</v>
      </c>
      <c r="O88" s="275"/>
      <c r="P88" s="276"/>
      <c r="Q88" s="275"/>
      <c r="AP88" s="138"/>
      <c r="AQ88" s="138"/>
      <c r="AT88" s="149"/>
    </row>
    <row r="89">
      <c r="A89" s="108" t="s">
        <v>255</v>
      </c>
      <c r="B89" s="265">
        <f>MAX(P89,P109,P139,P166,P185,P204,P253,P272,P291,P307,P368,P418,P508,P527)/1024</f>
        <v>0.01025390625</v>
      </c>
      <c r="C89" s="257"/>
      <c r="D89" s="87"/>
      <c r="E89" s="266"/>
      <c r="F89" s="278"/>
      <c r="G89" s="279"/>
      <c r="H89" s="271" t="s">
        <v>246</v>
      </c>
      <c r="I89" s="271" t="s">
        <v>239</v>
      </c>
      <c r="J89" s="270"/>
      <c r="K89" s="270"/>
      <c r="L89" s="271">
        <f t="shared" ref="L89:M89" si="16">L87/SHARDING(L88)</f>
        <v>7168</v>
      </c>
      <c r="M89" s="271">
        <f t="shared" si="16"/>
        <v>1536</v>
      </c>
      <c r="N89" s="271" t="s">
        <v>240</v>
      </c>
      <c r="O89" s="280"/>
      <c r="P89" s="273">
        <f>SIZEOF_IN_MIB(J89:M89, $O86)</f>
        <v>10.5</v>
      </c>
      <c r="Q89" s="280"/>
    </row>
    <row r="90">
      <c r="A90" s="122" t="s">
        <v>256</v>
      </c>
      <c r="B90" s="287">
        <f>SUM(B85:B88)</f>
        <v>69.24676514</v>
      </c>
      <c r="C90" s="288" t="str">
        <f>"&lt;=" &amp; ($H$28) &amp; " (Capacity)?"</f>
        <v>&lt;=94.752 (Capacity)?</v>
      </c>
      <c r="D90" s="87"/>
      <c r="E90" s="266"/>
      <c r="F90" s="259" t="s">
        <v>257</v>
      </c>
      <c r="G90" s="260"/>
      <c r="H90" s="289" t="s">
        <v>238</v>
      </c>
      <c r="I90" s="289" t="s">
        <v>239</v>
      </c>
      <c r="J90" s="290"/>
      <c r="K90" s="195" t="s">
        <v>40</v>
      </c>
      <c r="L90" s="195" t="s">
        <v>38</v>
      </c>
      <c r="M90" s="195" t="s">
        <v>142</v>
      </c>
      <c r="N90" s="289" t="s">
        <v>240</v>
      </c>
      <c r="O90" s="291" t="s">
        <v>82</v>
      </c>
      <c r="P90" s="292"/>
      <c r="Q90" s="291" t="b">
        <v>0</v>
      </c>
    </row>
    <row r="91">
      <c r="A91" s="87"/>
      <c r="B91" s="87"/>
      <c r="C91" s="87"/>
      <c r="D91" s="87"/>
      <c r="E91" s="266"/>
      <c r="F91" s="267"/>
      <c r="G91" s="268"/>
      <c r="H91" s="195" t="s">
        <v>242</v>
      </c>
      <c r="I91" s="289" t="s">
        <v>239</v>
      </c>
      <c r="J91" s="290"/>
      <c r="K91" s="289">
        <f t="shared" ref="K91:M91" si="17">PARAMS(K90)</f>
        <v>2048</v>
      </c>
      <c r="L91" s="290">
        <f t="shared" si="17"/>
        <v>1</v>
      </c>
      <c r="M91" s="289">
        <f t="shared" si="17"/>
        <v>1536</v>
      </c>
      <c r="N91" s="289" t="s">
        <v>240</v>
      </c>
      <c r="O91" s="266"/>
      <c r="P91" s="292">
        <f>SIZEOF_IN_MIB(K91:M91, $O90)</f>
        <v>6</v>
      </c>
      <c r="Q91" s="266"/>
    </row>
    <row r="92">
      <c r="A92" s="87"/>
      <c r="B92" s="87"/>
      <c r="C92" s="87"/>
      <c r="D92" s="87"/>
      <c r="E92" s="266"/>
      <c r="F92" s="267"/>
      <c r="G92" s="268"/>
      <c r="H92" s="289" t="s">
        <v>244</v>
      </c>
      <c r="I92" s="289" t="s">
        <v>239</v>
      </c>
      <c r="J92" s="290"/>
      <c r="K92" s="195" t="s">
        <v>143</v>
      </c>
      <c r="L92" s="195"/>
      <c r="M92" s="289"/>
      <c r="N92" s="289" t="s">
        <v>240</v>
      </c>
      <c r="O92" s="266"/>
      <c r="P92" s="292"/>
      <c r="Q92" s="266"/>
    </row>
    <row r="93">
      <c r="A93" s="87"/>
      <c r="B93" s="87"/>
      <c r="C93" s="87"/>
      <c r="D93" s="87"/>
      <c r="E93" s="266"/>
      <c r="F93" s="278"/>
      <c r="G93" s="279"/>
      <c r="H93" s="289" t="s">
        <v>246</v>
      </c>
      <c r="I93" s="289" t="s">
        <v>239</v>
      </c>
      <c r="J93" s="290"/>
      <c r="K93" s="289">
        <f t="shared" ref="K93:M93" si="18">K91/SHARDING(K92)</f>
        <v>128</v>
      </c>
      <c r="L93" s="289">
        <f t="shared" si="18"/>
        <v>1</v>
      </c>
      <c r="M93" s="289">
        <f t="shared" si="18"/>
        <v>1536</v>
      </c>
      <c r="N93" s="289" t="s">
        <v>240</v>
      </c>
      <c r="O93" s="277"/>
      <c r="P93" s="292">
        <f>SIZEOF_IN_MIB(K93:M93, $O90)</f>
        <v>0.375</v>
      </c>
      <c r="Q93" s="277"/>
    </row>
    <row r="94">
      <c r="A94" s="87"/>
      <c r="B94" s="87"/>
      <c r="C94" s="87"/>
      <c r="E94" s="266"/>
      <c r="F94" s="296" t="s">
        <v>258</v>
      </c>
      <c r="G94" s="297" t="s">
        <v>259</v>
      </c>
      <c r="H94" s="298" t="s">
        <v>238</v>
      </c>
      <c r="I94" s="290" t="s">
        <v>239</v>
      </c>
      <c r="J94" s="290" t="str">
        <f t="array" ref="J94:M97">J78:M81</f>
        <v/>
      </c>
      <c r="K94" s="195" t="s">
        <v>40</v>
      </c>
      <c r="L94" s="195" t="s">
        <v>38</v>
      </c>
      <c r="M94" s="299" t="s">
        <v>125</v>
      </c>
      <c r="N94" s="290" t="s">
        <v>240</v>
      </c>
      <c r="O94" s="291" t="str">
        <f>O82</f>
        <v>fp8</v>
      </c>
      <c r="P94" s="290"/>
      <c r="Q94" s="291"/>
    </row>
    <row r="95">
      <c r="A95" s="87"/>
      <c r="B95" s="87"/>
      <c r="C95" s="87"/>
      <c r="E95" s="266"/>
      <c r="F95" s="266"/>
      <c r="G95" s="266"/>
      <c r="H95" s="300" t="s">
        <v>242</v>
      </c>
      <c r="I95" s="290" t="s">
        <v>239</v>
      </c>
      <c r="J95" s="289"/>
      <c r="K95" s="290">
        <v>2048.0</v>
      </c>
      <c r="L95" s="290">
        <v>1.0</v>
      </c>
      <c r="M95" s="290">
        <v>7168.0</v>
      </c>
      <c r="N95" s="290" t="s">
        <v>240</v>
      </c>
      <c r="O95" s="266"/>
      <c r="P95" s="301">
        <f>SIZEOF_IN_MIB(J95:M95, O94)</f>
        <v>14</v>
      </c>
      <c r="Q95" s="266"/>
    </row>
    <row r="96">
      <c r="A96" s="87"/>
      <c r="B96" s="87"/>
      <c r="C96" s="87"/>
      <c r="E96" s="266"/>
      <c r="F96" s="266"/>
      <c r="G96" s="266"/>
      <c r="H96" s="300" t="s">
        <v>260</v>
      </c>
      <c r="I96" s="289" t="s">
        <v>239</v>
      </c>
      <c r="J96" s="290"/>
      <c r="K96" s="195" t="s">
        <v>32</v>
      </c>
      <c r="L96" s="195"/>
      <c r="M96" s="195" t="s">
        <v>33</v>
      </c>
      <c r="N96" s="289" t="s">
        <v>240</v>
      </c>
      <c r="O96" s="266"/>
      <c r="P96" s="301"/>
      <c r="Q96" s="266"/>
    </row>
    <row r="97">
      <c r="A97" s="87"/>
      <c r="B97" s="87"/>
      <c r="C97" s="87"/>
      <c r="E97" s="266"/>
      <c r="F97" s="266"/>
      <c r="G97" s="266"/>
      <c r="H97" s="302" t="s">
        <v>261</v>
      </c>
      <c r="I97" s="274" t="s">
        <v>239</v>
      </c>
      <c r="J97" s="261"/>
      <c r="K97" s="274">
        <v>256.0</v>
      </c>
      <c r="L97" s="274">
        <v>1.0</v>
      </c>
      <c r="M97" s="274">
        <v>3584.0</v>
      </c>
      <c r="N97" s="262" t="s">
        <v>240</v>
      </c>
      <c r="O97" s="275"/>
      <c r="P97" s="303">
        <f>SIZEOF_IN_MIB(J97:M97, O94)</f>
        <v>0.875</v>
      </c>
      <c r="Q97" s="275"/>
    </row>
    <row r="98">
      <c r="A98" s="87"/>
      <c r="B98" s="87"/>
      <c r="C98" s="87"/>
      <c r="E98" s="266"/>
      <c r="F98" s="266"/>
      <c r="G98" s="277"/>
      <c r="H98" s="304" t="s">
        <v>262</v>
      </c>
      <c r="I98" s="271" t="s">
        <v>239</v>
      </c>
      <c r="J98" s="270"/>
      <c r="K98" s="269" t="s">
        <v>32</v>
      </c>
      <c r="L98" s="269"/>
      <c r="M98" s="269"/>
      <c r="N98" s="271" t="s">
        <v>240</v>
      </c>
      <c r="O98" s="280"/>
      <c r="P98" s="305"/>
      <c r="Q98" s="280"/>
      <c r="R98" s="38"/>
      <c r="S98" s="38"/>
      <c r="AG98" s="38"/>
      <c r="AH98" s="38"/>
      <c r="AI98" s="38"/>
      <c r="AJ98" s="38"/>
      <c r="AK98" s="38"/>
      <c r="AL98" s="38"/>
      <c r="AM98" s="38"/>
      <c r="AN98" s="38"/>
      <c r="AO98" s="38"/>
      <c r="AP98" s="38"/>
      <c r="AQ98" s="38"/>
      <c r="AR98" s="38"/>
      <c r="AS98" s="38"/>
      <c r="AT98" s="38"/>
    </row>
    <row r="99">
      <c r="A99" s="87"/>
      <c r="B99" s="87"/>
      <c r="C99" s="87"/>
      <c r="E99" s="266"/>
      <c r="F99" s="266"/>
      <c r="G99" s="306" t="s">
        <v>263</v>
      </c>
      <c r="H99" s="307"/>
      <c r="I99" s="308"/>
      <c r="J99" s="308"/>
      <c r="K99" s="308"/>
      <c r="L99" s="309"/>
      <c r="M99" s="309"/>
      <c r="N99" s="309"/>
      <c r="O99" s="308"/>
      <c r="P99" s="310"/>
      <c r="Q99" s="308"/>
      <c r="R99" s="38"/>
      <c r="S99" s="38"/>
      <c r="AG99" s="38"/>
      <c r="AH99" s="38"/>
      <c r="AI99" s="38"/>
      <c r="AJ99" s="38"/>
      <c r="AK99" s="38"/>
      <c r="AL99" s="38"/>
      <c r="AM99" s="38"/>
      <c r="AN99" s="38"/>
      <c r="AO99" s="38"/>
      <c r="AP99" s="38"/>
      <c r="AQ99" s="38"/>
      <c r="AR99" s="38"/>
      <c r="AS99" s="38"/>
      <c r="AT99" s="38"/>
    </row>
    <row r="100">
      <c r="A100" s="87"/>
      <c r="B100" s="87"/>
      <c r="C100" s="87"/>
      <c r="E100" s="266"/>
      <c r="F100" s="266"/>
      <c r="G100" s="311" t="s">
        <v>264</v>
      </c>
      <c r="H100" s="312">
        <f>SHARDING(K96)*SHARDING(L96)*SHARDING(M96)</f>
        <v>16</v>
      </c>
      <c r="I100" s="313"/>
      <c r="J100" s="313"/>
      <c r="K100" s="313"/>
      <c r="L100" s="314"/>
      <c r="M100" s="314"/>
      <c r="N100" s="314"/>
      <c r="O100" s="313"/>
      <c r="P100" s="315"/>
      <c r="Q100" s="313"/>
      <c r="R100" s="38"/>
      <c r="S100" s="38"/>
      <c r="AG100" s="38"/>
      <c r="AH100" s="38"/>
      <c r="AI100" s="38"/>
      <c r="AJ100" s="38"/>
      <c r="AK100" s="38"/>
      <c r="AL100" s="38"/>
      <c r="AM100" s="38"/>
      <c r="AN100" s="38"/>
      <c r="AO100" s="38"/>
      <c r="AP100" s="38"/>
      <c r="AQ100" s="38"/>
      <c r="AR100" s="38"/>
      <c r="AS100" s="38"/>
      <c r="AT100" s="38"/>
    </row>
    <row r="101">
      <c r="A101" s="87"/>
      <c r="B101" s="87"/>
      <c r="C101" s="87"/>
      <c r="E101" s="266"/>
      <c r="F101" s="266"/>
      <c r="G101" s="311" t="s">
        <v>265</v>
      </c>
      <c r="H101" s="316">
        <f>P97 * (H100-1)</f>
        <v>13.125</v>
      </c>
      <c r="I101" s="222"/>
      <c r="J101" s="317"/>
      <c r="K101" s="317"/>
      <c r="L101" s="318"/>
      <c r="M101" s="318"/>
      <c r="N101" s="318"/>
      <c r="O101" s="317"/>
      <c r="P101" s="319"/>
      <c r="Q101" s="317"/>
      <c r="R101" s="38"/>
      <c r="S101" s="38"/>
      <c r="AG101" s="38"/>
      <c r="AH101" s="38"/>
      <c r="AI101" s="38"/>
      <c r="AJ101" s="38"/>
      <c r="AK101" s="38"/>
      <c r="AL101" s="38"/>
      <c r="AM101" s="38"/>
      <c r="AN101" s="38"/>
      <c r="AO101" s="38"/>
      <c r="AP101" s="38"/>
      <c r="AQ101" s="38"/>
      <c r="AR101" s="38"/>
      <c r="AS101" s="38"/>
      <c r="AT101" s="38"/>
    </row>
    <row r="102">
      <c r="A102" s="87"/>
      <c r="B102" s="87"/>
      <c r="C102" s="87"/>
      <c r="E102" s="266"/>
      <c r="F102" s="266"/>
      <c r="G102" s="320" t="s">
        <v>266</v>
      </c>
      <c r="H102" s="321">
        <f>H101*H100</f>
        <v>210</v>
      </c>
      <c r="I102" s="313"/>
      <c r="J102" s="305"/>
      <c r="K102" s="305"/>
      <c r="L102" s="314"/>
      <c r="M102" s="314"/>
      <c r="N102" s="314"/>
      <c r="O102" s="313"/>
      <c r="P102" s="315"/>
      <c r="Q102" s="313"/>
      <c r="R102" s="38"/>
      <c r="S102" s="38"/>
      <c r="AG102" s="38"/>
      <c r="AH102" s="38"/>
      <c r="AI102" s="38"/>
      <c r="AJ102" s="38"/>
      <c r="AK102" s="38"/>
      <c r="AL102" s="38"/>
      <c r="AM102" s="38"/>
      <c r="AN102" s="38"/>
      <c r="AO102" s="38"/>
      <c r="AP102" s="38"/>
      <c r="AQ102" s="38"/>
      <c r="AR102" s="38"/>
      <c r="AS102" s="38"/>
      <c r="AT102" s="38"/>
    </row>
    <row r="103">
      <c r="A103" s="87"/>
      <c r="B103" s="87"/>
      <c r="C103" s="87"/>
      <c r="E103" s="266"/>
      <c r="F103" s="266"/>
      <c r="G103" s="322" t="s">
        <v>267</v>
      </c>
      <c r="H103" s="323" t="str">
        <f>IFS(H100=8,12,
H100=4,4,
H100=2,1,
H100=1,0,
TRUE,NA())</f>
        <v>#N/A</v>
      </c>
      <c r="I103" s="317"/>
      <c r="J103" s="317"/>
      <c r="K103" s="317"/>
      <c r="L103" s="318"/>
      <c r="M103" s="318"/>
      <c r="N103" s="318"/>
      <c r="O103" s="317"/>
      <c r="P103" s="319"/>
      <c r="Q103" s="317"/>
      <c r="R103" s="38"/>
      <c r="S103" s="38"/>
      <c r="AG103" s="38"/>
      <c r="AH103" s="38"/>
      <c r="AI103" s="38"/>
      <c r="AJ103" s="38"/>
      <c r="AK103" s="38"/>
      <c r="AL103" s="38"/>
      <c r="AM103" s="38"/>
      <c r="AN103" s="38"/>
      <c r="AO103" s="38"/>
      <c r="AP103" s="38"/>
      <c r="AQ103" s="38"/>
      <c r="AR103" s="38"/>
      <c r="AS103" s="38"/>
      <c r="AT103" s="38"/>
    </row>
    <row r="104">
      <c r="A104" s="87"/>
      <c r="B104" s="87"/>
      <c r="C104" s="87"/>
      <c r="E104" s="266"/>
      <c r="F104" s="266"/>
      <c r="G104" s="198" t="s">
        <v>268</v>
      </c>
      <c r="H104" s="324">
        <v>1.0</v>
      </c>
      <c r="I104" s="325"/>
      <c r="J104" s="325"/>
      <c r="K104" s="325"/>
      <c r="L104" s="326"/>
      <c r="M104" s="326"/>
      <c r="N104" s="326"/>
      <c r="O104" s="325"/>
      <c r="P104" s="327"/>
      <c r="Q104" s="325"/>
      <c r="R104" s="38"/>
      <c r="S104" s="38"/>
      <c r="AG104" s="38"/>
      <c r="AH104" s="38"/>
      <c r="AI104" s="38"/>
      <c r="AJ104" s="38"/>
      <c r="AK104" s="38"/>
      <c r="AL104" s="38"/>
      <c r="AM104" s="38"/>
      <c r="AN104" s="38"/>
      <c r="AO104" s="38"/>
      <c r="AP104" s="38"/>
      <c r="AQ104" s="38"/>
      <c r="AR104" s="38"/>
      <c r="AS104" s="38"/>
      <c r="AT104" s="38"/>
    </row>
    <row r="105">
      <c r="A105" s="87"/>
      <c r="B105" s="87"/>
      <c r="C105" s="87"/>
      <c r="E105" s="266"/>
      <c r="F105" s="266"/>
      <c r="G105" s="328" t="s">
        <v>269</v>
      </c>
      <c r="H105" s="329" t="str">
        <f>ALL_GATHER_CHIP2CHIP_TIME_MS2(H102 * H104, H103)</f>
        <v>#N/A</v>
      </c>
      <c r="I105" s="330"/>
      <c r="J105" s="330"/>
      <c r="K105" s="330"/>
      <c r="L105" s="331"/>
      <c r="M105" s="331"/>
      <c r="N105" s="331"/>
      <c r="O105" s="330"/>
      <c r="P105" s="332"/>
      <c r="Q105" s="330"/>
      <c r="R105" s="38"/>
      <c r="S105" s="38"/>
      <c r="AG105" s="38"/>
      <c r="AH105" s="38"/>
      <c r="AI105" s="38"/>
      <c r="AJ105" s="38"/>
      <c r="AK105" s="38"/>
      <c r="AL105" s="38"/>
      <c r="AM105" s="38"/>
      <c r="AN105" s="38"/>
      <c r="AO105" s="38"/>
      <c r="AP105" s="38"/>
      <c r="AQ105" s="38"/>
      <c r="AR105" s="38"/>
      <c r="AS105" s="38"/>
      <c r="AT105" s="38"/>
    </row>
    <row r="106">
      <c r="A106" s="87"/>
      <c r="B106" s="87"/>
      <c r="C106" s="87"/>
      <c r="E106" s="266"/>
      <c r="F106" s="266"/>
      <c r="G106" s="320"/>
      <c r="H106" s="333"/>
      <c r="I106" s="325"/>
      <c r="J106" s="325"/>
      <c r="K106" s="325"/>
      <c r="L106" s="326"/>
      <c r="M106" s="326"/>
      <c r="N106" s="326"/>
      <c r="O106" s="325"/>
      <c r="P106" s="327"/>
      <c r="Q106" s="325"/>
      <c r="R106" s="38"/>
      <c r="S106" s="38"/>
      <c r="AG106" s="38"/>
      <c r="AH106" s="38"/>
      <c r="AI106" s="38"/>
      <c r="AJ106" s="38"/>
      <c r="AK106" s="38"/>
      <c r="AL106" s="38"/>
      <c r="AM106" s="38"/>
      <c r="AN106" s="38"/>
      <c r="AO106" s="38"/>
      <c r="AP106" s="38"/>
      <c r="AQ106" s="38"/>
      <c r="AR106" s="38"/>
      <c r="AS106" s="38"/>
      <c r="AT106" s="38"/>
    </row>
    <row r="107">
      <c r="A107" s="87"/>
      <c r="B107" s="87"/>
      <c r="C107" s="87"/>
      <c r="E107" s="266"/>
      <c r="F107" s="266"/>
      <c r="G107" s="306" t="s">
        <v>270</v>
      </c>
      <c r="H107" s="307"/>
      <c r="I107" s="308"/>
      <c r="J107" s="308"/>
      <c r="K107" s="308"/>
      <c r="L107" s="309"/>
      <c r="M107" s="309"/>
      <c r="N107" s="309"/>
      <c r="O107" s="308"/>
      <c r="P107" s="310"/>
      <c r="Q107" s="308"/>
      <c r="R107" s="38"/>
      <c r="S107" s="38"/>
      <c r="AG107" s="38"/>
      <c r="AH107" s="38"/>
      <c r="AI107" s="38"/>
      <c r="AJ107" s="38"/>
      <c r="AK107" s="38"/>
      <c r="AL107" s="38"/>
      <c r="AM107" s="38"/>
      <c r="AN107" s="38"/>
      <c r="AO107" s="38"/>
      <c r="AP107" s="38"/>
      <c r="AQ107" s="38"/>
      <c r="AR107" s="38"/>
      <c r="AS107" s="38"/>
      <c r="AT107" s="38"/>
    </row>
    <row r="108">
      <c r="A108" s="87"/>
      <c r="B108" s="87"/>
      <c r="C108" s="87"/>
      <c r="E108" s="266"/>
      <c r="F108" s="266"/>
      <c r="G108" s="174" t="s">
        <v>296</v>
      </c>
      <c r="H108" s="542" t="str">
        <f>M96</f>
        <v>data</v>
      </c>
      <c r="I108" s="305"/>
      <c r="J108" s="336"/>
      <c r="K108" s="325"/>
      <c r="L108" s="326"/>
      <c r="M108" s="326"/>
      <c r="N108" s="326"/>
      <c r="O108" s="325"/>
      <c r="P108" s="327"/>
      <c r="Q108" s="325"/>
      <c r="R108" s="38"/>
      <c r="S108" s="38"/>
      <c r="AG108" s="38"/>
      <c r="AH108" s="38"/>
      <c r="AI108" s="38"/>
      <c r="AJ108" s="38"/>
      <c r="AK108" s="38"/>
      <c r="AL108" s="38"/>
      <c r="AM108" s="38"/>
      <c r="AN108" s="38"/>
      <c r="AO108" s="38"/>
      <c r="AP108" s="38"/>
      <c r="AQ108" s="38"/>
      <c r="AR108" s="38"/>
      <c r="AS108" s="38"/>
      <c r="AT108" s="38"/>
    </row>
    <row r="109">
      <c r="A109" s="87"/>
      <c r="B109" s="87"/>
      <c r="C109" s="87"/>
      <c r="E109" s="266"/>
      <c r="F109" s="266"/>
      <c r="G109" s="334" t="s">
        <v>271</v>
      </c>
      <c r="H109" s="508" t="s">
        <v>264</v>
      </c>
      <c r="I109" s="222"/>
      <c r="J109" s="404">
        <f>SHARDING(H108)/HW_SPEC("# of TensorCore per Chip")</f>
        <v>1</v>
      </c>
      <c r="K109" s="330"/>
      <c r="L109" s="331"/>
      <c r="M109" s="331"/>
      <c r="N109" s="331"/>
      <c r="O109" s="330"/>
      <c r="P109" s="332"/>
      <c r="Q109" s="330"/>
      <c r="R109" s="38"/>
      <c r="S109" s="38"/>
      <c r="AG109" s="38"/>
      <c r="AH109" s="38"/>
      <c r="AI109" s="38"/>
      <c r="AJ109" s="38"/>
      <c r="AK109" s="38"/>
      <c r="AL109" s="38"/>
      <c r="AM109" s="38"/>
      <c r="AN109" s="38"/>
      <c r="AO109" s="38"/>
      <c r="AP109" s="38"/>
      <c r="AQ109" s="38"/>
      <c r="AR109" s="38"/>
      <c r="AS109" s="38"/>
      <c r="AT109" s="38"/>
    </row>
    <row r="110">
      <c r="A110" s="87"/>
      <c r="B110" s="87"/>
      <c r="C110" s="87"/>
      <c r="E110" s="266"/>
      <c r="F110" s="266"/>
      <c r="G110" s="266"/>
      <c r="H110" s="311" t="s">
        <v>265</v>
      </c>
      <c r="I110" s="172"/>
      <c r="J110" s="337">
        <f>P97 * HW_SPEC("# of TensorCore per Chip") * (J109-1)</f>
        <v>0</v>
      </c>
      <c r="K110" s="338"/>
      <c r="L110" s="339"/>
      <c r="M110" s="339"/>
      <c r="N110" s="339"/>
      <c r="O110" s="338"/>
      <c r="P110" s="340"/>
      <c r="Q110" s="338"/>
      <c r="R110" s="38"/>
      <c r="S110" s="38"/>
      <c r="AG110" s="38"/>
      <c r="AH110" s="38"/>
      <c r="AI110" s="38"/>
      <c r="AJ110" s="38"/>
      <c r="AK110" s="38"/>
      <c r="AL110" s="38"/>
      <c r="AM110" s="38"/>
      <c r="AN110" s="38"/>
      <c r="AO110" s="38"/>
      <c r="AP110" s="38"/>
      <c r="AQ110" s="38"/>
      <c r="AR110" s="38"/>
      <c r="AS110" s="38"/>
      <c r="AT110" s="38"/>
    </row>
    <row r="111">
      <c r="A111" s="87"/>
      <c r="B111" s="87"/>
      <c r="C111" s="87"/>
      <c r="E111" s="266"/>
      <c r="F111" s="266"/>
      <c r="G111" s="266"/>
      <c r="H111" s="320" t="s">
        <v>266</v>
      </c>
      <c r="I111" s="172"/>
      <c r="J111" s="337">
        <f>J110*J109</f>
        <v>0</v>
      </c>
      <c r="K111" s="338"/>
      <c r="L111" s="339"/>
      <c r="M111" s="339"/>
      <c r="N111" s="339"/>
      <c r="O111" s="338"/>
      <c r="P111" s="340"/>
      <c r="Q111" s="338"/>
      <c r="R111" s="38"/>
      <c r="S111" s="38"/>
      <c r="AG111" s="38"/>
      <c r="AH111" s="38"/>
      <c r="AI111" s="38"/>
      <c r="AJ111" s="38"/>
      <c r="AK111" s="38"/>
      <c r="AL111" s="38"/>
      <c r="AM111" s="38"/>
      <c r="AN111" s="38"/>
      <c r="AO111" s="38"/>
      <c r="AP111" s="38"/>
      <c r="AQ111" s="38"/>
      <c r="AR111" s="38"/>
      <c r="AS111" s="38"/>
      <c r="AT111" s="38"/>
    </row>
    <row r="112">
      <c r="A112" s="87"/>
      <c r="B112" s="87"/>
      <c r="C112" s="87"/>
      <c r="E112" s="266"/>
      <c r="F112" s="266"/>
      <c r="G112" s="266"/>
      <c r="H112" s="322" t="s">
        <v>267</v>
      </c>
      <c r="I112" s="172"/>
      <c r="J112" s="341">
        <f>IFS(J109=8,12,
J109=4,4,
J109=2,1,
J109=1,0,
TRUE,NA())</f>
        <v>0</v>
      </c>
      <c r="K112" s="338"/>
      <c r="L112" s="339"/>
      <c r="M112" s="339"/>
      <c r="N112" s="339"/>
      <c r="O112" s="338"/>
      <c r="P112" s="340"/>
      <c r="Q112" s="338"/>
      <c r="R112" s="38"/>
      <c r="S112" s="38"/>
      <c r="AG112" s="38"/>
      <c r="AH112" s="38"/>
      <c r="AI112" s="38"/>
      <c r="AJ112" s="38"/>
      <c r="AK112" s="38"/>
      <c r="AL112" s="38"/>
      <c r="AM112" s="38"/>
      <c r="AN112" s="38"/>
      <c r="AO112" s="38"/>
      <c r="AP112" s="38"/>
      <c r="AQ112" s="38"/>
      <c r="AR112" s="38"/>
      <c r="AS112" s="38"/>
      <c r="AT112" s="38"/>
    </row>
    <row r="113">
      <c r="A113" s="87"/>
      <c r="B113" s="87"/>
      <c r="C113" s="87"/>
      <c r="E113" s="266"/>
      <c r="F113" s="266"/>
      <c r="G113" s="266"/>
      <c r="H113" s="198" t="s">
        <v>268</v>
      </c>
      <c r="I113" s="172"/>
      <c r="J113" s="342">
        <v>2.0</v>
      </c>
      <c r="K113" s="338"/>
      <c r="L113" s="339"/>
      <c r="M113" s="339"/>
      <c r="N113" s="339"/>
      <c r="O113" s="338"/>
      <c r="P113" s="340"/>
      <c r="Q113" s="338"/>
      <c r="R113" s="38"/>
      <c r="S113" s="38"/>
      <c r="AG113" s="38"/>
      <c r="AH113" s="38"/>
      <c r="AI113" s="38"/>
      <c r="AJ113" s="38"/>
      <c r="AK113" s="38"/>
      <c r="AL113" s="38"/>
      <c r="AM113" s="38"/>
      <c r="AN113" s="38"/>
      <c r="AO113" s="38"/>
      <c r="AP113" s="38"/>
      <c r="AQ113" s="38"/>
      <c r="AR113" s="38"/>
      <c r="AS113" s="38"/>
      <c r="AT113" s="38"/>
    </row>
    <row r="114">
      <c r="A114" s="87"/>
      <c r="B114" s="87"/>
      <c r="C114" s="87"/>
      <c r="E114" s="266"/>
      <c r="F114" s="266"/>
      <c r="G114" s="277"/>
      <c r="H114" s="311" t="s">
        <v>269</v>
      </c>
      <c r="I114" s="172"/>
      <c r="J114" s="343">
        <f>ALL_GATHER_CHIP2CHIP_TIME_MS2(J111 * J113, J112)</f>
        <v>0</v>
      </c>
      <c r="K114" s="338"/>
      <c r="L114" s="339"/>
      <c r="M114" s="339"/>
      <c r="N114" s="339"/>
      <c r="O114" s="338"/>
      <c r="P114" s="340"/>
      <c r="Q114" s="338"/>
      <c r="R114" s="38"/>
      <c r="S114" s="38"/>
      <c r="AG114" s="38"/>
      <c r="AH114" s="38"/>
      <c r="AI114" s="38"/>
      <c r="AJ114" s="38"/>
      <c r="AK114" s="38"/>
      <c r="AL114" s="38"/>
      <c r="AM114" s="38"/>
      <c r="AN114" s="38"/>
      <c r="AO114" s="38"/>
      <c r="AP114" s="38"/>
      <c r="AQ114" s="38"/>
      <c r="AR114" s="38"/>
      <c r="AS114" s="38"/>
      <c r="AT114" s="38"/>
    </row>
    <row r="115">
      <c r="A115" s="87"/>
      <c r="B115" s="87"/>
      <c r="C115" s="87"/>
      <c r="E115" s="266"/>
      <c r="F115" s="266"/>
      <c r="G115" s="334" t="s">
        <v>272</v>
      </c>
      <c r="H115" s="322" t="s">
        <v>264</v>
      </c>
      <c r="I115" s="344"/>
      <c r="J115" s="345">
        <f>HW_SPEC("# of TensorCore per Chip")</f>
        <v>2</v>
      </c>
      <c r="K115" s="338"/>
      <c r="L115" s="339"/>
      <c r="M115" s="339"/>
      <c r="N115" s="339"/>
      <c r="O115" s="338"/>
      <c r="P115" s="340"/>
      <c r="Q115" s="338"/>
      <c r="R115" s="38"/>
      <c r="S115" s="38"/>
      <c r="AG115" s="38"/>
      <c r="AH115" s="38"/>
      <c r="AI115" s="38"/>
      <c r="AJ115" s="38"/>
      <c r="AK115" s="38"/>
      <c r="AL115" s="38"/>
      <c r="AM115" s="38"/>
      <c r="AN115" s="38"/>
      <c r="AO115" s="38"/>
      <c r="AP115" s="38"/>
      <c r="AQ115" s="38"/>
      <c r="AR115" s="38"/>
      <c r="AS115" s="38"/>
      <c r="AT115" s="38"/>
    </row>
    <row r="116">
      <c r="A116" s="87"/>
      <c r="B116" s="87"/>
      <c r="C116" s="87"/>
      <c r="E116" s="266"/>
      <c r="F116" s="266"/>
      <c r="G116" s="266"/>
      <c r="H116" s="322" t="s">
        <v>265</v>
      </c>
      <c r="I116" s="344"/>
      <c r="J116" s="337">
        <f>P81 / J115 * (J115-1)</f>
        <v>0.4375</v>
      </c>
      <c r="K116" s="338"/>
      <c r="L116" s="339"/>
      <c r="M116" s="339"/>
      <c r="N116" s="339"/>
      <c r="O116" s="338"/>
      <c r="P116" s="340"/>
      <c r="Q116" s="338"/>
      <c r="R116" s="38"/>
      <c r="S116" s="38"/>
      <c r="AG116" s="38"/>
      <c r="AH116" s="38"/>
      <c r="AI116" s="38"/>
      <c r="AJ116" s="38"/>
      <c r="AK116" s="38"/>
      <c r="AL116" s="38"/>
      <c r="AM116" s="38"/>
      <c r="AN116" s="38"/>
      <c r="AO116" s="38"/>
      <c r="AP116" s="38"/>
      <c r="AQ116" s="38"/>
      <c r="AR116" s="38"/>
      <c r="AS116" s="38"/>
      <c r="AT116" s="38"/>
    </row>
    <row r="117">
      <c r="A117" s="87"/>
      <c r="B117" s="87"/>
      <c r="C117" s="87"/>
      <c r="E117" s="266"/>
      <c r="F117" s="266"/>
      <c r="G117" s="266"/>
      <c r="H117" s="322" t="s">
        <v>266</v>
      </c>
      <c r="I117" s="344"/>
      <c r="J117" s="337">
        <f>J116*J115</f>
        <v>0.875</v>
      </c>
      <c r="K117" s="338"/>
      <c r="L117" s="339"/>
      <c r="M117" s="339"/>
      <c r="N117" s="339"/>
      <c r="O117" s="338"/>
      <c r="P117" s="340"/>
      <c r="Q117" s="338"/>
      <c r="R117" s="346"/>
      <c r="S117" s="346"/>
      <c r="AG117" s="38"/>
      <c r="AH117" s="38"/>
      <c r="AI117" s="38"/>
      <c r="AJ117" s="38"/>
      <c r="AK117" s="38"/>
      <c r="AL117" s="38"/>
      <c r="AM117" s="38"/>
      <c r="AN117" s="38"/>
      <c r="AO117" s="38"/>
      <c r="AP117" s="38"/>
      <c r="AQ117" s="38"/>
      <c r="AR117" s="38"/>
      <c r="AS117" s="38"/>
      <c r="AT117" s="38"/>
    </row>
    <row r="118">
      <c r="A118" s="87"/>
      <c r="B118" s="87"/>
      <c r="C118" s="87"/>
      <c r="E118" s="266"/>
      <c r="F118" s="266"/>
      <c r="G118" s="266"/>
      <c r="H118" s="322" t="s">
        <v>269</v>
      </c>
      <c r="I118" s="344"/>
      <c r="J118" s="347">
        <f>ALL_GATHER_CORE2CORE_TIME_MS(J117)</f>
        <v>0.0007120768229</v>
      </c>
      <c r="K118" s="338"/>
      <c r="L118" s="339"/>
      <c r="M118" s="339"/>
      <c r="N118" s="339"/>
      <c r="O118" s="338"/>
      <c r="P118" s="340"/>
      <c r="Q118" s="338"/>
      <c r="R118" s="346"/>
      <c r="S118" s="346"/>
      <c r="AG118" s="38"/>
      <c r="AH118" s="38"/>
      <c r="AI118" s="38"/>
      <c r="AJ118" s="38"/>
      <c r="AK118" s="38"/>
      <c r="AL118" s="38"/>
      <c r="AM118" s="38"/>
      <c r="AN118" s="38"/>
      <c r="AO118" s="38"/>
      <c r="AP118" s="38"/>
      <c r="AQ118" s="38"/>
      <c r="AR118" s="38"/>
      <c r="AS118" s="38"/>
      <c r="AT118" s="38"/>
    </row>
    <row r="119">
      <c r="A119" s="87"/>
      <c r="B119" s="87"/>
      <c r="C119" s="87"/>
      <c r="E119" s="266"/>
      <c r="F119" s="266"/>
      <c r="G119" s="277"/>
      <c r="H119" s="320" t="s">
        <v>273</v>
      </c>
      <c r="I119" s="172"/>
      <c r="J119" s="347">
        <f>J118/J109</f>
        <v>0.0007120768229</v>
      </c>
      <c r="K119" s="338"/>
      <c r="L119" s="339"/>
      <c r="M119" s="339"/>
      <c r="N119" s="339"/>
      <c r="O119" s="338"/>
      <c r="P119" s="340"/>
      <c r="Q119" s="338"/>
      <c r="R119" s="346"/>
      <c r="S119" s="346"/>
      <c r="AG119" s="38"/>
      <c r="AH119" s="38"/>
      <c r="AI119" s="38"/>
      <c r="AJ119" s="38"/>
      <c r="AK119" s="38"/>
      <c r="AL119" s="38"/>
      <c r="AM119" s="38"/>
      <c r="AN119" s="38"/>
      <c r="AO119" s="38"/>
      <c r="AP119" s="38"/>
      <c r="AQ119" s="38"/>
      <c r="AR119" s="38"/>
      <c r="AS119" s="38"/>
      <c r="AT119" s="38"/>
    </row>
    <row r="120">
      <c r="A120" s="87"/>
      <c r="B120" s="87"/>
      <c r="C120" s="87"/>
      <c r="E120" s="266"/>
      <c r="F120" s="266"/>
      <c r="G120" s="328" t="s">
        <v>274</v>
      </c>
      <c r="H120" s="348">
        <f>J114+J119</f>
        <v>0.0007120768229</v>
      </c>
      <c r="I120" s="172"/>
      <c r="J120" s="343"/>
      <c r="K120" s="338"/>
      <c r="L120" s="339"/>
      <c r="M120" s="339"/>
      <c r="N120" s="339"/>
      <c r="O120" s="338"/>
      <c r="P120" s="340"/>
      <c r="Q120" s="338"/>
      <c r="R120" s="346"/>
      <c r="S120" s="346"/>
      <c r="AG120" s="38"/>
      <c r="AH120" s="38"/>
      <c r="AI120" s="38"/>
      <c r="AJ120" s="38"/>
      <c r="AK120" s="38"/>
      <c r="AL120" s="38"/>
      <c r="AM120" s="38"/>
      <c r="AN120" s="38"/>
      <c r="AO120" s="38"/>
      <c r="AP120" s="38"/>
      <c r="AQ120" s="38"/>
      <c r="AR120" s="38"/>
      <c r="AS120" s="38"/>
      <c r="AT120" s="38"/>
    </row>
    <row r="121">
      <c r="A121" s="87"/>
      <c r="B121" s="87"/>
      <c r="C121" s="87"/>
      <c r="E121" s="266"/>
      <c r="F121" s="266"/>
      <c r="G121" s="320"/>
      <c r="H121" s="348"/>
      <c r="I121" s="172"/>
      <c r="J121" s="343"/>
      <c r="K121" s="338"/>
      <c r="L121" s="339"/>
      <c r="M121" s="339"/>
      <c r="N121" s="339"/>
      <c r="O121" s="338"/>
      <c r="P121" s="340"/>
      <c r="Q121" s="338"/>
      <c r="R121" s="346"/>
      <c r="S121" s="346"/>
      <c r="AG121" s="38"/>
      <c r="AH121" s="38"/>
      <c r="AI121" s="38"/>
      <c r="AJ121" s="38"/>
      <c r="AK121" s="38"/>
      <c r="AL121" s="38"/>
      <c r="AM121" s="38"/>
      <c r="AN121" s="38"/>
      <c r="AO121" s="38"/>
      <c r="AP121" s="38"/>
      <c r="AQ121" s="38"/>
      <c r="AR121" s="38"/>
      <c r="AS121" s="38"/>
      <c r="AT121" s="38"/>
    </row>
    <row r="122">
      <c r="A122" s="87"/>
      <c r="B122" s="87"/>
      <c r="C122" s="87"/>
      <c r="E122" s="266"/>
      <c r="F122" s="266"/>
      <c r="G122" s="914" t="s">
        <v>275</v>
      </c>
      <c r="H122" s="915"/>
      <c r="I122" s="916"/>
      <c r="J122" s="917" t="s">
        <v>276</v>
      </c>
      <c r="K122" s="916"/>
      <c r="L122" s="918"/>
      <c r="M122" s="918"/>
      <c r="N122" s="918"/>
      <c r="O122" s="916"/>
      <c r="P122" s="919"/>
      <c r="Q122" s="916"/>
      <c r="R122" s="346"/>
      <c r="S122" s="346"/>
      <c r="AG122" s="38"/>
      <c r="AH122" s="38"/>
      <c r="AI122" s="38"/>
      <c r="AJ122" s="38"/>
      <c r="AK122" s="38"/>
      <c r="AL122" s="38"/>
      <c r="AM122" s="38"/>
      <c r="AN122" s="38"/>
      <c r="AO122" s="38"/>
      <c r="AP122" s="38"/>
      <c r="AQ122" s="38"/>
      <c r="AR122" s="38"/>
      <c r="AS122" s="38"/>
      <c r="AT122" s="38"/>
    </row>
    <row r="123">
      <c r="A123" s="87"/>
      <c r="B123" s="87"/>
      <c r="C123" s="87"/>
      <c r="E123" s="266"/>
      <c r="F123" s="266"/>
      <c r="G123" s="920" t="s">
        <v>277</v>
      </c>
      <c r="H123" s="921" t="s">
        <v>33</v>
      </c>
      <c r="I123" s="916"/>
      <c r="J123" s="922"/>
      <c r="K123" s="916"/>
      <c r="L123" s="918"/>
      <c r="M123" s="918"/>
      <c r="N123" s="918"/>
      <c r="O123" s="916"/>
      <c r="P123" s="919"/>
      <c r="Q123" s="916"/>
      <c r="R123" s="346"/>
      <c r="S123" s="346"/>
      <c r="AG123" s="38"/>
      <c r="AH123" s="38"/>
      <c r="AI123" s="38"/>
      <c r="AJ123" s="38"/>
      <c r="AK123" s="38"/>
      <c r="AL123" s="38"/>
      <c r="AM123" s="38"/>
      <c r="AN123" s="38"/>
      <c r="AO123" s="38"/>
      <c r="AP123" s="38"/>
      <c r="AQ123" s="38"/>
      <c r="AR123" s="38"/>
      <c r="AS123" s="38"/>
      <c r="AT123" s="38"/>
    </row>
    <row r="124">
      <c r="A124" s="87"/>
      <c r="B124" s="87"/>
      <c r="C124" s="87"/>
      <c r="E124" s="266"/>
      <c r="F124" s="266"/>
      <c r="G124" s="923" t="s">
        <v>278</v>
      </c>
      <c r="H124" s="924" t="s">
        <v>279</v>
      </c>
      <c r="I124" s="916"/>
      <c r="J124" s="925">
        <f>SHARDING(H123)</f>
        <v>2</v>
      </c>
      <c r="K124" s="916"/>
      <c r="L124" s="918"/>
      <c r="M124" s="918"/>
      <c r="N124" s="918"/>
      <c r="O124" s="916"/>
      <c r="P124" s="919"/>
      <c r="Q124" s="916"/>
      <c r="R124" s="346"/>
      <c r="S124" s="346"/>
      <c r="AG124" s="38"/>
      <c r="AH124" s="38"/>
      <c r="AI124" s="38"/>
      <c r="AJ124" s="38"/>
      <c r="AK124" s="38"/>
      <c r="AL124" s="38"/>
      <c r="AM124" s="38"/>
      <c r="AN124" s="38"/>
      <c r="AO124" s="38"/>
      <c r="AP124" s="38"/>
      <c r="AQ124" s="38"/>
      <c r="AR124" s="38"/>
      <c r="AS124" s="38"/>
      <c r="AT124" s="38"/>
    </row>
    <row r="125">
      <c r="A125" s="87"/>
      <c r="B125" s="87"/>
      <c r="C125" s="87"/>
      <c r="E125" s="266"/>
      <c r="F125" s="266"/>
      <c r="G125" s="266"/>
      <c r="H125" s="926" t="s">
        <v>265</v>
      </c>
      <c r="I125" s="916"/>
      <c r="J125" s="927">
        <f>P97 * (J124-1)</f>
        <v>0.875</v>
      </c>
      <c r="K125" s="916"/>
      <c r="L125" s="918"/>
      <c r="M125" s="918"/>
      <c r="N125" s="918"/>
      <c r="O125" s="916"/>
      <c r="P125" s="919"/>
      <c r="Q125" s="916"/>
      <c r="R125" s="346"/>
      <c r="S125" s="346"/>
      <c r="AG125" s="38"/>
      <c r="AH125" s="38"/>
      <c r="AI125" s="38"/>
      <c r="AJ125" s="38"/>
      <c r="AK125" s="38"/>
      <c r="AL125" s="38"/>
      <c r="AM125" s="38"/>
      <c r="AN125" s="38"/>
      <c r="AO125" s="38"/>
      <c r="AP125" s="38"/>
      <c r="AQ125" s="38"/>
      <c r="AR125" s="38"/>
      <c r="AS125" s="38"/>
      <c r="AT125" s="38"/>
    </row>
    <row r="126">
      <c r="A126" s="87"/>
      <c r="B126" s="87"/>
      <c r="C126" s="87"/>
      <c r="E126" s="266"/>
      <c r="F126" s="266"/>
      <c r="G126" s="266"/>
      <c r="H126" s="926" t="s">
        <v>266</v>
      </c>
      <c r="I126" s="916"/>
      <c r="J126" s="927">
        <f>J125*J124</f>
        <v>1.75</v>
      </c>
      <c r="K126" s="916"/>
      <c r="L126" s="918"/>
      <c r="M126" s="918"/>
      <c r="N126" s="918"/>
      <c r="O126" s="916"/>
      <c r="P126" s="919"/>
      <c r="Q126" s="916"/>
      <c r="R126" s="346"/>
      <c r="S126" s="346"/>
      <c r="AG126" s="38"/>
      <c r="AH126" s="38"/>
      <c r="AI126" s="38"/>
      <c r="AJ126" s="38"/>
      <c r="AK126" s="38"/>
      <c r="AL126" s="38"/>
      <c r="AM126" s="38"/>
      <c r="AN126" s="38"/>
      <c r="AO126" s="38"/>
      <c r="AP126" s="38"/>
      <c r="AQ126" s="38"/>
      <c r="AR126" s="38"/>
      <c r="AS126" s="38"/>
      <c r="AT126" s="38"/>
    </row>
    <row r="127">
      <c r="A127" s="87"/>
      <c r="B127" s="87"/>
      <c r="C127" s="87"/>
      <c r="E127" s="266"/>
      <c r="F127" s="266"/>
      <c r="G127" s="277"/>
      <c r="H127" s="926" t="s">
        <v>269</v>
      </c>
      <c r="I127" s="916"/>
      <c r="J127" s="928">
        <f>ALL_GATHER_CORE2CORE_TIME_MS(J126)</f>
        <v>0.001424153646</v>
      </c>
      <c r="K127" s="916"/>
      <c r="L127" s="918"/>
      <c r="M127" s="918"/>
      <c r="N127" s="918"/>
      <c r="O127" s="916"/>
      <c r="P127" s="919"/>
      <c r="Q127" s="916"/>
      <c r="R127" s="346"/>
      <c r="S127" s="346"/>
      <c r="AG127" s="38"/>
      <c r="AH127" s="38"/>
      <c r="AI127" s="38"/>
      <c r="AJ127" s="38"/>
      <c r="AK127" s="38"/>
      <c r="AL127" s="38"/>
      <c r="AM127" s="38"/>
      <c r="AN127" s="38"/>
      <c r="AO127" s="38"/>
      <c r="AP127" s="38"/>
      <c r="AQ127" s="38"/>
      <c r="AR127" s="38"/>
      <c r="AS127" s="38"/>
      <c r="AT127" s="38"/>
    </row>
    <row r="128">
      <c r="A128" s="87"/>
      <c r="B128" s="87"/>
      <c r="C128" s="87"/>
      <c r="E128" s="266"/>
      <c r="F128" s="266"/>
      <c r="G128" s="320"/>
      <c r="H128" s="348"/>
      <c r="I128" s="172"/>
      <c r="J128" s="343"/>
      <c r="K128" s="338"/>
      <c r="L128" s="339"/>
      <c r="M128" s="339"/>
      <c r="N128" s="339"/>
      <c r="O128" s="338"/>
      <c r="P128" s="340"/>
      <c r="Q128" s="338"/>
      <c r="R128" s="346"/>
      <c r="S128" s="346"/>
      <c r="AG128" s="38"/>
      <c r="AH128" s="38"/>
      <c r="AI128" s="38"/>
      <c r="AJ128" s="38"/>
      <c r="AK128" s="38"/>
      <c r="AL128" s="38"/>
      <c r="AM128" s="38"/>
      <c r="AN128" s="38"/>
      <c r="AO128" s="38"/>
      <c r="AP128" s="38"/>
      <c r="AQ128" s="38"/>
      <c r="AR128" s="38"/>
      <c r="AS128" s="38"/>
      <c r="AT128" s="38"/>
    </row>
    <row r="129">
      <c r="A129" s="87"/>
      <c r="B129" s="87"/>
      <c r="C129" s="87"/>
      <c r="E129" s="266"/>
      <c r="F129" s="266"/>
      <c r="G129" s="320"/>
      <c r="H129" s="348"/>
      <c r="I129" s="172"/>
      <c r="J129" s="343"/>
      <c r="K129" s="338"/>
      <c r="L129" s="339"/>
      <c r="M129" s="339"/>
      <c r="N129" s="339"/>
      <c r="O129" s="338"/>
      <c r="P129" s="340"/>
      <c r="Q129" s="338"/>
      <c r="R129" s="346"/>
      <c r="S129" s="346"/>
      <c r="AG129" s="38"/>
      <c r="AH129" s="38"/>
      <c r="AI129" s="38"/>
      <c r="AJ129" s="38"/>
      <c r="AK129" s="38"/>
      <c r="AL129" s="38"/>
      <c r="AM129" s="38"/>
      <c r="AN129" s="38"/>
      <c r="AO129" s="38"/>
      <c r="AP129" s="38"/>
      <c r="AQ129" s="38"/>
      <c r="AR129" s="38"/>
      <c r="AS129" s="38"/>
      <c r="AT129" s="38"/>
    </row>
    <row r="130">
      <c r="A130" s="87"/>
      <c r="B130" s="87"/>
      <c r="C130" s="87"/>
      <c r="E130" s="266"/>
      <c r="F130" s="266"/>
      <c r="G130" s="320"/>
      <c r="H130" s="348"/>
      <c r="I130" s="172"/>
      <c r="J130" s="343"/>
      <c r="K130" s="338"/>
      <c r="L130" s="339"/>
      <c r="M130" s="339"/>
      <c r="N130" s="339"/>
      <c r="O130" s="338"/>
      <c r="P130" s="340"/>
      <c r="Q130" s="338"/>
      <c r="R130" s="346"/>
      <c r="S130" s="346"/>
      <c r="AG130" s="38"/>
      <c r="AH130" s="38"/>
      <c r="AI130" s="38"/>
      <c r="AJ130" s="38"/>
      <c r="AK130" s="38"/>
      <c r="AL130" s="38"/>
      <c r="AM130" s="38"/>
      <c r="AN130" s="38"/>
      <c r="AO130" s="38"/>
      <c r="AP130" s="38"/>
      <c r="AQ130" s="38"/>
      <c r="AR130" s="38"/>
      <c r="AS130" s="38"/>
      <c r="AT130" s="38"/>
    </row>
    <row r="131">
      <c r="A131" s="87"/>
      <c r="B131" s="87"/>
      <c r="C131" s="87"/>
      <c r="E131" s="266"/>
      <c r="F131" s="266"/>
      <c r="G131" s="369" t="s">
        <v>280</v>
      </c>
      <c r="H131" s="370" t="s">
        <v>270</v>
      </c>
      <c r="I131" s="371"/>
      <c r="J131" s="371"/>
      <c r="K131" s="308"/>
      <c r="L131" s="309"/>
      <c r="M131" s="309"/>
      <c r="N131" s="309"/>
      <c r="O131" s="308"/>
      <c r="P131" s="310"/>
      <c r="Q131" s="308"/>
      <c r="R131" s="346"/>
      <c r="S131" s="346"/>
      <c r="AG131" s="38"/>
      <c r="AH131" s="38"/>
      <c r="AI131" s="38"/>
      <c r="AJ131" s="38"/>
      <c r="AK131" s="38"/>
      <c r="AL131" s="38"/>
      <c r="AM131" s="38"/>
      <c r="AN131" s="38"/>
      <c r="AO131" s="38"/>
      <c r="AP131" s="38"/>
      <c r="AQ131" s="38"/>
      <c r="AR131" s="38"/>
      <c r="AS131" s="38"/>
      <c r="AT131" s="38"/>
    </row>
    <row r="132">
      <c r="A132" s="87"/>
      <c r="B132" s="87"/>
      <c r="C132" s="87"/>
      <c r="E132" s="266"/>
      <c r="F132" s="266"/>
      <c r="G132" s="372" t="s">
        <v>282</v>
      </c>
      <c r="H132" s="373">
        <f>IFS(H131=G99,H105,
H131=G107,H120 ,
H131=G122,J127,
TRUE,0)</f>
        <v>0.0007120768229</v>
      </c>
      <c r="I132" s="374"/>
      <c r="J132" s="374"/>
      <c r="K132" s="374"/>
      <c r="L132" s="375"/>
      <c r="M132" s="375"/>
      <c r="N132" s="375"/>
      <c r="O132" s="376"/>
      <c r="P132" s="377"/>
      <c r="Q132" s="376"/>
      <c r="AG132" s="38"/>
      <c r="AH132" s="38"/>
      <c r="AI132" s="38"/>
      <c r="AJ132" s="38"/>
      <c r="AK132" s="38"/>
      <c r="AL132" s="38"/>
      <c r="AM132" s="38"/>
      <c r="AN132" s="38"/>
      <c r="AO132" s="38"/>
      <c r="AP132" s="38"/>
      <c r="AQ132" s="38"/>
      <c r="AR132" s="38"/>
      <c r="AS132" s="38"/>
      <c r="AT132" s="38"/>
    </row>
    <row r="133">
      <c r="A133" s="87"/>
      <c r="B133" s="87"/>
      <c r="C133" s="87"/>
      <c r="E133" s="266"/>
      <c r="F133" s="266"/>
      <c r="G133" s="378" t="s">
        <v>283</v>
      </c>
      <c r="H133" s="378">
        <v>1.0</v>
      </c>
      <c r="I133" s="380"/>
      <c r="J133" s="380"/>
      <c r="K133" s="380"/>
      <c r="L133" s="381"/>
      <c r="M133" s="381"/>
      <c r="N133" s="381"/>
      <c r="O133" s="382"/>
      <c r="P133" s="383"/>
      <c r="Q133" s="382"/>
      <c r="AG133" s="38"/>
      <c r="AH133" s="38"/>
      <c r="AI133" s="38"/>
      <c r="AJ133" s="38"/>
      <c r="AK133" s="38"/>
      <c r="AL133" s="38"/>
      <c r="AM133" s="38"/>
      <c r="AN133" s="38"/>
      <c r="AO133" s="38"/>
      <c r="AP133" s="38"/>
      <c r="AQ133" s="38"/>
      <c r="AR133" s="38"/>
      <c r="AS133" s="38"/>
      <c r="AT133" s="38"/>
    </row>
    <row r="134">
      <c r="A134" s="87"/>
      <c r="B134" s="87"/>
      <c r="C134" s="87"/>
      <c r="E134" s="266"/>
      <c r="F134" s="277"/>
      <c r="G134" s="372" t="s">
        <v>284</v>
      </c>
      <c r="H134" s="373">
        <f>IF(H131="No Collectives", 0, H133 * HW_SPEC("Chip-to-Chip ICI Latency (ms)"))</f>
        <v>0.0013</v>
      </c>
      <c r="I134" s="374"/>
      <c r="J134" s="374"/>
      <c r="K134" s="374"/>
      <c r="L134" s="375"/>
      <c r="M134" s="375"/>
      <c r="N134" s="375"/>
      <c r="O134" s="376"/>
      <c r="P134" s="377"/>
      <c r="Q134" s="376"/>
      <c r="AG134" s="38"/>
      <c r="AH134" s="38"/>
      <c r="AI134" s="38"/>
      <c r="AJ134" s="38"/>
      <c r="AK134" s="38"/>
      <c r="AL134" s="38"/>
      <c r="AM134" s="38"/>
      <c r="AN134" s="38"/>
      <c r="AO134" s="38"/>
      <c r="AP134" s="38"/>
      <c r="AQ134" s="38"/>
      <c r="AR134" s="38"/>
      <c r="AS134" s="38"/>
      <c r="AT134" s="38"/>
    </row>
    <row r="135">
      <c r="A135" s="87"/>
      <c r="B135" s="87"/>
      <c r="C135" s="87"/>
      <c r="E135" s="266"/>
      <c r="F135" s="384" t="s">
        <v>285</v>
      </c>
      <c r="G135" s="385" t="s">
        <v>286</v>
      </c>
      <c r="H135" s="381" t="str">
        <f>VLOOKUP(O82&amp;","&amp;O86,$T$3:$W$12,4, FALSE)</f>
        <v>fp8</v>
      </c>
      <c r="I135" s="386"/>
      <c r="J135" s="380"/>
      <c r="K135" s="380"/>
      <c r="L135" s="381"/>
      <c r="M135" s="381"/>
      <c r="N135" s="381"/>
      <c r="O135" s="380"/>
      <c r="P135" s="383"/>
      <c r="Q135" s="172"/>
      <c r="AG135" s="38"/>
      <c r="AH135" s="38"/>
      <c r="AI135" s="38"/>
      <c r="AJ135" s="38"/>
      <c r="AK135" s="38"/>
      <c r="AL135" s="38"/>
      <c r="AM135" s="38"/>
      <c r="AN135" s="38"/>
      <c r="AO135" s="38"/>
      <c r="AP135" s="38"/>
      <c r="AQ135" s="38"/>
      <c r="AR135" s="38"/>
      <c r="AS135" s="38"/>
      <c r="AT135" s="38"/>
    </row>
    <row r="136">
      <c r="A136" s="87"/>
      <c r="B136" s="87"/>
      <c r="C136" s="87"/>
      <c r="E136" s="266"/>
      <c r="F136" s="266"/>
      <c r="G136" s="385" t="s">
        <v>287</v>
      </c>
      <c r="H136" s="387" t="str">
        <f>CALCULATE_FLOPS(J85:M85,J89:M89,L89,1,H135)</f>
        <v>#N/A</v>
      </c>
      <c r="I136" s="386"/>
      <c r="J136" s="380"/>
      <c r="K136" s="380"/>
      <c r="L136" s="381"/>
      <c r="M136" s="381"/>
      <c r="N136" s="381"/>
      <c r="O136" s="380"/>
      <c r="P136" s="383"/>
      <c r="Q136" s="172"/>
      <c r="AG136" s="38"/>
      <c r="AH136" s="38"/>
      <c r="AI136" s="38"/>
      <c r="AJ136" s="38"/>
      <c r="AK136" s="38"/>
      <c r="AL136" s="38"/>
      <c r="AM136" s="38"/>
      <c r="AN136" s="38"/>
      <c r="AO136" s="38"/>
      <c r="AP136" s="38"/>
      <c r="AQ136" s="38"/>
      <c r="AR136" s="38"/>
      <c r="AS136" s="38"/>
      <c r="AT136" s="38"/>
    </row>
    <row r="137">
      <c r="A137" s="87"/>
      <c r="B137" s="87"/>
      <c r="C137" s="87"/>
      <c r="E137" s="266"/>
      <c r="F137" s="277"/>
      <c r="G137" s="388" t="s">
        <v>288</v>
      </c>
      <c r="H137" s="389" t="str">
        <f>COMPUTE_TIME_MS(H136, H135)</f>
        <v>#N/A</v>
      </c>
      <c r="I137" s="390"/>
      <c r="J137" s="391"/>
      <c r="K137" s="391"/>
      <c r="L137" s="392"/>
      <c r="M137" s="392"/>
      <c r="N137" s="392"/>
      <c r="O137" s="391"/>
      <c r="P137" s="393"/>
      <c r="Q137" s="172"/>
      <c r="AG137" s="38"/>
      <c r="AH137" s="38"/>
      <c r="AI137" s="38"/>
      <c r="AJ137" s="38"/>
      <c r="AK137" s="38"/>
      <c r="AL137" s="38"/>
      <c r="AM137" s="38"/>
      <c r="AN137" s="38"/>
      <c r="AO137" s="38"/>
      <c r="AP137" s="38"/>
      <c r="AQ137" s="38"/>
      <c r="AR137" s="38"/>
      <c r="AS137" s="38"/>
      <c r="AT137" s="38"/>
    </row>
    <row r="138">
      <c r="A138" s="87"/>
      <c r="B138" s="87"/>
      <c r="C138" s="87"/>
      <c r="E138" s="266"/>
      <c r="F138" s="384" t="s">
        <v>289</v>
      </c>
      <c r="G138" s="381" t="s">
        <v>290</v>
      </c>
      <c r="H138" s="394">
        <f>IF(Q82,0,P85)+IF(Q86,0,P89)+IF(Q90,0,P93)</f>
        <v>11.75</v>
      </c>
      <c r="I138" s="380"/>
      <c r="J138" s="380"/>
      <c r="K138" s="380"/>
      <c r="L138" s="381"/>
      <c r="M138" s="381"/>
      <c r="N138" s="381"/>
      <c r="O138" s="380"/>
      <c r="P138" s="383"/>
      <c r="Q138" s="172"/>
      <c r="AG138" s="38"/>
      <c r="AH138" s="38"/>
      <c r="AI138" s="38"/>
      <c r="AJ138" s="38"/>
      <c r="AK138" s="38"/>
      <c r="AL138" s="38"/>
      <c r="AM138" s="38"/>
      <c r="AN138" s="38"/>
      <c r="AO138" s="38"/>
      <c r="AP138" s="38"/>
      <c r="AQ138" s="38"/>
      <c r="AR138" s="38"/>
      <c r="AS138" s="38"/>
      <c r="AT138" s="38"/>
    </row>
    <row r="139">
      <c r="A139" s="87"/>
      <c r="B139" s="87"/>
      <c r="C139" s="87"/>
      <c r="E139" s="277"/>
      <c r="F139" s="277"/>
      <c r="G139" s="395" t="s">
        <v>291</v>
      </c>
      <c r="H139" s="396">
        <f>HBM_TIME_MS(H138)</f>
        <v>0.003921602657</v>
      </c>
      <c r="I139" s="391"/>
      <c r="J139" s="391"/>
      <c r="K139" s="391"/>
      <c r="L139" s="392"/>
      <c r="M139" s="392"/>
      <c r="N139" s="392"/>
      <c r="O139" s="391"/>
      <c r="P139" s="393"/>
      <c r="Q139" s="172"/>
      <c r="AH139" s="397"/>
      <c r="AI139" s="397"/>
      <c r="AJ139" s="397"/>
      <c r="AK139" s="38"/>
      <c r="AL139" s="38"/>
      <c r="AM139" s="38"/>
      <c r="AN139" s="38"/>
      <c r="AO139" s="38"/>
      <c r="AP139" s="38"/>
      <c r="AQ139" s="38"/>
      <c r="AR139" s="38"/>
      <c r="AS139" s="38"/>
      <c r="AT139" s="38"/>
    </row>
    <row r="140">
      <c r="E140" s="258" t="s">
        <v>292</v>
      </c>
      <c r="F140" s="282" t="s">
        <v>249</v>
      </c>
      <c r="G140" s="260"/>
      <c r="H140" s="290" t="s">
        <v>238</v>
      </c>
      <c r="I140" s="290" t="s">
        <v>239</v>
      </c>
      <c r="J140" s="290"/>
      <c r="K140" s="195" t="s">
        <v>40</v>
      </c>
      <c r="L140" s="195" t="s">
        <v>38</v>
      </c>
      <c r="M140" s="398" t="s">
        <v>142</v>
      </c>
      <c r="N140" s="290" t="s">
        <v>240</v>
      </c>
      <c r="O140" s="291" t="str">
        <f>EXTRACT_ACTIVATION_DTYPE(PARAMS("attn_proj_dtype"))</f>
        <v>fp8</v>
      </c>
      <c r="P140" s="292"/>
      <c r="Q140" s="291" t="b">
        <v>0</v>
      </c>
      <c r="R140" s="38"/>
      <c r="S140" s="38"/>
      <c r="AH140" s="397"/>
      <c r="AI140" s="397"/>
      <c r="AJ140" s="397"/>
      <c r="AK140" s="38"/>
      <c r="AL140" s="38"/>
      <c r="AM140" s="38"/>
      <c r="AN140" s="38"/>
      <c r="AO140" s="38"/>
      <c r="AP140" s="38"/>
      <c r="AQ140" s="38"/>
      <c r="AR140" s="38"/>
      <c r="AS140" s="38"/>
      <c r="AT140" s="38"/>
    </row>
    <row r="141">
      <c r="E141" s="266"/>
      <c r="F141" s="267"/>
      <c r="G141" s="268"/>
      <c r="H141" s="195" t="s">
        <v>242</v>
      </c>
      <c r="I141" s="290" t="s">
        <v>239</v>
      </c>
      <c r="J141" s="289"/>
      <c r="K141" s="289">
        <f t="shared" ref="K141:M141" si="19">PARAMS(K140)</f>
        <v>2048</v>
      </c>
      <c r="L141" s="290">
        <f t="shared" si="19"/>
        <v>1</v>
      </c>
      <c r="M141" s="290">
        <f t="shared" si="19"/>
        <v>1536</v>
      </c>
      <c r="N141" s="290" t="s">
        <v>240</v>
      </c>
      <c r="O141" s="266"/>
      <c r="P141" s="292">
        <f>SIZEOF_IN_MIB(J141:M141, $O140)</f>
        <v>3</v>
      </c>
      <c r="Q141" s="266"/>
      <c r="R141" s="38"/>
      <c r="S141" s="38"/>
      <c r="AH141" s="397"/>
      <c r="AI141" s="397"/>
      <c r="AJ141" s="397"/>
      <c r="AK141" s="38"/>
      <c r="AL141" s="38"/>
      <c r="AM141" s="38"/>
      <c r="AN141" s="38"/>
      <c r="AO141" s="38"/>
      <c r="AP141" s="38"/>
      <c r="AQ141" s="38"/>
      <c r="AR141" s="38"/>
      <c r="AS141" s="38"/>
      <c r="AT141" s="38"/>
    </row>
    <row r="142">
      <c r="E142" s="266"/>
      <c r="F142" s="267"/>
      <c r="G142" s="268"/>
      <c r="H142" s="289" t="s">
        <v>244</v>
      </c>
      <c r="I142" s="289" t="s">
        <v>239</v>
      </c>
      <c r="J142" s="290"/>
      <c r="K142" s="195" t="s">
        <v>143</v>
      </c>
      <c r="L142" s="195"/>
      <c r="M142" s="289"/>
      <c r="N142" s="289" t="s">
        <v>240</v>
      </c>
      <c r="O142" s="266"/>
      <c r="P142" s="292"/>
      <c r="Q142" s="266"/>
      <c r="R142" s="38"/>
      <c r="S142" s="38"/>
      <c r="AH142" s="397"/>
      <c r="AI142" s="397"/>
      <c r="AJ142" s="397"/>
      <c r="AK142" s="38"/>
      <c r="AL142" s="38"/>
      <c r="AM142" s="38"/>
      <c r="AN142" s="38"/>
      <c r="AO142" s="38"/>
      <c r="AP142" s="38"/>
      <c r="AQ142" s="38"/>
      <c r="AR142" s="38"/>
      <c r="AS142" s="38"/>
      <c r="AT142" s="38"/>
    </row>
    <row r="143">
      <c r="E143" s="266"/>
      <c r="F143" s="278"/>
      <c r="G143" s="279"/>
      <c r="H143" s="195" t="s">
        <v>246</v>
      </c>
      <c r="I143" s="289" t="s">
        <v>239</v>
      </c>
      <c r="J143" s="290"/>
      <c r="K143" s="289">
        <f t="shared" ref="K143:M143" si="20">K141/SHARDING(K142)</f>
        <v>128</v>
      </c>
      <c r="L143" s="289">
        <f t="shared" si="20"/>
        <v>1</v>
      </c>
      <c r="M143" s="289">
        <f t="shared" si="20"/>
        <v>1536</v>
      </c>
      <c r="N143" s="289" t="s">
        <v>240</v>
      </c>
      <c r="O143" s="277"/>
      <c r="P143" s="292">
        <f>SIZEOF_IN_MIB(J143:M143, $O140)</f>
        <v>0.1875</v>
      </c>
      <c r="Q143" s="277"/>
      <c r="R143" s="38"/>
      <c r="S143" s="38"/>
      <c r="AK143" s="38"/>
      <c r="AL143" s="38"/>
      <c r="AM143" s="38"/>
      <c r="AN143" s="38"/>
      <c r="AO143" s="38"/>
      <c r="AP143" s="38"/>
      <c r="AQ143" s="38"/>
      <c r="AR143" s="38"/>
      <c r="AS143" s="38"/>
      <c r="AT143" s="38"/>
    </row>
    <row r="144">
      <c r="E144" s="266"/>
      <c r="F144" s="259" t="s">
        <v>253</v>
      </c>
      <c r="G144" s="260"/>
      <c r="H144" s="289" t="s">
        <v>238</v>
      </c>
      <c r="I144" s="289" t="s">
        <v>239</v>
      </c>
      <c r="J144" s="290"/>
      <c r="K144" s="398" t="s">
        <v>142</v>
      </c>
      <c r="L144" s="195" t="s">
        <v>154</v>
      </c>
      <c r="M144" s="195" t="s">
        <v>156</v>
      </c>
      <c r="N144" s="289" t="s">
        <v>240</v>
      </c>
      <c r="O144" s="291" t="str">
        <f>EXTRACT_WEIGHT_DTYPE(PARAMS("attn_proj_dtype"))</f>
        <v>fp8</v>
      </c>
      <c r="P144" s="292"/>
      <c r="Q144" s="291" t="b">
        <v>0</v>
      </c>
      <c r="R144" s="38"/>
      <c r="S144" s="38"/>
      <c r="AK144" s="38"/>
      <c r="AL144" s="38"/>
      <c r="AM144" s="38"/>
      <c r="AN144" s="38"/>
      <c r="AO144" s="38"/>
      <c r="AP144" s="38"/>
      <c r="AQ144" s="38"/>
      <c r="AR144" s="38"/>
      <c r="AS144" s="38"/>
      <c r="AT144" s="38"/>
    </row>
    <row r="145">
      <c r="E145" s="266"/>
      <c r="F145" s="267"/>
      <c r="G145" s="268"/>
      <c r="H145" s="195" t="s">
        <v>242</v>
      </c>
      <c r="I145" s="289" t="s">
        <v>239</v>
      </c>
      <c r="J145" s="290"/>
      <c r="K145" s="289">
        <f t="shared" ref="K145:M145" si="21">PARAMS(K144)</f>
        <v>1536</v>
      </c>
      <c r="L145" s="289">
        <f t="shared" si="21"/>
        <v>128</v>
      </c>
      <c r="M145" s="289">
        <f t="shared" si="21"/>
        <v>192</v>
      </c>
      <c r="N145" s="289" t="s">
        <v>240</v>
      </c>
      <c r="O145" s="266"/>
      <c r="P145" s="292">
        <f>SIZEOF_IN_MIB(J145:M145, $O144)</f>
        <v>36</v>
      </c>
      <c r="Q145" s="266"/>
      <c r="R145" s="38"/>
      <c r="S145" s="38"/>
      <c r="AK145" s="38"/>
      <c r="AL145" s="38"/>
      <c r="AM145" s="38"/>
      <c r="AN145" s="38"/>
      <c r="AO145" s="38"/>
      <c r="AP145" s="38"/>
      <c r="AQ145" s="38"/>
      <c r="AR145" s="38"/>
      <c r="AS145" s="38"/>
      <c r="AT145" s="38"/>
    </row>
    <row r="146">
      <c r="E146" s="266"/>
      <c r="F146" s="267"/>
      <c r="G146" s="268"/>
      <c r="H146" s="289" t="s">
        <v>244</v>
      </c>
      <c r="I146" s="289" t="s">
        <v>239</v>
      </c>
      <c r="J146" s="290"/>
      <c r="K146" s="290"/>
      <c r="L146" s="289"/>
      <c r="M146" s="289"/>
      <c r="N146" s="289" t="s">
        <v>240</v>
      </c>
      <c r="O146" s="266"/>
      <c r="P146" s="292"/>
      <c r="Q146" s="266"/>
      <c r="R146" s="38"/>
      <c r="S146" s="38"/>
      <c r="AK146" s="38"/>
      <c r="AL146" s="38"/>
      <c r="AM146" s="38"/>
      <c r="AN146" s="38"/>
      <c r="AO146" s="38"/>
      <c r="AP146" s="38"/>
      <c r="AQ146" s="38"/>
      <c r="AR146" s="38"/>
      <c r="AS146" s="38"/>
      <c r="AT146" s="38"/>
    </row>
    <row r="147">
      <c r="E147" s="266"/>
      <c r="F147" s="278"/>
      <c r="G147" s="279"/>
      <c r="H147" s="274" t="s">
        <v>246</v>
      </c>
      <c r="I147" s="274" t="s">
        <v>239</v>
      </c>
      <c r="J147" s="261"/>
      <c r="K147" s="274">
        <f t="shared" ref="K147:M147" si="22">K145/SHARDING(K146)</f>
        <v>1536</v>
      </c>
      <c r="L147" s="274">
        <f t="shared" si="22"/>
        <v>128</v>
      </c>
      <c r="M147" s="274">
        <f t="shared" si="22"/>
        <v>192</v>
      </c>
      <c r="N147" s="274" t="s">
        <v>240</v>
      </c>
      <c r="O147" s="241"/>
      <c r="P147" s="276">
        <f>SIZEOF_IN_MIB(J147:M147, $O144)</f>
        <v>36</v>
      </c>
      <c r="Q147" s="241"/>
      <c r="R147" s="38"/>
      <c r="S147" s="38"/>
      <c r="AK147" s="38"/>
      <c r="AL147" s="38"/>
      <c r="AM147" s="38"/>
      <c r="AN147" s="38"/>
      <c r="AO147" s="38"/>
      <c r="AP147" s="38"/>
      <c r="AQ147" s="38"/>
      <c r="AR147" s="38"/>
      <c r="AS147" s="38"/>
      <c r="AT147" s="38"/>
    </row>
    <row r="148">
      <c r="E148" s="266"/>
      <c r="F148" s="259" t="s">
        <v>257</v>
      </c>
      <c r="G148" s="260"/>
      <c r="H148" s="271" t="s">
        <v>238</v>
      </c>
      <c r="I148" s="271" t="s">
        <v>239</v>
      </c>
      <c r="J148" s="269" t="s">
        <v>40</v>
      </c>
      <c r="K148" s="269" t="s">
        <v>38</v>
      </c>
      <c r="L148" s="269" t="s">
        <v>154</v>
      </c>
      <c r="M148" s="269" t="s">
        <v>156</v>
      </c>
      <c r="N148" s="271" t="s">
        <v>240</v>
      </c>
      <c r="O148" s="399" t="s">
        <v>82</v>
      </c>
      <c r="P148" s="273"/>
      <c r="Q148" s="399" t="b">
        <v>0</v>
      </c>
      <c r="R148" s="38"/>
      <c r="S148" s="38"/>
      <c r="AK148" s="38"/>
      <c r="AL148" s="38"/>
      <c r="AM148" s="38"/>
      <c r="AN148" s="38"/>
      <c r="AO148" s="38"/>
      <c r="AP148" s="38"/>
      <c r="AQ148" s="38"/>
      <c r="AR148" s="38"/>
      <c r="AS148" s="38"/>
      <c r="AT148" s="38"/>
    </row>
    <row r="149">
      <c r="E149" s="266"/>
      <c r="F149" s="267"/>
      <c r="G149" s="268"/>
      <c r="H149" s="262" t="s">
        <v>242</v>
      </c>
      <c r="I149" s="274" t="s">
        <v>239</v>
      </c>
      <c r="J149" s="274">
        <f t="shared" ref="J149:M149" si="23">PARAMS(J148)</f>
        <v>2048</v>
      </c>
      <c r="K149" s="274">
        <f t="shared" si="23"/>
        <v>1</v>
      </c>
      <c r="L149" s="274">
        <f t="shared" si="23"/>
        <v>128</v>
      </c>
      <c r="M149" s="274">
        <f t="shared" si="23"/>
        <v>192</v>
      </c>
      <c r="N149" s="274" t="s">
        <v>240</v>
      </c>
      <c r="O149" s="275"/>
      <c r="P149" s="276">
        <f>SIZEOF_IN_MIB(J149:M149, $O148)</f>
        <v>96</v>
      </c>
      <c r="Q149" s="275"/>
      <c r="R149" s="38"/>
      <c r="S149" s="38"/>
      <c r="AK149" s="38"/>
      <c r="AL149" s="38"/>
      <c r="AM149" s="38"/>
      <c r="AN149" s="38"/>
      <c r="AO149" s="38"/>
      <c r="AP149" s="38"/>
      <c r="AQ149" s="38"/>
      <c r="AR149" s="38"/>
      <c r="AS149" s="38"/>
      <c r="AT149" s="38"/>
    </row>
    <row r="150">
      <c r="E150" s="266"/>
      <c r="F150" s="267"/>
      <c r="G150" s="268"/>
      <c r="H150" s="271" t="s">
        <v>244</v>
      </c>
      <c r="I150" s="271" t="s">
        <v>239</v>
      </c>
      <c r="J150" s="269" t="s">
        <v>143</v>
      </c>
      <c r="K150" s="269"/>
      <c r="L150" s="269"/>
      <c r="M150" s="271"/>
      <c r="N150" s="271" t="s">
        <v>240</v>
      </c>
      <c r="O150" s="272"/>
      <c r="P150" s="273"/>
      <c r="Q150" s="272"/>
      <c r="R150" s="38"/>
      <c r="S150" s="38"/>
      <c r="AK150" s="38"/>
      <c r="AL150" s="38"/>
      <c r="AM150" s="38"/>
      <c r="AN150" s="38"/>
      <c r="AO150" s="38"/>
      <c r="AP150" s="38"/>
      <c r="AQ150" s="38"/>
      <c r="AR150" s="38"/>
      <c r="AS150" s="38"/>
      <c r="AT150" s="38"/>
    </row>
    <row r="151">
      <c r="E151" s="266"/>
      <c r="F151" s="278"/>
      <c r="G151" s="279"/>
      <c r="H151" s="274" t="s">
        <v>246</v>
      </c>
      <c r="I151" s="274" t="s">
        <v>239</v>
      </c>
      <c r="J151" s="274">
        <f t="shared" ref="J151:M151" si="24">J149/SHARDING(J150)</f>
        <v>128</v>
      </c>
      <c r="K151" s="274">
        <f t="shared" si="24"/>
        <v>1</v>
      </c>
      <c r="L151" s="274">
        <f t="shared" si="24"/>
        <v>128</v>
      </c>
      <c r="M151" s="274">
        <f t="shared" si="24"/>
        <v>192</v>
      </c>
      <c r="N151" s="274" t="s">
        <v>240</v>
      </c>
      <c r="O151" s="241"/>
      <c r="P151" s="276">
        <f>SIZEOF_IN_MIB(J151:M151, $O148)</f>
        <v>6</v>
      </c>
      <c r="Q151" s="241"/>
      <c r="R151" s="38"/>
      <c r="S151" s="38"/>
      <c r="AK151" s="38"/>
      <c r="AL151" s="38"/>
      <c r="AM151" s="38"/>
      <c r="AN151" s="38"/>
      <c r="AO151" s="38"/>
      <c r="AP151" s="38"/>
      <c r="AQ151" s="38"/>
      <c r="AR151" s="38"/>
      <c r="AS151" s="38"/>
      <c r="AT151" s="38"/>
    </row>
    <row r="152">
      <c r="E152" s="266"/>
      <c r="F152" s="400" t="s">
        <v>293</v>
      </c>
      <c r="G152" s="349" t="s">
        <v>294</v>
      </c>
      <c r="H152" s="401"/>
      <c r="I152" s="402" t="s">
        <v>295</v>
      </c>
      <c r="J152" s="403"/>
      <c r="K152" s="308"/>
      <c r="L152" s="309"/>
      <c r="M152" s="309"/>
      <c r="N152" s="309"/>
      <c r="O152" s="308"/>
      <c r="P152" s="310"/>
      <c r="Q152" s="308"/>
      <c r="R152" s="38"/>
      <c r="S152" s="38"/>
      <c r="AK152" s="38"/>
      <c r="AL152" s="38"/>
      <c r="AM152" s="38"/>
      <c r="AN152" s="38"/>
      <c r="AO152" s="38"/>
      <c r="AP152" s="38"/>
      <c r="AQ152" s="38"/>
      <c r="AR152" s="38"/>
      <c r="AS152" s="38"/>
      <c r="AT152" s="38"/>
    </row>
    <row r="153">
      <c r="E153" s="266"/>
      <c r="F153" s="266"/>
      <c r="G153" s="358" t="s">
        <v>296</v>
      </c>
      <c r="H153" s="404" t="str">
        <f>K146</f>
        <v/>
      </c>
      <c r="I153" s="405"/>
      <c r="J153" s="317"/>
      <c r="K153" s="330"/>
      <c r="L153" s="331"/>
      <c r="M153" s="331"/>
      <c r="N153" s="331"/>
      <c r="O153" s="330"/>
      <c r="P153" s="406"/>
      <c r="Q153" s="317"/>
      <c r="R153" s="38"/>
      <c r="S153" s="38"/>
      <c r="AK153" s="38"/>
      <c r="AL153" s="38"/>
      <c r="AM153" s="38"/>
      <c r="AN153" s="38"/>
      <c r="AO153" s="38"/>
      <c r="AP153" s="38"/>
      <c r="AQ153" s="38"/>
      <c r="AR153" s="38"/>
      <c r="AS153" s="38"/>
      <c r="AT153" s="38"/>
    </row>
    <row r="154">
      <c r="E154" s="266"/>
      <c r="F154" s="266"/>
      <c r="G154" s="358" t="s">
        <v>297</v>
      </c>
      <c r="H154" s="407" t="s">
        <v>264</v>
      </c>
      <c r="I154" s="408"/>
      <c r="J154" s="409">
        <v>2.0</v>
      </c>
      <c r="K154" s="325"/>
      <c r="L154" s="326"/>
      <c r="M154" s="326"/>
      <c r="N154" s="326"/>
      <c r="O154" s="325"/>
      <c r="P154" s="410"/>
      <c r="Q154" s="313"/>
      <c r="R154" s="38"/>
      <c r="S154" s="38"/>
      <c r="AK154" s="38"/>
      <c r="AL154" s="38"/>
      <c r="AM154" s="38"/>
      <c r="AN154" s="38"/>
      <c r="AO154" s="38"/>
      <c r="AP154" s="38"/>
      <c r="AQ154" s="38"/>
      <c r="AR154" s="38"/>
      <c r="AS154" s="38"/>
      <c r="AT154" s="38"/>
    </row>
    <row r="155">
      <c r="E155" s="266"/>
      <c r="F155" s="266"/>
      <c r="G155" s="266"/>
      <c r="H155" s="411" t="s">
        <v>265</v>
      </c>
      <c r="I155" s="405"/>
      <c r="J155" s="316">
        <f>P151/J154 * (J154-1)</f>
        <v>3</v>
      </c>
      <c r="K155" s="330"/>
      <c r="L155" s="331"/>
      <c r="M155" s="331"/>
      <c r="N155" s="331"/>
      <c r="O155" s="330"/>
      <c r="P155" s="406"/>
      <c r="Q155" s="317"/>
      <c r="R155" s="38"/>
      <c r="S155" s="38"/>
      <c r="AK155" s="38"/>
      <c r="AL155" s="38"/>
      <c r="AM155" s="38"/>
      <c r="AN155" s="38"/>
      <c r="AO155" s="38"/>
      <c r="AP155" s="38"/>
      <c r="AQ155" s="38"/>
      <c r="AR155" s="38"/>
      <c r="AS155" s="38"/>
      <c r="AT155" s="38"/>
    </row>
    <row r="156">
      <c r="E156" s="266"/>
      <c r="F156" s="266"/>
      <c r="G156" s="266"/>
      <c r="H156" s="407" t="s">
        <v>266</v>
      </c>
      <c r="I156" s="408"/>
      <c r="J156" s="321">
        <f>J155*J154</f>
        <v>6</v>
      </c>
      <c r="K156" s="325"/>
      <c r="L156" s="326"/>
      <c r="M156" s="326"/>
      <c r="N156" s="326"/>
      <c r="O156" s="325"/>
      <c r="P156" s="410"/>
      <c r="Q156" s="313"/>
      <c r="R156" s="38"/>
      <c r="S156" s="38"/>
      <c r="AK156" s="38"/>
      <c r="AL156" s="38"/>
      <c r="AM156" s="38"/>
      <c r="AN156" s="38"/>
      <c r="AO156" s="38"/>
      <c r="AP156" s="38"/>
      <c r="AQ156" s="38"/>
      <c r="AR156" s="38"/>
      <c r="AS156" s="38"/>
      <c r="AT156" s="38"/>
    </row>
    <row r="157">
      <c r="E157" s="266"/>
      <c r="F157" s="266"/>
      <c r="G157" s="277"/>
      <c r="H157" s="411" t="s">
        <v>269</v>
      </c>
      <c r="I157" s="405"/>
      <c r="J157" s="412">
        <f>ALL_GATHER_CORE2CORE_TIME_MS(J156)</f>
        <v>0.0048828125</v>
      </c>
      <c r="K157" s="330"/>
      <c r="L157" s="331"/>
      <c r="M157" s="331"/>
      <c r="N157" s="331"/>
      <c r="O157" s="330"/>
      <c r="P157" s="406"/>
      <c r="Q157" s="317"/>
      <c r="R157" s="38"/>
      <c r="S157" s="38"/>
      <c r="AK157" s="38"/>
      <c r="AL157" s="38"/>
      <c r="AM157" s="38"/>
      <c r="AN157" s="38"/>
      <c r="AO157" s="38"/>
      <c r="AP157" s="38"/>
      <c r="AQ157" s="38"/>
      <c r="AR157" s="38"/>
      <c r="AS157" s="38"/>
      <c r="AT157" s="38"/>
    </row>
    <row r="158">
      <c r="E158" s="266"/>
      <c r="F158" s="266"/>
      <c r="G158" s="413" t="s">
        <v>298</v>
      </c>
      <c r="H158" s="414">
        <f>J157</f>
        <v>0.0048828125</v>
      </c>
      <c r="I158" s="415"/>
      <c r="J158" s="325"/>
      <c r="K158" s="325"/>
      <c r="L158" s="326"/>
      <c r="M158" s="326"/>
      <c r="N158" s="326"/>
      <c r="O158" s="325"/>
      <c r="P158" s="410"/>
      <c r="Q158" s="313"/>
      <c r="R158" s="38"/>
      <c r="S158" s="38"/>
      <c r="AK158" s="38"/>
      <c r="AL158" s="38"/>
      <c r="AM158" s="38"/>
      <c r="AN158" s="38"/>
      <c r="AO158" s="38"/>
      <c r="AP158" s="38"/>
      <c r="AQ158" s="38"/>
      <c r="AR158" s="38"/>
      <c r="AS158" s="38"/>
      <c r="AT158" s="38"/>
    </row>
    <row r="159">
      <c r="E159" s="266"/>
      <c r="F159" s="266"/>
      <c r="G159" s="416"/>
      <c r="H159" s="417"/>
      <c r="I159" s="418"/>
      <c r="J159" s="261"/>
      <c r="K159" s="261"/>
      <c r="L159" s="274"/>
      <c r="M159" s="274"/>
      <c r="N159" s="274"/>
      <c r="O159" s="261"/>
      <c r="P159" s="276"/>
      <c r="Q159" s="222"/>
      <c r="R159" s="38"/>
      <c r="S159" s="38"/>
      <c r="AK159" s="38"/>
      <c r="AL159" s="38"/>
      <c r="AM159" s="38"/>
      <c r="AN159" s="38"/>
      <c r="AO159" s="38"/>
      <c r="AP159" s="38"/>
      <c r="AQ159" s="38"/>
      <c r="AR159" s="38"/>
      <c r="AS159" s="38"/>
      <c r="AT159" s="38"/>
    </row>
    <row r="160">
      <c r="E160" s="266"/>
      <c r="F160" s="266"/>
      <c r="G160" s="369" t="s">
        <v>280</v>
      </c>
      <c r="H160" s="370" t="s">
        <v>281</v>
      </c>
      <c r="I160" s="419"/>
      <c r="J160" s="270"/>
      <c r="K160" s="270"/>
      <c r="L160" s="271"/>
      <c r="M160" s="271"/>
      <c r="N160" s="271"/>
      <c r="O160" s="270"/>
      <c r="P160" s="273"/>
      <c r="Q160" s="305"/>
      <c r="R160" s="38"/>
      <c r="S160" s="38"/>
      <c r="AK160" s="38"/>
      <c r="AL160" s="38"/>
      <c r="AM160" s="38"/>
      <c r="AN160" s="38"/>
      <c r="AO160" s="38"/>
      <c r="AP160" s="38"/>
      <c r="AQ160" s="38"/>
      <c r="AR160" s="38"/>
      <c r="AS160" s="38"/>
      <c r="AT160" s="38"/>
    </row>
    <row r="161">
      <c r="E161" s="266"/>
      <c r="F161" s="277"/>
      <c r="G161" s="372" t="s">
        <v>282</v>
      </c>
      <c r="H161" s="373">
        <f>IF(H160=G152,H158,0)</f>
        <v>0</v>
      </c>
      <c r="I161" s="418"/>
      <c r="J161" s="261"/>
      <c r="K161" s="261"/>
      <c r="L161" s="274"/>
      <c r="M161" s="274"/>
      <c r="N161" s="274"/>
      <c r="O161" s="261"/>
      <c r="P161" s="276"/>
      <c r="Q161" s="222"/>
      <c r="R161" s="38"/>
      <c r="S161" s="38"/>
      <c r="AK161" s="38"/>
      <c r="AL161" s="38"/>
      <c r="AM161" s="38"/>
      <c r="AN161" s="38"/>
      <c r="AO161" s="38"/>
      <c r="AP161" s="38"/>
      <c r="AQ161" s="38"/>
      <c r="AR161" s="38"/>
      <c r="AS161" s="38"/>
      <c r="AT161" s="38"/>
    </row>
    <row r="162">
      <c r="E162" s="266"/>
      <c r="F162" s="384" t="s">
        <v>285</v>
      </c>
      <c r="G162" s="385" t="s">
        <v>286</v>
      </c>
      <c r="H162" s="271" t="str">
        <f>VLOOKUP(O140&amp;","&amp;O144,$T$3:$W$12,4, FALSE)</f>
        <v>fp8</v>
      </c>
      <c r="I162" s="419"/>
      <c r="J162" s="270"/>
      <c r="K162" s="270"/>
      <c r="L162" s="271"/>
      <c r="M162" s="271"/>
      <c r="N162" s="271"/>
      <c r="O162" s="270"/>
      <c r="P162" s="273"/>
      <c r="Q162" s="305"/>
      <c r="R162" s="38"/>
      <c r="S162" s="38"/>
      <c r="AK162" s="38"/>
      <c r="AL162" s="38"/>
      <c r="AM162" s="38"/>
      <c r="AN162" s="38"/>
      <c r="AO162" s="38"/>
      <c r="AP162" s="38"/>
      <c r="AQ162" s="38"/>
      <c r="AR162" s="38"/>
      <c r="AS162" s="38"/>
      <c r="AT162" s="38"/>
    </row>
    <row r="163">
      <c r="E163" s="266"/>
      <c r="F163" s="266"/>
      <c r="G163" s="381" t="s">
        <v>299</v>
      </c>
      <c r="H163" s="420" t="str">
        <f>CALCULATE_FLOPS(K143:M143,K147:M147,K147,1,H162)</f>
        <v>#N/A</v>
      </c>
      <c r="I163" s="418"/>
      <c r="J163" s="261"/>
      <c r="K163" s="261"/>
      <c r="L163" s="274"/>
      <c r="M163" s="274"/>
      <c r="N163" s="274"/>
      <c r="O163" s="261"/>
      <c r="P163" s="276"/>
      <c r="Q163" s="222"/>
      <c r="R163" s="38"/>
      <c r="S163" s="38"/>
      <c r="AK163" s="38"/>
      <c r="AL163" s="38"/>
      <c r="AM163" s="38"/>
      <c r="AN163" s="38"/>
      <c r="AO163" s="38"/>
      <c r="AP163" s="38"/>
      <c r="AQ163" s="38"/>
      <c r="AR163" s="38"/>
      <c r="AS163" s="38"/>
      <c r="AT163" s="38"/>
    </row>
    <row r="164">
      <c r="A164" s="164"/>
      <c r="B164" s="38"/>
      <c r="C164" s="38"/>
      <c r="D164" s="38"/>
      <c r="E164" s="266"/>
      <c r="F164" s="277"/>
      <c r="G164" s="388" t="s">
        <v>288</v>
      </c>
      <c r="H164" s="421" t="str">
        <f>COMPUTE_TIME_MS(H163, H162)</f>
        <v>#N/A</v>
      </c>
      <c r="I164" s="390"/>
      <c r="J164" s="391"/>
      <c r="K164" s="391"/>
      <c r="L164" s="392"/>
      <c r="M164" s="392"/>
      <c r="N164" s="392"/>
      <c r="O164" s="391"/>
      <c r="P164" s="393"/>
      <c r="Q164" s="305"/>
      <c r="R164" s="38"/>
      <c r="S164" s="38"/>
      <c r="AK164" s="38"/>
      <c r="AL164" s="38"/>
      <c r="AM164" s="38"/>
      <c r="AN164" s="38"/>
      <c r="AO164" s="38"/>
      <c r="AP164" s="38"/>
      <c r="AQ164" s="38"/>
      <c r="AR164" s="38"/>
      <c r="AS164" s="38"/>
      <c r="AT164" s="38"/>
    </row>
    <row r="165">
      <c r="A165" s="164"/>
      <c r="B165" s="38"/>
      <c r="C165" s="38"/>
      <c r="D165" s="38"/>
      <c r="E165" s="266"/>
      <c r="F165" s="384" t="s">
        <v>289</v>
      </c>
      <c r="G165" s="381" t="s">
        <v>290</v>
      </c>
      <c r="H165" s="303">
        <f>IF(Q140,0,P143)+IF(Q144,0,P147)+IF(Q148,0,P151)</f>
        <v>42.1875</v>
      </c>
      <c r="I165" s="261"/>
      <c r="J165" s="261"/>
      <c r="K165" s="261"/>
      <c r="L165" s="274"/>
      <c r="M165" s="274"/>
      <c r="N165" s="274"/>
      <c r="O165" s="261"/>
      <c r="P165" s="276"/>
      <c r="Q165" s="222"/>
      <c r="R165" s="38"/>
      <c r="S165" s="38"/>
      <c r="AK165" s="38"/>
      <c r="AL165" s="38"/>
      <c r="AM165" s="38"/>
      <c r="AN165" s="38"/>
      <c r="AO165" s="38"/>
      <c r="AP165" s="38"/>
      <c r="AQ165" s="38"/>
      <c r="AR165" s="38"/>
      <c r="AS165" s="38"/>
      <c r="AT165" s="38"/>
    </row>
    <row r="166">
      <c r="A166" s="38"/>
      <c r="B166" s="38"/>
      <c r="C166" s="38"/>
      <c r="D166" s="38"/>
      <c r="E166" s="277"/>
      <c r="F166" s="277"/>
      <c r="G166" s="395" t="s">
        <v>291</v>
      </c>
      <c r="H166" s="422">
        <f>HBM_TIME_MS(H165)</f>
        <v>0.01408022231</v>
      </c>
      <c r="I166" s="391"/>
      <c r="J166" s="391"/>
      <c r="K166" s="391"/>
      <c r="L166" s="392"/>
      <c r="M166" s="392"/>
      <c r="N166" s="392"/>
      <c r="O166" s="391"/>
      <c r="P166" s="393"/>
      <c r="Q166" s="305"/>
      <c r="R166" s="38"/>
      <c r="S166" s="38"/>
      <c r="AK166" s="38"/>
      <c r="AL166" s="38"/>
      <c r="AM166" s="38"/>
      <c r="AN166" s="38"/>
      <c r="AO166" s="38"/>
      <c r="AP166" s="38"/>
      <c r="AQ166" s="38"/>
      <c r="AR166" s="38"/>
      <c r="AS166" s="38"/>
      <c r="AT166" s="38"/>
    </row>
    <row r="167">
      <c r="A167" s="87"/>
      <c r="B167" s="87"/>
      <c r="C167" s="87"/>
      <c r="D167" s="87"/>
      <c r="E167" s="258" t="s">
        <v>300</v>
      </c>
      <c r="F167" s="282" t="s">
        <v>249</v>
      </c>
      <c r="G167" s="260"/>
      <c r="H167" s="290" t="s">
        <v>238</v>
      </c>
      <c r="I167" s="290" t="s">
        <v>239</v>
      </c>
      <c r="J167" s="195" t="s">
        <v>40</v>
      </c>
      <c r="K167" s="195" t="s">
        <v>38</v>
      </c>
      <c r="L167" s="195" t="s">
        <v>154</v>
      </c>
      <c r="M167" s="398" t="s">
        <v>148</v>
      </c>
      <c r="N167" s="290" t="s">
        <v>240</v>
      </c>
      <c r="O167" s="291" t="str">
        <f>EXTRACT_ACTIVATION_DTYPE(PARAMS("attn_proj_dtype"))</f>
        <v>fp8</v>
      </c>
      <c r="P167" s="292"/>
      <c r="Q167" s="291" t="b">
        <v>0</v>
      </c>
      <c r="R167" s="38"/>
      <c r="S167" s="38"/>
      <c r="AK167" s="38"/>
      <c r="AL167" s="38"/>
      <c r="AM167" s="38"/>
      <c r="AN167" s="38"/>
      <c r="AO167" s="38"/>
      <c r="AP167" s="38"/>
      <c r="AQ167" s="38"/>
      <c r="AR167" s="38"/>
      <c r="AS167" s="38"/>
      <c r="AT167" s="38"/>
    </row>
    <row r="168">
      <c r="A168" s="87"/>
      <c r="B168" s="87"/>
      <c r="C168" s="87"/>
      <c r="D168" s="87"/>
      <c r="E168" s="266"/>
      <c r="F168" s="267"/>
      <c r="G168" s="268"/>
      <c r="H168" s="195" t="s">
        <v>242</v>
      </c>
      <c r="I168" s="290" t="s">
        <v>239</v>
      </c>
      <c r="J168" s="289">
        <f t="shared" ref="J168:M168" si="25">PARAMS(J167)</f>
        <v>2048</v>
      </c>
      <c r="K168" s="290">
        <f t="shared" si="25"/>
        <v>1</v>
      </c>
      <c r="L168" s="290">
        <f t="shared" si="25"/>
        <v>128</v>
      </c>
      <c r="M168" s="290">
        <f t="shared" si="25"/>
        <v>128</v>
      </c>
      <c r="N168" s="290" t="s">
        <v>240</v>
      </c>
      <c r="O168" s="266"/>
      <c r="P168" s="292">
        <f>SIZEOF_IN_MIB(J168:M168, $O167)</f>
        <v>32</v>
      </c>
      <c r="Q168" s="266"/>
      <c r="R168" s="38"/>
      <c r="S168" s="38"/>
      <c r="AK168" s="38"/>
      <c r="AL168" s="38"/>
      <c r="AM168" s="38"/>
      <c r="AN168" s="38"/>
      <c r="AO168" s="38"/>
      <c r="AP168" s="38"/>
      <c r="AQ168" s="38"/>
      <c r="AR168" s="38"/>
      <c r="AS168" s="38"/>
      <c r="AT168" s="38"/>
    </row>
    <row r="169">
      <c r="A169" s="87"/>
      <c r="B169" s="87"/>
      <c r="C169" s="87"/>
      <c r="D169" s="87"/>
      <c r="E169" s="266"/>
      <c r="F169" s="267"/>
      <c r="G169" s="268"/>
      <c r="H169" s="289" t="s">
        <v>244</v>
      </c>
      <c r="I169" s="289" t="s">
        <v>239</v>
      </c>
      <c r="J169" s="195" t="s">
        <v>143</v>
      </c>
      <c r="K169" s="195"/>
      <c r="L169" s="195"/>
      <c r="M169" s="289"/>
      <c r="N169" s="289" t="s">
        <v>240</v>
      </c>
      <c r="O169" s="266"/>
      <c r="P169" s="292"/>
      <c r="Q169" s="266"/>
      <c r="R169" s="38"/>
      <c r="S169" s="38"/>
      <c r="AG169" s="38"/>
      <c r="AH169" s="38"/>
      <c r="AI169" s="38"/>
      <c r="AJ169" s="38"/>
      <c r="AK169" s="38"/>
      <c r="AL169" s="38"/>
      <c r="AM169" s="38"/>
      <c r="AN169" s="38"/>
      <c r="AO169" s="38"/>
      <c r="AP169" s="38"/>
      <c r="AQ169" s="38"/>
      <c r="AR169" s="38"/>
      <c r="AS169" s="38"/>
      <c r="AT169" s="38"/>
    </row>
    <row r="170">
      <c r="A170" s="87"/>
      <c r="B170" s="87"/>
      <c r="C170" s="87"/>
      <c r="D170" s="87"/>
      <c r="E170" s="266"/>
      <c r="F170" s="278"/>
      <c r="G170" s="279"/>
      <c r="H170" s="195" t="s">
        <v>246</v>
      </c>
      <c r="I170" s="289" t="s">
        <v>239</v>
      </c>
      <c r="J170" s="289">
        <f t="shared" ref="J170:M170" si="26">J168/SHARDING(J169)</f>
        <v>128</v>
      </c>
      <c r="K170" s="289">
        <f t="shared" si="26"/>
        <v>1</v>
      </c>
      <c r="L170" s="289">
        <f t="shared" si="26"/>
        <v>128</v>
      </c>
      <c r="M170" s="289">
        <f t="shared" si="26"/>
        <v>128</v>
      </c>
      <c r="N170" s="289" t="s">
        <v>240</v>
      </c>
      <c r="O170" s="277"/>
      <c r="P170" s="292">
        <f>SIZEOF_IN_MIB(J170:M170, $O167)</f>
        <v>2</v>
      </c>
      <c r="Q170" s="277"/>
      <c r="R170" s="38"/>
      <c r="S170" s="38"/>
      <c r="AG170" s="38"/>
      <c r="AH170" s="38"/>
      <c r="AI170" s="38"/>
      <c r="AJ170" s="38"/>
      <c r="AK170" s="38"/>
      <c r="AL170" s="38"/>
      <c r="AM170" s="38"/>
      <c r="AN170" s="38"/>
      <c r="AO170" s="38"/>
      <c r="AP170" s="38"/>
      <c r="AQ170" s="38"/>
      <c r="AR170" s="38"/>
      <c r="AS170" s="38"/>
      <c r="AT170" s="38"/>
    </row>
    <row r="171">
      <c r="A171" s="87"/>
      <c r="B171" s="87"/>
      <c r="C171" s="87"/>
      <c r="D171" s="87"/>
      <c r="E171" s="266"/>
      <c r="F171" s="259" t="s">
        <v>253</v>
      </c>
      <c r="G171" s="260"/>
      <c r="H171" s="289" t="s">
        <v>238</v>
      </c>
      <c r="I171" s="289" t="s">
        <v>239</v>
      </c>
      <c r="J171" s="290"/>
      <c r="K171" s="195" t="s">
        <v>154</v>
      </c>
      <c r="L171" s="398" t="s">
        <v>148</v>
      </c>
      <c r="M171" s="195" t="s">
        <v>145</v>
      </c>
      <c r="N171" s="289" t="s">
        <v>240</v>
      </c>
      <c r="O171" s="291" t="str">
        <f>EXTRACT_WEIGHT_DTYPE(PARAMS("attn_proj_dtype"))</f>
        <v>fp8</v>
      </c>
      <c r="P171" s="292"/>
      <c r="Q171" s="291" t="b">
        <v>0</v>
      </c>
      <c r="R171" s="38"/>
      <c r="S171" s="38"/>
      <c r="AG171" s="38"/>
      <c r="AH171" s="38"/>
      <c r="AI171" s="38"/>
      <c r="AJ171" s="38"/>
      <c r="AK171" s="38"/>
      <c r="AL171" s="38"/>
      <c r="AM171" s="38"/>
      <c r="AN171" s="38"/>
      <c r="AO171" s="38"/>
      <c r="AP171" s="38"/>
      <c r="AQ171" s="38"/>
      <c r="AR171" s="38"/>
      <c r="AS171" s="38"/>
      <c r="AT171" s="38"/>
    </row>
    <row r="172">
      <c r="A172" s="87"/>
      <c r="B172" s="87"/>
      <c r="C172" s="87"/>
      <c r="D172" s="87"/>
      <c r="E172" s="266"/>
      <c r="F172" s="267"/>
      <c r="G172" s="268"/>
      <c r="H172" s="195" t="s">
        <v>242</v>
      </c>
      <c r="I172" s="289" t="s">
        <v>239</v>
      </c>
      <c r="J172" s="290"/>
      <c r="K172" s="289">
        <f t="shared" ref="K172:M172" si="27">PARAMS(K171)</f>
        <v>128</v>
      </c>
      <c r="L172" s="289">
        <f t="shared" si="27"/>
        <v>128</v>
      </c>
      <c r="M172" s="289">
        <f t="shared" si="27"/>
        <v>512</v>
      </c>
      <c r="N172" s="289" t="s">
        <v>240</v>
      </c>
      <c r="O172" s="266"/>
      <c r="P172" s="292">
        <f>SIZEOF_IN_MIB(J172:M172, $O171)</f>
        <v>8</v>
      </c>
      <c r="Q172" s="266"/>
      <c r="R172" s="38"/>
      <c r="S172" s="38"/>
      <c r="AG172" s="38"/>
      <c r="AH172" s="38"/>
      <c r="AI172" s="38"/>
      <c r="AJ172" s="38"/>
      <c r="AK172" s="38"/>
      <c r="AL172" s="38"/>
      <c r="AM172" s="38"/>
      <c r="AN172" s="38"/>
      <c r="AO172" s="38"/>
      <c r="AP172" s="38"/>
      <c r="AQ172" s="38"/>
      <c r="AR172" s="38"/>
      <c r="AS172" s="38"/>
      <c r="AT172" s="38"/>
    </row>
    <row r="173">
      <c r="A173" s="87"/>
      <c r="B173" s="87"/>
      <c r="C173" s="87"/>
      <c r="D173" s="87"/>
      <c r="E173" s="266"/>
      <c r="F173" s="267"/>
      <c r="G173" s="268"/>
      <c r="H173" s="289" t="s">
        <v>244</v>
      </c>
      <c r="I173" s="289" t="s">
        <v>239</v>
      </c>
      <c r="J173" s="290"/>
      <c r="K173" s="290"/>
      <c r="L173" s="289"/>
      <c r="M173" s="289"/>
      <c r="N173" s="289" t="s">
        <v>240</v>
      </c>
      <c r="O173" s="266"/>
      <c r="P173" s="292"/>
      <c r="Q173" s="266"/>
      <c r="R173" s="38"/>
      <c r="S173" s="38"/>
      <c r="AG173" s="38"/>
      <c r="AH173" s="38"/>
      <c r="AI173" s="38"/>
      <c r="AJ173" s="38"/>
      <c r="AK173" s="38"/>
      <c r="AL173" s="38"/>
      <c r="AM173" s="38"/>
      <c r="AN173" s="38"/>
      <c r="AO173" s="38"/>
      <c r="AP173" s="38"/>
      <c r="AQ173" s="38"/>
      <c r="AR173" s="38"/>
      <c r="AS173" s="38"/>
      <c r="AT173" s="38"/>
    </row>
    <row r="174">
      <c r="A174" s="87"/>
      <c r="B174" s="87"/>
      <c r="C174" s="87"/>
      <c r="D174" s="87"/>
      <c r="E174" s="266"/>
      <c r="F174" s="278"/>
      <c r="G174" s="279"/>
      <c r="H174" s="274" t="s">
        <v>246</v>
      </c>
      <c r="I174" s="274" t="s">
        <v>239</v>
      </c>
      <c r="J174" s="261"/>
      <c r="K174" s="274">
        <f t="shared" ref="K174:M174" si="28">K172/SHARDING(K173)</f>
        <v>128</v>
      </c>
      <c r="L174" s="274">
        <f t="shared" si="28"/>
        <v>128</v>
      </c>
      <c r="M174" s="274">
        <f t="shared" si="28"/>
        <v>512</v>
      </c>
      <c r="N174" s="274" t="s">
        <v>240</v>
      </c>
      <c r="O174" s="241"/>
      <c r="P174" s="276">
        <f>SIZEOF_IN_MIB(J174:M174, $O171)</f>
        <v>8</v>
      </c>
      <c r="Q174" s="241"/>
      <c r="R174" s="38"/>
      <c r="S174" s="38"/>
      <c r="T174" s="207"/>
      <c r="U174" s="207"/>
      <c r="V174" s="207"/>
      <c r="W174" s="207"/>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8"/>
    </row>
    <row r="175">
      <c r="A175" s="87"/>
      <c r="B175" s="87"/>
      <c r="C175" s="87"/>
      <c r="D175" s="87"/>
      <c r="E175" s="266"/>
      <c r="F175" s="259" t="s">
        <v>257</v>
      </c>
      <c r="G175" s="260"/>
      <c r="H175" s="271" t="s">
        <v>238</v>
      </c>
      <c r="I175" s="271" t="s">
        <v>239</v>
      </c>
      <c r="J175" s="269" t="s">
        <v>40</v>
      </c>
      <c r="K175" s="269" t="s">
        <v>38</v>
      </c>
      <c r="L175" s="269" t="s">
        <v>154</v>
      </c>
      <c r="M175" s="269" t="s">
        <v>145</v>
      </c>
      <c r="N175" s="271" t="s">
        <v>240</v>
      </c>
      <c r="O175" s="399" t="s">
        <v>82</v>
      </c>
      <c r="P175" s="273"/>
      <c r="Q175" s="399" t="b">
        <v>0</v>
      </c>
      <c r="R175" s="38"/>
      <c r="S175" s="38"/>
      <c r="T175" s="207"/>
      <c r="U175" s="207"/>
      <c r="V175" s="207"/>
      <c r="W175" s="207"/>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c r="AT175" s="38"/>
    </row>
    <row r="176">
      <c r="A176" s="87"/>
      <c r="B176" s="87"/>
      <c r="C176" s="87"/>
      <c r="D176" s="87"/>
      <c r="E176" s="266"/>
      <c r="F176" s="267"/>
      <c r="G176" s="268"/>
      <c r="H176" s="262" t="s">
        <v>242</v>
      </c>
      <c r="I176" s="274" t="s">
        <v>239</v>
      </c>
      <c r="J176" s="274">
        <f t="shared" ref="J176:M176" si="29">PARAMS(J175)</f>
        <v>2048</v>
      </c>
      <c r="K176" s="274">
        <f t="shared" si="29"/>
        <v>1</v>
      </c>
      <c r="L176" s="274">
        <f t="shared" si="29"/>
        <v>128</v>
      </c>
      <c r="M176" s="274">
        <f t="shared" si="29"/>
        <v>512</v>
      </c>
      <c r="N176" s="274" t="s">
        <v>240</v>
      </c>
      <c r="O176" s="275"/>
      <c r="P176" s="276">
        <f>SIZEOF_IN_MIB(J176:M176, $O175)</f>
        <v>256</v>
      </c>
      <c r="Q176" s="275"/>
      <c r="R176" s="38"/>
      <c r="S176" s="38"/>
      <c r="T176" s="207"/>
      <c r="U176" s="207"/>
      <c r="V176" s="207"/>
      <c r="W176" s="207"/>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row>
    <row r="177">
      <c r="A177" s="87"/>
      <c r="B177" s="87"/>
      <c r="C177" s="87"/>
      <c r="D177" s="87"/>
      <c r="E177" s="266"/>
      <c r="F177" s="267"/>
      <c r="G177" s="268"/>
      <c r="H177" s="271" t="s">
        <v>244</v>
      </c>
      <c r="I177" s="271" t="s">
        <v>239</v>
      </c>
      <c r="J177" s="269" t="s">
        <v>143</v>
      </c>
      <c r="K177" s="269"/>
      <c r="L177" s="269"/>
      <c r="M177" s="271"/>
      <c r="N177" s="271" t="s">
        <v>240</v>
      </c>
      <c r="O177" s="272"/>
      <c r="P177" s="273"/>
      <c r="Q177" s="272"/>
      <c r="R177" s="38"/>
      <c r="S177" s="38"/>
      <c r="T177" s="207"/>
      <c r="U177" s="207"/>
      <c r="V177" s="207"/>
      <c r="W177" s="207"/>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38"/>
    </row>
    <row r="178">
      <c r="A178" s="87"/>
      <c r="B178" s="87"/>
      <c r="C178" s="87"/>
      <c r="D178" s="87"/>
      <c r="E178" s="266"/>
      <c r="F178" s="278"/>
      <c r="G178" s="279"/>
      <c r="H178" s="274" t="s">
        <v>246</v>
      </c>
      <c r="I178" s="274" t="s">
        <v>239</v>
      </c>
      <c r="J178" s="274">
        <f t="shared" ref="J178:M178" si="30">J176/SHARDING(J177)</f>
        <v>128</v>
      </c>
      <c r="K178" s="274">
        <f t="shared" si="30"/>
        <v>1</v>
      </c>
      <c r="L178" s="274">
        <f t="shared" si="30"/>
        <v>128</v>
      </c>
      <c r="M178" s="274">
        <f t="shared" si="30"/>
        <v>512</v>
      </c>
      <c r="N178" s="274" t="s">
        <v>240</v>
      </c>
      <c r="O178" s="241"/>
      <c r="P178" s="276">
        <f>SIZEOF_IN_MIB(J178:M178, $O175)</f>
        <v>16</v>
      </c>
      <c r="Q178" s="241"/>
      <c r="R178" s="38"/>
      <c r="S178" s="38"/>
      <c r="T178" s="207"/>
      <c r="U178" s="207"/>
      <c r="V178" s="207"/>
      <c r="W178" s="207"/>
      <c r="X178" s="38"/>
      <c r="Y178" s="38"/>
      <c r="Z178" s="38"/>
      <c r="AA178" s="38"/>
      <c r="AB178" s="38"/>
      <c r="AC178" s="38"/>
      <c r="AD178" s="38"/>
      <c r="AE178" s="38"/>
      <c r="AF178" s="38"/>
      <c r="AG178" s="38"/>
      <c r="AH178" s="38"/>
      <c r="AI178" s="38"/>
      <c r="AJ178" s="38"/>
      <c r="AK178" s="38"/>
      <c r="AL178" s="38"/>
      <c r="AM178" s="38"/>
      <c r="AN178" s="38"/>
      <c r="AO178" s="38"/>
      <c r="AP178" s="38"/>
      <c r="AQ178" s="38"/>
      <c r="AR178" s="38"/>
      <c r="AS178" s="38"/>
      <c r="AT178" s="38"/>
    </row>
    <row r="179">
      <c r="A179" s="87"/>
      <c r="B179" s="87"/>
      <c r="C179" s="87"/>
      <c r="D179" s="87"/>
      <c r="E179" s="266"/>
      <c r="F179" s="400" t="s">
        <v>293</v>
      </c>
      <c r="G179" s="385" t="s">
        <v>45</v>
      </c>
      <c r="H179" s="423"/>
      <c r="I179" s="424"/>
      <c r="J179" s="270"/>
      <c r="K179" s="270"/>
      <c r="L179" s="271"/>
      <c r="M179" s="271"/>
      <c r="N179" s="271"/>
      <c r="O179" s="270"/>
      <c r="P179" s="273"/>
      <c r="Q179" s="305"/>
      <c r="T179" s="3"/>
      <c r="U179" s="3"/>
      <c r="V179" s="3"/>
      <c r="W179" s="3"/>
    </row>
    <row r="180">
      <c r="A180" s="87"/>
      <c r="B180" s="38"/>
      <c r="C180" s="38"/>
      <c r="D180" s="38"/>
      <c r="E180" s="266"/>
      <c r="F180" s="277"/>
      <c r="G180" s="385"/>
      <c r="H180" s="274"/>
      <c r="I180" s="418"/>
      <c r="J180" s="261"/>
      <c r="K180" s="261"/>
      <c r="L180" s="274"/>
      <c r="M180" s="274"/>
      <c r="N180" s="274"/>
      <c r="O180" s="261"/>
      <c r="P180" s="276"/>
      <c r="Q180" s="222"/>
      <c r="T180" s="3"/>
      <c r="U180" s="3"/>
      <c r="V180" s="3"/>
      <c r="W180" s="3"/>
    </row>
    <row r="181">
      <c r="A181" s="38"/>
      <c r="B181" s="38"/>
      <c r="C181" s="38"/>
      <c r="D181" s="38"/>
      <c r="E181" s="266"/>
      <c r="F181" s="384" t="s">
        <v>285</v>
      </c>
      <c r="G181" s="385" t="s">
        <v>286</v>
      </c>
      <c r="H181" s="271" t="str">
        <f>VLOOKUP(O167&amp;","&amp;O171,$T$3:$W$12,4, FALSE)</f>
        <v>fp8</v>
      </c>
      <c r="I181" s="419"/>
      <c r="J181" s="270"/>
      <c r="K181" s="270"/>
      <c r="L181" s="271"/>
      <c r="M181" s="271"/>
      <c r="N181" s="271"/>
      <c r="O181" s="270"/>
      <c r="P181" s="273"/>
      <c r="Q181" s="305"/>
      <c r="T181" s="3"/>
      <c r="U181" s="3"/>
      <c r="V181" s="3"/>
      <c r="W181" s="3"/>
    </row>
    <row r="182">
      <c r="A182" s="87"/>
      <c r="B182" s="87"/>
      <c r="C182" s="87"/>
      <c r="D182" s="87"/>
      <c r="E182" s="266"/>
      <c r="F182" s="266"/>
      <c r="G182" s="381" t="s">
        <v>299</v>
      </c>
      <c r="H182" s="420" t="str">
        <f>CALCULATE_FLOPS(J170:M170,J174:M174,L174,K174,H181)</f>
        <v>#N/A</v>
      </c>
      <c r="I182" s="418"/>
      <c r="J182" s="261"/>
      <c r="K182" s="261"/>
      <c r="L182" s="274"/>
      <c r="M182" s="274"/>
      <c r="N182" s="274"/>
      <c r="O182" s="261"/>
      <c r="P182" s="276"/>
      <c r="Q182" s="222"/>
      <c r="T182" s="3"/>
      <c r="U182" s="3"/>
      <c r="V182" s="3"/>
      <c r="W182" s="3"/>
    </row>
    <row r="183">
      <c r="A183" s="87"/>
      <c r="B183" s="87"/>
      <c r="C183" s="87"/>
      <c r="D183" s="87"/>
      <c r="E183" s="266"/>
      <c r="F183" s="277"/>
      <c r="G183" s="388" t="s">
        <v>288</v>
      </c>
      <c r="H183" s="389" t="str">
        <f>COMPUTE_TIME_MS(H182, H181)</f>
        <v>#N/A</v>
      </c>
      <c r="I183" s="390"/>
      <c r="J183" s="391"/>
      <c r="K183" s="391"/>
      <c r="L183" s="392"/>
      <c r="M183" s="392"/>
      <c r="N183" s="392"/>
      <c r="O183" s="391"/>
      <c r="P183" s="393"/>
      <c r="Q183" s="305"/>
      <c r="T183" s="3"/>
      <c r="U183" s="3"/>
      <c r="V183" s="3"/>
      <c r="W183" s="3"/>
    </row>
    <row r="184">
      <c r="A184" s="87"/>
      <c r="B184" s="87"/>
      <c r="C184" s="87"/>
      <c r="D184" s="87"/>
      <c r="E184" s="266"/>
      <c r="F184" s="384" t="s">
        <v>289</v>
      </c>
      <c r="G184" s="381" t="s">
        <v>290</v>
      </c>
      <c r="H184" s="303">
        <f>IF(Q167,0,P170)+IF(Q171,0,P174)+IF(Q175,0,P178)</f>
        <v>26</v>
      </c>
      <c r="I184" s="261"/>
      <c r="J184" s="261"/>
      <c r="K184" s="261"/>
      <c r="L184" s="274"/>
      <c r="M184" s="274"/>
      <c r="N184" s="274"/>
      <c r="O184" s="261"/>
      <c r="P184" s="276"/>
      <c r="Q184" s="222"/>
      <c r="R184" s="38"/>
      <c r="S184" s="38"/>
      <c r="T184" s="207"/>
      <c r="U184" s="207"/>
      <c r="V184" s="207"/>
      <c r="W184" s="207"/>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c r="AT184" s="38"/>
    </row>
    <row r="185">
      <c r="A185" s="87"/>
      <c r="B185" s="87"/>
      <c r="C185" s="87"/>
      <c r="D185" s="87"/>
      <c r="E185" s="277"/>
      <c r="F185" s="277"/>
      <c r="G185" s="395" t="s">
        <v>291</v>
      </c>
      <c r="H185" s="422">
        <f>HBM_TIME_MS(H184)</f>
        <v>0.008677588859</v>
      </c>
      <c r="I185" s="391"/>
      <c r="J185" s="391"/>
      <c r="K185" s="391"/>
      <c r="L185" s="392"/>
      <c r="M185" s="392"/>
      <c r="N185" s="392"/>
      <c r="O185" s="391"/>
      <c r="P185" s="393"/>
      <c r="Q185" s="305"/>
      <c r="R185" s="38"/>
      <c r="S185" s="38"/>
      <c r="T185" s="207"/>
      <c r="U185" s="207"/>
      <c r="V185" s="207"/>
      <c r="W185" s="207"/>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c r="AT185" s="38"/>
    </row>
    <row r="186">
      <c r="A186" s="87"/>
      <c r="B186" s="87"/>
      <c r="C186" s="87"/>
      <c r="D186" s="87"/>
      <c r="E186" s="258" t="s">
        <v>301</v>
      </c>
      <c r="F186" s="282" t="s">
        <v>249</v>
      </c>
      <c r="G186" s="260"/>
      <c r="H186" s="261" t="s">
        <v>238</v>
      </c>
      <c r="I186" s="261" t="s">
        <v>239</v>
      </c>
      <c r="J186" s="262"/>
      <c r="K186" s="262" t="s">
        <v>40</v>
      </c>
      <c r="L186" s="262" t="s">
        <v>38</v>
      </c>
      <c r="M186" s="425" t="s">
        <v>125</v>
      </c>
      <c r="N186" s="261" t="s">
        <v>240</v>
      </c>
      <c r="O186" s="263" t="str">
        <f>EXTRACT_ACTIVATION_DTYPE(PARAMS("attn_proj_dtype"))</f>
        <v>fp8</v>
      </c>
      <c r="P186" s="276"/>
      <c r="Q186" s="263" t="b">
        <v>0</v>
      </c>
      <c r="R186" s="38"/>
      <c r="S186" s="38"/>
      <c r="T186" s="38"/>
      <c r="U186" s="38"/>
      <c r="V186" s="38"/>
      <c r="W186" s="38"/>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c r="AT186" s="38"/>
    </row>
    <row r="187">
      <c r="A187" s="87"/>
      <c r="B187" s="87"/>
      <c r="C187" s="87"/>
      <c r="D187" s="87"/>
      <c r="E187" s="266"/>
      <c r="F187" s="267"/>
      <c r="G187" s="268"/>
      <c r="H187" s="195" t="s">
        <v>242</v>
      </c>
      <c r="I187" s="290" t="s">
        <v>239</v>
      </c>
      <c r="J187" s="289"/>
      <c r="K187" s="289">
        <f t="shared" ref="K187:M187" si="31">PARAMS(K186)</f>
        <v>2048</v>
      </c>
      <c r="L187" s="290">
        <f t="shared" si="31"/>
        <v>1</v>
      </c>
      <c r="M187" s="290">
        <f t="shared" si="31"/>
        <v>7168</v>
      </c>
      <c r="N187" s="290" t="s">
        <v>240</v>
      </c>
      <c r="O187" s="266"/>
      <c r="P187" s="292">
        <f>SIZEOF_IN_MIB(J187:M187, $O186)</f>
        <v>14</v>
      </c>
      <c r="Q187" s="266"/>
      <c r="R187" s="38"/>
      <c r="S187" s="38"/>
      <c r="T187" s="38"/>
      <c r="U187" s="38"/>
      <c r="V187" s="38"/>
      <c r="W187" s="38"/>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c r="AT187" s="38"/>
    </row>
    <row r="188">
      <c r="A188" s="87"/>
      <c r="B188" s="87"/>
      <c r="C188" s="87"/>
      <c r="D188" s="87"/>
      <c r="E188" s="266"/>
      <c r="F188" s="267"/>
      <c r="G188" s="268"/>
      <c r="H188" s="289" t="s">
        <v>244</v>
      </c>
      <c r="I188" s="289" t="s">
        <v>239</v>
      </c>
      <c r="J188" s="290"/>
      <c r="K188" s="195" t="s">
        <v>143</v>
      </c>
      <c r="L188" s="195"/>
      <c r="M188" s="289"/>
      <c r="N188" s="289" t="s">
        <v>240</v>
      </c>
      <c r="O188" s="266"/>
      <c r="P188" s="292"/>
      <c r="Q188" s="266"/>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c r="AT188" s="38"/>
    </row>
    <row r="189">
      <c r="A189" s="87"/>
      <c r="B189" s="87"/>
      <c r="C189" s="87"/>
      <c r="D189" s="87"/>
      <c r="E189" s="266"/>
      <c r="F189" s="278"/>
      <c r="G189" s="279"/>
      <c r="H189" s="195" t="s">
        <v>246</v>
      </c>
      <c r="I189" s="289" t="s">
        <v>239</v>
      </c>
      <c r="J189" s="290"/>
      <c r="K189" s="289">
        <f t="shared" ref="K189:M189" si="32">K187/SHARDING(K188)</f>
        <v>128</v>
      </c>
      <c r="L189" s="289">
        <f t="shared" si="32"/>
        <v>1</v>
      </c>
      <c r="M189" s="289">
        <f t="shared" si="32"/>
        <v>7168</v>
      </c>
      <c r="N189" s="289" t="s">
        <v>240</v>
      </c>
      <c r="O189" s="277"/>
      <c r="P189" s="292">
        <f>SIZEOF_IN_MIB(J189:M189, $O186)</f>
        <v>0.875</v>
      </c>
      <c r="Q189" s="277"/>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c r="AT189" s="38"/>
    </row>
    <row r="190">
      <c r="A190" s="87"/>
      <c r="B190" s="87"/>
      <c r="C190" s="87"/>
      <c r="D190" s="87"/>
      <c r="E190" s="266"/>
      <c r="F190" s="259" t="s">
        <v>253</v>
      </c>
      <c r="G190" s="260"/>
      <c r="H190" s="289" t="s">
        <v>238</v>
      </c>
      <c r="I190" s="289" t="s">
        <v>239</v>
      </c>
      <c r="J190" s="290"/>
      <c r="K190" s="195"/>
      <c r="L190" s="398" t="s">
        <v>125</v>
      </c>
      <c r="M190" s="195" t="s">
        <v>157</v>
      </c>
      <c r="N190" s="289" t="s">
        <v>240</v>
      </c>
      <c r="O190" s="291" t="str">
        <f>EXTRACT_WEIGHT_DTYPE(PARAMS("attn_proj_dtype"))</f>
        <v>fp8</v>
      </c>
      <c r="P190" s="292"/>
      <c r="Q190" s="291" t="b">
        <v>0</v>
      </c>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c r="AT190" s="38"/>
    </row>
    <row r="191">
      <c r="A191" s="87"/>
      <c r="B191" s="87"/>
      <c r="C191" s="87"/>
      <c r="D191" s="87"/>
      <c r="E191" s="266"/>
      <c r="F191" s="267"/>
      <c r="G191" s="268"/>
      <c r="H191" s="195" t="s">
        <v>242</v>
      </c>
      <c r="I191" s="289" t="s">
        <v>239</v>
      </c>
      <c r="J191" s="290"/>
      <c r="K191" s="289"/>
      <c r="L191" s="289">
        <f t="shared" ref="L191:M191" si="33">PARAMS(L190)</f>
        <v>7168</v>
      </c>
      <c r="M191" s="289">
        <f t="shared" si="33"/>
        <v>576</v>
      </c>
      <c r="N191" s="289" t="s">
        <v>240</v>
      </c>
      <c r="O191" s="266"/>
      <c r="P191" s="292">
        <f>SIZEOF_IN_MIB(J191:M191, $O190)</f>
        <v>3.9375</v>
      </c>
      <c r="Q191" s="266"/>
      <c r="R191" s="38"/>
      <c r="S191" s="38"/>
      <c r="T191" s="38"/>
      <c r="U191" s="38"/>
      <c r="V191" s="38"/>
      <c r="W191" s="38"/>
      <c r="X191" s="38"/>
      <c r="Y191" s="38"/>
      <c r="Z191" s="38"/>
      <c r="AA191" s="38"/>
      <c r="AB191" s="38"/>
      <c r="AC191" s="38"/>
      <c r="AD191" s="38"/>
      <c r="AE191" s="38"/>
      <c r="AF191" s="38"/>
      <c r="AG191" s="38"/>
      <c r="AH191" s="38"/>
      <c r="AI191" s="38"/>
      <c r="AJ191" s="38"/>
      <c r="AK191" s="38"/>
      <c r="AL191" s="38"/>
      <c r="AM191" s="38"/>
      <c r="AN191" s="38"/>
      <c r="AO191" s="38"/>
      <c r="AP191" s="38"/>
      <c r="AQ191" s="38"/>
      <c r="AR191" s="38"/>
      <c r="AS191" s="38"/>
      <c r="AT191" s="38"/>
    </row>
    <row r="192">
      <c r="A192" s="87"/>
      <c r="B192" s="87"/>
      <c r="C192" s="87"/>
      <c r="D192" s="87"/>
      <c r="E192" s="266"/>
      <c r="F192" s="267"/>
      <c r="G192" s="268"/>
      <c r="H192" s="289" t="s">
        <v>244</v>
      </c>
      <c r="I192" s="289" t="s">
        <v>239</v>
      </c>
      <c r="J192" s="290"/>
      <c r="K192" s="290"/>
      <c r="L192" s="289"/>
      <c r="M192" s="289"/>
      <c r="N192" s="289" t="s">
        <v>240</v>
      </c>
      <c r="O192" s="266"/>
      <c r="P192" s="292"/>
      <c r="Q192" s="266"/>
    </row>
    <row r="193">
      <c r="A193" s="87"/>
      <c r="B193" s="87"/>
      <c r="C193" s="87"/>
      <c r="D193" s="87"/>
      <c r="E193" s="266"/>
      <c r="F193" s="278"/>
      <c r="G193" s="279"/>
      <c r="H193" s="274" t="s">
        <v>246</v>
      </c>
      <c r="I193" s="274" t="s">
        <v>239</v>
      </c>
      <c r="J193" s="261"/>
      <c r="K193" s="274"/>
      <c r="L193" s="274">
        <f t="shared" ref="L193:M193" si="34">L191/SHARDING(L192)</f>
        <v>7168</v>
      </c>
      <c r="M193" s="274">
        <f t="shared" si="34"/>
        <v>576</v>
      </c>
      <c r="N193" s="274" t="s">
        <v>240</v>
      </c>
      <c r="O193" s="241"/>
      <c r="P193" s="276">
        <f>SIZEOF_IN_MIB(J193:M193, $O190)</f>
        <v>3.9375</v>
      </c>
      <c r="Q193" s="241"/>
    </row>
    <row r="194">
      <c r="A194" s="87"/>
      <c r="B194" s="87"/>
      <c r="C194" s="87"/>
      <c r="D194" s="87"/>
      <c r="E194" s="266"/>
      <c r="F194" s="259" t="s">
        <v>257</v>
      </c>
      <c r="G194" s="260"/>
      <c r="H194" s="271" t="s">
        <v>238</v>
      </c>
      <c r="I194" s="271" t="s">
        <v>239</v>
      </c>
      <c r="J194" s="270"/>
      <c r="K194" s="269" t="s">
        <v>40</v>
      </c>
      <c r="L194" s="269" t="s">
        <v>38</v>
      </c>
      <c r="M194" s="269" t="s">
        <v>157</v>
      </c>
      <c r="N194" s="271" t="s">
        <v>240</v>
      </c>
      <c r="O194" s="399" t="s">
        <v>82</v>
      </c>
      <c r="P194" s="273"/>
      <c r="Q194" s="399" t="b">
        <v>0</v>
      </c>
    </row>
    <row r="195">
      <c r="A195" s="87"/>
      <c r="B195" s="38"/>
      <c r="C195" s="38"/>
      <c r="D195" s="38"/>
      <c r="E195" s="266"/>
      <c r="F195" s="267"/>
      <c r="G195" s="268"/>
      <c r="H195" s="262" t="s">
        <v>242</v>
      </c>
      <c r="I195" s="274" t="s">
        <v>239</v>
      </c>
      <c r="J195" s="261"/>
      <c r="K195" s="274">
        <f t="shared" ref="K195:M195" si="35">PARAMS(K194)</f>
        <v>2048</v>
      </c>
      <c r="L195" s="274">
        <f t="shared" si="35"/>
        <v>1</v>
      </c>
      <c r="M195" s="274">
        <f t="shared" si="35"/>
        <v>576</v>
      </c>
      <c r="N195" s="274" t="s">
        <v>240</v>
      </c>
      <c r="O195" s="275"/>
      <c r="P195" s="276">
        <f>SIZEOF_IN_MIB(K195:M195, $O194)</f>
        <v>2.25</v>
      </c>
      <c r="Q195" s="275"/>
    </row>
    <row r="196">
      <c r="A196" s="38"/>
      <c r="B196" s="38"/>
      <c r="C196" s="38"/>
      <c r="D196" s="38"/>
      <c r="E196" s="266"/>
      <c r="F196" s="267"/>
      <c r="G196" s="268"/>
      <c r="H196" s="271" t="s">
        <v>244</v>
      </c>
      <c r="I196" s="271" t="s">
        <v>239</v>
      </c>
      <c r="J196" s="270"/>
      <c r="K196" s="269" t="s">
        <v>143</v>
      </c>
      <c r="L196" s="269"/>
      <c r="M196" s="271"/>
      <c r="N196" s="271" t="s">
        <v>240</v>
      </c>
      <c r="O196" s="272"/>
      <c r="P196" s="273"/>
      <c r="Q196" s="272"/>
    </row>
    <row r="197">
      <c r="A197" s="87"/>
      <c r="B197" s="87"/>
      <c r="C197" s="87"/>
      <c r="D197" s="87"/>
      <c r="E197" s="266"/>
      <c r="F197" s="278"/>
      <c r="G197" s="279"/>
      <c r="H197" s="274" t="s">
        <v>246</v>
      </c>
      <c r="I197" s="274" t="s">
        <v>239</v>
      </c>
      <c r="J197" s="274"/>
      <c r="K197" s="274">
        <f t="shared" ref="K197:M197" si="36">K195/SHARDING(K196)</f>
        <v>128</v>
      </c>
      <c r="L197" s="274">
        <f t="shared" si="36"/>
        <v>1</v>
      </c>
      <c r="M197" s="274">
        <f t="shared" si="36"/>
        <v>576</v>
      </c>
      <c r="N197" s="274" t="s">
        <v>240</v>
      </c>
      <c r="O197" s="241"/>
      <c r="P197" s="276">
        <f>SIZEOF_IN_MIB(K197:M197, $O194)</f>
        <v>0.140625</v>
      </c>
      <c r="Q197" s="241"/>
    </row>
    <row r="198">
      <c r="A198" s="87"/>
      <c r="B198" s="87"/>
      <c r="C198" s="87"/>
      <c r="D198" s="87"/>
      <c r="E198" s="266"/>
      <c r="F198" s="400" t="s">
        <v>293</v>
      </c>
      <c r="G198" s="385" t="s">
        <v>45</v>
      </c>
      <c r="H198" s="423"/>
      <c r="I198" s="424"/>
      <c r="J198" s="270"/>
      <c r="K198" s="270"/>
      <c r="L198" s="271"/>
      <c r="M198" s="271"/>
      <c r="N198" s="271"/>
      <c r="O198" s="270"/>
      <c r="P198" s="273"/>
      <c r="Q198" s="305"/>
    </row>
    <row r="199">
      <c r="A199" s="87"/>
      <c r="B199" s="87"/>
      <c r="C199" s="87"/>
      <c r="D199" s="87"/>
      <c r="E199" s="266"/>
      <c r="F199" s="277"/>
      <c r="G199" s="385"/>
      <c r="H199" s="274"/>
      <c r="I199" s="418"/>
      <c r="J199" s="261"/>
      <c r="K199" s="261"/>
      <c r="L199" s="274"/>
      <c r="M199" s="274"/>
      <c r="N199" s="274"/>
      <c r="O199" s="261"/>
      <c r="P199" s="276"/>
      <c r="Q199" s="222"/>
    </row>
    <row r="200">
      <c r="A200" s="87"/>
      <c r="B200" s="87"/>
      <c r="C200" s="87"/>
      <c r="D200" s="87"/>
      <c r="E200" s="266"/>
      <c r="F200" s="384" t="s">
        <v>285</v>
      </c>
      <c r="G200" s="385" t="s">
        <v>286</v>
      </c>
      <c r="H200" s="271" t="str">
        <f>VLOOKUP(O186&amp;","&amp;O190,$T$3:$W$12,4, FALSE)</f>
        <v>fp8</v>
      </c>
      <c r="I200" s="419"/>
      <c r="J200" s="270"/>
      <c r="K200" s="270"/>
      <c r="L200" s="271"/>
      <c r="M200" s="271"/>
      <c r="N200" s="271"/>
      <c r="O200" s="270"/>
      <c r="P200" s="273"/>
      <c r="Q200" s="305"/>
    </row>
    <row r="201">
      <c r="A201" s="87"/>
      <c r="B201" s="87"/>
      <c r="C201" s="87"/>
      <c r="D201" s="87"/>
      <c r="E201" s="266"/>
      <c r="F201" s="266"/>
      <c r="G201" s="381" t="s">
        <v>299</v>
      </c>
      <c r="H201" s="420" t="str">
        <f>CALCULATE_FLOPS(J189:M189,J193:M193,L193,1,H200)</f>
        <v>#N/A</v>
      </c>
      <c r="I201" s="418"/>
      <c r="J201" s="261"/>
      <c r="K201" s="261"/>
      <c r="L201" s="274"/>
      <c r="M201" s="274"/>
      <c r="N201" s="274"/>
      <c r="O201" s="261"/>
      <c r="P201" s="276"/>
      <c r="Q201" s="222"/>
    </row>
    <row r="202">
      <c r="A202" s="87"/>
      <c r="B202" s="87"/>
      <c r="C202" s="87"/>
      <c r="D202" s="87"/>
      <c r="E202" s="266"/>
      <c r="F202" s="277"/>
      <c r="G202" s="388" t="s">
        <v>288</v>
      </c>
      <c r="H202" s="421" t="str">
        <f>COMPUTE_TIME_MS(H201, H200)</f>
        <v>#N/A</v>
      </c>
      <c r="I202" s="390"/>
      <c r="J202" s="391"/>
      <c r="K202" s="391"/>
      <c r="L202" s="392"/>
      <c r="M202" s="392"/>
      <c r="N202" s="392"/>
      <c r="O202" s="391"/>
      <c r="P202" s="393"/>
      <c r="Q202" s="305"/>
    </row>
    <row r="203">
      <c r="A203" s="87"/>
      <c r="B203" s="87"/>
      <c r="C203" s="87"/>
      <c r="D203" s="87"/>
      <c r="E203" s="266"/>
      <c r="F203" s="384" t="s">
        <v>289</v>
      </c>
      <c r="G203" s="381" t="s">
        <v>290</v>
      </c>
      <c r="H203" s="303">
        <f>IF(Q186,0,P189)+IF(Q190,0,P193)+IF(Q194,0,P197)</f>
        <v>4.953125</v>
      </c>
      <c r="I203" s="261"/>
      <c r="J203" s="261"/>
      <c r="K203" s="261"/>
      <c r="L203" s="274"/>
      <c r="M203" s="274"/>
      <c r="N203" s="274"/>
      <c r="O203" s="261"/>
      <c r="P203" s="276"/>
      <c r="Q203" s="222"/>
    </row>
    <row r="204">
      <c r="A204" s="87"/>
      <c r="B204" s="87"/>
      <c r="C204" s="87"/>
      <c r="D204" s="87"/>
      <c r="E204" s="277"/>
      <c r="F204" s="277"/>
      <c r="G204" s="395" t="s">
        <v>291</v>
      </c>
      <c r="H204" s="430">
        <f>HBM_TIME_MS(H203)</f>
        <v>0.001653122397</v>
      </c>
      <c r="I204" s="391"/>
      <c r="J204" s="391"/>
      <c r="K204" s="391"/>
      <c r="L204" s="392"/>
      <c r="M204" s="392"/>
      <c r="N204" s="392"/>
      <c r="O204" s="391"/>
      <c r="P204" s="393"/>
      <c r="Q204" s="305"/>
    </row>
    <row r="205">
      <c r="A205" s="87"/>
      <c r="B205" s="87"/>
      <c r="C205" s="87"/>
      <c r="D205" s="87"/>
      <c r="E205" s="431" t="s">
        <v>302</v>
      </c>
      <c r="F205" s="400" t="s">
        <v>303</v>
      </c>
      <c r="G205" s="432" t="s">
        <v>259</v>
      </c>
      <c r="H205" s="433" t="s">
        <v>238</v>
      </c>
      <c r="I205" s="261" t="s">
        <v>239</v>
      </c>
      <c r="J205" s="434" t="str">
        <f t="array" ref="J205:M208">J194:M197</f>
        <v/>
      </c>
      <c r="K205" s="262" t="s">
        <v>40</v>
      </c>
      <c r="L205" s="262" t="s">
        <v>38</v>
      </c>
      <c r="M205" s="262" t="s">
        <v>157</v>
      </c>
      <c r="N205" s="274" t="s">
        <v>240</v>
      </c>
      <c r="O205" s="263" t="s">
        <v>63</v>
      </c>
      <c r="P205" s="435"/>
      <c r="Q205" s="436"/>
    </row>
    <row r="206">
      <c r="A206" s="87"/>
      <c r="B206" s="87"/>
      <c r="C206" s="87"/>
      <c r="D206" s="87"/>
      <c r="E206" s="266"/>
      <c r="F206" s="266"/>
      <c r="G206" s="266"/>
      <c r="H206" s="438" t="s">
        <v>242</v>
      </c>
      <c r="I206" s="270" t="s">
        <v>239</v>
      </c>
      <c r="J206" s="439"/>
      <c r="K206" s="270">
        <v>2048.0</v>
      </c>
      <c r="L206" s="271">
        <v>1.0</v>
      </c>
      <c r="M206" s="271">
        <v>576.0</v>
      </c>
      <c r="N206" s="271" t="s">
        <v>240</v>
      </c>
      <c r="O206" s="272"/>
      <c r="P206" s="440">
        <f>SIZEOF_IN_MIB(J206:M206, O205)</f>
        <v>1.125</v>
      </c>
      <c r="Q206" s="272"/>
    </row>
    <row r="207">
      <c r="A207" s="87"/>
      <c r="B207" s="87"/>
      <c r="C207" s="87"/>
      <c r="D207" s="87"/>
      <c r="E207" s="266"/>
      <c r="F207" s="266"/>
      <c r="G207" s="266"/>
      <c r="H207" s="433" t="s">
        <v>260</v>
      </c>
      <c r="I207" s="261" t="s">
        <v>239</v>
      </c>
      <c r="J207" s="434"/>
      <c r="K207" s="434" t="s">
        <v>143</v>
      </c>
      <c r="L207" s="274"/>
      <c r="M207" s="442"/>
      <c r="N207" s="274" t="s">
        <v>240</v>
      </c>
      <c r="O207" s="275"/>
      <c r="P207" s="443"/>
      <c r="Q207" s="275"/>
    </row>
    <row r="208">
      <c r="A208" s="87"/>
      <c r="B208" s="87"/>
      <c r="C208" s="87"/>
      <c r="D208" s="87"/>
      <c r="E208" s="266"/>
      <c r="F208" s="266"/>
      <c r="G208" s="266"/>
      <c r="H208" s="438" t="s">
        <v>261</v>
      </c>
      <c r="I208" s="270" t="s">
        <v>239</v>
      </c>
      <c r="J208" s="439"/>
      <c r="K208" s="271">
        <v>128.0</v>
      </c>
      <c r="L208" s="271">
        <v>1.0</v>
      </c>
      <c r="M208" s="271">
        <v>576.0</v>
      </c>
      <c r="N208" s="271" t="s">
        <v>240</v>
      </c>
      <c r="O208" s="272"/>
      <c r="P208" s="440">
        <f>SIZEOF_IN_MIB(J208:M208, O205)</f>
        <v>0.0703125</v>
      </c>
      <c r="Q208" s="272"/>
    </row>
    <row r="209">
      <c r="A209" s="87"/>
      <c r="B209" s="87"/>
      <c r="C209" s="87"/>
      <c r="D209" s="87"/>
      <c r="E209" s="266"/>
      <c r="F209" s="266"/>
      <c r="G209" s="266"/>
      <c r="H209" s="433" t="s">
        <v>262</v>
      </c>
      <c r="I209" s="261" t="s">
        <v>239</v>
      </c>
      <c r="J209" s="434"/>
      <c r="K209" s="434"/>
      <c r="L209" s="442"/>
      <c r="M209" s="442"/>
      <c r="N209" s="274" t="s">
        <v>240</v>
      </c>
      <c r="O209" s="275"/>
      <c r="P209" s="435"/>
      <c r="Q209" s="275"/>
    </row>
    <row r="210">
      <c r="A210" s="87"/>
      <c r="B210" s="87"/>
      <c r="C210" s="87"/>
      <c r="D210" s="87"/>
      <c r="E210" s="266"/>
      <c r="F210" s="266"/>
      <c r="G210" s="277"/>
      <c r="H210" s="438" t="s">
        <v>261</v>
      </c>
      <c r="I210" s="270" t="s">
        <v>239</v>
      </c>
      <c r="J210" s="439"/>
      <c r="K210" s="271">
        <f t="shared" ref="K210:M210" si="37">K206/SHARDING(K209)</f>
        <v>2048</v>
      </c>
      <c r="L210" s="271">
        <f t="shared" si="37"/>
        <v>1</v>
      </c>
      <c r="M210" s="271">
        <f t="shared" si="37"/>
        <v>576</v>
      </c>
      <c r="N210" s="271" t="s">
        <v>240</v>
      </c>
      <c r="O210" s="280"/>
      <c r="P210" s="440">
        <f>SIZEOF_IN_MIB(J210:M210, O205)</f>
        <v>1.125</v>
      </c>
      <c r="Q210" s="280"/>
    </row>
    <row r="211">
      <c r="A211" s="87"/>
      <c r="B211" s="87"/>
      <c r="C211" s="87"/>
      <c r="D211" s="87"/>
      <c r="E211" s="266"/>
      <c r="F211" s="266"/>
      <c r="G211" s="444" t="s">
        <v>263</v>
      </c>
      <c r="H211" s="445"/>
      <c r="I211" s="371"/>
      <c r="J211" s="371"/>
      <c r="K211" s="371"/>
      <c r="L211" s="446"/>
      <c r="M211" s="446"/>
      <c r="N211" s="446"/>
      <c r="O211" s="371"/>
      <c r="P211" s="447"/>
      <c r="Q211" s="371"/>
    </row>
    <row r="212">
      <c r="A212" s="87"/>
      <c r="B212" s="87"/>
      <c r="C212" s="87"/>
      <c r="D212" s="87"/>
      <c r="E212" s="266"/>
      <c r="F212" s="266"/>
      <c r="G212" s="448" t="s">
        <v>264</v>
      </c>
      <c r="H212" s="449">
        <f>SHARDING(K207)*SHARDING(L207)*SHARDING(M207)</f>
        <v>16</v>
      </c>
      <c r="I212" s="439"/>
      <c r="J212" s="439"/>
      <c r="K212" s="439"/>
      <c r="L212" s="450"/>
      <c r="M212" s="450"/>
      <c r="N212" s="450"/>
      <c r="O212" s="439"/>
      <c r="P212" s="451"/>
      <c r="Q212" s="439"/>
    </row>
    <row r="213">
      <c r="A213" s="87"/>
      <c r="B213" s="87"/>
      <c r="C213" s="87"/>
      <c r="D213" s="87"/>
      <c r="E213" s="266"/>
      <c r="F213" s="266"/>
      <c r="G213" s="448" t="s">
        <v>265</v>
      </c>
      <c r="H213" s="452">
        <f>P208 * (H212-1)</f>
        <v>1.0546875</v>
      </c>
      <c r="I213" s="434"/>
      <c r="J213" s="434"/>
      <c r="K213" s="434"/>
      <c r="L213" s="442"/>
      <c r="M213" s="442"/>
      <c r="N213" s="442"/>
      <c r="O213" s="434"/>
      <c r="P213" s="443"/>
      <c r="Q213" s="434"/>
    </row>
    <row r="214">
      <c r="A214" s="87"/>
      <c r="B214" s="87"/>
      <c r="C214" s="87"/>
      <c r="D214" s="87"/>
      <c r="E214" s="266"/>
      <c r="F214" s="266"/>
      <c r="G214" s="448" t="s">
        <v>266</v>
      </c>
      <c r="H214" s="453">
        <f>H213*H212</f>
        <v>16.875</v>
      </c>
      <c r="I214" s="439"/>
      <c r="J214" s="439"/>
      <c r="K214" s="439"/>
      <c r="L214" s="450"/>
      <c r="M214" s="450"/>
      <c r="N214" s="450"/>
      <c r="O214" s="439"/>
      <c r="P214" s="451"/>
      <c r="Q214" s="439"/>
    </row>
    <row r="215">
      <c r="A215" s="87"/>
      <c r="B215" s="87"/>
      <c r="C215" s="87"/>
      <c r="D215" s="87"/>
      <c r="E215" s="266"/>
      <c r="F215" s="266"/>
      <c r="G215" s="448" t="s">
        <v>267</v>
      </c>
      <c r="H215" s="433" t="str">
        <f>IFS(H212=8,12,
H212=4,4,
H212=2,1,
H212=1,0,
TRUE,NA())</f>
        <v>#N/A</v>
      </c>
      <c r="I215" s="434"/>
      <c r="J215" s="434"/>
      <c r="K215" s="434"/>
      <c r="L215" s="442"/>
      <c r="M215" s="442"/>
      <c r="N215" s="442"/>
      <c r="O215" s="434"/>
      <c r="P215" s="443"/>
      <c r="Q215" s="434"/>
    </row>
    <row r="216">
      <c r="A216" s="87"/>
      <c r="B216" s="87"/>
      <c r="C216" s="87"/>
      <c r="D216" s="87"/>
      <c r="E216" s="266"/>
      <c r="F216" s="266"/>
      <c r="G216" s="454" t="s">
        <v>268</v>
      </c>
      <c r="H216" s="455">
        <v>1.0</v>
      </c>
      <c r="I216" s="439"/>
      <c r="J216" s="439"/>
      <c r="K216" s="439"/>
      <c r="L216" s="450"/>
      <c r="M216" s="450"/>
      <c r="N216" s="450"/>
      <c r="O216" s="439"/>
      <c r="P216" s="451"/>
      <c r="Q216" s="439"/>
    </row>
    <row r="217">
      <c r="A217" s="87"/>
      <c r="B217" s="87"/>
      <c r="C217" s="87"/>
      <c r="D217" s="87"/>
      <c r="E217" s="266"/>
      <c r="F217" s="266"/>
      <c r="G217" s="456" t="s">
        <v>269</v>
      </c>
      <c r="H217" s="457" t="str">
        <f>ALL_GATHER_CHIP2CHIP_TIME_MS2(H214 * H216, H215)</f>
        <v>#N/A</v>
      </c>
      <c r="I217" s="434"/>
      <c r="J217" s="434"/>
      <c r="K217" s="434"/>
      <c r="L217" s="442"/>
      <c r="M217" s="442"/>
      <c r="N217" s="442"/>
      <c r="O217" s="434"/>
      <c r="P217" s="443"/>
      <c r="Q217" s="434"/>
    </row>
    <row r="218">
      <c r="A218" s="87"/>
      <c r="B218" s="87"/>
      <c r="C218" s="87"/>
      <c r="D218" s="87"/>
      <c r="E218" s="266"/>
      <c r="F218" s="266"/>
      <c r="G218" s="454"/>
      <c r="H218" s="458"/>
      <c r="I218" s="439"/>
      <c r="J218" s="439"/>
      <c r="K218" s="439"/>
      <c r="L218" s="450"/>
      <c r="M218" s="450"/>
      <c r="N218" s="450"/>
      <c r="O218" s="439"/>
      <c r="P218" s="451"/>
      <c r="Q218" s="439"/>
    </row>
    <row r="219">
      <c r="A219" s="87"/>
      <c r="B219" s="87"/>
      <c r="C219" s="87"/>
      <c r="D219" s="87"/>
      <c r="E219" s="266"/>
      <c r="F219" s="266"/>
      <c r="G219" s="444" t="s">
        <v>270</v>
      </c>
      <c r="H219" s="445"/>
      <c r="I219" s="371"/>
      <c r="J219" s="371"/>
      <c r="K219" s="371"/>
      <c r="L219" s="446"/>
      <c r="M219" s="446"/>
      <c r="N219" s="446"/>
      <c r="O219" s="371"/>
      <c r="P219" s="447"/>
      <c r="Q219" s="371"/>
    </row>
    <row r="220">
      <c r="A220" s="87"/>
      <c r="B220" s="87"/>
      <c r="C220" s="87"/>
      <c r="D220" s="87"/>
      <c r="E220" s="266"/>
      <c r="F220" s="266"/>
      <c r="G220" s="459" t="s">
        <v>271</v>
      </c>
      <c r="H220" s="460" t="s">
        <v>264</v>
      </c>
      <c r="I220" s="439"/>
      <c r="J220" s="461">
        <f>SHARDING(K207)*SHARDING(L207)*SHARDING(M207)/HW_SPEC("# of TensorCore per Chip")</f>
        <v>8</v>
      </c>
      <c r="K220" s="439"/>
      <c r="L220" s="450"/>
      <c r="M220" s="450"/>
      <c r="N220" s="450"/>
      <c r="O220" s="439"/>
      <c r="P220" s="451"/>
      <c r="Q220" s="439"/>
    </row>
    <row r="221">
      <c r="A221" s="87"/>
      <c r="B221" s="87"/>
      <c r="C221" s="87"/>
      <c r="D221" s="87"/>
      <c r="E221" s="266"/>
      <c r="F221" s="266"/>
      <c r="G221" s="266"/>
      <c r="H221" s="462" t="s">
        <v>265</v>
      </c>
      <c r="I221" s="434"/>
      <c r="J221" s="452">
        <f>P208 * HW_SPEC("# of TensorCore per Chip") * (J220-1)</f>
        <v>0.984375</v>
      </c>
      <c r="K221" s="434"/>
      <c r="L221" s="442"/>
      <c r="M221" s="442"/>
      <c r="N221" s="442"/>
      <c r="O221" s="434"/>
      <c r="P221" s="443"/>
      <c r="Q221" s="434"/>
    </row>
    <row r="222">
      <c r="A222" s="87"/>
      <c r="B222" s="87"/>
      <c r="C222" s="87"/>
      <c r="D222" s="87"/>
      <c r="E222" s="266"/>
      <c r="F222" s="266"/>
      <c r="G222" s="266"/>
      <c r="H222" s="460" t="s">
        <v>266</v>
      </c>
      <c r="I222" s="439"/>
      <c r="J222" s="453">
        <f>J221*J220</f>
        <v>7.875</v>
      </c>
      <c r="K222" s="439"/>
      <c r="L222" s="450"/>
      <c r="M222" s="450"/>
      <c r="N222" s="450"/>
      <c r="O222" s="439"/>
      <c r="P222" s="451"/>
      <c r="Q222" s="439"/>
    </row>
    <row r="223">
      <c r="A223" s="87"/>
      <c r="B223" s="87"/>
      <c r="C223" s="87"/>
      <c r="D223" s="87"/>
      <c r="E223" s="266"/>
      <c r="F223" s="266"/>
      <c r="G223" s="266"/>
      <c r="H223" s="462" t="s">
        <v>267</v>
      </c>
      <c r="I223" s="434"/>
      <c r="J223" s="463">
        <f>IFS(J220=8,12,
J220=4,4,
J220=2,1,
J220=1,0,
TRUE,NA())</f>
        <v>12</v>
      </c>
      <c r="K223" s="434"/>
      <c r="L223" s="442"/>
      <c r="M223" s="442"/>
      <c r="N223" s="442"/>
      <c r="O223" s="434"/>
      <c r="P223" s="443"/>
      <c r="Q223" s="434"/>
    </row>
    <row r="224">
      <c r="A224" s="87"/>
      <c r="B224" s="87"/>
      <c r="C224" s="87"/>
      <c r="D224" s="87"/>
      <c r="E224" s="266"/>
      <c r="F224" s="266"/>
      <c r="G224" s="266"/>
      <c r="H224" s="458" t="s">
        <v>268</v>
      </c>
      <c r="I224" s="439"/>
      <c r="J224" s="270">
        <v>2.0</v>
      </c>
      <c r="K224" s="439"/>
      <c r="L224" s="450"/>
      <c r="M224" s="450"/>
      <c r="N224" s="450"/>
      <c r="O224" s="439"/>
      <c r="P224" s="451"/>
      <c r="Q224" s="439"/>
    </row>
    <row r="225">
      <c r="A225" s="87"/>
      <c r="B225" s="87"/>
      <c r="C225" s="87"/>
      <c r="D225" s="87"/>
      <c r="E225" s="266"/>
      <c r="F225" s="266"/>
      <c r="G225" s="277"/>
      <c r="H225" s="462" t="s">
        <v>269</v>
      </c>
      <c r="I225" s="434"/>
      <c r="J225" s="464">
        <f>ALL_GATHER_CHIP2CHIP_TIME_MS2(J222 * J224, J223)</f>
        <v>0.008010864258</v>
      </c>
      <c r="K225" s="434"/>
      <c r="L225" s="442"/>
      <c r="M225" s="442"/>
      <c r="N225" s="442"/>
      <c r="O225" s="434"/>
      <c r="P225" s="443"/>
      <c r="Q225" s="434"/>
    </row>
    <row r="226">
      <c r="A226" s="87"/>
      <c r="B226" s="87"/>
      <c r="C226" s="87"/>
      <c r="D226" s="87"/>
      <c r="E226" s="266"/>
      <c r="F226" s="266"/>
      <c r="G226" s="459" t="s">
        <v>272</v>
      </c>
      <c r="H226" s="460" t="s">
        <v>264</v>
      </c>
      <c r="I226" s="439"/>
      <c r="J226" s="465">
        <f>HW_SPEC("# of TensorCore per Chip")</f>
        <v>2</v>
      </c>
      <c r="K226" s="439"/>
      <c r="L226" s="450"/>
      <c r="M226" s="450"/>
      <c r="N226" s="450"/>
      <c r="O226" s="439"/>
      <c r="P226" s="451"/>
      <c r="Q226" s="439"/>
    </row>
    <row r="227">
      <c r="A227" s="87"/>
      <c r="B227" s="87"/>
      <c r="C227" s="87"/>
      <c r="D227" s="87"/>
      <c r="E227" s="266"/>
      <c r="F227" s="266"/>
      <c r="G227" s="266"/>
      <c r="H227" s="462" t="s">
        <v>265</v>
      </c>
      <c r="I227" s="434"/>
      <c r="J227" s="452">
        <f>P208*J220 * (J226-1)</f>
        <v>0.5625</v>
      </c>
      <c r="K227" s="434"/>
      <c r="L227" s="442"/>
      <c r="M227" s="442"/>
      <c r="N227" s="442"/>
      <c r="O227" s="434"/>
      <c r="P227" s="443"/>
      <c r="Q227" s="434"/>
    </row>
    <row r="228">
      <c r="A228" s="87"/>
      <c r="B228" s="87"/>
      <c r="C228" s="87"/>
      <c r="D228" s="87"/>
      <c r="E228" s="266"/>
      <c r="F228" s="266"/>
      <c r="G228" s="266"/>
      <c r="H228" s="460" t="s">
        <v>266</v>
      </c>
      <c r="I228" s="439"/>
      <c r="J228" s="453">
        <f>J227*J226</f>
        <v>1.125</v>
      </c>
      <c r="K228" s="439"/>
      <c r="L228" s="450"/>
      <c r="M228" s="450"/>
      <c r="N228" s="450"/>
      <c r="O228" s="439"/>
      <c r="P228" s="451"/>
      <c r="Q228" s="439"/>
    </row>
    <row r="229">
      <c r="A229" s="87"/>
      <c r="B229" s="87"/>
      <c r="C229" s="87"/>
      <c r="D229" s="87"/>
      <c r="E229" s="266"/>
      <c r="F229" s="266"/>
      <c r="G229" s="266"/>
      <c r="H229" s="462" t="s">
        <v>269</v>
      </c>
      <c r="I229" s="434"/>
      <c r="J229" s="466">
        <f>ALL_GATHER_CORE2CORE_TIME_MS(J228)</f>
        <v>0.0009155273438</v>
      </c>
      <c r="K229" s="434"/>
      <c r="L229" s="442"/>
      <c r="M229" s="442"/>
      <c r="N229" s="442"/>
      <c r="O229" s="434"/>
      <c r="P229" s="443"/>
      <c r="Q229" s="434"/>
    </row>
    <row r="230">
      <c r="A230" s="87"/>
      <c r="B230" s="87"/>
      <c r="C230" s="87"/>
      <c r="D230" s="87"/>
      <c r="E230" s="266"/>
      <c r="F230" s="266"/>
      <c r="G230" s="277"/>
      <c r="H230" s="467" t="s">
        <v>304</v>
      </c>
      <c r="I230" s="439"/>
      <c r="J230" s="468">
        <f>J229/J220</f>
        <v>0.000114440918</v>
      </c>
      <c r="K230" s="439"/>
      <c r="L230" s="450"/>
      <c r="M230" s="450"/>
      <c r="N230" s="450"/>
      <c r="O230" s="439"/>
      <c r="P230" s="451"/>
      <c r="Q230" s="439"/>
    </row>
    <row r="231">
      <c r="A231" s="87"/>
      <c r="B231" s="87"/>
      <c r="C231" s="87"/>
      <c r="D231" s="87"/>
      <c r="E231" s="266"/>
      <c r="F231" s="266"/>
      <c r="G231" s="456" t="s">
        <v>274</v>
      </c>
      <c r="H231" s="469">
        <f>J225+J230</f>
        <v>0.008125305176</v>
      </c>
      <c r="I231" s="434"/>
      <c r="J231" s="470"/>
      <c r="K231" s="434"/>
      <c r="L231" s="442"/>
      <c r="M231" s="442"/>
      <c r="N231" s="442"/>
      <c r="O231" s="434"/>
      <c r="P231" s="443"/>
      <c r="Q231" s="434"/>
    </row>
    <row r="232">
      <c r="A232" s="87"/>
      <c r="B232" s="87"/>
      <c r="C232" s="87"/>
      <c r="D232" s="87"/>
      <c r="E232" s="266"/>
      <c r="F232" s="266"/>
      <c r="G232" s="454"/>
      <c r="H232" s="471"/>
      <c r="I232" s="439"/>
      <c r="J232" s="472"/>
      <c r="K232" s="439"/>
      <c r="L232" s="450"/>
      <c r="M232" s="450"/>
      <c r="N232" s="450"/>
      <c r="O232" s="439"/>
      <c r="P232" s="451"/>
      <c r="Q232" s="439"/>
    </row>
    <row r="233">
      <c r="A233" s="87"/>
      <c r="B233" s="87"/>
      <c r="C233" s="87"/>
      <c r="D233" s="87"/>
      <c r="E233" s="266"/>
      <c r="F233" s="266"/>
      <c r="G233" s="473" t="s">
        <v>280</v>
      </c>
      <c r="H233" s="370" t="s">
        <v>281</v>
      </c>
      <c r="I233" s="371"/>
      <c r="J233" s="371"/>
      <c r="K233" s="371"/>
      <c r="L233" s="446"/>
      <c r="M233" s="446"/>
      <c r="N233" s="446"/>
      <c r="O233" s="371"/>
      <c r="P233" s="447"/>
      <c r="Q233" s="371"/>
    </row>
    <row r="234">
      <c r="A234" s="87"/>
      <c r="B234" s="87"/>
      <c r="C234" s="87"/>
      <c r="D234" s="87"/>
      <c r="E234" s="266"/>
      <c r="F234" s="266"/>
      <c r="G234" s="473" t="s">
        <v>298</v>
      </c>
      <c r="H234" s="474">
        <f>IFS(H233=G211,H217,
H233=G219,H231 ,
TRUE,0)</f>
        <v>0</v>
      </c>
      <c r="I234" s="371"/>
      <c r="J234" s="371"/>
      <c r="K234" s="371"/>
      <c r="L234" s="446"/>
      <c r="M234" s="446"/>
      <c r="N234" s="446"/>
      <c r="O234" s="371"/>
      <c r="P234" s="475"/>
      <c r="Q234" s="371"/>
    </row>
    <row r="235">
      <c r="A235" s="87"/>
      <c r="B235" s="87"/>
      <c r="C235" s="87"/>
      <c r="D235" s="87"/>
      <c r="E235" s="258" t="s">
        <v>305</v>
      </c>
      <c r="F235" s="282" t="s">
        <v>249</v>
      </c>
      <c r="G235" s="260"/>
      <c r="H235" s="290" t="s">
        <v>238</v>
      </c>
      <c r="I235" s="290" t="s">
        <v>239</v>
      </c>
      <c r="J235" s="195" t="s">
        <v>40</v>
      </c>
      <c r="K235" s="195" t="s">
        <v>38</v>
      </c>
      <c r="L235" s="195" t="s">
        <v>154</v>
      </c>
      <c r="M235" s="398" t="s">
        <v>145</v>
      </c>
      <c r="N235" s="290" t="s">
        <v>240</v>
      </c>
      <c r="O235" s="291" t="str">
        <f>PARAMS("attn_kv_k_dtype")</f>
        <v>bf16</v>
      </c>
      <c r="P235" s="292"/>
      <c r="Q235" s="291" t="b">
        <v>0</v>
      </c>
    </row>
    <row r="236">
      <c r="A236" s="87"/>
      <c r="B236" s="87"/>
      <c r="C236" s="87"/>
      <c r="D236" s="87"/>
      <c r="E236" s="266"/>
      <c r="F236" s="267"/>
      <c r="G236" s="268"/>
      <c r="H236" s="195" t="s">
        <v>242</v>
      </c>
      <c r="I236" s="290" t="s">
        <v>239</v>
      </c>
      <c r="J236" s="289">
        <f t="shared" ref="J236:M236" si="38">PARAMS(J235)</f>
        <v>2048</v>
      </c>
      <c r="K236" s="290">
        <f t="shared" si="38"/>
        <v>1</v>
      </c>
      <c r="L236" s="290">
        <f t="shared" si="38"/>
        <v>128</v>
      </c>
      <c r="M236" s="290">
        <f t="shared" si="38"/>
        <v>512</v>
      </c>
      <c r="N236" s="290" t="s">
        <v>240</v>
      </c>
      <c r="O236" s="266"/>
      <c r="P236" s="292">
        <f>SIZEOF_IN_MIB(J236:M236, $O235)</f>
        <v>256</v>
      </c>
      <c r="Q236" s="266"/>
    </row>
    <row r="237">
      <c r="A237" s="87"/>
      <c r="B237" s="87"/>
      <c r="C237" s="87"/>
      <c r="D237" s="87"/>
      <c r="E237" s="266"/>
      <c r="F237" s="267"/>
      <c r="G237" s="268"/>
      <c r="H237" s="289" t="s">
        <v>244</v>
      </c>
      <c r="I237" s="289" t="s">
        <v>239</v>
      </c>
      <c r="J237" s="195" t="s">
        <v>143</v>
      </c>
      <c r="K237" s="195"/>
      <c r="L237" s="195"/>
      <c r="M237" s="289"/>
      <c r="N237" s="289" t="s">
        <v>240</v>
      </c>
      <c r="O237" s="266"/>
      <c r="P237" s="292"/>
      <c r="Q237" s="266"/>
    </row>
    <row r="238">
      <c r="A238" s="87"/>
      <c r="B238" s="87"/>
      <c r="C238" s="87"/>
      <c r="D238" s="87"/>
      <c r="E238" s="266"/>
      <c r="F238" s="278"/>
      <c r="G238" s="279"/>
      <c r="H238" s="195" t="s">
        <v>246</v>
      </c>
      <c r="I238" s="289" t="s">
        <v>239</v>
      </c>
      <c r="J238" s="289">
        <f t="shared" ref="J238:M238" si="39">J236/SHARDING(J237)</f>
        <v>128</v>
      </c>
      <c r="K238" s="289">
        <f t="shared" si="39"/>
        <v>1</v>
      </c>
      <c r="L238" s="289">
        <f t="shared" si="39"/>
        <v>128</v>
      </c>
      <c r="M238" s="289">
        <f t="shared" si="39"/>
        <v>512</v>
      </c>
      <c r="N238" s="289" t="s">
        <v>240</v>
      </c>
      <c r="O238" s="277"/>
      <c r="P238" s="292">
        <f>SIZEOF_IN_MIB(J238:M238, $O235)</f>
        <v>16</v>
      </c>
      <c r="Q238" s="277"/>
    </row>
    <row r="239">
      <c r="A239" s="87"/>
      <c r="B239" s="87"/>
      <c r="C239" s="87"/>
      <c r="D239" s="87"/>
      <c r="E239" s="266"/>
      <c r="F239" s="259" t="s">
        <v>253</v>
      </c>
      <c r="G239" s="260"/>
      <c r="H239" s="289" t="s">
        <v>238</v>
      </c>
      <c r="I239" s="289" t="s">
        <v>239</v>
      </c>
      <c r="J239" s="290"/>
      <c r="K239" s="195" t="s">
        <v>40</v>
      </c>
      <c r="L239" s="195" t="s">
        <v>42</v>
      </c>
      <c r="M239" s="398" t="s">
        <v>145</v>
      </c>
      <c r="N239" s="289" t="s">
        <v>240</v>
      </c>
      <c r="O239" s="291" t="str">
        <f>PARAMS("kv_dtype")</f>
        <v>fp8</v>
      </c>
      <c r="P239" s="292"/>
      <c r="Q239" s="291" t="b">
        <v>0</v>
      </c>
    </row>
    <row r="240">
      <c r="E240" s="266"/>
      <c r="F240" s="267"/>
      <c r="G240" s="268"/>
      <c r="H240" s="195" t="s">
        <v>242</v>
      </c>
      <c r="I240" s="289" t="s">
        <v>239</v>
      </c>
      <c r="J240" s="290"/>
      <c r="K240" s="289">
        <f t="shared" ref="K240:M240" si="40">PARAMS(K239)</f>
        <v>2048</v>
      </c>
      <c r="L240" s="289">
        <f t="shared" si="40"/>
        <v>9216</v>
      </c>
      <c r="M240" s="289">
        <f t="shared" si="40"/>
        <v>512</v>
      </c>
      <c r="N240" s="289" t="s">
        <v>240</v>
      </c>
      <c r="O240" s="266"/>
      <c r="P240" s="292">
        <f>SIZEOF_IN_MIB(J240:M240, $O239)</f>
        <v>9216</v>
      </c>
      <c r="Q240" s="266"/>
    </row>
    <row r="241">
      <c r="E241" s="266"/>
      <c r="F241" s="267"/>
      <c r="G241" s="268"/>
      <c r="H241" s="289" t="s">
        <v>244</v>
      </c>
      <c r="I241" s="289" t="s">
        <v>239</v>
      </c>
      <c r="J241" s="290"/>
      <c r="K241" s="195" t="s">
        <v>143</v>
      </c>
      <c r="L241" s="289"/>
      <c r="M241" s="289"/>
      <c r="N241" s="289" t="s">
        <v>240</v>
      </c>
      <c r="O241" s="266"/>
      <c r="P241" s="292"/>
      <c r="Q241" s="266"/>
    </row>
    <row r="242">
      <c r="E242" s="266"/>
      <c r="F242" s="278"/>
      <c r="G242" s="279"/>
      <c r="H242" s="274" t="s">
        <v>246</v>
      </c>
      <c r="I242" s="274" t="s">
        <v>239</v>
      </c>
      <c r="J242" s="261"/>
      <c r="K242" s="274">
        <f t="shared" ref="K242:M242" si="41">K240/SHARDING(K241)</f>
        <v>128</v>
      </c>
      <c r="L242" s="274">
        <f t="shared" si="41"/>
        <v>9216</v>
      </c>
      <c r="M242" s="274">
        <f t="shared" si="41"/>
        <v>512</v>
      </c>
      <c r="N242" s="274" t="s">
        <v>240</v>
      </c>
      <c r="O242" s="241"/>
      <c r="P242" s="276">
        <f>SIZEOF_IN_MIB(J242:M242, $O239)</f>
        <v>576</v>
      </c>
      <c r="Q242" s="241"/>
    </row>
    <row r="243">
      <c r="E243" s="266"/>
      <c r="F243" s="259" t="s">
        <v>257</v>
      </c>
      <c r="G243" s="260"/>
      <c r="H243" s="271" t="s">
        <v>238</v>
      </c>
      <c r="I243" s="271" t="s">
        <v>239</v>
      </c>
      <c r="J243" s="269" t="s">
        <v>40</v>
      </c>
      <c r="K243" s="269" t="s">
        <v>38</v>
      </c>
      <c r="L243" s="269" t="s">
        <v>42</v>
      </c>
      <c r="M243" s="269" t="s">
        <v>154</v>
      </c>
      <c r="N243" s="271" t="s">
        <v>240</v>
      </c>
      <c r="O243" s="399" t="s">
        <v>82</v>
      </c>
      <c r="P243" s="273"/>
      <c r="Q243" s="399" t="b">
        <v>1</v>
      </c>
    </row>
    <row r="244">
      <c r="E244" s="266"/>
      <c r="F244" s="267"/>
      <c r="G244" s="268"/>
      <c r="H244" s="262" t="s">
        <v>242</v>
      </c>
      <c r="I244" s="274" t="s">
        <v>239</v>
      </c>
      <c r="J244" s="274">
        <f t="shared" ref="J244:M244" si="42">PARAMS(J243)</f>
        <v>2048</v>
      </c>
      <c r="K244" s="274">
        <f t="shared" si="42"/>
        <v>1</v>
      </c>
      <c r="L244" s="274">
        <f t="shared" si="42"/>
        <v>9216</v>
      </c>
      <c r="M244" s="274">
        <f t="shared" si="42"/>
        <v>128</v>
      </c>
      <c r="N244" s="274" t="s">
        <v>240</v>
      </c>
      <c r="O244" s="275"/>
      <c r="P244" s="276">
        <f>SIZEOF_IN_MIB(J244:M244, $O243)</f>
        <v>4608</v>
      </c>
      <c r="Q244" s="275"/>
    </row>
    <row r="245">
      <c r="E245" s="266"/>
      <c r="F245" s="267"/>
      <c r="G245" s="268"/>
      <c r="H245" s="271" t="s">
        <v>244</v>
      </c>
      <c r="I245" s="271" t="s">
        <v>239</v>
      </c>
      <c r="J245" s="269" t="s">
        <v>143</v>
      </c>
      <c r="K245" s="269"/>
      <c r="L245" s="269"/>
      <c r="M245" s="271"/>
      <c r="N245" s="271" t="s">
        <v>240</v>
      </c>
      <c r="O245" s="272"/>
      <c r="P245" s="273"/>
      <c r="Q245" s="272"/>
    </row>
    <row r="246">
      <c r="E246" s="266"/>
      <c r="F246" s="278"/>
      <c r="G246" s="279"/>
      <c r="H246" s="274" t="s">
        <v>246</v>
      </c>
      <c r="I246" s="274" t="s">
        <v>239</v>
      </c>
      <c r="J246" s="274">
        <f t="shared" ref="J246:M246" si="43">J244/SHARDING(J245)</f>
        <v>128</v>
      </c>
      <c r="K246" s="274">
        <f t="shared" si="43"/>
        <v>1</v>
      </c>
      <c r="L246" s="274">
        <f t="shared" si="43"/>
        <v>9216</v>
      </c>
      <c r="M246" s="274">
        <f t="shared" si="43"/>
        <v>128</v>
      </c>
      <c r="N246" s="274" t="s">
        <v>240</v>
      </c>
      <c r="O246" s="241"/>
      <c r="P246" s="276">
        <f>SIZEOF_IN_MIB(J246:M246, $O243)</f>
        <v>288</v>
      </c>
      <c r="Q246" s="241"/>
    </row>
    <row r="247">
      <c r="E247" s="266"/>
      <c r="F247" s="400" t="s">
        <v>293</v>
      </c>
      <c r="G247" s="385" t="s">
        <v>45</v>
      </c>
      <c r="H247" s="476" t="s">
        <v>306</v>
      </c>
      <c r="I247" s="270"/>
      <c r="J247" s="270"/>
      <c r="K247" s="270"/>
      <c r="L247" s="271"/>
      <c r="M247" s="271"/>
      <c r="N247" s="271"/>
      <c r="O247" s="477"/>
      <c r="P247" s="273"/>
      <c r="Q247" s="477"/>
    </row>
    <row r="248">
      <c r="E248" s="266"/>
      <c r="F248" s="277"/>
      <c r="G248" s="385"/>
      <c r="H248" s="274"/>
      <c r="I248" s="418"/>
      <c r="J248" s="261"/>
      <c r="K248" s="261"/>
      <c r="L248" s="274"/>
      <c r="M248" s="274"/>
      <c r="N248" s="274"/>
      <c r="O248" s="261"/>
      <c r="P248" s="276"/>
      <c r="Q248" s="222"/>
    </row>
    <row r="249">
      <c r="E249" s="266"/>
      <c r="F249" s="384" t="s">
        <v>285</v>
      </c>
      <c r="G249" s="385" t="s">
        <v>286</v>
      </c>
      <c r="H249" s="271" t="str">
        <f>VLOOKUP(O235&amp;","&amp;O239,$T$3:$W$12,4, FALSE)</f>
        <v>bf16</v>
      </c>
      <c r="I249" s="419"/>
      <c r="J249" s="270"/>
      <c r="K249" s="270"/>
      <c r="L249" s="271"/>
      <c r="M249" s="271"/>
      <c r="N249" s="271"/>
      <c r="O249" s="270"/>
      <c r="P249" s="273"/>
      <c r="Q249" s="305"/>
    </row>
    <row r="250">
      <c r="E250" s="266"/>
      <c r="F250" s="266"/>
      <c r="G250" s="381" t="s">
        <v>299</v>
      </c>
      <c r="H250" s="420" t="str">
        <f>CALCULATE_FLOPS(J238:M238,J242:M242,M242,K242,H249)</f>
        <v>#N/A</v>
      </c>
      <c r="I250" s="418"/>
      <c r="J250" s="261"/>
      <c r="K250" s="261"/>
      <c r="L250" s="274"/>
      <c r="M250" s="274"/>
      <c r="N250" s="274"/>
      <c r="O250" s="261"/>
      <c r="P250" s="276"/>
      <c r="Q250" s="222"/>
    </row>
    <row r="251">
      <c r="E251" s="266"/>
      <c r="F251" s="277"/>
      <c r="G251" s="388" t="s">
        <v>288</v>
      </c>
      <c r="H251" s="389" t="str">
        <f>COMPUTE_TIME_MS(H250, H249)</f>
        <v>#N/A</v>
      </c>
      <c r="I251" s="390"/>
      <c r="J251" s="391"/>
      <c r="K251" s="391"/>
      <c r="L251" s="392"/>
      <c r="M251" s="392"/>
      <c r="N251" s="392"/>
      <c r="O251" s="391"/>
      <c r="P251" s="393"/>
      <c r="Q251" s="305"/>
    </row>
    <row r="252">
      <c r="E252" s="266"/>
      <c r="F252" s="384" t="s">
        <v>289</v>
      </c>
      <c r="G252" s="381" t="s">
        <v>290</v>
      </c>
      <c r="H252" s="303">
        <f>IF(Q235,0,P238)+IF(Q239,0,P242)+IF(Q243,0,P246)</f>
        <v>592</v>
      </c>
      <c r="I252" s="261"/>
      <c r="J252" s="261"/>
      <c r="K252" s="261"/>
      <c r="L252" s="274"/>
      <c r="M252" s="274"/>
      <c r="N252" s="274"/>
      <c r="O252" s="261"/>
      <c r="P252" s="276"/>
      <c r="Q252" s="222"/>
    </row>
    <row r="253">
      <c r="E253" s="277"/>
      <c r="F253" s="277"/>
      <c r="G253" s="395" t="s">
        <v>291</v>
      </c>
      <c r="H253" s="430">
        <f>HBM_TIME_MS(H252)</f>
        <v>0.1975820232</v>
      </c>
      <c r="I253" s="391"/>
      <c r="J253" s="391"/>
      <c r="K253" s="391"/>
      <c r="L253" s="392"/>
      <c r="M253" s="392"/>
      <c r="N253" s="392"/>
      <c r="O253" s="391"/>
      <c r="P253" s="393"/>
      <c r="Q253" s="305"/>
    </row>
    <row r="254">
      <c r="E254" s="258" t="s">
        <v>307</v>
      </c>
      <c r="F254" s="282" t="s">
        <v>249</v>
      </c>
      <c r="G254" s="260"/>
      <c r="H254" s="290" t="s">
        <v>238</v>
      </c>
      <c r="I254" s="290" t="s">
        <v>239</v>
      </c>
      <c r="J254" s="195" t="s">
        <v>40</v>
      </c>
      <c r="K254" s="195" t="s">
        <v>38</v>
      </c>
      <c r="L254" s="195" t="s">
        <v>154</v>
      </c>
      <c r="M254" s="398" t="s">
        <v>151</v>
      </c>
      <c r="N254" s="290" t="s">
        <v>240</v>
      </c>
      <c r="O254" s="291" t="str">
        <f>PARAMS("attn_kv_k_dtype")</f>
        <v>bf16</v>
      </c>
      <c r="P254" s="292"/>
      <c r="Q254" s="291" t="b">
        <v>0</v>
      </c>
    </row>
    <row r="255">
      <c r="E255" s="266"/>
      <c r="F255" s="267"/>
      <c r="G255" s="268"/>
      <c r="H255" s="195" t="s">
        <v>242</v>
      </c>
      <c r="I255" s="290" t="s">
        <v>239</v>
      </c>
      <c r="J255" s="289">
        <f t="shared" ref="J255:M255" si="44">PARAMS(J254)</f>
        <v>2048</v>
      </c>
      <c r="K255" s="290">
        <f t="shared" si="44"/>
        <v>1</v>
      </c>
      <c r="L255" s="290">
        <f t="shared" si="44"/>
        <v>128</v>
      </c>
      <c r="M255" s="290">
        <f t="shared" si="44"/>
        <v>64</v>
      </c>
      <c r="N255" s="290" t="s">
        <v>240</v>
      </c>
      <c r="O255" s="266"/>
      <c r="P255" s="292">
        <f>SIZEOF_IN_MIB(J255:M255, $O254)</f>
        <v>32</v>
      </c>
      <c r="Q255" s="266"/>
    </row>
    <row r="256">
      <c r="E256" s="266"/>
      <c r="F256" s="267"/>
      <c r="G256" s="268"/>
      <c r="H256" s="289" t="s">
        <v>244</v>
      </c>
      <c r="I256" s="289" t="s">
        <v>239</v>
      </c>
      <c r="J256" s="195" t="s">
        <v>143</v>
      </c>
      <c r="K256" s="195"/>
      <c r="L256" s="195"/>
      <c r="M256" s="289"/>
      <c r="N256" s="289" t="s">
        <v>240</v>
      </c>
      <c r="O256" s="266"/>
      <c r="P256" s="292"/>
      <c r="Q256" s="266"/>
    </row>
    <row r="257">
      <c r="E257" s="266"/>
      <c r="F257" s="278"/>
      <c r="G257" s="279"/>
      <c r="H257" s="195" t="s">
        <v>246</v>
      </c>
      <c r="I257" s="289" t="s">
        <v>239</v>
      </c>
      <c r="J257" s="289">
        <f t="shared" ref="J257:M257" si="45">J255/SHARDING(J256)</f>
        <v>128</v>
      </c>
      <c r="K257" s="289">
        <f t="shared" si="45"/>
        <v>1</v>
      </c>
      <c r="L257" s="289">
        <f t="shared" si="45"/>
        <v>128</v>
      </c>
      <c r="M257" s="289">
        <f t="shared" si="45"/>
        <v>64</v>
      </c>
      <c r="N257" s="289" t="s">
        <v>240</v>
      </c>
      <c r="O257" s="277"/>
      <c r="P257" s="292">
        <f>SIZEOF_IN_MIB(J257:M257, $O254)</f>
        <v>2</v>
      </c>
      <c r="Q257" s="277"/>
    </row>
    <row r="258">
      <c r="E258" s="266"/>
      <c r="F258" s="259" t="s">
        <v>253</v>
      </c>
      <c r="G258" s="260"/>
      <c r="H258" s="289" t="s">
        <v>238</v>
      </c>
      <c r="I258" s="289" t="s">
        <v>239</v>
      </c>
      <c r="J258" s="290"/>
      <c r="K258" s="195" t="s">
        <v>40</v>
      </c>
      <c r="L258" s="195" t="s">
        <v>42</v>
      </c>
      <c r="M258" s="398" t="s">
        <v>151</v>
      </c>
      <c r="N258" s="289" t="s">
        <v>240</v>
      </c>
      <c r="O258" s="291" t="str">
        <f>PARAMS("kv_dtype")</f>
        <v>fp8</v>
      </c>
      <c r="P258" s="292"/>
      <c r="Q258" s="291" t="b">
        <v>0</v>
      </c>
    </row>
    <row r="259">
      <c r="E259" s="266"/>
      <c r="F259" s="267"/>
      <c r="G259" s="268"/>
      <c r="H259" s="195" t="s">
        <v>242</v>
      </c>
      <c r="I259" s="289" t="s">
        <v>239</v>
      </c>
      <c r="J259" s="290"/>
      <c r="K259" s="289">
        <f t="shared" ref="K259:M259" si="46">PARAMS(K258)</f>
        <v>2048</v>
      </c>
      <c r="L259" s="289">
        <f t="shared" si="46"/>
        <v>9216</v>
      </c>
      <c r="M259" s="289">
        <f t="shared" si="46"/>
        <v>64</v>
      </c>
      <c r="N259" s="289" t="s">
        <v>240</v>
      </c>
      <c r="O259" s="266"/>
      <c r="P259" s="292">
        <f>SIZEOF_IN_MIB(J259:M259, $O258)</f>
        <v>1152</v>
      </c>
      <c r="Q259" s="266"/>
    </row>
    <row r="260">
      <c r="E260" s="266"/>
      <c r="F260" s="267"/>
      <c r="G260" s="268"/>
      <c r="H260" s="289" t="s">
        <v>244</v>
      </c>
      <c r="I260" s="289" t="s">
        <v>239</v>
      </c>
      <c r="J260" s="290"/>
      <c r="K260" s="195" t="s">
        <v>143</v>
      </c>
      <c r="L260" s="289"/>
      <c r="M260" s="289"/>
      <c r="N260" s="289" t="s">
        <v>240</v>
      </c>
      <c r="O260" s="266"/>
      <c r="P260" s="292"/>
      <c r="Q260" s="266"/>
    </row>
    <row r="261">
      <c r="E261" s="266"/>
      <c r="F261" s="278"/>
      <c r="G261" s="279"/>
      <c r="H261" s="274" t="s">
        <v>246</v>
      </c>
      <c r="I261" s="274" t="s">
        <v>239</v>
      </c>
      <c r="J261" s="261"/>
      <c r="K261" s="274">
        <f t="shared" ref="K261:M261" si="47">K259/SHARDING(K260)</f>
        <v>128</v>
      </c>
      <c r="L261" s="274">
        <f t="shared" si="47"/>
        <v>9216</v>
      </c>
      <c r="M261" s="274">
        <f t="shared" si="47"/>
        <v>64</v>
      </c>
      <c r="N261" s="274" t="s">
        <v>240</v>
      </c>
      <c r="O261" s="241"/>
      <c r="P261" s="276">
        <f>SIZEOF_IN_MIB(J261:M261, $O258)</f>
        <v>72</v>
      </c>
      <c r="Q261" s="241"/>
    </row>
    <row r="262">
      <c r="E262" s="266"/>
      <c r="F262" s="259" t="s">
        <v>257</v>
      </c>
      <c r="G262" s="260"/>
      <c r="H262" s="271" t="s">
        <v>238</v>
      </c>
      <c r="I262" s="271" t="s">
        <v>239</v>
      </c>
      <c r="J262" s="269" t="s">
        <v>40</v>
      </c>
      <c r="K262" s="269" t="s">
        <v>38</v>
      </c>
      <c r="L262" s="269" t="s">
        <v>42</v>
      </c>
      <c r="M262" s="269" t="s">
        <v>154</v>
      </c>
      <c r="N262" s="271" t="s">
        <v>240</v>
      </c>
      <c r="O262" s="478" t="s">
        <v>82</v>
      </c>
      <c r="P262" s="273"/>
      <c r="Q262" s="399" t="b">
        <v>1</v>
      </c>
    </row>
    <row r="263">
      <c r="E263" s="266"/>
      <c r="F263" s="267"/>
      <c r="G263" s="268"/>
      <c r="H263" s="262" t="s">
        <v>242</v>
      </c>
      <c r="I263" s="274" t="s">
        <v>239</v>
      </c>
      <c r="J263" s="274">
        <f t="shared" ref="J263:M263" si="48">PARAMS(J262)</f>
        <v>2048</v>
      </c>
      <c r="K263" s="274">
        <f t="shared" si="48"/>
        <v>1</v>
      </c>
      <c r="L263" s="274">
        <f t="shared" si="48"/>
        <v>9216</v>
      </c>
      <c r="M263" s="274">
        <f t="shared" si="48"/>
        <v>128</v>
      </c>
      <c r="N263" s="274" t="s">
        <v>240</v>
      </c>
      <c r="O263" s="275"/>
      <c r="P263" s="276">
        <f>SIZEOF_IN_MIB(J263:M263, $O262)</f>
        <v>4608</v>
      </c>
      <c r="Q263" s="275"/>
    </row>
    <row r="264">
      <c r="E264" s="266"/>
      <c r="F264" s="267"/>
      <c r="G264" s="268"/>
      <c r="H264" s="271" t="s">
        <v>244</v>
      </c>
      <c r="I264" s="271" t="s">
        <v>239</v>
      </c>
      <c r="J264" s="269" t="s">
        <v>143</v>
      </c>
      <c r="K264" s="269"/>
      <c r="L264" s="269"/>
      <c r="M264" s="271"/>
      <c r="N264" s="271" t="s">
        <v>240</v>
      </c>
      <c r="O264" s="272"/>
      <c r="P264" s="273"/>
      <c r="Q264" s="272"/>
    </row>
    <row r="265">
      <c r="E265" s="266"/>
      <c r="F265" s="278"/>
      <c r="G265" s="279"/>
      <c r="H265" s="274" t="s">
        <v>246</v>
      </c>
      <c r="I265" s="274" t="s">
        <v>239</v>
      </c>
      <c r="J265" s="274">
        <f t="shared" ref="J265:M265" si="49">J263/SHARDING(J264)</f>
        <v>128</v>
      </c>
      <c r="K265" s="274">
        <f t="shared" si="49"/>
        <v>1</v>
      </c>
      <c r="L265" s="274">
        <f t="shared" si="49"/>
        <v>9216</v>
      </c>
      <c r="M265" s="274">
        <f t="shared" si="49"/>
        <v>128</v>
      </c>
      <c r="N265" s="274" t="s">
        <v>240</v>
      </c>
      <c r="O265" s="241"/>
      <c r="P265" s="276">
        <f>SIZEOF_IN_MIB(J265:M265, $O262)</f>
        <v>288</v>
      </c>
      <c r="Q265" s="241"/>
    </row>
    <row r="266">
      <c r="E266" s="266"/>
      <c r="F266" s="400" t="s">
        <v>293</v>
      </c>
      <c r="G266" s="385" t="s">
        <v>45</v>
      </c>
      <c r="H266" s="423"/>
      <c r="I266" s="424"/>
      <c r="J266" s="270"/>
      <c r="K266" s="270"/>
      <c r="L266" s="271"/>
      <c r="M266" s="271"/>
      <c r="N266" s="271"/>
      <c r="O266" s="270"/>
      <c r="P266" s="273"/>
      <c r="Q266" s="305"/>
    </row>
    <row r="267">
      <c r="E267" s="266"/>
      <c r="F267" s="277"/>
      <c r="G267" s="385"/>
      <c r="H267" s="274"/>
      <c r="I267" s="418"/>
      <c r="J267" s="261"/>
      <c r="K267" s="261"/>
      <c r="L267" s="274"/>
      <c r="M267" s="274"/>
      <c r="N267" s="274"/>
      <c r="O267" s="261"/>
      <c r="P267" s="276"/>
      <c r="Q267" s="222"/>
    </row>
    <row r="268">
      <c r="E268" s="266"/>
      <c r="F268" s="384" t="s">
        <v>285</v>
      </c>
      <c r="G268" s="385" t="s">
        <v>286</v>
      </c>
      <c r="H268" s="271" t="str">
        <f>VLOOKUP(O254&amp;","&amp;O258,$T$3:$W$12,4, FALSE)</f>
        <v>bf16</v>
      </c>
      <c r="I268" s="419"/>
      <c r="J268" s="270"/>
      <c r="K268" s="270"/>
      <c r="L268" s="271"/>
      <c r="M268" s="271"/>
      <c r="N268" s="271"/>
      <c r="O268" s="270"/>
      <c r="P268" s="273"/>
      <c r="Q268" s="305"/>
    </row>
    <row r="269">
      <c r="E269" s="266"/>
      <c r="F269" s="266"/>
      <c r="G269" s="381" t="s">
        <v>299</v>
      </c>
      <c r="H269" s="420" t="str">
        <f>CALCULATE_FLOPS(J257:M257,J261:M261,M261,K261,H268)</f>
        <v>#N/A</v>
      </c>
      <c r="I269" s="418"/>
      <c r="J269" s="261"/>
      <c r="K269" s="261"/>
      <c r="L269" s="274"/>
      <c r="M269" s="274"/>
      <c r="N269" s="274"/>
      <c r="O269" s="261"/>
      <c r="P269" s="276"/>
      <c r="Q269" s="222"/>
    </row>
    <row r="270">
      <c r="E270" s="266"/>
      <c r="F270" s="277"/>
      <c r="G270" s="388" t="s">
        <v>288</v>
      </c>
      <c r="H270" s="421" t="str">
        <f>COMPUTE_TIME_MS(H269, H268)</f>
        <v>#N/A</v>
      </c>
      <c r="I270" s="390"/>
      <c r="J270" s="391"/>
      <c r="K270" s="391"/>
      <c r="L270" s="392"/>
      <c r="M270" s="392"/>
      <c r="N270" s="392"/>
      <c r="O270" s="391"/>
      <c r="P270" s="393"/>
      <c r="Q270" s="305"/>
    </row>
    <row r="271">
      <c r="E271" s="266"/>
      <c r="F271" s="384" t="s">
        <v>289</v>
      </c>
      <c r="G271" s="381" t="s">
        <v>290</v>
      </c>
      <c r="H271" s="303">
        <f>IF(Q254,0,P257)+IF(Q258,0,P261)+IF(Q262,0,P265)</f>
        <v>74</v>
      </c>
      <c r="I271" s="261"/>
      <c r="J271" s="261"/>
      <c r="K271" s="261"/>
      <c r="L271" s="274"/>
      <c r="M271" s="274"/>
      <c r="N271" s="274"/>
      <c r="O271" s="261"/>
      <c r="P271" s="276"/>
      <c r="Q271" s="222"/>
    </row>
    <row r="272">
      <c r="E272" s="277"/>
      <c r="F272" s="277"/>
      <c r="G272" s="395" t="s">
        <v>291</v>
      </c>
      <c r="H272" s="430">
        <f>HBM_TIME_MS(H271)</f>
        <v>0.0246977529</v>
      </c>
      <c r="I272" s="391"/>
      <c r="J272" s="391"/>
      <c r="K272" s="391"/>
      <c r="L272" s="392"/>
      <c r="M272" s="392"/>
      <c r="N272" s="392"/>
      <c r="O272" s="391"/>
      <c r="P272" s="393"/>
      <c r="Q272" s="305"/>
    </row>
    <row r="273">
      <c r="E273" s="258" t="s">
        <v>308</v>
      </c>
      <c r="F273" s="282" t="s">
        <v>249</v>
      </c>
      <c r="G273" s="260"/>
      <c r="H273" s="290" t="s">
        <v>238</v>
      </c>
      <c r="I273" s="290" t="s">
        <v>239</v>
      </c>
      <c r="J273" s="195" t="s">
        <v>40</v>
      </c>
      <c r="K273" s="195" t="s">
        <v>38</v>
      </c>
      <c r="L273" s="398" t="s">
        <v>42</v>
      </c>
      <c r="M273" s="195" t="s">
        <v>154</v>
      </c>
      <c r="N273" s="290" t="s">
        <v>240</v>
      </c>
      <c r="O273" s="291" t="str">
        <f>PARAMS("attn_av_a_dtype")</f>
        <v>bf16</v>
      </c>
      <c r="P273" s="292"/>
      <c r="Q273" s="291" t="b">
        <v>1</v>
      </c>
    </row>
    <row r="274">
      <c r="E274" s="266"/>
      <c r="F274" s="267"/>
      <c r="G274" s="268"/>
      <c r="H274" s="195" t="s">
        <v>242</v>
      </c>
      <c r="I274" s="290" t="s">
        <v>239</v>
      </c>
      <c r="J274" s="289">
        <f t="shared" ref="J274:M274" si="50">PARAMS(J273)</f>
        <v>2048</v>
      </c>
      <c r="K274" s="290">
        <f t="shared" si="50"/>
        <v>1</v>
      </c>
      <c r="L274" s="290">
        <f t="shared" si="50"/>
        <v>9216</v>
      </c>
      <c r="M274" s="290">
        <f t="shared" si="50"/>
        <v>128</v>
      </c>
      <c r="N274" s="290" t="s">
        <v>240</v>
      </c>
      <c r="O274" s="266"/>
      <c r="P274" s="292">
        <f>SIZEOF_IN_MIB(J274:M274, $O273)</f>
        <v>4608</v>
      </c>
      <c r="Q274" s="266"/>
    </row>
    <row r="275">
      <c r="E275" s="266"/>
      <c r="F275" s="267"/>
      <c r="G275" s="268"/>
      <c r="H275" s="289" t="s">
        <v>244</v>
      </c>
      <c r="I275" s="289" t="s">
        <v>239</v>
      </c>
      <c r="J275" s="195" t="s">
        <v>143</v>
      </c>
      <c r="K275" s="195"/>
      <c r="L275" s="195"/>
      <c r="M275" s="289"/>
      <c r="N275" s="289" t="s">
        <v>240</v>
      </c>
      <c r="O275" s="266"/>
      <c r="P275" s="292"/>
      <c r="Q275" s="266"/>
    </row>
    <row r="276">
      <c r="E276" s="266"/>
      <c r="F276" s="278"/>
      <c r="G276" s="279"/>
      <c r="H276" s="195" t="s">
        <v>246</v>
      </c>
      <c r="I276" s="289" t="s">
        <v>239</v>
      </c>
      <c r="J276" s="289">
        <f t="shared" ref="J276:M276" si="51">J274/SHARDING(J275)</f>
        <v>128</v>
      </c>
      <c r="K276" s="289">
        <f t="shared" si="51"/>
        <v>1</v>
      </c>
      <c r="L276" s="289">
        <f t="shared" si="51"/>
        <v>9216</v>
      </c>
      <c r="M276" s="289">
        <f t="shared" si="51"/>
        <v>128</v>
      </c>
      <c r="N276" s="289" t="s">
        <v>240</v>
      </c>
      <c r="O276" s="277"/>
      <c r="P276" s="292">
        <f>SIZEOF_IN_MIB(J276:M276, $O273)</f>
        <v>288</v>
      </c>
      <c r="Q276" s="277"/>
    </row>
    <row r="277">
      <c r="E277" s="266"/>
      <c r="F277" s="259" t="s">
        <v>253</v>
      </c>
      <c r="G277" s="260"/>
      <c r="H277" s="289" t="s">
        <v>238</v>
      </c>
      <c r="I277" s="289" t="s">
        <v>239</v>
      </c>
      <c r="J277" s="195" t="s">
        <v>40</v>
      </c>
      <c r="K277" s="195"/>
      <c r="L277" s="398" t="s">
        <v>42</v>
      </c>
      <c r="M277" s="195" t="s">
        <v>145</v>
      </c>
      <c r="N277" s="289" t="s">
        <v>240</v>
      </c>
      <c r="O277" s="291" t="str">
        <f>PARAMS("kv_dtype")</f>
        <v>fp8</v>
      </c>
      <c r="P277" s="292"/>
      <c r="Q277" s="291" t="b">
        <v>1</v>
      </c>
    </row>
    <row r="278">
      <c r="E278" s="266"/>
      <c r="F278" s="267"/>
      <c r="G278" s="268"/>
      <c r="H278" s="195" t="s">
        <v>242</v>
      </c>
      <c r="I278" s="289" t="s">
        <v>239</v>
      </c>
      <c r="J278" s="289">
        <f>PARAMS(J277)</f>
        <v>2048</v>
      </c>
      <c r="K278" s="289"/>
      <c r="L278" s="289">
        <f t="shared" ref="L278:M278" si="52">PARAMS(L277)</f>
        <v>9216</v>
      </c>
      <c r="M278" s="289">
        <f t="shared" si="52"/>
        <v>512</v>
      </c>
      <c r="N278" s="289" t="s">
        <v>240</v>
      </c>
      <c r="O278" s="266"/>
      <c r="P278" s="292">
        <f>SIZEOF_IN_MIB(J278:M278, $O277)</f>
        <v>9216</v>
      </c>
      <c r="Q278" s="266"/>
    </row>
    <row r="279">
      <c r="E279" s="266"/>
      <c r="F279" s="267"/>
      <c r="G279" s="268"/>
      <c r="H279" s="289" t="s">
        <v>244</v>
      </c>
      <c r="I279" s="289" t="s">
        <v>239</v>
      </c>
      <c r="J279" s="195" t="s">
        <v>143</v>
      </c>
      <c r="K279" s="290"/>
      <c r="L279" s="289"/>
      <c r="M279" s="289"/>
      <c r="N279" s="289" t="s">
        <v>240</v>
      </c>
      <c r="O279" s="266"/>
      <c r="P279" s="292"/>
      <c r="Q279" s="266"/>
    </row>
    <row r="280">
      <c r="E280" s="266"/>
      <c r="F280" s="278"/>
      <c r="G280" s="279"/>
      <c r="H280" s="274" t="s">
        <v>246</v>
      </c>
      <c r="I280" s="274" t="s">
        <v>239</v>
      </c>
      <c r="J280" s="274">
        <f>J278/SHARDING(J279)</f>
        <v>128</v>
      </c>
      <c r="K280" s="274"/>
      <c r="L280" s="274">
        <f t="shared" ref="L280:M280" si="53">L278/SHARDING(L279)</f>
        <v>9216</v>
      </c>
      <c r="M280" s="274">
        <f t="shared" si="53"/>
        <v>512</v>
      </c>
      <c r="N280" s="274" t="s">
        <v>240</v>
      </c>
      <c r="O280" s="241"/>
      <c r="P280" s="276">
        <f>SIZEOF_IN_MIB(J280:M280, $O277)</f>
        <v>576</v>
      </c>
      <c r="Q280" s="241"/>
    </row>
    <row r="281">
      <c r="E281" s="266"/>
      <c r="F281" s="259" t="s">
        <v>257</v>
      </c>
      <c r="G281" s="260"/>
      <c r="H281" s="271" t="s">
        <v>238</v>
      </c>
      <c r="I281" s="271" t="s">
        <v>239</v>
      </c>
      <c r="J281" s="269" t="s">
        <v>40</v>
      </c>
      <c r="K281" s="269" t="s">
        <v>38</v>
      </c>
      <c r="L281" s="269" t="s">
        <v>154</v>
      </c>
      <c r="M281" s="269" t="s">
        <v>145</v>
      </c>
      <c r="N281" s="271" t="s">
        <v>240</v>
      </c>
      <c r="O281" s="478" t="s">
        <v>82</v>
      </c>
      <c r="P281" s="273"/>
      <c r="Q281" s="399" t="b">
        <v>0</v>
      </c>
    </row>
    <row r="282">
      <c r="E282" s="266"/>
      <c r="F282" s="267"/>
      <c r="G282" s="268"/>
      <c r="H282" s="262" t="s">
        <v>242</v>
      </c>
      <c r="I282" s="274" t="s">
        <v>239</v>
      </c>
      <c r="J282" s="274">
        <f t="shared" ref="J282:M282" si="54">PARAMS(J281)</f>
        <v>2048</v>
      </c>
      <c r="K282" s="274">
        <f t="shared" si="54"/>
        <v>1</v>
      </c>
      <c r="L282" s="274">
        <f t="shared" si="54"/>
        <v>128</v>
      </c>
      <c r="M282" s="274">
        <f t="shared" si="54"/>
        <v>512</v>
      </c>
      <c r="N282" s="274" t="s">
        <v>240</v>
      </c>
      <c r="O282" s="275"/>
      <c r="P282" s="276">
        <f>SIZEOF_IN_MIB(J282:M282, $O281)</f>
        <v>256</v>
      </c>
      <c r="Q282" s="275"/>
    </row>
    <row r="283">
      <c r="E283" s="266"/>
      <c r="F283" s="267"/>
      <c r="G283" s="268"/>
      <c r="H283" s="271" t="s">
        <v>244</v>
      </c>
      <c r="I283" s="271" t="s">
        <v>239</v>
      </c>
      <c r="J283" s="269" t="s">
        <v>143</v>
      </c>
      <c r="K283" s="269"/>
      <c r="L283" s="269"/>
      <c r="M283" s="271"/>
      <c r="N283" s="271" t="s">
        <v>240</v>
      </c>
      <c r="O283" s="272"/>
      <c r="P283" s="273"/>
      <c r="Q283" s="272"/>
    </row>
    <row r="284">
      <c r="E284" s="266"/>
      <c r="F284" s="278"/>
      <c r="G284" s="279"/>
      <c r="H284" s="274" t="s">
        <v>246</v>
      </c>
      <c r="I284" s="274" t="s">
        <v>239</v>
      </c>
      <c r="J284" s="274">
        <f t="shared" ref="J284:M284" si="55">J282/SHARDING(J283)</f>
        <v>128</v>
      </c>
      <c r="K284" s="274">
        <f t="shared" si="55"/>
        <v>1</v>
      </c>
      <c r="L284" s="274">
        <f t="shared" si="55"/>
        <v>128</v>
      </c>
      <c r="M284" s="274">
        <f t="shared" si="55"/>
        <v>512</v>
      </c>
      <c r="N284" s="274" t="s">
        <v>240</v>
      </c>
      <c r="O284" s="241"/>
      <c r="P284" s="276">
        <f>SIZEOF_IN_MIB(J284:M284, $O281)</f>
        <v>16</v>
      </c>
      <c r="Q284" s="241"/>
    </row>
    <row r="285">
      <c r="E285" s="266"/>
      <c r="F285" s="400" t="s">
        <v>293</v>
      </c>
      <c r="G285" s="385" t="s">
        <v>45</v>
      </c>
      <c r="H285" s="423"/>
      <c r="I285" s="424"/>
      <c r="J285" s="270"/>
      <c r="K285" s="270"/>
      <c r="L285" s="271"/>
      <c r="M285" s="271"/>
      <c r="N285" s="271"/>
      <c r="O285" s="270"/>
      <c r="P285" s="273"/>
      <c r="Q285" s="305"/>
    </row>
    <row r="286">
      <c r="E286" s="266"/>
      <c r="F286" s="277"/>
      <c r="G286" s="385"/>
      <c r="H286" s="274"/>
      <c r="I286" s="418"/>
      <c r="J286" s="261"/>
      <c r="K286" s="261"/>
      <c r="L286" s="274"/>
      <c r="M286" s="274"/>
      <c r="N286" s="274"/>
      <c r="O286" s="261"/>
      <c r="P286" s="276"/>
      <c r="Q286" s="222"/>
    </row>
    <row r="287">
      <c r="E287" s="266"/>
      <c r="F287" s="384" t="s">
        <v>285</v>
      </c>
      <c r="G287" s="385" t="s">
        <v>286</v>
      </c>
      <c r="H287" s="271" t="str">
        <f>VLOOKUP(O273&amp;","&amp;O277,$T$3:$W$12,4, FALSE)</f>
        <v>bf16</v>
      </c>
      <c r="I287" s="419"/>
      <c r="J287" s="270"/>
      <c r="K287" s="270"/>
      <c r="L287" s="271"/>
      <c r="M287" s="271"/>
      <c r="N287" s="271"/>
      <c r="O287" s="270"/>
      <c r="P287" s="273"/>
      <c r="Q287" s="305"/>
    </row>
    <row r="288">
      <c r="E288" s="266"/>
      <c r="F288" s="266"/>
      <c r="G288" s="381" t="s">
        <v>299</v>
      </c>
      <c r="H288" s="420" t="str">
        <f>CALCULATE_FLOPS(J276:M276,J280:M280,L280,J280,H287)</f>
        <v>#N/A</v>
      </c>
      <c r="I288" s="418"/>
      <c r="J288" s="261"/>
      <c r="K288" s="261"/>
      <c r="L288" s="274"/>
      <c r="M288" s="274"/>
      <c r="N288" s="274"/>
      <c r="O288" s="261"/>
      <c r="P288" s="276"/>
      <c r="Q288" s="222"/>
    </row>
    <row r="289">
      <c r="E289" s="266"/>
      <c r="F289" s="277"/>
      <c r="G289" s="388" t="s">
        <v>288</v>
      </c>
      <c r="H289" s="421" t="str">
        <f>COMPUTE_TIME_MS(H288, H287)</f>
        <v>#N/A</v>
      </c>
      <c r="I289" s="390"/>
      <c r="J289" s="391"/>
      <c r="K289" s="391"/>
      <c r="L289" s="392"/>
      <c r="M289" s="392"/>
      <c r="N289" s="392"/>
      <c r="O289" s="391"/>
      <c r="P289" s="393"/>
      <c r="Q289" s="305"/>
    </row>
    <row r="290">
      <c r="E290" s="266"/>
      <c r="F290" s="384" t="s">
        <v>289</v>
      </c>
      <c r="G290" s="381" t="s">
        <v>290</v>
      </c>
      <c r="H290" s="303">
        <f>IF(Q273,0,P276)+IF(Q277,0,P280)+IF(Q281,0,P284)</f>
        <v>16</v>
      </c>
      <c r="I290" s="261"/>
      <c r="J290" s="261"/>
      <c r="K290" s="261"/>
      <c r="L290" s="274"/>
      <c r="M290" s="274"/>
      <c r="N290" s="274"/>
      <c r="O290" s="261"/>
      <c r="P290" s="276"/>
      <c r="Q290" s="222"/>
    </row>
    <row r="291">
      <c r="E291" s="277"/>
      <c r="F291" s="277"/>
      <c r="G291" s="395" t="s">
        <v>291</v>
      </c>
      <c r="H291" s="479">
        <f>HBM_TIME_MS(H290)</f>
        <v>0.005340054682</v>
      </c>
      <c r="I291" s="391"/>
      <c r="J291" s="391"/>
      <c r="K291" s="391"/>
      <c r="L291" s="392"/>
      <c r="M291" s="392"/>
      <c r="N291" s="392"/>
      <c r="O291" s="391"/>
      <c r="P291" s="393"/>
      <c r="Q291" s="305"/>
    </row>
    <row r="292">
      <c r="E292" s="258" t="s">
        <v>309</v>
      </c>
      <c r="F292" s="282" t="s">
        <v>249</v>
      </c>
      <c r="G292" s="260"/>
      <c r="H292" s="261" t="s">
        <v>238</v>
      </c>
      <c r="I292" s="261" t="s">
        <v>239</v>
      </c>
      <c r="J292" s="262" t="s">
        <v>40</v>
      </c>
      <c r="K292" s="262" t="s">
        <v>38</v>
      </c>
      <c r="L292" s="262" t="s">
        <v>154</v>
      </c>
      <c r="M292" s="425" t="s">
        <v>145</v>
      </c>
      <c r="N292" s="261" t="s">
        <v>240</v>
      </c>
      <c r="O292" s="263" t="str">
        <f>EXTRACT_ACTIVATION_DTYPE(PARAMS("attn_proj_dtype"))</f>
        <v>fp8</v>
      </c>
      <c r="P292" s="276"/>
      <c r="Q292" s="263" t="b">
        <v>0</v>
      </c>
    </row>
    <row r="293">
      <c r="E293" s="266"/>
      <c r="F293" s="267"/>
      <c r="G293" s="268"/>
      <c r="H293" s="269" t="s">
        <v>242</v>
      </c>
      <c r="I293" s="270" t="s">
        <v>239</v>
      </c>
      <c r="J293" s="271">
        <f t="shared" ref="J293:M293" si="56">PARAMS(J292)</f>
        <v>2048</v>
      </c>
      <c r="K293" s="270">
        <f t="shared" si="56"/>
        <v>1</v>
      </c>
      <c r="L293" s="270">
        <f t="shared" si="56"/>
        <v>128</v>
      </c>
      <c r="M293" s="270">
        <f t="shared" si="56"/>
        <v>512</v>
      </c>
      <c r="N293" s="270" t="s">
        <v>240</v>
      </c>
      <c r="O293" s="272"/>
      <c r="P293" s="273">
        <f>SIZEOF_IN_MIB(J293:M293, $O292)</f>
        <v>128</v>
      </c>
      <c r="Q293" s="272"/>
    </row>
    <row r="294">
      <c r="E294" s="266"/>
      <c r="F294" s="267"/>
      <c r="G294" s="268"/>
      <c r="H294" s="274" t="s">
        <v>244</v>
      </c>
      <c r="I294" s="274" t="s">
        <v>239</v>
      </c>
      <c r="J294" s="262" t="s">
        <v>143</v>
      </c>
      <c r="K294" s="262"/>
      <c r="L294" s="262"/>
      <c r="M294" s="274"/>
      <c r="N294" s="274" t="s">
        <v>240</v>
      </c>
      <c r="O294" s="275"/>
      <c r="P294" s="276"/>
      <c r="Q294" s="275"/>
    </row>
    <row r="295">
      <c r="E295" s="266"/>
      <c r="F295" s="278"/>
      <c r="G295" s="279"/>
      <c r="H295" s="269" t="s">
        <v>246</v>
      </c>
      <c r="I295" s="271" t="s">
        <v>239</v>
      </c>
      <c r="J295" s="271">
        <f t="shared" ref="J295:M295" si="57">J293/SHARDING(J294)</f>
        <v>128</v>
      </c>
      <c r="K295" s="271">
        <f t="shared" si="57"/>
        <v>1</v>
      </c>
      <c r="L295" s="271">
        <f t="shared" si="57"/>
        <v>128</v>
      </c>
      <c r="M295" s="271">
        <f t="shared" si="57"/>
        <v>512</v>
      </c>
      <c r="N295" s="271" t="s">
        <v>240</v>
      </c>
      <c r="O295" s="280"/>
      <c r="P295" s="273">
        <f>SIZEOF_IN_MIB(J295:M295, $O292)</f>
        <v>8</v>
      </c>
      <c r="Q295" s="280"/>
    </row>
    <row r="296">
      <c r="E296" s="266"/>
      <c r="F296" s="259" t="s">
        <v>253</v>
      </c>
      <c r="G296" s="260"/>
      <c r="H296" s="274" t="s">
        <v>238</v>
      </c>
      <c r="I296" s="274" t="s">
        <v>239</v>
      </c>
      <c r="J296" s="261"/>
      <c r="K296" s="262" t="s">
        <v>154</v>
      </c>
      <c r="L296" s="262" t="s">
        <v>148</v>
      </c>
      <c r="M296" s="425" t="s">
        <v>145</v>
      </c>
      <c r="N296" s="274" t="s">
        <v>240</v>
      </c>
      <c r="O296" s="263" t="str">
        <f>EXTRACT_WEIGHT_DTYPE(PARAMS("attn_proj_dtype"))</f>
        <v>fp8</v>
      </c>
      <c r="P296" s="276"/>
      <c r="Q296" s="263" t="b">
        <v>0</v>
      </c>
    </row>
    <row r="297">
      <c r="E297" s="266"/>
      <c r="F297" s="267"/>
      <c r="G297" s="268"/>
      <c r="H297" s="269" t="s">
        <v>242</v>
      </c>
      <c r="I297" s="271" t="s">
        <v>239</v>
      </c>
      <c r="J297" s="270"/>
      <c r="K297" s="271">
        <f t="shared" ref="K297:M297" si="58">PARAMS(K296)</f>
        <v>128</v>
      </c>
      <c r="L297" s="271">
        <f t="shared" si="58"/>
        <v>128</v>
      </c>
      <c r="M297" s="271">
        <f t="shared" si="58"/>
        <v>512</v>
      </c>
      <c r="N297" s="271" t="s">
        <v>240</v>
      </c>
      <c r="O297" s="272"/>
      <c r="P297" s="273">
        <f>SIZEOF_IN_MIB(J297:M297, $O296)</f>
        <v>8</v>
      </c>
      <c r="Q297" s="272"/>
    </row>
    <row r="298">
      <c r="E298" s="266"/>
      <c r="F298" s="267"/>
      <c r="G298" s="268"/>
      <c r="H298" s="274" t="s">
        <v>244</v>
      </c>
      <c r="I298" s="274" t="s">
        <v>239</v>
      </c>
      <c r="J298" s="261"/>
      <c r="K298" s="261"/>
      <c r="L298" s="274"/>
      <c r="M298" s="274"/>
      <c r="N298" s="274" t="s">
        <v>240</v>
      </c>
      <c r="O298" s="275"/>
      <c r="P298" s="276"/>
      <c r="Q298" s="275"/>
    </row>
    <row r="299">
      <c r="E299" s="266"/>
      <c r="F299" s="278"/>
      <c r="G299" s="279"/>
      <c r="H299" s="271" t="s">
        <v>246</v>
      </c>
      <c r="I299" s="271" t="s">
        <v>239</v>
      </c>
      <c r="J299" s="270"/>
      <c r="K299" s="271">
        <f t="shared" ref="K299:M299" si="59">K297/SHARDING(K298)</f>
        <v>128</v>
      </c>
      <c r="L299" s="271">
        <f t="shared" si="59"/>
        <v>128</v>
      </c>
      <c r="M299" s="271">
        <f t="shared" si="59"/>
        <v>512</v>
      </c>
      <c r="N299" s="271" t="s">
        <v>240</v>
      </c>
      <c r="O299" s="280"/>
      <c r="P299" s="273">
        <f>SIZEOF_IN_MIB(J299:M299, $O296)</f>
        <v>8</v>
      </c>
      <c r="Q299" s="280"/>
    </row>
    <row r="300">
      <c r="E300" s="266"/>
      <c r="F300" s="259" t="s">
        <v>257</v>
      </c>
      <c r="G300" s="260"/>
      <c r="H300" s="274" t="s">
        <v>238</v>
      </c>
      <c r="I300" s="274" t="s">
        <v>239</v>
      </c>
      <c r="J300" s="262" t="s">
        <v>40</v>
      </c>
      <c r="K300" s="262" t="s">
        <v>38</v>
      </c>
      <c r="L300" s="262" t="s">
        <v>154</v>
      </c>
      <c r="M300" s="262" t="s">
        <v>148</v>
      </c>
      <c r="N300" s="274" t="s">
        <v>240</v>
      </c>
      <c r="O300" s="263" t="s">
        <v>82</v>
      </c>
      <c r="P300" s="276"/>
      <c r="Q300" s="263" t="b">
        <v>0</v>
      </c>
    </row>
    <row r="301">
      <c r="E301" s="266"/>
      <c r="F301" s="267"/>
      <c r="G301" s="268"/>
      <c r="H301" s="269" t="s">
        <v>242</v>
      </c>
      <c r="I301" s="271" t="s">
        <v>239</v>
      </c>
      <c r="J301" s="271">
        <f t="shared" ref="J301:M301" si="60">PARAMS(J300)</f>
        <v>2048</v>
      </c>
      <c r="K301" s="271">
        <f t="shared" si="60"/>
        <v>1</v>
      </c>
      <c r="L301" s="271">
        <f t="shared" si="60"/>
        <v>128</v>
      </c>
      <c r="M301" s="271">
        <f t="shared" si="60"/>
        <v>128</v>
      </c>
      <c r="N301" s="271" t="s">
        <v>240</v>
      </c>
      <c r="O301" s="272"/>
      <c r="P301" s="273">
        <f>SIZEOF_IN_MIB(J301:M301, $O300)</f>
        <v>64</v>
      </c>
      <c r="Q301" s="272"/>
    </row>
    <row r="302">
      <c r="E302" s="266"/>
      <c r="F302" s="267"/>
      <c r="G302" s="268"/>
      <c r="H302" s="274" t="s">
        <v>244</v>
      </c>
      <c r="I302" s="274" t="s">
        <v>239</v>
      </c>
      <c r="J302" s="262" t="s">
        <v>143</v>
      </c>
      <c r="K302" s="262"/>
      <c r="L302" s="262"/>
      <c r="M302" s="274"/>
      <c r="N302" s="274" t="s">
        <v>240</v>
      </c>
      <c r="O302" s="275"/>
      <c r="P302" s="276"/>
      <c r="Q302" s="275"/>
    </row>
    <row r="303">
      <c r="E303" s="266"/>
      <c r="F303" s="278"/>
      <c r="G303" s="279"/>
      <c r="H303" s="271" t="s">
        <v>246</v>
      </c>
      <c r="I303" s="271" t="s">
        <v>239</v>
      </c>
      <c r="J303" s="271">
        <f t="shared" ref="J303:M303" si="61">J301/SHARDING(J302)</f>
        <v>128</v>
      </c>
      <c r="K303" s="271">
        <f t="shared" si="61"/>
        <v>1</v>
      </c>
      <c r="L303" s="271">
        <f t="shared" si="61"/>
        <v>128</v>
      </c>
      <c r="M303" s="271">
        <f t="shared" si="61"/>
        <v>128</v>
      </c>
      <c r="N303" s="271" t="s">
        <v>240</v>
      </c>
      <c r="O303" s="280"/>
      <c r="P303" s="273">
        <f>SIZEOF_IN_MIB(J303:M303, $O300)</f>
        <v>4</v>
      </c>
      <c r="Q303" s="280"/>
    </row>
    <row r="304">
      <c r="E304" s="266"/>
      <c r="F304" s="400" t="s">
        <v>293</v>
      </c>
      <c r="G304" s="385" t="s">
        <v>45</v>
      </c>
      <c r="H304" s="480"/>
      <c r="I304" s="481"/>
      <c r="J304" s="261"/>
      <c r="K304" s="261"/>
      <c r="L304" s="274"/>
      <c r="M304" s="274"/>
      <c r="N304" s="274"/>
      <c r="O304" s="261"/>
      <c r="P304" s="276"/>
      <c r="Q304" s="222"/>
    </row>
    <row r="305">
      <c r="E305" s="266"/>
      <c r="F305" s="277"/>
      <c r="G305" s="385"/>
      <c r="H305" s="271"/>
      <c r="I305" s="419"/>
      <c r="J305" s="270"/>
      <c r="K305" s="270"/>
      <c r="L305" s="271"/>
      <c r="M305" s="271"/>
      <c r="N305" s="271"/>
      <c r="O305" s="270"/>
      <c r="P305" s="273"/>
      <c r="Q305" s="305"/>
    </row>
    <row r="306">
      <c r="E306" s="266"/>
      <c r="F306" s="384" t="s">
        <v>285</v>
      </c>
      <c r="G306" s="385" t="s">
        <v>286</v>
      </c>
      <c r="H306" s="274" t="str">
        <f>VLOOKUP(O292&amp;","&amp;O296,$T$3:$W$12,4, FALSE)</f>
        <v>fp8</v>
      </c>
      <c r="I306" s="418"/>
      <c r="J306" s="261"/>
      <c r="K306" s="261"/>
      <c r="L306" s="274"/>
      <c r="M306" s="274"/>
      <c r="N306" s="274"/>
      <c r="O306" s="261"/>
      <c r="P306" s="276"/>
      <c r="Q306" s="222"/>
    </row>
    <row r="307">
      <c r="E307" s="266"/>
      <c r="F307" s="266"/>
      <c r="G307" s="381" t="s">
        <v>299</v>
      </c>
      <c r="H307" s="482" t="str">
        <f>CALCULATE_FLOPS(J295:M295,J299:M299,M299,K299,H306)</f>
        <v>#N/A</v>
      </c>
      <c r="I307" s="419"/>
      <c r="J307" s="270"/>
      <c r="K307" s="270"/>
      <c r="L307" s="271"/>
      <c r="M307" s="271"/>
      <c r="N307" s="271"/>
      <c r="O307" s="270"/>
      <c r="P307" s="273"/>
      <c r="Q307" s="305"/>
    </row>
    <row r="308">
      <c r="E308" s="266"/>
      <c r="F308" s="277"/>
      <c r="G308" s="388" t="s">
        <v>288</v>
      </c>
      <c r="H308" s="421" t="str">
        <f>COMPUTE_TIME_MS(H307, H306)</f>
        <v>#N/A</v>
      </c>
      <c r="I308" s="390"/>
      <c r="J308" s="391"/>
      <c r="K308" s="391"/>
      <c r="L308" s="392"/>
      <c r="M308" s="392"/>
      <c r="N308" s="392"/>
      <c r="O308" s="391"/>
      <c r="P308" s="393"/>
      <c r="Q308" s="222"/>
    </row>
    <row r="309">
      <c r="E309" s="266"/>
      <c r="F309" s="384" t="s">
        <v>289</v>
      </c>
      <c r="G309" s="381" t="s">
        <v>290</v>
      </c>
      <c r="H309" s="440">
        <f>IF(Q292,0,P295)+IF(Q296,0,P299)+IF(Q300,0,P303)</f>
        <v>20</v>
      </c>
      <c r="I309" s="270"/>
      <c r="J309" s="270"/>
      <c r="K309" s="270"/>
      <c r="L309" s="271"/>
      <c r="M309" s="271"/>
      <c r="N309" s="271"/>
      <c r="O309" s="270"/>
      <c r="P309" s="273"/>
      <c r="Q309" s="305"/>
    </row>
    <row r="310">
      <c r="E310" s="277"/>
      <c r="F310" s="277"/>
      <c r="G310" s="395" t="s">
        <v>291</v>
      </c>
      <c r="H310" s="430">
        <f>HBM_TIME_MS(H309)</f>
        <v>0.006675068353</v>
      </c>
      <c r="I310" s="391"/>
      <c r="J310" s="391"/>
      <c r="K310" s="391"/>
      <c r="L310" s="392"/>
      <c r="M310" s="392"/>
      <c r="N310" s="392"/>
      <c r="O310" s="391"/>
      <c r="P310" s="393"/>
      <c r="Q310" s="222"/>
    </row>
    <row r="311">
      <c r="E311" s="258" t="s">
        <v>310</v>
      </c>
      <c r="F311" s="483" t="s">
        <v>311</v>
      </c>
      <c r="G311" s="350"/>
      <c r="H311" s="484" t="s">
        <v>312</v>
      </c>
      <c r="I311" s="374"/>
      <c r="J311" s="485"/>
      <c r="K311" s="485"/>
      <c r="L311" s="485"/>
      <c r="M311" s="372"/>
      <c r="N311" s="374"/>
      <c r="O311" s="485"/>
      <c r="P311" s="377"/>
      <c r="Q311" s="485"/>
    </row>
    <row r="312">
      <c r="E312" s="266"/>
      <c r="F312" s="259" t="s">
        <v>259</v>
      </c>
      <c r="G312" s="260"/>
      <c r="H312" s="261" t="s">
        <v>238</v>
      </c>
      <c r="I312" s="261" t="s">
        <v>239</v>
      </c>
      <c r="J312" s="262" t="s">
        <v>40</v>
      </c>
      <c r="K312" s="262" t="s">
        <v>38</v>
      </c>
      <c r="L312" s="262" t="s">
        <v>154</v>
      </c>
      <c r="M312" s="425" t="s">
        <v>145</v>
      </c>
      <c r="N312" s="261" t="s">
        <v>240</v>
      </c>
      <c r="O312" s="263" t="str">
        <f>EXTRACT_ACTIVATION_DTYPE(PARAMS("attn_proj_dtype"))</f>
        <v>fp8</v>
      </c>
      <c r="P312" s="276"/>
      <c r="Q312" s="263"/>
    </row>
    <row r="313">
      <c r="E313" s="266"/>
      <c r="F313" s="267"/>
      <c r="G313" s="268"/>
      <c r="H313" s="269" t="s">
        <v>242</v>
      </c>
      <c r="I313" s="270" t="s">
        <v>239</v>
      </c>
      <c r="J313" s="271">
        <f t="shared" ref="J313:M313" si="62">PARAMS(J312)</f>
        <v>2048</v>
      </c>
      <c r="K313" s="270">
        <f t="shared" si="62"/>
        <v>1</v>
      </c>
      <c r="L313" s="270">
        <f t="shared" si="62"/>
        <v>128</v>
      </c>
      <c r="M313" s="270">
        <f t="shared" si="62"/>
        <v>512</v>
      </c>
      <c r="N313" s="270" t="s">
        <v>240</v>
      </c>
      <c r="O313" s="272"/>
      <c r="P313" s="273">
        <f>SIZEOF_IN_MIB(J313:M313, $O312)</f>
        <v>128</v>
      </c>
      <c r="Q313" s="272"/>
    </row>
    <row r="314">
      <c r="E314" s="266"/>
      <c r="F314" s="267"/>
      <c r="G314" s="268"/>
      <c r="H314" s="274" t="s">
        <v>244</v>
      </c>
      <c r="I314" s="274" t="s">
        <v>239</v>
      </c>
      <c r="J314" s="262" t="s">
        <v>143</v>
      </c>
      <c r="K314" s="262"/>
      <c r="L314" s="262"/>
      <c r="M314" s="274"/>
      <c r="N314" s="274" t="s">
        <v>240</v>
      </c>
      <c r="O314" s="275"/>
      <c r="P314" s="276"/>
      <c r="Q314" s="275"/>
    </row>
    <row r="315">
      <c r="E315" s="266"/>
      <c r="F315" s="267"/>
      <c r="G315" s="268"/>
      <c r="H315" s="269" t="s">
        <v>246</v>
      </c>
      <c r="I315" s="271" t="s">
        <v>239</v>
      </c>
      <c r="J315" s="271">
        <f t="shared" ref="J315:M315" si="63">J313/SHARDING(J314)</f>
        <v>128</v>
      </c>
      <c r="K315" s="271">
        <f t="shared" si="63"/>
        <v>1</v>
      </c>
      <c r="L315" s="271">
        <f t="shared" si="63"/>
        <v>128</v>
      </c>
      <c r="M315" s="271">
        <f t="shared" si="63"/>
        <v>512</v>
      </c>
      <c r="N315" s="271" t="s">
        <v>240</v>
      </c>
      <c r="O315" s="280"/>
      <c r="P315" s="273">
        <f>SIZEOF_IN_MIB(J315:M315, $O312)</f>
        <v>8</v>
      </c>
      <c r="Q315" s="280"/>
    </row>
    <row r="316">
      <c r="E316" s="266"/>
      <c r="F316" s="278"/>
      <c r="G316" s="279"/>
      <c r="H316" s="262" t="s">
        <v>262</v>
      </c>
      <c r="I316" s="274"/>
      <c r="J316" s="262" t="s">
        <v>32</v>
      </c>
      <c r="K316" s="262"/>
      <c r="L316" s="262"/>
      <c r="M316" s="425"/>
      <c r="N316" s="274"/>
      <c r="O316" s="262"/>
      <c r="P316" s="276"/>
      <c r="Q316" s="262"/>
    </row>
    <row r="317">
      <c r="E317" s="266"/>
      <c r="F317" s="352" t="s">
        <v>277</v>
      </c>
      <c r="G317" s="486" t="s">
        <v>33</v>
      </c>
      <c r="H317" s="314"/>
      <c r="I317" s="487"/>
      <c r="J317" s="270"/>
      <c r="K317" s="269"/>
      <c r="L317" s="269"/>
      <c r="M317" s="488"/>
      <c r="N317" s="271"/>
      <c r="O317" s="399"/>
      <c r="P317" s="273"/>
      <c r="Q317" s="399"/>
    </row>
    <row r="318">
      <c r="E318" s="266"/>
      <c r="F318" s="358" t="s">
        <v>278</v>
      </c>
      <c r="G318" s="489" t="s">
        <v>264</v>
      </c>
      <c r="H318" s="490">
        <f>HW_SPEC("# of TensorCore per Chip")</f>
        <v>2</v>
      </c>
      <c r="J318" s="261"/>
      <c r="K318" s="274"/>
      <c r="L318" s="274"/>
      <c r="M318" s="274"/>
      <c r="N318" s="274"/>
      <c r="O318" s="275"/>
      <c r="P318" s="276"/>
      <c r="Q318" s="275"/>
    </row>
    <row r="319">
      <c r="E319" s="266"/>
      <c r="F319" s="266"/>
      <c r="G319" s="491" t="s">
        <v>265</v>
      </c>
      <c r="H319" s="321">
        <f>P315*(H318-1)</f>
        <v>8</v>
      </c>
      <c r="J319" s="270"/>
      <c r="K319" s="270"/>
      <c r="L319" s="271"/>
      <c r="M319" s="271"/>
      <c r="N319" s="271"/>
      <c r="O319" s="272"/>
      <c r="P319" s="273"/>
      <c r="Q319" s="272"/>
    </row>
    <row r="320">
      <c r="E320" s="266"/>
      <c r="F320" s="266"/>
      <c r="G320" s="489" t="s">
        <v>266</v>
      </c>
      <c r="H320" s="316">
        <f>H319*H318</f>
        <v>16</v>
      </c>
      <c r="J320" s="261"/>
      <c r="K320" s="274"/>
      <c r="L320" s="274"/>
      <c r="M320" s="274"/>
      <c r="N320" s="274"/>
      <c r="O320" s="241"/>
      <c r="P320" s="276"/>
      <c r="Q320" s="241"/>
    </row>
    <row r="321">
      <c r="E321" s="266"/>
      <c r="F321" s="277"/>
      <c r="G321" s="491" t="s">
        <v>269</v>
      </c>
      <c r="H321" s="492">
        <f>ALL_GATHER_CORE2CORE_TIME_MS(H320)</f>
        <v>0.01302083333</v>
      </c>
      <c r="J321" s="269"/>
      <c r="K321" s="269"/>
      <c r="L321" s="269"/>
      <c r="M321" s="269"/>
      <c r="N321" s="271"/>
      <c r="O321" s="399"/>
      <c r="P321" s="273"/>
      <c r="Q321" s="399"/>
    </row>
    <row r="322">
      <c r="E322" s="266"/>
      <c r="F322" s="413" t="s">
        <v>298</v>
      </c>
      <c r="G322" s="493">
        <f>H321</f>
        <v>0.01302083333</v>
      </c>
      <c r="H322" s="494"/>
      <c r="I322" s="331"/>
      <c r="J322" s="274"/>
      <c r="K322" s="274"/>
      <c r="L322" s="274"/>
      <c r="M322" s="274"/>
      <c r="N322" s="274"/>
      <c r="O322" s="495"/>
      <c r="P322" s="276"/>
      <c r="Q322" s="241"/>
    </row>
    <row r="323">
      <c r="E323" s="266"/>
      <c r="F323" s="496"/>
      <c r="G323" s="497"/>
      <c r="H323" s="498"/>
      <c r="I323" s="391"/>
      <c r="J323" s="391"/>
      <c r="K323" s="391"/>
      <c r="L323" s="392"/>
      <c r="M323" s="392"/>
      <c r="N323" s="392"/>
      <c r="O323" s="499"/>
      <c r="P323" s="393"/>
      <c r="Q323" s="305"/>
    </row>
    <row r="324">
      <c r="E324" s="266"/>
      <c r="F324" s="500" t="s">
        <v>280</v>
      </c>
      <c r="G324" s="501" t="s">
        <v>281</v>
      </c>
      <c r="H324" s="502"/>
      <c r="I324" s="374"/>
      <c r="J324" s="374"/>
      <c r="K324" s="374"/>
      <c r="L324" s="375"/>
      <c r="M324" s="375"/>
      <c r="N324" s="375"/>
      <c r="O324" s="503"/>
      <c r="P324" s="377"/>
      <c r="Q324" s="504"/>
    </row>
    <row r="325">
      <c r="E325" s="277"/>
      <c r="F325" s="500" t="s">
        <v>298</v>
      </c>
      <c r="G325" s="505">
        <f>IF(G324=F311,G322,0)</f>
        <v>0</v>
      </c>
      <c r="H325" s="502"/>
      <c r="I325" s="374"/>
      <c r="J325" s="374"/>
      <c r="K325" s="374"/>
      <c r="L325" s="375"/>
      <c r="M325" s="375"/>
      <c r="N325" s="375"/>
      <c r="O325" s="374"/>
      <c r="P325" s="377"/>
      <c r="Q325" s="504"/>
    </row>
    <row r="326">
      <c r="E326" s="258" t="s">
        <v>313</v>
      </c>
      <c r="F326" s="282" t="s">
        <v>249</v>
      </c>
      <c r="G326" s="260"/>
      <c r="H326" s="261" t="s">
        <v>238</v>
      </c>
      <c r="I326" s="261" t="s">
        <v>239</v>
      </c>
      <c r="J326" s="262" t="s">
        <v>40</v>
      </c>
      <c r="K326" s="262" t="s">
        <v>38</v>
      </c>
      <c r="L326" s="425" t="s">
        <v>154</v>
      </c>
      <c r="M326" s="425" t="s">
        <v>148</v>
      </c>
      <c r="N326" s="261" t="s">
        <v>240</v>
      </c>
      <c r="O326" s="263" t="str">
        <f>EXTRACT_ACTIVATION_DTYPE(PARAMS("attn_proj_dtype"))</f>
        <v>fp8</v>
      </c>
      <c r="P326" s="276"/>
      <c r="Q326" s="263" t="b">
        <v>0</v>
      </c>
    </row>
    <row r="327">
      <c r="E327" s="266"/>
      <c r="F327" s="267"/>
      <c r="G327" s="268"/>
      <c r="H327" s="269" t="s">
        <v>242</v>
      </c>
      <c r="I327" s="270" t="s">
        <v>239</v>
      </c>
      <c r="J327" s="271">
        <f t="shared" ref="J327:M327" si="64">PARAMS(J326)</f>
        <v>2048</v>
      </c>
      <c r="K327" s="270">
        <f t="shared" si="64"/>
        <v>1</v>
      </c>
      <c r="L327" s="270">
        <f t="shared" si="64"/>
        <v>128</v>
      </c>
      <c r="M327" s="270">
        <f t="shared" si="64"/>
        <v>128</v>
      </c>
      <c r="N327" s="270" t="s">
        <v>240</v>
      </c>
      <c r="O327" s="272"/>
      <c r="P327" s="273">
        <f>SIZEOF_IN_MIB(J327:M327, $O326)</f>
        <v>32</v>
      </c>
      <c r="Q327" s="272"/>
    </row>
    <row r="328">
      <c r="E328" s="266"/>
      <c r="F328" s="267"/>
      <c r="G328" s="268"/>
      <c r="H328" s="274" t="s">
        <v>244</v>
      </c>
      <c r="I328" s="274" t="s">
        <v>239</v>
      </c>
      <c r="J328" s="262" t="s">
        <v>143</v>
      </c>
      <c r="K328" s="262"/>
      <c r="L328" s="262"/>
      <c r="M328" s="274"/>
      <c r="N328" s="274" t="s">
        <v>240</v>
      </c>
      <c r="O328" s="275"/>
      <c r="P328" s="276"/>
      <c r="Q328" s="275"/>
    </row>
    <row r="329">
      <c r="E329" s="266"/>
      <c r="F329" s="278"/>
      <c r="G329" s="279"/>
      <c r="H329" s="269" t="s">
        <v>246</v>
      </c>
      <c r="I329" s="271" t="s">
        <v>239</v>
      </c>
      <c r="J329" s="271">
        <f t="shared" ref="J329:M329" si="65">J327/SHARDING(J328)</f>
        <v>128</v>
      </c>
      <c r="K329" s="271">
        <f t="shared" si="65"/>
        <v>1</v>
      </c>
      <c r="L329" s="271">
        <f t="shared" si="65"/>
        <v>128</v>
      </c>
      <c r="M329" s="271">
        <f t="shared" si="65"/>
        <v>128</v>
      </c>
      <c r="N329" s="271" t="s">
        <v>240</v>
      </c>
      <c r="O329" s="280"/>
      <c r="P329" s="273">
        <f>SIZEOF_IN_MIB(J329:M329, $O326)</f>
        <v>2</v>
      </c>
      <c r="Q329" s="280"/>
    </row>
    <row r="330">
      <c r="E330" s="266"/>
      <c r="F330" s="259" t="s">
        <v>253</v>
      </c>
      <c r="G330" s="260"/>
      <c r="H330" s="274" t="s">
        <v>238</v>
      </c>
      <c r="I330" s="274" t="s">
        <v>239</v>
      </c>
      <c r="J330" s="261"/>
      <c r="K330" s="425" t="s">
        <v>154</v>
      </c>
      <c r="L330" s="425" t="s">
        <v>148</v>
      </c>
      <c r="M330" s="262" t="s">
        <v>125</v>
      </c>
      <c r="N330" s="274" t="s">
        <v>240</v>
      </c>
      <c r="O330" s="263" t="str">
        <f>EXTRACT_WEIGHT_DTYPE(PARAMS("attn_proj_dtype"))</f>
        <v>fp8</v>
      </c>
      <c r="P330" s="276"/>
      <c r="Q330" s="263" t="b">
        <v>0</v>
      </c>
    </row>
    <row r="331">
      <c r="E331" s="266"/>
      <c r="F331" s="267"/>
      <c r="G331" s="268"/>
      <c r="H331" s="269" t="s">
        <v>242</v>
      </c>
      <c r="I331" s="271" t="s">
        <v>239</v>
      </c>
      <c r="J331" s="270"/>
      <c r="K331" s="271">
        <f t="shared" ref="K331:M331" si="66">PARAMS(K330)</f>
        <v>128</v>
      </c>
      <c r="L331" s="271">
        <f t="shared" si="66"/>
        <v>128</v>
      </c>
      <c r="M331" s="271">
        <f t="shared" si="66"/>
        <v>7168</v>
      </c>
      <c r="N331" s="271" t="s">
        <v>240</v>
      </c>
      <c r="O331" s="272"/>
      <c r="P331" s="273">
        <f>SIZEOF_IN_MIB(J331:M331, $O330)</f>
        <v>112</v>
      </c>
      <c r="Q331" s="272"/>
    </row>
    <row r="332">
      <c r="E332" s="266"/>
      <c r="F332" s="267"/>
      <c r="G332" s="268"/>
      <c r="H332" s="274" t="s">
        <v>244</v>
      </c>
      <c r="I332" s="274" t="s">
        <v>239</v>
      </c>
      <c r="J332" s="261"/>
      <c r="K332" s="261"/>
      <c r="L332" s="274"/>
      <c r="M332" s="274"/>
      <c r="N332" s="274" t="s">
        <v>240</v>
      </c>
      <c r="O332" s="275"/>
      <c r="P332" s="276"/>
      <c r="Q332" s="275"/>
    </row>
    <row r="333">
      <c r="E333" s="266"/>
      <c r="F333" s="278"/>
      <c r="G333" s="279"/>
      <c r="H333" s="271" t="s">
        <v>246</v>
      </c>
      <c r="I333" s="271" t="s">
        <v>239</v>
      </c>
      <c r="J333" s="270"/>
      <c r="K333" s="271">
        <f t="shared" ref="K333:M333" si="67">K331/SHARDING(K332)</f>
        <v>128</v>
      </c>
      <c r="L333" s="271">
        <f t="shared" si="67"/>
        <v>128</v>
      </c>
      <c r="M333" s="271">
        <f t="shared" si="67"/>
        <v>7168</v>
      </c>
      <c r="N333" s="271" t="s">
        <v>240</v>
      </c>
      <c r="O333" s="280"/>
      <c r="P333" s="273">
        <f>SIZEOF_IN_MIB(J333:M333, $O330)</f>
        <v>112</v>
      </c>
      <c r="Q333" s="280"/>
    </row>
    <row r="334">
      <c r="E334" s="266"/>
      <c r="F334" s="259" t="s">
        <v>257</v>
      </c>
      <c r="G334" s="260"/>
      <c r="H334" s="274" t="s">
        <v>238</v>
      </c>
      <c r="I334" s="274" t="s">
        <v>239</v>
      </c>
      <c r="J334" s="261"/>
      <c r="K334" s="262" t="s">
        <v>40</v>
      </c>
      <c r="L334" s="262" t="s">
        <v>38</v>
      </c>
      <c r="M334" s="262" t="s">
        <v>125</v>
      </c>
      <c r="N334" s="274" t="s">
        <v>240</v>
      </c>
      <c r="O334" s="263" t="s">
        <v>82</v>
      </c>
      <c r="P334" s="276"/>
      <c r="Q334" s="263" t="b">
        <v>0</v>
      </c>
    </row>
    <row r="335">
      <c r="E335" s="266"/>
      <c r="F335" s="267"/>
      <c r="G335" s="268"/>
      <c r="H335" s="269" t="s">
        <v>242</v>
      </c>
      <c r="I335" s="271" t="s">
        <v>239</v>
      </c>
      <c r="J335" s="270"/>
      <c r="K335" s="271">
        <f t="shared" ref="K335:M335" si="68">PARAMS(K334)</f>
        <v>2048</v>
      </c>
      <c r="L335" s="271">
        <f t="shared" si="68"/>
        <v>1</v>
      </c>
      <c r="M335" s="271">
        <f t="shared" si="68"/>
        <v>7168</v>
      </c>
      <c r="N335" s="271" t="s">
        <v>240</v>
      </c>
      <c r="O335" s="272"/>
      <c r="P335" s="273">
        <f>SIZEOF_IN_MIB(K335:M335, $O334)</f>
        <v>28</v>
      </c>
      <c r="Q335" s="272"/>
    </row>
    <row r="336">
      <c r="E336" s="266"/>
      <c r="F336" s="267"/>
      <c r="G336" s="268"/>
      <c r="H336" s="274" t="s">
        <v>244</v>
      </c>
      <c r="I336" s="274" t="s">
        <v>239</v>
      </c>
      <c r="J336" s="261"/>
      <c r="K336" s="262" t="s">
        <v>143</v>
      </c>
      <c r="L336" s="262"/>
      <c r="M336" s="274"/>
      <c r="N336" s="274" t="s">
        <v>240</v>
      </c>
      <c r="O336" s="275"/>
      <c r="P336" s="276"/>
      <c r="Q336" s="275"/>
    </row>
    <row r="337">
      <c r="E337" s="266"/>
      <c r="F337" s="278"/>
      <c r="G337" s="279"/>
      <c r="H337" s="271" t="s">
        <v>246</v>
      </c>
      <c r="I337" s="271" t="s">
        <v>239</v>
      </c>
      <c r="J337" s="271"/>
      <c r="K337" s="271">
        <f t="shared" ref="K337:M337" si="69">K335/SHARDING(K336)</f>
        <v>128</v>
      </c>
      <c r="L337" s="271">
        <f t="shared" si="69"/>
        <v>1</v>
      </c>
      <c r="M337" s="271">
        <f t="shared" si="69"/>
        <v>7168</v>
      </c>
      <c r="N337" s="271" t="s">
        <v>240</v>
      </c>
      <c r="O337" s="280"/>
      <c r="P337" s="273">
        <f>SIZEOF_IN_MIB(K337:M337, $O334)</f>
        <v>1.75</v>
      </c>
      <c r="Q337" s="280"/>
    </row>
    <row r="338">
      <c r="E338" s="266"/>
      <c r="F338" s="400" t="s">
        <v>293</v>
      </c>
      <c r="G338" s="349" t="s">
        <v>314</v>
      </c>
      <c r="H338" s="350"/>
      <c r="I338" s="308"/>
      <c r="J338" s="506" t="s">
        <v>315</v>
      </c>
      <c r="K338" s="308"/>
      <c r="L338" s="309"/>
      <c r="M338" s="309"/>
      <c r="N338" s="309"/>
      <c r="O338" s="308"/>
      <c r="P338" s="310"/>
      <c r="Q338" s="308"/>
    </row>
    <row r="339">
      <c r="E339" s="266"/>
      <c r="F339" s="266"/>
      <c r="G339" s="352" t="s">
        <v>277</v>
      </c>
      <c r="H339" s="507" t="s">
        <v>33</v>
      </c>
      <c r="I339" s="408"/>
      <c r="J339" s="487"/>
      <c r="K339" s="313"/>
      <c r="L339" s="314"/>
      <c r="M339" s="314"/>
      <c r="N339" s="314"/>
      <c r="O339" s="313"/>
      <c r="P339" s="315"/>
      <c r="Q339" s="313"/>
    </row>
    <row r="340">
      <c r="E340" s="266"/>
      <c r="F340" s="266"/>
      <c r="G340" s="358" t="s">
        <v>278</v>
      </c>
      <c r="H340" s="508" t="s">
        <v>316</v>
      </c>
      <c r="I340" s="405"/>
      <c r="J340" s="490">
        <f>SHARDING(H339)</f>
        <v>2</v>
      </c>
      <c r="K340" s="317"/>
      <c r="L340" s="318"/>
      <c r="M340" s="318"/>
      <c r="N340" s="318"/>
      <c r="O340" s="317"/>
      <c r="P340" s="319"/>
      <c r="Q340" s="317"/>
    </row>
    <row r="341">
      <c r="E341" s="266"/>
      <c r="F341" s="266"/>
      <c r="G341" s="266"/>
      <c r="H341" s="407" t="s">
        <v>265</v>
      </c>
      <c r="I341" s="408"/>
      <c r="J341" s="321">
        <f>P329 * (J340-1)</f>
        <v>2</v>
      </c>
      <c r="K341" s="313"/>
      <c r="L341" s="314"/>
      <c r="M341" s="314"/>
      <c r="N341" s="314"/>
      <c r="O341" s="313"/>
      <c r="P341" s="315"/>
      <c r="Q341" s="313"/>
    </row>
    <row r="342">
      <c r="E342" s="266"/>
      <c r="F342" s="266"/>
      <c r="G342" s="266"/>
      <c r="H342" s="411" t="s">
        <v>266</v>
      </c>
      <c r="I342" s="405"/>
      <c r="J342" s="316">
        <f>J341*J340</f>
        <v>4</v>
      </c>
      <c r="K342" s="317"/>
      <c r="L342" s="318"/>
      <c r="M342" s="318"/>
      <c r="N342" s="318"/>
      <c r="O342" s="317"/>
      <c r="P342" s="319"/>
      <c r="Q342" s="317"/>
    </row>
    <row r="343">
      <c r="E343" s="266"/>
      <c r="F343" s="266"/>
      <c r="G343" s="277"/>
      <c r="H343" s="407" t="s">
        <v>269</v>
      </c>
      <c r="I343" s="408"/>
      <c r="J343" s="492">
        <f>ALL_GATHER_CORE2CORE_TIME_MS(J342)</f>
        <v>0.003255208333</v>
      </c>
      <c r="K343" s="313"/>
      <c r="L343" s="314"/>
      <c r="M343" s="314"/>
      <c r="N343" s="314"/>
      <c r="O343" s="313"/>
      <c r="P343" s="315"/>
      <c r="Q343" s="313"/>
    </row>
    <row r="344">
      <c r="E344" s="266"/>
      <c r="F344" s="266"/>
      <c r="G344" s="413" t="s">
        <v>298</v>
      </c>
      <c r="H344" s="509">
        <f>J343</f>
        <v>0.003255208333</v>
      </c>
      <c r="I344" s="494"/>
      <c r="J344" s="330"/>
      <c r="K344" s="330"/>
      <c r="L344" s="331"/>
      <c r="M344" s="331"/>
      <c r="N344" s="331"/>
      <c r="O344" s="330"/>
      <c r="P344" s="406"/>
      <c r="Q344" s="317"/>
    </row>
    <row r="345">
      <c r="E345" s="266"/>
      <c r="F345" s="266"/>
      <c r="G345" s="385"/>
      <c r="H345" s="271"/>
      <c r="I345" s="419"/>
      <c r="J345" s="270"/>
      <c r="K345" s="270"/>
      <c r="L345" s="271"/>
      <c r="M345" s="271"/>
      <c r="N345" s="271"/>
      <c r="O345" s="270"/>
      <c r="P345" s="510"/>
      <c r="Q345" s="305"/>
    </row>
    <row r="346">
      <c r="E346" s="266"/>
      <c r="F346" s="266"/>
      <c r="G346" s="511" t="s">
        <v>280</v>
      </c>
      <c r="H346" s="512" t="s">
        <v>281</v>
      </c>
      <c r="I346" s="513"/>
      <c r="J346" s="374"/>
      <c r="K346" s="374"/>
      <c r="L346" s="375"/>
      <c r="M346" s="375"/>
      <c r="N346" s="375"/>
      <c r="O346" s="374"/>
      <c r="P346" s="514"/>
      <c r="Q346" s="504"/>
    </row>
    <row r="347">
      <c r="E347" s="266"/>
      <c r="F347" s="277"/>
      <c r="G347" s="511" t="s">
        <v>298</v>
      </c>
      <c r="H347" s="515">
        <f>IF(G338=H346,H344,0)</f>
        <v>0</v>
      </c>
      <c r="I347" s="513"/>
      <c r="J347" s="374"/>
      <c r="K347" s="374"/>
      <c r="L347" s="375"/>
      <c r="M347" s="375"/>
      <c r="N347" s="375"/>
      <c r="O347" s="374"/>
      <c r="P347" s="514"/>
      <c r="Q347" s="504"/>
    </row>
    <row r="348">
      <c r="E348" s="266"/>
      <c r="F348" s="384" t="s">
        <v>285</v>
      </c>
      <c r="G348" s="385" t="s">
        <v>286</v>
      </c>
      <c r="H348" s="274" t="str">
        <f>VLOOKUP(O326&amp;","&amp;O330,$T$3:$W$12,4, FALSE)</f>
        <v>fp8</v>
      </c>
      <c r="I348" s="418"/>
      <c r="J348" s="261"/>
      <c r="K348" s="261"/>
      <c r="L348" s="274"/>
      <c r="M348" s="274"/>
      <c r="N348" s="274"/>
      <c r="O348" s="261"/>
      <c r="P348" s="264"/>
      <c r="Q348" s="222"/>
    </row>
    <row r="349">
      <c r="E349" s="266"/>
      <c r="F349" s="266"/>
      <c r="G349" s="381" t="s">
        <v>299</v>
      </c>
      <c r="H349" s="482" t="str">
        <f>CALCULATE_FLOPS(J329:M329,J333:M333,K333:L333,1,H348)</f>
        <v>#N/A</v>
      </c>
      <c r="I349" s="516" t="s">
        <v>317</v>
      </c>
      <c r="J349" s="270"/>
      <c r="K349" s="270"/>
      <c r="L349" s="271"/>
      <c r="M349" s="271"/>
      <c r="N349" s="271"/>
      <c r="O349" s="270"/>
      <c r="P349" s="510"/>
      <c r="Q349" s="305"/>
    </row>
    <row r="350">
      <c r="E350" s="266"/>
      <c r="F350" s="277"/>
      <c r="G350" s="388" t="s">
        <v>288</v>
      </c>
      <c r="H350" s="517" t="str">
        <f>COMPUTE_TIME_MS(H349, H348)</f>
        <v>#N/A</v>
      </c>
      <c r="I350" s="390"/>
      <c r="J350" s="391"/>
      <c r="K350" s="391"/>
      <c r="L350" s="392"/>
      <c r="M350" s="392"/>
      <c r="N350" s="392"/>
      <c r="O350" s="391"/>
      <c r="P350" s="518"/>
      <c r="Q350" s="222"/>
    </row>
    <row r="351">
      <c r="E351" s="266"/>
      <c r="F351" s="384" t="s">
        <v>289</v>
      </c>
      <c r="G351" s="381" t="s">
        <v>290</v>
      </c>
      <c r="H351" s="440">
        <f>IF(Q326,0,P329)+IF(Q330,0,P333)+IF(Q334,0,P337)</f>
        <v>115.75</v>
      </c>
      <c r="I351" s="270"/>
      <c r="J351" s="270"/>
      <c r="K351" s="270"/>
      <c r="L351" s="271"/>
      <c r="M351" s="271"/>
      <c r="N351" s="271"/>
      <c r="O351" s="270"/>
      <c r="P351" s="510"/>
      <c r="Q351" s="305"/>
    </row>
    <row r="352">
      <c r="E352" s="277"/>
      <c r="F352" s="277"/>
      <c r="G352" s="395" t="s">
        <v>291</v>
      </c>
      <c r="H352" s="479">
        <f>HBM_TIME_MS(H351)</f>
        <v>0.03863195809</v>
      </c>
      <c r="I352" s="391"/>
      <c r="J352" s="391"/>
      <c r="K352" s="391"/>
      <c r="L352" s="392"/>
      <c r="M352" s="392"/>
      <c r="N352" s="392"/>
      <c r="O352" s="391"/>
      <c r="P352" s="518"/>
      <c r="Q352" s="172"/>
    </row>
    <row r="356">
      <c r="E356" s="204" t="s">
        <v>318</v>
      </c>
    </row>
    <row r="357">
      <c r="E357" s="249" t="s">
        <v>229</v>
      </c>
      <c r="F357" s="519" t="s">
        <v>230</v>
      </c>
      <c r="G357" s="251"/>
      <c r="H357" s="520"/>
      <c r="I357" s="250" t="s">
        <v>231</v>
      </c>
      <c r="J357" s="521"/>
      <c r="K357" s="521"/>
      <c r="L357" s="521"/>
      <c r="M357" s="521"/>
      <c r="N357" s="520"/>
      <c r="O357" s="253" t="s">
        <v>232</v>
      </c>
      <c r="P357" s="253" t="s">
        <v>319</v>
      </c>
      <c r="Q357" s="255" t="s">
        <v>234</v>
      </c>
    </row>
    <row r="358">
      <c r="E358" s="258" t="s">
        <v>320</v>
      </c>
      <c r="F358" s="522" t="s">
        <v>293</v>
      </c>
      <c r="G358" s="523" t="s">
        <v>54</v>
      </c>
      <c r="H358" s="524" t="s">
        <v>321</v>
      </c>
      <c r="I358" s="374"/>
      <c r="J358" s="374"/>
      <c r="K358" s="485"/>
      <c r="L358" s="485"/>
      <c r="M358" s="525"/>
      <c r="N358" s="374"/>
      <c r="O358" s="485"/>
      <c r="P358" s="374"/>
      <c r="Q358" s="485"/>
    </row>
    <row r="359">
      <c r="E359" s="266"/>
      <c r="F359" s="266"/>
      <c r="G359" s="297" t="s">
        <v>259</v>
      </c>
      <c r="H359" s="463" t="s">
        <v>238</v>
      </c>
      <c r="I359" s="261" t="s">
        <v>239</v>
      </c>
      <c r="J359" s="261"/>
      <c r="K359" s="262" t="s">
        <v>40</v>
      </c>
      <c r="L359" s="262" t="s">
        <v>159</v>
      </c>
      <c r="M359" s="283" t="s">
        <v>125</v>
      </c>
      <c r="N359" s="261" t="s">
        <v>240</v>
      </c>
      <c r="O359" s="263" t="str">
        <f>PARAMS("expert_dispatch_dtype")</f>
        <v>fp8</v>
      </c>
      <c r="P359" s="261"/>
      <c r="Q359" s="263"/>
    </row>
    <row r="360">
      <c r="E360" s="266"/>
      <c r="F360" s="266"/>
      <c r="G360" s="266"/>
      <c r="H360" s="304" t="s">
        <v>242</v>
      </c>
      <c r="I360" s="270" t="s">
        <v>239</v>
      </c>
      <c r="J360" s="271"/>
      <c r="K360" s="270">
        <f t="shared" ref="K360:M360" si="70">PARAMS(K359)</f>
        <v>2048</v>
      </c>
      <c r="L360" s="270">
        <f t="shared" si="70"/>
        <v>8</v>
      </c>
      <c r="M360" s="270">
        <f t="shared" si="70"/>
        <v>7168</v>
      </c>
      <c r="N360" s="270" t="s">
        <v>240</v>
      </c>
      <c r="O360" s="272"/>
      <c r="P360" s="440">
        <f>SIZEOF_IN_MIB(J360:M360, O359)</f>
        <v>112</v>
      </c>
      <c r="Q360" s="272"/>
    </row>
    <row r="361">
      <c r="E361" s="266"/>
      <c r="F361" s="266"/>
      <c r="G361" s="266"/>
      <c r="H361" s="302" t="s">
        <v>260</v>
      </c>
      <c r="I361" s="274" t="s">
        <v>239</v>
      </c>
      <c r="J361" s="261"/>
      <c r="K361" s="262" t="s">
        <v>143</v>
      </c>
      <c r="L361" s="262"/>
      <c r="M361" s="262"/>
      <c r="N361" s="274" t="s">
        <v>240</v>
      </c>
      <c r="O361" s="275"/>
      <c r="P361" s="303"/>
      <c r="Q361" s="275"/>
    </row>
    <row r="362">
      <c r="E362" s="266"/>
      <c r="F362" s="266"/>
      <c r="G362" s="266"/>
      <c r="H362" s="304" t="s">
        <v>261</v>
      </c>
      <c r="I362" s="271" t="s">
        <v>239</v>
      </c>
      <c r="J362" s="270"/>
      <c r="K362" s="271">
        <f t="shared" ref="K362:M362" si="71">K360/SHARDING(K361)</f>
        <v>128</v>
      </c>
      <c r="L362" s="271">
        <f t="shared" si="71"/>
        <v>8</v>
      </c>
      <c r="M362" s="271">
        <f t="shared" si="71"/>
        <v>7168</v>
      </c>
      <c r="N362" s="269" t="s">
        <v>240</v>
      </c>
      <c r="O362" s="272"/>
      <c r="P362" s="440"/>
      <c r="Q362" s="272"/>
    </row>
    <row r="363">
      <c r="E363" s="266"/>
      <c r="F363" s="266"/>
      <c r="G363" s="277"/>
      <c r="H363" s="302" t="s">
        <v>262</v>
      </c>
      <c r="I363" s="274" t="s">
        <v>239</v>
      </c>
      <c r="J363" s="261"/>
      <c r="K363" s="262" t="s">
        <v>143</v>
      </c>
      <c r="L363" s="262"/>
      <c r="M363" s="262"/>
      <c r="N363" s="274" t="s">
        <v>240</v>
      </c>
      <c r="O363" s="241"/>
      <c r="P363" s="303">
        <f>SIZEOF_IN_MIB(J362:M362, O359)</f>
        <v>7</v>
      </c>
      <c r="Q363" s="241"/>
    </row>
    <row r="364">
      <c r="E364" s="266"/>
      <c r="F364" s="266"/>
      <c r="G364" s="526" t="s">
        <v>564</v>
      </c>
      <c r="H364" s="645">
        <f>P360</f>
        <v>112</v>
      </c>
      <c r="I364" s="305"/>
      <c r="J364" s="305"/>
      <c r="K364" s="305"/>
      <c r="L364" s="305"/>
      <c r="M364" s="305"/>
      <c r="N364" s="305"/>
      <c r="O364" s="305"/>
      <c r="P364" s="528"/>
      <c r="Q364" s="305"/>
    </row>
    <row r="365">
      <c r="E365" s="266"/>
      <c r="F365" s="266"/>
      <c r="G365" s="531" t="s">
        <v>565</v>
      </c>
      <c r="H365" s="799" t="str">
        <f>ALL2ALL_CHIP2CHIP_TIME_MS(H364)</f>
        <v>#N/A</v>
      </c>
      <c r="I365" s="222"/>
      <c r="J365" s="222"/>
      <c r="K365" s="222"/>
      <c r="L365" s="222"/>
      <c r="M365" s="222"/>
      <c r="N365" s="222"/>
      <c r="O365" s="222"/>
      <c r="P365" s="530"/>
      <c r="Q365" s="222"/>
    </row>
    <row r="366">
      <c r="E366" s="266"/>
      <c r="F366" s="266"/>
      <c r="G366" s="533"/>
      <c r="H366" s="449"/>
      <c r="I366" s="271"/>
      <c r="J366" s="270"/>
      <c r="K366" s="269"/>
      <c r="L366" s="488"/>
      <c r="M366" s="269"/>
      <c r="N366" s="271"/>
      <c r="O366" s="269"/>
      <c r="P366" s="440"/>
      <c r="Q366" s="269"/>
    </row>
    <row r="367">
      <c r="E367" s="266"/>
      <c r="F367" s="266"/>
      <c r="G367" s="523" t="s">
        <v>325</v>
      </c>
      <c r="H367" s="535" t="s">
        <v>866</v>
      </c>
      <c r="I367" s="375"/>
      <c r="J367" s="374"/>
      <c r="K367" s="485"/>
      <c r="L367" s="372"/>
      <c r="M367" s="485"/>
      <c r="N367" s="375"/>
      <c r="O367" s="485"/>
      <c r="P367" s="536"/>
      <c r="Q367" s="485"/>
    </row>
    <row r="368">
      <c r="E368" s="266"/>
      <c r="F368" s="266"/>
      <c r="G368" s="297" t="s">
        <v>259</v>
      </c>
      <c r="H368" s="449" t="s">
        <v>238</v>
      </c>
      <c r="I368" s="271" t="s">
        <v>239</v>
      </c>
      <c r="J368" s="270"/>
      <c r="K368" s="269" t="s">
        <v>40</v>
      </c>
      <c r="L368" s="488" t="s">
        <v>38</v>
      </c>
      <c r="M368" s="269" t="s">
        <v>125</v>
      </c>
      <c r="N368" s="271" t="s">
        <v>240</v>
      </c>
      <c r="O368" s="399" t="str">
        <f>PARAMS("expert_dispatch_dtype")</f>
        <v>fp8</v>
      </c>
      <c r="P368" s="440"/>
      <c r="Q368" s="399"/>
    </row>
    <row r="369">
      <c r="E369" s="266"/>
      <c r="F369" s="266"/>
      <c r="G369" s="266"/>
      <c r="H369" s="302" t="s">
        <v>242</v>
      </c>
      <c r="I369" s="274" t="s">
        <v>239</v>
      </c>
      <c r="J369" s="261"/>
      <c r="K369" s="274">
        <f t="shared" ref="K369:M369" si="72">PARAMS(K368)</f>
        <v>2048</v>
      </c>
      <c r="L369" s="274">
        <f t="shared" si="72"/>
        <v>1</v>
      </c>
      <c r="M369" s="274">
        <f t="shared" si="72"/>
        <v>7168</v>
      </c>
      <c r="N369" s="274" t="s">
        <v>240</v>
      </c>
      <c r="O369" s="275"/>
      <c r="P369" s="303">
        <f>SIZEOF_IN_MIB(J369:M369, O368)</f>
        <v>14</v>
      </c>
      <c r="Q369" s="275"/>
    </row>
    <row r="370">
      <c r="E370" s="266"/>
      <c r="F370" s="266"/>
      <c r="G370" s="266"/>
      <c r="H370" s="304" t="s">
        <v>260</v>
      </c>
      <c r="I370" s="271" t="s">
        <v>239</v>
      </c>
      <c r="J370" s="270"/>
      <c r="K370" s="269" t="s">
        <v>143</v>
      </c>
      <c r="L370" s="269"/>
      <c r="M370" s="269"/>
      <c r="N370" s="271" t="s">
        <v>240</v>
      </c>
      <c r="O370" s="272"/>
      <c r="P370" s="440"/>
      <c r="Q370" s="272"/>
    </row>
    <row r="371">
      <c r="E371" s="266"/>
      <c r="F371" s="266"/>
      <c r="G371" s="266"/>
      <c r="H371" s="534" t="s">
        <v>246</v>
      </c>
      <c r="I371" s="274" t="s">
        <v>239</v>
      </c>
      <c r="J371" s="261"/>
      <c r="K371" s="274">
        <f t="shared" ref="K371:M371" si="73">K369/SHARDING(K370)</f>
        <v>128</v>
      </c>
      <c r="L371" s="274">
        <f t="shared" si="73"/>
        <v>1</v>
      </c>
      <c r="M371" s="274">
        <f t="shared" si="73"/>
        <v>7168</v>
      </c>
      <c r="N371" s="274" t="s">
        <v>240</v>
      </c>
      <c r="O371" s="275"/>
      <c r="P371" s="303">
        <f>SIZEOF_IN_MIB(J371:M371, O368)</f>
        <v>0.875</v>
      </c>
      <c r="Q371" s="241"/>
    </row>
    <row r="372">
      <c r="E372" s="266"/>
      <c r="F372" s="266"/>
      <c r="G372" s="277"/>
      <c r="H372" s="542" t="s">
        <v>262</v>
      </c>
      <c r="I372" s="271" t="s">
        <v>239</v>
      </c>
      <c r="J372" s="305"/>
      <c r="K372" s="305"/>
      <c r="L372" s="305"/>
      <c r="M372" s="269"/>
      <c r="N372" s="271" t="s">
        <v>240</v>
      </c>
      <c r="O372" s="280"/>
      <c r="P372" s="528"/>
      <c r="Q372" s="305"/>
    </row>
    <row r="373">
      <c r="E373" s="266"/>
      <c r="F373" s="266"/>
      <c r="G373" s="311" t="s">
        <v>264</v>
      </c>
      <c r="H373" s="800">
        <f>SHARDING(K370)*SHARDING(L370)</f>
        <v>16</v>
      </c>
      <c r="I373" s="222"/>
      <c r="J373" s="222"/>
      <c r="K373" s="222"/>
      <c r="L373" s="222"/>
      <c r="M373" s="222"/>
      <c r="N373" s="222"/>
      <c r="O373" s="222"/>
      <c r="P373" s="530"/>
      <c r="Q373" s="222"/>
    </row>
    <row r="374">
      <c r="E374" s="266"/>
      <c r="F374" s="266"/>
      <c r="G374" s="311" t="s">
        <v>265</v>
      </c>
      <c r="H374" s="321">
        <f>P371 * (H373-1)</f>
        <v>13.125</v>
      </c>
      <c r="I374" s="305"/>
      <c r="J374" s="305"/>
      <c r="K374" s="305"/>
      <c r="L374" s="305"/>
      <c r="M374" s="305"/>
      <c r="N374" s="305"/>
      <c r="O374" s="305"/>
      <c r="P374" s="528"/>
      <c r="Q374" s="305"/>
    </row>
    <row r="375">
      <c r="E375" s="266"/>
      <c r="F375" s="266"/>
      <c r="G375" s="320" t="s">
        <v>266</v>
      </c>
      <c r="H375" s="316">
        <f>H374*H373</f>
        <v>210</v>
      </c>
      <c r="I375" s="274"/>
      <c r="J375" s="261"/>
      <c r="K375" s="261"/>
      <c r="L375" s="262"/>
      <c r="M375" s="274"/>
      <c r="N375" s="274"/>
      <c r="O375" s="262"/>
      <c r="P375" s="303"/>
      <c r="Q375" s="262"/>
    </row>
    <row r="376">
      <c r="E376" s="266"/>
      <c r="F376" s="266"/>
      <c r="G376" s="322" t="s">
        <v>267</v>
      </c>
      <c r="H376" s="859" t="str">
        <f>IFS(H373=8,12,
H373=4,4,
H373=2,1,
H373=1,0,
TRUE,NA())</f>
        <v>#N/A</v>
      </c>
      <c r="I376" s="271"/>
      <c r="J376" s="270"/>
      <c r="K376" s="270"/>
      <c r="L376" s="269"/>
      <c r="M376" s="271"/>
      <c r="N376" s="271"/>
      <c r="O376" s="269"/>
      <c r="P376" s="440"/>
      <c r="Q376" s="269"/>
    </row>
    <row r="377">
      <c r="E377" s="266"/>
      <c r="F377" s="266"/>
      <c r="G377" s="198" t="s">
        <v>268</v>
      </c>
      <c r="H377" s="217">
        <v>1.0</v>
      </c>
      <c r="I377" s="274"/>
      <c r="J377" s="261"/>
      <c r="K377" s="261"/>
      <c r="L377" s="262"/>
      <c r="M377" s="274"/>
      <c r="N377" s="274"/>
      <c r="O377" s="262"/>
      <c r="P377" s="303"/>
      <c r="Q377" s="262"/>
    </row>
    <row r="378">
      <c r="E378" s="266"/>
      <c r="F378" s="266"/>
      <c r="G378" s="328" t="s">
        <v>269</v>
      </c>
      <c r="H378" s="540" t="str">
        <f>ALL_GATHER_CHIP2CHIP_TIME_MS2(H375 * H377, H376)</f>
        <v>#N/A</v>
      </c>
      <c r="I378" s="271"/>
      <c r="J378" s="270"/>
      <c r="K378" s="270"/>
      <c r="L378" s="269"/>
      <c r="M378" s="271"/>
      <c r="N378" s="271"/>
      <c r="O378" s="269"/>
      <c r="P378" s="440"/>
      <c r="Q378" s="269"/>
    </row>
    <row r="379">
      <c r="E379" s="266"/>
      <c r="F379" s="266"/>
      <c r="G379" s="533"/>
      <c r="H379" s="534"/>
      <c r="I379" s="274"/>
      <c r="J379" s="261"/>
      <c r="K379" s="262"/>
      <c r="L379" s="425"/>
      <c r="M379" s="262"/>
      <c r="N379" s="274"/>
      <c r="O379" s="262"/>
      <c r="P379" s="303"/>
      <c r="Q379" s="262"/>
    </row>
    <row r="380">
      <c r="E380" s="266"/>
      <c r="F380" s="266"/>
      <c r="G380" s="523" t="s">
        <v>53</v>
      </c>
      <c r="H380" s="524" t="s">
        <v>328</v>
      </c>
      <c r="I380" s="375"/>
      <c r="J380" s="374"/>
      <c r="K380" s="485"/>
      <c r="L380" s="372"/>
      <c r="M380" s="485"/>
      <c r="N380" s="375"/>
      <c r="O380" s="485"/>
      <c r="P380" s="536"/>
      <c r="Q380" s="485"/>
    </row>
    <row r="381">
      <c r="E381" s="266"/>
      <c r="F381" s="266"/>
      <c r="G381" s="541" t="s">
        <v>259</v>
      </c>
      <c r="H381" s="534" t="s">
        <v>238</v>
      </c>
      <c r="I381" s="274" t="s">
        <v>239</v>
      </c>
      <c r="J381" s="261"/>
      <c r="K381" s="262" t="s">
        <v>40</v>
      </c>
      <c r="L381" s="425" t="s">
        <v>38</v>
      </c>
      <c r="M381" s="262" t="s">
        <v>125</v>
      </c>
      <c r="N381" s="274" t="s">
        <v>240</v>
      </c>
      <c r="O381" s="263" t="str">
        <f>PARAMS("expert_dispatch_dtype")</f>
        <v>fp8</v>
      </c>
      <c r="P381" s="303"/>
      <c r="Q381" s="262"/>
    </row>
    <row r="382">
      <c r="E382" s="266"/>
      <c r="F382" s="266"/>
      <c r="G382" s="266"/>
      <c r="H382" s="304" t="s">
        <v>242</v>
      </c>
      <c r="I382" s="271" t="s">
        <v>239</v>
      </c>
      <c r="J382" s="270"/>
      <c r="K382" s="271">
        <f t="shared" ref="K382:M382" si="74">PARAMS(K381)</f>
        <v>2048</v>
      </c>
      <c r="L382" s="271">
        <f t="shared" si="74"/>
        <v>1</v>
      </c>
      <c r="M382" s="271">
        <f t="shared" si="74"/>
        <v>7168</v>
      </c>
      <c r="N382" s="271" t="s">
        <v>240</v>
      </c>
      <c r="O382" s="272"/>
      <c r="P382" s="440">
        <f>SIZEOF_IN_MIB(J382:M382, O381)</f>
        <v>14</v>
      </c>
      <c r="Q382" s="269"/>
    </row>
    <row r="383">
      <c r="E383" s="266"/>
      <c r="F383" s="266"/>
      <c r="G383" s="266"/>
      <c r="H383" s="302" t="s">
        <v>260</v>
      </c>
      <c r="I383" s="274" t="s">
        <v>239</v>
      </c>
      <c r="J383" s="261"/>
      <c r="K383" s="262" t="s">
        <v>143</v>
      </c>
      <c r="L383" s="262"/>
      <c r="M383" s="262"/>
      <c r="N383" s="274" t="s">
        <v>240</v>
      </c>
      <c r="O383" s="275"/>
      <c r="P383" s="303"/>
      <c r="Q383" s="262"/>
    </row>
    <row r="384">
      <c r="E384" s="266"/>
      <c r="F384" s="266"/>
      <c r="G384" s="266"/>
      <c r="H384" s="304" t="s">
        <v>261</v>
      </c>
      <c r="I384" s="271" t="s">
        <v>239</v>
      </c>
      <c r="J384" s="270"/>
      <c r="K384" s="271">
        <f t="shared" ref="K384:M384" si="75">K382/SHARDING(K383)</f>
        <v>128</v>
      </c>
      <c r="L384" s="271">
        <f t="shared" si="75"/>
        <v>1</v>
      </c>
      <c r="M384" s="271">
        <f t="shared" si="75"/>
        <v>7168</v>
      </c>
      <c r="N384" s="271" t="s">
        <v>240</v>
      </c>
      <c r="O384" s="272"/>
      <c r="P384" s="440">
        <f>SIZEOF_IN_MIB(J384:M384, O381)</f>
        <v>0.875</v>
      </c>
      <c r="Q384" s="269"/>
    </row>
    <row r="385">
      <c r="E385" s="266"/>
      <c r="F385" s="266"/>
      <c r="G385" s="277"/>
      <c r="H385" s="537" t="s">
        <v>262</v>
      </c>
      <c r="I385" s="274" t="s">
        <v>239</v>
      </c>
      <c r="J385" s="222"/>
      <c r="K385" s="217"/>
      <c r="L385" s="222"/>
      <c r="M385" s="262"/>
      <c r="N385" s="274" t="s">
        <v>240</v>
      </c>
      <c r="O385" s="241"/>
      <c r="P385" s="222"/>
      <c r="Q385" s="262"/>
    </row>
    <row r="386">
      <c r="E386" s="266"/>
      <c r="F386" s="266"/>
      <c r="G386" s="929"/>
      <c r="H386" s="542" t="s">
        <v>33</v>
      </c>
      <c r="I386" s="305"/>
      <c r="J386" s="336"/>
      <c r="K386" s="270"/>
      <c r="L386" s="269"/>
      <c r="M386" s="269"/>
      <c r="N386" s="271"/>
      <c r="O386" s="269"/>
      <c r="P386" s="440"/>
      <c r="Q386" s="269"/>
    </row>
    <row r="387">
      <c r="E387" s="266"/>
      <c r="F387" s="266"/>
      <c r="G387" s="384" t="s">
        <v>329</v>
      </c>
      <c r="H387" s="537" t="s">
        <v>264</v>
      </c>
      <c r="I387" s="222"/>
      <c r="J387" s="404">
        <f>SHARDING(K383) * SHARDING(L383) / HW_SPEC("# of TensorCore per Chip")</f>
        <v>8</v>
      </c>
      <c r="K387" s="261"/>
      <c r="L387" s="262"/>
      <c r="M387" s="262"/>
      <c r="N387" s="274"/>
      <c r="O387" s="262"/>
      <c r="P387" s="303"/>
      <c r="Q387" s="262"/>
    </row>
    <row r="388">
      <c r="E388" s="266"/>
      <c r="F388" s="266"/>
      <c r="G388" s="266"/>
      <c r="H388" s="542" t="s">
        <v>265</v>
      </c>
      <c r="I388" s="305"/>
      <c r="J388" s="321">
        <f>P384 * (J387-1)</f>
        <v>6.125</v>
      </c>
      <c r="K388" s="270"/>
      <c r="L388" s="269"/>
      <c r="M388" s="271"/>
      <c r="N388" s="271"/>
      <c r="O388" s="269"/>
      <c r="P388" s="440"/>
      <c r="Q388" s="269"/>
    </row>
    <row r="389">
      <c r="E389" s="266"/>
      <c r="F389" s="266"/>
      <c r="G389" s="266"/>
      <c r="H389" s="404" t="s">
        <v>266</v>
      </c>
      <c r="I389" s="222"/>
      <c r="J389" s="316">
        <f>J388*J387</f>
        <v>49</v>
      </c>
      <c r="K389" s="261"/>
      <c r="L389" s="262"/>
      <c r="M389" s="274"/>
      <c r="N389" s="274"/>
      <c r="O389" s="262"/>
      <c r="P389" s="303"/>
      <c r="Q389" s="262"/>
    </row>
    <row r="390">
      <c r="E390" s="266"/>
      <c r="F390" s="266"/>
      <c r="G390" s="266"/>
      <c r="H390" s="336" t="s">
        <v>267</v>
      </c>
      <c r="I390" s="305"/>
      <c r="J390" s="859">
        <f>IFS(J387=8,12,
J387=4,4,
J387=2,1,
J387=1,0,
TRUE,NA())</f>
        <v>12</v>
      </c>
      <c r="K390" s="270"/>
      <c r="L390" s="269"/>
      <c r="M390" s="271"/>
      <c r="N390" s="271"/>
      <c r="O390" s="269"/>
      <c r="P390" s="440"/>
      <c r="Q390" s="269"/>
    </row>
    <row r="391">
      <c r="E391" s="266"/>
      <c r="F391" s="266"/>
      <c r="G391" s="266"/>
      <c r="H391" s="217" t="s">
        <v>268</v>
      </c>
      <c r="I391" s="222"/>
      <c r="J391" s="930">
        <f>HW_SPEC("# of TensorCore per Chip")</f>
        <v>2</v>
      </c>
      <c r="K391" s="261"/>
      <c r="L391" s="262"/>
      <c r="M391" s="274"/>
      <c r="N391" s="274"/>
      <c r="O391" s="262"/>
      <c r="P391" s="303"/>
      <c r="Q391" s="262"/>
    </row>
    <row r="392">
      <c r="E392" s="266"/>
      <c r="F392" s="266"/>
      <c r="G392" s="277"/>
      <c r="H392" s="549" t="s">
        <v>269</v>
      </c>
      <c r="I392" s="550"/>
      <c r="J392" s="931">
        <f>ALL_GATHER_CHIP2CHIP_TIME_MS2(J389 * J391, J390)</f>
        <v>0.0498453776</v>
      </c>
      <c r="K392" s="270"/>
      <c r="L392" s="269"/>
      <c r="M392" s="271"/>
      <c r="N392" s="271"/>
      <c r="O392" s="269"/>
      <c r="P392" s="440"/>
      <c r="Q392" s="269"/>
    </row>
    <row r="393">
      <c r="E393" s="266"/>
      <c r="F393" s="266"/>
      <c r="G393" s="384" t="s">
        <v>330</v>
      </c>
      <c r="H393" s="404" t="s">
        <v>264</v>
      </c>
      <c r="I393" s="317"/>
      <c r="J393" s="490">
        <f>HW_SPEC("# of TensorCore per Chip")</f>
        <v>2</v>
      </c>
      <c r="K393" s="261"/>
      <c r="L393" s="262"/>
      <c r="M393" s="274"/>
      <c r="N393" s="274"/>
      <c r="O393" s="262"/>
      <c r="P393" s="303"/>
      <c r="Q393" s="262"/>
    </row>
    <row r="394">
      <c r="E394" s="266"/>
      <c r="F394" s="266"/>
      <c r="G394" s="266"/>
      <c r="H394" s="336" t="s">
        <v>265</v>
      </c>
      <c r="I394" s="313"/>
      <c r="J394" s="321">
        <f> P382 / J393 * (J393-1)</f>
        <v>7</v>
      </c>
      <c r="K394" s="270"/>
      <c r="L394" s="269"/>
      <c r="M394" s="271"/>
      <c r="N394" s="271"/>
      <c r="O394" s="269"/>
      <c r="P394" s="440"/>
      <c r="Q394" s="269"/>
    </row>
    <row r="395">
      <c r="E395" s="266"/>
      <c r="F395" s="266"/>
      <c r="G395" s="266"/>
      <c r="H395" s="404" t="s">
        <v>266</v>
      </c>
      <c r="I395" s="317"/>
      <c r="J395" s="316">
        <f>J394*J393</f>
        <v>14</v>
      </c>
      <c r="K395" s="261"/>
      <c r="L395" s="262"/>
      <c r="M395" s="274"/>
      <c r="N395" s="274"/>
      <c r="O395" s="262"/>
      <c r="P395" s="303"/>
      <c r="Q395" s="262"/>
    </row>
    <row r="396">
      <c r="E396" s="266"/>
      <c r="F396" s="266"/>
      <c r="G396" s="266"/>
      <c r="H396" s="932" t="s">
        <v>269</v>
      </c>
      <c r="I396" s="933"/>
      <c r="J396" s="551">
        <f>ALL_GATHER_CORE2CORE_TIME_MS(J395)</f>
        <v>0.01139322917</v>
      </c>
      <c r="K396" s="270"/>
      <c r="L396" s="269"/>
      <c r="M396" s="271"/>
      <c r="N396" s="271"/>
      <c r="O396" s="269"/>
      <c r="P396" s="440"/>
      <c r="Q396" s="269"/>
    </row>
    <row r="397">
      <c r="E397" s="266"/>
      <c r="F397" s="266"/>
      <c r="G397" s="277"/>
      <c r="H397" s="544" t="s">
        <v>331</v>
      </c>
      <c r="I397" s="545"/>
      <c r="J397" s="548">
        <f>J396/J387</f>
        <v>0.001424153646</v>
      </c>
      <c r="K397" s="261"/>
      <c r="L397" s="262"/>
      <c r="M397" s="274"/>
      <c r="N397" s="274"/>
      <c r="O397" s="262"/>
      <c r="P397" s="303"/>
      <c r="Q397" s="262"/>
    </row>
    <row r="398">
      <c r="E398" s="266"/>
      <c r="F398" s="266"/>
      <c r="G398" s="328" t="s">
        <v>274</v>
      </c>
      <c r="H398" s="934">
        <f>J392+J397</f>
        <v>0.05126953125</v>
      </c>
      <c r="I398" s="305"/>
      <c r="J398" s="907"/>
      <c r="K398" s="270"/>
      <c r="L398" s="269"/>
      <c r="M398" s="271"/>
      <c r="N398" s="271"/>
      <c r="O398" s="269"/>
      <c r="P398" s="440"/>
      <c r="Q398" s="269"/>
    </row>
    <row r="399">
      <c r="E399" s="266"/>
      <c r="F399" s="266"/>
      <c r="G399" s="533"/>
      <c r="H399" s="935"/>
      <c r="I399" s="418"/>
      <c r="J399" s="261"/>
      <c r="K399" s="261"/>
      <c r="L399" s="274"/>
      <c r="M399" s="274"/>
      <c r="N399" s="274"/>
      <c r="O399" s="261"/>
      <c r="P399" s="303"/>
      <c r="Q399" s="222"/>
    </row>
    <row r="400">
      <c r="E400" s="266"/>
      <c r="F400" s="266"/>
      <c r="G400" s="555" t="s">
        <v>332</v>
      </c>
      <c r="H400" s="556" t="s">
        <v>53</v>
      </c>
      <c r="I400" s="513"/>
      <c r="J400" s="374"/>
      <c r="K400" s="374"/>
      <c r="L400" s="375"/>
      <c r="M400" s="375"/>
      <c r="N400" s="375"/>
      <c r="O400" s="374"/>
      <c r="P400" s="536"/>
      <c r="Q400" s="504"/>
    </row>
    <row r="401">
      <c r="E401" s="266"/>
      <c r="F401" s="266"/>
      <c r="G401" s="523" t="s">
        <v>298</v>
      </c>
      <c r="H401" s="557">
        <f>IFS(H400=G358,H365,H400=G367,H378,H400=G380,H398, TRUE,0)</f>
        <v>0.05126953125</v>
      </c>
      <c r="I401" s="513"/>
      <c r="J401" s="374"/>
      <c r="K401" s="374"/>
      <c r="L401" s="375"/>
      <c r="M401" s="375"/>
      <c r="N401" s="375"/>
      <c r="O401" s="374"/>
      <c r="P401" s="536"/>
      <c r="Q401" s="504"/>
    </row>
    <row r="402">
      <c r="E402" s="266"/>
      <c r="F402" s="266"/>
      <c r="G402" s="378" t="s">
        <v>283</v>
      </c>
      <c r="H402" s="558">
        <f>IFS(PARAMS("topo")="2x2x2", (2+2+2)/2,
PARAMS("topo")="2x2", (2+2)/2,
TRUE, NA())</f>
        <v>3</v>
      </c>
      <c r="I402" s="386"/>
      <c r="J402" s="380"/>
      <c r="K402" s="380"/>
      <c r="L402" s="381"/>
      <c r="M402" s="381"/>
      <c r="N402" s="381"/>
      <c r="O402" s="380"/>
      <c r="P402" s="394"/>
      <c r="Q402" s="172"/>
    </row>
    <row r="403">
      <c r="E403" s="277"/>
      <c r="F403" s="277"/>
      <c r="G403" s="372" t="s">
        <v>284</v>
      </c>
      <c r="H403" s="373">
        <f>IF(H400="No Collectives", 0, H402 * HW_SPEC("Chip-to-Chip ICI Latency (ms)"))</f>
        <v>0.0039</v>
      </c>
      <c r="I403" s="513"/>
      <c r="J403" s="374"/>
      <c r="K403" s="374"/>
      <c r="L403" s="375"/>
      <c r="M403" s="375"/>
      <c r="N403" s="375"/>
      <c r="O403" s="374"/>
      <c r="P403" s="536"/>
      <c r="Q403" s="504"/>
    </row>
    <row r="404">
      <c r="E404" s="258" t="s">
        <v>334</v>
      </c>
      <c r="F404" s="559" t="s">
        <v>249</v>
      </c>
      <c r="G404" s="260"/>
      <c r="H404" s="298" t="s">
        <v>238</v>
      </c>
      <c r="I404" s="290" t="s">
        <v>239</v>
      </c>
      <c r="J404" s="290"/>
      <c r="K404" s="195" t="s">
        <v>40</v>
      </c>
      <c r="L404" s="195" t="s">
        <v>159</v>
      </c>
      <c r="M404" s="398" t="s">
        <v>125</v>
      </c>
      <c r="N404" s="290" t="s">
        <v>240</v>
      </c>
      <c r="O404" s="560" t="str">
        <f>EXTRACT_ACTIVATION_DTYPE(PARAMS("moe_dtype"))</f>
        <v>fp8</v>
      </c>
      <c r="P404" s="301"/>
      <c r="Q404" s="291" t="b">
        <v>0</v>
      </c>
    </row>
    <row r="405">
      <c r="E405" s="266"/>
      <c r="F405" s="267"/>
      <c r="G405" s="268"/>
      <c r="H405" s="300" t="s">
        <v>242</v>
      </c>
      <c r="I405" s="290" t="s">
        <v>239</v>
      </c>
      <c r="J405" s="289"/>
      <c r="K405" s="290">
        <f t="shared" ref="K405:M405" si="76">PARAMS(K404)</f>
        <v>2048</v>
      </c>
      <c r="L405" s="290">
        <f t="shared" si="76"/>
        <v>8</v>
      </c>
      <c r="M405" s="290">
        <f t="shared" si="76"/>
        <v>7168</v>
      </c>
      <c r="N405" s="290" t="s">
        <v>240</v>
      </c>
      <c r="O405" s="266"/>
      <c r="P405" s="301">
        <f>SIZEOF_IN_MIB(J405:M405, O404)</f>
        <v>112</v>
      </c>
      <c r="Q405" s="266"/>
    </row>
    <row r="406">
      <c r="E406" s="266"/>
      <c r="F406" s="267"/>
      <c r="G406" s="268"/>
      <c r="H406" s="561" t="s">
        <v>244</v>
      </c>
      <c r="I406" s="289" t="s">
        <v>239</v>
      </c>
      <c r="J406" s="290"/>
      <c r="K406" s="195"/>
      <c r="L406" s="195"/>
      <c r="M406" s="195" t="s">
        <v>33</v>
      </c>
      <c r="N406" s="289" t="s">
        <v>240</v>
      </c>
      <c r="O406" s="266"/>
      <c r="P406" s="301"/>
      <c r="Q406" s="266"/>
    </row>
    <row r="407">
      <c r="E407" s="266"/>
      <c r="F407" s="278"/>
      <c r="G407" s="279"/>
      <c r="H407" s="302" t="s">
        <v>246</v>
      </c>
      <c r="I407" s="274" t="s">
        <v>239</v>
      </c>
      <c r="J407" s="261"/>
      <c r="K407" s="274">
        <f t="shared" ref="K407:M407" si="77">K405/SHARDING(K406)</f>
        <v>2048</v>
      </c>
      <c r="L407" s="274">
        <f t="shared" si="77"/>
        <v>8</v>
      </c>
      <c r="M407" s="274">
        <f t="shared" si="77"/>
        <v>3584</v>
      </c>
      <c r="N407" s="274" t="s">
        <v>240</v>
      </c>
      <c r="O407" s="241"/>
      <c r="P407" s="303">
        <f>SIZEOF_IN_MIB(J407:M407, O404)</f>
        <v>56</v>
      </c>
      <c r="Q407" s="241"/>
    </row>
    <row r="408">
      <c r="E408" s="266"/>
      <c r="F408" s="562" t="s">
        <v>253</v>
      </c>
      <c r="G408" s="260"/>
      <c r="H408" s="449" t="s">
        <v>238</v>
      </c>
      <c r="I408" s="271" t="s">
        <v>239</v>
      </c>
      <c r="J408" s="269">
        <v>2.0</v>
      </c>
      <c r="K408" s="269" t="s">
        <v>131</v>
      </c>
      <c r="L408" s="488" t="s">
        <v>125</v>
      </c>
      <c r="M408" s="269" t="s">
        <v>129</v>
      </c>
      <c r="N408" s="271" t="s">
        <v>240</v>
      </c>
      <c r="O408" s="563" t="str">
        <f>EXTRACT_WEIGHT_DTYPE(PARAMS("moe_dtype"))</f>
        <v>fp4</v>
      </c>
      <c r="P408" s="440"/>
      <c r="Q408" s="399" t="b">
        <v>0</v>
      </c>
    </row>
    <row r="409">
      <c r="E409" s="266"/>
      <c r="F409" s="267"/>
      <c r="G409" s="268"/>
      <c r="H409" s="302" t="s">
        <v>242</v>
      </c>
      <c r="I409" s="274" t="s">
        <v>239</v>
      </c>
      <c r="J409" s="274">
        <f t="shared" ref="J409:M409" si="78">PARAMS(J408)</f>
        <v>2</v>
      </c>
      <c r="K409" s="274">
        <f t="shared" si="78"/>
        <v>256</v>
      </c>
      <c r="L409" s="274">
        <f t="shared" si="78"/>
        <v>7168</v>
      </c>
      <c r="M409" s="274">
        <f t="shared" si="78"/>
        <v>2048</v>
      </c>
      <c r="N409" s="274" t="s">
        <v>240</v>
      </c>
      <c r="O409" s="275"/>
      <c r="P409" s="303">
        <f>SIZEOF_IN_MIB(J409:M409, O408)</f>
        <v>3584</v>
      </c>
      <c r="Q409" s="275"/>
    </row>
    <row r="410">
      <c r="E410" s="266"/>
      <c r="F410" s="267"/>
      <c r="G410" s="268"/>
      <c r="H410" s="449" t="s">
        <v>244</v>
      </c>
      <c r="I410" s="271"/>
      <c r="J410" s="270"/>
      <c r="K410" s="269"/>
      <c r="L410" s="269" t="s">
        <v>33</v>
      </c>
      <c r="M410" s="269" t="s">
        <v>32</v>
      </c>
      <c r="N410" s="271" t="s">
        <v>240</v>
      </c>
      <c r="O410" s="272"/>
      <c r="P410" s="440"/>
      <c r="Q410" s="272"/>
    </row>
    <row r="411">
      <c r="E411" s="266"/>
      <c r="F411" s="278"/>
      <c r="G411" s="279"/>
      <c r="H411" s="534" t="s">
        <v>246</v>
      </c>
      <c r="I411" s="274" t="s">
        <v>239</v>
      </c>
      <c r="J411" s="274">
        <f t="shared" ref="J411:M411" si="79">J409/SHARDING(J410)</f>
        <v>2</v>
      </c>
      <c r="K411" s="274">
        <f t="shared" si="79"/>
        <v>256</v>
      </c>
      <c r="L411" s="274">
        <f t="shared" si="79"/>
        <v>3584</v>
      </c>
      <c r="M411" s="274">
        <f t="shared" si="79"/>
        <v>256</v>
      </c>
      <c r="N411" s="274" t="s">
        <v>240</v>
      </c>
      <c r="O411" s="241"/>
      <c r="P411" s="303">
        <f>SIZEOF_IN_MIB(J411:M411, O408)</f>
        <v>224</v>
      </c>
      <c r="Q411" s="241"/>
    </row>
    <row r="412">
      <c r="E412" s="266"/>
      <c r="F412" s="562" t="s">
        <v>257</v>
      </c>
      <c r="G412" s="260"/>
      <c r="H412" s="449" t="s">
        <v>238</v>
      </c>
      <c r="I412" s="271" t="s">
        <v>239</v>
      </c>
      <c r="J412" s="269">
        <v>2.0</v>
      </c>
      <c r="K412" s="269" t="s">
        <v>40</v>
      </c>
      <c r="L412" s="269" t="s">
        <v>159</v>
      </c>
      <c r="M412" s="269" t="s">
        <v>129</v>
      </c>
      <c r="N412" s="271" t="s">
        <v>240</v>
      </c>
      <c r="O412" s="478" t="s">
        <v>82</v>
      </c>
      <c r="P412" s="440"/>
      <c r="Q412" s="399" t="b">
        <v>0</v>
      </c>
    </row>
    <row r="413">
      <c r="E413" s="266"/>
      <c r="F413" s="267"/>
      <c r="G413" s="268"/>
      <c r="H413" s="302" t="s">
        <v>242</v>
      </c>
      <c r="I413" s="274" t="s">
        <v>239</v>
      </c>
      <c r="J413" s="274">
        <f t="shared" ref="J413:M413" si="80">PARAMS(J412)</f>
        <v>2</v>
      </c>
      <c r="K413" s="274">
        <f t="shared" si="80"/>
        <v>2048</v>
      </c>
      <c r="L413" s="274">
        <f t="shared" si="80"/>
        <v>8</v>
      </c>
      <c r="M413" s="274">
        <f t="shared" si="80"/>
        <v>2048</v>
      </c>
      <c r="N413" s="274" t="s">
        <v>240</v>
      </c>
      <c r="O413" s="275"/>
      <c r="P413" s="303">
        <f>SIZEOF_IN_MIB(J413:M413, O412)</f>
        <v>128</v>
      </c>
      <c r="Q413" s="275"/>
    </row>
    <row r="414">
      <c r="E414" s="266"/>
      <c r="F414" s="267"/>
      <c r="G414" s="268"/>
      <c r="H414" s="449" t="s">
        <v>244</v>
      </c>
      <c r="I414" s="271" t="s">
        <v>239</v>
      </c>
      <c r="J414" s="270"/>
      <c r="K414" s="269" t="s">
        <v>33</v>
      </c>
      <c r="L414" s="269"/>
      <c r="M414" s="269" t="s">
        <v>32</v>
      </c>
      <c r="N414" s="271" t="s">
        <v>240</v>
      </c>
      <c r="O414" s="272"/>
      <c r="P414" s="440"/>
      <c r="Q414" s="272"/>
    </row>
    <row r="415">
      <c r="E415" s="266"/>
      <c r="F415" s="278"/>
      <c r="G415" s="279"/>
      <c r="H415" s="534" t="s">
        <v>246</v>
      </c>
      <c r="I415" s="274" t="s">
        <v>239</v>
      </c>
      <c r="J415" s="274">
        <f t="shared" ref="J415:M415" si="81">J413/SHARDING(J414)</f>
        <v>2</v>
      </c>
      <c r="K415" s="274">
        <f t="shared" si="81"/>
        <v>1024</v>
      </c>
      <c r="L415" s="274">
        <f t="shared" si="81"/>
        <v>8</v>
      </c>
      <c r="M415" s="274">
        <f t="shared" si="81"/>
        <v>256</v>
      </c>
      <c r="N415" s="274" t="s">
        <v>240</v>
      </c>
      <c r="O415" s="241"/>
      <c r="P415" s="303">
        <f>SIZEOF_IN_MIB(J415:M415, O412)</f>
        <v>8</v>
      </c>
      <c r="Q415" s="241"/>
    </row>
    <row r="416">
      <c r="E416" s="266"/>
      <c r="F416" s="296" t="s">
        <v>335</v>
      </c>
      <c r="G416" s="533" t="s">
        <v>867</v>
      </c>
      <c r="H416" s="424" t="str">
        <f>L410</f>
        <v>data</v>
      </c>
      <c r="I416" s="564" t="s">
        <v>868</v>
      </c>
      <c r="J416" s="270"/>
      <c r="K416" s="270"/>
      <c r="L416" s="271"/>
      <c r="M416" s="271"/>
      <c r="N416" s="271"/>
      <c r="O416" s="270"/>
      <c r="P416" s="440"/>
      <c r="Q416" s="305"/>
    </row>
    <row r="417">
      <c r="E417" s="266"/>
      <c r="F417" s="266"/>
      <c r="G417" s="523" t="s">
        <v>338</v>
      </c>
      <c r="H417" s="565" t="s">
        <v>339</v>
      </c>
      <c r="I417" s="565"/>
      <c r="J417" s="374"/>
      <c r="K417" s="374"/>
      <c r="L417" s="375"/>
      <c r="M417" s="375"/>
      <c r="N417" s="375"/>
      <c r="O417" s="374"/>
      <c r="P417" s="536"/>
      <c r="Q417" s="504"/>
    </row>
    <row r="418">
      <c r="E418" s="266"/>
      <c r="F418" s="266"/>
      <c r="G418" s="526" t="s">
        <v>264</v>
      </c>
      <c r="H418" s="566">
        <f>SHARDING(H416)</f>
        <v>2</v>
      </c>
      <c r="I418" s="424"/>
      <c r="J418" s="270"/>
      <c r="K418" s="270"/>
      <c r="L418" s="271"/>
      <c r="M418" s="271"/>
      <c r="N418" s="271"/>
      <c r="O418" s="270"/>
      <c r="P418" s="440"/>
      <c r="Q418" s="305"/>
    </row>
    <row r="419">
      <c r="E419" s="266"/>
      <c r="F419" s="266"/>
      <c r="G419" s="526" t="s">
        <v>340</v>
      </c>
      <c r="H419" s="567">
        <f>P415*(H418-1)</f>
        <v>8</v>
      </c>
      <c r="I419" s="481"/>
      <c r="J419" s="262"/>
      <c r="K419" s="261"/>
      <c r="L419" s="274"/>
      <c r="M419" s="274"/>
      <c r="N419" s="274"/>
      <c r="O419" s="261"/>
      <c r="P419" s="303"/>
      <c r="Q419" s="222"/>
    </row>
    <row r="420">
      <c r="E420" s="266"/>
      <c r="F420" s="266"/>
      <c r="G420" s="526" t="s">
        <v>341</v>
      </c>
      <c r="H420" s="568">
        <f>H419*H418</f>
        <v>16</v>
      </c>
      <c r="I420" s="424"/>
      <c r="J420" s="270"/>
      <c r="K420" s="270"/>
      <c r="L420" s="271"/>
      <c r="M420" s="271"/>
      <c r="N420" s="271"/>
      <c r="O420" s="270"/>
      <c r="P420" s="440"/>
      <c r="Q420" s="305"/>
    </row>
    <row r="421">
      <c r="E421" s="266"/>
      <c r="F421" s="266"/>
      <c r="G421" s="569" t="s">
        <v>342</v>
      </c>
      <c r="H421" s="570" t="s">
        <v>267</v>
      </c>
      <c r="I421" s="481"/>
      <c r="J421" s="571">
        <f>IFS(H418=8,12,
H418=4,4,
H418=2,1,
H418=1,0,
TRUE,NA())</f>
        <v>1</v>
      </c>
      <c r="K421" s="261"/>
      <c r="L421" s="274"/>
      <c r="M421" s="274"/>
      <c r="N421" s="274"/>
      <c r="O421" s="261"/>
      <c r="P421" s="303"/>
      <c r="Q421" s="222"/>
    </row>
    <row r="422">
      <c r="E422" s="266"/>
      <c r="F422" s="266"/>
      <c r="G422" s="266"/>
      <c r="H422" s="572" t="s">
        <v>343</v>
      </c>
      <c r="I422" s="305"/>
      <c r="J422" s="573">
        <f>HW_SPEC("# of TensorCore per Chip")</f>
        <v>2</v>
      </c>
      <c r="K422" s="270"/>
      <c r="L422" s="271"/>
      <c r="M422" s="271"/>
      <c r="N422" s="271"/>
      <c r="O422" s="270"/>
      <c r="P422" s="440"/>
      <c r="Q422" s="305"/>
    </row>
    <row r="423">
      <c r="E423" s="266"/>
      <c r="F423" s="266"/>
      <c r="G423" s="277"/>
      <c r="H423" s="574" t="s">
        <v>269</v>
      </c>
      <c r="I423" s="481"/>
      <c r="J423" s="575">
        <f>REDUCE_SCATTER_CHIP2CHIP_TIME_MS2(H420*J422,J421)</f>
        <v>0.1953125</v>
      </c>
      <c r="K423" s="261"/>
      <c r="L423" s="274"/>
      <c r="M423" s="274"/>
      <c r="N423" s="274"/>
      <c r="O423" s="261"/>
      <c r="P423" s="303"/>
      <c r="Q423" s="222"/>
    </row>
    <row r="424">
      <c r="E424" s="266"/>
      <c r="F424" s="266"/>
      <c r="G424" s="576" t="s">
        <v>344</v>
      </c>
      <c r="H424" s="577" t="s">
        <v>269</v>
      </c>
      <c r="I424" s="305"/>
      <c r="J424" s="578">
        <f>REDUCE_SCATTER_CORE2CORE_TIME_MS(H420)</f>
        <v>0.01302083333</v>
      </c>
      <c r="K424" s="270"/>
      <c r="L424" s="271"/>
      <c r="M424" s="271"/>
      <c r="N424" s="271"/>
      <c r="O424" s="270"/>
      <c r="P424" s="440"/>
      <c r="Q424" s="305"/>
    </row>
    <row r="425">
      <c r="E425" s="266"/>
      <c r="F425" s="266"/>
      <c r="G425" s="172"/>
      <c r="H425" s="222"/>
      <c r="I425" s="481"/>
      <c r="J425" s="261"/>
      <c r="K425" s="261"/>
      <c r="L425" s="274"/>
      <c r="M425" s="274"/>
      <c r="N425" s="274"/>
      <c r="O425" s="261"/>
      <c r="P425" s="303"/>
      <c r="Q425" s="222"/>
    </row>
    <row r="426">
      <c r="E426" s="266"/>
      <c r="F426" s="266"/>
      <c r="G426" s="523" t="s">
        <v>345</v>
      </c>
      <c r="H426" s="579" t="s">
        <v>346</v>
      </c>
      <c r="I426" s="580"/>
      <c r="J426" s="374"/>
      <c r="K426" s="374"/>
      <c r="L426" s="375"/>
      <c r="M426" s="375"/>
      <c r="N426" s="375"/>
      <c r="O426" s="374"/>
      <c r="P426" s="536"/>
      <c r="Q426" s="504"/>
    </row>
    <row r="427">
      <c r="E427" s="266"/>
      <c r="F427" s="266"/>
      <c r="G427" s="533" t="s">
        <v>347</v>
      </c>
      <c r="H427" s="581">
        <f>P415/2</f>
        <v>4</v>
      </c>
      <c r="I427" s="582"/>
      <c r="J427" s="380"/>
      <c r="K427" s="380"/>
      <c r="L427" s="381"/>
      <c r="M427" s="381"/>
      <c r="N427" s="381"/>
      <c r="O427" s="380"/>
      <c r="P427" s="394"/>
      <c r="Q427" s="172"/>
    </row>
    <row r="428">
      <c r="E428" s="266"/>
      <c r="F428" s="266"/>
      <c r="G428" s="172"/>
      <c r="H428" s="172"/>
      <c r="I428" s="582"/>
      <c r="J428" s="380"/>
      <c r="K428" s="380"/>
      <c r="L428" s="381"/>
      <c r="M428" s="381"/>
      <c r="N428" s="381"/>
      <c r="O428" s="380"/>
      <c r="P428" s="394"/>
      <c r="Q428" s="172"/>
    </row>
    <row r="429">
      <c r="E429" s="266"/>
      <c r="F429" s="266"/>
      <c r="G429" s="523" t="s">
        <v>215</v>
      </c>
      <c r="H429" s="579" t="s">
        <v>348</v>
      </c>
      <c r="I429" s="580"/>
      <c r="J429" s="374"/>
      <c r="K429" s="374"/>
      <c r="L429" s="375"/>
      <c r="M429" s="375"/>
      <c r="N429" s="375"/>
      <c r="O429" s="374"/>
      <c r="P429" s="536"/>
      <c r="Q429" s="504"/>
    </row>
    <row r="430">
      <c r="E430" s="266"/>
      <c r="F430" s="266"/>
      <c r="G430" s="526" t="s">
        <v>264</v>
      </c>
      <c r="H430" s="583">
        <f>H418</f>
        <v>2</v>
      </c>
      <c r="I430" s="582"/>
      <c r="J430" s="380"/>
      <c r="K430" s="380"/>
      <c r="L430" s="381"/>
      <c r="M430" s="381"/>
      <c r="N430" s="381"/>
      <c r="O430" s="380"/>
      <c r="P430" s="394"/>
      <c r="Q430" s="172"/>
    </row>
    <row r="431">
      <c r="E431" s="266"/>
      <c r="F431" s="266"/>
      <c r="G431" s="526" t="s">
        <v>349</v>
      </c>
      <c r="H431" s="584">
        <f>H427 * (H430-1)</f>
        <v>4</v>
      </c>
      <c r="I431" s="582"/>
      <c r="J431" s="380"/>
      <c r="K431" s="380"/>
      <c r="L431" s="381"/>
      <c r="M431" s="381"/>
      <c r="N431" s="381"/>
      <c r="O431" s="380"/>
      <c r="P431" s="394"/>
      <c r="Q431" s="172"/>
    </row>
    <row r="432">
      <c r="E432" s="266"/>
      <c r="F432" s="266"/>
      <c r="G432" s="526" t="s">
        <v>266</v>
      </c>
      <c r="H432" s="584">
        <f>H431*H430</f>
        <v>8</v>
      </c>
      <c r="I432" s="582"/>
      <c r="J432" s="380"/>
      <c r="K432" s="380"/>
      <c r="L432" s="381"/>
      <c r="M432" s="381"/>
      <c r="N432" s="381"/>
      <c r="O432" s="380"/>
      <c r="P432" s="394"/>
      <c r="Q432" s="172"/>
    </row>
    <row r="433">
      <c r="E433" s="266"/>
      <c r="F433" s="266"/>
      <c r="G433" s="585" t="s">
        <v>342</v>
      </c>
      <c r="H433" s="311" t="s">
        <v>267</v>
      </c>
      <c r="I433" s="172"/>
      <c r="J433" s="586">
        <f>IFS(H430=8,12,
H430=4,4,
H430=2,1,
TRUE,NA())</f>
        <v>1</v>
      </c>
      <c r="K433" s="380"/>
      <c r="L433" s="381"/>
      <c r="M433" s="381"/>
      <c r="N433" s="381"/>
      <c r="O433" s="380"/>
      <c r="P433" s="394"/>
      <c r="Q433" s="172"/>
      <c r="S433" s="587"/>
    </row>
    <row r="434">
      <c r="E434" s="266"/>
      <c r="F434" s="266"/>
      <c r="G434" s="266"/>
      <c r="H434" s="311" t="s">
        <v>343</v>
      </c>
      <c r="I434" s="172"/>
      <c r="J434" s="588">
        <f>HW_SPEC("# of TensorCore per Chip")</f>
        <v>2</v>
      </c>
      <c r="K434" s="380"/>
      <c r="L434" s="381"/>
      <c r="M434" s="381"/>
      <c r="N434" s="381"/>
      <c r="O434" s="380"/>
      <c r="P434" s="394"/>
      <c r="Q434" s="172"/>
    </row>
    <row r="435">
      <c r="E435" s="266"/>
      <c r="F435" s="266"/>
      <c r="G435" s="277"/>
      <c r="H435" s="328" t="s">
        <v>269</v>
      </c>
      <c r="I435" s="582"/>
      <c r="J435" s="589">
        <f>REDUCE_SCATTER_CHIP2CHIP_TIME_MS2(H432*J434,J433)</f>
        <v>0.09765625</v>
      </c>
      <c r="K435" s="380"/>
      <c r="L435" s="381"/>
      <c r="M435" s="381"/>
      <c r="N435" s="381"/>
      <c r="O435" s="380"/>
      <c r="P435" s="394"/>
      <c r="Q435" s="172"/>
    </row>
    <row r="436">
      <c r="E436" s="266"/>
      <c r="F436" s="266"/>
      <c r="G436" s="590" t="s">
        <v>344</v>
      </c>
      <c r="H436" s="328" t="s">
        <v>269</v>
      </c>
      <c r="I436" s="582"/>
      <c r="J436" s="589">
        <f>REDUCE_SCATTER_CORE2CORE_TIME_MS(H432)</f>
        <v>0.006510416667</v>
      </c>
      <c r="K436" s="380"/>
      <c r="L436" s="381"/>
      <c r="M436" s="381"/>
      <c r="N436" s="381"/>
      <c r="O436" s="380"/>
      <c r="P436" s="394"/>
      <c r="Q436" s="172"/>
    </row>
    <row r="437">
      <c r="E437" s="266"/>
      <c r="F437" s="266"/>
      <c r="G437" s="526"/>
      <c r="H437" s="591"/>
      <c r="I437" s="582"/>
      <c r="J437" s="380"/>
      <c r="K437" s="380"/>
      <c r="L437" s="381"/>
      <c r="M437" s="381"/>
      <c r="N437" s="381"/>
      <c r="O437" s="380"/>
      <c r="P437" s="394"/>
      <c r="Q437" s="172"/>
    </row>
    <row r="438">
      <c r="E438" s="266"/>
      <c r="F438" s="266"/>
      <c r="G438" s="523" t="s">
        <v>350</v>
      </c>
      <c r="H438" s="592" t="s">
        <v>344</v>
      </c>
      <c r="I438" s="580"/>
      <c r="J438" s="374"/>
      <c r="K438" s="374"/>
      <c r="L438" s="375"/>
      <c r="M438" s="375"/>
      <c r="N438" s="375"/>
      <c r="O438" s="374"/>
      <c r="P438" s="536"/>
      <c r="Q438" s="504"/>
    </row>
    <row r="439">
      <c r="E439" s="266"/>
      <c r="F439" s="266"/>
      <c r="G439" s="593" t="s">
        <v>352</v>
      </c>
      <c r="H439" s="594">
        <f>IFS(H438=G421,J423,
H438=G424,J424 ,
TRUE,0)</f>
        <v>0.01302083333</v>
      </c>
      <c r="I439" s="582"/>
      <c r="J439" s="380"/>
      <c r="K439" s="380"/>
      <c r="L439" s="381"/>
      <c r="M439" s="381"/>
      <c r="N439" s="381"/>
      <c r="O439" s="380"/>
      <c r="P439" s="394"/>
      <c r="Q439" s="172"/>
    </row>
    <row r="440">
      <c r="E440" s="266"/>
      <c r="F440" s="266"/>
      <c r="G440" s="593" t="s">
        <v>353</v>
      </c>
      <c r="H440" s="594">
        <f>IFS(H438=G433,J435,
H438=G436,J436 ,
TRUE,0)</f>
        <v>0.006510416667</v>
      </c>
      <c r="I440" s="582"/>
      <c r="J440" s="380"/>
      <c r="K440" s="380"/>
      <c r="L440" s="381"/>
      <c r="M440" s="381"/>
      <c r="N440" s="381"/>
      <c r="O440" s="380"/>
      <c r="P440" s="394"/>
      <c r="Q440" s="172"/>
    </row>
    <row r="441">
      <c r="E441" s="266"/>
      <c r="F441" s="277"/>
      <c r="G441" s="523" t="s">
        <v>298</v>
      </c>
      <c r="H441" s="557">
        <f>SUM(H439:H440)</f>
        <v>0.01953125</v>
      </c>
      <c r="I441" s="513"/>
      <c r="J441" s="374"/>
      <c r="K441" s="374"/>
      <c r="L441" s="375"/>
      <c r="M441" s="375"/>
      <c r="N441" s="375"/>
      <c r="O441" s="374"/>
      <c r="P441" s="536"/>
      <c r="Q441" s="504"/>
    </row>
    <row r="442">
      <c r="E442" s="266"/>
      <c r="F442" s="541" t="s">
        <v>285</v>
      </c>
      <c r="G442" s="533" t="s">
        <v>286</v>
      </c>
      <c r="H442" s="595" t="str">
        <f>VLOOKUP(O404&amp;","&amp;O408,$T$3:$W$12,4, FALSE)</f>
        <v>fp8</v>
      </c>
      <c r="I442" s="386"/>
      <c r="J442" s="380"/>
      <c r="K442" s="380"/>
      <c r="L442" s="381"/>
      <c r="M442" s="381"/>
      <c r="N442" s="381"/>
      <c r="O442" s="380"/>
      <c r="P442" s="394"/>
      <c r="Q442" s="172"/>
    </row>
    <row r="443">
      <c r="E443" s="266"/>
      <c r="F443" s="266"/>
      <c r="G443" s="596" t="s">
        <v>354</v>
      </c>
      <c r="H443" s="596">
        <v>128.0</v>
      </c>
      <c r="I443" s="386"/>
      <c r="J443" s="380"/>
      <c r="K443" s="380"/>
      <c r="L443" s="381"/>
      <c r="M443" s="381"/>
      <c r="N443" s="381"/>
      <c r="O443" s="380"/>
      <c r="P443" s="394"/>
      <c r="Q443" s="172"/>
    </row>
    <row r="444">
      <c r="E444" s="266"/>
      <c r="F444" s="266"/>
      <c r="G444" s="596" t="s">
        <v>355</v>
      </c>
      <c r="H444" s="597" t="str">
        <f t="array" ref="H444">CALCULATE_FLOPS(HSTACK(H443,M407),J411:M411,L411,K411,H442)</f>
        <v>#N/A</v>
      </c>
      <c r="I444" s="386"/>
      <c r="J444" s="380"/>
      <c r="K444" s="380"/>
      <c r="L444" s="381"/>
      <c r="M444" s="381"/>
      <c r="N444" s="381"/>
      <c r="O444" s="380"/>
      <c r="P444" s="394"/>
      <c r="Q444" s="172"/>
    </row>
    <row r="445">
      <c r="E445" s="266"/>
      <c r="F445" s="266"/>
      <c r="G445" s="596" t="s">
        <v>356</v>
      </c>
      <c r="H445" s="596">
        <f>CEILING(PRODUCT(K407:L407)/H443,1)</f>
        <v>128</v>
      </c>
      <c r="I445" s="386"/>
      <c r="J445" s="380"/>
      <c r="K445" s="380"/>
      <c r="L445" s="381"/>
      <c r="M445" s="381"/>
      <c r="N445" s="381"/>
      <c r="O445" s="380"/>
      <c r="P445" s="394"/>
      <c r="Q445" s="172"/>
    </row>
    <row r="446">
      <c r="E446" s="266"/>
      <c r="F446" s="266"/>
      <c r="G446" s="596" t="s">
        <v>357</v>
      </c>
      <c r="H446" s="596">
        <f>PARAMS("E")/SHARDING(K410)</f>
        <v>256</v>
      </c>
      <c r="I446" s="386"/>
      <c r="J446" s="380"/>
      <c r="K446" s="380"/>
      <c r="L446" s="381"/>
      <c r="M446" s="381"/>
      <c r="N446" s="381"/>
      <c r="O446" s="380"/>
      <c r="P446" s="394"/>
      <c r="Q446" s="172"/>
    </row>
    <row r="447">
      <c r="E447" s="266"/>
      <c r="F447" s="266"/>
      <c r="G447" s="596" t="s">
        <v>358</v>
      </c>
      <c r="H447" s="595">
        <f>H445 + IF(PARAMS("enforce_perfect_expert_routing"),0,H446-1)</f>
        <v>128</v>
      </c>
      <c r="I447" s="598" t="s">
        <v>359</v>
      </c>
      <c r="J447" s="380"/>
      <c r="K447" s="380"/>
      <c r="L447" s="381"/>
      <c r="M447" s="381"/>
      <c r="N447" s="381"/>
      <c r="O447" s="380"/>
      <c r="P447" s="394"/>
      <c r="Q447" s="172"/>
    </row>
    <row r="448">
      <c r="E448" s="266"/>
      <c r="F448" s="266"/>
      <c r="G448" s="533" t="s">
        <v>360</v>
      </c>
      <c r="H448" s="599" t="str">
        <f>H447*H444</f>
        <v>#N/A</v>
      </c>
      <c r="I448" s="386"/>
      <c r="J448" s="380"/>
      <c r="K448" s="380"/>
      <c r="L448" s="381"/>
      <c r="M448" s="381"/>
      <c r="N448" s="381"/>
      <c r="O448" s="380"/>
      <c r="P448" s="394"/>
      <c r="Q448" s="172"/>
    </row>
    <row r="449">
      <c r="E449" s="266"/>
      <c r="F449" s="277"/>
      <c r="G449" s="523" t="s">
        <v>288</v>
      </c>
      <c r="H449" s="557" t="str">
        <f>COMPUTE_TIME_MS(H448, H442)</f>
        <v>#N/A</v>
      </c>
      <c r="I449" s="513"/>
      <c r="J449" s="374"/>
      <c r="K449" s="374"/>
      <c r="L449" s="375"/>
      <c r="M449" s="375"/>
      <c r="N449" s="375"/>
      <c r="O449" s="374"/>
      <c r="P449" s="536"/>
      <c r="Q449" s="504"/>
    </row>
    <row r="450">
      <c r="E450" s="266"/>
      <c r="F450" s="541" t="s">
        <v>289</v>
      </c>
      <c r="G450" s="595" t="s">
        <v>290</v>
      </c>
      <c r="H450" s="603">
        <f>IF(Q404,0,P407)+IF(Q408,0,P411)+IF(Q412,0,P415 / 2)</f>
        <v>284</v>
      </c>
      <c r="I450" s="380"/>
      <c r="J450" s="380"/>
      <c r="K450" s="380"/>
      <c r="L450" s="381"/>
      <c r="M450" s="381"/>
      <c r="N450" s="381"/>
      <c r="O450" s="380"/>
      <c r="P450" s="394"/>
      <c r="Q450" s="172"/>
    </row>
    <row r="451">
      <c r="E451" s="277"/>
      <c r="F451" s="277"/>
      <c r="G451" s="936" t="s">
        <v>291</v>
      </c>
      <c r="H451" s="557">
        <f>HBM_TIME_MS(H450)</f>
        <v>0.09478597061</v>
      </c>
      <c r="I451" s="374"/>
      <c r="J451" s="374"/>
      <c r="K451" s="374"/>
      <c r="L451" s="375"/>
      <c r="M451" s="375"/>
      <c r="N451" s="375"/>
      <c r="O451" s="374"/>
      <c r="P451" s="536"/>
      <c r="Q451" s="504"/>
    </row>
    <row r="452">
      <c r="E452" s="258" t="s">
        <v>361</v>
      </c>
      <c r="F452" s="559" t="s">
        <v>249</v>
      </c>
      <c r="G452" s="260"/>
      <c r="H452" s="298" t="s">
        <v>238</v>
      </c>
      <c r="I452" s="290" t="s">
        <v>239</v>
      </c>
      <c r="J452" s="195"/>
      <c r="K452" s="195" t="s">
        <v>40</v>
      </c>
      <c r="L452" s="195" t="s">
        <v>159</v>
      </c>
      <c r="M452" s="398" t="s">
        <v>129</v>
      </c>
      <c r="N452" s="290" t="s">
        <v>240</v>
      </c>
      <c r="O452" s="560" t="str">
        <f>EXTRACT_ACTIVATION_DTYPE(PARAMS("moe_dtype"))</f>
        <v>fp8</v>
      </c>
      <c r="P452" s="301"/>
      <c r="Q452" s="291" t="b">
        <v>0</v>
      </c>
    </row>
    <row r="453">
      <c r="E453" s="266"/>
      <c r="F453" s="267"/>
      <c r="G453" s="268"/>
      <c r="H453" s="300" t="s">
        <v>242</v>
      </c>
      <c r="I453" s="290" t="s">
        <v>239</v>
      </c>
      <c r="J453" s="289"/>
      <c r="K453" s="290">
        <f t="shared" ref="K453:M453" si="82">PARAMS(K452)</f>
        <v>2048</v>
      </c>
      <c r="L453" s="290">
        <f t="shared" si="82"/>
        <v>8</v>
      </c>
      <c r="M453" s="290">
        <f t="shared" si="82"/>
        <v>2048</v>
      </c>
      <c r="N453" s="290" t="s">
        <v>240</v>
      </c>
      <c r="O453" s="266"/>
      <c r="P453" s="301">
        <f>SIZEOF_IN_MIB(J453:M453, O452)</f>
        <v>32</v>
      </c>
      <c r="Q453" s="266"/>
    </row>
    <row r="454">
      <c r="E454" s="266"/>
      <c r="F454" s="267"/>
      <c r="G454" s="268"/>
      <c r="H454" s="561" t="s">
        <v>244</v>
      </c>
      <c r="I454" s="289" t="s">
        <v>239</v>
      </c>
      <c r="J454" s="290"/>
      <c r="K454" s="195"/>
      <c r="L454" s="195"/>
      <c r="M454" s="195" t="s">
        <v>32</v>
      </c>
      <c r="N454" s="289" t="s">
        <v>240</v>
      </c>
      <c r="O454" s="266"/>
      <c r="P454" s="301"/>
      <c r="Q454" s="266"/>
    </row>
    <row r="455">
      <c r="E455" s="266"/>
      <c r="F455" s="278"/>
      <c r="G455" s="279"/>
      <c r="H455" s="300" t="s">
        <v>246</v>
      </c>
      <c r="I455" s="289" t="s">
        <v>239</v>
      </c>
      <c r="J455" s="290"/>
      <c r="K455" s="289">
        <f t="shared" ref="K455:M455" si="83">K453/SHARDING(K454)</f>
        <v>2048</v>
      </c>
      <c r="L455" s="289">
        <f t="shared" si="83"/>
        <v>8</v>
      </c>
      <c r="M455" s="289">
        <f t="shared" si="83"/>
        <v>256</v>
      </c>
      <c r="N455" s="289" t="s">
        <v>240</v>
      </c>
      <c r="O455" s="241"/>
      <c r="P455" s="301">
        <f>SIZEOF_IN_MIB(J455:M455, O452)</f>
        <v>4</v>
      </c>
      <c r="Q455" s="277"/>
    </row>
    <row r="456">
      <c r="E456" s="266"/>
      <c r="F456" s="562" t="s">
        <v>253</v>
      </c>
      <c r="G456" s="260"/>
      <c r="H456" s="561" t="s">
        <v>238</v>
      </c>
      <c r="I456" s="289" t="s">
        <v>239</v>
      </c>
      <c r="J456" s="290"/>
      <c r="K456" s="195" t="s">
        <v>131</v>
      </c>
      <c r="L456" s="398" t="s">
        <v>129</v>
      </c>
      <c r="M456" s="195" t="s">
        <v>125</v>
      </c>
      <c r="N456" s="289" t="s">
        <v>240</v>
      </c>
      <c r="O456" s="563" t="str">
        <f>EXTRACT_WEIGHT_DTYPE(PARAMS("moe_dtype"))</f>
        <v>fp4</v>
      </c>
      <c r="P456" s="301"/>
      <c r="Q456" s="291" t="b">
        <v>0</v>
      </c>
    </row>
    <row r="457">
      <c r="E457" s="266"/>
      <c r="F457" s="267"/>
      <c r="G457" s="268"/>
      <c r="H457" s="300" t="s">
        <v>242</v>
      </c>
      <c r="I457" s="289" t="s">
        <v>239</v>
      </c>
      <c r="J457" s="290"/>
      <c r="K457" s="289">
        <f t="shared" ref="K457:M457" si="84">PARAMS(K456)</f>
        <v>256</v>
      </c>
      <c r="L457" s="289">
        <f t="shared" si="84"/>
        <v>2048</v>
      </c>
      <c r="M457" s="289">
        <f t="shared" si="84"/>
        <v>7168</v>
      </c>
      <c r="N457" s="289" t="s">
        <v>240</v>
      </c>
      <c r="O457" s="275"/>
      <c r="P457" s="301">
        <f>SIZEOF_IN_MIB(J457:M457, O456)</f>
        <v>1792</v>
      </c>
      <c r="Q457" s="266"/>
    </row>
    <row r="458">
      <c r="E458" s="266"/>
      <c r="F458" s="267"/>
      <c r="G458" s="268"/>
      <c r="H458" s="561" t="s">
        <v>244</v>
      </c>
      <c r="I458" s="289" t="s">
        <v>239</v>
      </c>
      <c r="J458" s="290"/>
      <c r="K458" s="195"/>
      <c r="L458" s="195" t="s">
        <v>32</v>
      </c>
      <c r="M458" s="195" t="s">
        <v>33</v>
      </c>
      <c r="N458" s="289" t="s">
        <v>240</v>
      </c>
      <c r="O458" s="272"/>
      <c r="P458" s="301"/>
      <c r="Q458" s="266"/>
    </row>
    <row r="459">
      <c r="E459" s="266"/>
      <c r="F459" s="278"/>
      <c r="G459" s="279"/>
      <c r="H459" s="561" t="s">
        <v>246</v>
      </c>
      <c r="I459" s="289" t="s">
        <v>239</v>
      </c>
      <c r="J459" s="290"/>
      <c r="K459" s="289">
        <f t="shared" ref="K459:M459" si="85">K457/SHARDING(K458)</f>
        <v>256</v>
      </c>
      <c r="L459" s="289">
        <f t="shared" si="85"/>
        <v>256</v>
      </c>
      <c r="M459" s="289">
        <f t="shared" si="85"/>
        <v>3584</v>
      </c>
      <c r="N459" s="289" t="s">
        <v>240</v>
      </c>
      <c r="O459" s="241"/>
      <c r="P459" s="301">
        <f>SIZEOF_IN_MIB(J459:M459, O456)</f>
        <v>112</v>
      </c>
      <c r="Q459" s="277"/>
    </row>
    <row r="460">
      <c r="E460" s="266"/>
      <c r="F460" s="562" t="s">
        <v>257</v>
      </c>
      <c r="G460" s="260"/>
      <c r="H460" s="561" t="s">
        <v>238</v>
      </c>
      <c r="I460" s="289" t="s">
        <v>239</v>
      </c>
      <c r="J460" s="290"/>
      <c r="K460" s="195" t="s">
        <v>40</v>
      </c>
      <c r="L460" s="195" t="s">
        <v>159</v>
      </c>
      <c r="M460" s="195" t="s">
        <v>125</v>
      </c>
      <c r="N460" s="289" t="s">
        <v>240</v>
      </c>
      <c r="O460" s="605" t="s">
        <v>82</v>
      </c>
      <c r="P460" s="301"/>
      <c r="Q460" s="291" t="b">
        <v>0</v>
      </c>
    </row>
    <row r="461">
      <c r="E461" s="266"/>
      <c r="F461" s="267"/>
      <c r="G461" s="268"/>
      <c r="H461" s="300" t="s">
        <v>242</v>
      </c>
      <c r="I461" s="289" t="s">
        <v>239</v>
      </c>
      <c r="J461" s="290"/>
      <c r="K461" s="289">
        <f t="shared" ref="K461:M461" si="86">PARAMS(K460)</f>
        <v>2048</v>
      </c>
      <c r="L461" s="289">
        <f t="shared" si="86"/>
        <v>8</v>
      </c>
      <c r="M461" s="289">
        <f t="shared" si="86"/>
        <v>7168</v>
      </c>
      <c r="N461" s="289" t="s">
        <v>240</v>
      </c>
      <c r="O461" s="266"/>
      <c r="P461" s="301">
        <f>SIZEOF_IN_MIB(J461:M461, O460)</f>
        <v>224</v>
      </c>
      <c r="Q461" s="266"/>
    </row>
    <row r="462">
      <c r="E462" s="266"/>
      <c r="F462" s="267"/>
      <c r="G462" s="268"/>
      <c r="H462" s="561" t="s">
        <v>244</v>
      </c>
      <c r="I462" s="289" t="s">
        <v>239</v>
      </c>
      <c r="J462" s="290"/>
      <c r="K462" s="195"/>
      <c r="L462" s="195"/>
      <c r="M462" s="195" t="s">
        <v>33</v>
      </c>
      <c r="N462" s="289" t="s">
        <v>240</v>
      </c>
      <c r="O462" s="266"/>
      <c r="P462" s="301"/>
      <c r="Q462" s="266"/>
    </row>
    <row r="463">
      <c r="E463" s="266"/>
      <c r="F463" s="278"/>
      <c r="G463" s="279"/>
      <c r="H463" s="561" t="s">
        <v>246</v>
      </c>
      <c r="I463" s="289" t="s">
        <v>239</v>
      </c>
      <c r="J463" s="289"/>
      <c r="K463" s="289">
        <f t="shared" ref="K463:M463" si="87">K461/SHARDING(K462)</f>
        <v>2048</v>
      </c>
      <c r="L463" s="289">
        <f t="shared" si="87"/>
        <v>8</v>
      </c>
      <c r="M463" s="289">
        <f t="shared" si="87"/>
        <v>3584</v>
      </c>
      <c r="N463" s="289" t="s">
        <v>240</v>
      </c>
      <c r="O463" s="277"/>
      <c r="P463" s="301">
        <f>SIZEOF_IN_MIB(J463:M463, O460)</f>
        <v>112</v>
      </c>
      <c r="Q463" s="277"/>
    </row>
    <row r="464">
      <c r="E464" s="266"/>
      <c r="F464" s="296" t="s">
        <v>335</v>
      </c>
      <c r="G464" s="606" t="s">
        <v>869</v>
      </c>
      <c r="H464" s="607" t="str">
        <f>L458</f>
        <v>model</v>
      </c>
      <c r="I464" s="290"/>
      <c r="J464" s="172"/>
      <c r="K464" s="290"/>
      <c r="L464" s="289"/>
      <c r="M464" s="289"/>
      <c r="N464" s="289"/>
      <c r="O464" s="290"/>
      <c r="P464" s="301"/>
      <c r="Q464" s="608"/>
    </row>
    <row r="465">
      <c r="E465" s="266"/>
      <c r="F465" s="266"/>
      <c r="G465" s="609" t="s">
        <v>363</v>
      </c>
      <c r="H465" s="610" t="s">
        <v>870</v>
      </c>
      <c r="I465" s="374"/>
      <c r="J465" s="374"/>
      <c r="K465" s="374"/>
      <c r="L465" s="375"/>
      <c r="M465" s="375"/>
      <c r="N465" s="375"/>
      <c r="O465" s="374"/>
      <c r="P465" s="536"/>
      <c r="Q465" s="376"/>
    </row>
    <row r="466">
      <c r="E466" s="266"/>
      <c r="F466" s="266"/>
      <c r="G466" s="611" t="s">
        <v>264</v>
      </c>
      <c r="H466" s="300">
        <f>SHARDING(H464)</f>
        <v>8</v>
      </c>
      <c r="I466" s="290"/>
      <c r="J466" s="290"/>
      <c r="K466" s="290"/>
      <c r="L466" s="289"/>
      <c r="M466" s="289"/>
      <c r="N466" s="289"/>
      <c r="O466" s="290"/>
      <c r="P466" s="301"/>
      <c r="Q466" s="608"/>
    </row>
    <row r="467">
      <c r="E467" s="266"/>
      <c r="F467" s="266"/>
      <c r="G467" s="611" t="s">
        <v>349</v>
      </c>
      <c r="H467" s="612">
        <f>P463 / H466 * (H466-1)</f>
        <v>98</v>
      </c>
      <c r="I467" s="290"/>
      <c r="J467" s="290"/>
      <c r="K467" s="290"/>
      <c r="L467" s="289"/>
      <c r="M467" s="289"/>
      <c r="N467" s="289"/>
      <c r="O467" s="290"/>
      <c r="P467" s="301"/>
      <c r="Q467" s="608"/>
    </row>
    <row r="468">
      <c r="E468" s="266"/>
      <c r="F468" s="266"/>
      <c r="G468" s="611" t="s">
        <v>266</v>
      </c>
      <c r="H468" s="612">
        <f>H467*H466</f>
        <v>784</v>
      </c>
      <c r="I468" s="290"/>
      <c r="J468" s="290"/>
      <c r="K468" s="290"/>
      <c r="L468" s="289"/>
      <c r="M468" s="289"/>
      <c r="N468" s="289"/>
      <c r="O468" s="290"/>
      <c r="P468" s="301"/>
      <c r="Q468" s="608"/>
    </row>
    <row r="469">
      <c r="E469" s="266"/>
      <c r="F469" s="266"/>
      <c r="G469" s="311" t="s">
        <v>267</v>
      </c>
      <c r="H469" s="586">
        <f>IFS(H466=8,12,
H466=4,4,
H466=2,1,
TRUE,NA())</f>
        <v>12</v>
      </c>
      <c r="I469" s="172"/>
      <c r="J469" s="290"/>
      <c r="K469" s="290"/>
      <c r="L469" s="289"/>
      <c r="M469" s="289"/>
      <c r="N469" s="289"/>
      <c r="O469" s="290"/>
      <c r="P469" s="301"/>
      <c r="Q469" s="608"/>
    </row>
    <row r="470">
      <c r="E470" s="266"/>
      <c r="F470" s="266"/>
      <c r="G470" s="613" t="s">
        <v>298</v>
      </c>
      <c r="H470" s="614">
        <f>ALL_REDUCE_CHIP2CHIP_TIME_MS(H468,H469)</f>
        <v>0.7975260417</v>
      </c>
      <c r="I470" s="290"/>
      <c r="J470" s="290"/>
      <c r="K470" s="290"/>
      <c r="L470" s="289"/>
      <c r="M470" s="289"/>
      <c r="N470" s="289"/>
      <c r="O470" s="290"/>
      <c r="P470" s="301"/>
      <c r="Q470" s="608"/>
    </row>
    <row r="471">
      <c r="E471" s="266"/>
      <c r="F471" s="266"/>
      <c r="G471" s="613"/>
      <c r="H471" s="614"/>
      <c r="I471" s="290"/>
      <c r="J471" s="290"/>
      <c r="K471" s="290"/>
      <c r="L471" s="289"/>
      <c r="M471" s="289"/>
      <c r="N471" s="289"/>
      <c r="O471" s="290"/>
      <c r="P471" s="301"/>
      <c r="Q471" s="608"/>
    </row>
    <row r="472">
      <c r="E472" s="266"/>
      <c r="F472" s="266"/>
      <c r="G472" s="609" t="s">
        <v>365</v>
      </c>
      <c r="H472" s="615" t="s">
        <v>366</v>
      </c>
      <c r="I472" s="374"/>
      <c r="J472" s="374"/>
      <c r="K472" s="374"/>
      <c r="L472" s="375"/>
      <c r="M472" s="375"/>
      <c r="N472" s="375"/>
      <c r="O472" s="374"/>
      <c r="P472" s="536"/>
      <c r="Q472" s="376"/>
    </row>
    <row r="473">
      <c r="E473" s="266"/>
      <c r="F473" s="266"/>
      <c r="G473" s="284" t="s">
        <v>298</v>
      </c>
      <c r="H473" s="601">
        <f>0</f>
        <v>0</v>
      </c>
      <c r="I473" s="290"/>
      <c r="J473" s="290"/>
      <c r="K473" s="290"/>
      <c r="L473" s="289"/>
      <c r="M473" s="289"/>
      <c r="N473" s="289"/>
      <c r="O473" s="290"/>
      <c r="P473" s="301"/>
      <c r="Q473" s="608"/>
    </row>
    <row r="474">
      <c r="E474" s="266"/>
      <c r="F474" s="266"/>
      <c r="G474" s="284"/>
      <c r="H474" s="601"/>
      <c r="I474" s="290"/>
      <c r="J474" s="290"/>
      <c r="K474" s="290"/>
      <c r="L474" s="289"/>
      <c r="M474" s="289"/>
      <c r="N474" s="289"/>
      <c r="O474" s="290"/>
      <c r="P474" s="301"/>
      <c r="Q474" s="608"/>
    </row>
    <row r="475">
      <c r="E475" s="266"/>
      <c r="F475" s="266"/>
      <c r="G475" s="523" t="s">
        <v>350</v>
      </c>
      <c r="H475" s="616" t="s">
        <v>365</v>
      </c>
      <c r="I475" s="374"/>
      <c r="J475" s="374"/>
      <c r="K475" s="374"/>
      <c r="L475" s="375"/>
      <c r="M475" s="375"/>
      <c r="N475" s="375"/>
      <c r="O475" s="374"/>
      <c r="P475" s="536"/>
      <c r="Q475" s="376"/>
    </row>
    <row r="476">
      <c r="E476" s="266"/>
      <c r="F476" s="277"/>
      <c r="G476" s="600" t="s">
        <v>298</v>
      </c>
      <c r="H476" s="601">
        <f>IFS(H475=G465,H470,H475=G472,H473,TRUE,0)</f>
        <v>0</v>
      </c>
      <c r="I476" s="617"/>
      <c r="J476" s="290"/>
      <c r="K476" s="290"/>
      <c r="L476" s="289"/>
      <c r="M476" s="289"/>
      <c r="N476" s="289"/>
      <c r="O476" s="290"/>
      <c r="P476" s="301"/>
      <c r="Q476" s="608"/>
    </row>
    <row r="477">
      <c r="E477" s="266"/>
      <c r="F477" s="541" t="s">
        <v>285</v>
      </c>
      <c r="G477" s="533" t="s">
        <v>286</v>
      </c>
      <c r="H477" s="595" t="str">
        <f>VLOOKUP(O452&amp;","&amp;O456,$T$3:$W$12,4, FALSE)</f>
        <v>fp8</v>
      </c>
      <c r="I477" s="386"/>
      <c r="J477" s="380"/>
      <c r="K477" s="380"/>
      <c r="L477" s="381"/>
      <c r="M477" s="381"/>
      <c r="N477" s="381"/>
      <c r="O477" s="380"/>
      <c r="P477" s="394"/>
      <c r="Q477" s="172"/>
    </row>
    <row r="478">
      <c r="E478" s="266"/>
      <c r="F478" s="266"/>
      <c r="G478" s="533" t="s">
        <v>354</v>
      </c>
      <c r="H478" s="533">
        <v>128.0</v>
      </c>
      <c r="I478" s="386"/>
      <c r="J478" s="380"/>
      <c r="K478" s="380"/>
      <c r="L478" s="381"/>
      <c r="M478" s="381"/>
      <c r="N478" s="381"/>
      <c r="O478" s="380"/>
      <c r="P478" s="394"/>
      <c r="Q478" s="172"/>
    </row>
    <row r="479">
      <c r="E479" s="266"/>
      <c r="F479" s="266"/>
      <c r="G479" s="533" t="s">
        <v>355</v>
      </c>
      <c r="H479" s="599" t="str">
        <f t="array" ref="H479">CALCULATE_FLOPS(HSTACK(H478,M455),J459:M459,L459,K459,H477)</f>
        <v>#N/A</v>
      </c>
      <c r="I479" s="386"/>
      <c r="J479" s="380"/>
      <c r="K479" s="380"/>
      <c r="L479" s="381"/>
      <c r="M479" s="381"/>
      <c r="N479" s="381"/>
      <c r="O479" s="380"/>
      <c r="P479" s="394"/>
      <c r="Q479" s="172"/>
    </row>
    <row r="480">
      <c r="E480" s="266"/>
      <c r="F480" s="266"/>
      <c r="G480" s="533" t="s">
        <v>356</v>
      </c>
      <c r="H480" s="533">
        <f>CEILING(PRODUCT(K455:L455)/H478,1)</f>
        <v>128</v>
      </c>
      <c r="I480" s="386"/>
      <c r="J480" s="380"/>
      <c r="K480" s="380"/>
      <c r="L480" s="381"/>
      <c r="M480" s="381"/>
      <c r="N480" s="381"/>
      <c r="O480" s="380"/>
      <c r="P480" s="394"/>
      <c r="Q480" s="172"/>
    </row>
    <row r="481">
      <c r="E481" s="266"/>
      <c r="F481" s="266"/>
      <c r="G481" s="533" t="s">
        <v>357</v>
      </c>
      <c r="H481" s="533">
        <f>PARAMS("E")/SHARDING(K458)</f>
        <v>256</v>
      </c>
      <c r="I481" s="386"/>
      <c r="J481" s="380"/>
      <c r="K481" s="380"/>
      <c r="L481" s="381"/>
      <c r="M481" s="381"/>
      <c r="N481" s="381"/>
      <c r="O481" s="380"/>
      <c r="P481" s="394"/>
      <c r="Q481" s="172"/>
    </row>
    <row r="482">
      <c r="E482" s="266"/>
      <c r="F482" s="266"/>
      <c r="G482" s="533" t="s">
        <v>368</v>
      </c>
      <c r="H482" s="595">
        <f>H480 + IF(PARAMS("enforce_perfect_expert_routing"),0,H481-1)</f>
        <v>128</v>
      </c>
      <c r="I482" s="598" t="s">
        <v>359</v>
      </c>
      <c r="J482" s="380"/>
      <c r="K482" s="380"/>
      <c r="L482" s="381"/>
      <c r="M482" s="381"/>
      <c r="N482" s="381"/>
      <c r="O482" s="380"/>
      <c r="P482" s="394"/>
      <c r="Q482" s="172"/>
    </row>
    <row r="483">
      <c r="E483" s="266"/>
      <c r="F483" s="266"/>
      <c r="G483" s="533" t="s">
        <v>299</v>
      </c>
      <c r="H483" s="599" t="str">
        <f>H479*H482</f>
        <v>#N/A</v>
      </c>
      <c r="I483" s="386"/>
      <c r="J483" s="380"/>
      <c r="K483" s="380"/>
      <c r="L483" s="381"/>
      <c r="M483" s="381"/>
      <c r="N483" s="381"/>
      <c r="O483" s="380"/>
      <c r="P483" s="394"/>
      <c r="Q483" s="172"/>
    </row>
    <row r="484">
      <c r="E484" s="266"/>
      <c r="F484" s="266"/>
      <c r="G484" s="595" t="s">
        <v>299</v>
      </c>
      <c r="H484" s="618" t="str">
        <f>H479*H482</f>
        <v>#N/A</v>
      </c>
      <c r="I484" s="418"/>
      <c r="J484" s="261"/>
      <c r="K484" s="261"/>
      <c r="L484" s="274"/>
      <c r="M484" s="274"/>
      <c r="N484" s="274"/>
      <c r="O484" s="261"/>
      <c r="P484" s="303"/>
      <c r="Q484" s="222"/>
    </row>
    <row r="485">
      <c r="E485" s="266"/>
      <c r="F485" s="277"/>
      <c r="G485" s="600" t="s">
        <v>288</v>
      </c>
      <c r="H485" s="619" t="str">
        <f>COMPUTE_TIME_MS(H484, H477)</f>
        <v>#N/A</v>
      </c>
      <c r="I485" s="390"/>
      <c r="J485" s="391"/>
      <c r="K485" s="391"/>
      <c r="L485" s="392"/>
      <c r="M485" s="392"/>
      <c r="N485" s="392"/>
      <c r="O485" s="391"/>
      <c r="P485" s="602"/>
      <c r="Q485" s="305"/>
    </row>
    <row r="486">
      <c r="E486" s="266"/>
      <c r="F486" s="541" t="s">
        <v>289</v>
      </c>
      <c r="G486" s="595" t="s">
        <v>290</v>
      </c>
      <c r="H486" s="620">
        <f>IF(Q452,0,P455)+IF(Q456,0,P459)+IF(Q460,0,P463)</f>
        <v>228</v>
      </c>
      <c r="I486" s="261"/>
      <c r="J486" s="261"/>
      <c r="K486" s="261"/>
      <c r="L486" s="274"/>
      <c r="M486" s="274"/>
      <c r="N486" s="274"/>
      <c r="O486" s="261"/>
      <c r="P486" s="303"/>
      <c r="Q486" s="222"/>
    </row>
    <row r="487">
      <c r="E487" s="277"/>
      <c r="F487" s="277"/>
      <c r="G487" s="604" t="s">
        <v>291</v>
      </c>
      <c r="H487" s="621">
        <f>HBM_TIME_MS(H486)</f>
        <v>0.07609577922</v>
      </c>
      <c r="I487" s="391"/>
      <c r="J487" s="391"/>
      <c r="K487" s="391"/>
      <c r="L487" s="392"/>
      <c r="M487" s="392"/>
      <c r="N487" s="392"/>
      <c r="O487" s="391"/>
      <c r="P487" s="602"/>
      <c r="Q487" s="305"/>
    </row>
    <row r="488">
      <c r="E488" s="258" t="s">
        <v>369</v>
      </c>
      <c r="F488" s="622" t="s">
        <v>57</v>
      </c>
      <c r="G488" s="297" t="s">
        <v>259</v>
      </c>
      <c r="H488" s="463" t="s">
        <v>238</v>
      </c>
      <c r="I488" s="261" t="s">
        <v>239</v>
      </c>
      <c r="J488" s="262"/>
      <c r="K488" s="262" t="s">
        <v>40</v>
      </c>
      <c r="L488" s="262" t="s">
        <v>159</v>
      </c>
      <c r="M488" s="425" t="s">
        <v>125</v>
      </c>
      <c r="N488" s="261" t="s">
        <v>240</v>
      </c>
      <c r="O488" s="263" t="str">
        <f>PARAMS("expert_collect_dtype")</f>
        <v>bf16</v>
      </c>
      <c r="P488" s="303"/>
      <c r="Q488" s="262"/>
    </row>
    <row r="489">
      <c r="E489" s="266"/>
      <c r="F489" s="266"/>
      <c r="G489" s="266"/>
      <c r="H489" s="304" t="s">
        <v>242</v>
      </c>
      <c r="I489" s="270" t="s">
        <v>239</v>
      </c>
      <c r="J489" s="271"/>
      <c r="K489" s="270">
        <f t="shared" ref="K489:M489" si="88">PARAMS(K488)</f>
        <v>2048</v>
      </c>
      <c r="L489" s="270">
        <f t="shared" si="88"/>
        <v>8</v>
      </c>
      <c r="M489" s="270">
        <f t="shared" si="88"/>
        <v>7168</v>
      </c>
      <c r="N489" s="270" t="s">
        <v>240</v>
      </c>
      <c r="O489" s="272"/>
      <c r="P489" s="440">
        <f>SIZEOF_IN_MIB(J489:M489, O488)</f>
        <v>224</v>
      </c>
      <c r="Q489" s="269"/>
    </row>
    <row r="490">
      <c r="E490" s="266"/>
      <c r="F490" s="266"/>
      <c r="G490" s="266"/>
      <c r="H490" s="302" t="s">
        <v>244</v>
      </c>
      <c r="I490" s="274" t="s">
        <v>239</v>
      </c>
      <c r="J490" s="261"/>
      <c r="K490" s="262" t="s">
        <v>143</v>
      </c>
      <c r="L490" s="262"/>
      <c r="M490" s="262"/>
      <c r="N490" s="274" t="s">
        <v>240</v>
      </c>
      <c r="O490" s="275"/>
      <c r="P490" s="303"/>
      <c r="Q490" s="262"/>
    </row>
    <row r="491">
      <c r="E491" s="266"/>
      <c r="F491" s="266"/>
      <c r="G491" s="266"/>
      <c r="H491" s="304" t="s">
        <v>246</v>
      </c>
      <c r="I491" s="271" t="s">
        <v>239</v>
      </c>
      <c r="J491" s="270"/>
      <c r="K491" s="271">
        <f t="shared" ref="K491:M491" si="89">K489/SHARDING(K490)</f>
        <v>128</v>
      </c>
      <c r="L491" s="271">
        <f t="shared" si="89"/>
        <v>8</v>
      </c>
      <c r="M491" s="271">
        <f t="shared" si="89"/>
        <v>7168</v>
      </c>
      <c r="N491" s="271" t="s">
        <v>240</v>
      </c>
      <c r="O491" s="280"/>
      <c r="P491" s="440">
        <f>SIZEOF_IN_MIB(J491:M491, O488)</f>
        <v>14</v>
      </c>
      <c r="Q491" s="269"/>
    </row>
    <row r="492">
      <c r="E492" s="266"/>
      <c r="F492" s="266"/>
      <c r="G492" s="277"/>
      <c r="H492" s="302" t="s">
        <v>262</v>
      </c>
      <c r="I492" s="274"/>
      <c r="J492" s="261"/>
      <c r="K492" s="262" t="s">
        <v>143</v>
      </c>
      <c r="L492" s="274"/>
      <c r="M492" s="274"/>
      <c r="N492" s="274"/>
      <c r="O492" s="262"/>
      <c r="P492" s="303"/>
      <c r="Q492" s="262"/>
    </row>
    <row r="493">
      <c r="E493" s="266"/>
      <c r="F493" s="266"/>
      <c r="G493" s="623" t="s">
        <v>370</v>
      </c>
      <c r="H493" s="624" t="s">
        <v>371</v>
      </c>
      <c r="I493" s="428"/>
      <c r="J493" s="566">
        <v>8.0</v>
      </c>
      <c r="K493" s="271"/>
      <c r="L493" s="271"/>
      <c r="M493" s="271"/>
      <c r="N493" s="271"/>
      <c r="O493" s="269"/>
      <c r="P493" s="440"/>
      <c r="Q493" s="269"/>
    </row>
    <row r="494">
      <c r="E494" s="266"/>
      <c r="F494" s="266"/>
      <c r="H494" s="625" t="s">
        <v>571</v>
      </c>
      <c r="I494" s="429"/>
      <c r="J494" s="801">
        <f>P491 * HW_SPEC("# of TensorCore per Chip") /J493</f>
        <v>3.5</v>
      </c>
      <c r="K494" s="274"/>
      <c r="L494" s="274"/>
      <c r="M494" s="274"/>
      <c r="N494" s="274"/>
      <c r="O494" s="262"/>
      <c r="P494" s="303"/>
      <c r="Q494" s="262"/>
    </row>
    <row r="495">
      <c r="E495" s="266"/>
      <c r="F495" s="266"/>
      <c r="H495" s="624" t="s">
        <v>572</v>
      </c>
      <c r="I495" s="428"/>
      <c r="J495" s="802">
        <f>IFS(J493=1,0,
J493=2, 1,
J493=4, 2,
J493=8, 3)</f>
        <v>3</v>
      </c>
      <c r="K495" s="271"/>
      <c r="L495" s="271"/>
      <c r="M495" s="271"/>
      <c r="N495" s="271"/>
      <c r="O495" s="269"/>
      <c r="P495" s="440"/>
      <c r="Q495" s="269"/>
    </row>
    <row r="496">
      <c r="E496" s="266"/>
      <c r="F496" s="266"/>
      <c r="H496" s="625" t="s">
        <v>573</v>
      </c>
      <c r="I496" s="429"/>
      <c r="J496" s="626">
        <f>IFS(J493=1,0,
J493=2, 0,
J493=4, 1,
J493=8, 3)</f>
        <v>3</v>
      </c>
      <c r="K496" s="274"/>
      <c r="L496" s="274"/>
      <c r="M496" s="274"/>
      <c r="N496" s="274"/>
      <c r="O496" s="262"/>
      <c r="P496" s="303"/>
      <c r="Q496" s="262"/>
    </row>
    <row r="497">
      <c r="E497" s="266"/>
      <c r="F497" s="266"/>
      <c r="H497" s="624" t="s">
        <v>574</v>
      </c>
      <c r="I497" s="428"/>
      <c r="J497" s="802">
        <f>IFS(J493=1,0,
J493=2, 0,
J493=4, 0,
J493=8, 1)</f>
        <v>1</v>
      </c>
      <c r="K497" s="271"/>
      <c r="L497" s="271"/>
      <c r="M497" s="271"/>
      <c r="N497" s="271"/>
      <c r="O497" s="269"/>
      <c r="P497" s="440"/>
      <c r="Q497" s="269"/>
    </row>
    <row r="498">
      <c r="E498" s="266"/>
      <c r="F498" s="266"/>
      <c r="H498" s="625" t="s">
        <v>575</v>
      </c>
      <c r="I498" s="429"/>
      <c r="J498" s="626">
        <f>IFS(J493=1,0,
J493=2, 1,
J493=4, 4,
J493=8, 12)</f>
        <v>12</v>
      </c>
      <c r="K498" s="274"/>
      <c r="L498" s="274"/>
      <c r="M498" s="274"/>
      <c r="N498" s="274"/>
      <c r="O498" s="262"/>
      <c r="P498" s="303"/>
      <c r="Q498" s="262"/>
    </row>
    <row r="499">
      <c r="E499" s="266"/>
      <c r="F499" s="266"/>
      <c r="H499" s="624" t="s">
        <v>576</v>
      </c>
      <c r="I499" s="428"/>
      <c r="J499" s="803">
        <f>J494*(1*J495+2*J496+3*J497)</f>
        <v>42</v>
      </c>
      <c r="K499" s="271"/>
      <c r="L499" s="271"/>
      <c r="M499" s="271"/>
      <c r="N499" s="271"/>
      <c r="O499" s="269"/>
      <c r="P499" s="440"/>
      <c r="Q499" s="269"/>
    </row>
    <row r="500">
      <c r="E500" s="266"/>
      <c r="F500" s="266"/>
      <c r="H500" s="625" t="s">
        <v>577</v>
      </c>
      <c r="I500" s="429"/>
      <c r="J500" s="801">
        <f>J499*J493</f>
        <v>336</v>
      </c>
      <c r="K500" s="274"/>
      <c r="L500" s="274"/>
      <c r="M500" s="274"/>
      <c r="N500" s="274"/>
      <c r="O500" s="262"/>
      <c r="P500" s="303"/>
      <c r="Q500" s="262"/>
    </row>
    <row r="501">
      <c r="E501" s="266"/>
      <c r="F501" s="266"/>
      <c r="H501" s="627" t="s">
        <v>269</v>
      </c>
      <c r="I501" s="428"/>
      <c r="J501" s="578">
        <f>ALL2ALL_CHIP2CHIP_TIME_MS2(J500,J498)</f>
        <v>0.1708984375</v>
      </c>
      <c r="K501" s="271"/>
      <c r="L501" s="271"/>
      <c r="M501" s="271"/>
      <c r="N501" s="271"/>
      <c r="O501" s="269"/>
      <c r="P501" s="440"/>
      <c r="Q501" s="269"/>
    </row>
    <row r="502">
      <c r="E502" s="266"/>
      <c r="F502" s="266"/>
      <c r="G502" s="151" t="s">
        <v>372</v>
      </c>
      <c r="H502" s="804" t="s">
        <v>264</v>
      </c>
      <c r="I502" s="429"/>
      <c r="J502" s="805">
        <f>HW_SPEC("# of TensorCore per Chip")</f>
        <v>2</v>
      </c>
      <c r="K502" s="274"/>
      <c r="L502" s="274"/>
      <c r="M502" s="274"/>
      <c r="N502" s="274"/>
      <c r="O502" s="262"/>
      <c r="P502" s="303"/>
      <c r="Q502" s="262"/>
    </row>
    <row r="503">
      <c r="E503" s="266"/>
      <c r="F503" s="266"/>
      <c r="H503" s="627" t="s">
        <v>373</v>
      </c>
      <c r="I503" s="428"/>
      <c r="J503" s="806">
        <f>P491 /J493 * (J502-1)</f>
        <v>1.75</v>
      </c>
      <c r="K503" s="271"/>
      <c r="L503" s="271"/>
      <c r="M503" s="271"/>
      <c r="N503" s="271"/>
      <c r="O503" s="269"/>
      <c r="P503" s="440"/>
      <c r="Q503" s="269"/>
    </row>
    <row r="504">
      <c r="E504" s="266"/>
      <c r="F504" s="266"/>
      <c r="H504" s="804" t="s">
        <v>341</v>
      </c>
      <c r="I504" s="429"/>
      <c r="J504" s="807">
        <f>J503*J502</f>
        <v>3.5</v>
      </c>
      <c r="K504" s="274"/>
      <c r="L504" s="274"/>
      <c r="M504" s="274"/>
      <c r="N504" s="274"/>
      <c r="O504" s="262"/>
      <c r="P504" s="303"/>
      <c r="Q504" s="262"/>
    </row>
    <row r="505">
      <c r="E505" s="266"/>
      <c r="F505" s="266"/>
      <c r="H505" s="627" t="s">
        <v>269</v>
      </c>
      <c r="I505" s="428"/>
      <c r="J505" s="428">
        <f>ALL2ALL_CORE2CORE_TIME_MS(J504)</f>
        <v>0.002848307292</v>
      </c>
      <c r="K505" s="271"/>
      <c r="L505" s="271"/>
      <c r="M505" s="271"/>
      <c r="N505" s="271"/>
      <c r="O505" s="269"/>
      <c r="P505" s="440"/>
      <c r="Q505" s="269"/>
    </row>
    <row r="506">
      <c r="E506" s="266"/>
      <c r="F506" s="277"/>
      <c r="G506" s="526" t="s">
        <v>269</v>
      </c>
      <c r="H506" s="575">
        <f>J501+J505</f>
        <v>0.1737467448</v>
      </c>
      <c r="I506" s="274"/>
      <c r="J506" s="261"/>
      <c r="K506" s="274"/>
      <c r="L506" s="274"/>
      <c r="M506" s="274"/>
      <c r="N506" s="274"/>
      <c r="O506" s="262"/>
      <c r="P506" s="303"/>
      <c r="Q506" s="262"/>
    </row>
    <row r="507">
      <c r="E507" s="266"/>
      <c r="F507" s="632" t="s">
        <v>374</v>
      </c>
      <c r="G507" s="593" t="s">
        <v>116</v>
      </c>
      <c r="H507" s="641" t="s">
        <v>871</v>
      </c>
      <c r="I507" s="270"/>
      <c r="J507" s="269"/>
      <c r="K507" s="269"/>
      <c r="L507" s="269"/>
      <c r="M507" s="269"/>
      <c r="N507" s="271"/>
      <c r="O507" s="269"/>
      <c r="P507" s="440"/>
      <c r="Q507" s="269"/>
    </row>
    <row r="508">
      <c r="E508" s="266"/>
      <c r="F508" s="266"/>
      <c r="G508" s="297" t="s">
        <v>259</v>
      </c>
      <c r="H508" s="463" t="s">
        <v>238</v>
      </c>
      <c r="I508" s="261" t="s">
        <v>239</v>
      </c>
      <c r="J508" s="262"/>
      <c r="K508" s="262" t="s">
        <v>40</v>
      </c>
      <c r="L508" s="262" t="s">
        <v>38</v>
      </c>
      <c r="M508" s="262" t="s">
        <v>125</v>
      </c>
      <c r="N508" s="274"/>
      <c r="O508" s="263" t="str">
        <f>PARAMS("expert_collect_dtype")</f>
        <v>bf16</v>
      </c>
      <c r="P508" s="303"/>
      <c r="Q508" s="262"/>
    </row>
    <row r="509">
      <c r="E509" s="266"/>
      <c r="F509" s="266"/>
      <c r="G509" s="266"/>
      <c r="H509" s="304" t="s">
        <v>242</v>
      </c>
      <c r="I509" s="270" t="s">
        <v>239</v>
      </c>
      <c r="J509" s="271"/>
      <c r="K509" s="270">
        <f t="shared" ref="K509:M509" si="90">PARAMS(K508)</f>
        <v>2048</v>
      </c>
      <c r="L509" s="270">
        <f t="shared" si="90"/>
        <v>1</v>
      </c>
      <c r="M509" s="270">
        <f t="shared" si="90"/>
        <v>7168</v>
      </c>
      <c r="N509" s="271"/>
      <c r="O509" s="272"/>
      <c r="P509" s="440">
        <f>SIZEOF_IN_MIB(J509:M509, O508)</f>
        <v>28</v>
      </c>
      <c r="Q509" s="269"/>
    </row>
    <row r="510">
      <c r="E510" s="266"/>
      <c r="F510" s="266"/>
      <c r="G510" s="266"/>
      <c r="H510" s="534" t="s">
        <v>244</v>
      </c>
      <c r="I510" s="274" t="s">
        <v>239</v>
      </c>
      <c r="J510" s="261"/>
      <c r="K510" s="262"/>
      <c r="L510" s="262"/>
      <c r="M510" s="262" t="s">
        <v>33</v>
      </c>
      <c r="N510" s="274"/>
      <c r="O510" s="275"/>
      <c r="P510" s="303"/>
      <c r="Q510" s="262"/>
    </row>
    <row r="511">
      <c r="E511" s="266"/>
      <c r="F511" s="266"/>
      <c r="G511" s="266"/>
      <c r="H511" s="300" t="s">
        <v>246</v>
      </c>
      <c r="I511" s="289" t="s">
        <v>239</v>
      </c>
      <c r="J511" s="290"/>
      <c r="K511" s="289">
        <f t="shared" ref="K511:M511" si="91">K509/SHARDING(K510)</f>
        <v>2048</v>
      </c>
      <c r="L511" s="289">
        <f t="shared" si="91"/>
        <v>1</v>
      </c>
      <c r="M511" s="289">
        <f t="shared" si="91"/>
        <v>3584</v>
      </c>
      <c r="N511" s="289"/>
      <c r="O511" s="277"/>
      <c r="P511" s="301">
        <f>SIZEOF_IN_MIB(J511:M511, O508)</f>
        <v>14</v>
      </c>
      <c r="Q511" s="195"/>
    </row>
    <row r="512">
      <c r="E512" s="266"/>
      <c r="F512" s="266"/>
      <c r="G512" s="277"/>
      <c r="H512" s="634" t="s">
        <v>376</v>
      </c>
      <c r="I512" s="635"/>
      <c r="J512" s="195"/>
      <c r="K512" s="289"/>
      <c r="L512" s="289"/>
      <c r="M512" s="289"/>
      <c r="N512" s="289"/>
      <c r="O512" s="195"/>
      <c r="P512" s="636"/>
      <c r="Q512" s="195"/>
    </row>
    <row r="513">
      <c r="E513" s="266"/>
      <c r="F513" s="266"/>
      <c r="G513" s="311" t="s">
        <v>264</v>
      </c>
      <c r="H513" s="637">
        <f>SHARDING(J512) * SHARDING(H464)</f>
        <v>8</v>
      </c>
      <c r="I513" s="289"/>
      <c r="J513" s="290"/>
      <c r="K513" s="289"/>
      <c r="L513" s="289"/>
      <c r="M513" s="289"/>
      <c r="N513" s="289"/>
      <c r="O513" s="195"/>
      <c r="P513" s="636"/>
      <c r="Q513" s="195"/>
    </row>
    <row r="514">
      <c r="E514" s="266"/>
      <c r="F514" s="266"/>
      <c r="G514" s="526" t="s">
        <v>340</v>
      </c>
      <c r="H514" s="584">
        <f>P511 / H513 * (H513-1)</f>
        <v>12.25</v>
      </c>
      <c r="I514" s="289"/>
      <c r="J514" s="290"/>
      <c r="K514" s="289"/>
      <c r="L514" s="289"/>
      <c r="M514" s="289"/>
      <c r="N514" s="289"/>
      <c r="O514" s="195"/>
      <c r="P514" s="636"/>
      <c r="Q514" s="195"/>
    </row>
    <row r="515">
      <c r="E515" s="266"/>
      <c r="F515" s="266"/>
      <c r="G515" s="526" t="s">
        <v>341</v>
      </c>
      <c r="H515" s="638">
        <f>H514*H513</f>
        <v>98</v>
      </c>
      <c r="I515" s="533"/>
      <c r="J515" s="290"/>
      <c r="K515" s="289"/>
      <c r="L515" s="289"/>
      <c r="M515" s="289"/>
      <c r="N515" s="289"/>
      <c r="O515" s="195"/>
      <c r="P515" s="636"/>
      <c r="Q515" s="195"/>
    </row>
    <row r="516">
      <c r="E516" s="266"/>
      <c r="F516" s="266"/>
      <c r="G516" s="526" t="s">
        <v>377</v>
      </c>
      <c r="H516" s="639">
        <f>HW_SPEC("# of TensorCore per Chip")</f>
        <v>2</v>
      </c>
      <c r="I516" s="633" t="s">
        <v>378</v>
      </c>
      <c r="J516" s="261"/>
      <c r="K516" s="274"/>
      <c r="L516" s="274"/>
      <c r="M516" s="274"/>
      <c r="N516" s="274"/>
      <c r="O516" s="262"/>
      <c r="P516" s="640"/>
      <c r="Q516" s="262"/>
    </row>
    <row r="517">
      <c r="E517" s="266"/>
      <c r="F517" s="266"/>
      <c r="G517" s="311" t="s">
        <v>267</v>
      </c>
      <c r="H517" s="336">
        <f>IFS(H513=8,12,
H513=4,4,
H513=2,1,
TRUE,NA())</f>
        <v>12</v>
      </c>
      <c r="I517" s="641"/>
      <c r="J517" s="270"/>
      <c r="K517" s="271"/>
      <c r="L517" s="271"/>
      <c r="M517" s="271"/>
      <c r="N517" s="271"/>
      <c r="O517" s="269"/>
      <c r="P517" s="642"/>
      <c r="Q517" s="269"/>
    </row>
    <row r="518">
      <c r="E518" s="266"/>
      <c r="F518" s="277"/>
      <c r="G518" s="526" t="s">
        <v>380</v>
      </c>
      <c r="H518" s="575">
        <f>REDUCE_SCATTER_CHIP2CHIP_TIME_MS2(H515*H516,H517)</f>
        <v>0.09969075521</v>
      </c>
      <c r="I518" s="534"/>
      <c r="J518" s="261"/>
      <c r="K518" s="274"/>
      <c r="L518" s="274"/>
      <c r="M518" s="274"/>
      <c r="N518" s="274"/>
      <c r="O518" s="262"/>
      <c r="P518" s="640"/>
      <c r="Q518" s="262"/>
    </row>
    <row r="519">
      <c r="E519" s="266"/>
      <c r="F519" s="632" t="s">
        <v>56</v>
      </c>
      <c r="G519" s="643" t="s">
        <v>116</v>
      </c>
      <c r="H519" s="324" t="s">
        <v>872</v>
      </c>
      <c r="I519" s="269"/>
      <c r="J519" s="270"/>
      <c r="K519" s="269"/>
      <c r="L519" s="488"/>
      <c r="M519" s="269"/>
      <c r="N519" s="271"/>
      <c r="O519" s="269"/>
      <c r="P519" s="440"/>
      <c r="Q519" s="269"/>
    </row>
    <row r="520">
      <c r="E520" s="266"/>
      <c r="F520" s="266"/>
      <c r="G520" s="541" t="s">
        <v>259</v>
      </c>
      <c r="H520" s="534" t="s">
        <v>238</v>
      </c>
      <c r="I520" s="534"/>
      <c r="J520" s="261"/>
      <c r="K520" s="262" t="s">
        <v>40</v>
      </c>
      <c r="L520" s="425" t="s">
        <v>38</v>
      </c>
      <c r="M520" s="262" t="s">
        <v>125</v>
      </c>
      <c r="N520" s="274"/>
      <c r="O520" s="263" t="str">
        <f>PARAMS("expert_collect_dtype")</f>
        <v>bf16</v>
      </c>
      <c r="P520" s="303"/>
      <c r="Q520" s="262"/>
    </row>
    <row r="521">
      <c r="E521" s="266"/>
      <c r="F521" s="266"/>
      <c r="G521" s="266"/>
      <c r="H521" s="304" t="s">
        <v>242</v>
      </c>
      <c r="I521" s="304"/>
      <c r="J521" s="270"/>
      <c r="K521" s="271">
        <f t="shared" ref="K521:M521" si="92">PARAMS(K520)</f>
        <v>2048</v>
      </c>
      <c r="L521" s="271">
        <f t="shared" si="92"/>
        <v>1</v>
      </c>
      <c r="M521" s="271">
        <f t="shared" si="92"/>
        <v>7168</v>
      </c>
      <c r="N521" s="271"/>
      <c r="O521" s="272"/>
      <c r="P521" s="440">
        <f>SIZEOF_IN_MIB(J521:M521, O520)</f>
        <v>28</v>
      </c>
      <c r="Q521" s="269"/>
    </row>
    <row r="522">
      <c r="E522" s="266"/>
      <c r="F522" s="266"/>
      <c r="G522" s="266"/>
      <c r="H522" s="534" t="s">
        <v>244</v>
      </c>
      <c r="I522" s="534"/>
      <c r="J522" s="261"/>
      <c r="K522" s="262" t="s">
        <v>33</v>
      </c>
      <c r="L522" s="262"/>
      <c r="M522" s="262"/>
      <c r="N522" s="274"/>
      <c r="O522" s="275"/>
      <c r="P522" s="303"/>
      <c r="Q522" s="262"/>
    </row>
    <row r="523">
      <c r="E523" s="266"/>
      <c r="F523" s="266"/>
      <c r="G523" s="266"/>
      <c r="H523" s="449" t="s">
        <v>246</v>
      </c>
      <c r="I523" s="449"/>
      <c r="J523" s="270"/>
      <c r="K523" s="271">
        <f t="shared" ref="K523:M523" si="93">K521/SHARDING(K522)</f>
        <v>1024</v>
      </c>
      <c r="L523" s="271">
        <f t="shared" si="93"/>
        <v>1</v>
      </c>
      <c r="M523" s="271">
        <f t="shared" si="93"/>
        <v>7168</v>
      </c>
      <c r="N523" s="271"/>
      <c r="O523" s="280"/>
      <c r="P523" s="440">
        <f>SIZEOF_IN_MIB(J523:M523, O520)</f>
        <v>14</v>
      </c>
      <c r="Q523" s="269"/>
    </row>
    <row r="524">
      <c r="E524" s="266"/>
      <c r="F524" s="266"/>
      <c r="G524" s="277"/>
      <c r="H524" s="571" t="s">
        <v>376</v>
      </c>
      <c r="I524" s="302"/>
      <c r="J524" s="571"/>
      <c r="K524" s="261"/>
      <c r="L524" s="262"/>
      <c r="M524" s="274"/>
      <c r="N524" s="274"/>
      <c r="O524" s="262"/>
      <c r="P524" s="303"/>
      <c r="Q524" s="262"/>
    </row>
    <row r="525">
      <c r="E525" s="266"/>
      <c r="F525" s="266"/>
      <c r="G525" s="384" t="s">
        <v>382</v>
      </c>
      <c r="H525" s="538" t="s">
        <v>264</v>
      </c>
      <c r="I525" s="305"/>
      <c r="J525" s="527">
        <f>SHARDING(J524)*SHARDING(H464)/HW_SPEC("# of TensorCore per Chip")</f>
        <v>4</v>
      </c>
      <c r="K525" s="270"/>
      <c r="L525" s="269"/>
      <c r="M525" s="271"/>
      <c r="N525" s="271"/>
      <c r="O525" s="269"/>
      <c r="P525" s="440"/>
      <c r="Q525" s="269"/>
    </row>
    <row r="526">
      <c r="E526" s="266"/>
      <c r="F526" s="266"/>
      <c r="G526" s="266"/>
      <c r="H526" s="571" t="s">
        <v>383</v>
      </c>
      <c r="I526" s="222"/>
      <c r="J526" s="646">
        <f>P523 / J525 * (J525-1)</f>
        <v>10.5</v>
      </c>
      <c r="K526" s="261"/>
      <c r="L526" s="262"/>
      <c r="M526" s="274"/>
      <c r="N526" s="274"/>
      <c r="O526" s="262"/>
      <c r="P526" s="303"/>
      <c r="Q526" s="262"/>
    </row>
    <row r="527">
      <c r="E527" s="266"/>
      <c r="F527" s="266"/>
      <c r="G527" s="266"/>
      <c r="H527" s="566" t="s">
        <v>341</v>
      </c>
      <c r="I527" s="305"/>
      <c r="J527" s="645">
        <f>J526*J525</f>
        <v>42</v>
      </c>
      <c r="K527" s="270"/>
      <c r="L527" s="269"/>
      <c r="M527" s="271"/>
      <c r="N527" s="271"/>
      <c r="O527" s="269"/>
      <c r="P527" s="440"/>
      <c r="Q527" s="269"/>
    </row>
    <row r="528">
      <c r="E528" s="266"/>
      <c r="F528" s="266"/>
      <c r="G528" s="266"/>
      <c r="H528" s="571" t="s">
        <v>267</v>
      </c>
      <c r="I528" s="222"/>
      <c r="J528" s="644">
        <f>IFS(J525=8,12,
J525=4,4,
J525=2,1,
TRUE,NA())</f>
        <v>4</v>
      </c>
      <c r="K528" s="261"/>
      <c r="L528" s="262"/>
      <c r="M528" s="274"/>
      <c r="N528" s="274"/>
      <c r="O528" s="262"/>
      <c r="P528" s="303"/>
      <c r="Q528" s="262"/>
    </row>
    <row r="529">
      <c r="E529" s="266"/>
      <c r="F529" s="266"/>
      <c r="G529" s="277"/>
      <c r="H529" s="566" t="s">
        <v>269</v>
      </c>
      <c r="I529" s="305"/>
      <c r="J529" s="808">
        <f>IF(J527=0,0, REDUCE_SCATTER_CHIP2CHIP_TIME_MS2(J527,J528))</f>
        <v>0.06408691406</v>
      </c>
      <c r="K529" s="270"/>
      <c r="L529" s="269"/>
      <c r="M529" s="271"/>
      <c r="N529" s="271"/>
      <c r="O529" s="269"/>
      <c r="P529" s="440"/>
      <c r="Q529" s="269"/>
    </row>
    <row r="530">
      <c r="E530" s="266"/>
      <c r="F530" s="266"/>
      <c r="G530" s="541" t="s">
        <v>384</v>
      </c>
      <c r="H530" s="342" t="s">
        <v>264</v>
      </c>
      <c r="I530" s="533"/>
      <c r="J530" s="647">
        <f>HW_SPEC("# of TensorCore per Chip")</f>
        <v>2</v>
      </c>
      <c r="K530" s="290"/>
      <c r="L530" s="195"/>
      <c r="M530" s="289"/>
      <c r="N530" s="289"/>
      <c r="O530" s="195"/>
      <c r="P530" s="301"/>
      <c r="Q530" s="195"/>
    </row>
    <row r="531">
      <c r="E531" s="266"/>
      <c r="F531" s="266"/>
      <c r="G531" s="266"/>
      <c r="H531" s="634" t="s">
        <v>373</v>
      </c>
      <c r="I531" s="172"/>
      <c r="J531" s="648">
        <f>P523 * (J530-1)/J530</f>
        <v>7</v>
      </c>
      <c r="K531" s="290"/>
      <c r="L531" s="195"/>
      <c r="M531" s="289"/>
      <c r="N531" s="289"/>
      <c r="O531" s="195"/>
      <c r="P531" s="301"/>
      <c r="Q531" s="195"/>
    </row>
    <row r="532">
      <c r="E532" s="266"/>
      <c r="F532" s="266"/>
      <c r="G532" s="266"/>
      <c r="H532" s="634" t="s">
        <v>341</v>
      </c>
      <c r="I532" s="172"/>
      <c r="J532" s="648">
        <f>J531*J530</f>
        <v>14</v>
      </c>
      <c r="K532" s="290"/>
      <c r="L532" s="195"/>
      <c r="M532" s="289"/>
      <c r="N532" s="289"/>
      <c r="O532" s="195"/>
      <c r="P532" s="301"/>
      <c r="Q532" s="195"/>
    </row>
    <row r="533">
      <c r="E533" s="266"/>
      <c r="F533" s="266"/>
      <c r="G533" s="266"/>
      <c r="H533" s="634" t="s">
        <v>269</v>
      </c>
      <c r="I533" s="172"/>
      <c r="J533" s="649">
        <f>REDUCE_SCATTER_CORE2CORE_TIME_MS(J532)</f>
        <v>0.01139322917</v>
      </c>
      <c r="K533" s="290"/>
      <c r="L533" s="195"/>
      <c r="M533" s="289"/>
      <c r="N533" s="289"/>
      <c r="O533" s="195"/>
      <c r="P533" s="301"/>
      <c r="Q533" s="195"/>
    </row>
    <row r="534">
      <c r="E534" s="266"/>
      <c r="F534" s="266"/>
      <c r="G534" s="277"/>
      <c r="H534" s="634" t="s">
        <v>385</v>
      </c>
      <c r="I534" s="172"/>
      <c r="J534" s="649">
        <f>J533/J525</f>
        <v>0.002848307292</v>
      </c>
      <c r="K534" s="290"/>
      <c r="L534" s="195"/>
      <c r="M534" s="289"/>
      <c r="N534" s="289"/>
      <c r="O534" s="195"/>
      <c r="P534" s="301"/>
      <c r="Q534" s="195"/>
    </row>
    <row r="535">
      <c r="E535" s="266"/>
      <c r="F535" s="277"/>
      <c r="G535" s="531" t="s">
        <v>386</v>
      </c>
      <c r="H535" s="809">
        <f>SUM(J529+J534)</f>
        <v>0.06693522135</v>
      </c>
      <c r="I535" s="649"/>
      <c r="J535" s="290"/>
      <c r="K535" s="290"/>
      <c r="L535" s="195"/>
      <c r="M535" s="289"/>
      <c r="N535" s="289"/>
      <c r="O535" s="195"/>
      <c r="P535" s="301"/>
      <c r="Q535" s="195"/>
    </row>
    <row r="536">
      <c r="E536" s="266"/>
      <c r="F536" s="296" t="s">
        <v>293</v>
      </c>
      <c r="G536" s="651" t="s">
        <v>280</v>
      </c>
      <c r="H536" s="652" t="s">
        <v>374</v>
      </c>
      <c r="I536" s="582"/>
      <c r="J536" s="380"/>
      <c r="K536" s="380"/>
      <c r="L536" s="381"/>
      <c r="M536" s="381"/>
      <c r="N536" s="381"/>
      <c r="O536" s="380"/>
      <c r="P536" s="653"/>
      <c r="Q536" s="172"/>
    </row>
    <row r="537">
      <c r="E537" s="266"/>
      <c r="F537" s="266"/>
      <c r="G537" s="523" t="s">
        <v>298</v>
      </c>
      <c r="H537" s="654">
        <f>IFS(H536=F488,H506,H536=F507,H518,F519=H536,H535, TRUE,0)</f>
        <v>0.09969075521</v>
      </c>
      <c r="I537" s="513"/>
      <c r="J537" s="374"/>
      <c r="K537" s="374"/>
      <c r="L537" s="375"/>
      <c r="M537" s="375"/>
      <c r="N537" s="375"/>
      <c r="O537" s="374"/>
      <c r="P537" s="655"/>
      <c r="Q537" s="376"/>
    </row>
    <row r="538">
      <c r="E538" s="266"/>
      <c r="F538" s="266"/>
      <c r="G538" s="378" t="s">
        <v>283</v>
      </c>
      <c r="H538" s="558">
        <f>IFS(PARAMS("topo")="2x2x2", (2+2+2)/2,
PARAMS("topo")="2x2", (2+2)/2,
TRUE, NA())</f>
        <v>3</v>
      </c>
      <c r="I538" s="582"/>
      <c r="J538" s="380"/>
      <c r="K538" s="380"/>
      <c r="L538" s="381"/>
      <c r="M538" s="381"/>
      <c r="N538" s="381"/>
      <c r="O538" s="380"/>
      <c r="P538" s="653"/>
      <c r="Q538" s="172"/>
    </row>
    <row r="539">
      <c r="E539" s="266"/>
      <c r="F539" s="277"/>
      <c r="G539" s="372" t="s">
        <v>284</v>
      </c>
      <c r="H539" s="373">
        <f>IF(H536="No Collectives", 0, H538 * HW_SPEC("Chip-to-Chip ICI Latency (ms)"))</f>
        <v>0.0039</v>
      </c>
      <c r="I539" s="580"/>
      <c r="J539" s="374"/>
      <c r="K539" s="374"/>
      <c r="L539" s="375"/>
      <c r="M539" s="375"/>
      <c r="N539" s="375"/>
      <c r="O539" s="374"/>
      <c r="P539" s="655"/>
      <c r="Q539" s="504"/>
    </row>
    <row r="540">
      <c r="E540" s="266"/>
      <c r="F540" s="541" t="s">
        <v>285</v>
      </c>
      <c r="G540" s="533" t="s">
        <v>45</v>
      </c>
      <c r="H540" s="810"/>
      <c r="I540" s="582"/>
      <c r="J540" s="380"/>
      <c r="K540" s="380"/>
      <c r="L540" s="381"/>
      <c r="M540" s="381"/>
      <c r="N540" s="381"/>
      <c r="O540" s="380"/>
      <c r="P540" s="653"/>
      <c r="Q540" s="172"/>
    </row>
    <row r="541">
      <c r="E541" s="266"/>
      <c r="F541" s="266"/>
      <c r="G541" s="533"/>
      <c r="H541" s="595"/>
      <c r="I541" s="386"/>
      <c r="J541" s="380"/>
      <c r="K541" s="380"/>
      <c r="L541" s="381"/>
      <c r="M541" s="381"/>
      <c r="N541" s="381"/>
      <c r="O541" s="380"/>
      <c r="P541" s="653"/>
      <c r="Q541" s="172"/>
    </row>
    <row r="542">
      <c r="E542" s="266"/>
      <c r="F542" s="277"/>
      <c r="G542" s="533"/>
      <c r="H542" s="595"/>
      <c r="I542" s="386"/>
      <c r="J542" s="380"/>
      <c r="K542" s="380"/>
      <c r="L542" s="381"/>
      <c r="M542" s="381"/>
      <c r="N542" s="381"/>
      <c r="O542" s="380"/>
      <c r="P542" s="653"/>
      <c r="Q542" s="172"/>
    </row>
    <row r="543">
      <c r="E543" s="266"/>
      <c r="F543" s="541" t="s">
        <v>289</v>
      </c>
      <c r="G543" s="533" t="s">
        <v>45</v>
      </c>
      <c r="H543" s="595"/>
      <c r="I543" s="386"/>
      <c r="J543" s="380"/>
      <c r="K543" s="380"/>
      <c r="L543" s="381"/>
      <c r="M543" s="381"/>
      <c r="N543" s="381"/>
      <c r="O543" s="380"/>
      <c r="P543" s="653"/>
      <c r="Q543" s="172"/>
    </row>
    <row r="544">
      <c r="E544" s="277"/>
      <c r="F544" s="277"/>
      <c r="G544" s="533"/>
      <c r="H544" s="595"/>
      <c r="I544" s="386"/>
      <c r="J544" s="380"/>
      <c r="K544" s="380"/>
      <c r="L544" s="381"/>
      <c r="M544" s="381"/>
      <c r="N544" s="381"/>
      <c r="O544" s="380"/>
      <c r="P544" s="653"/>
      <c r="Q544" s="172"/>
    </row>
    <row r="545">
      <c r="E545" s="258" t="s">
        <v>387</v>
      </c>
      <c r="F545" s="656" t="s">
        <v>249</v>
      </c>
      <c r="G545" s="260"/>
      <c r="H545" s="463" t="s">
        <v>238</v>
      </c>
      <c r="I545" s="261" t="s">
        <v>239</v>
      </c>
      <c r="J545" s="262"/>
      <c r="K545" s="262" t="s">
        <v>40</v>
      </c>
      <c r="L545" s="262" t="s">
        <v>38</v>
      </c>
      <c r="M545" s="425" t="s">
        <v>125</v>
      </c>
      <c r="N545" s="261" t="s">
        <v>240</v>
      </c>
      <c r="O545" s="263" t="s">
        <v>63</v>
      </c>
      <c r="P545" s="303"/>
      <c r="Q545" s="263" t="b">
        <v>0</v>
      </c>
    </row>
    <row r="546">
      <c r="E546" s="266"/>
      <c r="F546" s="267"/>
      <c r="G546" s="268"/>
      <c r="H546" s="304" t="s">
        <v>242</v>
      </c>
      <c r="I546" s="270" t="s">
        <v>239</v>
      </c>
      <c r="J546" s="271"/>
      <c r="K546" s="270">
        <f t="shared" ref="K546:M546" si="94">PARAMS(K545)</f>
        <v>2048</v>
      </c>
      <c r="L546" s="270">
        <f t="shared" si="94"/>
        <v>1</v>
      </c>
      <c r="M546" s="270">
        <f t="shared" si="94"/>
        <v>7168</v>
      </c>
      <c r="N546" s="270" t="s">
        <v>240</v>
      </c>
      <c r="O546" s="272"/>
      <c r="P546" s="440">
        <f>SIZEOF_IN_MIB(J546:M546, O545)</f>
        <v>14</v>
      </c>
      <c r="Q546" s="272"/>
    </row>
    <row r="547">
      <c r="E547" s="266"/>
      <c r="F547" s="267"/>
      <c r="G547" s="268"/>
      <c r="H547" s="534" t="s">
        <v>244</v>
      </c>
      <c r="I547" s="274" t="s">
        <v>239</v>
      </c>
      <c r="J547" s="261"/>
      <c r="K547" s="262" t="s">
        <v>33</v>
      </c>
      <c r="L547" s="262"/>
      <c r="M547" s="262"/>
      <c r="N547" s="274" t="s">
        <v>240</v>
      </c>
      <c r="O547" s="275"/>
      <c r="P547" s="303"/>
      <c r="Q547" s="275"/>
    </row>
    <row r="548">
      <c r="E548" s="266"/>
      <c r="F548" s="278"/>
      <c r="G548" s="279"/>
      <c r="H548" s="304" t="s">
        <v>246</v>
      </c>
      <c r="I548" s="271" t="s">
        <v>239</v>
      </c>
      <c r="J548" s="270"/>
      <c r="K548" s="271">
        <f t="shared" ref="K548:M548" si="95">K546/SHARDING(K547)</f>
        <v>1024</v>
      </c>
      <c r="L548" s="271">
        <f t="shared" si="95"/>
        <v>1</v>
      </c>
      <c r="M548" s="271">
        <f t="shared" si="95"/>
        <v>7168</v>
      </c>
      <c r="N548" s="271" t="s">
        <v>240</v>
      </c>
      <c r="O548" s="280"/>
      <c r="P548" s="440">
        <f>SIZEOF_IN_MIB(J548:M548, O545)</f>
        <v>7</v>
      </c>
      <c r="Q548" s="280"/>
    </row>
    <row r="549">
      <c r="E549" s="266"/>
      <c r="F549" s="657" t="s">
        <v>253</v>
      </c>
      <c r="G549" s="260"/>
      <c r="H549" s="534" t="s">
        <v>238</v>
      </c>
      <c r="I549" s="274" t="s">
        <v>239</v>
      </c>
      <c r="J549" s="261"/>
      <c r="K549" s="222"/>
      <c r="L549" s="262" t="s">
        <v>125</v>
      </c>
      <c r="M549" s="425" t="s">
        <v>129</v>
      </c>
      <c r="N549" s="274" t="s">
        <v>240</v>
      </c>
      <c r="O549" s="263" t="s">
        <v>127</v>
      </c>
      <c r="P549" s="303"/>
      <c r="Q549" s="263" t="b">
        <v>0</v>
      </c>
    </row>
    <row r="550">
      <c r="E550" s="266"/>
      <c r="F550" s="267"/>
      <c r="G550" s="268"/>
      <c r="H550" s="304" t="s">
        <v>242</v>
      </c>
      <c r="I550" s="271" t="s">
        <v>239</v>
      </c>
      <c r="J550" s="270"/>
      <c r="K550" s="324">
        <v>2.0</v>
      </c>
      <c r="L550" s="271">
        <f t="shared" ref="L550:M550" si="96">PARAMS(L549)</f>
        <v>7168</v>
      </c>
      <c r="M550" s="271">
        <f t="shared" si="96"/>
        <v>2048</v>
      </c>
      <c r="N550" s="271" t="s">
        <v>240</v>
      </c>
      <c r="O550" s="272"/>
      <c r="P550" s="440">
        <f>SIZEOF_IN_MIB(J550:M550, O549)</f>
        <v>14</v>
      </c>
      <c r="Q550" s="272"/>
    </row>
    <row r="551">
      <c r="E551" s="266"/>
      <c r="F551" s="267"/>
      <c r="G551" s="268"/>
      <c r="H551" s="534" t="s">
        <v>244</v>
      </c>
      <c r="I551" s="274" t="s">
        <v>239</v>
      </c>
      <c r="J551" s="261"/>
      <c r="K551" s="222"/>
      <c r="L551" s="262"/>
      <c r="M551" s="262"/>
      <c r="N551" s="274" t="s">
        <v>240</v>
      </c>
      <c r="O551" s="275"/>
      <c r="P551" s="303"/>
      <c r="Q551" s="275"/>
    </row>
    <row r="552">
      <c r="E552" s="266"/>
      <c r="F552" s="278"/>
      <c r="G552" s="279"/>
      <c r="H552" s="449" t="s">
        <v>246</v>
      </c>
      <c r="I552" s="271" t="s">
        <v>239</v>
      </c>
      <c r="J552" s="270"/>
      <c r="K552" s="324">
        <v>2.0</v>
      </c>
      <c r="L552" s="271">
        <f t="shared" ref="L552:M552" si="97">L550/SHARDING(L551)</f>
        <v>7168</v>
      </c>
      <c r="M552" s="271">
        <f t="shared" si="97"/>
        <v>2048</v>
      </c>
      <c r="N552" s="271" t="s">
        <v>240</v>
      </c>
      <c r="O552" s="280"/>
      <c r="P552" s="440">
        <f>SIZEOF_IN_MIB(J552:M552, O549)</f>
        <v>14</v>
      </c>
      <c r="Q552" s="280"/>
    </row>
    <row r="553">
      <c r="E553" s="266"/>
      <c r="F553" s="657" t="s">
        <v>257</v>
      </c>
      <c r="G553" s="260"/>
      <c r="H553" s="534" t="s">
        <v>238</v>
      </c>
      <c r="I553" s="274" t="s">
        <v>239</v>
      </c>
      <c r="J553" s="261"/>
      <c r="K553" s="262" t="s">
        <v>40</v>
      </c>
      <c r="L553" s="262" t="s">
        <v>38</v>
      </c>
      <c r="M553" s="262" t="s">
        <v>129</v>
      </c>
      <c r="N553" s="274" t="s">
        <v>240</v>
      </c>
      <c r="O553" s="658" t="s">
        <v>82</v>
      </c>
      <c r="P553" s="303"/>
      <c r="Q553" s="263" t="b">
        <v>0</v>
      </c>
    </row>
    <row r="554">
      <c r="E554" s="266"/>
      <c r="F554" s="267"/>
      <c r="G554" s="268"/>
      <c r="H554" s="304" t="s">
        <v>242</v>
      </c>
      <c r="I554" s="271" t="s">
        <v>239</v>
      </c>
      <c r="J554" s="269">
        <v>2.0</v>
      </c>
      <c r="K554" s="271">
        <f t="shared" ref="K554:M554" si="98">PARAMS(K553)</f>
        <v>2048</v>
      </c>
      <c r="L554" s="271">
        <f t="shared" si="98"/>
        <v>1</v>
      </c>
      <c r="M554" s="271">
        <f t="shared" si="98"/>
        <v>2048</v>
      </c>
      <c r="N554" s="271" t="s">
        <v>240</v>
      </c>
      <c r="O554" s="272"/>
      <c r="P554" s="440">
        <f>SIZEOF_IN_MIB(J554:M554, O553)</f>
        <v>16</v>
      </c>
      <c r="Q554" s="272"/>
    </row>
    <row r="555">
      <c r="E555" s="266"/>
      <c r="F555" s="267"/>
      <c r="G555" s="268"/>
      <c r="H555" s="534" t="s">
        <v>244</v>
      </c>
      <c r="I555" s="274" t="s">
        <v>239</v>
      </c>
      <c r="J555" s="261"/>
      <c r="K555" s="262" t="s">
        <v>33</v>
      </c>
      <c r="L555" s="262"/>
      <c r="M555" s="274"/>
      <c r="N555" s="274" t="s">
        <v>240</v>
      </c>
      <c r="O555" s="275"/>
      <c r="P555" s="303"/>
      <c r="Q555" s="275"/>
    </row>
    <row r="556">
      <c r="E556" s="266"/>
      <c r="F556" s="278"/>
      <c r="G556" s="279"/>
      <c r="H556" s="449" t="s">
        <v>246</v>
      </c>
      <c r="I556" s="271" t="s">
        <v>239</v>
      </c>
      <c r="J556" s="269">
        <v>2.0</v>
      </c>
      <c r="K556" s="271">
        <f t="shared" ref="K556:M556" si="99">K554/SHARDING(K555)</f>
        <v>1024</v>
      </c>
      <c r="L556" s="271">
        <f t="shared" si="99"/>
        <v>1</v>
      </c>
      <c r="M556" s="271">
        <f t="shared" si="99"/>
        <v>2048</v>
      </c>
      <c r="N556" s="271" t="s">
        <v>240</v>
      </c>
      <c r="O556" s="280"/>
      <c r="P556" s="440">
        <f>SIZEOF_IN_MIB(J556:M556, O553)</f>
        <v>8</v>
      </c>
      <c r="Q556" s="280"/>
    </row>
    <row r="557">
      <c r="E557" s="266"/>
      <c r="F557" s="297" t="s">
        <v>293</v>
      </c>
      <c r="G557" s="533"/>
      <c r="H557" s="659"/>
      <c r="I557" s="261"/>
      <c r="J557" s="261"/>
      <c r="K557" s="261"/>
      <c r="L557" s="274"/>
      <c r="M557" s="274"/>
      <c r="N557" s="274"/>
      <c r="O557" s="261"/>
      <c r="P557" s="303"/>
      <c r="Q557" s="660"/>
    </row>
    <row r="558">
      <c r="E558" s="266"/>
      <c r="F558" s="277"/>
      <c r="G558" s="600" t="s">
        <v>298</v>
      </c>
      <c r="H558" s="661"/>
      <c r="I558" s="419"/>
      <c r="J558" s="270"/>
      <c r="K558" s="270"/>
      <c r="L558" s="271"/>
      <c r="M558" s="271"/>
      <c r="N558" s="271"/>
      <c r="O558" s="270"/>
      <c r="P558" s="440"/>
      <c r="Q558" s="477"/>
    </row>
    <row r="559">
      <c r="E559" s="266"/>
      <c r="F559" s="662" t="s">
        <v>285</v>
      </c>
      <c r="G559" s="533" t="s">
        <v>286</v>
      </c>
      <c r="H559" s="595" t="str">
        <f>VLOOKUP(O545&amp;","&amp;O549,$T$3:$W$12,4, FALSE)</f>
        <v>fp8</v>
      </c>
      <c r="I559" s="386"/>
      <c r="J559" s="380"/>
      <c r="K559" s="380"/>
      <c r="L559" s="381"/>
      <c r="M559" s="381"/>
      <c r="N559" s="381"/>
      <c r="O559" s="380"/>
      <c r="P559" s="394"/>
      <c r="Q559" s="172"/>
    </row>
    <row r="560">
      <c r="E560" s="266"/>
      <c r="F560" s="266"/>
      <c r="G560" s="595" t="s">
        <v>299</v>
      </c>
      <c r="H560" s="599" t="str">
        <f>CALCULATE_FLOPS(J548:M548,J552:M552,M552,L552,H559)</f>
        <v>#N/A</v>
      </c>
      <c r="I560" s="386"/>
      <c r="J560" s="380"/>
      <c r="K560" s="380"/>
      <c r="L560" s="381"/>
      <c r="M560" s="381"/>
      <c r="N560" s="381"/>
      <c r="O560" s="380"/>
      <c r="P560" s="394"/>
      <c r="Q560" s="172"/>
    </row>
    <row r="561">
      <c r="E561" s="266"/>
      <c r="F561" s="277"/>
      <c r="G561" s="600" t="s">
        <v>288</v>
      </c>
      <c r="H561" s="663" t="str">
        <f>COMPUTE_TIME_MS(H560, H559)</f>
        <v>#N/A</v>
      </c>
      <c r="I561" s="390"/>
      <c r="J561" s="391"/>
      <c r="K561" s="391"/>
      <c r="L561" s="392"/>
      <c r="M561" s="392"/>
      <c r="N561" s="392"/>
      <c r="O561" s="391"/>
      <c r="P561" s="602"/>
      <c r="Q561" s="172"/>
    </row>
    <row r="562">
      <c r="E562" s="266"/>
      <c r="F562" s="662" t="s">
        <v>289</v>
      </c>
      <c r="G562" s="595" t="s">
        <v>290</v>
      </c>
      <c r="H562" s="603">
        <f>IF(Q545,0,P548)+IF(Q549,0,P552)+IF(Q553,0,P556)</f>
        <v>29</v>
      </c>
      <c r="I562" s="380"/>
      <c r="J562" s="380"/>
      <c r="K562" s="380"/>
      <c r="L562" s="381"/>
      <c r="M562" s="381"/>
      <c r="N562" s="381"/>
      <c r="O562" s="380"/>
      <c r="P562" s="394"/>
      <c r="Q562" s="172"/>
    </row>
    <row r="563">
      <c r="E563" s="277"/>
      <c r="F563" s="277"/>
      <c r="G563" s="604" t="s">
        <v>291</v>
      </c>
      <c r="H563" s="664">
        <f>HBM_TIME_MS(H562)</f>
        <v>0.009678849111</v>
      </c>
      <c r="I563" s="391"/>
      <c r="J563" s="391"/>
      <c r="K563" s="391"/>
      <c r="L563" s="392"/>
      <c r="M563" s="392"/>
      <c r="N563" s="392"/>
      <c r="O563" s="391"/>
      <c r="P563" s="602"/>
      <c r="Q563" s="172"/>
    </row>
    <row r="564">
      <c r="E564" s="258" t="s">
        <v>388</v>
      </c>
      <c r="F564" s="656" t="s">
        <v>249</v>
      </c>
      <c r="G564" s="260"/>
      <c r="H564" s="463" t="s">
        <v>238</v>
      </c>
      <c r="I564" s="261" t="s">
        <v>239</v>
      </c>
      <c r="J564" s="331"/>
      <c r="K564" s="665" t="s">
        <v>40</v>
      </c>
      <c r="L564" s="665" t="s">
        <v>38</v>
      </c>
      <c r="M564" s="666" t="s">
        <v>129</v>
      </c>
      <c r="N564" s="261" t="s">
        <v>240</v>
      </c>
      <c r="O564" s="263" t="s">
        <v>63</v>
      </c>
      <c r="P564" s="303"/>
      <c r="Q564" s="263" t="b">
        <v>0</v>
      </c>
    </row>
    <row r="565">
      <c r="E565" s="266"/>
      <c r="F565" s="267"/>
      <c r="G565" s="268"/>
      <c r="H565" s="304" t="s">
        <v>242</v>
      </c>
      <c r="I565" s="270" t="s">
        <v>239</v>
      </c>
      <c r="J565" s="326"/>
      <c r="K565" s="667">
        <f t="shared" ref="K565:M565" si="100">PARAMS(K564)</f>
        <v>2048</v>
      </c>
      <c r="L565" s="668">
        <f t="shared" si="100"/>
        <v>1</v>
      </c>
      <c r="M565" s="668">
        <f t="shared" si="100"/>
        <v>2048</v>
      </c>
      <c r="N565" s="270" t="s">
        <v>240</v>
      </c>
      <c r="O565" s="272"/>
      <c r="P565" s="440">
        <f>SIZEOF_IN_MIB(J565:M565, O564)</f>
        <v>4</v>
      </c>
      <c r="Q565" s="272"/>
    </row>
    <row r="566">
      <c r="E566" s="266"/>
      <c r="F566" s="267"/>
      <c r="G566" s="268"/>
      <c r="H566" s="534" t="s">
        <v>244</v>
      </c>
      <c r="I566" s="274" t="s">
        <v>239</v>
      </c>
      <c r="J566" s="330"/>
      <c r="K566" s="665" t="s">
        <v>33</v>
      </c>
      <c r="L566" s="331"/>
      <c r="M566" s="331"/>
      <c r="N566" s="274" t="s">
        <v>240</v>
      </c>
      <c r="O566" s="275"/>
      <c r="P566" s="303"/>
      <c r="Q566" s="275"/>
    </row>
    <row r="567">
      <c r="E567" s="266"/>
      <c r="F567" s="278"/>
      <c r="G567" s="279"/>
      <c r="H567" s="304" t="s">
        <v>246</v>
      </c>
      <c r="I567" s="271" t="s">
        <v>239</v>
      </c>
      <c r="J567" s="325"/>
      <c r="K567" s="670">
        <f t="shared" ref="K567:M567" si="101">K565/SHARDING(K566)</f>
        <v>1024</v>
      </c>
      <c r="L567" s="670">
        <f t="shared" si="101"/>
        <v>1</v>
      </c>
      <c r="M567" s="670">
        <f t="shared" si="101"/>
        <v>2048</v>
      </c>
      <c r="N567" s="271" t="s">
        <v>240</v>
      </c>
      <c r="O567" s="280"/>
      <c r="P567" s="440">
        <f>SIZEOF_IN_MIB(J567:M567, O564)</f>
        <v>2</v>
      </c>
      <c r="Q567" s="280"/>
    </row>
    <row r="568">
      <c r="E568" s="266"/>
      <c r="F568" s="657" t="s">
        <v>253</v>
      </c>
      <c r="G568" s="260"/>
      <c r="H568" s="534" t="s">
        <v>238</v>
      </c>
      <c r="I568" s="274" t="s">
        <v>239</v>
      </c>
      <c r="J568" s="330"/>
      <c r="K568" s="317"/>
      <c r="L568" s="665" t="s">
        <v>129</v>
      </c>
      <c r="M568" s="666" t="s">
        <v>125</v>
      </c>
      <c r="N568" s="274" t="s">
        <v>240</v>
      </c>
      <c r="O568" s="263" t="s">
        <v>127</v>
      </c>
      <c r="P568" s="303"/>
      <c r="Q568" s="263" t="b">
        <v>0</v>
      </c>
    </row>
    <row r="569">
      <c r="E569" s="266"/>
      <c r="F569" s="267"/>
      <c r="G569" s="268"/>
      <c r="H569" s="304" t="s">
        <v>242</v>
      </c>
      <c r="I569" s="271" t="s">
        <v>239</v>
      </c>
      <c r="J569" s="325"/>
      <c r="K569" s="314"/>
      <c r="L569" s="670">
        <f t="shared" ref="L569:M569" si="102">PARAMS(L568)</f>
        <v>2048</v>
      </c>
      <c r="M569" s="670">
        <f t="shared" si="102"/>
        <v>7168</v>
      </c>
      <c r="N569" s="271" t="s">
        <v>240</v>
      </c>
      <c r="O569" s="272"/>
      <c r="P569" s="440">
        <f>SIZEOF_IN_MIB(J569:M569, O568)</f>
        <v>7</v>
      </c>
      <c r="Q569" s="272"/>
    </row>
    <row r="570">
      <c r="E570" s="266"/>
      <c r="F570" s="267"/>
      <c r="G570" s="268"/>
      <c r="H570" s="534" t="s">
        <v>244</v>
      </c>
      <c r="I570" s="274" t="s">
        <v>239</v>
      </c>
      <c r="J570" s="330"/>
      <c r="K570" s="317"/>
      <c r="L570" s="331"/>
      <c r="M570" s="331"/>
      <c r="N570" s="274" t="s">
        <v>240</v>
      </c>
      <c r="O570" s="275"/>
      <c r="P570" s="303"/>
      <c r="Q570" s="275"/>
    </row>
    <row r="571">
      <c r="E571" s="266"/>
      <c r="F571" s="278"/>
      <c r="G571" s="279"/>
      <c r="H571" s="449" t="s">
        <v>246</v>
      </c>
      <c r="I571" s="271" t="s">
        <v>239</v>
      </c>
      <c r="J571" s="325"/>
      <c r="K571" s="314"/>
      <c r="L571" s="670">
        <f t="shared" ref="L571:M571" si="103">L569/SHARDING(L570)</f>
        <v>2048</v>
      </c>
      <c r="M571" s="670">
        <f t="shared" si="103"/>
        <v>7168</v>
      </c>
      <c r="N571" s="271" t="s">
        <v>240</v>
      </c>
      <c r="O571" s="280"/>
      <c r="P571" s="440">
        <f>SIZEOF_IN_MIB(J571:M571, O568)</f>
        <v>7</v>
      </c>
      <c r="Q571" s="280"/>
    </row>
    <row r="572">
      <c r="E572" s="266"/>
      <c r="F572" s="657" t="s">
        <v>257</v>
      </c>
      <c r="G572" s="260"/>
      <c r="H572" s="534" t="s">
        <v>238</v>
      </c>
      <c r="I572" s="274" t="s">
        <v>239</v>
      </c>
      <c r="J572" s="330"/>
      <c r="K572" s="665" t="s">
        <v>40</v>
      </c>
      <c r="L572" s="665" t="s">
        <v>38</v>
      </c>
      <c r="M572" s="665" t="s">
        <v>125</v>
      </c>
      <c r="N572" s="274" t="s">
        <v>240</v>
      </c>
      <c r="O572" s="658" t="s">
        <v>82</v>
      </c>
      <c r="P572" s="303"/>
      <c r="Q572" s="263" t="b">
        <v>0</v>
      </c>
    </row>
    <row r="573">
      <c r="E573" s="266"/>
      <c r="F573" s="267"/>
      <c r="G573" s="268"/>
      <c r="H573" s="304" t="s">
        <v>242</v>
      </c>
      <c r="I573" s="271" t="s">
        <v>239</v>
      </c>
      <c r="J573" s="326"/>
      <c r="K573" s="667">
        <f t="shared" ref="K573:M573" si="104">PARAMS(K572)</f>
        <v>2048</v>
      </c>
      <c r="L573" s="670">
        <f t="shared" si="104"/>
        <v>1</v>
      </c>
      <c r="M573" s="670">
        <f t="shared" si="104"/>
        <v>7168</v>
      </c>
      <c r="N573" s="271" t="s">
        <v>240</v>
      </c>
      <c r="O573" s="272"/>
      <c r="P573" s="440">
        <f>SIZEOF_IN_MIB(J573:M573, O572)</f>
        <v>28</v>
      </c>
      <c r="Q573" s="272"/>
    </row>
    <row r="574">
      <c r="E574" s="266"/>
      <c r="F574" s="267"/>
      <c r="G574" s="268"/>
      <c r="H574" s="534" t="s">
        <v>244</v>
      </c>
      <c r="I574" s="274" t="s">
        <v>239</v>
      </c>
      <c r="J574" s="330"/>
      <c r="K574" s="665" t="s">
        <v>33</v>
      </c>
      <c r="L574" s="331"/>
      <c r="M574" s="331"/>
      <c r="N574" s="274" t="s">
        <v>240</v>
      </c>
      <c r="O574" s="275"/>
      <c r="P574" s="303"/>
      <c r="Q574" s="275"/>
    </row>
    <row r="575">
      <c r="E575" s="266"/>
      <c r="F575" s="278"/>
      <c r="G575" s="279"/>
      <c r="H575" s="449" t="s">
        <v>246</v>
      </c>
      <c r="I575" s="271" t="s">
        <v>239</v>
      </c>
      <c r="J575" s="326"/>
      <c r="K575" s="670">
        <f t="shared" ref="K575:M575" si="105">K573/SHARDING(K574)</f>
        <v>1024</v>
      </c>
      <c r="L575" s="670">
        <f t="shared" si="105"/>
        <v>1</v>
      </c>
      <c r="M575" s="670">
        <f t="shared" si="105"/>
        <v>7168</v>
      </c>
      <c r="N575" s="271" t="s">
        <v>240</v>
      </c>
      <c r="O575" s="280"/>
      <c r="P575" s="440">
        <f>SIZEOF_IN_MIB(J575:M575, O572)</f>
        <v>14</v>
      </c>
      <c r="Q575" s="280"/>
    </row>
    <row r="576">
      <c r="E576" s="266"/>
      <c r="F576" s="297" t="s">
        <v>293</v>
      </c>
      <c r="G576" s="533"/>
      <c r="H576" s="659"/>
      <c r="I576" s="261"/>
      <c r="J576" s="261"/>
      <c r="K576" s="261"/>
      <c r="L576" s="274"/>
      <c r="M576" s="274"/>
      <c r="N576" s="274"/>
      <c r="O576" s="261"/>
      <c r="P576" s="303"/>
      <c r="Q576" s="660"/>
    </row>
    <row r="577">
      <c r="E577" s="266"/>
      <c r="F577" s="277"/>
      <c r="G577" s="600" t="s">
        <v>298</v>
      </c>
      <c r="H577" s="661"/>
      <c r="I577" s="419"/>
      <c r="J577" s="270"/>
      <c r="K577" s="270"/>
      <c r="L577" s="271"/>
      <c r="M577" s="271"/>
      <c r="N577" s="271"/>
      <c r="O577" s="270"/>
      <c r="P577" s="440"/>
      <c r="Q577" s="477"/>
    </row>
    <row r="578">
      <c r="E578" s="266"/>
      <c r="F578" s="662" t="s">
        <v>285</v>
      </c>
      <c r="G578" s="533" t="s">
        <v>286</v>
      </c>
      <c r="H578" s="595" t="str">
        <f>VLOOKUP(O564&amp;","&amp;O568,$T$3:$W$12,4, FALSE)</f>
        <v>fp8</v>
      </c>
      <c r="I578" s="386"/>
      <c r="J578" s="380"/>
      <c r="K578" s="380"/>
      <c r="L578" s="381"/>
      <c r="M578" s="381"/>
      <c r="N578" s="381"/>
      <c r="O578" s="380"/>
      <c r="P578" s="394"/>
      <c r="Q578" s="172"/>
    </row>
    <row r="579">
      <c r="E579" s="266"/>
      <c r="F579" s="266"/>
      <c r="G579" s="595" t="s">
        <v>299</v>
      </c>
      <c r="H579" s="599" t="str">
        <f>CALCULATE_FLOPS(J567:M567,J571:M571,M571,L571,H578)</f>
        <v>#N/A</v>
      </c>
      <c r="I579" s="386"/>
      <c r="J579" s="380"/>
      <c r="K579" s="380"/>
      <c r="L579" s="381"/>
      <c r="M579" s="381"/>
      <c r="N579" s="381"/>
      <c r="O579" s="380"/>
      <c r="P579" s="394"/>
      <c r="Q579" s="172"/>
    </row>
    <row r="580">
      <c r="E580" s="266"/>
      <c r="F580" s="277"/>
      <c r="G580" s="600" t="s">
        <v>288</v>
      </c>
      <c r="H580" s="663" t="str">
        <f>COMPUTE_TIME_MS(H579, H578)</f>
        <v>#N/A</v>
      </c>
      <c r="I580" s="390"/>
      <c r="J580" s="391"/>
      <c r="K580" s="391"/>
      <c r="L580" s="392"/>
      <c r="M580" s="392"/>
      <c r="N580" s="392"/>
      <c r="O580" s="391"/>
      <c r="P580" s="602"/>
      <c r="Q580" s="172"/>
    </row>
    <row r="581">
      <c r="E581" s="266"/>
      <c r="F581" s="662" t="s">
        <v>289</v>
      </c>
      <c r="G581" s="595" t="s">
        <v>290</v>
      </c>
      <c r="H581" s="603">
        <f>IF(Q564,0,P567)+IF(Q568,0,P571)+IF(Q572,0,P575)</f>
        <v>23</v>
      </c>
      <c r="I581" s="380"/>
      <c r="J581" s="380"/>
      <c r="K581" s="380"/>
      <c r="L581" s="381"/>
      <c r="M581" s="381"/>
      <c r="N581" s="381"/>
      <c r="O581" s="380"/>
      <c r="P581" s="394"/>
      <c r="Q581" s="172"/>
    </row>
    <row r="582">
      <c r="E582" s="277"/>
      <c r="F582" s="277"/>
      <c r="G582" s="604" t="s">
        <v>291</v>
      </c>
      <c r="H582" s="664">
        <f>HBM_TIME_MS(H581)</f>
        <v>0.007676328606</v>
      </c>
      <c r="I582" s="391"/>
      <c r="J582" s="391"/>
      <c r="K582" s="391"/>
      <c r="L582" s="392"/>
      <c r="M582" s="392"/>
      <c r="N582" s="392"/>
      <c r="O582" s="391"/>
      <c r="P582" s="602"/>
      <c r="Q582" s="172"/>
    </row>
    <row r="583">
      <c r="P583" s="147"/>
    </row>
    <row r="584">
      <c r="P584" s="147"/>
    </row>
    <row r="585">
      <c r="P585" s="147"/>
    </row>
    <row r="586">
      <c r="P586" s="147"/>
    </row>
    <row r="587">
      <c r="P587" s="147"/>
    </row>
    <row r="588">
      <c r="P588" s="147"/>
    </row>
    <row r="589">
      <c r="P589" s="147"/>
    </row>
    <row r="590">
      <c r="P590" s="147"/>
    </row>
    <row r="591">
      <c r="P591" s="147"/>
    </row>
    <row r="592">
      <c r="P592" s="147"/>
    </row>
    <row r="593">
      <c r="P593" s="147"/>
    </row>
    <row r="594">
      <c r="P594" s="147"/>
    </row>
    <row r="595">
      <c r="P595" s="147"/>
    </row>
    <row r="596">
      <c r="P596" s="147"/>
    </row>
    <row r="597">
      <c r="P597" s="147"/>
    </row>
    <row r="598">
      <c r="P598" s="147"/>
    </row>
    <row r="599">
      <c r="P599" s="147"/>
    </row>
    <row r="600">
      <c r="P600" s="147"/>
    </row>
    <row r="601">
      <c r="P601" s="147"/>
    </row>
    <row r="602">
      <c r="P602" s="147"/>
    </row>
    <row r="603">
      <c r="P603" s="147"/>
    </row>
    <row r="604">
      <c r="P604" s="147"/>
    </row>
    <row r="605">
      <c r="P605" s="147"/>
    </row>
    <row r="606">
      <c r="P606" s="147"/>
    </row>
    <row r="607">
      <c r="P607" s="147"/>
    </row>
    <row r="608">
      <c r="P608" s="147"/>
    </row>
    <row r="609">
      <c r="P609" s="147"/>
    </row>
    <row r="610">
      <c r="P610" s="147"/>
    </row>
    <row r="611">
      <c r="P611" s="147"/>
    </row>
    <row r="612">
      <c r="P612" s="147"/>
    </row>
    <row r="613">
      <c r="P613" s="147"/>
    </row>
    <row r="614">
      <c r="P614" s="147"/>
    </row>
    <row r="615">
      <c r="P615" s="147"/>
    </row>
    <row r="616">
      <c r="P616" s="147"/>
    </row>
    <row r="617">
      <c r="P617" s="147"/>
    </row>
    <row r="618">
      <c r="P618" s="147"/>
    </row>
    <row r="619">
      <c r="P619" s="147"/>
    </row>
    <row r="620">
      <c r="P620" s="147"/>
    </row>
    <row r="621">
      <c r="P621" s="147"/>
    </row>
    <row r="622">
      <c r="P622" s="147"/>
    </row>
    <row r="623">
      <c r="P623" s="147"/>
    </row>
    <row r="624">
      <c r="P624" s="147"/>
    </row>
    <row r="625">
      <c r="P625" s="147"/>
    </row>
    <row r="626">
      <c r="P626" s="147"/>
    </row>
    <row r="627">
      <c r="P627" s="147"/>
    </row>
    <row r="628">
      <c r="P628" s="147"/>
    </row>
    <row r="629">
      <c r="P629" s="147"/>
    </row>
    <row r="630">
      <c r="P630" s="147"/>
    </row>
    <row r="631">
      <c r="P631" s="147"/>
    </row>
    <row r="632">
      <c r="P632" s="147"/>
    </row>
    <row r="633">
      <c r="P633" s="147"/>
    </row>
    <row r="634">
      <c r="P634" s="147"/>
    </row>
    <row r="635">
      <c r="P635" s="147"/>
    </row>
    <row r="636">
      <c r="P636" s="147"/>
    </row>
    <row r="637">
      <c r="P637" s="147"/>
    </row>
    <row r="638">
      <c r="P638" s="147"/>
    </row>
    <row r="639">
      <c r="P639" s="147"/>
    </row>
    <row r="640">
      <c r="P640" s="147"/>
    </row>
    <row r="641">
      <c r="P641" s="147"/>
    </row>
    <row r="642">
      <c r="P642" s="147"/>
    </row>
    <row r="643">
      <c r="P643" s="147"/>
    </row>
    <row r="644">
      <c r="P644" s="147"/>
    </row>
    <row r="645">
      <c r="P645" s="147"/>
    </row>
    <row r="646">
      <c r="P646" s="147"/>
    </row>
    <row r="647">
      <c r="P647" s="147"/>
    </row>
    <row r="648">
      <c r="P648" s="147"/>
    </row>
    <row r="649">
      <c r="P649" s="147"/>
    </row>
    <row r="650">
      <c r="P650" s="147"/>
    </row>
    <row r="651">
      <c r="P651" s="147"/>
    </row>
    <row r="652">
      <c r="P652" s="147"/>
    </row>
    <row r="653">
      <c r="P653" s="147"/>
    </row>
    <row r="654">
      <c r="P654" s="147"/>
    </row>
    <row r="655">
      <c r="P655" s="147"/>
    </row>
    <row r="656">
      <c r="P656" s="147"/>
    </row>
    <row r="657">
      <c r="P657" s="147"/>
    </row>
    <row r="658">
      <c r="P658" s="147"/>
    </row>
    <row r="659">
      <c r="P659" s="147"/>
    </row>
    <row r="660">
      <c r="P660" s="147"/>
    </row>
    <row r="661">
      <c r="P661" s="147"/>
    </row>
    <row r="662">
      <c r="P662" s="147"/>
    </row>
    <row r="663">
      <c r="P663" s="147"/>
    </row>
    <row r="664">
      <c r="P664" s="147"/>
    </row>
    <row r="665">
      <c r="P665" s="147"/>
    </row>
    <row r="666">
      <c r="P666" s="147"/>
    </row>
    <row r="667">
      <c r="P667" s="147"/>
    </row>
    <row r="668">
      <c r="P668" s="147"/>
    </row>
    <row r="669">
      <c r="P669" s="147"/>
    </row>
    <row r="670">
      <c r="P670" s="147"/>
    </row>
    <row r="671">
      <c r="P671" s="147"/>
    </row>
    <row r="672">
      <c r="P672" s="147"/>
    </row>
    <row r="673">
      <c r="P673" s="147"/>
    </row>
    <row r="674">
      <c r="P674" s="147"/>
    </row>
    <row r="675">
      <c r="P675" s="147"/>
    </row>
    <row r="676">
      <c r="P676" s="147"/>
    </row>
    <row r="677">
      <c r="P677" s="147"/>
    </row>
    <row r="678">
      <c r="P678" s="147"/>
    </row>
    <row r="679">
      <c r="P679" s="147"/>
    </row>
    <row r="680">
      <c r="P680" s="147"/>
    </row>
    <row r="681">
      <c r="P681" s="147"/>
    </row>
    <row r="682">
      <c r="P682" s="147"/>
    </row>
    <row r="683">
      <c r="P683" s="147"/>
    </row>
    <row r="684">
      <c r="P684" s="147"/>
    </row>
    <row r="685">
      <c r="P685" s="147"/>
    </row>
    <row r="686">
      <c r="P686" s="147"/>
    </row>
    <row r="687">
      <c r="P687" s="147"/>
    </row>
    <row r="688">
      <c r="P688" s="147"/>
    </row>
    <row r="689">
      <c r="P689" s="147"/>
    </row>
    <row r="690">
      <c r="P690" s="147"/>
    </row>
    <row r="691">
      <c r="P691" s="147"/>
    </row>
    <row r="692">
      <c r="P692" s="147"/>
    </row>
    <row r="693">
      <c r="P693" s="147"/>
    </row>
    <row r="694">
      <c r="P694" s="147"/>
    </row>
    <row r="695">
      <c r="P695" s="147"/>
    </row>
    <row r="696">
      <c r="P696" s="147"/>
    </row>
    <row r="697">
      <c r="P697" s="147"/>
    </row>
    <row r="698">
      <c r="P698" s="147"/>
    </row>
    <row r="699">
      <c r="P699" s="147"/>
    </row>
    <row r="700">
      <c r="P700" s="147"/>
    </row>
    <row r="701">
      <c r="P701" s="147"/>
    </row>
    <row r="702">
      <c r="P702" s="147"/>
    </row>
    <row r="703">
      <c r="P703" s="147"/>
    </row>
    <row r="704">
      <c r="P704" s="147"/>
    </row>
    <row r="705">
      <c r="P705" s="147"/>
    </row>
    <row r="706">
      <c r="P706" s="147"/>
    </row>
    <row r="707">
      <c r="P707" s="147"/>
    </row>
    <row r="708">
      <c r="P708" s="147"/>
    </row>
    <row r="709">
      <c r="P709" s="147"/>
    </row>
    <row r="710">
      <c r="P710" s="147"/>
    </row>
    <row r="711">
      <c r="P711" s="147"/>
    </row>
    <row r="712">
      <c r="P712" s="147"/>
    </row>
    <row r="713">
      <c r="P713" s="147"/>
    </row>
    <row r="714">
      <c r="P714" s="147"/>
    </row>
    <row r="715">
      <c r="P715" s="147"/>
    </row>
    <row r="716">
      <c r="P716" s="147"/>
    </row>
    <row r="717">
      <c r="P717" s="147"/>
    </row>
    <row r="718">
      <c r="P718" s="147"/>
    </row>
    <row r="719">
      <c r="P719" s="147"/>
    </row>
    <row r="720">
      <c r="P720" s="147"/>
    </row>
    <row r="721">
      <c r="P721" s="147"/>
    </row>
    <row r="722">
      <c r="P722" s="147"/>
    </row>
    <row r="723">
      <c r="P723" s="147"/>
    </row>
    <row r="724">
      <c r="P724" s="147"/>
    </row>
    <row r="725">
      <c r="P725" s="147"/>
    </row>
    <row r="726">
      <c r="P726" s="147"/>
    </row>
    <row r="727">
      <c r="P727" s="147"/>
    </row>
    <row r="728">
      <c r="P728" s="147"/>
    </row>
    <row r="729">
      <c r="P729" s="147"/>
    </row>
    <row r="730">
      <c r="P730" s="147"/>
    </row>
    <row r="731">
      <c r="P731" s="147"/>
    </row>
    <row r="732">
      <c r="P732" s="147"/>
    </row>
    <row r="733">
      <c r="P733" s="147"/>
    </row>
    <row r="734">
      <c r="P734" s="147"/>
    </row>
    <row r="735">
      <c r="P735" s="147"/>
    </row>
    <row r="736">
      <c r="P736" s="147"/>
    </row>
    <row r="737">
      <c r="P737" s="147"/>
    </row>
    <row r="738">
      <c r="P738" s="147"/>
    </row>
    <row r="739">
      <c r="P739" s="147"/>
    </row>
    <row r="740">
      <c r="P740" s="147"/>
    </row>
    <row r="741">
      <c r="P741" s="147"/>
    </row>
    <row r="742">
      <c r="P742" s="147"/>
    </row>
    <row r="743">
      <c r="P743" s="147"/>
    </row>
    <row r="744">
      <c r="P744" s="147"/>
    </row>
    <row r="745">
      <c r="P745" s="147"/>
    </row>
    <row r="746">
      <c r="P746" s="147"/>
    </row>
    <row r="747">
      <c r="P747" s="147"/>
    </row>
    <row r="748">
      <c r="P748" s="147"/>
    </row>
    <row r="749">
      <c r="P749" s="147"/>
    </row>
    <row r="750">
      <c r="P750" s="147"/>
    </row>
    <row r="751">
      <c r="P751" s="147"/>
    </row>
    <row r="752">
      <c r="P752" s="147"/>
    </row>
    <row r="753">
      <c r="P753" s="147"/>
    </row>
    <row r="754">
      <c r="P754" s="147"/>
    </row>
    <row r="755">
      <c r="P755" s="147"/>
    </row>
    <row r="756">
      <c r="P756" s="147"/>
    </row>
    <row r="757">
      <c r="P757" s="147"/>
    </row>
    <row r="758">
      <c r="P758" s="147"/>
    </row>
    <row r="759">
      <c r="P759" s="147"/>
    </row>
    <row r="760">
      <c r="P760" s="147"/>
    </row>
    <row r="761">
      <c r="P761" s="147"/>
    </row>
    <row r="762">
      <c r="P762" s="147"/>
    </row>
    <row r="763">
      <c r="P763" s="147"/>
    </row>
    <row r="764">
      <c r="P764" s="147"/>
    </row>
    <row r="765">
      <c r="P765" s="147"/>
    </row>
    <row r="766">
      <c r="P766" s="147"/>
    </row>
    <row r="767">
      <c r="P767" s="147"/>
    </row>
    <row r="768">
      <c r="P768" s="147"/>
    </row>
    <row r="769">
      <c r="P769" s="147"/>
    </row>
    <row r="770">
      <c r="P770" s="147"/>
    </row>
    <row r="771">
      <c r="P771" s="147"/>
    </row>
    <row r="772">
      <c r="P772" s="147"/>
    </row>
    <row r="773">
      <c r="P773" s="147"/>
    </row>
    <row r="774">
      <c r="P774" s="147"/>
    </row>
    <row r="775">
      <c r="P775" s="147"/>
    </row>
    <row r="776">
      <c r="P776" s="147"/>
    </row>
    <row r="777">
      <c r="P777" s="147"/>
    </row>
    <row r="778">
      <c r="P778" s="147"/>
    </row>
    <row r="779">
      <c r="P779" s="147"/>
    </row>
    <row r="780">
      <c r="P780" s="147"/>
    </row>
    <row r="781">
      <c r="P781" s="147"/>
    </row>
    <row r="782">
      <c r="P782" s="147"/>
    </row>
    <row r="783">
      <c r="P783" s="147"/>
    </row>
    <row r="784">
      <c r="P784" s="147"/>
    </row>
    <row r="785">
      <c r="P785" s="147"/>
    </row>
    <row r="786">
      <c r="P786" s="147"/>
    </row>
    <row r="787">
      <c r="P787" s="147"/>
    </row>
    <row r="788">
      <c r="P788" s="147"/>
    </row>
    <row r="789">
      <c r="P789" s="147"/>
    </row>
    <row r="790">
      <c r="P790" s="147"/>
    </row>
    <row r="791">
      <c r="P791" s="147"/>
    </row>
    <row r="792">
      <c r="P792" s="147"/>
    </row>
    <row r="793">
      <c r="P793" s="147"/>
    </row>
    <row r="794">
      <c r="P794" s="147"/>
    </row>
    <row r="795">
      <c r="P795" s="147"/>
    </row>
    <row r="796">
      <c r="P796" s="147"/>
    </row>
    <row r="797">
      <c r="P797" s="147"/>
    </row>
    <row r="798">
      <c r="P798" s="147"/>
    </row>
    <row r="799">
      <c r="P799" s="147"/>
    </row>
    <row r="800">
      <c r="P800" s="147"/>
    </row>
    <row r="801">
      <c r="P801" s="147"/>
    </row>
    <row r="802">
      <c r="P802" s="147"/>
    </row>
    <row r="803">
      <c r="P803" s="147"/>
    </row>
    <row r="804">
      <c r="P804" s="147"/>
    </row>
    <row r="805">
      <c r="P805" s="147"/>
    </row>
    <row r="806">
      <c r="P806" s="147"/>
    </row>
    <row r="807">
      <c r="P807" s="147"/>
    </row>
    <row r="808">
      <c r="P808" s="147"/>
    </row>
    <row r="809">
      <c r="P809" s="147"/>
    </row>
    <row r="810">
      <c r="P810" s="147"/>
    </row>
    <row r="811">
      <c r="P811" s="147"/>
    </row>
    <row r="812">
      <c r="P812" s="147"/>
    </row>
    <row r="813">
      <c r="P813" s="147"/>
    </row>
    <row r="814">
      <c r="P814" s="147"/>
    </row>
    <row r="815">
      <c r="P815" s="147"/>
    </row>
    <row r="816">
      <c r="P816" s="147"/>
    </row>
    <row r="817">
      <c r="P817" s="147"/>
    </row>
    <row r="818">
      <c r="P818" s="147"/>
    </row>
    <row r="819">
      <c r="P819" s="147"/>
    </row>
    <row r="820">
      <c r="P820" s="147"/>
    </row>
    <row r="821">
      <c r="P821" s="147"/>
    </row>
    <row r="822">
      <c r="P822" s="147"/>
    </row>
    <row r="823">
      <c r="P823" s="147"/>
    </row>
    <row r="824">
      <c r="P824" s="147"/>
    </row>
    <row r="825">
      <c r="P825" s="147"/>
    </row>
    <row r="826">
      <c r="P826" s="147"/>
    </row>
    <row r="827">
      <c r="P827" s="147"/>
    </row>
    <row r="828">
      <c r="P828" s="147"/>
    </row>
    <row r="829">
      <c r="P829" s="147"/>
    </row>
    <row r="830">
      <c r="P830" s="147"/>
    </row>
    <row r="831">
      <c r="P831" s="147"/>
    </row>
    <row r="832">
      <c r="P832" s="147"/>
    </row>
    <row r="833">
      <c r="P833" s="147"/>
    </row>
    <row r="834">
      <c r="P834" s="147"/>
    </row>
    <row r="835">
      <c r="P835" s="147"/>
    </row>
    <row r="836">
      <c r="P836" s="147"/>
    </row>
    <row r="837">
      <c r="P837" s="147"/>
    </row>
    <row r="838">
      <c r="P838" s="147"/>
    </row>
    <row r="839">
      <c r="P839" s="147"/>
    </row>
    <row r="840">
      <c r="P840" s="147"/>
    </row>
    <row r="841">
      <c r="P841" s="147"/>
    </row>
    <row r="842">
      <c r="P842" s="147"/>
    </row>
    <row r="843">
      <c r="P843" s="147"/>
    </row>
    <row r="844">
      <c r="P844" s="147"/>
    </row>
    <row r="845">
      <c r="P845" s="147"/>
    </row>
    <row r="846">
      <c r="P846" s="147"/>
    </row>
    <row r="847">
      <c r="P847" s="147"/>
    </row>
    <row r="848">
      <c r="P848" s="147"/>
    </row>
    <row r="849">
      <c r="P849" s="147"/>
    </row>
    <row r="850">
      <c r="P850" s="147"/>
    </row>
    <row r="851">
      <c r="P851" s="147"/>
    </row>
    <row r="852">
      <c r="P852" s="147"/>
    </row>
    <row r="853">
      <c r="P853" s="147"/>
    </row>
    <row r="854">
      <c r="P854" s="147"/>
    </row>
    <row r="855">
      <c r="P855" s="147"/>
    </row>
    <row r="856">
      <c r="P856" s="147"/>
    </row>
    <row r="857">
      <c r="P857" s="147"/>
    </row>
    <row r="858">
      <c r="P858" s="147"/>
    </row>
    <row r="859">
      <c r="P859" s="147"/>
    </row>
    <row r="860">
      <c r="P860" s="147"/>
    </row>
    <row r="861">
      <c r="P861" s="147"/>
    </row>
    <row r="862">
      <c r="P862" s="147"/>
    </row>
    <row r="863">
      <c r="P863" s="147"/>
    </row>
    <row r="864">
      <c r="P864" s="147"/>
    </row>
    <row r="865">
      <c r="P865" s="147"/>
    </row>
    <row r="866">
      <c r="P866" s="147"/>
    </row>
    <row r="867">
      <c r="P867" s="147"/>
    </row>
    <row r="868">
      <c r="P868" s="147"/>
    </row>
    <row r="869">
      <c r="P869" s="147"/>
    </row>
    <row r="870">
      <c r="P870" s="147"/>
    </row>
    <row r="871">
      <c r="P871" s="147"/>
    </row>
    <row r="872">
      <c r="P872" s="147"/>
    </row>
    <row r="873">
      <c r="P873" s="147"/>
    </row>
    <row r="874">
      <c r="P874" s="147"/>
    </row>
    <row r="875">
      <c r="P875" s="147"/>
    </row>
    <row r="876">
      <c r="P876" s="147"/>
    </row>
    <row r="877">
      <c r="P877" s="147"/>
    </row>
    <row r="878">
      <c r="P878" s="147"/>
    </row>
    <row r="879">
      <c r="P879" s="147"/>
    </row>
    <row r="880">
      <c r="P880" s="147"/>
    </row>
    <row r="881">
      <c r="P881" s="147"/>
    </row>
    <row r="882">
      <c r="P882" s="147"/>
    </row>
    <row r="883">
      <c r="P883" s="147"/>
    </row>
    <row r="884">
      <c r="P884" s="147"/>
    </row>
    <row r="885">
      <c r="P885" s="147"/>
    </row>
    <row r="886">
      <c r="P886" s="147"/>
    </row>
    <row r="887">
      <c r="P887" s="147"/>
    </row>
    <row r="888">
      <c r="P888" s="147"/>
    </row>
    <row r="889">
      <c r="P889" s="147"/>
    </row>
    <row r="890">
      <c r="P890" s="147"/>
    </row>
    <row r="891">
      <c r="P891" s="147"/>
    </row>
    <row r="892">
      <c r="P892" s="147"/>
    </row>
    <row r="893">
      <c r="P893" s="147"/>
    </row>
    <row r="894">
      <c r="P894" s="147"/>
    </row>
    <row r="895">
      <c r="P895" s="147"/>
    </row>
    <row r="896">
      <c r="P896" s="147"/>
    </row>
    <row r="897">
      <c r="P897" s="147"/>
    </row>
    <row r="898">
      <c r="P898" s="147"/>
    </row>
    <row r="899">
      <c r="P899" s="147"/>
    </row>
    <row r="900">
      <c r="P900" s="147"/>
    </row>
    <row r="901">
      <c r="P901" s="147"/>
    </row>
    <row r="902">
      <c r="P902" s="147"/>
    </row>
    <row r="903">
      <c r="P903" s="147"/>
    </row>
    <row r="904">
      <c r="P904" s="147"/>
    </row>
    <row r="905">
      <c r="P905" s="147"/>
    </row>
    <row r="906">
      <c r="P906" s="147"/>
    </row>
    <row r="907">
      <c r="P907" s="147"/>
    </row>
    <row r="908">
      <c r="P908" s="147"/>
    </row>
    <row r="909">
      <c r="P909" s="147"/>
    </row>
    <row r="910">
      <c r="P910" s="147"/>
    </row>
    <row r="911">
      <c r="P911" s="147"/>
    </row>
    <row r="912">
      <c r="P912" s="147"/>
    </row>
    <row r="913">
      <c r="P913" s="147"/>
    </row>
    <row r="914">
      <c r="P914" s="147"/>
    </row>
    <row r="915">
      <c r="P915" s="147"/>
    </row>
    <row r="916">
      <c r="P916" s="147"/>
    </row>
    <row r="917">
      <c r="P917" s="147"/>
    </row>
    <row r="918">
      <c r="P918" s="147"/>
    </row>
    <row r="919">
      <c r="P919" s="147"/>
    </row>
    <row r="920">
      <c r="P920" s="147"/>
    </row>
    <row r="921">
      <c r="P921" s="147"/>
    </row>
    <row r="922">
      <c r="P922" s="147"/>
    </row>
    <row r="923">
      <c r="P923" s="147"/>
    </row>
    <row r="924">
      <c r="P924" s="147"/>
    </row>
    <row r="925">
      <c r="P925" s="147"/>
    </row>
    <row r="926">
      <c r="P926" s="147"/>
    </row>
    <row r="927">
      <c r="P927" s="147"/>
    </row>
    <row r="928">
      <c r="P928" s="147"/>
    </row>
    <row r="929">
      <c r="P929" s="147"/>
    </row>
    <row r="930">
      <c r="P930" s="147"/>
    </row>
    <row r="931">
      <c r="P931" s="147"/>
    </row>
    <row r="932">
      <c r="P932" s="147"/>
    </row>
    <row r="933">
      <c r="P933" s="147"/>
    </row>
    <row r="934">
      <c r="P934" s="147"/>
    </row>
    <row r="935">
      <c r="P935" s="147"/>
    </row>
    <row r="936">
      <c r="P936" s="147"/>
    </row>
    <row r="937">
      <c r="P937" s="147"/>
    </row>
    <row r="938">
      <c r="P938" s="147"/>
    </row>
    <row r="939">
      <c r="P939" s="147"/>
    </row>
    <row r="940">
      <c r="P940" s="147"/>
    </row>
    <row r="941">
      <c r="P941" s="147"/>
    </row>
    <row r="942">
      <c r="P942" s="147"/>
    </row>
    <row r="943">
      <c r="P943" s="147"/>
    </row>
    <row r="944">
      <c r="P944" s="147"/>
    </row>
    <row r="945">
      <c r="P945" s="147"/>
    </row>
    <row r="946">
      <c r="P946" s="147"/>
    </row>
    <row r="947">
      <c r="P947" s="147"/>
    </row>
    <row r="948">
      <c r="P948" s="147"/>
    </row>
    <row r="949">
      <c r="P949" s="147"/>
    </row>
    <row r="950">
      <c r="P950" s="147"/>
    </row>
    <row r="951">
      <c r="P951" s="147"/>
    </row>
    <row r="952">
      <c r="P952" s="147"/>
    </row>
    <row r="953">
      <c r="P953" s="147"/>
    </row>
    <row r="954">
      <c r="P954" s="147"/>
    </row>
    <row r="955">
      <c r="P955" s="147"/>
    </row>
    <row r="956">
      <c r="P956" s="147"/>
    </row>
    <row r="957">
      <c r="P957" s="147"/>
    </row>
    <row r="958">
      <c r="P958" s="147"/>
    </row>
    <row r="959">
      <c r="P959" s="147"/>
    </row>
    <row r="960">
      <c r="P960" s="147"/>
    </row>
    <row r="961">
      <c r="P961" s="147"/>
    </row>
    <row r="962">
      <c r="P962" s="147"/>
    </row>
    <row r="963">
      <c r="P963" s="147"/>
    </row>
    <row r="964">
      <c r="P964" s="147"/>
    </row>
    <row r="965">
      <c r="P965" s="147"/>
    </row>
    <row r="966">
      <c r="P966" s="147"/>
    </row>
    <row r="967">
      <c r="P967" s="147"/>
    </row>
    <row r="968">
      <c r="P968" s="147"/>
    </row>
    <row r="969">
      <c r="P969" s="147"/>
    </row>
    <row r="970">
      <c r="P970" s="147"/>
    </row>
    <row r="971">
      <c r="P971" s="147"/>
    </row>
    <row r="972">
      <c r="P972" s="147"/>
    </row>
    <row r="973">
      <c r="P973" s="147"/>
    </row>
    <row r="974">
      <c r="P974" s="147"/>
    </row>
    <row r="975">
      <c r="P975" s="147"/>
    </row>
    <row r="976">
      <c r="P976" s="147"/>
    </row>
    <row r="977">
      <c r="P977" s="147"/>
    </row>
    <row r="978">
      <c r="P978" s="147"/>
    </row>
    <row r="979">
      <c r="P979" s="147"/>
    </row>
    <row r="980">
      <c r="P980" s="147"/>
    </row>
    <row r="981">
      <c r="P981" s="147"/>
    </row>
    <row r="982">
      <c r="P982" s="147"/>
    </row>
    <row r="983">
      <c r="P983" s="147"/>
    </row>
    <row r="984">
      <c r="P984" s="147"/>
    </row>
    <row r="985">
      <c r="P985" s="147"/>
    </row>
    <row r="986">
      <c r="P986" s="147"/>
    </row>
    <row r="987">
      <c r="P987" s="147"/>
    </row>
    <row r="988">
      <c r="P988" s="147"/>
    </row>
    <row r="989">
      <c r="P989" s="147"/>
    </row>
    <row r="990">
      <c r="P990" s="147"/>
    </row>
    <row r="991">
      <c r="P991" s="147"/>
    </row>
    <row r="992">
      <c r="P992" s="147"/>
    </row>
    <row r="993">
      <c r="P993" s="147"/>
    </row>
    <row r="994">
      <c r="P994" s="147"/>
    </row>
    <row r="995">
      <c r="P995" s="147"/>
    </row>
    <row r="996">
      <c r="P996" s="147"/>
    </row>
    <row r="997">
      <c r="P997" s="147"/>
    </row>
    <row r="998">
      <c r="P998" s="147"/>
    </row>
    <row r="999">
      <c r="P999" s="147"/>
    </row>
    <row r="1000">
      <c r="P1000" s="147"/>
    </row>
    <row r="1001">
      <c r="P1001" s="147"/>
    </row>
    <row r="1002">
      <c r="P1002" s="147"/>
    </row>
    <row r="1003">
      <c r="P1003" s="147"/>
    </row>
    <row r="1004">
      <c r="P1004" s="147"/>
    </row>
    <row r="1005">
      <c r="P1005" s="147"/>
    </row>
    <row r="1006">
      <c r="P1006" s="147"/>
    </row>
    <row r="1007">
      <c r="P1007" s="147"/>
    </row>
    <row r="1008">
      <c r="P1008" s="147"/>
    </row>
    <row r="1009">
      <c r="P1009" s="147"/>
    </row>
    <row r="1010">
      <c r="P1010" s="147"/>
    </row>
    <row r="1011">
      <c r="P1011" s="147"/>
    </row>
    <row r="1012">
      <c r="P1012" s="147"/>
    </row>
    <row r="1013">
      <c r="P1013" s="147"/>
    </row>
    <row r="1014">
      <c r="P1014" s="147"/>
    </row>
    <row r="1015">
      <c r="P1015" s="147"/>
    </row>
    <row r="1016">
      <c r="P1016" s="147"/>
    </row>
    <row r="1017">
      <c r="P1017" s="147"/>
    </row>
    <row r="1018">
      <c r="P1018" s="147"/>
    </row>
    <row r="1019">
      <c r="P1019" s="147"/>
    </row>
    <row r="1020">
      <c r="P1020" s="147"/>
    </row>
    <row r="1021">
      <c r="P1021" s="147"/>
    </row>
    <row r="1022">
      <c r="P1022" s="147"/>
    </row>
    <row r="1023">
      <c r="P1023" s="147"/>
    </row>
    <row r="1024">
      <c r="P1024" s="147"/>
    </row>
    <row r="1025">
      <c r="P1025" s="147"/>
    </row>
    <row r="1026">
      <c r="P1026" s="147"/>
    </row>
    <row r="1027">
      <c r="P1027" s="147"/>
    </row>
    <row r="1028">
      <c r="P1028" s="147"/>
    </row>
    <row r="1029">
      <c r="P1029" s="147"/>
    </row>
    <row r="1030">
      <c r="P1030" s="147"/>
    </row>
    <row r="1031">
      <c r="P1031" s="147"/>
    </row>
    <row r="1032">
      <c r="P1032" s="147"/>
    </row>
    <row r="1033">
      <c r="P1033" s="147"/>
    </row>
    <row r="1034">
      <c r="P1034" s="147"/>
    </row>
    <row r="1035">
      <c r="P1035" s="147"/>
    </row>
    <row r="1036">
      <c r="P1036" s="147"/>
    </row>
    <row r="1037">
      <c r="P1037" s="147"/>
    </row>
    <row r="1038">
      <c r="P1038" s="147"/>
    </row>
    <row r="1039">
      <c r="P1039" s="147"/>
    </row>
    <row r="1040">
      <c r="P1040" s="147"/>
    </row>
    <row r="1041">
      <c r="P1041" s="147"/>
    </row>
    <row r="1042">
      <c r="P1042" s="147"/>
    </row>
    <row r="1043">
      <c r="P1043" s="147"/>
    </row>
    <row r="1044">
      <c r="P1044" s="147"/>
    </row>
    <row r="1045">
      <c r="P1045" s="147"/>
    </row>
    <row r="1046">
      <c r="P1046" s="147"/>
    </row>
    <row r="1047">
      <c r="P1047" s="147"/>
    </row>
    <row r="1048">
      <c r="P1048" s="147"/>
    </row>
    <row r="1049">
      <c r="P1049" s="147"/>
    </row>
    <row r="1050">
      <c r="P1050" s="147"/>
    </row>
    <row r="1051">
      <c r="P1051" s="147"/>
    </row>
    <row r="1052">
      <c r="P1052" s="147"/>
    </row>
    <row r="1053">
      <c r="P1053" s="147"/>
    </row>
    <row r="1054">
      <c r="P1054" s="147"/>
    </row>
    <row r="1055">
      <c r="P1055" s="147"/>
    </row>
    <row r="1056">
      <c r="P1056" s="147"/>
    </row>
    <row r="1057">
      <c r="P1057" s="147"/>
    </row>
    <row r="1058">
      <c r="P1058" s="147"/>
    </row>
    <row r="1059">
      <c r="P1059" s="147"/>
    </row>
    <row r="1060">
      <c r="P1060" s="147"/>
    </row>
    <row r="1061">
      <c r="P1061" s="147"/>
    </row>
    <row r="1062">
      <c r="P1062" s="147"/>
    </row>
    <row r="1063">
      <c r="P1063" s="147"/>
    </row>
    <row r="1064">
      <c r="P1064" s="147"/>
    </row>
    <row r="1065">
      <c r="P1065" s="147"/>
    </row>
    <row r="1066">
      <c r="P1066" s="147"/>
    </row>
    <row r="1067">
      <c r="P1067" s="147"/>
    </row>
    <row r="1068">
      <c r="P1068" s="147"/>
    </row>
    <row r="1069">
      <c r="P1069" s="147"/>
    </row>
    <row r="1070">
      <c r="P1070" s="147"/>
    </row>
    <row r="1071">
      <c r="P1071" s="147"/>
    </row>
    <row r="1072">
      <c r="P1072" s="147"/>
    </row>
    <row r="1073">
      <c r="P1073" s="147"/>
    </row>
    <row r="1074">
      <c r="P1074" s="147"/>
    </row>
    <row r="1075">
      <c r="P1075" s="147"/>
    </row>
    <row r="1076">
      <c r="P1076" s="147"/>
    </row>
    <row r="1077">
      <c r="P1077" s="147"/>
    </row>
    <row r="1078">
      <c r="P1078" s="147"/>
    </row>
    <row r="1079">
      <c r="P1079" s="147"/>
    </row>
    <row r="1080">
      <c r="P1080" s="147"/>
    </row>
    <row r="1081">
      <c r="P1081" s="147"/>
    </row>
    <row r="1082">
      <c r="P1082" s="147"/>
    </row>
    <row r="1083">
      <c r="P1083" s="147"/>
    </row>
    <row r="1084">
      <c r="P1084" s="147"/>
    </row>
    <row r="1085">
      <c r="P1085" s="147"/>
    </row>
    <row r="1086">
      <c r="P1086" s="147"/>
    </row>
    <row r="1087">
      <c r="P1087" s="147"/>
    </row>
    <row r="1088">
      <c r="P1088" s="147"/>
    </row>
    <row r="1089">
      <c r="P1089" s="147"/>
    </row>
    <row r="1090">
      <c r="P1090" s="147"/>
    </row>
    <row r="1091">
      <c r="P1091" s="147"/>
    </row>
    <row r="1092">
      <c r="P1092" s="147"/>
    </row>
    <row r="1093">
      <c r="P1093" s="147"/>
    </row>
    <row r="1094">
      <c r="P1094" s="147"/>
    </row>
    <row r="1095">
      <c r="P1095" s="147"/>
    </row>
    <row r="1096">
      <c r="P1096" s="147"/>
    </row>
    <row r="1097">
      <c r="P1097" s="147"/>
    </row>
    <row r="1098">
      <c r="P1098" s="147"/>
    </row>
    <row r="1099">
      <c r="P1099" s="147"/>
    </row>
    <row r="1100">
      <c r="P1100" s="147"/>
    </row>
    <row r="1101">
      <c r="P1101" s="147"/>
    </row>
    <row r="1102">
      <c r="P1102" s="147"/>
    </row>
    <row r="1103">
      <c r="P1103" s="147"/>
    </row>
    <row r="1104">
      <c r="P1104" s="147"/>
    </row>
    <row r="1105">
      <c r="P1105" s="147"/>
    </row>
    <row r="1106">
      <c r="P1106" s="147"/>
    </row>
    <row r="1107">
      <c r="P1107" s="147"/>
    </row>
    <row r="1108">
      <c r="P1108" s="147"/>
    </row>
    <row r="1109">
      <c r="P1109" s="147"/>
    </row>
    <row r="1110">
      <c r="P1110" s="147"/>
    </row>
    <row r="1111">
      <c r="P1111" s="147"/>
    </row>
    <row r="1112">
      <c r="P1112" s="147"/>
    </row>
    <row r="1113">
      <c r="P1113" s="147"/>
    </row>
    <row r="1114">
      <c r="P1114" s="147"/>
    </row>
    <row r="1115">
      <c r="P1115" s="147"/>
    </row>
    <row r="1116">
      <c r="P1116" s="147"/>
    </row>
    <row r="1117">
      <c r="P1117" s="147"/>
    </row>
    <row r="1118">
      <c r="P1118" s="147"/>
    </row>
    <row r="1119">
      <c r="P1119" s="147"/>
    </row>
    <row r="1120">
      <c r="P1120" s="147"/>
    </row>
    <row r="1121">
      <c r="P1121" s="147"/>
    </row>
    <row r="1122">
      <c r="P1122" s="147"/>
    </row>
    <row r="1123">
      <c r="P1123" s="147"/>
    </row>
    <row r="1124">
      <c r="P1124" s="147"/>
    </row>
    <row r="1125">
      <c r="P1125" s="147"/>
    </row>
    <row r="1126">
      <c r="P1126" s="147"/>
    </row>
    <row r="1127">
      <c r="P1127" s="147"/>
    </row>
    <row r="1128">
      <c r="P1128" s="147"/>
    </row>
    <row r="1129">
      <c r="P1129" s="147"/>
    </row>
    <row r="1130">
      <c r="P1130" s="147"/>
    </row>
    <row r="1131">
      <c r="P1131" s="147"/>
    </row>
    <row r="1132">
      <c r="P1132" s="147"/>
    </row>
    <row r="1133">
      <c r="P1133" s="147"/>
    </row>
    <row r="1134">
      <c r="P1134" s="147"/>
    </row>
    <row r="1135">
      <c r="P1135" s="147"/>
    </row>
    <row r="1136">
      <c r="P1136" s="147"/>
    </row>
    <row r="1137">
      <c r="P1137" s="147"/>
    </row>
    <row r="1138">
      <c r="P1138" s="147"/>
    </row>
    <row r="1139">
      <c r="P1139" s="147"/>
    </row>
    <row r="1140">
      <c r="P1140" s="147"/>
    </row>
    <row r="1141">
      <c r="P1141" s="147"/>
    </row>
    <row r="1142">
      <c r="P1142" s="147"/>
    </row>
    <row r="1143">
      <c r="P1143" s="147"/>
    </row>
    <row r="1144">
      <c r="P1144" s="147"/>
    </row>
    <row r="1145">
      <c r="P1145" s="147"/>
    </row>
    <row r="1146">
      <c r="P1146" s="147"/>
    </row>
    <row r="1147">
      <c r="P1147" s="147"/>
    </row>
    <row r="1148">
      <c r="P1148" s="147"/>
    </row>
    <row r="1149">
      <c r="P1149" s="147"/>
    </row>
    <row r="1150">
      <c r="P1150" s="147"/>
    </row>
    <row r="1151">
      <c r="P1151" s="147"/>
    </row>
    <row r="1152">
      <c r="P1152" s="147"/>
    </row>
    <row r="1153">
      <c r="P1153" s="147"/>
    </row>
    <row r="1154">
      <c r="P1154" s="147"/>
    </row>
    <row r="1155">
      <c r="P1155" s="147"/>
    </row>
    <row r="1156">
      <c r="P1156" s="147"/>
    </row>
    <row r="1157">
      <c r="P1157" s="147"/>
    </row>
    <row r="1158">
      <c r="P1158" s="147"/>
    </row>
    <row r="1159">
      <c r="P1159" s="147"/>
    </row>
    <row r="1160">
      <c r="P1160" s="147"/>
    </row>
    <row r="1161">
      <c r="P1161" s="147"/>
    </row>
    <row r="1162">
      <c r="P1162" s="147"/>
    </row>
    <row r="1163">
      <c r="P1163" s="147"/>
    </row>
    <row r="1164">
      <c r="P1164" s="147"/>
    </row>
    <row r="1165">
      <c r="P1165" s="147"/>
    </row>
    <row r="1166">
      <c r="P1166" s="147"/>
    </row>
    <row r="1167">
      <c r="P1167" s="147"/>
    </row>
    <row r="1168">
      <c r="P1168" s="147"/>
    </row>
    <row r="1169">
      <c r="P1169" s="147"/>
    </row>
    <row r="1170">
      <c r="P1170" s="147"/>
    </row>
    <row r="1171">
      <c r="P1171" s="147"/>
    </row>
    <row r="1172">
      <c r="P1172" s="147"/>
    </row>
    <row r="1173">
      <c r="P1173" s="147"/>
    </row>
    <row r="1174">
      <c r="P1174" s="147"/>
    </row>
    <row r="1175">
      <c r="P1175" s="147"/>
    </row>
    <row r="1176">
      <c r="P1176" s="147"/>
    </row>
    <row r="1177">
      <c r="P1177" s="147"/>
    </row>
    <row r="1178">
      <c r="P1178" s="147"/>
    </row>
    <row r="1179">
      <c r="P1179" s="147"/>
    </row>
    <row r="1180">
      <c r="P1180" s="147"/>
    </row>
    <row r="1181">
      <c r="P1181" s="147"/>
    </row>
    <row r="1182">
      <c r="P1182" s="147"/>
    </row>
    <row r="1183">
      <c r="P1183" s="147"/>
    </row>
    <row r="1184">
      <c r="P1184" s="147"/>
    </row>
    <row r="1185">
      <c r="P1185" s="147"/>
    </row>
    <row r="1186">
      <c r="P1186" s="147"/>
    </row>
    <row r="1187">
      <c r="P1187" s="147"/>
    </row>
    <row r="1188">
      <c r="P1188" s="147"/>
    </row>
    <row r="1189">
      <c r="P1189" s="147"/>
    </row>
    <row r="1190">
      <c r="P1190" s="147"/>
    </row>
    <row r="1191">
      <c r="P1191" s="147"/>
    </row>
    <row r="1192">
      <c r="P1192" s="147"/>
    </row>
    <row r="1193">
      <c r="P1193" s="147"/>
    </row>
    <row r="1194">
      <c r="P1194" s="147"/>
    </row>
    <row r="1195">
      <c r="P1195" s="147"/>
    </row>
    <row r="1196">
      <c r="P1196" s="147"/>
    </row>
    <row r="1197">
      <c r="P1197" s="147"/>
    </row>
    <row r="1198">
      <c r="P1198" s="147"/>
    </row>
    <row r="1199">
      <c r="P1199" s="147"/>
    </row>
    <row r="1200">
      <c r="P1200" s="147"/>
    </row>
    <row r="1201">
      <c r="P1201" s="147"/>
    </row>
    <row r="1202">
      <c r="P1202" s="147"/>
    </row>
    <row r="1203">
      <c r="P1203" s="147"/>
    </row>
    <row r="1204">
      <c r="P1204" s="147"/>
    </row>
    <row r="1205">
      <c r="P1205" s="147"/>
    </row>
    <row r="1206">
      <c r="P1206" s="147"/>
    </row>
    <row r="1207">
      <c r="P1207" s="147"/>
    </row>
    <row r="1208">
      <c r="P1208" s="147"/>
    </row>
    <row r="1209">
      <c r="P1209" s="147"/>
    </row>
    <row r="1210">
      <c r="P1210" s="147"/>
    </row>
    <row r="1211">
      <c r="P1211" s="147"/>
    </row>
    <row r="1212">
      <c r="P1212" s="147"/>
    </row>
    <row r="1213">
      <c r="P1213" s="147"/>
    </row>
    <row r="1214">
      <c r="P1214" s="147"/>
    </row>
    <row r="1215">
      <c r="P1215" s="147"/>
    </row>
    <row r="1216">
      <c r="P1216" s="147"/>
    </row>
    <row r="1217">
      <c r="P1217" s="147"/>
    </row>
    <row r="1218">
      <c r="P1218" s="147"/>
    </row>
    <row r="1219">
      <c r="P1219" s="147"/>
    </row>
    <row r="1220">
      <c r="P1220" s="147"/>
    </row>
    <row r="1221">
      <c r="P1221" s="147"/>
    </row>
    <row r="1222">
      <c r="P1222" s="147"/>
    </row>
    <row r="1223">
      <c r="P1223" s="147"/>
    </row>
    <row r="1224">
      <c r="P1224" s="147"/>
    </row>
    <row r="1225">
      <c r="P1225" s="147"/>
    </row>
    <row r="1226">
      <c r="P1226" s="147"/>
    </row>
    <row r="1227">
      <c r="P1227" s="147"/>
    </row>
    <row r="1228">
      <c r="P1228" s="147"/>
    </row>
    <row r="1229">
      <c r="P1229" s="147"/>
    </row>
    <row r="1230">
      <c r="P1230" s="147"/>
    </row>
    <row r="1231">
      <c r="P1231" s="147"/>
    </row>
    <row r="1232">
      <c r="P1232" s="147"/>
    </row>
    <row r="1233">
      <c r="P1233" s="147"/>
    </row>
    <row r="1234">
      <c r="P1234" s="147"/>
    </row>
    <row r="1235">
      <c r="P1235" s="147"/>
    </row>
    <row r="1236">
      <c r="P1236" s="147"/>
    </row>
    <row r="1237">
      <c r="P1237" s="147"/>
    </row>
    <row r="1238">
      <c r="P1238" s="147"/>
    </row>
    <row r="1239">
      <c r="P1239" s="147"/>
    </row>
    <row r="1240">
      <c r="P1240" s="147"/>
    </row>
    <row r="1241">
      <c r="P1241" s="147"/>
    </row>
    <row r="1242">
      <c r="P1242" s="147"/>
    </row>
    <row r="1243">
      <c r="P1243" s="147"/>
    </row>
    <row r="1244">
      <c r="P1244" s="147"/>
    </row>
    <row r="1245">
      <c r="P1245" s="147"/>
    </row>
    <row r="1246">
      <c r="P1246" s="147"/>
    </row>
    <row r="1247">
      <c r="P1247" s="147"/>
    </row>
    <row r="1248">
      <c r="P1248" s="147"/>
    </row>
    <row r="1249">
      <c r="P1249" s="147"/>
    </row>
    <row r="1250">
      <c r="P1250" s="147"/>
    </row>
    <row r="1251">
      <c r="P1251" s="147"/>
    </row>
    <row r="1252">
      <c r="P1252" s="147"/>
    </row>
    <row r="1253">
      <c r="P1253" s="147"/>
    </row>
    <row r="1254">
      <c r="P1254" s="147"/>
    </row>
    <row r="1255">
      <c r="P1255" s="147"/>
    </row>
    <row r="1256">
      <c r="P1256" s="147"/>
    </row>
    <row r="1257">
      <c r="P1257" s="147"/>
    </row>
    <row r="1258">
      <c r="P1258" s="147"/>
    </row>
    <row r="1259">
      <c r="P1259" s="147"/>
    </row>
    <row r="1260">
      <c r="P1260" s="147"/>
    </row>
    <row r="1261">
      <c r="P1261" s="147"/>
    </row>
    <row r="1262">
      <c r="P1262" s="147"/>
    </row>
    <row r="1263">
      <c r="P1263" s="147"/>
    </row>
    <row r="1264">
      <c r="P1264" s="147"/>
    </row>
    <row r="1265">
      <c r="P1265" s="147"/>
    </row>
    <row r="1266">
      <c r="P1266" s="147"/>
    </row>
    <row r="1267">
      <c r="P1267" s="147"/>
    </row>
    <row r="1268">
      <c r="P1268" s="147"/>
    </row>
    <row r="1269">
      <c r="P1269" s="147"/>
    </row>
    <row r="1270">
      <c r="P1270" s="147"/>
    </row>
    <row r="1271">
      <c r="P1271" s="147"/>
    </row>
    <row r="1272">
      <c r="P1272" s="147"/>
    </row>
    <row r="1273">
      <c r="P1273" s="147"/>
    </row>
    <row r="1274">
      <c r="P1274" s="147"/>
    </row>
    <row r="1275">
      <c r="P1275" s="147"/>
    </row>
    <row r="1276">
      <c r="P1276" s="147"/>
    </row>
    <row r="1277">
      <c r="P1277" s="147"/>
    </row>
    <row r="1278">
      <c r="P1278" s="147"/>
    </row>
    <row r="1279">
      <c r="P1279" s="147"/>
    </row>
    <row r="1280">
      <c r="P1280" s="147"/>
    </row>
    <row r="1281">
      <c r="P1281" s="147"/>
    </row>
    <row r="1282">
      <c r="P1282" s="147"/>
    </row>
    <row r="1283">
      <c r="P1283" s="147"/>
    </row>
    <row r="1284">
      <c r="P1284" s="147"/>
    </row>
    <row r="1285">
      <c r="P1285" s="147"/>
    </row>
    <row r="1286">
      <c r="P1286" s="147"/>
    </row>
    <row r="1287">
      <c r="P1287" s="147"/>
    </row>
    <row r="1288">
      <c r="P1288" s="147"/>
    </row>
    <row r="1289">
      <c r="P1289" s="147"/>
    </row>
    <row r="1290">
      <c r="P1290" s="147"/>
    </row>
    <row r="1291">
      <c r="P1291" s="147"/>
    </row>
    <row r="1292">
      <c r="P1292" s="147"/>
    </row>
    <row r="1293">
      <c r="P1293" s="147"/>
    </row>
    <row r="1294">
      <c r="P1294" s="147"/>
    </row>
    <row r="1295">
      <c r="P1295" s="147"/>
    </row>
    <row r="1296">
      <c r="P1296" s="147"/>
    </row>
    <row r="1297">
      <c r="P1297" s="147"/>
    </row>
    <row r="1298">
      <c r="P1298" s="147"/>
    </row>
    <row r="1299">
      <c r="P1299" s="147"/>
    </row>
    <row r="1300">
      <c r="P1300" s="147"/>
    </row>
    <row r="1301">
      <c r="P1301" s="147"/>
    </row>
    <row r="1302">
      <c r="P1302" s="147"/>
    </row>
    <row r="1303">
      <c r="P1303" s="147"/>
    </row>
    <row r="1304">
      <c r="P1304" s="147"/>
    </row>
    <row r="1305">
      <c r="P1305" s="147"/>
    </row>
    <row r="1306">
      <c r="P1306" s="147"/>
    </row>
    <row r="1307">
      <c r="P1307" s="147"/>
    </row>
    <row r="1308">
      <c r="P1308" s="147"/>
    </row>
    <row r="1309">
      <c r="P1309" s="147"/>
    </row>
    <row r="1310">
      <c r="P1310" s="147"/>
    </row>
    <row r="1311">
      <c r="P1311" s="147"/>
    </row>
    <row r="1312">
      <c r="P1312" s="147"/>
    </row>
    <row r="1313">
      <c r="P1313" s="147"/>
    </row>
    <row r="1314">
      <c r="P1314" s="147"/>
    </row>
    <row r="1315">
      <c r="P1315" s="147"/>
    </row>
    <row r="1316">
      <c r="P1316" s="147"/>
    </row>
    <row r="1317">
      <c r="P1317" s="147"/>
    </row>
    <row r="1318">
      <c r="P1318" s="147"/>
    </row>
    <row r="1319">
      <c r="P1319" s="147"/>
    </row>
    <row r="1320">
      <c r="P1320" s="147"/>
    </row>
    <row r="1321">
      <c r="P1321" s="147"/>
    </row>
    <row r="1322">
      <c r="P1322" s="147"/>
    </row>
    <row r="1323">
      <c r="P1323" s="147"/>
    </row>
    <row r="1324">
      <c r="P1324" s="147"/>
    </row>
    <row r="1325">
      <c r="P1325" s="147"/>
    </row>
    <row r="1326">
      <c r="P1326" s="147"/>
    </row>
    <row r="1327">
      <c r="P1327" s="147"/>
    </row>
    <row r="1328">
      <c r="P1328" s="147"/>
    </row>
    <row r="1329">
      <c r="P1329" s="147"/>
    </row>
    <row r="1330">
      <c r="P1330" s="147"/>
    </row>
    <row r="1331">
      <c r="P1331" s="147"/>
    </row>
    <row r="1332">
      <c r="P1332" s="147"/>
    </row>
    <row r="1333">
      <c r="P1333" s="147"/>
    </row>
    <row r="1334">
      <c r="P1334" s="147"/>
    </row>
    <row r="1335">
      <c r="P1335" s="147"/>
    </row>
    <row r="1336">
      <c r="P1336" s="147"/>
    </row>
    <row r="1337">
      <c r="P1337" s="147"/>
    </row>
    <row r="1338">
      <c r="P1338" s="147"/>
    </row>
  </sheetData>
  <mergeCells count="232">
    <mergeCell ref="G387:G392"/>
    <mergeCell ref="G393:G397"/>
    <mergeCell ref="F338:F347"/>
    <mergeCell ref="F348:F350"/>
    <mergeCell ref="F351:F352"/>
    <mergeCell ref="F358:F403"/>
    <mergeCell ref="G359:G363"/>
    <mergeCell ref="G368:G372"/>
    <mergeCell ref="G381:G385"/>
    <mergeCell ref="E545:E563"/>
    <mergeCell ref="E564:E582"/>
    <mergeCell ref="F564:G567"/>
    <mergeCell ref="F568:G571"/>
    <mergeCell ref="F572:G575"/>
    <mergeCell ref="F576:F577"/>
    <mergeCell ref="F578:F580"/>
    <mergeCell ref="F581:F582"/>
    <mergeCell ref="E488:E544"/>
    <mergeCell ref="F545:G548"/>
    <mergeCell ref="F549:G552"/>
    <mergeCell ref="F553:G556"/>
    <mergeCell ref="F557:F558"/>
    <mergeCell ref="F559:F561"/>
    <mergeCell ref="F562:F563"/>
    <mergeCell ref="G226:G230"/>
    <mergeCell ref="F235:G238"/>
    <mergeCell ref="F239:G242"/>
    <mergeCell ref="F243:G246"/>
    <mergeCell ref="F252:F253"/>
    <mergeCell ref="F254:G257"/>
    <mergeCell ref="F258:G261"/>
    <mergeCell ref="F262:G265"/>
    <mergeCell ref="F273:G276"/>
    <mergeCell ref="F277:G280"/>
    <mergeCell ref="F281:G284"/>
    <mergeCell ref="E140:E166"/>
    <mergeCell ref="E167:E185"/>
    <mergeCell ref="E186:E204"/>
    <mergeCell ref="E205:E234"/>
    <mergeCell ref="F205:F234"/>
    <mergeCell ref="G220:G225"/>
    <mergeCell ref="E235:E253"/>
    <mergeCell ref="F247:F248"/>
    <mergeCell ref="F249:F251"/>
    <mergeCell ref="E254:E272"/>
    <mergeCell ref="F266:F267"/>
    <mergeCell ref="F268:F270"/>
    <mergeCell ref="F271:F272"/>
    <mergeCell ref="F290:F291"/>
    <mergeCell ref="F404:G407"/>
    <mergeCell ref="F408:G411"/>
    <mergeCell ref="F412:G415"/>
    <mergeCell ref="F416:F441"/>
    <mergeCell ref="G421:G423"/>
    <mergeCell ref="G433:G435"/>
    <mergeCell ref="F442:F449"/>
    <mergeCell ref="E273:E291"/>
    <mergeCell ref="E292:E310"/>
    <mergeCell ref="E311:E325"/>
    <mergeCell ref="E326:E352"/>
    <mergeCell ref="E358:E403"/>
    <mergeCell ref="E404:E451"/>
    <mergeCell ref="E452:E487"/>
    <mergeCell ref="F144:G147"/>
    <mergeCell ref="F148:G151"/>
    <mergeCell ref="G154:G157"/>
    <mergeCell ref="F167:G170"/>
    <mergeCell ref="F171:G174"/>
    <mergeCell ref="O175:O178"/>
    <mergeCell ref="Q175:Q178"/>
    <mergeCell ref="F175:G178"/>
    <mergeCell ref="F179:F180"/>
    <mergeCell ref="F181:F183"/>
    <mergeCell ref="F184:F185"/>
    <mergeCell ref="F186:G189"/>
    <mergeCell ref="Q186:Q189"/>
    <mergeCell ref="F190:G193"/>
    <mergeCell ref="Q190:Q193"/>
    <mergeCell ref="F78:G81"/>
    <mergeCell ref="F82:G85"/>
    <mergeCell ref="Q82:Q85"/>
    <mergeCell ref="Q86:Q89"/>
    <mergeCell ref="Q90:Q93"/>
    <mergeCell ref="O94:O98"/>
    <mergeCell ref="Q94:Q98"/>
    <mergeCell ref="E78:E81"/>
    <mergeCell ref="F86:G89"/>
    <mergeCell ref="A71:A72"/>
    <mergeCell ref="E71:E72"/>
    <mergeCell ref="I77:N77"/>
    <mergeCell ref="O78:O81"/>
    <mergeCell ref="O82:O85"/>
    <mergeCell ref="O86:O89"/>
    <mergeCell ref="O90:O93"/>
    <mergeCell ref="F77:H77"/>
    <mergeCell ref="F90:G93"/>
    <mergeCell ref="G94:G98"/>
    <mergeCell ref="G109:G114"/>
    <mergeCell ref="G115:G119"/>
    <mergeCell ref="G124:G127"/>
    <mergeCell ref="F140:G143"/>
    <mergeCell ref="E82:E139"/>
    <mergeCell ref="F94:F134"/>
    <mergeCell ref="F135:F137"/>
    <mergeCell ref="F138:F139"/>
    <mergeCell ref="F152:F161"/>
    <mergeCell ref="F162:F164"/>
    <mergeCell ref="F165:F166"/>
    <mergeCell ref="F203:F204"/>
    <mergeCell ref="G205:G210"/>
    <mergeCell ref="O205:O210"/>
    <mergeCell ref="Q205:Q210"/>
    <mergeCell ref="O186:O189"/>
    <mergeCell ref="O190:O193"/>
    <mergeCell ref="F194:G197"/>
    <mergeCell ref="O194:O197"/>
    <mergeCell ref="Q194:Q197"/>
    <mergeCell ref="F198:F199"/>
    <mergeCell ref="F200:F202"/>
    <mergeCell ref="F285:F286"/>
    <mergeCell ref="F287:F289"/>
    <mergeCell ref="F292:G295"/>
    <mergeCell ref="F296:G299"/>
    <mergeCell ref="F300:G303"/>
    <mergeCell ref="F304:F305"/>
    <mergeCell ref="F306:F308"/>
    <mergeCell ref="F357:H357"/>
    <mergeCell ref="I357:N357"/>
    <mergeCell ref="F309:F310"/>
    <mergeCell ref="F312:G316"/>
    <mergeCell ref="F318:F321"/>
    <mergeCell ref="F326:G329"/>
    <mergeCell ref="F330:G333"/>
    <mergeCell ref="F334:G337"/>
    <mergeCell ref="G340:G343"/>
    <mergeCell ref="O292:O295"/>
    <mergeCell ref="O296:O299"/>
    <mergeCell ref="O300:O303"/>
    <mergeCell ref="O312:O315"/>
    <mergeCell ref="O317:O320"/>
    <mergeCell ref="O326:O329"/>
    <mergeCell ref="O330:O333"/>
    <mergeCell ref="O334:O337"/>
    <mergeCell ref="O359:O363"/>
    <mergeCell ref="O368:O372"/>
    <mergeCell ref="O381:O385"/>
    <mergeCell ref="O404:O407"/>
    <mergeCell ref="O408:O411"/>
    <mergeCell ref="O412:O415"/>
    <mergeCell ref="O568:O571"/>
    <mergeCell ref="O572:O575"/>
    <mergeCell ref="O488:O491"/>
    <mergeCell ref="O508:O511"/>
    <mergeCell ref="O520:O523"/>
    <mergeCell ref="O545:O548"/>
    <mergeCell ref="O549:O552"/>
    <mergeCell ref="O553:O556"/>
    <mergeCell ref="O564:O567"/>
    <mergeCell ref="O140:O143"/>
    <mergeCell ref="Q140:Q143"/>
    <mergeCell ref="O144:O147"/>
    <mergeCell ref="Q144:Q147"/>
    <mergeCell ref="O148:O151"/>
    <mergeCell ref="Q148:Q151"/>
    <mergeCell ref="Q167:Q170"/>
    <mergeCell ref="Q171:Q174"/>
    <mergeCell ref="O167:O170"/>
    <mergeCell ref="O171:O174"/>
    <mergeCell ref="O235:O238"/>
    <mergeCell ref="Q235:Q238"/>
    <mergeCell ref="O239:O242"/>
    <mergeCell ref="Q239:Q242"/>
    <mergeCell ref="Q243:Q246"/>
    <mergeCell ref="O243:O246"/>
    <mergeCell ref="O254:O257"/>
    <mergeCell ref="Q254:Q257"/>
    <mergeCell ref="O258:O261"/>
    <mergeCell ref="Q258:Q261"/>
    <mergeCell ref="O262:O265"/>
    <mergeCell ref="Q262:Q265"/>
    <mergeCell ref="O273:O276"/>
    <mergeCell ref="Q273:Q276"/>
    <mergeCell ref="O277:O280"/>
    <mergeCell ref="Q277:Q280"/>
    <mergeCell ref="O281:O284"/>
    <mergeCell ref="Q281:Q284"/>
    <mergeCell ref="Q292:Q295"/>
    <mergeCell ref="Q296:Q299"/>
    <mergeCell ref="Q300:Q303"/>
    <mergeCell ref="Q312:Q315"/>
    <mergeCell ref="Q317:Q320"/>
    <mergeCell ref="Q321:Q322"/>
    <mergeCell ref="Q326:Q329"/>
    <mergeCell ref="Q330:Q333"/>
    <mergeCell ref="O452:O455"/>
    <mergeCell ref="O456:O459"/>
    <mergeCell ref="O460:O463"/>
    <mergeCell ref="Q456:Q459"/>
    <mergeCell ref="Q460:Q463"/>
    <mergeCell ref="Q545:Q548"/>
    <mergeCell ref="Q549:Q552"/>
    <mergeCell ref="Q553:Q556"/>
    <mergeCell ref="Q564:Q567"/>
    <mergeCell ref="Q568:Q571"/>
    <mergeCell ref="Q572:Q575"/>
    <mergeCell ref="Q334:Q337"/>
    <mergeCell ref="Q359:Q363"/>
    <mergeCell ref="Q368:Q371"/>
    <mergeCell ref="Q404:Q407"/>
    <mergeCell ref="Q408:Q411"/>
    <mergeCell ref="Q412:Q415"/>
    <mergeCell ref="Q452:Q455"/>
    <mergeCell ref="F486:F487"/>
    <mergeCell ref="G488:G492"/>
    <mergeCell ref="G493:G501"/>
    <mergeCell ref="G502:G505"/>
    <mergeCell ref="F450:F451"/>
    <mergeCell ref="F452:G455"/>
    <mergeCell ref="F456:G459"/>
    <mergeCell ref="F460:G463"/>
    <mergeCell ref="F464:F476"/>
    <mergeCell ref="F477:F485"/>
    <mergeCell ref="F488:F506"/>
    <mergeCell ref="F540:F542"/>
    <mergeCell ref="F543:F544"/>
    <mergeCell ref="F507:F518"/>
    <mergeCell ref="G508:G512"/>
    <mergeCell ref="F519:F535"/>
    <mergeCell ref="G520:G524"/>
    <mergeCell ref="G525:G529"/>
    <mergeCell ref="G530:G534"/>
    <mergeCell ref="F536:F539"/>
  </mergeCells>
  <conditionalFormatting sqref="G211:Q217">
    <cfRule type="expression" dxfId="19" priority="1">
      <formula>NE($H$233,$G$211)</formula>
    </cfRule>
  </conditionalFormatting>
  <conditionalFormatting sqref="G219:Q231">
    <cfRule type="expression" dxfId="19" priority="2">
      <formula>NE($H$233,$G$219)</formula>
    </cfRule>
  </conditionalFormatting>
  <conditionalFormatting sqref="G421:Q423">
    <cfRule type="expression" dxfId="20" priority="3">
      <formula>NE($H$438,$G$421)</formula>
    </cfRule>
  </conditionalFormatting>
  <conditionalFormatting sqref="G424:Q424">
    <cfRule type="expression" dxfId="20" priority="4">
      <formula>NE($H$438,$G$424)</formula>
    </cfRule>
  </conditionalFormatting>
  <conditionalFormatting sqref="G433:Q435 G517:H517">
    <cfRule type="expression" dxfId="20" priority="5">
      <formula>NE($H$438,$G$433)</formula>
    </cfRule>
  </conditionalFormatting>
  <conditionalFormatting sqref="G436:Q436">
    <cfRule type="expression" dxfId="20" priority="6">
      <formula>NE($H$438,$G$436)</formula>
    </cfRule>
  </conditionalFormatting>
  <conditionalFormatting sqref="F519:Q535">
    <cfRule type="expression" dxfId="19" priority="7">
      <formula>NE($F$519,$H$536)</formula>
    </cfRule>
  </conditionalFormatting>
  <conditionalFormatting sqref="F488:Q506">
    <cfRule type="expression" dxfId="19" priority="8">
      <formula>NE($F$488,$H$536)</formula>
    </cfRule>
  </conditionalFormatting>
  <conditionalFormatting sqref="F507:Q518">
    <cfRule type="expression" dxfId="19" priority="9">
      <formula>NE($F$507,$H$536)</formula>
    </cfRule>
  </conditionalFormatting>
  <conditionalFormatting sqref="G465:Q470">
    <cfRule type="expression" dxfId="19" priority="10">
      <formula>NE($G$465,$H$475)</formula>
    </cfRule>
  </conditionalFormatting>
  <conditionalFormatting sqref="G472:Q473">
    <cfRule type="expression" dxfId="19" priority="11">
      <formula>NE($G$472,$H$475)</formula>
    </cfRule>
  </conditionalFormatting>
  <conditionalFormatting sqref="G99:Q105">
    <cfRule type="expression" dxfId="19" priority="12">
      <formula>NE($H$131,$G$99)</formula>
    </cfRule>
  </conditionalFormatting>
  <conditionalFormatting sqref="G107:Q120">
    <cfRule type="expression" dxfId="19" priority="13">
      <formula>NE($H$131,$G$107)</formula>
    </cfRule>
  </conditionalFormatting>
  <conditionalFormatting sqref="G358:Q365">
    <cfRule type="expression" dxfId="19" priority="14">
      <formula>NE($H$400,$G$358)</formula>
    </cfRule>
  </conditionalFormatting>
  <conditionalFormatting sqref="G367:Q378">
    <cfRule type="expression" dxfId="19" priority="15">
      <formula>NE($H$400,$G$367)</formula>
    </cfRule>
  </conditionalFormatting>
  <conditionalFormatting sqref="G380:Q398">
    <cfRule type="expression" dxfId="19" priority="16">
      <formula>NE($H$400,$G$380)</formula>
    </cfRule>
  </conditionalFormatting>
  <conditionalFormatting sqref="A77:A90 B77:B78 B81:B85 B87:B90">
    <cfRule type="notContainsBlanks" dxfId="21" priority="17">
      <formula>LEN(TRIM(A77))&gt;0</formula>
    </cfRule>
  </conditionalFormatting>
  <conditionalFormatting sqref="C54:F54">
    <cfRule type="colorScale" priority="18">
      <colorScale>
        <cfvo type="formula" val="0"/>
        <cfvo type="max"/>
        <color rgb="FFFFFFFF"/>
        <color rgb="FFE67C73"/>
      </colorScale>
    </cfRule>
  </conditionalFormatting>
  <conditionalFormatting sqref="C55:F55">
    <cfRule type="colorScale" priority="19">
      <colorScale>
        <cfvo type="formula" val="0"/>
        <cfvo type="max"/>
        <color rgb="FFFFFFFF"/>
        <color rgb="FFE67C73"/>
      </colorScale>
    </cfRule>
  </conditionalFormatting>
  <conditionalFormatting sqref="C56:F56">
    <cfRule type="colorScale" priority="20">
      <colorScale>
        <cfvo type="formula" val="0"/>
        <cfvo type="max"/>
        <color rgb="FFFFFFFF"/>
        <color rgb="FFE67C73"/>
      </colorScale>
    </cfRule>
  </conditionalFormatting>
  <conditionalFormatting sqref="C62:F62">
    <cfRule type="colorScale" priority="21">
      <colorScale>
        <cfvo type="formula" val="0"/>
        <cfvo type="max"/>
        <color rgb="FFFFFFFF"/>
        <color rgb="FFE67C73"/>
      </colorScale>
    </cfRule>
  </conditionalFormatting>
  <conditionalFormatting sqref="C63:F63">
    <cfRule type="colorScale" priority="22">
      <colorScale>
        <cfvo type="formula" val="0"/>
        <cfvo type="max"/>
        <color rgb="FFFFFFFF"/>
        <color rgb="FFE67C73"/>
      </colorScale>
    </cfRule>
  </conditionalFormatting>
  <conditionalFormatting sqref="C66:F66">
    <cfRule type="colorScale" priority="23">
      <colorScale>
        <cfvo type="formula" val="0"/>
        <cfvo type="max"/>
        <color rgb="FFFFFFFF"/>
        <color rgb="FFE67C73"/>
      </colorScale>
    </cfRule>
  </conditionalFormatting>
  <conditionalFormatting sqref="C67:F67">
    <cfRule type="colorScale" priority="24">
      <colorScale>
        <cfvo type="formula" val="0"/>
        <cfvo type="max"/>
        <color rgb="FFFFFFFF"/>
        <color rgb="FFE67C73"/>
      </colorScale>
    </cfRule>
  </conditionalFormatting>
  <conditionalFormatting sqref="C68:F68">
    <cfRule type="colorScale" priority="25">
      <colorScale>
        <cfvo type="formula" val="0"/>
        <cfvo type="max"/>
        <color rgb="FFFFFFFF"/>
        <color rgb="FFE67C73"/>
      </colorScale>
    </cfRule>
  </conditionalFormatting>
  <conditionalFormatting sqref="C69:F69">
    <cfRule type="colorScale" priority="26">
      <colorScale>
        <cfvo type="formula" val="0"/>
        <cfvo type="max"/>
        <color rgb="FFFFFFFF"/>
        <color rgb="FFE67C73"/>
      </colorScale>
    </cfRule>
  </conditionalFormatting>
  <conditionalFormatting sqref="C70:F70">
    <cfRule type="colorScale" priority="27">
      <colorScale>
        <cfvo type="formula" val="0"/>
        <cfvo type="max"/>
        <color rgb="FFFFFFFF"/>
        <color rgb="FFE67C73"/>
      </colorScale>
    </cfRule>
  </conditionalFormatting>
  <conditionalFormatting sqref="C64:F64">
    <cfRule type="colorScale" priority="28">
      <colorScale>
        <cfvo type="formula" val="0"/>
        <cfvo type="max"/>
        <color rgb="FFFFFFFF"/>
        <color rgb="FFE67C73"/>
      </colorScale>
    </cfRule>
  </conditionalFormatting>
  <conditionalFormatting sqref="C57:F57">
    <cfRule type="colorScale" priority="29">
      <colorScale>
        <cfvo type="formula" val="0"/>
        <cfvo type="max"/>
        <color rgb="FFFFFFFF"/>
        <color rgb="FFE67C73"/>
      </colorScale>
    </cfRule>
  </conditionalFormatting>
  <conditionalFormatting sqref="D51:D52 E52">
    <cfRule type="notContainsBlanks" dxfId="22" priority="30">
      <formula>LEN(TRIM(D51))&gt;0</formula>
    </cfRule>
  </conditionalFormatting>
  <conditionalFormatting sqref="C61:F61">
    <cfRule type="colorScale" priority="31">
      <colorScale>
        <cfvo type="formula" val="0"/>
        <cfvo type="max"/>
        <color rgb="FFFFFFFF"/>
        <color rgb="FFE67C73"/>
      </colorScale>
    </cfRule>
  </conditionalFormatting>
  <conditionalFormatting sqref="C59:F59">
    <cfRule type="colorScale" priority="32">
      <colorScale>
        <cfvo type="formula" val="0"/>
        <cfvo type="max"/>
        <color rgb="FFFFFFFF"/>
        <color rgb="FFE67C73"/>
      </colorScale>
    </cfRule>
  </conditionalFormatting>
  <conditionalFormatting sqref="O1:O355 O357:O1338">
    <cfRule type="cellIs" dxfId="23" priority="33" operator="equal">
      <formula>"fp8"</formula>
    </cfRule>
  </conditionalFormatting>
  <conditionalFormatting sqref="O1:O355 O357:O1338">
    <cfRule type="cellIs" dxfId="24" priority="34" operator="equal">
      <formula>"bf16"</formula>
    </cfRule>
  </conditionalFormatting>
  <conditionalFormatting sqref="O1:O355 O357:O1338">
    <cfRule type="cellIs" dxfId="25" priority="35" operator="equal">
      <formula>"fp4"</formula>
    </cfRule>
  </conditionalFormatting>
  <conditionalFormatting sqref="C58:F58">
    <cfRule type="colorScale" priority="36">
      <colorScale>
        <cfvo type="formula" val="0"/>
        <cfvo type="max"/>
        <color rgb="FFFFFFFF"/>
        <color rgb="FFE67C73"/>
      </colorScale>
    </cfRule>
  </conditionalFormatting>
  <conditionalFormatting sqref="C65:F65">
    <cfRule type="colorScale" priority="37">
      <colorScale>
        <cfvo type="formula" val="0"/>
        <cfvo type="max"/>
        <color rgb="FFFFFFFF"/>
        <color rgb="FFE67C73"/>
      </colorScale>
    </cfRule>
  </conditionalFormatting>
  <dataValidations>
    <dataValidation type="list" allowBlank="1" showErrorMessage="1" sqref="H438">
      <formula1>"Option 1 (Chip2Chip),Option 2 (Core2Core),No Collective needed"</formula1>
    </dataValidation>
    <dataValidation type="list" allowBlank="1" showErrorMessage="1" sqref="G37">
      <formula1>"Strategy A: All-Gather Tokens,Strategy B: Keep Batch Sharding"</formula1>
    </dataValidation>
    <dataValidation type="list" allowBlank="1" showErrorMessage="1" sqref="C24">
      <formula1>"Decode,Prefill"</formula1>
    </dataValidation>
    <dataValidation type="list" allowBlank="1" showErrorMessage="1" sqref="C34 C38">
      <formula1>"w4a4,w4a8,w8a8,w4a16,w8a16,w16a16"</formula1>
    </dataValidation>
    <dataValidation type="list" allowBlank="1" showErrorMessage="1" sqref="AS29:AS30 C33 G35 C35:C37 C39 AS53 AS57 O78 O90 O148 O175 O194 O205 O243 O262 O281 O300 O334 O412 O460 O545 O549 O553 O564 O568 O572">
      <formula1>"fp4,fp8,bf16"</formula1>
    </dataValidation>
    <dataValidation type="list" allowBlank="1" showErrorMessage="1" sqref="H400">
      <formula1>"Strategy A: All-To-All,Strategy B: All-Gather Tokens with no chiplet involved,Strategy C: Hirarachical All-Gather,No Collectives"</formula1>
    </dataValidation>
    <dataValidation type="list" allowBlank="1" showErrorMessage="1" sqref="H160">
      <formula1>"Strategy 1: Reduce Scatter D2D (for CM),No Collectives"</formula1>
    </dataValidation>
    <dataValidation type="list" allowBlank="1" showErrorMessage="1" sqref="H17">
      <formula1>DB!$C$1:$F$1</formula1>
    </dataValidation>
    <dataValidation type="list" allowBlank="1" showErrorMessage="1" sqref="F71:F73">
      <formula1>"OptionA. No Overlapping,OptionB. Overlapping Expert Collectives"</formula1>
    </dataValidation>
    <dataValidation type="list" allowBlank="1" showErrorMessage="1" sqref="H475">
      <formula1>"Option A: AllReduce,Option B: Do not resolve partial sum yet,Option C: No Collectives"</formula1>
    </dataValidation>
    <dataValidation type="list" allowBlank="1" showErrorMessage="1" sqref="F488 F519 H536">
      <formula1>"Option A: Transposed All-To-All,Option B: Reduce-Scatter,Option C: Hierachical RS"</formula1>
    </dataValidation>
    <dataValidation type="list" allowBlank="1" showErrorMessage="1" sqref="G324 H346">
      <formula1>"Strategy 1: All-Gather Die-to-Die (for CM),No Collectives"</formula1>
    </dataValidation>
    <dataValidation type="list" allowBlank="1" showErrorMessage="1" sqref="F507">
      <formula1>"Option A: All-To-All,Option B: Reduce-Scatter"</formula1>
    </dataValidation>
    <dataValidation type="list" allowBlank="1" showErrorMessage="1" sqref="H131 H233">
      <formula1>"Strategy A: All-Gather Tokens with no chiplet involved,Strategy B: Hierarchical All-Gather,No Collectives"</formula1>
    </dataValidation>
  </dataValidations>
  <hyperlinks>
    <hyperlink display="TODO LIST" location="'Shortcuts to SnapshotsTODO'!A1" ref="L12"/>
    <hyperlink r:id="rId1" location="gid=0&amp;range=D45:D63" ref="B54"/>
    <hyperlink r:id="rId2" location="gid=0&amp;range=D64:D82" ref="B55"/>
    <hyperlink r:id="rId3" location="gid=0&amp;range=D83:D101" ref="B56"/>
    <hyperlink r:id="rId4" location="gid=0&amp;range=D102:D120" ref="B57"/>
    <hyperlink r:id="rId5" location="gid=0&amp;range=E182:E211" ref="B58"/>
    <hyperlink r:id="rId6" location="gid=0&amp;range=D121:D139" ref="B61"/>
    <hyperlink r:id="rId7" location="gid=0&amp;range=D140:D158" ref="B62"/>
    <hyperlink r:id="rId8" location="gid=0&amp;range=D159:D177" ref="B63"/>
    <hyperlink r:id="rId9" location="gid=0&amp;range=D178:D196" ref="B64"/>
    <hyperlink r:id="rId10" location="gid=0&amp;range=D197:D215" ref="B66"/>
    <hyperlink r:id="rId11" location="gid=0&amp;range=S44:S58" ref="B67"/>
    <hyperlink r:id="rId12" location="gid=0&amp;range=S59:S77" ref="B68"/>
    <hyperlink r:id="rId13" location="gid=0&amp;range=S78:S96" ref="B69"/>
    <hyperlink r:id="rId14" location="gid=0&amp;range=S97:S115" ref="B70"/>
  </hyperlinks>
  <drawing r:id="rId15"/>
  <tableParts count="14">
    <tablePart r:id="rId30"/>
    <tablePart r:id="rId31"/>
    <tablePart r:id="rId32"/>
    <tablePart r:id="rId33"/>
    <tablePart r:id="rId34"/>
    <tablePart r:id="rId35"/>
    <tablePart r:id="rId36"/>
    <tablePart r:id="rId37"/>
    <tablePart r:id="rId38"/>
    <tablePart r:id="rId39"/>
    <tablePart r:id="rId40"/>
    <tablePart r:id="rId41"/>
    <tablePart r:id="rId42"/>
    <tablePart r:id="rId43"/>
  </tableParts>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75"/>
    <col customWidth="1" min="2" max="2" width="17.88"/>
    <col customWidth="1" min="4" max="4" width="17.63"/>
    <col customWidth="1" min="5" max="5" width="18.25"/>
    <col customWidth="1" min="6" max="6" width="31.63"/>
    <col customWidth="1" min="7" max="7" width="19.5"/>
    <col customWidth="1" min="8" max="8" width="26.5"/>
    <col customWidth="1" min="9" max="9" width="2.5"/>
    <col customWidth="1" min="10" max="10" width="8.75"/>
    <col customWidth="1" min="11" max="12" width="9.25"/>
    <col customWidth="1" min="13" max="13" width="12.38"/>
    <col customWidth="1" min="14" max="14" width="2.38"/>
    <col customWidth="1" min="15" max="15" width="9.13"/>
    <col customWidth="1" min="16" max="16" width="10.88"/>
    <col customWidth="1" min="20" max="20" width="16.25"/>
    <col customWidth="1" min="21" max="21" width="23.13"/>
    <col customWidth="1" min="22" max="22" width="28.0"/>
    <col customWidth="1" min="23" max="23" width="21.0"/>
    <col customWidth="1" min="24" max="24" width="2.0"/>
    <col customWidth="1" min="25" max="28" width="5.63"/>
    <col customWidth="1" min="29" max="29" width="1.38"/>
  </cols>
  <sheetData>
    <row r="1">
      <c r="A1" s="769" t="s">
        <v>115</v>
      </c>
      <c r="B1" s="129"/>
      <c r="C1" s="129"/>
      <c r="D1" s="130"/>
      <c r="E1" s="131"/>
      <c r="F1" s="132"/>
      <c r="G1" s="132"/>
      <c r="H1" s="133"/>
      <c r="I1" s="131"/>
      <c r="J1" s="131"/>
      <c r="K1" s="131"/>
      <c r="L1" s="131"/>
      <c r="M1" s="131"/>
      <c r="N1" s="131"/>
      <c r="O1" s="131"/>
      <c r="P1" s="134"/>
      <c r="Q1" s="135"/>
      <c r="R1" s="131"/>
      <c r="S1" s="131"/>
      <c r="T1" s="135"/>
      <c r="U1" s="131"/>
      <c r="V1" s="131"/>
      <c r="W1" s="131"/>
      <c r="X1" s="131"/>
      <c r="Y1" s="131"/>
      <c r="Z1" s="131"/>
      <c r="AA1" s="131"/>
      <c r="AB1" s="131"/>
      <c r="AC1" s="131"/>
      <c r="AD1" s="131"/>
      <c r="AE1" s="131"/>
      <c r="AF1" s="131"/>
      <c r="AG1" s="131"/>
      <c r="AH1" s="131"/>
      <c r="AI1" s="131"/>
      <c r="AJ1" s="131"/>
      <c r="AK1" s="131"/>
      <c r="AL1" s="131"/>
      <c r="AM1" s="131"/>
      <c r="AN1" s="131"/>
      <c r="AO1" s="131"/>
      <c r="AP1" s="131"/>
      <c r="AQ1" s="131"/>
      <c r="AR1" s="131"/>
      <c r="AS1" s="131"/>
      <c r="AT1" s="131"/>
    </row>
    <row r="2">
      <c r="A2" s="136" t="s">
        <v>116</v>
      </c>
      <c r="B2" s="136" t="s">
        <v>117</v>
      </c>
      <c r="C2" s="136" t="s">
        <v>118</v>
      </c>
      <c r="D2" s="770"/>
      <c r="E2" s="138"/>
      <c r="F2" s="139" t="s">
        <v>119</v>
      </c>
      <c r="G2" s="139" t="s">
        <v>120</v>
      </c>
      <c r="H2" s="140" t="s">
        <v>121</v>
      </c>
      <c r="I2" s="138"/>
      <c r="J2" s="138"/>
      <c r="K2" s="138"/>
      <c r="L2" s="138"/>
      <c r="M2" s="138"/>
      <c r="N2" s="138"/>
      <c r="O2" s="138"/>
      <c r="P2" s="141"/>
      <c r="Q2" s="142" t="s">
        <v>122</v>
      </c>
      <c r="R2" s="138"/>
      <c r="S2" s="138"/>
      <c r="T2" s="142" t="s">
        <v>123</v>
      </c>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row>
    <row r="3">
      <c r="A3" s="143" t="s">
        <v>124</v>
      </c>
      <c r="B3" s="143" t="s">
        <v>125</v>
      </c>
      <c r="C3" s="143">
        <v>7168.0</v>
      </c>
      <c r="D3" s="771"/>
      <c r="F3" s="139" t="s">
        <v>126</v>
      </c>
      <c r="G3" s="145"/>
      <c r="H3" s="146"/>
      <c r="P3" s="147"/>
      <c r="Q3" s="2" t="s">
        <v>127</v>
      </c>
      <c r="R3" s="2">
        <v>0.5</v>
      </c>
      <c r="T3" s="148" t="str">
        <f t="shared" ref="T3:T7" si="1">U3&amp;","&amp;V3</f>
        <v>fp4,fp4</v>
      </c>
      <c r="U3" s="2" t="s">
        <v>127</v>
      </c>
      <c r="V3" s="2" t="s">
        <v>127</v>
      </c>
      <c r="W3" s="2" t="s">
        <v>127</v>
      </c>
      <c r="AR3" s="149"/>
      <c r="AS3" s="149"/>
      <c r="AT3" s="149"/>
    </row>
    <row r="4">
      <c r="A4" s="143" t="s">
        <v>128</v>
      </c>
      <c r="B4" s="143" t="s">
        <v>129</v>
      </c>
      <c r="C4" s="143">
        <v>2048.0</v>
      </c>
      <c r="D4" s="771"/>
      <c r="F4" s="150" t="s">
        <v>32</v>
      </c>
      <c r="G4" s="145">
        <v>1.0</v>
      </c>
      <c r="H4" s="146"/>
      <c r="P4" s="147"/>
      <c r="Q4" s="2" t="s">
        <v>63</v>
      </c>
      <c r="R4" s="2">
        <v>1.0</v>
      </c>
      <c r="T4" s="148" t="str">
        <f t="shared" si="1"/>
        <v>fp4,fp8</v>
      </c>
      <c r="U4" s="2" t="s">
        <v>127</v>
      </c>
      <c r="V4" s="2" t="s">
        <v>63</v>
      </c>
      <c r="W4" s="2" t="s">
        <v>63</v>
      </c>
    </row>
    <row r="5">
      <c r="A5" s="143" t="s">
        <v>130</v>
      </c>
      <c r="B5" s="143" t="s">
        <v>131</v>
      </c>
      <c r="C5" s="143">
        <v>256.0</v>
      </c>
      <c r="D5" s="771"/>
      <c r="F5" s="150" t="s">
        <v>33</v>
      </c>
      <c r="G5" s="145">
        <v>16.0</v>
      </c>
      <c r="H5" s="146" t="s">
        <v>132</v>
      </c>
      <c r="P5" s="147"/>
      <c r="Q5" s="2" t="s">
        <v>82</v>
      </c>
      <c r="R5" s="2">
        <v>2.0</v>
      </c>
      <c r="T5" s="148" t="str">
        <f t="shared" si="1"/>
        <v>fp4,bf16</v>
      </c>
      <c r="U5" s="2" t="s">
        <v>127</v>
      </c>
      <c r="V5" s="2" t="s">
        <v>82</v>
      </c>
      <c r="W5" s="2" t="s">
        <v>82</v>
      </c>
      <c r="AR5" s="149"/>
      <c r="AS5" s="149"/>
      <c r="AT5" s="149"/>
    </row>
    <row r="6">
      <c r="A6" s="143" t="s">
        <v>133</v>
      </c>
      <c r="B6" s="143" t="s">
        <v>134</v>
      </c>
      <c r="C6" s="143">
        <v>61.0</v>
      </c>
      <c r="D6" s="771"/>
      <c r="F6" s="150" t="s">
        <v>34</v>
      </c>
      <c r="G6" s="145">
        <v>1.0</v>
      </c>
      <c r="H6" s="146"/>
      <c r="P6" s="147"/>
      <c r="T6" s="148" t="str">
        <f t="shared" si="1"/>
        <v>fp8,fp4</v>
      </c>
      <c r="U6" s="2" t="s">
        <v>63</v>
      </c>
      <c r="V6" s="2" t="s">
        <v>127</v>
      </c>
      <c r="W6" s="2" t="s">
        <v>63</v>
      </c>
    </row>
    <row r="7">
      <c r="A7" s="151" t="s">
        <v>135</v>
      </c>
      <c r="B7" s="151" t="s">
        <v>136</v>
      </c>
      <c r="C7" s="151">
        <v>3.0</v>
      </c>
      <c r="D7" s="771"/>
      <c r="F7" s="150" t="s">
        <v>35</v>
      </c>
      <c r="G7" s="145">
        <v>1.0</v>
      </c>
      <c r="H7" s="146" t="s">
        <v>137</v>
      </c>
      <c r="P7" s="147"/>
      <c r="T7" s="148" t="str">
        <f t="shared" si="1"/>
        <v>fp8,fp8</v>
      </c>
      <c r="U7" s="2" t="s">
        <v>63</v>
      </c>
      <c r="V7" s="2" t="s">
        <v>63</v>
      </c>
      <c r="W7" s="2" t="s">
        <v>63</v>
      </c>
      <c r="AR7" s="87"/>
      <c r="AS7" s="87"/>
      <c r="AT7" s="87"/>
    </row>
    <row r="8">
      <c r="A8" s="143" t="s">
        <v>138</v>
      </c>
      <c r="B8" s="143" t="s">
        <v>139</v>
      </c>
      <c r="C8" s="143">
        <v>8.0</v>
      </c>
      <c r="D8" s="771"/>
      <c r="F8" s="139" t="s">
        <v>140</v>
      </c>
      <c r="P8" s="147"/>
      <c r="U8" s="2"/>
      <c r="V8" s="2"/>
      <c r="W8" s="2"/>
      <c r="AB8" s="2"/>
      <c r="AC8" s="2"/>
      <c r="AD8" s="2"/>
      <c r="AE8" s="2"/>
    </row>
    <row r="9">
      <c r="A9" s="152" t="s">
        <v>141</v>
      </c>
      <c r="B9" s="153" t="s">
        <v>142</v>
      </c>
      <c r="C9" s="143">
        <v>1536.0</v>
      </c>
      <c r="D9" s="771"/>
      <c r="F9" s="154" t="s">
        <v>143</v>
      </c>
      <c r="G9" s="155">
        <f>G5*G4</f>
        <v>16</v>
      </c>
      <c r="H9" s="156"/>
      <c r="P9" s="147"/>
      <c r="T9" s="148" t="str">
        <f t="shared" ref="T9:T11" si="2">U9&amp;","&amp;V9</f>
        <v>fp8,bf16</v>
      </c>
      <c r="U9" s="2" t="s">
        <v>63</v>
      </c>
      <c r="V9" s="2" t="s">
        <v>82</v>
      </c>
      <c r="W9" s="2" t="s">
        <v>82</v>
      </c>
      <c r="AB9" s="2"/>
      <c r="AC9" s="2"/>
      <c r="AD9" s="2"/>
      <c r="AE9" s="2"/>
    </row>
    <row r="10">
      <c r="A10" s="152" t="s">
        <v>144</v>
      </c>
      <c r="B10" s="153" t="s">
        <v>145</v>
      </c>
      <c r="C10" s="143">
        <v>512.0</v>
      </c>
      <c r="D10" s="771"/>
      <c r="F10" s="157" t="s">
        <v>146</v>
      </c>
      <c r="G10" s="158">
        <f>PRODUCT(G3:G6)</f>
        <v>16</v>
      </c>
      <c r="H10" s="159"/>
      <c r="P10" s="147"/>
      <c r="T10" s="148" t="str">
        <f t="shared" si="2"/>
        <v>bf16,fp4</v>
      </c>
      <c r="U10" s="2" t="s">
        <v>82</v>
      </c>
      <c r="V10" s="2" t="s">
        <v>127</v>
      </c>
      <c r="W10" s="2" t="s">
        <v>82</v>
      </c>
      <c r="AP10" s="138"/>
      <c r="AQ10" s="138"/>
      <c r="AT10" s="149"/>
    </row>
    <row r="11">
      <c r="A11" s="152" t="s">
        <v>147</v>
      </c>
      <c r="B11" s="153" t="s">
        <v>148</v>
      </c>
      <c r="C11" s="143">
        <v>128.0</v>
      </c>
      <c r="D11" s="771"/>
      <c r="F11" s="157" t="s">
        <v>149</v>
      </c>
      <c r="G11" s="158">
        <f>$G$10/$H$18</f>
        <v>8</v>
      </c>
      <c r="H11" s="159"/>
      <c r="P11" s="147"/>
      <c r="T11" s="148" t="str">
        <f t="shared" si="2"/>
        <v>bf16,fp8</v>
      </c>
      <c r="U11" s="2" t="s">
        <v>82</v>
      </c>
      <c r="V11" s="2" t="s">
        <v>63</v>
      </c>
      <c r="W11" s="2" t="s">
        <v>82</v>
      </c>
      <c r="AP11" s="142"/>
    </row>
    <row r="12">
      <c r="A12" s="152" t="s">
        <v>150</v>
      </c>
      <c r="B12" s="153" t="s">
        <v>151</v>
      </c>
      <c r="C12" s="143">
        <v>64.0</v>
      </c>
      <c r="D12" s="771"/>
      <c r="L12" s="772" t="s">
        <v>539</v>
      </c>
      <c r="P12" s="147"/>
      <c r="T12" s="148" t="s">
        <v>152</v>
      </c>
      <c r="U12" s="2" t="s">
        <v>82</v>
      </c>
      <c r="V12" s="2" t="s">
        <v>82</v>
      </c>
      <c r="W12" s="2" t="s">
        <v>82</v>
      </c>
      <c r="AP12" s="138"/>
      <c r="AQ12" s="138"/>
      <c r="AT12" s="149"/>
    </row>
    <row r="13">
      <c r="A13" s="143" t="s">
        <v>153</v>
      </c>
      <c r="B13" s="153" t="s">
        <v>154</v>
      </c>
      <c r="C13" s="143">
        <v>128.0</v>
      </c>
      <c r="D13" s="771"/>
    </row>
    <row r="14">
      <c r="A14" s="161" t="s">
        <v>155</v>
      </c>
      <c r="B14" s="162"/>
      <c r="C14" s="162"/>
      <c r="AG14" s="164"/>
      <c r="AH14" s="164"/>
      <c r="AI14" s="87"/>
      <c r="AJ14" s="38"/>
      <c r="AK14" s="38"/>
      <c r="AL14" s="38"/>
      <c r="AM14" s="38"/>
      <c r="AN14" s="87"/>
      <c r="AO14" s="38"/>
      <c r="AP14" s="164"/>
      <c r="AQ14" s="38"/>
      <c r="AR14" s="38"/>
      <c r="AS14" s="87"/>
      <c r="AT14" s="87"/>
    </row>
    <row r="15">
      <c r="A15" s="165" t="s">
        <v>156</v>
      </c>
      <c r="B15" s="165" t="s">
        <v>156</v>
      </c>
      <c r="C15" s="166">
        <f>$C$11+$C$12</f>
        <v>192</v>
      </c>
      <c r="AG15" s="38"/>
      <c r="AH15" s="38"/>
      <c r="AI15" s="87"/>
      <c r="AJ15" s="38"/>
      <c r="AK15" s="38"/>
      <c r="AL15" s="38"/>
      <c r="AM15" s="38"/>
      <c r="AN15" s="87"/>
      <c r="AO15" s="38"/>
      <c r="AP15" s="168"/>
      <c r="AQ15" s="168"/>
      <c r="AR15" s="38"/>
      <c r="AS15" s="87"/>
      <c r="AT15" s="169"/>
    </row>
    <row r="16">
      <c r="A16" s="165" t="s">
        <v>157</v>
      </c>
      <c r="B16" s="165" t="s">
        <v>157</v>
      </c>
      <c r="C16" s="170">
        <f>$C$10+$C$12</f>
        <v>576</v>
      </c>
      <c r="D16" s="771"/>
      <c r="AG16" s="38"/>
      <c r="AH16" s="38"/>
      <c r="AI16" s="87"/>
      <c r="AJ16" s="38"/>
      <c r="AK16" s="38"/>
      <c r="AL16" s="38"/>
      <c r="AM16" s="38"/>
      <c r="AN16" s="87"/>
      <c r="AO16" s="38"/>
      <c r="AP16" s="168"/>
      <c r="AQ16" s="168"/>
      <c r="AR16" s="38"/>
      <c r="AS16" s="87"/>
      <c r="AT16" s="169"/>
    </row>
    <row r="17">
      <c r="A17" s="170" t="s">
        <v>158</v>
      </c>
      <c r="B17" s="170" t="s">
        <v>159</v>
      </c>
      <c r="C17" s="166">
        <f>C8*$C$25</f>
        <v>2048</v>
      </c>
      <c r="F17" s="171" t="s">
        <v>160</v>
      </c>
      <c r="G17" s="173" t="s">
        <v>540</v>
      </c>
      <c r="H17" s="173" t="s">
        <v>468</v>
      </c>
      <c r="AG17" s="38"/>
      <c r="AH17" s="38"/>
      <c r="AI17" s="87"/>
      <c r="AJ17" s="38"/>
      <c r="AK17" s="38"/>
      <c r="AL17" s="38"/>
      <c r="AM17" s="38"/>
      <c r="AN17" s="87"/>
      <c r="AO17" s="38"/>
      <c r="AP17" s="168"/>
      <c r="AQ17" s="168"/>
      <c r="AR17" s="38"/>
      <c r="AS17" s="87"/>
      <c r="AT17" s="169"/>
    </row>
    <row r="18">
      <c r="A18" s="174" t="s">
        <v>120</v>
      </c>
      <c r="B18" s="174" t="s">
        <v>161</v>
      </c>
      <c r="C18" s="175">
        <f>$G$10</f>
        <v>16</v>
      </c>
      <c r="F18" s="108" t="str">
        <f t="array" ref="F18:F31">DB!A2:A15</f>
        <v># of TensorCore per Chip</v>
      </c>
      <c r="G18" s="773">
        <v>1.0</v>
      </c>
      <c r="H18" s="176">
        <f t="array" ref="H18:H31">xlookup($H$17,DB!1:1,DB!2:15) * G18:G31</f>
        <v>2</v>
      </c>
      <c r="AG18" s="38"/>
      <c r="AH18" s="38"/>
      <c r="AI18" s="87"/>
      <c r="AJ18" s="38"/>
      <c r="AK18" s="38"/>
      <c r="AL18" s="38"/>
      <c r="AM18" s="38"/>
      <c r="AN18" s="87"/>
      <c r="AO18" s="38"/>
      <c r="AP18" s="168"/>
      <c r="AQ18" s="38"/>
      <c r="AR18" s="38"/>
      <c r="AS18" s="87"/>
      <c r="AT18" s="87"/>
    </row>
    <row r="19">
      <c r="A19" s="174" t="s">
        <v>162</v>
      </c>
      <c r="B19" s="174" t="s">
        <v>163</v>
      </c>
      <c r="C19" s="175">
        <f>$G$11</f>
        <v>8</v>
      </c>
      <c r="F19" s="108" t="s">
        <v>164</v>
      </c>
      <c r="G19" s="773">
        <v>1.0</v>
      </c>
      <c r="H19" s="176">
        <v>7315.0</v>
      </c>
      <c r="AG19" s="38"/>
      <c r="AH19" s="38"/>
      <c r="AI19" s="87"/>
      <c r="AJ19" s="38"/>
      <c r="AK19" s="38"/>
      <c r="AL19" s="38"/>
      <c r="AM19" s="38"/>
      <c r="AN19" s="87"/>
      <c r="AO19" s="38"/>
      <c r="AP19" s="168"/>
      <c r="AQ19" s="38"/>
      <c r="AR19" s="38"/>
      <c r="AS19" s="87"/>
      <c r="AT19" s="87"/>
    </row>
    <row r="20">
      <c r="A20" s="178" t="s">
        <v>541</v>
      </c>
      <c r="B20" s="178" t="s">
        <v>166</v>
      </c>
      <c r="C20" s="179" t="str">
        <f>IFS(C19=8,"2x2x2",C19=4,"2x2",TRUE,NA)</f>
        <v>2x2x2</v>
      </c>
      <c r="D20" s="168"/>
      <c r="F20" s="108" t="s">
        <v>167</v>
      </c>
      <c r="G20" s="773">
        <v>1.0</v>
      </c>
      <c r="H20" s="176">
        <v>3968.04</v>
      </c>
      <c r="AG20" s="38"/>
      <c r="AH20" s="38"/>
      <c r="AI20" s="87"/>
      <c r="AJ20" s="38"/>
      <c r="AK20" s="38"/>
      <c r="AL20" s="38"/>
      <c r="AM20" s="38"/>
      <c r="AN20" s="87"/>
      <c r="AO20" s="38"/>
      <c r="AP20" s="168"/>
      <c r="AQ20" s="38"/>
      <c r="AR20" s="38"/>
      <c r="AS20" s="87"/>
      <c r="AT20" s="87"/>
    </row>
    <row r="21">
      <c r="A21" s="182" t="s">
        <v>542</v>
      </c>
      <c r="B21" s="182" t="s">
        <v>169</v>
      </c>
      <c r="C21" s="774">
        <f>IFS(C20="2x2x2",12,C20="2x2",4,TRUE,NA())</f>
        <v>12</v>
      </c>
      <c r="D21" s="775"/>
      <c r="F21" s="108" t="s">
        <v>170</v>
      </c>
      <c r="G21" s="773">
        <v>1.0</v>
      </c>
      <c r="H21" s="176">
        <v>3968.04</v>
      </c>
      <c r="AG21" s="38"/>
      <c r="AH21" s="38"/>
      <c r="AI21" s="87"/>
      <c r="AJ21" s="38"/>
      <c r="AK21" s="38"/>
      <c r="AL21" s="38"/>
      <c r="AM21" s="38"/>
      <c r="AN21" s="87"/>
      <c r="AO21" s="38"/>
      <c r="AP21" s="168"/>
      <c r="AQ21" s="38"/>
      <c r="AR21" s="38"/>
      <c r="AS21" s="87"/>
      <c r="AT21" s="87"/>
    </row>
    <row r="22">
      <c r="A22" s="175"/>
      <c r="B22" s="175"/>
      <c r="C22" s="175"/>
      <c r="F22" s="108" t="s">
        <v>171</v>
      </c>
      <c r="G22" s="773">
        <v>1.0</v>
      </c>
      <c r="H22" s="176">
        <v>1984.02</v>
      </c>
      <c r="AG22" s="38"/>
      <c r="AH22" s="38"/>
      <c r="AI22" s="87"/>
      <c r="AJ22" s="38"/>
      <c r="AK22" s="38"/>
      <c r="AL22" s="38"/>
      <c r="AM22" s="38"/>
      <c r="AN22" s="87"/>
      <c r="AO22" s="38"/>
      <c r="AP22" s="168"/>
      <c r="AQ22" s="168"/>
      <c r="AR22" s="38"/>
      <c r="AS22" s="87"/>
      <c r="AT22" s="169"/>
    </row>
    <row r="23">
      <c r="A23" s="184" t="s">
        <v>172</v>
      </c>
      <c r="B23" s="185"/>
      <c r="C23" s="186"/>
      <c r="D23" s="771"/>
      <c r="F23" s="108" t="s">
        <v>173</v>
      </c>
      <c r="G23" s="773">
        <v>0.987</v>
      </c>
      <c r="H23" s="188">
        <v>189.504</v>
      </c>
      <c r="AG23" s="38"/>
      <c r="AH23" s="38"/>
      <c r="AI23" s="87"/>
      <c r="AJ23" s="38"/>
      <c r="AK23" s="38"/>
      <c r="AL23" s="38"/>
      <c r="AM23" s="38"/>
      <c r="AN23" s="87"/>
      <c r="AO23" s="38"/>
      <c r="AP23" s="168"/>
      <c r="AQ23" s="168"/>
      <c r="AR23" s="38"/>
      <c r="AS23" s="87"/>
      <c r="AT23" s="169"/>
    </row>
    <row r="24">
      <c r="A24" s="170" t="s">
        <v>174</v>
      </c>
      <c r="B24" s="170" t="s">
        <v>175</v>
      </c>
      <c r="C24" s="170" t="s">
        <v>25</v>
      </c>
      <c r="D24" s="771"/>
      <c r="F24" s="108" t="s">
        <v>176</v>
      </c>
      <c r="G24" s="773">
        <v>0.8</v>
      </c>
      <c r="H24" s="188">
        <v>2926.0</v>
      </c>
      <c r="AG24" s="38"/>
      <c r="AH24" s="38"/>
      <c r="AI24" s="87"/>
      <c r="AJ24" s="38"/>
      <c r="AK24" s="38"/>
      <c r="AL24" s="38"/>
      <c r="AM24" s="38"/>
      <c r="AN24" s="87"/>
      <c r="AO24" s="38"/>
      <c r="AP24" s="168"/>
      <c r="AQ24" s="168"/>
      <c r="AR24" s="38"/>
      <c r="AS24" s="87"/>
      <c r="AT24" s="169"/>
    </row>
    <row r="25">
      <c r="A25" s="189" t="s">
        <v>37</v>
      </c>
      <c r="B25" s="189" t="s">
        <v>38</v>
      </c>
      <c r="C25" s="189">
        <v>256.0</v>
      </c>
      <c r="D25" s="771"/>
      <c r="F25" s="108" t="s">
        <v>177</v>
      </c>
      <c r="G25" s="773">
        <v>1.0</v>
      </c>
      <c r="H25" s="176">
        <v>1984.02</v>
      </c>
      <c r="AG25" s="38"/>
      <c r="AH25" s="38"/>
      <c r="AI25" s="87"/>
      <c r="AJ25" s="169"/>
      <c r="AK25" s="38"/>
      <c r="AL25" s="38"/>
      <c r="AM25" s="38"/>
    </row>
    <row r="26">
      <c r="A26" s="170" t="s">
        <v>39</v>
      </c>
      <c r="B26" s="170" t="s">
        <v>40</v>
      </c>
      <c r="C26" s="170">
        <v>16.0</v>
      </c>
      <c r="D26" s="2"/>
      <c r="F26" s="108" t="s">
        <v>178</v>
      </c>
      <c r="G26" s="773">
        <v>1.0</v>
      </c>
      <c r="H26" s="176">
        <v>1984.02</v>
      </c>
      <c r="AG26" s="164"/>
      <c r="AH26" s="164"/>
      <c r="AI26" s="164"/>
      <c r="AK26" s="38"/>
      <c r="AL26" s="38"/>
      <c r="AM26" s="38"/>
      <c r="AN26" s="87"/>
      <c r="AO26" s="38"/>
      <c r="AP26" s="38"/>
      <c r="AQ26" s="38"/>
      <c r="AR26" s="38"/>
      <c r="AS26" s="87"/>
      <c r="AT26" s="87"/>
    </row>
    <row r="27">
      <c r="A27" s="170" t="s">
        <v>41</v>
      </c>
      <c r="B27" s="174" t="s">
        <v>42</v>
      </c>
      <c r="C27" s="174">
        <v>256.0</v>
      </c>
      <c r="D27" s="771"/>
      <c r="F27" s="108" t="s">
        <v>180</v>
      </c>
      <c r="G27" s="773">
        <v>1.0</v>
      </c>
      <c r="H27" s="176">
        <v>992.01</v>
      </c>
      <c r="AG27" s="164"/>
      <c r="AH27" s="164"/>
      <c r="AI27" s="164"/>
      <c r="AK27" s="38"/>
      <c r="AL27" s="38"/>
      <c r="AM27" s="38"/>
      <c r="AN27" s="87"/>
      <c r="AO27" s="38"/>
      <c r="AP27" s="38"/>
      <c r="AQ27" s="38"/>
      <c r="AR27" s="38"/>
      <c r="AS27" s="87"/>
      <c r="AT27" s="87"/>
    </row>
    <row r="28">
      <c r="A28" s="170" t="s">
        <v>46</v>
      </c>
      <c r="B28" s="175"/>
      <c r="C28" s="174">
        <v>0.15</v>
      </c>
      <c r="D28" s="771"/>
      <c r="F28" s="108" t="s">
        <v>181</v>
      </c>
      <c r="G28" s="773">
        <v>0.987</v>
      </c>
      <c r="H28" s="193">
        <v>94.752</v>
      </c>
      <c r="AG28" s="164"/>
      <c r="AH28" s="164"/>
      <c r="AI28" s="164"/>
      <c r="AL28" s="38"/>
      <c r="AM28" s="38"/>
      <c r="AN28" s="87"/>
      <c r="AO28" s="38"/>
      <c r="AP28" s="38"/>
      <c r="AQ28" s="38"/>
      <c r="AR28" s="38"/>
      <c r="AS28" s="87"/>
      <c r="AT28" s="87"/>
    </row>
    <row r="29">
      <c r="A29" s="170" t="s">
        <v>47</v>
      </c>
      <c r="B29" s="175"/>
      <c r="C29" s="174">
        <v>1.0</v>
      </c>
      <c r="D29" s="771"/>
      <c r="F29" s="108" t="s">
        <v>182</v>
      </c>
      <c r="G29" s="773">
        <v>0.375</v>
      </c>
      <c r="H29" s="176">
        <v>600.0</v>
      </c>
      <c r="AB29" s="2"/>
      <c r="AC29" s="2"/>
      <c r="AD29" s="2"/>
      <c r="AE29" s="2"/>
      <c r="AM29" s="142"/>
      <c r="AN29" s="138"/>
      <c r="AO29" s="142"/>
      <c r="AP29" s="142"/>
      <c r="AQ29" s="194"/>
      <c r="AR29" s="142"/>
      <c r="AS29" s="148"/>
    </row>
    <row r="30">
      <c r="A30" s="170" t="s">
        <v>48</v>
      </c>
      <c r="B30" s="174" t="s">
        <v>49</v>
      </c>
      <c r="C30" s="195" t="b">
        <v>1</v>
      </c>
      <c r="D30" s="777"/>
      <c r="F30" s="172" t="s">
        <v>183</v>
      </c>
      <c r="G30" s="778">
        <v>0.8</v>
      </c>
      <c r="H30" s="197">
        <v>80.0</v>
      </c>
      <c r="AB30" s="2"/>
      <c r="AC30" s="2"/>
      <c r="AD30" s="2"/>
      <c r="AE30" s="2"/>
      <c r="AM30" s="142"/>
      <c r="AN30" s="138"/>
      <c r="AO30" s="142"/>
      <c r="AP30" s="142"/>
      <c r="AQ30" s="194"/>
      <c r="AR30" s="142"/>
      <c r="AS30" s="148"/>
    </row>
    <row r="31">
      <c r="A31" s="198" t="s">
        <v>50</v>
      </c>
      <c r="B31" s="198" t="s">
        <v>51</v>
      </c>
      <c r="C31" s="195" t="b">
        <v>1</v>
      </c>
      <c r="F31" s="105" t="s">
        <v>184</v>
      </c>
      <c r="G31" s="108">
        <v>1.0</v>
      </c>
      <c r="H31" s="105">
        <v>0.0013</v>
      </c>
      <c r="AM31" s="142"/>
      <c r="AN31" s="138"/>
      <c r="AO31" s="138"/>
      <c r="AP31" s="138"/>
      <c r="AQ31" s="138"/>
      <c r="AR31" s="142"/>
      <c r="AT31" s="149"/>
    </row>
    <row r="32">
      <c r="A32" s="184" t="s">
        <v>185</v>
      </c>
      <c r="B32" s="185"/>
      <c r="C32" s="186"/>
      <c r="AM32" s="142"/>
      <c r="AN32" s="138"/>
      <c r="AO32" s="138"/>
      <c r="AP32" s="138"/>
      <c r="AQ32" s="138"/>
      <c r="AR32" s="142"/>
      <c r="AT32" s="149"/>
    </row>
    <row r="33">
      <c r="A33" s="170" t="s">
        <v>61</v>
      </c>
      <c r="B33" s="174" t="s">
        <v>62</v>
      </c>
      <c r="C33" s="195" t="s">
        <v>63</v>
      </c>
      <c r="D33" s="201"/>
      <c r="AM33" s="142"/>
      <c r="AN33" s="138"/>
      <c r="AO33" s="138"/>
      <c r="AP33" s="142"/>
      <c r="AQ33" s="142"/>
      <c r="AR33" s="142"/>
    </row>
    <row r="34">
      <c r="A34" s="170" t="s">
        <v>64</v>
      </c>
      <c r="B34" s="165" t="s">
        <v>65</v>
      </c>
      <c r="C34" s="200" t="s">
        <v>66</v>
      </c>
      <c r="D34" s="201"/>
      <c r="F34" s="779" t="s">
        <v>545</v>
      </c>
      <c r="G34" s="780"/>
      <c r="AM34" s="142"/>
      <c r="AN34" s="138"/>
      <c r="AO34" s="138"/>
      <c r="AP34" s="142"/>
      <c r="AQ34" s="142"/>
      <c r="AR34" s="142"/>
    </row>
    <row r="35">
      <c r="A35" s="170" t="s">
        <v>71</v>
      </c>
      <c r="B35" s="165" t="s">
        <v>72</v>
      </c>
      <c r="C35" s="195" t="s">
        <v>82</v>
      </c>
      <c r="D35" s="201"/>
      <c r="F35" s="362" t="s">
        <v>547</v>
      </c>
      <c r="G35" s="781" t="s">
        <v>63</v>
      </c>
      <c r="AM35" s="142"/>
      <c r="AN35" s="138"/>
      <c r="AO35" s="138"/>
      <c r="AP35" s="142"/>
      <c r="AQ35" s="142"/>
      <c r="AR35" s="142"/>
    </row>
    <row r="36">
      <c r="A36" s="170" t="s">
        <v>73</v>
      </c>
      <c r="B36" s="165" t="s">
        <v>74</v>
      </c>
      <c r="C36" s="195" t="s">
        <v>82</v>
      </c>
      <c r="D36" s="201"/>
      <c r="F36" s="782" t="s">
        <v>548</v>
      </c>
      <c r="G36" s="781" t="str">
        <f>C33</f>
        <v>fp8</v>
      </c>
      <c r="AM36" s="142"/>
      <c r="AN36" s="138"/>
      <c r="AO36" s="138"/>
      <c r="AP36" s="142"/>
      <c r="AQ36" s="142"/>
      <c r="AR36" s="142"/>
    </row>
    <row r="37">
      <c r="A37" s="170" t="s">
        <v>75</v>
      </c>
      <c r="B37" s="165" t="s">
        <v>76</v>
      </c>
      <c r="C37" s="195" t="s">
        <v>63</v>
      </c>
      <c r="D37" s="201"/>
      <c r="F37" s="783" t="s">
        <v>549</v>
      </c>
      <c r="G37" s="784" t="s">
        <v>550</v>
      </c>
      <c r="AM37" s="142"/>
      <c r="AN37" s="138"/>
      <c r="AO37" s="138"/>
      <c r="AP37" s="142"/>
      <c r="AQ37" s="142"/>
      <c r="AR37" s="142"/>
    </row>
    <row r="38">
      <c r="A38" s="198" t="s">
        <v>77</v>
      </c>
      <c r="B38" s="165" t="s">
        <v>78</v>
      </c>
      <c r="C38" s="200" t="s">
        <v>79</v>
      </c>
      <c r="D38" s="201"/>
      <c r="F38" s="785"/>
      <c r="G38" s="786"/>
      <c r="AM38" s="142"/>
      <c r="AN38" s="138"/>
      <c r="AO38" s="138"/>
      <c r="AP38" s="142"/>
      <c r="AQ38" s="142"/>
      <c r="AR38" s="142"/>
    </row>
    <row r="39">
      <c r="A39" s="170" t="s">
        <v>80</v>
      </c>
      <c r="B39" s="165" t="s">
        <v>81</v>
      </c>
      <c r="C39" s="195" t="s">
        <v>82</v>
      </c>
      <c r="D39" s="201"/>
      <c r="F39" s="787" t="s">
        <v>551</v>
      </c>
      <c r="G39" s="857">
        <f>671*1000000000</f>
        <v>671000000000</v>
      </c>
      <c r="AM39" s="142"/>
      <c r="AN39" s="138"/>
      <c r="AO39" s="138"/>
      <c r="AP39" s="142"/>
      <c r="AQ39" s="142"/>
      <c r="AR39" s="142"/>
    </row>
    <row r="40">
      <c r="A40" s="2"/>
      <c r="B40" s="201"/>
      <c r="C40" s="201"/>
      <c r="D40" s="201"/>
      <c r="F40" s="362" t="s">
        <v>552</v>
      </c>
      <c r="G40" s="789">
        <f>SUM(PRODUCT(L87:M87), PRODUCT(K144:M144), PRODUCT(K171:M171), PRODUCT(L190:M190), PRODUCT(K296:M296), PRODUCT(K330:M330)) * PARAMS("L")</f>
        <v>11413422080</v>
      </c>
      <c r="AM40" s="142"/>
      <c r="AN40" s="138"/>
      <c r="AO40" s="138"/>
      <c r="AP40" s="142"/>
      <c r="AQ40" s="142"/>
      <c r="AR40" s="142"/>
    </row>
    <row r="41" ht="27.0" customHeight="1">
      <c r="A41" s="204" t="s">
        <v>188</v>
      </c>
      <c r="F41" s="787"/>
      <c r="G41" s="790"/>
      <c r="AG41" s="38"/>
      <c r="AH41" s="38"/>
      <c r="AI41" s="38"/>
      <c r="AJ41" s="38"/>
      <c r="AK41" s="38"/>
      <c r="AL41" s="38"/>
      <c r="AM41" s="168"/>
      <c r="AN41" s="168"/>
      <c r="AO41" s="202"/>
      <c r="AP41" s="142"/>
      <c r="AQ41" s="168"/>
      <c r="AR41" s="168"/>
      <c r="AT41" s="203"/>
    </row>
    <row r="42" ht="30.0" customHeight="1">
      <c r="A42" s="171" t="s">
        <v>189</v>
      </c>
      <c r="B42" s="171" t="str">
        <f> "Value (" &amp; H17 &amp; ")"</f>
        <v>Value (GhostFish (P3))</v>
      </c>
      <c r="C42" s="205" t="s">
        <v>553</v>
      </c>
      <c r="F42" s="787" t="s">
        <v>554</v>
      </c>
      <c r="G42" s="790">
        <f>G39-G40</f>
        <v>659586577920</v>
      </c>
      <c r="P42" s="147"/>
      <c r="AG42" s="38"/>
      <c r="AH42" s="38"/>
      <c r="AI42" s="38"/>
      <c r="AJ42" s="38"/>
      <c r="AK42" s="38"/>
      <c r="AL42" s="38"/>
      <c r="AM42" s="168"/>
      <c r="AN42" s="168"/>
      <c r="AO42" s="202"/>
      <c r="AP42" s="142"/>
      <c r="AQ42" s="168"/>
      <c r="AR42" s="168"/>
      <c r="AT42" s="203"/>
    </row>
    <row r="43" ht="15.0" customHeight="1">
      <c r="A43" s="108" t="s">
        <v>190</v>
      </c>
      <c r="B43" s="193">
        <f>$C26*$C25</f>
        <v>4096</v>
      </c>
      <c r="C43" s="105">
        <f>492*8</f>
        <v>3936</v>
      </c>
      <c r="F43" s="362" t="s">
        <v>555</v>
      </c>
      <c r="G43" s="789">
        <f>SUM(P87, P144, P171, P190, P296, P330) * PARAMS(B6) / 1024</f>
        <v>10.62957764</v>
      </c>
      <c r="P43" s="147"/>
      <c r="AG43" s="38"/>
      <c r="AH43" s="38"/>
      <c r="AI43" s="38"/>
      <c r="AJ43" s="38"/>
      <c r="AK43" s="38"/>
      <c r="AL43" s="38"/>
      <c r="AM43" s="168"/>
      <c r="AN43" s="168"/>
      <c r="AO43" s="202"/>
      <c r="AP43" s="142"/>
      <c r="AQ43" s="168"/>
      <c r="AR43" s="168"/>
      <c r="AT43" s="203"/>
    </row>
    <row r="44" ht="15.0" customHeight="1">
      <c r="A44" s="108" t="s">
        <v>191</v>
      </c>
      <c r="B44" s="211">
        <f>G10</f>
        <v>16</v>
      </c>
      <c r="C44" s="198">
        <v>8.0</v>
      </c>
      <c r="F44" s="787" t="s">
        <v>556</v>
      </c>
      <c r="G44" s="790">
        <f>(G42*  SWITCH(G35, "fp32", 4, "bf16", 2, "fp8", 1, "fp4", 0.5)/1024^3 + G43*G10) + (G10-1) * SUM(P548, P567) * (C6-3)/1024</f>
        <v>802.202909</v>
      </c>
      <c r="P44" s="147"/>
      <c r="AG44" s="38"/>
      <c r="AH44" s="38"/>
      <c r="AI44" s="38"/>
      <c r="AJ44" s="38"/>
      <c r="AK44" s="38"/>
      <c r="AL44" s="38"/>
      <c r="AM44" s="168"/>
      <c r="AN44" s="168"/>
      <c r="AO44" s="202"/>
      <c r="AP44" s="142"/>
      <c r="AQ44" s="168"/>
      <c r="AR44" s="168"/>
      <c r="AT44" s="203"/>
    </row>
    <row r="45" ht="15.0" customHeight="1">
      <c r="A45" s="108" t="s">
        <v>87</v>
      </c>
      <c r="B45" s="212" t="str">
        <f>$G$73/1000 * $C$6</f>
        <v>#N/A</v>
      </c>
      <c r="C45" s="172">
        <f>0.0734</f>
        <v>0.0734</v>
      </c>
      <c r="F45" s="362" t="s">
        <v>557</v>
      </c>
      <c r="G45" s="789">
        <f>G44/G10</f>
        <v>50.13768181</v>
      </c>
      <c r="P45" s="147"/>
      <c r="AG45" s="38"/>
      <c r="AH45" s="38"/>
      <c r="AI45" s="38"/>
      <c r="AJ45" s="38"/>
      <c r="AK45" s="38"/>
      <c r="AL45" s="38"/>
      <c r="AM45" s="168"/>
      <c r="AN45" s="168"/>
      <c r="AO45" s="202"/>
      <c r="AP45" s="142"/>
      <c r="AQ45" s="168"/>
      <c r="AR45" s="168"/>
      <c r="AT45" s="203"/>
    </row>
    <row r="46" ht="15.0" customHeight="1">
      <c r="A46" s="108" t="s">
        <v>88</v>
      </c>
      <c r="B46" s="193" t="str">
        <f>$B$43/$B$45</f>
        <v>#N/A</v>
      </c>
      <c r="C46" s="116">
        <f>492/0.0733 * C44</f>
        <v>53697.13506</v>
      </c>
      <c r="F46" s="787" t="s">
        <v>558</v>
      </c>
      <c r="G46" s="792">
        <v>0.9</v>
      </c>
      <c r="P46" s="147"/>
      <c r="AG46" s="38"/>
      <c r="AH46" s="38"/>
      <c r="AI46" s="38"/>
      <c r="AJ46" s="38"/>
      <c r="AK46" s="38"/>
      <c r="AL46" s="38"/>
      <c r="AM46" s="168"/>
      <c r="AN46" s="168"/>
      <c r="AO46" s="202"/>
      <c r="AP46" s="142"/>
      <c r="AQ46" s="168"/>
      <c r="AR46" s="168"/>
      <c r="AT46" s="203"/>
    </row>
    <row r="47" ht="15.0" customHeight="1">
      <c r="A47" s="108" t="s">
        <v>89</v>
      </c>
      <c r="B47" s="116" t="str">
        <f>B43/(B45*(1+C28))*C29</f>
        <v>#N/A</v>
      </c>
      <c r="C47" s="116"/>
      <c r="F47" s="362" t="s">
        <v>559</v>
      </c>
      <c r="G47" s="789">
        <f>(((H28 * G46 - G45)*1024^3) * G9) / (PARAMS(B27) * PAD_128(C10+C12) * SWITCH(PARAMS("kv_dtype"), "fp32", 4, "bf16", 2, "fp8", 1, "fp4", 0.5)*PARAMS(B6))</f>
        <v>60403.33769</v>
      </c>
      <c r="P47" s="147"/>
      <c r="AG47" s="38"/>
      <c r="AH47" s="38"/>
      <c r="AI47" s="38"/>
      <c r="AJ47" s="38"/>
      <c r="AK47" s="38"/>
      <c r="AL47" s="38"/>
      <c r="AM47" s="168"/>
      <c r="AN47" s="168"/>
      <c r="AO47" s="202"/>
      <c r="AP47" s="142"/>
      <c r="AQ47" s="168"/>
      <c r="AR47" s="168"/>
      <c r="AT47" s="203"/>
    </row>
    <row r="48" ht="15.0" customHeight="1">
      <c r="A48" s="108" t="s">
        <v>90</v>
      </c>
      <c r="B48" s="116" t="str">
        <f>B47/$G$11</f>
        <v>#N/A</v>
      </c>
      <c r="C48" s="116">
        <f>C46/C44</f>
        <v>6712.141883</v>
      </c>
      <c r="P48" s="147"/>
      <c r="AG48" s="38"/>
      <c r="AH48" s="38"/>
      <c r="AI48" s="38"/>
      <c r="AJ48" s="38"/>
      <c r="AK48" s="38"/>
      <c r="AL48" s="38"/>
      <c r="AM48" s="168"/>
      <c r="AN48" s="168"/>
      <c r="AO48" s="202"/>
      <c r="AP48" s="142"/>
      <c r="AQ48" s="168"/>
      <c r="AR48" s="168"/>
      <c r="AT48" s="203"/>
    </row>
    <row r="49" ht="15.0" customHeight="1">
      <c r="A49" s="793" t="s">
        <v>560</v>
      </c>
      <c r="B49" s="794" t="str">
        <f t="shared" ref="B49:C49" si="3">B48/$C$48</f>
        <v>#N/A</v>
      </c>
      <c r="C49" s="794">
        <f t="shared" si="3"/>
        <v>1</v>
      </c>
      <c r="P49" s="147"/>
      <c r="AG49" s="38"/>
      <c r="AH49" s="38"/>
      <c r="AI49" s="38"/>
      <c r="AJ49" s="38"/>
      <c r="AK49" s="38"/>
      <c r="AL49" s="38"/>
      <c r="AM49" s="168"/>
      <c r="AN49" s="168"/>
      <c r="AO49" s="202"/>
      <c r="AP49" s="142"/>
      <c r="AQ49" s="168"/>
      <c r="AR49" s="168"/>
      <c r="AT49" s="203"/>
    </row>
    <row r="50" ht="15.0" customHeight="1">
      <c r="P50" s="147"/>
      <c r="AG50" s="38"/>
      <c r="AH50" s="38"/>
      <c r="AI50" s="38"/>
      <c r="AJ50" s="38"/>
      <c r="AK50" s="38"/>
      <c r="AL50" s="38"/>
      <c r="AM50" s="168"/>
      <c r="AN50" s="168"/>
      <c r="AO50" s="202"/>
      <c r="AP50" s="142"/>
      <c r="AQ50" s="168"/>
      <c r="AR50" s="168"/>
      <c r="AT50" s="203"/>
    </row>
    <row r="51">
      <c r="A51" s="204"/>
      <c r="B51" s="204"/>
      <c r="D51" s="2"/>
      <c r="E51" s="2"/>
      <c r="F51" s="2"/>
      <c r="G51" s="2"/>
      <c r="AM51" s="142"/>
      <c r="AN51" s="138"/>
      <c r="AO51" s="138"/>
      <c r="AP51" s="138"/>
      <c r="AQ51" s="138"/>
      <c r="AR51" s="142"/>
      <c r="AT51" s="203"/>
    </row>
    <row r="52">
      <c r="A52" s="204" t="s">
        <v>192</v>
      </c>
      <c r="B52" s="204"/>
      <c r="D52" s="2"/>
      <c r="E52" s="2"/>
      <c r="F52" s="2"/>
      <c r="G52" s="2"/>
      <c r="AM52" s="142"/>
      <c r="AN52" s="138"/>
      <c r="AO52" s="138"/>
      <c r="AP52" s="138"/>
      <c r="AQ52" s="138"/>
      <c r="AR52" s="142"/>
      <c r="AT52" s="203"/>
    </row>
    <row r="53">
      <c r="A53" s="214" t="s">
        <v>193</v>
      </c>
      <c r="B53" s="214" t="s">
        <v>194</v>
      </c>
      <c r="C53" s="214" t="s">
        <v>195</v>
      </c>
      <c r="D53" s="214" t="s">
        <v>196</v>
      </c>
      <c r="E53" s="214" t="s">
        <v>197</v>
      </c>
      <c r="F53" s="214" t="s">
        <v>198</v>
      </c>
      <c r="G53" s="214" t="s">
        <v>199</v>
      </c>
      <c r="H53" s="214" t="s">
        <v>200</v>
      </c>
      <c r="I53" s="215"/>
      <c r="J53" s="214" t="s">
        <v>421</v>
      </c>
      <c r="K53" s="214" t="s">
        <v>202</v>
      </c>
      <c r="AG53" s="164"/>
      <c r="AH53" s="164"/>
      <c r="AI53" s="38"/>
      <c r="AJ53" s="38"/>
      <c r="AK53" s="38"/>
      <c r="AL53" s="38"/>
      <c r="AM53" s="168"/>
      <c r="AN53" s="202"/>
      <c r="AO53" s="202"/>
      <c r="AP53" s="216"/>
      <c r="AQ53" s="202"/>
      <c r="AR53" s="168"/>
      <c r="AS53" s="148"/>
      <c r="AT53" s="203"/>
    </row>
    <row r="54">
      <c r="A54" s="217" t="s">
        <v>203</v>
      </c>
      <c r="B54" s="218" t="s">
        <v>204</v>
      </c>
      <c r="C54" s="219">
        <f>$H$138</f>
        <v>0.004338794429</v>
      </c>
      <c r="D54" s="219" t="str">
        <f>$H$136</f>
        <v>#N/A</v>
      </c>
      <c r="E54" s="220">
        <f>$H$133</f>
        <v>0</v>
      </c>
      <c r="F54" s="219">
        <f>H131</f>
        <v>0</v>
      </c>
      <c r="G54" s="219" t="str">
        <f t="shared" ref="G54:G58" si="4">IF(K54,max(C54:F54),
max(C54:D54)+max(E54:F54))</f>
        <v>#N/A</v>
      </c>
      <c r="H54" s="221" t="str">
        <f t="shared" ref="H54:H70" si="5">LET(maxtime, MAX(C54:F54),
 IFS(maxtime=0, "", C54=maxtime, "HBM", D54=maxtime, "Compute", E54=maxtime, "ICI Lt", F54=maxtime, "ICI BW"))</f>
        <v>#N/A</v>
      </c>
      <c r="I54" s="222"/>
      <c r="J54" s="223" t="str">
        <f t="shared" ref="J54:J60" si="6">G54/$G$71</f>
        <v>#N/A</v>
      </c>
      <c r="K54" s="224" t="b">
        <v>1</v>
      </c>
      <c r="P54" s="225"/>
      <c r="AG54" s="38"/>
      <c r="AH54" s="38"/>
      <c r="AI54" s="164"/>
      <c r="AJ54" s="38"/>
      <c r="AK54" s="38"/>
      <c r="AL54" s="38"/>
      <c r="AM54" s="168"/>
      <c r="AN54" s="138"/>
      <c r="AO54" s="138"/>
      <c r="AP54" s="138"/>
      <c r="AQ54" s="138"/>
      <c r="AR54" s="168"/>
      <c r="AT54" s="203"/>
    </row>
    <row r="55">
      <c r="A55" s="217" t="s">
        <v>203</v>
      </c>
      <c r="B55" s="218" t="s">
        <v>205</v>
      </c>
      <c r="C55" s="219">
        <f>$H$165</f>
        <v>0.01614532158</v>
      </c>
      <c r="D55" s="219" t="str">
        <f>$H$163</f>
        <v>#N/A</v>
      </c>
      <c r="E55" s="221"/>
      <c r="F55" s="219">
        <f>H160</f>
        <v>0</v>
      </c>
      <c r="G55" s="219" t="str">
        <f t="shared" si="4"/>
        <v>#N/A</v>
      </c>
      <c r="H55" s="221" t="str">
        <f t="shared" si="5"/>
        <v>#N/A</v>
      </c>
      <c r="I55" s="222"/>
      <c r="J55" s="223" t="str">
        <f t="shared" si="6"/>
        <v>#N/A</v>
      </c>
      <c r="K55" s="224" t="b">
        <v>1</v>
      </c>
      <c r="P55" s="147"/>
      <c r="AG55" s="38"/>
      <c r="AH55" s="38"/>
      <c r="AI55" s="38"/>
      <c r="AJ55" s="38"/>
      <c r="AK55" s="38"/>
      <c r="AL55" s="38"/>
      <c r="AM55" s="168"/>
      <c r="AN55" s="168"/>
      <c r="AO55" s="202"/>
      <c r="AP55" s="142"/>
      <c r="AQ55" s="168"/>
      <c r="AR55" s="168"/>
      <c r="AT55" s="203"/>
    </row>
    <row r="56">
      <c r="A56" s="217" t="s">
        <v>203</v>
      </c>
      <c r="B56" s="218" t="s">
        <v>206</v>
      </c>
      <c r="C56" s="219">
        <f>$H$184</f>
        <v>0.01468515038</v>
      </c>
      <c r="D56" s="219" t="str">
        <f>$H$182</f>
        <v>#N/A</v>
      </c>
      <c r="E56" s="221"/>
      <c r="F56" s="219"/>
      <c r="G56" s="219" t="str">
        <f t="shared" si="4"/>
        <v>#N/A</v>
      </c>
      <c r="H56" s="221" t="str">
        <f t="shared" si="5"/>
        <v>#N/A</v>
      </c>
      <c r="I56" s="222"/>
      <c r="J56" s="223" t="str">
        <f t="shared" si="6"/>
        <v>#N/A</v>
      </c>
      <c r="K56" s="224"/>
      <c r="P56" s="147"/>
      <c r="AG56" s="38"/>
      <c r="AH56" s="38"/>
      <c r="AI56" s="38"/>
      <c r="AJ56" s="38"/>
      <c r="AK56" s="38"/>
      <c r="AL56" s="38"/>
      <c r="AM56" s="168"/>
      <c r="AN56" s="138"/>
      <c r="AO56" s="138"/>
      <c r="AP56" s="138"/>
      <c r="AQ56" s="138"/>
      <c r="AR56" s="168"/>
      <c r="AT56" s="203"/>
    </row>
    <row r="57">
      <c r="A57" s="217" t="s">
        <v>203</v>
      </c>
      <c r="B57" s="218" t="s">
        <v>207</v>
      </c>
      <c r="C57" s="219">
        <f>$H$203</f>
        <v>0.001992090712</v>
      </c>
      <c r="D57" s="219" t="str">
        <f>$H$201</f>
        <v>#N/A</v>
      </c>
      <c r="E57" s="221"/>
      <c r="F57" s="219"/>
      <c r="G57" s="219" t="str">
        <f t="shared" si="4"/>
        <v>#N/A</v>
      </c>
      <c r="H57" s="221" t="str">
        <f t="shared" si="5"/>
        <v>#N/A</v>
      </c>
      <c r="I57" s="222"/>
      <c r="J57" s="223" t="str">
        <f t="shared" si="6"/>
        <v>#N/A</v>
      </c>
      <c r="K57" s="224"/>
      <c r="P57" s="147"/>
      <c r="AM57" s="142"/>
      <c r="AO57" s="142"/>
      <c r="AP57" s="142"/>
      <c r="AQ57" s="142"/>
      <c r="AR57" s="168"/>
      <c r="AS57" s="148"/>
      <c r="AT57" s="203"/>
    </row>
    <row r="58">
      <c r="A58" s="217" t="s">
        <v>203</v>
      </c>
      <c r="B58" s="218" t="s">
        <v>208</v>
      </c>
      <c r="C58" s="219"/>
      <c r="D58" s="219"/>
      <c r="E58" s="221"/>
      <c r="F58" s="219">
        <f>$H$233</f>
        <v>0</v>
      </c>
      <c r="G58" s="219">
        <f t="shared" si="4"/>
        <v>0</v>
      </c>
      <c r="H58" s="221" t="str">
        <f t="shared" si="5"/>
        <v/>
      </c>
      <c r="I58" s="222"/>
      <c r="J58" s="223" t="str">
        <f t="shared" si="6"/>
        <v>#N/A</v>
      </c>
      <c r="K58" s="224"/>
      <c r="P58" s="147"/>
      <c r="R58" s="226"/>
      <c r="S58" s="226"/>
      <c r="T58" s="226"/>
      <c r="U58" s="226"/>
      <c r="V58" s="226"/>
      <c r="W58" s="38"/>
      <c r="AM58" s="142"/>
      <c r="AO58" s="138"/>
      <c r="AP58" s="138"/>
      <c r="AQ58" s="138"/>
      <c r="AR58" s="168"/>
      <c r="AT58" s="203"/>
    </row>
    <row r="59">
      <c r="A59" s="217" t="s">
        <v>203</v>
      </c>
      <c r="B59" s="227" t="s">
        <v>209</v>
      </c>
      <c r="C59" s="219">
        <f t="shared" ref="C59:D59" si="7">SUM(C61:C63)</f>
        <v>0.02274216647</v>
      </c>
      <c r="D59" s="219" t="str">
        <f t="shared" si="7"/>
        <v>#N/A</v>
      </c>
      <c r="E59" s="221"/>
      <c r="F59" s="219"/>
      <c r="G59" s="219" t="str">
        <f>IF(PARAMS("flash_attn"),MAX(C59:F59),0)</f>
        <v>#N/A</v>
      </c>
      <c r="H59" s="221" t="str">
        <f t="shared" si="5"/>
        <v>#N/A</v>
      </c>
      <c r="I59" s="222"/>
      <c r="J59" s="223" t="str">
        <f t="shared" si="6"/>
        <v>#N/A</v>
      </c>
      <c r="K59" s="224"/>
      <c r="P59" s="147"/>
      <c r="R59" s="226"/>
      <c r="S59" s="226"/>
      <c r="T59" s="226"/>
      <c r="U59" s="226"/>
      <c r="V59" s="226"/>
      <c r="W59" s="38"/>
      <c r="AM59" s="142"/>
      <c r="AO59" s="138"/>
      <c r="AP59" s="138"/>
      <c r="AQ59" s="138"/>
      <c r="AR59" s="168"/>
      <c r="AT59" s="203"/>
    </row>
    <row r="60">
      <c r="A60" s="217" t="s">
        <v>203</v>
      </c>
      <c r="B60" s="227" t="s">
        <v>210</v>
      </c>
      <c r="C60" s="219"/>
      <c r="D60" s="219"/>
      <c r="E60" s="221"/>
      <c r="F60" s="219"/>
      <c r="G60" s="219">
        <f>IF(PARAMS("flash_attn"),0,SUM(G61:G63))</f>
        <v>0</v>
      </c>
      <c r="H60" s="221" t="str">
        <f t="shared" si="5"/>
        <v/>
      </c>
      <c r="I60" s="222"/>
      <c r="J60" s="223" t="str">
        <f t="shared" si="6"/>
        <v>#N/A</v>
      </c>
      <c r="K60" s="224"/>
      <c r="P60" s="147"/>
      <c r="R60" s="226"/>
      <c r="S60" s="226"/>
      <c r="T60" s="226"/>
      <c r="U60" s="226"/>
      <c r="V60" s="226"/>
      <c r="W60" s="38"/>
      <c r="AM60" s="142"/>
      <c r="AO60" s="138"/>
      <c r="AP60" s="138"/>
      <c r="AQ60" s="138"/>
      <c r="AR60" s="168"/>
      <c r="AT60" s="203"/>
    </row>
    <row r="61">
      <c r="A61" s="217" t="s">
        <v>203</v>
      </c>
      <c r="B61" s="218" t="s">
        <v>873</v>
      </c>
      <c r="C61" s="219">
        <f>$H$252</f>
        <v>0.01072182854</v>
      </c>
      <c r="D61" s="219" t="str">
        <f>$H$250</f>
        <v>#N/A</v>
      </c>
      <c r="E61" s="221"/>
      <c r="F61" s="219"/>
      <c r="G61" s="219" t="str">
        <f t="shared" ref="G61:G63" si="8">max(C61:F61)</f>
        <v>#N/A</v>
      </c>
      <c r="H61" s="221" t="str">
        <f t="shared" si="5"/>
        <v>#N/A</v>
      </c>
      <c r="I61" s="222"/>
      <c r="J61" s="223"/>
      <c r="K61" s="224"/>
      <c r="P61" s="147"/>
      <c r="R61" s="226"/>
      <c r="S61" s="226"/>
      <c r="T61" s="226"/>
      <c r="U61" s="226"/>
      <c r="V61" s="226"/>
      <c r="W61" s="38"/>
      <c r="AM61" s="142"/>
      <c r="AO61" s="138"/>
      <c r="AP61" s="138"/>
      <c r="AQ61" s="138"/>
      <c r="AR61" s="168"/>
      <c r="AT61" s="203"/>
    </row>
    <row r="62">
      <c r="A62" s="217" t="s">
        <v>203</v>
      </c>
      <c r="B62" s="218" t="s">
        <v>874</v>
      </c>
      <c r="C62" s="219">
        <f>$H$271</f>
        <v>0.001340228568</v>
      </c>
      <c r="D62" s="219" t="str">
        <f>$H$269</f>
        <v>#N/A</v>
      </c>
      <c r="E62" s="221"/>
      <c r="F62" s="219"/>
      <c r="G62" s="219" t="str">
        <f t="shared" si="8"/>
        <v>#N/A</v>
      </c>
      <c r="H62" s="221" t="str">
        <f t="shared" si="5"/>
        <v>#N/A</v>
      </c>
      <c r="I62" s="222"/>
      <c r="J62" s="223"/>
      <c r="K62" s="224"/>
      <c r="P62" s="147"/>
      <c r="R62" s="228"/>
      <c r="S62" s="228"/>
      <c r="T62" s="228"/>
      <c r="U62" s="228"/>
      <c r="V62" s="228"/>
      <c r="W62" s="38"/>
      <c r="AM62" s="142"/>
      <c r="AN62" s="138"/>
      <c r="AO62" s="142"/>
      <c r="AP62" s="142"/>
      <c r="AQ62" s="138"/>
      <c r="AR62" s="168"/>
      <c r="AT62" s="203"/>
    </row>
    <row r="63">
      <c r="A63" s="217" t="s">
        <v>203</v>
      </c>
      <c r="B63" s="218" t="s">
        <v>875</v>
      </c>
      <c r="C63" s="219">
        <f>$H$290</f>
        <v>0.01068010936</v>
      </c>
      <c r="D63" s="219" t="str">
        <f>$H$288</f>
        <v>#N/A</v>
      </c>
      <c r="E63" s="221"/>
      <c r="F63" s="219"/>
      <c r="G63" s="219" t="str">
        <f t="shared" si="8"/>
        <v>#N/A</v>
      </c>
      <c r="H63" s="221" t="str">
        <f t="shared" si="5"/>
        <v>#N/A</v>
      </c>
      <c r="I63" s="222"/>
      <c r="J63" s="223"/>
      <c r="K63" s="224"/>
      <c r="P63" s="147"/>
      <c r="R63" s="228"/>
      <c r="S63" s="228"/>
      <c r="T63" s="228"/>
      <c r="U63" s="228"/>
      <c r="V63" s="228"/>
      <c r="W63" s="38"/>
      <c r="AM63" s="142"/>
      <c r="AN63" s="138"/>
      <c r="AO63" s="138"/>
      <c r="AP63" s="138"/>
      <c r="AQ63" s="138"/>
      <c r="AR63" s="168"/>
      <c r="AT63" s="203"/>
    </row>
    <row r="64">
      <c r="A64" s="217" t="s">
        <v>203</v>
      </c>
      <c r="B64" s="218" t="s">
        <v>214</v>
      </c>
      <c r="C64" s="219">
        <f>H309</f>
        <v>0.01068010936</v>
      </c>
      <c r="D64" s="219" t="str">
        <f>H307</f>
        <v>#N/A</v>
      </c>
      <c r="E64" s="221"/>
      <c r="F64" s="219"/>
      <c r="G64" s="219" t="str">
        <f t="shared" ref="G64:G70" si="9">IF(K64,max(C64:F64),
max(C64:D64)+max(E64:F64))</f>
        <v>#N/A</v>
      </c>
      <c r="H64" s="221" t="str">
        <f t="shared" si="5"/>
        <v>#N/A</v>
      </c>
      <c r="I64" s="222"/>
      <c r="J64" s="223" t="str">
        <f t="shared" ref="J64:J71" si="10">G64/$G$71</f>
        <v>#N/A</v>
      </c>
      <c r="K64" s="224" t="b">
        <v>1</v>
      </c>
      <c r="P64" s="147"/>
      <c r="R64" s="228"/>
      <c r="S64" s="228"/>
      <c r="T64" s="228"/>
      <c r="U64" s="228"/>
      <c r="V64" s="228"/>
      <c r="W64" s="229"/>
      <c r="AK64" s="203"/>
      <c r="AM64" s="142"/>
      <c r="AN64" s="138"/>
      <c r="AO64" s="138"/>
      <c r="AP64" s="138"/>
      <c r="AQ64" s="138"/>
      <c r="AR64" s="168"/>
      <c r="AT64" s="203"/>
    </row>
    <row r="65">
      <c r="A65" s="217" t="s">
        <v>203</v>
      </c>
      <c r="B65" s="227" t="s">
        <v>215</v>
      </c>
      <c r="C65" s="219"/>
      <c r="D65" s="219"/>
      <c r="E65" s="221"/>
      <c r="F65" s="219">
        <f>$G$324</f>
        <v>0</v>
      </c>
      <c r="G65" s="219">
        <f t="shared" si="9"/>
        <v>0</v>
      </c>
      <c r="H65" s="221" t="str">
        <f t="shared" si="5"/>
        <v/>
      </c>
      <c r="I65" s="222"/>
      <c r="J65" s="223" t="str">
        <f t="shared" si="10"/>
        <v>#N/A</v>
      </c>
      <c r="K65" s="224"/>
      <c r="P65" s="147"/>
      <c r="R65" s="228"/>
      <c r="S65" s="228"/>
      <c r="T65" s="228"/>
      <c r="U65" s="230"/>
      <c r="V65" s="230"/>
      <c r="W65" s="38"/>
      <c r="AK65" s="231"/>
      <c r="AL65" s="232"/>
      <c r="AM65" s="168"/>
      <c r="AN65" s="138"/>
      <c r="AO65" s="138"/>
      <c r="AP65" s="138"/>
      <c r="AQ65" s="138"/>
      <c r="AR65" s="168"/>
      <c r="AT65" s="203"/>
    </row>
    <row r="66">
      <c r="A66" s="217" t="s">
        <v>203</v>
      </c>
      <c r="B66" s="218" t="s">
        <v>216</v>
      </c>
      <c r="C66" s="219">
        <f>H351</f>
        <v>0.03988353341</v>
      </c>
      <c r="D66" s="219" t="str">
        <f>H349</f>
        <v>#N/A</v>
      </c>
      <c r="E66" s="221"/>
      <c r="F66" s="219">
        <f>$H$346</f>
        <v>0</v>
      </c>
      <c r="G66" s="219" t="str">
        <f t="shared" si="9"/>
        <v>#N/A</v>
      </c>
      <c r="H66" s="221" t="str">
        <f t="shared" si="5"/>
        <v>#N/A</v>
      </c>
      <c r="I66" s="222"/>
      <c r="J66" s="223" t="str">
        <f t="shared" si="10"/>
        <v>#N/A</v>
      </c>
      <c r="K66" s="224" t="b">
        <v>1</v>
      </c>
      <c r="P66" s="147"/>
      <c r="R66" s="228"/>
      <c r="S66" s="228"/>
      <c r="T66" s="228"/>
      <c r="U66" s="230"/>
      <c r="V66" s="230"/>
      <c r="W66" s="38"/>
      <c r="AK66" s="231"/>
      <c r="AL66" s="232"/>
      <c r="AM66" s="168"/>
      <c r="AN66" s="138"/>
      <c r="AO66" s="138"/>
      <c r="AP66" s="138"/>
      <c r="AQ66" s="138"/>
      <c r="AR66" s="168"/>
      <c r="AT66" s="203"/>
    </row>
    <row r="67">
      <c r="A67" s="217" t="s">
        <v>217</v>
      </c>
      <c r="B67" s="233" t="s">
        <v>218</v>
      </c>
      <c r="C67" s="219"/>
      <c r="D67" s="219"/>
      <c r="E67" s="220">
        <f>$H$401</f>
        <v>0.0039</v>
      </c>
      <c r="F67" s="219">
        <f>$H$399</f>
        <v>0.1025390625</v>
      </c>
      <c r="G67" s="219">
        <f t="shared" si="9"/>
        <v>0.1025390625</v>
      </c>
      <c r="H67" s="221" t="str">
        <f t="shared" si="5"/>
        <v>ICI BW</v>
      </c>
      <c r="I67" s="222"/>
      <c r="J67" s="223" t="str">
        <f t="shared" si="10"/>
        <v>#N/A</v>
      </c>
      <c r="K67" s="224"/>
      <c r="P67" s="147"/>
      <c r="R67" s="38"/>
      <c r="S67" s="38"/>
      <c r="T67" s="38"/>
      <c r="U67" s="38"/>
      <c r="V67" s="38"/>
      <c r="W67" s="38"/>
      <c r="AM67" s="142"/>
      <c r="AN67" s="138"/>
      <c r="AO67" s="142"/>
      <c r="AP67" s="142"/>
      <c r="AQ67" s="194"/>
      <c r="AR67" s="142"/>
    </row>
    <row r="68">
      <c r="A68" s="217" t="s">
        <v>217</v>
      </c>
      <c r="B68" s="233" t="s">
        <v>219</v>
      </c>
      <c r="C68" s="219">
        <f>$H$449</f>
        <v>0.08210334074</v>
      </c>
      <c r="D68" s="219" t="str">
        <f>$H$447</f>
        <v>#N/A</v>
      </c>
      <c r="E68" s="221"/>
      <c r="F68" s="219">
        <f>$H$439</f>
        <v>0</v>
      </c>
      <c r="G68" s="219" t="str">
        <f t="shared" si="9"/>
        <v>#N/A</v>
      </c>
      <c r="H68" s="221" t="str">
        <f t="shared" si="5"/>
        <v>#N/A</v>
      </c>
      <c r="I68" s="222"/>
      <c r="J68" s="223" t="str">
        <f t="shared" si="10"/>
        <v>#N/A</v>
      </c>
      <c r="K68" s="224" t="b">
        <v>1</v>
      </c>
      <c r="P68" s="147"/>
      <c r="R68" s="38"/>
      <c r="S68" s="38"/>
      <c r="T68" s="38"/>
      <c r="U68" s="38"/>
      <c r="V68" s="38"/>
      <c r="W68" s="234"/>
      <c r="AM68" s="142"/>
      <c r="AN68" s="138"/>
      <c r="AO68" s="138"/>
      <c r="AP68" s="138"/>
      <c r="AQ68" s="138"/>
      <c r="AR68" s="142"/>
      <c r="AT68" s="149"/>
    </row>
    <row r="69">
      <c r="A69" s="217" t="s">
        <v>217</v>
      </c>
      <c r="B69" s="233" t="s">
        <v>220</v>
      </c>
      <c r="C69" s="219">
        <f>$H$485</f>
        <v>0.04806049214</v>
      </c>
      <c r="D69" s="219" t="str">
        <f>$H$483</f>
        <v>#N/A</v>
      </c>
      <c r="E69" s="221"/>
      <c r="F69" s="219">
        <f>$H$474</f>
        <v>0</v>
      </c>
      <c r="G69" s="219" t="str">
        <f t="shared" si="9"/>
        <v>#N/A</v>
      </c>
      <c r="H69" s="221" t="str">
        <f t="shared" si="5"/>
        <v>#N/A</v>
      </c>
      <c r="I69" s="222"/>
      <c r="J69" s="223" t="str">
        <f t="shared" si="10"/>
        <v>#N/A</v>
      </c>
      <c r="K69" s="224" t="b">
        <v>1</v>
      </c>
      <c r="P69" s="147"/>
      <c r="R69" s="38"/>
      <c r="S69" s="38"/>
      <c r="T69" s="38"/>
      <c r="U69" s="38"/>
      <c r="V69" s="38"/>
      <c r="W69" s="234"/>
      <c r="AM69" s="142"/>
      <c r="AN69" s="138"/>
      <c r="AO69" s="138"/>
      <c r="AP69" s="142"/>
      <c r="AQ69" s="142"/>
      <c r="AR69" s="142"/>
    </row>
    <row r="70">
      <c r="A70" s="217" t="s">
        <v>217</v>
      </c>
      <c r="B70" s="233" t="s">
        <v>221</v>
      </c>
      <c r="C70" s="219"/>
      <c r="D70" s="219"/>
      <c r="E70" s="220">
        <f>$H$537</f>
        <v>0.0039</v>
      </c>
      <c r="F70" s="219">
        <f>$H$535</f>
        <v>0.205078125</v>
      </c>
      <c r="G70" s="219">
        <f t="shared" si="9"/>
        <v>0.205078125</v>
      </c>
      <c r="H70" s="221" t="str">
        <f t="shared" si="5"/>
        <v>ICI BW</v>
      </c>
      <c r="I70" s="222"/>
      <c r="J70" s="223" t="str">
        <f t="shared" si="10"/>
        <v>#N/A</v>
      </c>
      <c r="K70" s="224"/>
      <c r="P70" s="147"/>
      <c r="AM70" s="142"/>
      <c r="AN70" s="138"/>
      <c r="AO70" s="138"/>
      <c r="AP70" s="138"/>
      <c r="AQ70" s="138"/>
      <c r="AR70" s="142"/>
      <c r="AT70" s="203"/>
    </row>
    <row r="71">
      <c r="A71" s="235"/>
      <c r="B71" s="236"/>
      <c r="C71" s="236"/>
      <c r="D71" s="236"/>
      <c r="E71" s="235" t="s">
        <v>222</v>
      </c>
      <c r="F71" s="237" t="s">
        <v>59</v>
      </c>
      <c r="G71" s="236" t="str">
        <f>SUM(G54:G60,G64:G70)</f>
        <v>#N/A</v>
      </c>
      <c r="H71" s="236"/>
      <c r="I71" s="239"/>
      <c r="J71" s="240" t="str">
        <f t="shared" si="10"/>
        <v>#N/A</v>
      </c>
      <c r="K71" s="222"/>
      <c r="P71" s="147"/>
      <c r="AG71" s="164"/>
      <c r="AH71" s="164"/>
      <c r="AI71" s="38"/>
      <c r="AJ71" s="38"/>
      <c r="AK71" s="38"/>
      <c r="AL71" s="38"/>
      <c r="AM71" s="168"/>
      <c r="AN71" s="202"/>
      <c r="AO71" s="202"/>
      <c r="AP71" s="216"/>
      <c r="AQ71" s="202"/>
      <c r="AR71" s="168"/>
      <c r="AT71" s="203"/>
    </row>
    <row r="72">
      <c r="A72" s="241"/>
      <c r="B72" s="236"/>
      <c r="C72" s="236"/>
      <c r="D72" s="236"/>
      <c r="E72" s="241"/>
      <c r="F72" s="237" t="s">
        <v>223</v>
      </c>
      <c r="G72" s="889" t="str">
        <f>SUM(G54:G60,G64:G66)+MAX(G67:G68)+MAX(G69:G70)</f>
        <v>#N/A</v>
      </c>
      <c r="H72" s="236"/>
      <c r="I72" s="239"/>
      <c r="J72" s="240"/>
      <c r="K72" s="222"/>
      <c r="P72" s="147"/>
      <c r="AG72" s="164"/>
      <c r="AH72" s="164"/>
      <c r="AI72" s="38"/>
      <c r="AJ72" s="38"/>
      <c r="AK72" s="38"/>
      <c r="AL72" s="38"/>
      <c r="AM72" s="168"/>
      <c r="AN72" s="202"/>
      <c r="AO72" s="202"/>
      <c r="AP72" s="216"/>
      <c r="AQ72" s="202"/>
      <c r="AR72" s="168"/>
      <c r="AT72" s="203"/>
    </row>
    <row r="73">
      <c r="A73" s="243" t="s">
        <v>224</v>
      </c>
      <c r="B73" s="244"/>
      <c r="C73" s="244"/>
      <c r="D73" s="244"/>
      <c r="E73" s="243" t="s">
        <v>225</v>
      </c>
      <c r="F73" s="245" t="s">
        <v>59</v>
      </c>
      <c r="G73" s="890" t="str">
        <f>IF(F73=F71,G71,G72)</f>
        <v>#N/A</v>
      </c>
      <c r="H73" s="244"/>
      <c r="I73" s="247"/>
      <c r="J73" s="247"/>
      <c r="K73" s="247"/>
      <c r="P73" s="147"/>
      <c r="AG73" s="38"/>
      <c r="AH73" s="38"/>
      <c r="AI73" s="38"/>
      <c r="AJ73" s="38"/>
      <c r="AK73" s="38"/>
      <c r="AL73" s="38"/>
      <c r="AM73" s="168"/>
      <c r="AN73" s="168"/>
      <c r="AO73" s="202"/>
      <c r="AP73" s="142"/>
      <c r="AQ73" s="168"/>
      <c r="AR73" s="168"/>
      <c r="AT73" s="203"/>
    </row>
    <row r="74" ht="15.0" customHeight="1">
      <c r="P74" s="147"/>
      <c r="AG74" s="38"/>
      <c r="AH74" s="38"/>
      <c r="AI74" s="38"/>
      <c r="AJ74" s="38"/>
      <c r="AK74" s="38"/>
      <c r="AL74" s="38"/>
      <c r="AM74" s="168"/>
      <c r="AN74" s="168"/>
      <c r="AO74" s="202"/>
      <c r="AP74" s="142"/>
      <c r="AQ74" s="168"/>
      <c r="AR74" s="168"/>
      <c r="AT74" s="203"/>
    </row>
    <row r="75">
      <c r="P75" s="147"/>
      <c r="AG75" s="38"/>
      <c r="AH75" s="38"/>
      <c r="AI75" s="38"/>
      <c r="AJ75" s="38"/>
      <c r="AK75" s="38"/>
      <c r="AL75" s="38"/>
      <c r="AM75" s="168"/>
      <c r="AN75" s="168"/>
      <c r="AO75" s="202"/>
      <c r="AP75" s="142"/>
      <c r="AQ75" s="168"/>
      <c r="AR75" s="168"/>
      <c r="AT75" s="203"/>
    </row>
    <row r="76">
      <c r="A76" s="248" t="s">
        <v>226</v>
      </c>
      <c r="E76" s="204" t="s">
        <v>227</v>
      </c>
      <c r="P76" s="147"/>
      <c r="AG76" s="38"/>
      <c r="AH76" s="38"/>
      <c r="AI76" s="38"/>
      <c r="AJ76" s="38"/>
      <c r="AK76" s="38"/>
      <c r="AL76" s="38"/>
      <c r="AM76" s="168"/>
      <c r="AN76" s="138"/>
      <c r="AO76" s="138"/>
      <c r="AP76" s="138"/>
      <c r="AQ76" s="138"/>
      <c r="AR76" s="168"/>
      <c r="AT76" s="203"/>
    </row>
    <row r="77">
      <c r="A77" s="106" t="s">
        <v>228</v>
      </c>
      <c r="B77" s="106" t="s">
        <v>118</v>
      </c>
      <c r="C77" s="106" t="s">
        <v>121</v>
      </c>
      <c r="E77" s="249" t="s">
        <v>229</v>
      </c>
      <c r="F77" s="250" t="s">
        <v>230</v>
      </c>
      <c r="G77" s="251"/>
      <c r="H77" s="252"/>
      <c r="I77" s="250" t="s">
        <v>231</v>
      </c>
      <c r="J77" s="251"/>
      <c r="K77" s="251"/>
      <c r="L77" s="251"/>
      <c r="M77" s="251"/>
      <c r="N77" s="252"/>
      <c r="O77" s="253" t="s">
        <v>232</v>
      </c>
      <c r="P77" s="254" t="s">
        <v>233</v>
      </c>
      <c r="Q77" s="255" t="s">
        <v>234</v>
      </c>
      <c r="AM77" s="142"/>
      <c r="AO77" s="142"/>
      <c r="AP77" s="142"/>
      <c r="AQ77" s="142"/>
      <c r="AR77" s="168"/>
      <c r="AT77" s="203"/>
    </row>
    <row r="78">
      <c r="A78" s="108" t="s">
        <v>235</v>
      </c>
      <c r="B78" s="256">
        <f>SUM(P87,P144,P171,P190,P296,P330) * PARAMS("L") / 1024</f>
        <v>10.62957764</v>
      </c>
      <c r="C78" s="257"/>
      <c r="D78" s="38"/>
      <c r="E78" s="258" t="s">
        <v>236</v>
      </c>
      <c r="F78" s="259" t="s">
        <v>237</v>
      </c>
      <c r="G78" s="260"/>
      <c r="H78" s="261" t="s">
        <v>238</v>
      </c>
      <c r="I78" s="261" t="s">
        <v>239</v>
      </c>
      <c r="J78" s="261"/>
      <c r="K78" s="262" t="s">
        <v>40</v>
      </c>
      <c r="L78" s="262" t="s">
        <v>38</v>
      </c>
      <c r="M78" s="261" t="s">
        <v>125</v>
      </c>
      <c r="N78" s="261" t="s">
        <v>240</v>
      </c>
      <c r="O78" s="263" t="s">
        <v>63</v>
      </c>
      <c r="P78" s="264"/>
      <c r="Q78" s="262"/>
      <c r="AM78" s="142"/>
      <c r="AO78" s="138"/>
      <c r="AP78" s="138"/>
      <c r="AQ78" s="138"/>
      <c r="AR78" s="168"/>
      <c r="AT78" s="203"/>
    </row>
    <row r="79">
      <c r="A79" s="108" t="s">
        <v>241</v>
      </c>
      <c r="B79" s="265">
        <f>SUM($P$359,$P$455) * PARAMS("L") / 1024</f>
        <v>120.09375</v>
      </c>
      <c r="C79" s="172"/>
      <c r="D79" s="38"/>
      <c r="E79" s="266"/>
      <c r="F79" s="267"/>
      <c r="G79" s="268"/>
      <c r="H79" s="269" t="s">
        <v>242</v>
      </c>
      <c r="I79" s="270" t="s">
        <v>239</v>
      </c>
      <c r="J79" s="271"/>
      <c r="K79" s="270">
        <f t="shared" ref="K79:M79" si="11">PARAMS(K78)</f>
        <v>16</v>
      </c>
      <c r="L79" s="270">
        <f t="shared" si="11"/>
        <v>256</v>
      </c>
      <c r="M79" s="270">
        <f t="shared" si="11"/>
        <v>7168</v>
      </c>
      <c r="N79" s="270" t="s">
        <v>240</v>
      </c>
      <c r="O79" s="272"/>
      <c r="P79" s="273">
        <f>SIZEOF_IN_MIB(J79:M79, $O78)</f>
        <v>28</v>
      </c>
      <c r="Q79" s="269"/>
      <c r="AM79" s="142"/>
      <c r="AN79" s="138"/>
      <c r="AO79" s="142"/>
      <c r="AP79" s="142"/>
      <c r="AQ79" s="138"/>
      <c r="AR79" s="168"/>
      <c r="AT79" s="203"/>
    </row>
    <row r="80">
      <c r="A80" s="198" t="s">
        <v>243</v>
      </c>
      <c r="B80" s="172"/>
      <c r="C80" s="172"/>
      <c r="D80" s="38"/>
      <c r="E80" s="266"/>
      <c r="F80" s="267"/>
      <c r="G80" s="268"/>
      <c r="H80" s="274" t="s">
        <v>244</v>
      </c>
      <c r="I80" s="274" t="s">
        <v>239</v>
      </c>
      <c r="J80" s="261"/>
      <c r="K80" s="262" t="s">
        <v>143</v>
      </c>
      <c r="L80" s="262"/>
      <c r="M80" s="262"/>
      <c r="N80" s="274" t="s">
        <v>240</v>
      </c>
      <c r="O80" s="275"/>
      <c r="P80" s="276"/>
      <c r="Q80" s="262"/>
      <c r="AM80" s="142"/>
      <c r="AN80" s="138"/>
      <c r="AO80" s="138"/>
      <c r="AP80" s="138"/>
      <c r="AQ80" s="138"/>
      <c r="AR80" s="168"/>
      <c r="AT80" s="203"/>
    </row>
    <row r="81">
      <c r="A81" s="108" t="s">
        <v>245</v>
      </c>
      <c r="B81" s="265">
        <f>SIZEOF_IN_MIB(PARAMS("B")*PARAMS("S")*PARAMS("L")*(PARAMS("c_kv")+PARAMS("h_rope")), PARAMS("kv_dtype"))/1024</f>
        <v>0.1340332031</v>
      </c>
      <c r="C81" s="172"/>
      <c r="D81" s="38"/>
      <c r="E81" s="277"/>
      <c r="F81" s="278"/>
      <c r="G81" s="279"/>
      <c r="H81" s="269" t="s">
        <v>246</v>
      </c>
      <c r="I81" s="271" t="s">
        <v>239</v>
      </c>
      <c r="J81" s="270"/>
      <c r="K81" s="271">
        <f t="shared" ref="K81:M81" si="12">K79/SHARDING(K80)</f>
        <v>1</v>
      </c>
      <c r="L81" s="271">
        <f t="shared" si="12"/>
        <v>256</v>
      </c>
      <c r="M81" s="271">
        <f t="shared" si="12"/>
        <v>7168</v>
      </c>
      <c r="N81" s="271" t="s">
        <v>240</v>
      </c>
      <c r="O81" s="280"/>
      <c r="P81" s="273">
        <f>SIZEOF_IN_MIB(J81:M81, $O78)</f>
        <v>1.75</v>
      </c>
      <c r="Q81" s="269"/>
      <c r="AG81" s="2"/>
      <c r="AK81" s="203"/>
      <c r="AM81" s="142"/>
      <c r="AN81" s="138"/>
      <c r="AO81" s="138"/>
      <c r="AP81" s="138"/>
      <c r="AQ81" s="138"/>
      <c r="AR81" s="168"/>
      <c r="AT81" s="203"/>
    </row>
    <row r="82">
      <c r="A82" s="198" t="s">
        <v>247</v>
      </c>
      <c r="B82" s="281">
        <f>MAX(P87,P106,P136,P163,P182,P201,P250,P269,P288,P304,P365,P414,P504,P523)/1024</f>
        <v>0.01025390625</v>
      </c>
      <c r="C82" s="198"/>
      <c r="D82" s="38"/>
      <c r="E82" s="258" t="s">
        <v>248</v>
      </c>
      <c r="F82" s="282" t="s">
        <v>249</v>
      </c>
      <c r="G82" s="260"/>
      <c r="H82" s="261" t="s">
        <v>238</v>
      </c>
      <c r="I82" s="261" t="s">
        <v>239</v>
      </c>
      <c r="J82" s="261"/>
      <c r="K82" s="262" t="s">
        <v>40</v>
      </c>
      <c r="L82" s="262" t="s">
        <v>38</v>
      </c>
      <c r="M82" s="283" t="s">
        <v>125</v>
      </c>
      <c r="N82" s="261" t="s">
        <v>240</v>
      </c>
      <c r="O82" s="263" t="str">
        <f>EXTRACT_ACTIVATION_DTYPE(PARAMS("attn_proj_dtype"))</f>
        <v>fp8</v>
      </c>
      <c r="P82" s="264"/>
      <c r="Q82" s="263" t="b">
        <v>0</v>
      </c>
      <c r="AG82" s="2"/>
      <c r="AK82" s="231"/>
      <c r="AL82" s="232"/>
      <c r="AM82" s="168"/>
      <c r="AN82" s="138"/>
      <c r="AO82" s="138"/>
      <c r="AP82" s="138"/>
      <c r="AQ82" s="138"/>
      <c r="AR82" s="168"/>
      <c r="AT82" s="203"/>
    </row>
    <row r="83">
      <c r="A83" s="284" t="s">
        <v>250</v>
      </c>
      <c r="B83" s="285">
        <f>SUM(B78:B81)</f>
        <v>130.8573608</v>
      </c>
      <c r="C83" s="284" t="str">
        <f>"&lt;=" &amp; ($H$28 * PARAMS("num_devices")) &amp; " (Capacity)?"</f>
        <v>&lt;=1516.032 (Capacity)?</v>
      </c>
      <c r="D83" s="38"/>
      <c r="E83" s="266"/>
      <c r="F83" s="267"/>
      <c r="G83" s="268"/>
      <c r="H83" s="269" t="s">
        <v>242</v>
      </c>
      <c r="I83" s="270" t="s">
        <v>239</v>
      </c>
      <c r="J83" s="271"/>
      <c r="K83" s="270">
        <f t="shared" ref="K83:M83" si="13">PARAMS(K82)</f>
        <v>16</v>
      </c>
      <c r="L83" s="270">
        <f t="shared" si="13"/>
        <v>256</v>
      </c>
      <c r="M83" s="270">
        <f t="shared" si="13"/>
        <v>7168</v>
      </c>
      <c r="N83" s="270" t="s">
        <v>240</v>
      </c>
      <c r="O83" s="272"/>
      <c r="P83" s="273">
        <f>SIZEOF_IN_MIB(J83:M83, $O82)</f>
        <v>28</v>
      </c>
      <c r="Q83" s="272"/>
      <c r="AG83" s="2"/>
      <c r="AM83" s="38"/>
      <c r="AR83" s="38"/>
    </row>
    <row r="84">
      <c r="A84" s="172"/>
      <c r="B84" s="172"/>
      <c r="C84" s="172"/>
      <c r="D84" s="87"/>
      <c r="E84" s="266"/>
      <c r="F84" s="267"/>
      <c r="G84" s="268"/>
      <c r="H84" s="274" t="s">
        <v>244</v>
      </c>
      <c r="I84" s="274" t="s">
        <v>239</v>
      </c>
      <c r="J84" s="261"/>
      <c r="K84" s="262" t="s">
        <v>143</v>
      </c>
      <c r="L84" s="262"/>
      <c r="M84" s="274"/>
      <c r="N84" s="274" t="s">
        <v>240</v>
      </c>
      <c r="O84" s="275"/>
      <c r="P84" s="276"/>
      <c r="Q84" s="275"/>
    </row>
    <row r="85">
      <c r="A85" s="108" t="s">
        <v>251</v>
      </c>
      <c r="B85" s="256">
        <f>SUM(P89,P146,P173,P192,P298,P332) * PARAMS("L") / 1024</f>
        <v>10.62957764</v>
      </c>
      <c r="C85" s="257"/>
      <c r="D85" s="87"/>
      <c r="E85" s="266"/>
      <c r="F85" s="278"/>
      <c r="G85" s="279"/>
      <c r="H85" s="269" t="s">
        <v>246</v>
      </c>
      <c r="I85" s="271" t="s">
        <v>239</v>
      </c>
      <c r="J85" s="270"/>
      <c r="K85" s="271">
        <f t="shared" ref="K85:M85" si="14">K83/SHARDING(K84)</f>
        <v>1</v>
      </c>
      <c r="L85" s="271">
        <f t="shared" si="14"/>
        <v>256</v>
      </c>
      <c r="M85" s="271">
        <f t="shared" si="14"/>
        <v>7168</v>
      </c>
      <c r="N85" s="271" t="s">
        <v>240</v>
      </c>
      <c r="O85" s="280"/>
      <c r="P85" s="273">
        <f>SIZEOF_IN_MIB(J85:M85, $O82)</f>
        <v>1.75</v>
      </c>
      <c r="Q85" s="280"/>
      <c r="AG85" s="2"/>
    </row>
    <row r="86">
      <c r="A86" s="108" t="s">
        <v>252</v>
      </c>
      <c r="B86" s="265">
        <f>SUM(P409,P457) * PARAMS("L") / 1024</f>
        <v>20.015625</v>
      </c>
      <c r="C86" s="257"/>
      <c r="D86" s="87"/>
      <c r="E86" s="266"/>
      <c r="F86" s="259" t="s">
        <v>253</v>
      </c>
      <c r="G86" s="260"/>
      <c r="H86" s="274" t="s">
        <v>238</v>
      </c>
      <c r="I86" s="274" t="s">
        <v>239</v>
      </c>
      <c r="J86" s="261"/>
      <c r="K86" s="261"/>
      <c r="L86" s="286" t="s">
        <v>125</v>
      </c>
      <c r="M86" s="262" t="s">
        <v>142</v>
      </c>
      <c r="N86" s="274" t="s">
        <v>240</v>
      </c>
      <c r="O86" s="263" t="str">
        <f>EXTRACT_WEIGHT_DTYPE(PARAMS("attn_proj_dtype"))</f>
        <v>fp8</v>
      </c>
      <c r="P86" s="276"/>
      <c r="Q86" s="263" t="b">
        <v>0</v>
      </c>
      <c r="AP86" s="138"/>
      <c r="AQ86" s="138"/>
      <c r="AT86" s="149"/>
    </row>
    <row r="87">
      <c r="A87" s="198" t="s">
        <v>243</v>
      </c>
      <c r="B87" s="172"/>
      <c r="C87" s="257"/>
      <c r="D87" s="87"/>
      <c r="E87" s="266"/>
      <c r="F87" s="267"/>
      <c r="G87" s="268"/>
      <c r="H87" s="269" t="s">
        <v>242</v>
      </c>
      <c r="I87" s="271" t="s">
        <v>239</v>
      </c>
      <c r="J87" s="270"/>
      <c r="K87" s="270"/>
      <c r="L87" s="271">
        <f t="shared" ref="L87:M87" si="15">PARAMS(L86)</f>
        <v>7168</v>
      </c>
      <c r="M87" s="271">
        <f t="shared" si="15"/>
        <v>1536</v>
      </c>
      <c r="N87" s="271" t="s">
        <v>240</v>
      </c>
      <c r="O87" s="272"/>
      <c r="P87" s="273">
        <f>SIZEOF_IN_MIB(J87:M87, $O86)</f>
        <v>10.5</v>
      </c>
      <c r="Q87" s="272"/>
      <c r="AP87" s="142"/>
    </row>
    <row r="88">
      <c r="A88" s="108" t="s">
        <v>254</v>
      </c>
      <c r="B88" s="265">
        <f>B81/PARAMS("num_devices")</f>
        <v>0.008377075195</v>
      </c>
      <c r="C88" s="257"/>
      <c r="D88" s="87"/>
      <c r="E88" s="266"/>
      <c r="F88" s="267"/>
      <c r="G88" s="268"/>
      <c r="H88" s="274" t="s">
        <v>244</v>
      </c>
      <c r="I88" s="274" t="s">
        <v>239</v>
      </c>
      <c r="J88" s="261"/>
      <c r="K88" s="261"/>
      <c r="L88" s="274"/>
      <c r="M88" s="274"/>
      <c r="N88" s="274" t="s">
        <v>240</v>
      </c>
      <c r="O88" s="275"/>
      <c r="P88" s="276"/>
      <c r="Q88" s="275"/>
      <c r="AP88" s="138"/>
      <c r="AQ88" s="138"/>
      <c r="AT88" s="149"/>
    </row>
    <row r="89">
      <c r="A89" s="108" t="s">
        <v>255</v>
      </c>
      <c r="B89" s="265">
        <f>MAX(P89,P108,P138,P165,P184,P203,P252,P271,P290,P306,P367,P416,P506,P525)/1024</f>
        <v>0.01025390625</v>
      </c>
      <c r="C89" s="257"/>
      <c r="D89" s="87"/>
      <c r="E89" s="266"/>
      <c r="F89" s="278"/>
      <c r="G89" s="279"/>
      <c r="H89" s="271" t="s">
        <v>246</v>
      </c>
      <c r="I89" s="271" t="s">
        <v>239</v>
      </c>
      <c r="J89" s="270"/>
      <c r="K89" s="270"/>
      <c r="L89" s="271">
        <f t="shared" ref="L89:M89" si="16">L87/SHARDING(L88)</f>
        <v>7168</v>
      </c>
      <c r="M89" s="271">
        <f t="shared" si="16"/>
        <v>1536</v>
      </c>
      <c r="N89" s="271" t="s">
        <v>240</v>
      </c>
      <c r="O89" s="280"/>
      <c r="P89" s="273">
        <f>SIZEOF_IN_MIB(J89:M89, $O86)</f>
        <v>10.5</v>
      </c>
      <c r="Q89" s="280"/>
    </row>
    <row r="90">
      <c r="A90" s="122" t="s">
        <v>256</v>
      </c>
      <c r="B90" s="287">
        <f>SUM(B85:B88)</f>
        <v>30.65357971</v>
      </c>
      <c r="C90" s="288" t="str">
        <f>"&lt;=" &amp; ($H$28) &amp; " (Capacity)?"</f>
        <v>&lt;=94.752 (Capacity)?</v>
      </c>
      <c r="D90" s="87"/>
      <c r="E90" s="266"/>
      <c r="F90" s="259" t="s">
        <v>257</v>
      </c>
      <c r="G90" s="260"/>
      <c r="H90" s="289" t="s">
        <v>238</v>
      </c>
      <c r="I90" s="289" t="s">
        <v>239</v>
      </c>
      <c r="J90" s="290"/>
      <c r="K90" s="195" t="s">
        <v>40</v>
      </c>
      <c r="L90" s="195" t="s">
        <v>38</v>
      </c>
      <c r="M90" s="195" t="s">
        <v>142</v>
      </c>
      <c r="N90" s="289" t="s">
        <v>240</v>
      </c>
      <c r="O90" s="291" t="s">
        <v>82</v>
      </c>
      <c r="P90" s="292"/>
      <c r="Q90" s="291" t="b">
        <v>0</v>
      </c>
    </row>
    <row r="91">
      <c r="A91" s="87"/>
      <c r="B91" s="87"/>
      <c r="C91" s="87"/>
      <c r="D91" s="87"/>
      <c r="E91" s="266"/>
      <c r="F91" s="267"/>
      <c r="G91" s="268"/>
      <c r="H91" s="195" t="s">
        <v>242</v>
      </c>
      <c r="I91" s="289" t="s">
        <v>239</v>
      </c>
      <c r="J91" s="290"/>
      <c r="K91" s="289">
        <f t="shared" ref="K91:M91" si="17">PARAMS(K90)</f>
        <v>16</v>
      </c>
      <c r="L91" s="290">
        <f t="shared" si="17"/>
        <v>256</v>
      </c>
      <c r="M91" s="289">
        <f t="shared" si="17"/>
        <v>1536</v>
      </c>
      <c r="N91" s="289" t="s">
        <v>240</v>
      </c>
      <c r="O91" s="266"/>
      <c r="P91" s="292">
        <f>SIZEOF_IN_MIB(K91:M91, $O90)</f>
        <v>12</v>
      </c>
      <c r="Q91" s="266"/>
    </row>
    <row r="92">
      <c r="A92" s="87"/>
      <c r="B92" s="87"/>
      <c r="C92" s="87"/>
      <c r="D92" s="87"/>
      <c r="E92" s="266"/>
      <c r="F92" s="267"/>
      <c r="G92" s="268"/>
      <c r="H92" s="289" t="s">
        <v>244</v>
      </c>
      <c r="I92" s="289" t="s">
        <v>239</v>
      </c>
      <c r="J92" s="290"/>
      <c r="K92" s="195" t="s">
        <v>143</v>
      </c>
      <c r="L92" s="195"/>
      <c r="M92" s="289"/>
      <c r="N92" s="289" t="s">
        <v>240</v>
      </c>
      <c r="O92" s="266"/>
      <c r="P92" s="292"/>
      <c r="Q92" s="266"/>
    </row>
    <row r="93">
      <c r="A93" s="87"/>
      <c r="B93" s="87"/>
      <c r="C93" s="87"/>
      <c r="D93" s="87"/>
      <c r="E93" s="266"/>
      <c r="F93" s="278"/>
      <c r="G93" s="279"/>
      <c r="H93" s="289" t="s">
        <v>246</v>
      </c>
      <c r="I93" s="289" t="s">
        <v>239</v>
      </c>
      <c r="J93" s="290"/>
      <c r="K93" s="289">
        <f t="shared" ref="K93:M93" si="18">K91/SHARDING(K92)</f>
        <v>1</v>
      </c>
      <c r="L93" s="289">
        <f t="shared" si="18"/>
        <v>256</v>
      </c>
      <c r="M93" s="289">
        <f t="shared" si="18"/>
        <v>1536</v>
      </c>
      <c r="N93" s="289" t="s">
        <v>240</v>
      </c>
      <c r="O93" s="277"/>
      <c r="P93" s="292">
        <f>SIZEOF_IN_MIB(K93:M93, $O90)</f>
        <v>0.75</v>
      </c>
      <c r="Q93" s="277"/>
    </row>
    <row r="94">
      <c r="A94" s="87"/>
      <c r="B94" s="87"/>
      <c r="C94" s="87"/>
      <c r="E94" s="266"/>
      <c r="F94" s="296" t="s">
        <v>258</v>
      </c>
      <c r="G94" s="297" t="s">
        <v>259</v>
      </c>
      <c r="H94" s="298" t="s">
        <v>238</v>
      </c>
      <c r="I94" s="290" t="s">
        <v>239</v>
      </c>
      <c r="J94" s="290" t="str">
        <f t="array" ref="J94:M97">J78:M81</f>
        <v/>
      </c>
      <c r="K94" s="195" t="s">
        <v>40</v>
      </c>
      <c r="L94" s="195" t="s">
        <v>38</v>
      </c>
      <c r="M94" s="299" t="s">
        <v>125</v>
      </c>
      <c r="N94" s="290" t="s">
        <v>240</v>
      </c>
      <c r="O94" s="291" t="str">
        <f>O82</f>
        <v>fp8</v>
      </c>
      <c r="P94" s="290"/>
      <c r="Q94" s="291"/>
    </row>
    <row r="95">
      <c r="A95" s="87"/>
      <c r="B95" s="87"/>
      <c r="C95" s="87"/>
      <c r="E95" s="266"/>
      <c r="F95" s="266"/>
      <c r="G95" s="266"/>
      <c r="H95" s="300" t="s">
        <v>242</v>
      </c>
      <c r="I95" s="290" t="s">
        <v>239</v>
      </c>
      <c r="J95" s="289"/>
      <c r="K95" s="290">
        <v>16.0</v>
      </c>
      <c r="L95" s="290">
        <v>256.0</v>
      </c>
      <c r="M95" s="290">
        <v>7168.0</v>
      </c>
      <c r="N95" s="290" t="s">
        <v>240</v>
      </c>
      <c r="O95" s="266"/>
      <c r="P95" s="301">
        <f>SIZEOF_IN_MIB(J95:M95, O94)</f>
        <v>28</v>
      </c>
      <c r="Q95" s="266"/>
    </row>
    <row r="96">
      <c r="A96" s="87"/>
      <c r="B96" s="87"/>
      <c r="C96" s="87"/>
      <c r="E96" s="266"/>
      <c r="F96" s="266"/>
      <c r="G96" s="266"/>
      <c r="H96" s="300" t="s">
        <v>260</v>
      </c>
      <c r="I96" s="289" t="s">
        <v>239</v>
      </c>
      <c r="J96" s="290"/>
      <c r="K96" s="195" t="s">
        <v>143</v>
      </c>
      <c r="L96" s="195"/>
      <c r="M96" s="195"/>
      <c r="N96" s="289" t="s">
        <v>240</v>
      </c>
      <c r="O96" s="266"/>
      <c r="P96" s="301"/>
      <c r="Q96" s="266"/>
    </row>
    <row r="97">
      <c r="A97" s="87"/>
      <c r="B97" s="87"/>
      <c r="C97" s="87"/>
      <c r="E97" s="266"/>
      <c r="F97" s="266"/>
      <c r="G97" s="266"/>
      <c r="H97" s="302" t="s">
        <v>261</v>
      </c>
      <c r="I97" s="274" t="s">
        <v>239</v>
      </c>
      <c r="J97" s="261"/>
      <c r="K97" s="274">
        <v>1.0</v>
      </c>
      <c r="L97" s="274">
        <v>256.0</v>
      </c>
      <c r="M97" s="274">
        <v>7168.0</v>
      </c>
      <c r="N97" s="262" t="s">
        <v>240</v>
      </c>
      <c r="O97" s="275"/>
      <c r="P97" s="303">
        <f>SIZEOF_IN_MIB(J97:M97, O94)</f>
        <v>1.75</v>
      </c>
      <c r="Q97" s="275"/>
    </row>
    <row r="98">
      <c r="A98" s="87"/>
      <c r="B98" s="87"/>
      <c r="C98" s="87"/>
      <c r="E98" s="266"/>
      <c r="F98" s="266"/>
      <c r="G98" s="277"/>
      <c r="H98" s="304" t="s">
        <v>262</v>
      </c>
      <c r="I98" s="271" t="s">
        <v>239</v>
      </c>
      <c r="J98" s="270"/>
      <c r="K98" s="269"/>
      <c r="L98" s="269"/>
      <c r="M98" s="269"/>
      <c r="N98" s="271" t="s">
        <v>240</v>
      </c>
      <c r="O98" s="280"/>
      <c r="P98" s="305"/>
      <c r="Q98" s="280"/>
      <c r="R98" s="38"/>
      <c r="S98" s="38"/>
      <c r="AG98" s="38"/>
      <c r="AH98" s="38"/>
      <c r="AI98" s="38"/>
      <c r="AJ98" s="38"/>
      <c r="AK98" s="38"/>
      <c r="AL98" s="38"/>
      <c r="AM98" s="38"/>
      <c r="AN98" s="38"/>
      <c r="AO98" s="38"/>
      <c r="AP98" s="38"/>
      <c r="AQ98" s="38"/>
      <c r="AR98" s="38"/>
      <c r="AS98" s="38"/>
      <c r="AT98" s="38"/>
    </row>
    <row r="99">
      <c r="A99" s="87"/>
      <c r="B99" s="87"/>
      <c r="C99" s="87"/>
      <c r="E99" s="266"/>
      <c r="F99" s="266"/>
      <c r="G99" s="306" t="s">
        <v>263</v>
      </c>
      <c r="H99" s="307"/>
      <c r="I99" s="308"/>
      <c r="J99" s="308"/>
      <c r="K99" s="308"/>
      <c r="L99" s="309"/>
      <c r="M99" s="309"/>
      <c r="N99" s="309"/>
      <c r="O99" s="308"/>
      <c r="P99" s="310"/>
      <c r="Q99" s="308"/>
      <c r="R99" s="38"/>
      <c r="S99" s="38"/>
      <c r="AG99" s="38"/>
      <c r="AH99" s="38"/>
      <c r="AI99" s="38"/>
      <c r="AJ99" s="38"/>
      <c r="AK99" s="38"/>
      <c r="AL99" s="38"/>
      <c r="AM99" s="38"/>
      <c r="AN99" s="38"/>
      <c r="AO99" s="38"/>
      <c r="AP99" s="38"/>
      <c r="AQ99" s="38"/>
      <c r="AR99" s="38"/>
      <c r="AS99" s="38"/>
      <c r="AT99" s="38"/>
    </row>
    <row r="100">
      <c r="A100" s="87"/>
      <c r="B100" s="87"/>
      <c r="C100" s="87"/>
      <c r="E100" s="266"/>
      <c r="F100" s="266"/>
      <c r="G100" s="311" t="s">
        <v>264</v>
      </c>
      <c r="H100" s="312">
        <f>SHARDING(K96)*SHARDING(L96)*SHARDING(M96)</f>
        <v>16</v>
      </c>
      <c r="I100" s="313"/>
      <c r="J100" s="313"/>
      <c r="K100" s="313"/>
      <c r="L100" s="314"/>
      <c r="M100" s="314"/>
      <c r="N100" s="314"/>
      <c r="O100" s="313"/>
      <c r="P100" s="315"/>
      <c r="Q100" s="313"/>
      <c r="R100" s="38"/>
      <c r="S100" s="38"/>
      <c r="AG100" s="38"/>
      <c r="AH100" s="38"/>
      <c r="AI100" s="38"/>
      <c r="AJ100" s="38"/>
      <c r="AK100" s="38"/>
      <c r="AL100" s="38"/>
      <c r="AM100" s="38"/>
      <c r="AN100" s="38"/>
      <c r="AO100" s="38"/>
      <c r="AP100" s="38"/>
      <c r="AQ100" s="38"/>
      <c r="AR100" s="38"/>
      <c r="AS100" s="38"/>
      <c r="AT100" s="38"/>
    </row>
    <row r="101">
      <c r="A101" s="87"/>
      <c r="B101" s="87"/>
      <c r="C101" s="87"/>
      <c r="E101" s="266"/>
      <c r="F101" s="266"/>
      <c r="G101" s="311" t="s">
        <v>265</v>
      </c>
      <c r="H101" s="316">
        <f>P97 * (H100-1)</f>
        <v>26.25</v>
      </c>
      <c r="I101" s="222"/>
      <c r="J101" s="317"/>
      <c r="K101" s="317"/>
      <c r="L101" s="318"/>
      <c r="M101" s="318"/>
      <c r="N101" s="318"/>
      <c r="O101" s="317"/>
      <c r="P101" s="319"/>
      <c r="Q101" s="317"/>
      <c r="R101" s="38"/>
      <c r="S101" s="38"/>
      <c r="AG101" s="38"/>
      <c r="AH101" s="38"/>
      <c r="AI101" s="38"/>
      <c r="AJ101" s="38"/>
      <c r="AK101" s="38"/>
      <c r="AL101" s="38"/>
      <c r="AM101" s="38"/>
      <c r="AN101" s="38"/>
      <c r="AO101" s="38"/>
      <c r="AP101" s="38"/>
      <c r="AQ101" s="38"/>
      <c r="AR101" s="38"/>
      <c r="AS101" s="38"/>
      <c r="AT101" s="38"/>
    </row>
    <row r="102">
      <c r="A102" s="87"/>
      <c r="B102" s="87"/>
      <c r="C102" s="87"/>
      <c r="E102" s="266"/>
      <c r="F102" s="266"/>
      <c r="G102" s="320" t="s">
        <v>266</v>
      </c>
      <c r="H102" s="321">
        <f>H101*H100</f>
        <v>420</v>
      </c>
      <c r="I102" s="313"/>
      <c r="J102" s="305"/>
      <c r="K102" s="305"/>
      <c r="L102" s="314"/>
      <c r="M102" s="314"/>
      <c r="N102" s="314"/>
      <c r="O102" s="313"/>
      <c r="P102" s="315"/>
      <c r="Q102" s="313"/>
      <c r="R102" s="38"/>
      <c r="S102" s="38"/>
      <c r="AG102" s="38"/>
      <c r="AH102" s="38"/>
      <c r="AI102" s="38"/>
      <c r="AJ102" s="38"/>
      <c r="AK102" s="38"/>
      <c r="AL102" s="38"/>
      <c r="AM102" s="38"/>
      <c r="AN102" s="38"/>
      <c r="AO102" s="38"/>
      <c r="AP102" s="38"/>
      <c r="AQ102" s="38"/>
      <c r="AR102" s="38"/>
      <c r="AS102" s="38"/>
      <c r="AT102" s="38"/>
    </row>
    <row r="103">
      <c r="A103" s="87"/>
      <c r="B103" s="87"/>
      <c r="C103" s="87"/>
      <c r="E103" s="266"/>
      <c r="F103" s="266"/>
      <c r="G103" s="322" t="s">
        <v>267</v>
      </c>
      <c r="H103" s="323" t="str">
        <f>IFS(H100=8,12,
H100=4,4,
H100=2,1,
H100=1,0,
TRUE,NA())</f>
        <v>#N/A</v>
      </c>
      <c r="I103" s="317"/>
      <c r="J103" s="317"/>
      <c r="K103" s="317"/>
      <c r="L103" s="318"/>
      <c r="M103" s="318"/>
      <c r="N103" s="318"/>
      <c r="O103" s="317"/>
      <c r="P103" s="319"/>
      <c r="Q103" s="317"/>
      <c r="R103" s="38"/>
      <c r="S103" s="38"/>
      <c r="AG103" s="38"/>
      <c r="AH103" s="38"/>
      <c r="AI103" s="38"/>
      <c r="AJ103" s="38"/>
      <c r="AK103" s="38"/>
      <c r="AL103" s="38"/>
      <c r="AM103" s="38"/>
      <c r="AN103" s="38"/>
      <c r="AO103" s="38"/>
      <c r="AP103" s="38"/>
      <c r="AQ103" s="38"/>
      <c r="AR103" s="38"/>
      <c r="AS103" s="38"/>
      <c r="AT103" s="38"/>
    </row>
    <row r="104">
      <c r="A104" s="87"/>
      <c r="B104" s="87"/>
      <c r="C104" s="87"/>
      <c r="E104" s="266"/>
      <c r="F104" s="266"/>
      <c r="G104" s="198" t="s">
        <v>268</v>
      </c>
      <c r="H104" s="324">
        <v>1.0</v>
      </c>
      <c r="I104" s="325"/>
      <c r="J104" s="325"/>
      <c r="K104" s="325"/>
      <c r="L104" s="326"/>
      <c r="M104" s="326"/>
      <c r="N104" s="326"/>
      <c r="O104" s="325"/>
      <c r="P104" s="327"/>
      <c r="Q104" s="325"/>
      <c r="R104" s="38"/>
      <c r="S104" s="38"/>
      <c r="AG104" s="38"/>
      <c r="AH104" s="38"/>
      <c r="AI104" s="38"/>
      <c r="AJ104" s="38"/>
      <c r="AK104" s="38"/>
      <c r="AL104" s="38"/>
      <c r="AM104" s="38"/>
      <c r="AN104" s="38"/>
      <c r="AO104" s="38"/>
      <c r="AP104" s="38"/>
      <c r="AQ104" s="38"/>
      <c r="AR104" s="38"/>
      <c r="AS104" s="38"/>
      <c r="AT104" s="38"/>
    </row>
    <row r="105">
      <c r="A105" s="87"/>
      <c r="B105" s="87"/>
      <c r="C105" s="87"/>
      <c r="E105" s="266"/>
      <c r="F105" s="266"/>
      <c r="G105" s="328" t="s">
        <v>269</v>
      </c>
      <c r="H105" s="329" t="str">
        <f>ALL_GATHER_CHIP2CHIP_TIME_MS2(H102 * H104, H103)</f>
        <v>#N/A</v>
      </c>
      <c r="I105" s="330"/>
      <c r="J105" s="330"/>
      <c r="K105" s="330"/>
      <c r="L105" s="331"/>
      <c r="M105" s="331"/>
      <c r="N105" s="331"/>
      <c r="O105" s="330"/>
      <c r="P105" s="332"/>
      <c r="Q105" s="330"/>
      <c r="R105" s="38"/>
      <c r="S105" s="38"/>
      <c r="AG105" s="38"/>
      <c r="AH105" s="38"/>
      <c r="AI105" s="38"/>
      <c r="AJ105" s="38"/>
      <c r="AK105" s="38"/>
      <c r="AL105" s="38"/>
      <c r="AM105" s="38"/>
      <c r="AN105" s="38"/>
      <c r="AO105" s="38"/>
      <c r="AP105" s="38"/>
      <c r="AQ105" s="38"/>
      <c r="AR105" s="38"/>
      <c r="AS105" s="38"/>
      <c r="AT105" s="38"/>
    </row>
    <row r="106">
      <c r="A106" s="87"/>
      <c r="B106" s="87"/>
      <c r="C106" s="87"/>
      <c r="E106" s="266"/>
      <c r="F106" s="266"/>
      <c r="G106" s="320"/>
      <c r="H106" s="333"/>
      <c r="I106" s="325"/>
      <c r="J106" s="325"/>
      <c r="K106" s="325"/>
      <c r="L106" s="326"/>
      <c r="M106" s="326"/>
      <c r="N106" s="326"/>
      <c r="O106" s="325"/>
      <c r="P106" s="327"/>
      <c r="Q106" s="325"/>
      <c r="R106" s="38"/>
      <c r="S106" s="38"/>
      <c r="AG106" s="38"/>
      <c r="AH106" s="38"/>
      <c r="AI106" s="38"/>
      <c r="AJ106" s="38"/>
      <c r="AK106" s="38"/>
      <c r="AL106" s="38"/>
      <c r="AM106" s="38"/>
      <c r="AN106" s="38"/>
      <c r="AO106" s="38"/>
      <c r="AP106" s="38"/>
      <c r="AQ106" s="38"/>
      <c r="AR106" s="38"/>
      <c r="AS106" s="38"/>
      <c r="AT106" s="38"/>
    </row>
    <row r="107">
      <c r="A107" s="87"/>
      <c r="B107" s="87"/>
      <c r="C107" s="87"/>
      <c r="E107" s="266"/>
      <c r="F107" s="266"/>
      <c r="G107" s="306" t="s">
        <v>270</v>
      </c>
      <c r="H107" s="307"/>
      <c r="I107" s="308"/>
      <c r="J107" s="308"/>
      <c r="K107" s="308"/>
      <c r="L107" s="309"/>
      <c r="M107" s="309"/>
      <c r="N107" s="309"/>
      <c r="O107" s="308"/>
      <c r="P107" s="310"/>
      <c r="Q107" s="308"/>
      <c r="R107" s="38"/>
      <c r="S107" s="38"/>
      <c r="AG107" s="38"/>
      <c r="AH107" s="38"/>
      <c r="AI107" s="38"/>
      <c r="AJ107" s="38"/>
      <c r="AK107" s="38"/>
      <c r="AL107" s="38"/>
      <c r="AM107" s="38"/>
      <c r="AN107" s="38"/>
      <c r="AO107" s="38"/>
      <c r="AP107" s="38"/>
      <c r="AQ107" s="38"/>
      <c r="AR107" s="38"/>
      <c r="AS107" s="38"/>
      <c r="AT107" s="38"/>
    </row>
    <row r="108">
      <c r="A108" s="87"/>
      <c r="B108" s="87"/>
      <c r="C108" s="87"/>
      <c r="E108" s="266"/>
      <c r="F108" s="266"/>
      <c r="G108" s="334" t="s">
        <v>271</v>
      </c>
      <c r="H108" s="335" t="s">
        <v>264</v>
      </c>
      <c r="I108" s="305"/>
      <c r="J108" s="336">
        <f>SHARDING(K96)*SHARDING(L96)*SHARDING(M96)/HW_SPEC("# of TensorCore per Chip")</f>
        <v>8</v>
      </c>
      <c r="K108" s="325"/>
      <c r="L108" s="326"/>
      <c r="M108" s="326"/>
      <c r="N108" s="326"/>
      <c r="O108" s="325"/>
      <c r="P108" s="327"/>
      <c r="Q108" s="325"/>
      <c r="R108" s="38"/>
      <c r="S108" s="38"/>
      <c r="AG108" s="38"/>
      <c r="AH108" s="38"/>
      <c r="AI108" s="38"/>
      <c r="AJ108" s="38"/>
      <c r="AK108" s="38"/>
      <c r="AL108" s="38"/>
      <c r="AM108" s="38"/>
      <c r="AN108" s="38"/>
      <c r="AO108" s="38"/>
      <c r="AP108" s="38"/>
      <c r="AQ108" s="38"/>
      <c r="AR108" s="38"/>
      <c r="AS108" s="38"/>
      <c r="AT108" s="38"/>
    </row>
    <row r="109">
      <c r="A109" s="87"/>
      <c r="B109" s="87"/>
      <c r="C109" s="87"/>
      <c r="E109" s="266"/>
      <c r="F109" s="266"/>
      <c r="G109" s="266"/>
      <c r="H109" s="311" t="s">
        <v>265</v>
      </c>
      <c r="I109" s="172"/>
      <c r="J109" s="337">
        <f>P97 * HW_SPEC("# of TensorCore per Chip") * (J108-1)</f>
        <v>24.5</v>
      </c>
      <c r="K109" s="338"/>
      <c r="L109" s="339"/>
      <c r="M109" s="339"/>
      <c r="N109" s="339"/>
      <c r="O109" s="338"/>
      <c r="P109" s="340"/>
      <c r="Q109" s="338"/>
      <c r="R109" s="38"/>
      <c r="S109" s="38"/>
      <c r="AG109" s="38"/>
      <c r="AH109" s="38"/>
      <c r="AI109" s="38"/>
      <c r="AJ109" s="38"/>
      <c r="AK109" s="38"/>
      <c r="AL109" s="38"/>
      <c r="AM109" s="38"/>
      <c r="AN109" s="38"/>
      <c r="AO109" s="38"/>
      <c r="AP109" s="38"/>
      <c r="AQ109" s="38"/>
      <c r="AR109" s="38"/>
      <c r="AS109" s="38"/>
      <c r="AT109" s="38"/>
    </row>
    <row r="110">
      <c r="A110" s="87"/>
      <c r="B110" s="87"/>
      <c r="C110" s="87"/>
      <c r="E110" s="266"/>
      <c r="F110" s="266"/>
      <c r="G110" s="266"/>
      <c r="H110" s="320" t="s">
        <v>266</v>
      </c>
      <c r="I110" s="172"/>
      <c r="J110" s="337">
        <f>J109*J108</f>
        <v>196</v>
      </c>
      <c r="K110" s="338"/>
      <c r="L110" s="339"/>
      <c r="M110" s="339"/>
      <c r="N110" s="339"/>
      <c r="O110" s="338"/>
      <c r="P110" s="340"/>
      <c r="Q110" s="338"/>
      <c r="R110" s="38"/>
      <c r="S110" s="38"/>
      <c r="AG110" s="38"/>
      <c r="AH110" s="38"/>
      <c r="AI110" s="38"/>
      <c r="AJ110" s="38"/>
      <c r="AK110" s="38"/>
      <c r="AL110" s="38"/>
      <c r="AM110" s="38"/>
      <c r="AN110" s="38"/>
      <c r="AO110" s="38"/>
      <c r="AP110" s="38"/>
      <c r="AQ110" s="38"/>
      <c r="AR110" s="38"/>
      <c r="AS110" s="38"/>
      <c r="AT110" s="38"/>
    </row>
    <row r="111">
      <c r="A111" s="87"/>
      <c r="B111" s="87"/>
      <c r="C111" s="87"/>
      <c r="E111" s="266"/>
      <c r="F111" s="266"/>
      <c r="G111" s="266"/>
      <c r="H111" s="322" t="s">
        <v>267</v>
      </c>
      <c r="I111" s="172"/>
      <c r="J111" s="341">
        <f>IFS(J108=8,12,
J108=4,4,
J108=2,1,
J108=1,0,
TRUE,NA())</f>
        <v>12</v>
      </c>
      <c r="K111" s="338"/>
      <c r="L111" s="339"/>
      <c r="M111" s="339"/>
      <c r="N111" s="339"/>
      <c r="O111" s="338"/>
      <c r="P111" s="340"/>
      <c r="Q111" s="338"/>
      <c r="R111" s="38"/>
      <c r="S111" s="38"/>
      <c r="AG111" s="38"/>
      <c r="AH111" s="38"/>
      <c r="AI111" s="38"/>
      <c r="AJ111" s="38"/>
      <c r="AK111" s="38"/>
      <c r="AL111" s="38"/>
      <c r="AM111" s="38"/>
      <c r="AN111" s="38"/>
      <c r="AO111" s="38"/>
      <c r="AP111" s="38"/>
      <c r="AQ111" s="38"/>
      <c r="AR111" s="38"/>
      <c r="AS111" s="38"/>
      <c r="AT111" s="38"/>
    </row>
    <row r="112">
      <c r="A112" s="87"/>
      <c r="B112" s="87"/>
      <c r="C112" s="87"/>
      <c r="E112" s="266"/>
      <c r="F112" s="266"/>
      <c r="G112" s="266"/>
      <c r="H112" s="198" t="s">
        <v>268</v>
      </c>
      <c r="I112" s="172"/>
      <c r="J112" s="342">
        <v>2.0</v>
      </c>
      <c r="K112" s="338"/>
      <c r="L112" s="339"/>
      <c r="M112" s="339"/>
      <c r="N112" s="339"/>
      <c r="O112" s="338"/>
      <c r="P112" s="340"/>
      <c r="Q112" s="338"/>
      <c r="R112" s="38"/>
      <c r="S112" s="38"/>
      <c r="AG112" s="38"/>
      <c r="AH112" s="38"/>
      <c r="AI112" s="38"/>
      <c r="AJ112" s="38"/>
      <c r="AK112" s="38"/>
      <c r="AL112" s="38"/>
      <c r="AM112" s="38"/>
      <c r="AN112" s="38"/>
      <c r="AO112" s="38"/>
      <c r="AP112" s="38"/>
      <c r="AQ112" s="38"/>
      <c r="AR112" s="38"/>
      <c r="AS112" s="38"/>
      <c r="AT112" s="38"/>
    </row>
    <row r="113">
      <c r="A113" s="87"/>
      <c r="B113" s="87"/>
      <c r="C113" s="87"/>
      <c r="E113" s="266"/>
      <c r="F113" s="266"/>
      <c r="G113" s="277"/>
      <c r="H113" s="311" t="s">
        <v>269</v>
      </c>
      <c r="I113" s="172"/>
      <c r="J113" s="343">
        <f>ALL_GATHER_CHIP2CHIP_TIME_MS2(J110 * J112, J111)</f>
        <v>0.1993815104</v>
      </c>
      <c r="K113" s="338"/>
      <c r="L113" s="339"/>
      <c r="M113" s="339"/>
      <c r="N113" s="339"/>
      <c r="O113" s="338"/>
      <c r="P113" s="340"/>
      <c r="Q113" s="338"/>
      <c r="R113" s="38"/>
      <c r="S113" s="38"/>
      <c r="AG113" s="38"/>
      <c r="AH113" s="38"/>
      <c r="AI113" s="38"/>
      <c r="AJ113" s="38"/>
      <c r="AK113" s="38"/>
      <c r="AL113" s="38"/>
      <c r="AM113" s="38"/>
      <c r="AN113" s="38"/>
      <c r="AO113" s="38"/>
      <c r="AP113" s="38"/>
      <c r="AQ113" s="38"/>
      <c r="AR113" s="38"/>
      <c r="AS113" s="38"/>
      <c r="AT113" s="38"/>
    </row>
    <row r="114">
      <c r="A114" s="87"/>
      <c r="B114" s="87"/>
      <c r="C114" s="87"/>
      <c r="E114" s="266"/>
      <c r="F114" s="266"/>
      <c r="G114" s="334" t="s">
        <v>272</v>
      </c>
      <c r="H114" s="322" t="s">
        <v>264</v>
      </c>
      <c r="I114" s="344"/>
      <c r="J114" s="345">
        <f>HW_SPEC("# of TensorCore per Chip")</f>
        <v>2</v>
      </c>
      <c r="K114" s="338"/>
      <c r="L114" s="339"/>
      <c r="M114" s="339"/>
      <c r="N114" s="339"/>
      <c r="O114" s="338"/>
      <c r="P114" s="340"/>
      <c r="Q114" s="338"/>
      <c r="R114" s="38"/>
      <c r="S114" s="38"/>
      <c r="AG114" s="38"/>
      <c r="AH114" s="38"/>
      <c r="AI114" s="38"/>
      <c r="AJ114" s="38"/>
      <c r="AK114" s="38"/>
      <c r="AL114" s="38"/>
      <c r="AM114" s="38"/>
      <c r="AN114" s="38"/>
      <c r="AO114" s="38"/>
      <c r="AP114" s="38"/>
      <c r="AQ114" s="38"/>
      <c r="AR114" s="38"/>
      <c r="AS114" s="38"/>
      <c r="AT114" s="38"/>
    </row>
    <row r="115">
      <c r="A115" s="87"/>
      <c r="B115" s="87"/>
      <c r="C115" s="87"/>
      <c r="E115" s="266"/>
      <c r="F115" s="266"/>
      <c r="G115" s="266"/>
      <c r="H115" s="322" t="s">
        <v>265</v>
      </c>
      <c r="I115" s="344"/>
      <c r="J115" s="337">
        <f>P81 / J114 * (J114-1)</f>
        <v>0.875</v>
      </c>
      <c r="K115" s="338"/>
      <c r="L115" s="339"/>
      <c r="M115" s="339"/>
      <c r="N115" s="339"/>
      <c r="O115" s="338"/>
      <c r="P115" s="340"/>
      <c r="Q115" s="338"/>
      <c r="R115" s="38"/>
      <c r="S115" s="38"/>
      <c r="AG115" s="38"/>
      <c r="AH115" s="38"/>
      <c r="AI115" s="38"/>
      <c r="AJ115" s="38"/>
      <c r="AK115" s="38"/>
      <c r="AL115" s="38"/>
      <c r="AM115" s="38"/>
      <c r="AN115" s="38"/>
      <c r="AO115" s="38"/>
      <c r="AP115" s="38"/>
      <c r="AQ115" s="38"/>
      <c r="AR115" s="38"/>
      <c r="AS115" s="38"/>
      <c r="AT115" s="38"/>
    </row>
    <row r="116">
      <c r="A116" s="87"/>
      <c r="B116" s="87"/>
      <c r="C116" s="87"/>
      <c r="E116" s="266"/>
      <c r="F116" s="266"/>
      <c r="G116" s="266"/>
      <c r="H116" s="322" t="s">
        <v>266</v>
      </c>
      <c r="I116" s="344"/>
      <c r="J116" s="337">
        <f>J115*J114</f>
        <v>1.75</v>
      </c>
      <c r="K116" s="338"/>
      <c r="L116" s="339"/>
      <c r="M116" s="339"/>
      <c r="N116" s="339"/>
      <c r="O116" s="338"/>
      <c r="P116" s="340"/>
      <c r="Q116" s="338"/>
      <c r="R116" s="346"/>
      <c r="S116" s="346"/>
      <c r="AG116" s="38"/>
      <c r="AH116" s="38"/>
      <c r="AI116" s="38"/>
      <c r="AJ116" s="38"/>
      <c r="AK116" s="38"/>
      <c r="AL116" s="38"/>
      <c r="AM116" s="38"/>
      <c r="AN116" s="38"/>
      <c r="AO116" s="38"/>
      <c r="AP116" s="38"/>
      <c r="AQ116" s="38"/>
      <c r="AR116" s="38"/>
      <c r="AS116" s="38"/>
      <c r="AT116" s="38"/>
    </row>
    <row r="117">
      <c r="A117" s="87"/>
      <c r="B117" s="87"/>
      <c r="C117" s="87"/>
      <c r="E117" s="266"/>
      <c r="F117" s="266"/>
      <c r="G117" s="266"/>
      <c r="H117" s="322" t="s">
        <v>269</v>
      </c>
      <c r="I117" s="344"/>
      <c r="J117" s="347">
        <f>ALL_GATHER_CORE2CORE_TIME_MS(J116)</f>
        <v>0.001424153646</v>
      </c>
      <c r="K117" s="338"/>
      <c r="L117" s="339"/>
      <c r="M117" s="339"/>
      <c r="N117" s="339"/>
      <c r="O117" s="338"/>
      <c r="P117" s="340"/>
      <c r="Q117" s="338"/>
      <c r="R117" s="346"/>
      <c r="S117" s="346"/>
      <c r="AG117" s="38"/>
      <c r="AH117" s="38"/>
      <c r="AI117" s="38"/>
      <c r="AJ117" s="38"/>
      <c r="AK117" s="38"/>
      <c r="AL117" s="38"/>
      <c r="AM117" s="38"/>
      <c r="AN117" s="38"/>
      <c r="AO117" s="38"/>
      <c r="AP117" s="38"/>
      <c r="AQ117" s="38"/>
      <c r="AR117" s="38"/>
      <c r="AS117" s="38"/>
      <c r="AT117" s="38"/>
    </row>
    <row r="118">
      <c r="A118" s="87"/>
      <c r="B118" s="87"/>
      <c r="C118" s="87"/>
      <c r="E118" s="266"/>
      <c r="F118" s="266"/>
      <c r="G118" s="277"/>
      <c r="H118" s="320" t="s">
        <v>273</v>
      </c>
      <c r="I118" s="172"/>
      <c r="J118" s="347">
        <f>J117/J108</f>
        <v>0.0001780192057</v>
      </c>
      <c r="K118" s="338"/>
      <c r="L118" s="339"/>
      <c r="M118" s="339"/>
      <c r="N118" s="339"/>
      <c r="O118" s="338"/>
      <c r="P118" s="340"/>
      <c r="Q118" s="338"/>
      <c r="R118" s="346"/>
      <c r="S118" s="346"/>
      <c r="AG118" s="38"/>
      <c r="AH118" s="38"/>
      <c r="AI118" s="38"/>
      <c r="AJ118" s="38"/>
      <c r="AK118" s="38"/>
      <c r="AL118" s="38"/>
      <c r="AM118" s="38"/>
      <c r="AN118" s="38"/>
      <c r="AO118" s="38"/>
      <c r="AP118" s="38"/>
      <c r="AQ118" s="38"/>
      <c r="AR118" s="38"/>
      <c r="AS118" s="38"/>
      <c r="AT118" s="38"/>
    </row>
    <row r="119">
      <c r="A119" s="87"/>
      <c r="B119" s="87"/>
      <c r="C119" s="87"/>
      <c r="E119" s="266"/>
      <c r="F119" s="266"/>
      <c r="G119" s="328" t="s">
        <v>274</v>
      </c>
      <c r="H119" s="348">
        <f>J113+J118</f>
        <v>0.1995595296</v>
      </c>
      <c r="I119" s="172"/>
      <c r="J119" s="343"/>
      <c r="K119" s="338"/>
      <c r="L119" s="339"/>
      <c r="M119" s="339"/>
      <c r="N119" s="339"/>
      <c r="O119" s="338"/>
      <c r="P119" s="340"/>
      <c r="Q119" s="338"/>
      <c r="R119" s="346"/>
      <c r="S119" s="346"/>
      <c r="AG119" s="38"/>
      <c r="AH119" s="38"/>
      <c r="AI119" s="38"/>
      <c r="AJ119" s="38"/>
      <c r="AK119" s="38"/>
      <c r="AL119" s="38"/>
      <c r="AM119" s="38"/>
      <c r="AN119" s="38"/>
      <c r="AO119" s="38"/>
      <c r="AP119" s="38"/>
      <c r="AQ119" s="38"/>
      <c r="AR119" s="38"/>
      <c r="AS119" s="38"/>
      <c r="AT119" s="38"/>
    </row>
    <row r="120">
      <c r="A120" s="87"/>
      <c r="B120" s="87"/>
      <c r="C120" s="87"/>
      <c r="E120" s="266"/>
      <c r="F120" s="266"/>
      <c r="G120" s="320"/>
      <c r="H120" s="348"/>
      <c r="I120" s="172"/>
      <c r="J120" s="343"/>
      <c r="K120" s="338"/>
      <c r="L120" s="339"/>
      <c r="M120" s="339"/>
      <c r="N120" s="339"/>
      <c r="O120" s="338"/>
      <c r="P120" s="340"/>
      <c r="Q120" s="338"/>
      <c r="R120" s="346"/>
      <c r="S120" s="346"/>
      <c r="AG120" s="38"/>
      <c r="AH120" s="38"/>
      <c r="AI120" s="38"/>
      <c r="AJ120" s="38"/>
      <c r="AK120" s="38"/>
      <c r="AL120" s="38"/>
      <c r="AM120" s="38"/>
      <c r="AN120" s="38"/>
      <c r="AO120" s="38"/>
      <c r="AP120" s="38"/>
      <c r="AQ120" s="38"/>
      <c r="AR120" s="38"/>
      <c r="AS120" s="38"/>
      <c r="AT120" s="38"/>
    </row>
    <row r="121">
      <c r="A121" s="87"/>
      <c r="B121" s="87"/>
      <c r="C121" s="87"/>
      <c r="E121" s="266"/>
      <c r="F121" s="266"/>
      <c r="G121" s="349" t="s">
        <v>275</v>
      </c>
      <c r="H121" s="350"/>
      <c r="I121" s="308"/>
      <c r="J121" s="351" t="s">
        <v>276</v>
      </c>
      <c r="K121" s="308"/>
      <c r="L121" s="309"/>
      <c r="M121" s="309"/>
      <c r="N121" s="309"/>
      <c r="O121" s="308"/>
      <c r="P121" s="310"/>
      <c r="Q121" s="308"/>
      <c r="R121" s="346"/>
      <c r="S121" s="346"/>
      <c r="AG121" s="38"/>
      <c r="AH121" s="38"/>
      <c r="AI121" s="38"/>
      <c r="AJ121" s="38"/>
      <c r="AK121" s="38"/>
      <c r="AL121" s="38"/>
      <c r="AM121" s="38"/>
      <c r="AN121" s="38"/>
      <c r="AO121" s="38"/>
      <c r="AP121" s="38"/>
      <c r="AQ121" s="38"/>
      <c r="AR121" s="38"/>
      <c r="AS121" s="38"/>
      <c r="AT121" s="38"/>
    </row>
    <row r="122">
      <c r="A122" s="87"/>
      <c r="B122" s="87"/>
      <c r="C122" s="87"/>
      <c r="E122" s="266"/>
      <c r="F122" s="266"/>
      <c r="G122" s="352" t="s">
        <v>277</v>
      </c>
      <c r="H122" s="353" t="s">
        <v>33</v>
      </c>
      <c r="I122" s="354"/>
      <c r="J122" s="355"/>
      <c r="K122" s="354"/>
      <c r="L122" s="356"/>
      <c r="M122" s="356"/>
      <c r="N122" s="356"/>
      <c r="O122" s="354"/>
      <c r="P122" s="357"/>
      <c r="Q122" s="354"/>
      <c r="R122" s="346"/>
      <c r="S122" s="346"/>
      <c r="AG122" s="38"/>
      <c r="AH122" s="38"/>
      <c r="AI122" s="38"/>
      <c r="AJ122" s="38"/>
      <c r="AK122" s="38"/>
      <c r="AL122" s="38"/>
      <c r="AM122" s="38"/>
      <c r="AN122" s="38"/>
      <c r="AO122" s="38"/>
      <c r="AP122" s="38"/>
      <c r="AQ122" s="38"/>
      <c r="AR122" s="38"/>
      <c r="AS122" s="38"/>
      <c r="AT122" s="38"/>
    </row>
    <row r="123">
      <c r="A123" s="87"/>
      <c r="B123" s="87"/>
      <c r="C123" s="87"/>
      <c r="E123" s="266"/>
      <c r="F123" s="266"/>
      <c r="G123" s="358" t="s">
        <v>278</v>
      </c>
      <c r="H123" s="359" t="s">
        <v>279</v>
      </c>
      <c r="I123" s="360"/>
      <c r="J123" s="361">
        <f>SHARDING(H122)</f>
        <v>16</v>
      </c>
      <c r="K123" s="360"/>
      <c r="L123" s="362"/>
      <c r="M123" s="362"/>
      <c r="N123" s="362"/>
      <c r="O123" s="360"/>
      <c r="P123" s="363"/>
      <c r="Q123" s="360"/>
      <c r="R123" s="346"/>
      <c r="S123" s="346"/>
      <c r="AG123" s="38"/>
      <c r="AH123" s="38"/>
      <c r="AI123" s="38"/>
      <c r="AJ123" s="38"/>
      <c r="AK123" s="38"/>
      <c r="AL123" s="38"/>
      <c r="AM123" s="38"/>
      <c r="AN123" s="38"/>
      <c r="AO123" s="38"/>
      <c r="AP123" s="38"/>
      <c r="AQ123" s="38"/>
      <c r="AR123" s="38"/>
      <c r="AS123" s="38"/>
      <c r="AT123" s="38"/>
    </row>
    <row r="124">
      <c r="A124" s="87"/>
      <c r="B124" s="87"/>
      <c r="C124" s="87"/>
      <c r="E124" s="266"/>
      <c r="F124" s="266"/>
      <c r="G124" s="266"/>
      <c r="H124" s="364" t="s">
        <v>265</v>
      </c>
      <c r="I124" s="354"/>
      <c r="J124" s="365">
        <f>P97 * (J123-1)</f>
        <v>26.25</v>
      </c>
      <c r="K124" s="354"/>
      <c r="L124" s="356"/>
      <c r="M124" s="356"/>
      <c r="N124" s="356"/>
      <c r="O124" s="354"/>
      <c r="P124" s="357"/>
      <c r="Q124" s="354"/>
      <c r="R124" s="346"/>
      <c r="S124" s="346"/>
      <c r="AG124" s="38"/>
      <c r="AH124" s="38"/>
      <c r="AI124" s="38"/>
      <c r="AJ124" s="38"/>
      <c r="AK124" s="38"/>
      <c r="AL124" s="38"/>
      <c r="AM124" s="38"/>
      <c r="AN124" s="38"/>
      <c r="AO124" s="38"/>
      <c r="AP124" s="38"/>
      <c r="AQ124" s="38"/>
      <c r="AR124" s="38"/>
      <c r="AS124" s="38"/>
      <c r="AT124" s="38"/>
    </row>
    <row r="125">
      <c r="A125" s="87"/>
      <c r="B125" s="87"/>
      <c r="C125" s="87"/>
      <c r="E125" s="266"/>
      <c r="F125" s="266"/>
      <c r="G125" s="266"/>
      <c r="H125" s="366" t="s">
        <v>266</v>
      </c>
      <c r="I125" s="360"/>
      <c r="J125" s="367">
        <f>J124*J123</f>
        <v>420</v>
      </c>
      <c r="K125" s="360"/>
      <c r="L125" s="362"/>
      <c r="M125" s="362"/>
      <c r="N125" s="362"/>
      <c r="O125" s="360"/>
      <c r="P125" s="363"/>
      <c r="Q125" s="360"/>
      <c r="R125" s="346"/>
      <c r="S125" s="346"/>
      <c r="AG125" s="38"/>
      <c r="AH125" s="38"/>
      <c r="AI125" s="38"/>
      <c r="AJ125" s="38"/>
      <c r="AK125" s="38"/>
      <c r="AL125" s="38"/>
      <c r="AM125" s="38"/>
      <c r="AN125" s="38"/>
      <c r="AO125" s="38"/>
      <c r="AP125" s="38"/>
      <c r="AQ125" s="38"/>
      <c r="AR125" s="38"/>
      <c r="AS125" s="38"/>
      <c r="AT125" s="38"/>
    </row>
    <row r="126">
      <c r="A126" s="87"/>
      <c r="B126" s="87"/>
      <c r="C126" s="87"/>
      <c r="E126" s="266"/>
      <c r="F126" s="266"/>
      <c r="G126" s="277"/>
      <c r="H126" s="364" t="s">
        <v>269</v>
      </c>
      <c r="I126" s="354"/>
      <c r="J126" s="368">
        <f>ALL_GATHER_CORE2CORE_TIME_MS(J125)</f>
        <v>0.341796875</v>
      </c>
      <c r="K126" s="354"/>
      <c r="L126" s="356"/>
      <c r="M126" s="356"/>
      <c r="N126" s="356"/>
      <c r="O126" s="354"/>
      <c r="P126" s="357"/>
      <c r="Q126" s="354"/>
      <c r="R126" s="346"/>
      <c r="S126" s="346"/>
      <c r="AG126" s="38"/>
      <c r="AH126" s="38"/>
      <c r="AI126" s="38"/>
      <c r="AJ126" s="38"/>
      <c r="AK126" s="38"/>
      <c r="AL126" s="38"/>
      <c r="AM126" s="38"/>
      <c r="AN126" s="38"/>
      <c r="AO126" s="38"/>
      <c r="AP126" s="38"/>
      <c r="AQ126" s="38"/>
      <c r="AR126" s="38"/>
      <c r="AS126" s="38"/>
      <c r="AT126" s="38"/>
    </row>
    <row r="127">
      <c r="A127" s="87"/>
      <c r="B127" s="87"/>
      <c r="C127" s="87"/>
      <c r="E127" s="266"/>
      <c r="F127" s="266"/>
      <c r="G127" s="320"/>
      <c r="H127" s="348"/>
      <c r="I127" s="172"/>
      <c r="J127" s="343"/>
      <c r="K127" s="338"/>
      <c r="L127" s="339"/>
      <c r="M127" s="339"/>
      <c r="N127" s="339"/>
      <c r="O127" s="338"/>
      <c r="P127" s="340"/>
      <c r="Q127" s="338"/>
      <c r="R127" s="346"/>
      <c r="S127" s="346"/>
      <c r="AG127" s="38"/>
      <c r="AH127" s="38"/>
      <c r="AI127" s="38"/>
      <c r="AJ127" s="38"/>
      <c r="AK127" s="38"/>
      <c r="AL127" s="38"/>
      <c r="AM127" s="38"/>
      <c r="AN127" s="38"/>
      <c r="AO127" s="38"/>
      <c r="AP127" s="38"/>
      <c r="AQ127" s="38"/>
      <c r="AR127" s="38"/>
      <c r="AS127" s="38"/>
      <c r="AT127" s="38"/>
    </row>
    <row r="128">
      <c r="A128" s="87"/>
      <c r="B128" s="87"/>
      <c r="C128" s="87"/>
      <c r="E128" s="266"/>
      <c r="F128" s="266"/>
      <c r="G128" s="320"/>
      <c r="H128" s="348"/>
      <c r="I128" s="172"/>
      <c r="J128" s="343"/>
      <c r="K128" s="338"/>
      <c r="L128" s="339"/>
      <c r="M128" s="339"/>
      <c r="N128" s="339"/>
      <c r="O128" s="338"/>
      <c r="P128" s="340"/>
      <c r="Q128" s="338"/>
      <c r="R128" s="346"/>
      <c r="S128" s="346"/>
      <c r="AG128" s="38"/>
      <c r="AH128" s="38"/>
      <c r="AI128" s="38"/>
      <c r="AJ128" s="38"/>
      <c r="AK128" s="38"/>
      <c r="AL128" s="38"/>
      <c r="AM128" s="38"/>
      <c r="AN128" s="38"/>
      <c r="AO128" s="38"/>
      <c r="AP128" s="38"/>
      <c r="AQ128" s="38"/>
      <c r="AR128" s="38"/>
      <c r="AS128" s="38"/>
      <c r="AT128" s="38"/>
    </row>
    <row r="129">
      <c r="A129" s="87"/>
      <c r="B129" s="87"/>
      <c r="C129" s="87"/>
      <c r="E129" s="266"/>
      <c r="F129" s="266"/>
      <c r="G129" s="320"/>
      <c r="H129" s="348"/>
      <c r="I129" s="172"/>
      <c r="J129" s="343"/>
      <c r="K129" s="338"/>
      <c r="L129" s="339"/>
      <c r="M129" s="339"/>
      <c r="N129" s="339"/>
      <c r="O129" s="338"/>
      <c r="P129" s="340"/>
      <c r="Q129" s="338"/>
      <c r="R129" s="346"/>
      <c r="S129" s="346"/>
      <c r="AG129" s="38"/>
      <c r="AH129" s="38"/>
      <c r="AI129" s="38"/>
      <c r="AJ129" s="38"/>
      <c r="AK129" s="38"/>
      <c r="AL129" s="38"/>
      <c r="AM129" s="38"/>
      <c r="AN129" s="38"/>
      <c r="AO129" s="38"/>
      <c r="AP129" s="38"/>
      <c r="AQ129" s="38"/>
      <c r="AR129" s="38"/>
      <c r="AS129" s="38"/>
      <c r="AT129" s="38"/>
    </row>
    <row r="130">
      <c r="A130" s="87"/>
      <c r="B130" s="87"/>
      <c r="C130" s="87"/>
      <c r="E130" s="266"/>
      <c r="F130" s="266"/>
      <c r="G130" s="369" t="s">
        <v>280</v>
      </c>
      <c r="H130" s="370" t="s">
        <v>281</v>
      </c>
      <c r="I130" s="371"/>
      <c r="J130" s="371"/>
      <c r="K130" s="308"/>
      <c r="L130" s="309"/>
      <c r="M130" s="309"/>
      <c r="N130" s="309"/>
      <c r="O130" s="308"/>
      <c r="P130" s="310"/>
      <c r="Q130" s="308"/>
      <c r="R130" s="346"/>
      <c r="S130" s="346"/>
      <c r="AG130" s="38"/>
      <c r="AH130" s="38"/>
      <c r="AI130" s="38"/>
      <c r="AJ130" s="38"/>
      <c r="AK130" s="38"/>
      <c r="AL130" s="38"/>
      <c r="AM130" s="38"/>
      <c r="AN130" s="38"/>
      <c r="AO130" s="38"/>
      <c r="AP130" s="38"/>
      <c r="AQ130" s="38"/>
      <c r="AR130" s="38"/>
      <c r="AS130" s="38"/>
      <c r="AT130" s="38"/>
    </row>
    <row r="131">
      <c r="A131" s="87"/>
      <c r="B131" s="87"/>
      <c r="C131" s="87"/>
      <c r="E131" s="266"/>
      <c r="F131" s="266"/>
      <c r="G131" s="372" t="s">
        <v>282</v>
      </c>
      <c r="H131" s="373">
        <f>IFS(H130=G99,H105,
H130=G107,H119 ,
H130=G121,J126,
TRUE,0)</f>
        <v>0</v>
      </c>
      <c r="I131" s="374"/>
      <c r="J131" s="374"/>
      <c r="K131" s="374"/>
      <c r="L131" s="375"/>
      <c r="M131" s="375"/>
      <c r="N131" s="375"/>
      <c r="O131" s="376"/>
      <c r="P131" s="377"/>
      <c r="Q131" s="376"/>
      <c r="AG131" s="38"/>
      <c r="AH131" s="38"/>
      <c r="AI131" s="38"/>
      <c r="AJ131" s="38"/>
      <c r="AK131" s="38"/>
      <c r="AL131" s="38"/>
      <c r="AM131" s="38"/>
      <c r="AN131" s="38"/>
      <c r="AO131" s="38"/>
      <c r="AP131" s="38"/>
      <c r="AQ131" s="38"/>
      <c r="AR131" s="38"/>
      <c r="AS131" s="38"/>
      <c r="AT131" s="38"/>
    </row>
    <row r="132">
      <c r="A132" s="87"/>
      <c r="B132" s="87"/>
      <c r="C132" s="87"/>
      <c r="E132" s="266"/>
      <c r="F132" s="266"/>
      <c r="G132" s="378" t="s">
        <v>283</v>
      </c>
      <c r="H132" s="379">
        <f>IFS(PARAMS("topo")="2x2x2", (2+2+2)/2,
PARAMS("topo")="2x2", (2+2)/2,
TRUE, NA())</f>
        <v>3</v>
      </c>
      <c r="I132" s="380"/>
      <c r="J132" s="380"/>
      <c r="K132" s="380"/>
      <c r="L132" s="381"/>
      <c r="M132" s="381"/>
      <c r="N132" s="381"/>
      <c r="O132" s="382"/>
      <c r="P132" s="383"/>
      <c r="Q132" s="382"/>
      <c r="AG132" s="38"/>
      <c r="AH132" s="38"/>
      <c r="AI132" s="38"/>
      <c r="AJ132" s="38"/>
      <c r="AK132" s="38"/>
      <c r="AL132" s="38"/>
      <c r="AM132" s="38"/>
      <c r="AN132" s="38"/>
      <c r="AO132" s="38"/>
      <c r="AP132" s="38"/>
      <c r="AQ132" s="38"/>
      <c r="AR132" s="38"/>
      <c r="AS132" s="38"/>
      <c r="AT132" s="38"/>
    </row>
    <row r="133">
      <c r="A133" s="87"/>
      <c r="B133" s="87"/>
      <c r="C133" s="87"/>
      <c r="E133" s="266"/>
      <c r="F133" s="277"/>
      <c r="G133" s="372" t="s">
        <v>284</v>
      </c>
      <c r="H133" s="373">
        <f>IF(H130="No Collectives", 0, H132 * HW_SPEC("Chip-to-Chip ICI Latency (ms)"))</f>
        <v>0</v>
      </c>
      <c r="I133" s="374"/>
      <c r="J133" s="374"/>
      <c r="K133" s="374"/>
      <c r="L133" s="375"/>
      <c r="M133" s="375"/>
      <c r="N133" s="375"/>
      <c r="O133" s="376"/>
      <c r="P133" s="377"/>
      <c r="Q133" s="376"/>
      <c r="AG133" s="38"/>
      <c r="AH133" s="38"/>
      <c r="AI133" s="38"/>
      <c r="AJ133" s="38"/>
      <c r="AK133" s="38"/>
      <c r="AL133" s="38"/>
      <c r="AM133" s="38"/>
      <c r="AN133" s="38"/>
      <c r="AO133" s="38"/>
      <c r="AP133" s="38"/>
      <c r="AQ133" s="38"/>
      <c r="AR133" s="38"/>
      <c r="AS133" s="38"/>
      <c r="AT133" s="38"/>
    </row>
    <row r="134">
      <c r="A134" s="87"/>
      <c r="B134" s="87"/>
      <c r="C134" s="87"/>
      <c r="E134" s="266"/>
      <c r="F134" s="384" t="s">
        <v>285</v>
      </c>
      <c r="G134" s="385" t="s">
        <v>286</v>
      </c>
      <c r="H134" s="381" t="str">
        <f>VLOOKUP(O82&amp;","&amp;O86,$T$3:$W$12,4, FALSE)</f>
        <v>fp8</v>
      </c>
      <c r="I134" s="386"/>
      <c r="J134" s="380"/>
      <c r="K134" s="380"/>
      <c r="L134" s="381"/>
      <c r="M134" s="381"/>
      <c r="N134" s="381"/>
      <c r="O134" s="380"/>
      <c r="P134" s="383"/>
      <c r="Q134" s="172"/>
      <c r="AG134" s="38"/>
      <c r="AH134" s="38"/>
      <c r="AI134" s="38"/>
      <c r="AJ134" s="38"/>
      <c r="AK134" s="38"/>
      <c r="AL134" s="38"/>
      <c r="AM134" s="38"/>
      <c r="AN134" s="38"/>
      <c r="AO134" s="38"/>
      <c r="AP134" s="38"/>
      <c r="AQ134" s="38"/>
      <c r="AR134" s="38"/>
      <c r="AS134" s="38"/>
      <c r="AT134" s="38"/>
    </row>
    <row r="135">
      <c r="A135" s="87"/>
      <c r="B135" s="87"/>
      <c r="C135" s="87"/>
      <c r="E135" s="266"/>
      <c r="F135" s="266"/>
      <c r="G135" s="385" t="s">
        <v>287</v>
      </c>
      <c r="H135" s="387" t="str">
        <f>CALCULATE_FLOPS(J85:M85,J89:M89,L89,1,H134)</f>
        <v>#N/A</v>
      </c>
      <c r="I135" s="386"/>
      <c r="J135" s="380"/>
      <c r="K135" s="380"/>
      <c r="L135" s="381"/>
      <c r="M135" s="381"/>
      <c r="N135" s="381"/>
      <c r="O135" s="380"/>
      <c r="P135" s="383"/>
      <c r="Q135" s="172"/>
      <c r="AG135" s="38"/>
      <c r="AH135" s="38"/>
      <c r="AI135" s="38"/>
      <c r="AJ135" s="38"/>
      <c r="AK135" s="38"/>
      <c r="AL135" s="38"/>
      <c r="AM135" s="38"/>
      <c r="AN135" s="38"/>
      <c r="AO135" s="38"/>
      <c r="AP135" s="38"/>
      <c r="AQ135" s="38"/>
      <c r="AR135" s="38"/>
      <c r="AS135" s="38"/>
      <c r="AT135" s="38"/>
    </row>
    <row r="136">
      <c r="A136" s="87"/>
      <c r="B136" s="87"/>
      <c r="C136" s="87"/>
      <c r="E136" s="266"/>
      <c r="F136" s="277"/>
      <c r="G136" s="388" t="s">
        <v>288</v>
      </c>
      <c r="H136" s="389" t="str">
        <f>COMPUTE_TIME_MS(H135, H134)</f>
        <v>#N/A</v>
      </c>
      <c r="I136" s="390"/>
      <c r="J136" s="391"/>
      <c r="K136" s="391"/>
      <c r="L136" s="392"/>
      <c r="M136" s="392"/>
      <c r="N136" s="392"/>
      <c r="O136" s="391"/>
      <c r="P136" s="393"/>
      <c r="Q136" s="172"/>
      <c r="AG136" s="38"/>
      <c r="AH136" s="38"/>
      <c r="AI136" s="38"/>
      <c r="AJ136" s="38"/>
      <c r="AK136" s="38"/>
      <c r="AL136" s="38"/>
      <c r="AM136" s="38"/>
      <c r="AN136" s="38"/>
      <c r="AO136" s="38"/>
      <c r="AP136" s="38"/>
      <c r="AQ136" s="38"/>
      <c r="AR136" s="38"/>
      <c r="AS136" s="38"/>
      <c r="AT136" s="38"/>
    </row>
    <row r="137">
      <c r="A137" s="87"/>
      <c r="B137" s="87"/>
      <c r="C137" s="87"/>
      <c r="E137" s="266"/>
      <c r="F137" s="384" t="s">
        <v>289</v>
      </c>
      <c r="G137" s="381" t="s">
        <v>290</v>
      </c>
      <c r="H137" s="394">
        <f>IF(Q82,0,P85)+IF(Q86,0,P89)+IF(Q90,0,P93)</f>
        <v>13</v>
      </c>
      <c r="I137" s="380"/>
      <c r="J137" s="380"/>
      <c r="K137" s="380"/>
      <c r="L137" s="381"/>
      <c r="M137" s="381"/>
      <c r="N137" s="381"/>
      <c r="O137" s="380"/>
      <c r="P137" s="383"/>
      <c r="Q137" s="172"/>
      <c r="AG137" s="38"/>
      <c r="AH137" s="38"/>
      <c r="AI137" s="38"/>
      <c r="AJ137" s="38"/>
      <c r="AK137" s="38"/>
      <c r="AL137" s="38"/>
      <c r="AM137" s="38"/>
      <c r="AN137" s="38"/>
      <c r="AO137" s="38"/>
      <c r="AP137" s="38"/>
      <c r="AQ137" s="38"/>
      <c r="AR137" s="38"/>
      <c r="AS137" s="38"/>
      <c r="AT137" s="38"/>
    </row>
    <row r="138">
      <c r="A138" s="87"/>
      <c r="B138" s="87"/>
      <c r="C138" s="87"/>
      <c r="E138" s="277"/>
      <c r="F138" s="277"/>
      <c r="G138" s="395" t="s">
        <v>291</v>
      </c>
      <c r="H138" s="396">
        <f>HBM_TIME_MS(H137)</f>
        <v>0.004338794429</v>
      </c>
      <c r="I138" s="391"/>
      <c r="J138" s="391"/>
      <c r="K138" s="391"/>
      <c r="L138" s="392"/>
      <c r="M138" s="392"/>
      <c r="N138" s="392"/>
      <c r="O138" s="391"/>
      <c r="P138" s="393"/>
      <c r="Q138" s="172"/>
      <c r="AH138" s="397"/>
      <c r="AI138" s="397"/>
      <c r="AJ138" s="397"/>
      <c r="AK138" s="38"/>
      <c r="AL138" s="38"/>
      <c r="AM138" s="38"/>
      <c r="AN138" s="38"/>
      <c r="AO138" s="38"/>
      <c r="AP138" s="38"/>
      <c r="AQ138" s="38"/>
      <c r="AR138" s="38"/>
      <c r="AS138" s="38"/>
      <c r="AT138" s="38"/>
    </row>
    <row r="139">
      <c r="E139" s="258" t="s">
        <v>292</v>
      </c>
      <c r="F139" s="282" t="s">
        <v>249</v>
      </c>
      <c r="G139" s="260"/>
      <c r="H139" s="290" t="s">
        <v>238</v>
      </c>
      <c r="I139" s="290" t="s">
        <v>239</v>
      </c>
      <c r="J139" s="290"/>
      <c r="K139" s="195" t="s">
        <v>40</v>
      </c>
      <c r="L139" s="195" t="s">
        <v>38</v>
      </c>
      <c r="M139" s="398" t="s">
        <v>142</v>
      </c>
      <c r="N139" s="290" t="s">
        <v>240</v>
      </c>
      <c r="O139" s="291" t="str">
        <f>EXTRACT_ACTIVATION_DTYPE(PARAMS("attn_proj_dtype"))</f>
        <v>fp8</v>
      </c>
      <c r="P139" s="292"/>
      <c r="Q139" s="291" t="b">
        <v>0</v>
      </c>
      <c r="R139" s="38"/>
      <c r="S139" s="38"/>
      <c r="AH139" s="397"/>
      <c r="AI139" s="397"/>
      <c r="AJ139" s="397"/>
      <c r="AK139" s="38"/>
      <c r="AL139" s="38"/>
      <c r="AM139" s="38"/>
      <c r="AN139" s="38"/>
      <c r="AO139" s="38"/>
      <c r="AP139" s="38"/>
      <c r="AQ139" s="38"/>
      <c r="AR139" s="38"/>
      <c r="AS139" s="38"/>
      <c r="AT139" s="38"/>
    </row>
    <row r="140">
      <c r="E140" s="266"/>
      <c r="F140" s="267"/>
      <c r="G140" s="268"/>
      <c r="H140" s="195" t="s">
        <v>242</v>
      </c>
      <c r="I140" s="290" t="s">
        <v>239</v>
      </c>
      <c r="J140" s="289"/>
      <c r="K140" s="289">
        <f t="shared" ref="K140:M140" si="19">PARAMS(K139)</f>
        <v>16</v>
      </c>
      <c r="L140" s="290">
        <f t="shared" si="19"/>
        <v>256</v>
      </c>
      <c r="M140" s="290">
        <f t="shared" si="19"/>
        <v>1536</v>
      </c>
      <c r="N140" s="290" t="s">
        <v>240</v>
      </c>
      <c r="O140" s="266"/>
      <c r="P140" s="292">
        <f>SIZEOF_IN_MIB(J140:M140, $O139)</f>
        <v>6</v>
      </c>
      <c r="Q140" s="266"/>
      <c r="R140" s="38"/>
      <c r="S140" s="38"/>
      <c r="AH140" s="397"/>
      <c r="AI140" s="397"/>
      <c r="AJ140" s="397"/>
      <c r="AK140" s="38"/>
      <c r="AL140" s="38"/>
      <c r="AM140" s="38"/>
      <c r="AN140" s="38"/>
      <c r="AO140" s="38"/>
      <c r="AP140" s="38"/>
      <c r="AQ140" s="38"/>
      <c r="AR140" s="38"/>
      <c r="AS140" s="38"/>
      <c r="AT140" s="38"/>
    </row>
    <row r="141">
      <c r="E141" s="266"/>
      <c r="F141" s="267"/>
      <c r="G141" s="268"/>
      <c r="H141" s="289" t="s">
        <v>244</v>
      </c>
      <c r="I141" s="289" t="s">
        <v>239</v>
      </c>
      <c r="J141" s="290"/>
      <c r="K141" s="195" t="s">
        <v>143</v>
      </c>
      <c r="L141" s="195"/>
      <c r="M141" s="289"/>
      <c r="N141" s="289" t="s">
        <v>240</v>
      </c>
      <c r="O141" s="266"/>
      <c r="P141" s="292"/>
      <c r="Q141" s="266"/>
      <c r="R141" s="38"/>
      <c r="S141" s="38"/>
      <c r="AH141" s="397"/>
      <c r="AI141" s="397"/>
      <c r="AJ141" s="397"/>
      <c r="AK141" s="38"/>
      <c r="AL141" s="38"/>
      <c r="AM141" s="38"/>
      <c r="AN141" s="38"/>
      <c r="AO141" s="38"/>
      <c r="AP141" s="38"/>
      <c r="AQ141" s="38"/>
      <c r="AR141" s="38"/>
      <c r="AS141" s="38"/>
      <c r="AT141" s="38"/>
    </row>
    <row r="142">
      <c r="E142" s="266"/>
      <c r="F142" s="278"/>
      <c r="G142" s="279"/>
      <c r="H142" s="195" t="s">
        <v>246</v>
      </c>
      <c r="I142" s="289" t="s">
        <v>239</v>
      </c>
      <c r="J142" s="290"/>
      <c r="K142" s="289">
        <f t="shared" ref="K142:M142" si="20">K140/SHARDING(K141)</f>
        <v>1</v>
      </c>
      <c r="L142" s="289">
        <f t="shared" si="20"/>
        <v>256</v>
      </c>
      <c r="M142" s="289">
        <f t="shared" si="20"/>
        <v>1536</v>
      </c>
      <c r="N142" s="289" t="s">
        <v>240</v>
      </c>
      <c r="O142" s="277"/>
      <c r="P142" s="292">
        <f>SIZEOF_IN_MIB(J142:M142, $O139)</f>
        <v>0.375</v>
      </c>
      <c r="Q142" s="277"/>
      <c r="R142" s="38"/>
      <c r="S142" s="38"/>
      <c r="AK142" s="38"/>
      <c r="AL142" s="38"/>
      <c r="AM142" s="38"/>
      <c r="AN142" s="38"/>
      <c r="AO142" s="38"/>
      <c r="AP142" s="38"/>
      <c r="AQ142" s="38"/>
      <c r="AR142" s="38"/>
      <c r="AS142" s="38"/>
      <c r="AT142" s="38"/>
    </row>
    <row r="143">
      <c r="E143" s="266"/>
      <c r="F143" s="259" t="s">
        <v>253</v>
      </c>
      <c r="G143" s="260"/>
      <c r="H143" s="289" t="s">
        <v>238</v>
      </c>
      <c r="I143" s="289" t="s">
        <v>239</v>
      </c>
      <c r="J143" s="290"/>
      <c r="K143" s="398" t="s">
        <v>142</v>
      </c>
      <c r="L143" s="195" t="s">
        <v>154</v>
      </c>
      <c r="M143" s="195" t="s">
        <v>156</v>
      </c>
      <c r="N143" s="289" t="s">
        <v>240</v>
      </c>
      <c r="O143" s="291" t="str">
        <f>EXTRACT_WEIGHT_DTYPE(PARAMS("attn_proj_dtype"))</f>
        <v>fp8</v>
      </c>
      <c r="P143" s="292"/>
      <c r="Q143" s="291" t="b">
        <v>0</v>
      </c>
      <c r="R143" s="38"/>
      <c r="S143" s="38"/>
      <c r="AK143" s="38"/>
      <c r="AL143" s="38"/>
      <c r="AM143" s="38"/>
      <c r="AN143" s="38"/>
      <c r="AO143" s="38"/>
      <c r="AP143" s="38"/>
      <c r="AQ143" s="38"/>
      <c r="AR143" s="38"/>
      <c r="AS143" s="38"/>
      <c r="AT143" s="38"/>
    </row>
    <row r="144">
      <c r="E144" s="266"/>
      <c r="F144" s="267"/>
      <c r="G144" s="268"/>
      <c r="H144" s="195" t="s">
        <v>242</v>
      </c>
      <c r="I144" s="289" t="s">
        <v>239</v>
      </c>
      <c r="J144" s="290"/>
      <c r="K144" s="289">
        <f t="shared" ref="K144:M144" si="21">PARAMS(K143)</f>
        <v>1536</v>
      </c>
      <c r="L144" s="289">
        <f t="shared" si="21"/>
        <v>128</v>
      </c>
      <c r="M144" s="289">
        <f t="shared" si="21"/>
        <v>192</v>
      </c>
      <c r="N144" s="289" t="s">
        <v>240</v>
      </c>
      <c r="O144" s="266"/>
      <c r="P144" s="292">
        <f>SIZEOF_IN_MIB(J144:M144, $O143)</f>
        <v>36</v>
      </c>
      <c r="Q144" s="266"/>
      <c r="R144" s="38"/>
      <c r="S144" s="38"/>
      <c r="AK144" s="38"/>
      <c r="AL144" s="38"/>
      <c r="AM144" s="38"/>
      <c r="AN144" s="38"/>
      <c r="AO144" s="38"/>
      <c r="AP144" s="38"/>
      <c r="AQ144" s="38"/>
      <c r="AR144" s="38"/>
      <c r="AS144" s="38"/>
      <c r="AT144" s="38"/>
    </row>
    <row r="145">
      <c r="E145" s="266"/>
      <c r="F145" s="267"/>
      <c r="G145" s="268"/>
      <c r="H145" s="289" t="s">
        <v>244</v>
      </c>
      <c r="I145" s="289" t="s">
        <v>239</v>
      </c>
      <c r="J145" s="290"/>
      <c r="K145" s="290"/>
      <c r="L145" s="289"/>
      <c r="M145" s="289"/>
      <c r="N145" s="289" t="s">
        <v>240</v>
      </c>
      <c r="O145" s="266"/>
      <c r="P145" s="292"/>
      <c r="Q145" s="266"/>
      <c r="R145" s="38"/>
      <c r="S145" s="38"/>
      <c r="AK145" s="38"/>
      <c r="AL145" s="38"/>
      <c r="AM145" s="38"/>
      <c r="AN145" s="38"/>
      <c r="AO145" s="38"/>
      <c r="AP145" s="38"/>
      <c r="AQ145" s="38"/>
      <c r="AR145" s="38"/>
      <c r="AS145" s="38"/>
      <c r="AT145" s="38"/>
    </row>
    <row r="146">
      <c r="E146" s="266"/>
      <c r="F146" s="278"/>
      <c r="G146" s="279"/>
      <c r="H146" s="274" t="s">
        <v>246</v>
      </c>
      <c r="I146" s="274" t="s">
        <v>239</v>
      </c>
      <c r="J146" s="261"/>
      <c r="K146" s="274">
        <f t="shared" ref="K146:M146" si="22">K144/SHARDING(K145)</f>
        <v>1536</v>
      </c>
      <c r="L146" s="274">
        <f t="shared" si="22"/>
        <v>128</v>
      </c>
      <c r="M146" s="274">
        <f t="shared" si="22"/>
        <v>192</v>
      </c>
      <c r="N146" s="274" t="s">
        <v>240</v>
      </c>
      <c r="O146" s="241"/>
      <c r="P146" s="276">
        <f>SIZEOF_IN_MIB(J146:M146, $O143)</f>
        <v>36</v>
      </c>
      <c r="Q146" s="241"/>
      <c r="R146" s="38"/>
      <c r="S146" s="38"/>
      <c r="AK146" s="38"/>
      <c r="AL146" s="38"/>
      <c r="AM146" s="38"/>
      <c r="AN146" s="38"/>
      <c r="AO146" s="38"/>
      <c r="AP146" s="38"/>
      <c r="AQ146" s="38"/>
      <c r="AR146" s="38"/>
      <c r="AS146" s="38"/>
      <c r="AT146" s="38"/>
    </row>
    <row r="147">
      <c r="E147" s="266"/>
      <c r="F147" s="259" t="s">
        <v>257</v>
      </c>
      <c r="G147" s="260"/>
      <c r="H147" s="271" t="s">
        <v>238</v>
      </c>
      <c r="I147" s="271" t="s">
        <v>239</v>
      </c>
      <c r="J147" s="269" t="s">
        <v>40</v>
      </c>
      <c r="K147" s="269" t="s">
        <v>38</v>
      </c>
      <c r="L147" s="269" t="s">
        <v>154</v>
      </c>
      <c r="M147" s="269" t="s">
        <v>156</v>
      </c>
      <c r="N147" s="271" t="s">
        <v>240</v>
      </c>
      <c r="O147" s="399" t="s">
        <v>82</v>
      </c>
      <c r="P147" s="273"/>
      <c r="Q147" s="399" t="b">
        <v>0</v>
      </c>
      <c r="R147" s="38"/>
      <c r="S147" s="38"/>
      <c r="AK147" s="38"/>
      <c r="AL147" s="38"/>
      <c r="AM147" s="38"/>
      <c r="AN147" s="38"/>
      <c r="AO147" s="38"/>
      <c r="AP147" s="38"/>
      <c r="AQ147" s="38"/>
      <c r="AR147" s="38"/>
      <c r="AS147" s="38"/>
      <c r="AT147" s="38"/>
    </row>
    <row r="148">
      <c r="E148" s="266"/>
      <c r="F148" s="267"/>
      <c r="G148" s="268"/>
      <c r="H148" s="262" t="s">
        <v>242</v>
      </c>
      <c r="I148" s="274" t="s">
        <v>239</v>
      </c>
      <c r="J148" s="274">
        <f t="shared" ref="J148:M148" si="23">PARAMS(J147)</f>
        <v>16</v>
      </c>
      <c r="K148" s="274">
        <f t="shared" si="23"/>
        <v>256</v>
      </c>
      <c r="L148" s="274">
        <f t="shared" si="23"/>
        <v>128</v>
      </c>
      <c r="M148" s="274">
        <f t="shared" si="23"/>
        <v>192</v>
      </c>
      <c r="N148" s="274" t="s">
        <v>240</v>
      </c>
      <c r="O148" s="275"/>
      <c r="P148" s="276">
        <f>SIZEOF_IN_MIB(J148:M148, $O147)</f>
        <v>192</v>
      </c>
      <c r="Q148" s="275"/>
      <c r="R148" s="38"/>
      <c r="S148" s="38"/>
      <c r="AK148" s="38"/>
      <c r="AL148" s="38"/>
      <c r="AM148" s="38"/>
      <c r="AN148" s="38"/>
      <c r="AO148" s="38"/>
      <c r="AP148" s="38"/>
      <c r="AQ148" s="38"/>
      <c r="AR148" s="38"/>
      <c r="AS148" s="38"/>
      <c r="AT148" s="38"/>
    </row>
    <row r="149">
      <c r="E149" s="266"/>
      <c r="F149" s="267"/>
      <c r="G149" s="268"/>
      <c r="H149" s="271" t="s">
        <v>244</v>
      </c>
      <c r="I149" s="271" t="s">
        <v>239</v>
      </c>
      <c r="J149" s="269" t="s">
        <v>143</v>
      </c>
      <c r="K149" s="269"/>
      <c r="L149" s="269"/>
      <c r="M149" s="271"/>
      <c r="N149" s="271" t="s">
        <v>240</v>
      </c>
      <c r="O149" s="272"/>
      <c r="P149" s="273"/>
      <c r="Q149" s="272"/>
      <c r="R149" s="38"/>
      <c r="S149" s="38"/>
      <c r="AK149" s="38"/>
      <c r="AL149" s="38"/>
      <c r="AM149" s="38"/>
      <c r="AN149" s="38"/>
      <c r="AO149" s="38"/>
      <c r="AP149" s="38"/>
      <c r="AQ149" s="38"/>
      <c r="AR149" s="38"/>
      <c r="AS149" s="38"/>
      <c r="AT149" s="38"/>
    </row>
    <row r="150">
      <c r="E150" s="266"/>
      <c r="F150" s="278"/>
      <c r="G150" s="279"/>
      <c r="H150" s="274" t="s">
        <v>246</v>
      </c>
      <c r="I150" s="274" t="s">
        <v>239</v>
      </c>
      <c r="J150" s="274">
        <f t="shared" ref="J150:M150" si="24">J148/SHARDING(J149)</f>
        <v>1</v>
      </c>
      <c r="K150" s="274">
        <f t="shared" si="24"/>
        <v>256</v>
      </c>
      <c r="L150" s="274">
        <f t="shared" si="24"/>
        <v>128</v>
      </c>
      <c r="M150" s="274">
        <f t="shared" si="24"/>
        <v>192</v>
      </c>
      <c r="N150" s="274" t="s">
        <v>240</v>
      </c>
      <c r="O150" s="241"/>
      <c r="P150" s="276">
        <f>SIZEOF_IN_MIB(J150:M150, $O147)</f>
        <v>12</v>
      </c>
      <c r="Q150" s="241"/>
      <c r="R150" s="38"/>
      <c r="S150" s="38"/>
      <c r="AK150" s="38"/>
      <c r="AL150" s="38"/>
      <c r="AM150" s="38"/>
      <c r="AN150" s="38"/>
      <c r="AO150" s="38"/>
      <c r="AP150" s="38"/>
      <c r="AQ150" s="38"/>
      <c r="AR150" s="38"/>
      <c r="AS150" s="38"/>
      <c r="AT150" s="38"/>
    </row>
    <row r="151">
      <c r="E151" s="266"/>
      <c r="F151" s="400" t="s">
        <v>293</v>
      </c>
      <c r="G151" s="349" t="s">
        <v>294</v>
      </c>
      <c r="H151" s="401"/>
      <c r="I151" s="402" t="s">
        <v>295</v>
      </c>
      <c r="J151" s="403"/>
      <c r="K151" s="308"/>
      <c r="L151" s="309"/>
      <c r="M151" s="309"/>
      <c r="N151" s="309"/>
      <c r="O151" s="308"/>
      <c r="P151" s="310"/>
      <c r="Q151" s="308"/>
      <c r="R151" s="38"/>
      <c r="S151" s="38"/>
      <c r="AK151" s="38"/>
      <c r="AL151" s="38"/>
      <c r="AM151" s="38"/>
      <c r="AN151" s="38"/>
      <c r="AO151" s="38"/>
      <c r="AP151" s="38"/>
      <c r="AQ151" s="38"/>
      <c r="AR151" s="38"/>
      <c r="AS151" s="38"/>
      <c r="AT151" s="38"/>
    </row>
    <row r="152">
      <c r="E152" s="266"/>
      <c r="F152" s="266"/>
      <c r="G152" s="358" t="s">
        <v>296</v>
      </c>
      <c r="H152" s="404" t="str">
        <f>K145</f>
        <v/>
      </c>
      <c r="I152" s="405"/>
      <c r="J152" s="317"/>
      <c r="K152" s="330"/>
      <c r="L152" s="331"/>
      <c r="M152" s="331"/>
      <c r="N152" s="331"/>
      <c r="O152" s="330"/>
      <c r="P152" s="406"/>
      <c r="Q152" s="317"/>
      <c r="R152" s="38"/>
      <c r="S152" s="38"/>
      <c r="AK152" s="38"/>
      <c r="AL152" s="38"/>
      <c r="AM152" s="38"/>
      <c r="AN152" s="38"/>
      <c r="AO152" s="38"/>
      <c r="AP152" s="38"/>
      <c r="AQ152" s="38"/>
      <c r="AR152" s="38"/>
      <c r="AS152" s="38"/>
      <c r="AT152" s="38"/>
    </row>
    <row r="153">
      <c r="E153" s="266"/>
      <c r="F153" s="266"/>
      <c r="G153" s="358" t="s">
        <v>297</v>
      </c>
      <c r="H153" s="407" t="s">
        <v>264</v>
      </c>
      <c r="I153" s="408"/>
      <c r="J153" s="409">
        <v>2.0</v>
      </c>
      <c r="K153" s="325"/>
      <c r="L153" s="326"/>
      <c r="M153" s="326"/>
      <c r="N153" s="326"/>
      <c r="O153" s="325"/>
      <c r="P153" s="410"/>
      <c r="Q153" s="313"/>
      <c r="R153" s="38"/>
      <c r="S153" s="38"/>
      <c r="AK153" s="38"/>
      <c r="AL153" s="38"/>
      <c r="AM153" s="38"/>
      <c r="AN153" s="38"/>
      <c r="AO153" s="38"/>
      <c r="AP153" s="38"/>
      <c r="AQ153" s="38"/>
      <c r="AR153" s="38"/>
      <c r="AS153" s="38"/>
      <c r="AT153" s="38"/>
    </row>
    <row r="154">
      <c r="E154" s="266"/>
      <c r="F154" s="266"/>
      <c r="G154" s="266"/>
      <c r="H154" s="411" t="s">
        <v>265</v>
      </c>
      <c r="I154" s="405"/>
      <c r="J154" s="316">
        <f>P150/J153 * (J153-1)</f>
        <v>6</v>
      </c>
      <c r="K154" s="330"/>
      <c r="L154" s="331"/>
      <c r="M154" s="331"/>
      <c r="N154" s="331"/>
      <c r="O154" s="330"/>
      <c r="P154" s="406"/>
      <c r="Q154" s="317"/>
      <c r="R154" s="38"/>
      <c r="S154" s="38"/>
      <c r="AK154" s="38"/>
      <c r="AL154" s="38"/>
      <c r="AM154" s="38"/>
      <c r="AN154" s="38"/>
      <c r="AO154" s="38"/>
      <c r="AP154" s="38"/>
      <c r="AQ154" s="38"/>
      <c r="AR154" s="38"/>
      <c r="AS154" s="38"/>
      <c r="AT154" s="38"/>
    </row>
    <row r="155">
      <c r="E155" s="266"/>
      <c r="F155" s="266"/>
      <c r="G155" s="266"/>
      <c r="H155" s="407" t="s">
        <v>266</v>
      </c>
      <c r="I155" s="408"/>
      <c r="J155" s="321">
        <f>J154*J153</f>
        <v>12</v>
      </c>
      <c r="K155" s="325"/>
      <c r="L155" s="326"/>
      <c r="M155" s="326"/>
      <c r="N155" s="326"/>
      <c r="O155" s="325"/>
      <c r="P155" s="410"/>
      <c r="Q155" s="313"/>
      <c r="R155" s="38"/>
      <c r="S155" s="38"/>
      <c r="AK155" s="38"/>
      <c r="AL155" s="38"/>
      <c r="AM155" s="38"/>
      <c r="AN155" s="38"/>
      <c r="AO155" s="38"/>
      <c r="AP155" s="38"/>
      <c r="AQ155" s="38"/>
      <c r="AR155" s="38"/>
      <c r="AS155" s="38"/>
      <c r="AT155" s="38"/>
    </row>
    <row r="156">
      <c r="E156" s="266"/>
      <c r="F156" s="266"/>
      <c r="G156" s="277"/>
      <c r="H156" s="411" t="s">
        <v>269</v>
      </c>
      <c r="I156" s="405"/>
      <c r="J156" s="412">
        <f>ALL_GATHER_CORE2CORE_TIME_MS(J155)</f>
        <v>0.009765625</v>
      </c>
      <c r="K156" s="330"/>
      <c r="L156" s="331"/>
      <c r="M156" s="331"/>
      <c r="N156" s="331"/>
      <c r="O156" s="330"/>
      <c r="P156" s="406"/>
      <c r="Q156" s="317"/>
      <c r="R156" s="38"/>
      <c r="S156" s="38"/>
      <c r="AK156" s="38"/>
      <c r="AL156" s="38"/>
      <c r="AM156" s="38"/>
      <c r="AN156" s="38"/>
      <c r="AO156" s="38"/>
      <c r="AP156" s="38"/>
      <c r="AQ156" s="38"/>
      <c r="AR156" s="38"/>
      <c r="AS156" s="38"/>
      <c r="AT156" s="38"/>
    </row>
    <row r="157">
      <c r="E157" s="266"/>
      <c r="F157" s="266"/>
      <c r="G157" s="413" t="s">
        <v>298</v>
      </c>
      <c r="H157" s="414">
        <f>J156</f>
        <v>0.009765625</v>
      </c>
      <c r="I157" s="415"/>
      <c r="J157" s="325"/>
      <c r="K157" s="325"/>
      <c r="L157" s="326"/>
      <c r="M157" s="326"/>
      <c r="N157" s="326"/>
      <c r="O157" s="325"/>
      <c r="P157" s="410"/>
      <c r="Q157" s="313"/>
      <c r="R157" s="38"/>
      <c r="S157" s="38"/>
      <c r="AK157" s="38"/>
      <c r="AL157" s="38"/>
      <c r="AM157" s="38"/>
      <c r="AN157" s="38"/>
      <c r="AO157" s="38"/>
      <c r="AP157" s="38"/>
      <c r="AQ157" s="38"/>
      <c r="AR157" s="38"/>
      <c r="AS157" s="38"/>
      <c r="AT157" s="38"/>
    </row>
    <row r="158">
      <c r="E158" s="266"/>
      <c r="F158" s="266"/>
      <c r="G158" s="416"/>
      <c r="H158" s="417"/>
      <c r="I158" s="418"/>
      <c r="J158" s="261"/>
      <c r="K158" s="261"/>
      <c r="L158" s="274"/>
      <c r="M158" s="274"/>
      <c r="N158" s="274"/>
      <c r="O158" s="261"/>
      <c r="P158" s="276"/>
      <c r="Q158" s="222"/>
      <c r="R158" s="38"/>
      <c r="S158" s="38"/>
      <c r="AK158" s="38"/>
      <c r="AL158" s="38"/>
      <c r="AM158" s="38"/>
      <c r="AN158" s="38"/>
      <c r="AO158" s="38"/>
      <c r="AP158" s="38"/>
      <c r="AQ158" s="38"/>
      <c r="AR158" s="38"/>
      <c r="AS158" s="38"/>
      <c r="AT158" s="38"/>
    </row>
    <row r="159">
      <c r="E159" s="266"/>
      <c r="F159" s="266"/>
      <c r="G159" s="369" t="s">
        <v>280</v>
      </c>
      <c r="H159" s="370" t="s">
        <v>281</v>
      </c>
      <c r="I159" s="419"/>
      <c r="J159" s="270"/>
      <c r="K159" s="270"/>
      <c r="L159" s="271"/>
      <c r="M159" s="271"/>
      <c r="N159" s="271"/>
      <c r="O159" s="270"/>
      <c r="P159" s="273"/>
      <c r="Q159" s="305"/>
      <c r="R159" s="38"/>
      <c r="S159" s="38"/>
      <c r="AK159" s="38"/>
      <c r="AL159" s="38"/>
      <c r="AM159" s="38"/>
      <c r="AN159" s="38"/>
      <c r="AO159" s="38"/>
      <c r="AP159" s="38"/>
      <c r="AQ159" s="38"/>
      <c r="AR159" s="38"/>
      <c r="AS159" s="38"/>
      <c r="AT159" s="38"/>
    </row>
    <row r="160">
      <c r="E160" s="266"/>
      <c r="F160" s="277"/>
      <c r="G160" s="372" t="s">
        <v>282</v>
      </c>
      <c r="H160" s="373">
        <f>IF(H159=G151,H157,0)</f>
        <v>0</v>
      </c>
      <c r="I160" s="418"/>
      <c r="J160" s="261"/>
      <c r="K160" s="261"/>
      <c r="L160" s="274"/>
      <c r="M160" s="274"/>
      <c r="N160" s="274"/>
      <c r="O160" s="261"/>
      <c r="P160" s="276"/>
      <c r="Q160" s="222"/>
      <c r="R160" s="38"/>
      <c r="S160" s="38"/>
      <c r="AK160" s="38"/>
      <c r="AL160" s="38"/>
      <c r="AM160" s="38"/>
      <c r="AN160" s="38"/>
      <c r="AO160" s="38"/>
      <c r="AP160" s="38"/>
      <c r="AQ160" s="38"/>
      <c r="AR160" s="38"/>
      <c r="AS160" s="38"/>
      <c r="AT160" s="38"/>
    </row>
    <row r="161">
      <c r="E161" s="266"/>
      <c r="F161" s="384" t="s">
        <v>285</v>
      </c>
      <c r="G161" s="385" t="s">
        <v>286</v>
      </c>
      <c r="H161" s="271" t="str">
        <f>VLOOKUP(O139&amp;","&amp;O143,$T$3:$W$12,4, FALSE)</f>
        <v>fp8</v>
      </c>
      <c r="I161" s="419"/>
      <c r="J161" s="270"/>
      <c r="K161" s="270"/>
      <c r="L161" s="271"/>
      <c r="M161" s="271"/>
      <c r="N161" s="271"/>
      <c r="O161" s="270"/>
      <c r="P161" s="273"/>
      <c r="Q161" s="305"/>
      <c r="R161" s="38"/>
      <c r="S161" s="38"/>
      <c r="AK161" s="38"/>
      <c r="AL161" s="38"/>
      <c r="AM161" s="38"/>
      <c r="AN161" s="38"/>
      <c r="AO161" s="38"/>
      <c r="AP161" s="38"/>
      <c r="AQ161" s="38"/>
      <c r="AR161" s="38"/>
      <c r="AS161" s="38"/>
      <c r="AT161" s="38"/>
    </row>
    <row r="162">
      <c r="E162" s="266"/>
      <c r="F162" s="266"/>
      <c r="G162" s="381" t="s">
        <v>299</v>
      </c>
      <c r="H162" s="420" t="str">
        <f>CALCULATE_FLOPS(K142:M142,K146:M146,K146,1,H161)</f>
        <v>#N/A</v>
      </c>
      <c r="I162" s="418"/>
      <c r="J162" s="261"/>
      <c r="K162" s="261"/>
      <c r="L162" s="274"/>
      <c r="M162" s="274"/>
      <c r="N162" s="274"/>
      <c r="O162" s="261"/>
      <c r="P162" s="276"/>
      <c r="Q162" s="222"/>
      <c r="R162" s="38"/>
      <c r="S162" s="38"/>
      <c r="AK162" s="38"/>
      <c r="AL162" s="38"/>
      <c r="AM162" s="38"/>
      <c r="AN162" s="38"/>
      <c r="AO162" s="38"/>
      <c r="AP162" s="38"/>
      <c r="AQ162" s="38"/>
      <c r="AR162" s="38"/>
      <c r="AS162" s="38"/>
      <c r="AT162" s="38"/>
    </row>
    <row r="163">
      <c r="A163" s="164"/>
      <c r="B163" s="38"/>
      <c r="C163" s="38"/>
      <c r="D163" s="38"/>
      <c r="E163" s="266"/>
      <c r="F163" s="277"/>
      <c r="G163" s="388" t="s">
        <v>288</v>
      </c>
      <c r="H163" s="421" t="str">
        <f>COMPUTE_TIME_MS(H162, H161)</f>
        <v>#N/A</v>
      </c>
      <c r="I163" s="390"/>
      <c r="J163" s="391"/>
      <c r="K163" s="391"/>
      <c r="L163" s="392"/>
      <c r="M163" s="392"/>
      <c r="N163" s="392"/>
      <c r="O163" s="391"/>
      <c r="P163" s="393"/>
      <c r="Q163" s="305"/>
      <c r="R163" s="38"/>
      <c r="S163" s="38"/>
      <c r="AK163" s="38"/>
      <c r="AL163" s="38"/>
      <c r="AM163" s="38"/>
      <c r="AN163" s="38"/>
      <c r="AO163" s="38"/>
      <c r="AP163" s="38"/>
      <c r="AQ163" s="38"/>
      <c r="AR163" s="38"/>
      <c r="AS163" s="38"/>
      <c r="AT163" s="38"/>
    </row>
    <row r="164">
      <c r="A164" s="164"/>
      <c r="B164" s="38"/>
      <c r="C164" s="38"/>
      <c r="D164" s="38"/>
      <c r="E164" s="266"/>
      <c r="F164" s="384" t="s">
        <v>289</v>
      </c>
      <c r="G164" s="381" t="s">
        <v>290</v>
      </c>
      <c r="H164" s="303">
        <f>IF(Q139,0,P142)+IF(Q143,0,P146)+IF(Q147,0,P150)</f>
        <v>48.375</v>
      </c>
      <c r="I164" s="261"/>
      <c r="J164" s="261"/>
      <c r="K164" s="261"/>
      <c r="L164" s="274"/>
      <c r="M164" s="274"/>
      <c r="N164" s="274"/>
      <c r="O164" s="261"/>
      <c r="P164" s="276"/>
      <c r="Q164" s="222"/>
      <c r="R164" s="38"/>
      <c r="S164" s="38"/>
      <c r="AK164" s="38"/>
      <c r="AL164" s="38"/>
      <c r="AM164" s="38"/>
      <c r="AN164" s="38"/>
      <c r="AO164" s="38"/>
      <c r="AP164" s="38"/>
      <c r="AQ164" s="38"/>
      <c r="AR164" s="38"/>
      <c r="AS164" s="38"/>
      <c r="AT164" s="38"/>
    </row>
    <row r="165">
      <c r="A165" s="38"/>
      <c r="B165" s="38"/>
      <c r="C165" s="38"/>
      <c r="D165" s="38"/>
      <c r="E165" s="277"/>
      <c r="F165" s="277"/>
      <c r="G165" s="395" t="s">
        <v>291</v>
      </c>
      <c r="H165" s="422">
        <f>HBM_TIME_MS(H164)</f>
        <v>0.01614532158</v>
      </c>
      <c r="I165" s="391"/>
      <c r="J165" s="391"/>
      <c r="K165" s="391"/>
      <c r="L165" s="392"/>
      <c r="M165" s="392"/>
      <c r="N165" s="392"/>
      <c r="O165" s="391"/>
      <c r="P165" s="393"/>
      <c r="Q165" s="305"/>
      <c r="R165" s="38"/>
      <c r="S165" s="38"/>
      <c r="AK165" s="38"/>
      <c r="AL165" s="38"/>
      <c r="AM165" s="38"/>
      <c r="AN165" s="38"/>
      <c r="AO165" s="38"/>
      <c r="AP165" s="38"/>
      <c r="AQ165" s="38"/>
      <c r="AR165" s="38"/>
      <c r="AS165" s="38"/>
      <c r="AT165" s="38"/>
    </row>
    <row r="166">
      <c r="A166" s="87"/>
      <c r="B166" s="87"/>
      <c r="C166" s="87"/>
      <c r="D166" s="87"/>
      <c r="E166" s="258" t="s">
        <v>300</v>
      </c>
      <c r="F166" s="282" t="s">
        <v>249</v>
      </c>
      <c r="G166" s="260"/>
      <c r="H166" s="290" t="s">
        <v>238</v>
      </c>
      <c r="I166" s="290" t="s">
        <v>239</v>
      </c>
      <c r="J166" s="195" t="s">
        <v>40</v>
      </c>
      <c r="K166" s="195" t="s">
        <v>38</v>
      </c>
      <c r="L166" s="195" t="s">
        <v>154</v>
      </c>
      <c r="M166" s="398" t="s">
        <v>148</v>
      </c>
      <c r="N166" s="290" t="s">
        <v>240</v>
      </c>
      <c r="O166" s="291" t="str">
        <f>EXTRACT_ACTIVATION_DTYPE(PARAMS("attn_proj_dtype"))</f>
        <v>fp8</v>
      </c>
      <c r="P166" s="292"/>
      <c r="Q166" s="291" t="b">
        <v>0</v>
      </c>
      <c r="R166" s="38"/>
      <c r="S166" s="38"/>
      <c r="AK166" s="38"/>
      <c r="AL166" s="38"/>
      <c r="AM166" s="38"/>
      <c r="AN166" s="38"/>
      <c r="AO166" s="38"/>
      <c r="AP166" s="38"/>
      <c r="AQ166" s="38"/>
      <c r="AR166" s="38"/>
      <c r="AS166" s="38"/>
      <c r="AT166" s="38"/>
    </row>
    <row r="167">
      <c r="A167" s="87"/>
      <c r="B167" s="87"/>
      <c r="C167" s="87"/>
      <c r="D167" s="87"/>
      <c r="E167" s="266"/>
      <c r="F167" s="267"/>
      <c r="G167" s="268"/>
      <c r="H167" s="195" t="s">
        <v>242</v>
      </c>
      <c r="I167" s="290" t="s">
        <v>239</v>
      </c>
      <c r="J167" s="289">
        <f t="shared" ref="J167:M167" si="25">PARAMS(J166)</f>
        <v>16</v>
      </c>
      <c r="K167" s="290">
        <f t="shared" si="25"/>
        <v>256</v>
      </c>
      <c r="L167" s="290">
        <f t="shared" si="25"/>
        <v>128</v>
      </c>
      <c r="M167" s="290">
        <f t="shared" si="25"/>
        <v>128</v>
      </c>
      <c r="N167" s="290" t="s">
        <v>240</v>
      </c>
      <c r="O167" s="266"/>
      <c r="P167" s="292">
        <f>SIZEOF_IN_MIB(J167:M167, $O166)</f>
        <v>64</v>
      </c>
      <c r="Q167" s="266"/>
      <c r="R167" s="38"/>
      <c r="S167" s="38"/>
      <c r="AK167" s="38"/>
      <c r="AL167" s="38"/>
      <c r="AM167" s="38"/>
      <c r="AN167" s="38"/>
      <c r="AO167" s="38"/>
      <c r="AP167" s="38"/>
      <c r="AQ167" s="38"/>
      <c r="AR167" s="38"/>
      <c r="AS167" s="38"/>
      <c r="AT167" s="38"/>
    </row>
    <row r="168">
      <c r="A168" s="87"/>
      <c r="B168" s="87"/>
      <c r="C168" s="87"/>
      <c r="D168" s="87"/>
      <c r="E168" s="266"/>
      <c r="F168" s="267"/>
      <c r="G168" s="268"/>
      <c r="H168" s="289" t="s">
        <v>244</v>
      </c>
      <c r="I168" s="289" t="s">
        <v>239</v>
      </c>
      <c r="J168" s="195" t="s">
        <v>143</v>
      </c>
      <c r="K168" s="195"/>
      <c r="L168" s="195"/>
      <c r="M168" s="289"/>
      <c r="N168" s="289" t="s">
        <v>240</v>
      </c>
      <c r="O168" s="266"/>
      <c r="P168" s="292"/>
      <c r="Q168" s="266"/>
      <c r="R168" s="38"/>
      <c r="S168" s="38"/>
      <c r="AG168" s="38"/>
      <c r="AH168" s="38"/>
      <c r="AI168" s="38"/>
      <c r="AJ168" s="38"/>
      <c r="AK168" s="38"/>
      <c r="AL168" s="38"/>
      <c r="AM168" s="38"/>
      <c r="AN168" s="38"/>
      <c r="AO168" s="38"/>
      <c r="AP168" s="38"/>
      <c r="AQ168" s="38"/>
      <c r="AR168" s="38"/>
      <c r="AS168" s="38"/>
      <c r="AT168" s="38"/>
    </row>
    <row r="169">
      <c r="A169" s="87"/>
      <c r="B169" s="87"/>
      <c r="C169" s="87"/>
      <c r="D169" s="87"/>
      <c r="E169" s="266"/>
      <c r="F169" s="278"/>
      <c r="G169" s="279"/>
      <c r="H169" s="195" t="s">
        <v>246</v>
      </c>
      <c r="I169" s="289" t="s">
        <v>239</v>
      </c>
      <c r="J169" s="289">
        <f t="shared" ref="J169:M169" si="26">J167/SHARDING(J168)</f>
        <v>1</v>
      </c>
      <c r="K169" s="289">
        <f t="shared" si="26"/>
        <v>256</v>
      </c>
      <c r="L169" s="289">
        <f t="shared" si="26"/>
        <v>128</v>
      </c>
      <c r="M169" s="289">
        <f t="shared" si="26"/>
        <v>128</v>
      </c>
      <c r="N169" s="289" t="s">
        <v>240</v>
      </c>
      <c r="O169" s="277"/>
      <c r="P169" s="292">
        <f>SIZEOF_IN_MIB(J169:M169, $O166)</f>
        <v>4</v>
      </c>
      <c r="Q169" s="277"/>
      <c r="R169" s="38"/>
      <c r="S169" s="38"/>
      <c r="AG169" s="38"/>
      <c r="AH169" s="38"/>
      <c r="AI169" s="38"/>
      <c r="AJ169" s="38"/>
      <c r="AK169" s="38"/>
      <c r="AL169" s="38"/>
      <c r="AM169" s="38"/>
      <c r="AN169" s="38"/>
      <c r="AO169" s="38"/>
      <c r="AP169" s="38"/>
      <c r="AQ169" s="38"/>
      <c r="AR169" s="38"/>
      <c r="AS169" s="38"/>
      <c r="AT169" s="38"/>
    </row>
    <row r="170">
      <c r="A170" s="87"/>
      <c r="B170" s="87"/>
      <c r="C170" s="87"/>
      <c r="D170" s="87"/>
      <c r="E170" s="266"/>
      <c r="F170" s="259" t="s">
        <v>253</v>
      </c>
      <c r="G170" s="260"/>
      <c r="H170" s="289" t="s">
        <v>238</v>
      </c>
      <c r="I170" s="289" t="s">
        <v>239</v>
      </c>
      <c r="J170" s="290"/>
      <c r="K170" s="195" t="s">
        <v>154</v>
      </c>
      <c r="L170" s="398" t="s">
        <v>148</v>
      </c>
      <c r="M170" s="195" t="s">
        <v>145</v>
      </c>
      <c r="N170" s="289" t="s">
        <v>240</v>
      </c>
      <c r="O170" s="291" t="str">
        <f>EXTRACT_WEIGHT_DTYPE(PARAMS("attn_proj_dtype"))</f>
        <v>fp8</v>
      </c>
      <c r="P170" s="292"/>
      <c r="Q170" s="291" t="b">
        <v>0</v>
      </c>
      <c r="R170" s="38"/>
      <c r="S170" s="38"/>
      <c r="AG170" s="38"/>
      <c r="AH170" s="38"/>
      <c r="AI170" s="38"/>
      <c r="AJ170" s="38"/>
      <c r="AK170" s="38"/>
      <c r="AL170" s="38"/>
      <c r="AM170" s="38"/>
      <c r="AN170" s="38"/>
      <c r="AO170" s="38"/>
      <c r="AP170" s="38"/>
      <c r="AQ170" s="38"/>
      <c r="AR170" s="38"/>
      <c r="AS170" s="38"/>
      <c r="AT170" s="38"/>
    </row>
    <row r="171">
      <c r="A171" s="87"/>
      <c r="B171" s="87"/>
      <c r="C171" s="87"/>
      <c r="D171" s="87"/>
      <c r="E171" s="266"/>
      <c r="F171" s="267"/>
      <c r="G171" s="268"/>
      <c r="H171" s="195" t="s">
        <v>242</v>
      </c>
      <c r="I171" s="289" t="s">
        <v>239</v>
      </c>
      <c r="J171" s="290"/>
      <c r="K171" s="289">
        <f t="shared" ref="K171:M171" si="27">PARAMS(K170)</f>
        <v>128</v>
      </c>
      <c r="L171" s="289">
        <f t="shared" si="27"/>
        <v>128</v>
      </c>
      <c r="M171" s="289">
        <f t="shared" si="27"/>
        <v>512</v>
      </c>
      <c r="N171" s="289" t="s">
        <v>240</v>
      </c>
      <c r="O171" s="266"/>
      <c r="P171" s="292">
        <f>SIZEOF_IN_MIB(J171:M171, $O170)</f>
        <v>8</v>
      </c>
      <c r="Q171" s="266"/>
      <c r="R171" s="38"/>
      <c r="S171" s="38"/>
      <c r="AG171" s="38"/>
      <c r="AH171" s="38"/>
      <c r="AI171" s="38"/>
      <c r="AJ171" s="38"/>
      <c r="AK171" s="38"/>
      <c r="AL171" s="38"/>
      <c r="AM171" s="38"/>
      <c r="AN171" s="38"/>
      <c r="AO171" s="38"/>
      <c r="AP171" s="38"/>
      <c r="AQ171" s="38"/>
      <c r="AR171" s="38"/>
      <c r="AS171" s="38"/>
      <c r="AT171" s="38"/>
    </row>
    <row r="172">
      <c r="A172" s="87"/>
      <c r="B172" s="87"/>
      <c r="C172" s="87"/>
      <c r="D172" s="87"/>
      <c r="E172" s="266"/>
      <c r="F172" s="267"/>
      <c r="G172" s="268"/>
      <c r="H172" s="289" t="s">
        <v>244</v>
      </c>
      <c r="I172" s="289" t="s">
        <v>239</v>
      </c>
      <c r="J172" s="290"/>
      <c r="K172" s="290"/>
      <c r="L172" s="289"/>
      <c r="M172" s="289"/>
      <c r="N172" s="289" t="s">
        <v>240</v>
      </c>
      <c r="O172" s="266"/>
      <c r="P172" s="292"/>
      <c r="Q172" s="266"/>
      <c r="R172" s="38"/>
      <c r="S172" s="38"/>
      <c r="AG172" s="38"/>
      <c r="AH172" s="38"/>
      <c r="AI172" s="38"/>
      <c r="AJ172" s="38"/>
      <c r="AK172" s="38"/>
      <c r="AL172" s="38"/>
      <c r="AM172" s="38"/>
      <c r="AN172" s="38"/>
      <c r="AO172" s="38"/>
      <c r="AP172" s="38"/>
      <c r="AQ172" s="38"/>
      <c r="AR172" s="38"/>
      <c r="AS172" s="38"/>
      <c r="AT172" s="38"/>
    </row>
    <row r="173">
      <c r="A173" s="87"/>
      <c r="B173" s="87"/>
      <c r="C173" s="87"/>
      <c r="D173" s="87"/>
      <c r="E173" s="266"/>
      <c r="F173" s="278"/>
      <c r="G173" s="279"/>
      <c r="H173" s="274" t="s">
        <v>246</v>
      </c>
      <c r="I173" s="274" t="s">
        <v>239</v>
      </c>
      <c r="J173" s="261"/>
      <c r="K173" s="274">
        <f t="shared" ref="K173:M173" si="28">K171/SHARDING(K172)</f>
        <v>128</v>
      </c>
      <c r="L173" s="274">
        <f t="shared" si="28"/>
        <v>128</v>
      </c>
      <c r="M173" s="274">
        <f t="shared" si="28"/>
        <v>512</v>
      </c>
      <c r="N173" s="274" t="s">
        <v>240</v>
      </c>
      <c r="O173" s="241"/>
      <c r="P173" s="276">
        <f>SIZEOF_IN_MIB(J173:M173, $O170)</f>
        <v>8</v>
      </c>
      <c r="Q173" s="241"/>
      <c r="R173" s="38"/>
      <c r="S173" s="38"/>
      <c r="T173" s="207"/>
      <c r="U173" s="207"/>
      <c r="V173" s="207"/>
      <c r="W173" s="207"/>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c r="AT173" s="38"/>
    </row>
    <row r="174">
      <c r="A174" s="87"/>
      <c r="B174" s="87"/>
      <c r="C174" s="87"/>
      <c r="D174" s="87"/>
      <c r="E174" s="266"/>
      <c r="F174" s="259" t="s">
        <v>257</v>
      </c>
      <c r="G174" s="260"/>
      <c r="H174" s="271" t="s">
        <v>238</v>
      </c>
      <c r="I174" s="271" t="s">
        <v>239</v>
      </c>
      <c r="J174" s="269" t="s">
        <v>40</v>
      </c>
      <c r="K174" s="269" t="s">
        <v>38</v>
      </c>
      <c r="L174" s="269" t="s">
        <v>154</v>
      </c>
      <c r="M174" s="269" t="s">
        <v>145</v>
      </c>
      <c r="N174" s="271" t="s">
        <v>240</v>
      </c>
      <c r="O174" s="399" t="s">
        <v>82</v>
      </c>
      <c r="P174" s="273"/>
      <c r="Q174" s="399" t="b">
        <v>0</v>
      </c>
      <c r="R174" s="38"/>
      <c r="S174" s="38"/>
      <c r="T174" s="207"/>
      <c r="U174" s="207"/>
      <c r="V174" s="207"/>
      <c r="W174" s="207"/>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8"/>
    </row>
    <row r="175">
      <c r="A175" s="87"/>
      <c r="B175" s="87"/>
      <c r="C175" s="87"/>
      <c r="D175" s="87"/>
      <c r="E175" s="266"/>
      <c r="F175" s="267"/>
      <c r="G175" s="268"/>
      <c r="H175" s="262" t="s">
        <v>242</v>
      </c>
      <c r="I175" s="274" t="s">
        <v>239</v>
      </c>
      <c r="J175" s="274">
        <f t="shared" ref="J175:M175" si="29">PARAMS(J174)</f>
        <v>16</v>
      </c>
      <c r="K175" s="274">
        <f t="shared" si="29"/>
        <v>256</v>
      </c>
      <c r="L175" s="274">
        <f t="shared" si="29"/>
        <v>128</v>
      </c>
      <c r="M175" s="274">
        <f t="shared" si="29"/>
        <v>512</v>
      </c>
      <c r="N175" s="274" t="s">
        <v>240</v>
      </c>
      <c r="O175" s="275"/>
      <c r="P175" s="276">
        <f>SIZEOF_IN_MIB(J175:M175, $O174)</f>
        <v>512</v>
      </c>
      <c r="Q175" s="275"/>
      <c r="R175" s="38"/>
      <c r="S175" s="38"/>
      <c r="T175" s="207"/>
      <c r="U175" s="207"/>
      <c r="V175" s="207"/>
      <c r="W175" s="207"/>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c r="AT175" s="38"/>
    </row>
    <row r="176">
      <c r="A176" s="87"/>
      <c r="B176" s="87"/>
      <c r="C176" s="87"/>
      <c r="D176" s="87"/>
      <c r="E176" s="266"/>
      <c r="F176" s="267"/>
      <c r="G176" s="268"/>
      <c r="H176" s="271" t="s">
        <v>244</v>
      </c>
      <c r="I176" s="271" t="s">
        <v>239</v>
      </c>
      <c r="J176" s="269" t="s">
        <v>143</v>
      </c>
      <c r="K176" s="269"/>
      <c r="L176" s="269"/>
      <c r="M176" s="271"/>
      <c r="N176" s="271" t="s">
        <v>240</v>
      </c>
      <c r="O176" s="272"/>
      <c r="P176" s="273"/>
      <c r="Q176" s="272"/>
      <c r="R176" s="38"/>
      <c r="S176" s="38"/>
      <c r="T176" s="207"/>
      <c r="U176" s="207"/>
      <c r="V176" s="207"/>
      <c r="W176" s="207"/>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row>
    <row r="177">
      <c r="A177" s="87"/>
      <c r="B177" s="87"/>
      <c r="C177" s="87"/>
      <c r="D177" s="87"/>
      <c r="E177" s="266"/>
      <c r="F177" s="278"/>
      <c r="G177" s="279"/>
      <c r="H177" s="274" t="s">
        <v>246</v>
      </c>
      <c r="I177" s="274" t="s">
        <v>239</v>
      </c>
      <c r="J177" s="274">
        <f t="shared" ref="J177:M177" si="30">J175/SHARDING(J176)</f>
        <v>1</v>
      </c>
      <c r="K177" s="274">
        <f t="shared" si="30"/>
        <v>256</v>
      </c>
      <c r="L177" s="274">
        <f t="shared" si="30"/>
        <v>128</v>
      </c>
      <c r="M177" s="274">
        <f t="shared" si="30"/>
        <v>512</v>
      </c>
      <c r="N177" s="274" t="s">
        <v>240</v>
      </c>
      <c r="O177" s="241"/>
      <c r="P177" s="276">
        <f>SIZEOF_IN_MIB(J177:M177, $O174)</f>
        <v>32</v>
      </c>
      <c r="Q177" s="241"/>
      <c r="R177" s="38"/>
      <c r="S177" s="38"/>
      <c r="T177" s="207"/>
      <c r="U177" s="207"/>
      <c r="V177" s="207"/>
      <c r="W177" s="207"/>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38"/>
    </row>
    <row r="178">
      <c r="A178" s="87"/>
      <c r="B178" s="87"/>
      <c r="C178" s="87"/>
      <c r="D178" s="87"/>
      <c r="E178" s="266"/>
      <c r="F178" s="400" t="s">
        <v>293</v>
      </c>
      <c r="G178" s="385" t="s">
        <v>45</v>
      </c>
      <c r="H178" s="423"/>
      <c r="I178" s="424"/>
      <c r="J178" s="270"/>
      <c r="K178" s="270"/>
      <c r="L178" s="271"/>
      <c r="M178" s="271"/>
      <c r="N178" s="271"/>
      <c r="O178" s="270"/>
      <c r="P178" s="273"/>
      <c r="Q178" s="305"/>
      <c r="T178" s="3"/>
      <c r="U178" s="3"/>
      <c r="V178" s="3"/>
      <c r="W178" s="3"/>
    </row>
    <row r="179">
      <c r="A179" s="87"/>
      <c r="B179" s="38"/>
      <c r="C179" s="38"/>
      <c r="D179" s="38"/>
      <c r="E179" s="266"/>
      <c r="F179" s="277"/>
      <c r="G179" s="385"/>
      <c r="H179" s="274"/>
      <c r="I179" s="418"/>
      <c r="J179" s="261"/>
      <c r="K179" s="261"/>
      <c r="L179" s="274"/>
      <c r="M179" s="274"/>
      <c r="N179" s="274"/>
      <c r="O179" s="261"/>
      <c r="P179" s="276"/>
      <c r="Q179" s="222"/>
      <c r="T179" s="3"/>
      <c r="U179" s="3"/>
      <c r="V179" s="3"/>
      <c r="W179" s="3"/>
    </row>
    <row r="180">
      <c r="A180" s="38"/>
      <c r="B180" s="38"/>
      <c r="C180" s="38"/>
      <c r="D180" s="38"/>
      <c r="E180" s="266"/>
      <c r="F180" s="384" t="s">
        <v>285</v>
      </c>
      <c r="G180" s="385" t="s">
        <v>286</v>
      </c>
      <c r="H180" s="271" t="str">
        <f>VLOOKUP(O166&amp;","&amp;O170,$T$3:$W$12,4, FALSE)</f>
        <v>fp8</v>
      </c>
      <c r="I180" s="419"/>
      <c r="J180" s="270"/>
      <c r="K180" s="270"/>
      <c r="L180" s="271"/>
      <c r="M180" s="271"/>
      <c r="N180" s="271"/>
      <c r="O180" s="270"/>
      <c r="P180" s="273"/>
      <c r="Q180" s="305"/>
      <c r="T180" s="3"/>
      <c r="U180" s="3"/>
      <c r="V180" s="3"/>
      <c r="W180" s="3"/>
    </row>
    <row r="181">
      <c r="A181" s="87"/>
      <c r="B181" s="87"/>
      <c r="C181" s="87"/>
      <c r="D181" s="87"/>
      <c r="E181" s="266"/>
      <c r="F181" s="266"/>
      <c r="G181" s="381" t="s">
        <v>299</v>
      </c>
      <c r="H181" s="420" t="str">
        <f>CALCULATE_FLOPS(J169:M169,J173:M173,L173,K173,H180)</f>
        <v>#N/A</v>
      </c>
      <c r="I181" s="418"/>
      <c r="J181" s="261"/>
      <c r="K181" s="261"/>
      <c r="L181" s="274"/>
      <c r="M181" s="274"/>
      <c r="N181" s="274"/>
      <c r="O181" s="261"/>
      <c r="P181" s="276"/>
      <c r="Q181" s="222"/>
      <c r="T181" s="3"/>
      <c r="U181" s="3"/>
      <c r="V181" s="3"/>
      <c r="W181" s="3"/>
    </row>
    <row r="182">
      <c r="A182" s="87"/>
      <c r="B182" s="87"/>
      <c r="C182" s="87"/>
      <c r="D182" s="87"/>
      <c r="E182" s="266"/>
      <c r="F182" s="277"/>
      <c r="G182" s="388" t="s">
        <v>288</v>
      </c>
      <c r="H182" s="389" t="str">
        <f>COMPUTE_TIME_MS(H181, H180)</f>
        <v>#N/A</v>
      </c>
      <c r="I182" s="390"/>
      <c r="J182" s="391"/>
      <c r="K182" s="391"/>
      <c r="L182" s="392"/>
      <c r="M182" s="392"/>
      <c r="N182" s="392"/>
      <c r="O182" s="391"/>
      <c r="P182" s="393"/>
      <c r="Q182" s="305"/>
      <c r="T182" s="3"/>
      <c r="U182" s="3"/>
      <c r="V182" s="3"/>
      <c r="W182" s="3"/>
    </row>
    <row r="183">
      <c r="A183" s="87"/>
      <c r="B183" s="87"/>
      <c r="C183" s="87"/>
      <c r="D183" s="87"/>
      <c r="E183" s="266"/>
      <c r="F183" s="384" t="s">
        <v>289</v>
      </c>
      <c r="G183" s="381" t="s">
        <v>290</v>
      </c>
      <c r="H183" s="303">
        <f>IF(Q166,0,P169)+IF(Q170,0,P173)+IF(Q174,0,P177)</f>
        <v>44</v>
      </c>
      <c r="I183" s="261"/>
      <c r="J183" s="261"/>
      <c r="K183" s="261"/>
      <c r="L183" s="274"/>
      <c r="M183" s="274"/>
      <c r="N183" s="274"/>
      <c r="O183" s="261"/>
      <c r="P183" s="276"/>
      <c r="Q183" s="222"/>
      <c r="R183" s="38"/>
      <c r="S183" s="38"/>
      <c r="T183" s="207"/>
      <c r="U183" s="207"/>
      <c r="V183" s="207"/>
      <c r="W183" s="207"/>
      <c r="X183" s="38"/>
      <c r="Y183" s="38"/>
      <c r="Z183" s="38"/>
      <c r="AA183" s="38"/>
      <c r="AB183" s="38"/>
      <c r="AC183" s="38"/>
      <c r="AD183" s="38"/>
      <c r="AE183" s="38"/>
      <c r="AF183" s="38"/>
      <c r="AG183" s="38"/>
      <c r="AH183" s="38"/>
      <c r="AI183" s="38"/>
      <c r="AJ183" s="38"/>
      <c r="AK183" s="38"/>
      <c r="AL183" s="38"/>
      <c r="AM183" s="38"/>
      <c r="AN183" s="38"/>
      <c r="AO183" s="38"/>
      <c r="AP183" s="38"/>
      <c r="AQ183" s="38"/>
      <c r="AR183" s="38"/>
      <c r="AS183" s="38"/>
      <c r="AT183" s="38"/>
    </row>
    <row r="184">
      <c r="A184" s="87"/>
      <c r="B184" s="87"/>
      <c r="C184" s="87"/>
      <c r="D184" s="87"/>
      <c r="E184" s="277"/>
      <c r="F184" s="277"/>
      <c r="G184" s="395" t="s">
        <v>291</v>
      </c>
      <c r="H184" s="422">
        <f>HBM_TIME_MS(H183)</f>
        <v>0.01468515038</v>
      </c>
      <c r="I184" s="391"/>
      <c r="J184" s="391"/>
      <c r="K184" s="391"/>
      <c r="L184" s="392"/>
      <c r="M184" s="392"/>
      <c r="N184" s="392"/>
      <c r="O184" s="391"/>
      <c r="P184" s="393"/>
      <c r="Q184" s="305"/>
      <c r="R184" s="38"/>
      <c r="S184" s="38"/>
      <c r="T184" s="207"/>
      <c r="U184" s="207"/>
      <c r="V184" s="207"/>
      <c r="W184" s="207"/>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c r="AT184" s="38"/>
    </row>
    <row r="185">
      <c r="A185" s="87"/>
      <c r="B185" s="87"/>
      <c r="C185" s="87"/>
      <c r="D185" s="87"/>
      <c r="E185" s="258" t="s">
        <v>301</v>
      </c>
      <c r="F185" s="282" t="s">
        <v>249</v>
      </c>
      <c r="G185" s="260"/>
      <c r="H185" s="261" t="s">
        <v>238</v>
      </c>
      <c r="I185" s="261" t="s">
        <v>239</v>
      </c>
      <c r="J185" s="262"/>
      <c r="K185" s="262" t="s">
        <v>40</v>
      </c>
      <c r="L185" s="262" t="s">
        <v>38</v>
      </c>
      <c r="M185" s="425" t="s">
        <v>125</v>
      </c>
      <c r="N185" s="261" t="s">
        <v>240</v>
      </c>
      <c r="O185" s="263" t="str">
        <f>EXTRACT_ACTIVATION_DTYPE(PARAMS("attn_proj_dtype"))</f>
        <v>fp8</v>
      </c>
      <c r="P185" s="276"/>
      <c r="Q185" s="263" t="b">
        <v>0</v>
      </c>
      <c r="R185" s="38"/>
      <c r="S185" s="38"/>
      <c r="T185" s="38"/>
      <c r="U185" s="38"/>
      <c r="V185" s="38"/>
      <c r="W185" s="38"/>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c r="AT185" s="38"/>
    </row>
    <row r="186">
      <c r="A186" s="87"/>
      <c r="B186" s="87"/>
      <c r="C186" s="87"/>
      <c r="D186" s="87"/>
      <c r="E186" s="266"/>
      <c r="F186" s="267"/>
      <c r="G186" s="268"/>
      <c r="H186" s="195" t="s">
        <v>242</v>
      </c>
      <c r="I186" s="290" t="s">
        <v>239</v>
      </c>
      <c r="J186" s="289"/>
      <c r="K186" s="289">
        <f t="shared" ref="K186:M186" si="31">PARAMS(K185)</f>
        <v>16</v>
      </c>
      <c r="L186" s="290">
        <f t="shared" si="31"/>
        <v>256</v>
      </c>
      <c r="M186" s="290">
        <f t="shared" si="31"/>
        <v>7168</v>
      </c>
      <c r="N186" s="290" t="s">
        <v>240</v>
      </c>
      <c r="O186" s="266"/>
      <c r="P186" s="292">
        <f>SIZEOF_IN_MIB(J186:M186, $O185)</f>
        <v>28</v>
      </c>
      <c r="Q186" s="266"/>
      <c r="R186" s="38"/>
      <c r="S186" s="38"/>
      <c r="T186" s="38"/>
      <c r="U186" s="38"/>
      <c r="V186" s="38"/>
      <c r="W186" s="38"/>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c r="AT186" s="38"/>
    </row>
    <row r="187">
      <c r="A187" s="87"/>
      <c r="B187" s="87"/>
      <c r="C187" s="87"/>
      <c r="D187" s="87"/>
      <c r="E187" s="266"/>
      <c r="F187" s="267"/>
      <c r="G187" s="268"/>
      <c r="H187" s="289" t="s">
        <v>244</v>
      </c>
      <c r="I187" s="289" t="s">
        <v>239</v>
      </c>
      <c r="J187" s="290"/>
      <c r="K187" s="195" t="s">
        <v>143</v>
      </c>
      <c r="L187" s="195"/>
      <c r="M187" s="289"/>
      <c r="N187" s="289" t="s">
        <v>240</v>
      </c>
      <c r="O187" s="266"/>
      <c r="P187" s="292"/>
      <c r="Q187" s="266"/>
      <c r="R187" s="38"/>
      <c r="S187" s="38"/>
      <c r="T187" s="38"/>
      <c r="U187" s="38"/>
      <c r="V187" s="38"/>
      <c r="W187" s="38"/>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c r="AT187" s="38"/>
    </row>
    <row r="188">
      <c r="A188" s="87"/>
      <c r="B188" s="87"/>
      <c r="C188" s="87"/>
      <c r="D188" s="87"/>
      <c r="E188" s="266"/>
      <c r="F188" s="278"/>
      <c r="G188" s="279"/>
      <c r="H188" s="195" t="s">
        <v>246</v>
      </c>
      <c r="I188" s="289" t="s">
        <v>239</v>
      </c>
      <c r="J188" s="290"/>
      <c r="K188" s="289">
        <f t="shared" ref="K188:M188" si="32">K186/SHARDING(K187)</f>
        <v>1</v>
      </c>
      <c r="L188" s="289">
        <f t="shared" si="32"/>
        <v>256</v>
      </c>
      <c r="M188" s="289">
        <f t="shared" si="32"/>
        <v>7168</v>
      </c>
      <c r="N188" s="289" t="s">
        <v>240</v>
      </c>
      <c r="O188" s="277"/>
      <c r="P188" s="292">
        <f>SIZEOF_IN_MIB(J188:M188, $O185)</f>
        <v>1.75</v>
      </c>
      <c r="Q188" s="277"/>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c r="AT188" s="38"/>
    </row>
    <row r="189">
      <c r="A189" s="87"/>
      <c r="B189" s="87"/>
      <c r="C189" s="87"/>
      <c r="D189" s="87"/>
      <c r="E189" s="266"/>
      <c r="F189" s="259" t="s">
        <v>253</v>
      </c>
      <c r="G189" s="260"/>
      <c r="H189" s="289" t="s">
        <v>238</v>
      </c>
      <c r="I189" s="289" t="s">
        <v>239</v>
      </c>
      <c r="J189" s="290"/>
      <c r="K189" s="195"/>
      <c r="L189" s="398" t="s">
        <v>125</v>
      </c>
      <c r="M189" s="195" t="s">
        <v>157</v>
      </c>
      <c r="N189" s="289" t="s">
        <v>240</v>
      </c>
      <c r="O189" s="291" t="str">
        <f>EXTRACT_WEIGHT_DTYPE(PARAMS("attn_proj_dtype"))</f>
        <v>fp8</v>
      </c>
      <c r="P189" s="292"/>
      <c r="Q189" s="291" t="b">
        <v>0</v>
      </c>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c r="AT189" s="38"/>
    </row>
    <row r="190">
      <c r="A190" s="87"/>
      <c r="B190" s="87"/>
      <c r="C190" s="87"/>
      <c r="D190" s="87"/>
      <c r="E190" s="266"/>
      <c r="F190" s="267"/>
      <c r="G190" s="268"/>
      <c r="H190" s="195" t="s">
        <v>242</v>
      </c>
      <c r="I190" s="289" t="s">
        <v>239</v>
      </c>
      <c r="J190" s="290"/>
      <c r="K190" s="289"/>
      <c r="L190" s="289">
        <f t="shared" ref="L190:M190" si="33">PARAMS(L189)</f>
        <v>7168</v>
      </c>
      <c r="M190" s="289">
        <f t="shared" si="33"/>
        <v>576</v>
      </c>
      <c r="N190" s="289" t="s">
        <v>240</v>
      </c>
      <c r="O190" s="266"/>
      <c r="P190" s="292">
        <f>SIZEOF_IN_MIB(J190:M190, $O189)</f>
        <v>3.9375</v>
      </c>
      <c r="Q190" s="266"/>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c r="AT190" s="38"/>
    </row>
    <row r="191">
      <c r="A191" s="87"/>
      <c r="B191" s="87"/>
      <c r="C191" s="87"/>
      <c r="D191" s="87"/>
      <c r="E191" s="266"/>
      <c r="F191" s="267"/>
      <c r="G191" s="268"/>
      <c r="H191" s="289" t="s">
        <v>244</v>
      </c>
      <c r="I191" s="289" t="s">
        <v>239</v>
      </c>
      <c r="J191" s="290"/>
      <c r="K191" s="290"/>
      <c r="L191" s="289"/>
      <c r="M191" s="289"/>
      <c r="N191" s="289" t="s">
        <v>240</v>
      </c>
      <c r="O191" s="266"/>
      <c r="P191" s="292"/>
      <c r="Q191" s="266"/>
    </row>
    <row r="192">
      <c r="A192" s="87"/>
      <c r="B192" s="87"/>
      <c r="C192" s="87"/>
      <c r="D192" s="87"/>
      <c r="E192" s="266"/>
      <c r="F192" s="278"/>
      <c r="G192" s="279"/>
      <c r="H192" s="274" t="s">
        <v>246</v>
      </c>
      <c r="I192" s="274" t="s">
        <v>239</v>
      </c>
      <c r="J192" s="261"/>
      <c r="K192" s="274"/>
      <c r="L192" s="274">
        <f t="shared" ref="L192:M192" si="34">L190/SHARDING(L191)</f>
        <v>7168</v>
      </c>
      <c r="M192" s="274">
        <f t="shared" si="34"/>
        <v>576</v>
      </c>
      <c r="N192" s="274" t="s">
        <v>240</v>
      </c>
      <c r="O192" s="241"/>
      <c r="P192" s="276">
        <f>SIZEOF_IN_MIB(J192:M192, $O189)</f>
        <v>3.9375</v>
      </c>
      <c r="Q192" s="241"/>
    </row>
    <row r="193">
      <c r="A193" s="87"/>
      <c r="B193" s="87"/>
      <c r="C193" s="87"/>
      <c r="D193" s="87"/>
      <c r="E193" s="266"/>
      <c r="F193" s="259" t="s">
        <v>257</v>
      </c>
      <c r="G193" s="260"/>
      <c r="H193" s="271" t="s">
        <v>238</v>
      </c>
      <c r="I193" s="271" t="s">
        <v>239</v>
      </c>
      <c r="J193" s="270"/>
      <c r="K193" s="269" t="s">
        <v>40</v>
      </c>
      <c r="L193" s="269" t="s">
        <v>38</v>
      </c>
      <c r="M193" s="269" t="s">
        <v>157</v>
      </c>
      <c r="N193" s="271" t="s">
        <v>240</v>
      </c>
      <c r="O193" s="399" t="s">
        <v>82</v>
      </c>
      <c r="P193" s="273"/>
      <c r="Q193" s="399" t="b">
        <v>0</v>
      </c>
    </row>
    <row r="194">
      <c r="A194" s="87"/>
      <c r="B194" s="38"/>
      <c r="C194" s="38"/>
      <c r="D194" s="38"/>
      <c r="E194" s="266"/>
      <c r="F194" s="267"/>
      <c r="G194" s="268"/>
      <c r="H194" s="262" t="s">
        <v>242</v>
      </c>
      <c r="I194" s="274" t="s">
        <v>239</v>
      </c>
      <c r="J194" s="261"/>
      <c r="K194" s="274">
        <f t="shared" ref="K194:M194" si="35">PARAMS(K193)</f>
        <v>16</v>
      </c>
      <c r="L194" s="274">
        <f t="shared" si="35"/>
        <v>256</v>
      </c>
      <c r="M194" s="274">
        <f t="shared" si="35"/>
        <v>576</v>
      </c>
      <c r="N194" s="274" t="s">
        <v>240</v>
      </c>
      <c r="O194" s="275"/>
      <c r="P194" s="276">
        <f>SIZEOF_IN_MIB(K194:M194, $O193)</f>
        <v>4.5</v>
      </c>
      <c r="Q194" s="275"/>
    </row>
    <row r="195">
      <c r="A195" s="38"/>
      <c r="B195" s="38"/>
      <c r="C195" s="38"/>
      <c r="D195" s="38"/>
      <c r="E195" s="266"/>
      <c r="F195" s="267"/>
      <c r="G195" s="268"/>
      <c r="H195" s="271" t="s">
        <v>244</v>
      </c>
      <c r="I195" s="271" t="s">
        <v>239</v>
      </c>
      <c r="J195" s="270"/>
      <c r="K195" s="269" t="s">
        <v>143</v>
      </c>
      <c r="L195" s="269"/>
      <c r="M195" s="271"/>
      <c r="N195" s="271" t="s">
        <v>240</v>
      </c>
      <c r="O195" s="272"/>
      <c r="P195" s="273"/>
      <c r="Q195" s="272"/>
    </row>
    <row r="196">
      <c r="A196" s="87"/>
      <c r="B196" s="87"/>
      <c r="C196" s="87"/>
      <c r="D196" s="87"/>
      <c r="E196" s="266"/>
      <c r="F196" s="278"/>
      <c r="G196" s="279"/>
      <c r="H196" s="274" t="s">
        <v>246</v>
      </c>
      <c r="I196" s="274" t="s">
        <v>239</v>
      </c>
      <c r="J196" s="274"/>
      <c r="K196" s="274">
        <f t="shared" ref="K196:M196" si="36">K194/SHARDING(K195)</f>
        <v>1</v>
      </c>
      <c r="L196" s="274">
        <f t="shared" si="36"/>
        <v>256</v>
      </c>
      <c r="M196" s="274">
        <f t="shared" si="36"/>
        <v>576</v>
      </c>
      <c r="N196" s="274" t="s">
        <v>240</v>
      </c>
      <c r="O196" s="241"/>
      <c r="P196" s="276">
        <f>SIZEOF_IN_MIB(K196:M196, $O193)</f>
        <v>0.28125</v>
      </c>
      <c r="Q196" s="241"/>
    </row>
    <row r="197">
      <c r="A197" s="87"/>
      <c r="B197" s="87"/>
      <c r="C197" s="87"/>
      <c r="D197" s="87"/>
      <c r="E197" s="266"/>
      <c r="F197" s="400" t="s">
        <v>293</v>
      </c>
      <c r="G197" s="385" t="s">
        <v>45</v>
      </c>
      <c r="H197" s="423"/>
      <c r="I197" s="424"/>
      <c r="J197" s="270"/>
      <c r="K197" s="270"/>
      <c r="L197" s="271"/>
      <c r="M197" s="271"/>
      <c r="N197" s="271"/>
      <c r="O197" s="270"/>
      <c r="P197" s="273"/>
      <c r="Q197" s="305"/>
    </row>
    <row r="198">
      <c r="A198" s="87"/>
      <c r="B198" s="87"/>
      <c r="C198" s="87"/>
      <c r="D198" s="87"/>
      <c r="E198" s="266"/>
      <c r="F198" s="277"/>
      <c r="G198" s="385"/>
      <c r="H198" s="274"/>
      <c r="I198" s="418"/>
      <c r="J198" s="261"/>
      <c r="K198" s="261"/>
      <c r="L198" s="274"/>
      <c r="M198" s="274"/>
      <c r="N198" s="274"/>
      <c r="O198" s="261"/>
      <c r="P198" s="276"/>
      <c r="Q198" s="222"/>
    </row>
    <row r="199">
      <c r="A199" s="87"/>
      <c r="B199" s="87"/>
      <c r="C199" s="87"/>
      <c r="D199" s="87"/>
      <c r="E199" s="266"/>
      <c r="F199" s="384" t="s">
        <v>285</v>
      </c>
      <c r="G199" s="385" t="s">
        <v>286</v>
      </c>
      <c r="H199" s="271" t="str">
        <f>VLOOKUP(O185&amp;","&amp;O189,$T$3:$W$12,4, FALSE)</f>
        <v>fp8</v>
      </c>
      <c r="I199" s="419"/>
      <c r="J199" s="270"/>
      <c r="K199" s="270"/>
      <c r="L199" s="271"/>
      <c r="M199" s="271"/>
      <c r="N199" s="271"/>
      <c r="O199" s="270"/>
      <c r="P199" s="273"/>
      <c r="Q199" s="305"/>
    </row>
    <row r="200">
      <c r="A200" s="87"/>
      <c r="B200" s="87"/>
      <c r="C200" s="87"/>
      <c r="D200" s="87"/>
      <c r="E200" s="266"/>
      <c r="F200" s="266"/>
      <c r="G200" s="381" t="s">
        <v>299</v>
      </c>
      <c r="H200" s="420" t="str">
        <f>CALCULATE_FLOPS(J188:M188,J192:M192,L192,1,H199)</f>
        <v>#N/A</v>
      </c>
      <c r="I200" s="418"/>
      <c r="J200" s="261"/>
      <c r="K200" s="261"/>
      <c r="L200" s="274"/>
      <c r="M200" s="274"/>
      <c r="N200" s="274"/>
      <c r="O200" s="261"/>
      <c r="P200" s="276"/>
      <c r="Q200" s="222"/>
    </row>
    <row r="201">
      <c r="A201" s="87"/>
      <c r="B201" s="87"/>
      <c r="C201" s="87"/>
      <c r="D201" s="87"/>
      <c r="E201" s="266"/>
      <c r="F201" s="277"/>
      <c r="G201" s="388" t="s">
        <v>288</v>
      </c>
      <c r="H201" s="421" t="str">
        <f>COMPUTE_TIME_MS(H200, H199)</f>
        <v>#N/A</v>
      </c>
      <c r="I201" s="390"/>
      <c r="J201" s="391"/>
      <c r="K201" s="391"/>
      <c r="L201" s="392"/>
      <c r="M201" s="392"/>
      <c r="N201" s="392"/>
      <c r="O201" s="391"/>
      <c r="P201" s="393"/>
      <c r="Q201" s="305"/>
    </row>
    <row r="202">
      <c r="A202" s="87"/>
      <c r="B202" s="87"/>
      <c r="C202" s="87"/>
      <c r="D202" s="87"/>
      <c r="E202" s="266"/>
      <c r="F202" s="384" t="s">
        <v>289</v>
      </c>
      <c r="G202" s="381" t="s">
        <v>290</v>
      </c>
      <c r="H202" s="303">
        <f>IF(Q185,0,P188)+IF(Q189,0,P192)+IF(Q193,0,P196)</f>
        <v>5.96875</v>
      </c>
      <c r="I202" s="261"/>
      <c r="J202" s="261"/>
      <c r="K202" s="261"/>
      <c r="L202" s="274"/>
      <c r="M202" s="274"/>
      <c r="N202" s="274"/>
      <c r="O202" s="261"/>
      <c r="P202" s="276"/>
      <c r="Q202" s="222"/>
    </row>
    <row r="203">
      <c r="A203" s="87"/>
      <c r="B203" s="87"/>
      <c r="C203" s="87"/>
      <c r="D203" s="87"/>
      <c r="E203" s="277"/>
      <c r="F203" s="277"/>
      <c r="G203" s="395" t="s">
        <v>291</v>
      </c>
      <c r="H203" s="430">
        <f>HBM_TIME_MS(H202)</f>
        <v>0.001992090712</v>
      </c>
      <c r="I203" s="391"/>
      <c r="J203" s="391"/>
      <c r="K203" s="391"/>
      <c r="L203" s="392"/>
      <c r="M203" s="392"/>
      <c r="N203" s="392"/>
      <c r="O203" s="391"/>
      <c r="P203" s="393"/>
      <c r="Q203" s="305"/>
    </row>
    <row r="204">
      <c r="A204" s="87"/>
      <c r="B204" s="87"/>
      <c r="C204" s="87"/>
      <c r="D204" s="87"/>
      <c r="E204" s="431" t="s">
        <v>302</v>
      </c>
      <c r="F204" s="400" t="s">
        <v>303</v>
      </c>
      <c r="G204" s="432" t="s">
        <v>259</v>
      </c>
      <c r="H204" s="433" t="s">
        <v>238</v>
      </c>
      <c r="I204" s="261" t="s">
        <v>239</v>
      </c>
      <c r="J204" s="434" t="str">
        <f t="array" ref="J204:M207">J193:M196</f>
        <v/>
      </c>
      <c r="K204" s="262" t="s">
        <v>40</v>
      </c>
      <c r="L204" s="262" t="s">
        <v>38</v>
      </c>
      <c r="M204" s="262" t="s">
        <v>157</v>
      </c>
      <c r="N204" s="274" t="s">
        <v>240</v>
      </c>
      <c r="O204" s="263" t="s">
        <v>63</v>
      </c>
      <c r="P204" s="435"/>
      <c r="Q204" s="436"/>
    </row>
    <row r="205">
      <c r="A205" s="87"/>
      <c r="B205" s="87"/>
      <c r="C205" s="87"/>
      <c r="D205" s="87"/>
      <c r="E205" s="266"/>
      <c r="F205" s="266"/>
      <c r="G205" s="266"/>
      <c r="H205" s="438" t="s">
        <v>242</v>
      </c>
      <c r="I205" s="270" t="s">
        <v>239</v>
      </c>
      <c r="J205" s="439"/>
      <c r="K205" s="270">
        <v>16.0</v>
      </c>
      <c r="L205" s="271">
        <v>256.0</v>
      </c>
      <c r="M205" s="271">
        <v>576.0</v>
      </c>
      <c r="N205" s="271" t="s">
        <v>240</v>
      </c>
      <c r="O205" s="272"/>
      <c r="P205" s="440">
        <f>SIZEOF_IN_MIB(J205:M205, O204)</f>
        <v>2.25</v>
      </c>
      <c r="Q205" s="272"/>
    </row>
    <row r="206">
      <c r="A206" s="87"/>
      <c r="B206" s="87"/>
      <c r="C206" s="87"/>
      <c r="D206" s="87"/>
      <c r="E206" s="266"/>
      <c r="F206" s="266"/>
      <c r="G206" s="266"/>
      <c r="H206" s="433" t="s">
        <v>260</v>
      </c>
      <c r="I206" s="261" t="s">
        <v>239</v>
      </c>
      <c r="J206" s="434"/>
      <c r="K206" s="434" t="s">
        <v>143</v>
      </c>
      <c r="L206" s="274"/>
      <c r="M206" s="442"/>
      <c r="N206" s="274" t="s">
        <v>240</v>
      </c>
      <c r="O206" s="275"/>
      <c r="P206" s="443"/>
      <c r="Q206" s="275"/>
    </row>
    <row r="207">
      <c r="A207" s="87"/>
      <c r="B207" s="87"/>
      <c r="C207" s="87"/>
      <c r="D207" s="87"/>
      <c r="E207" s="266"/>
      <c r="F207" s="266"/>
      <c r="G207" s="266"/>
      <c r="H207" s="438" t="s">
        <v>261</v>
      </c>
      <c r="I207" s="270" t="s">
        <v>239</v>
      </c>
      <c r="J207" s="439"/>
      <c r="K207" s="271">
        <v>1.0</v>
      </c>
      <c r="L207" s="271">
        <v>256.0</v>
      </c>
      <c r="M207" s="271">
        <v>576.0</v>
      </c>
      <c r="N207" s="271" t="s">
        <v>240</v>
      </c>
      <c r="O207" s="272"/>
      <c r="P207" s="440">
        <f>SIZEOF_IN_MIB(J207:M207, O204)</f>
        <v>0.140625</v>
      </c>
      <c r="Q207" s="272"/>
    </row>
    <row r="208">
      <c r="A208" s="87"/>
      <c r="B208" s="87"/>
      <c r="C208" s="87"/>
      <c r="D208" s="87"/>
      <c r="E208" s="266"/>
      <c r="F208" s="266"/>
      <c r="G208" s="266"/>
      <c r="H208" s="433" t="s">
        <v>262</v>
      </c>
      <c r="I208" s="261" t="s">
        <v>239</v>
      </c>
      <c r="J208" s="434"/>
      <c r="K208" s="434"/>
      <c r="L208" s="442"/>
      <c r="M208" s="442"/>
      <c r="N208" s="274" t="s">
        <v>240</v>
      </c>
      <c r="O208" s="275"/>
      <c r="P208" s="435"/>
      <c r="Q208" s="275"/>
    </row>
    <row r="209">
      <c r="A209" s="87"/>
      <c r="B209" s="87"/>
      <c r="C209" s="87"/>
      <c r="D209" s="87"/>
      <c r="E209" s="266"/>
      <c r="F209" s="266"/>
      <c r="G209" s="277"/>
      <c r="H209" s="438" t="s">
        <v>261</v>
      </c>
      <c r="I209" s="270" t="s">
        <v>239</v>
      </c>
      <c r="J209" s="439"/>
      <c r="K209" s="271">
        <f t="shared" ref="K209:M209" si="37">K205/SHARDING(K208)</f>
        <v>16</v>
      </c>
      <c r="L209" s="271">
        <f t="shared" si="37"/>
        <v>256</v>
      </c>
      <c r="M209" s="271">
        <f t="shared" si="37"/>
        <v>576</v>
      </c>
      <c r="N209" s="271" t="s">
        <v>240</v>
      </c>
      <c r="O209" s="280"/>
      <c r="P209" s="440">
        <f>SIZEOF_IN_MIB(J209:M209, O204)</f>
        <v>2.25</v>
      </c>
      <c r="Q209" s="280"/>
    </row>
    <row r="210">
      <c r="A210" s="87"/>
      <c r="B210" s="87"/>
      <c r="C210" s="87"/>
      <c r="D210" s="87"/>
      <c r="E210" s="266"/>
      <c r="F210" s="266"/>
      <c r="G210" s="444" t="s">
        <v>263</v>
      </c>
      <c r="H210" s="445"/>
      <c r="I210" s="371"/>
      <c r="J210" s="371"/>
      <c r="K210" s="371"/>
      <c r="L210" s="446"/>
      <c r="M210" s="446"/>
      <c r="N210" s="446"/>
      <c r="O210" s="371"/>
      <c r="P210" s="447"/>
      <c r="Q210" s="371"/>
    </row>
    <row r="211">
      <c r="A211" s="87"/>
      <c r="B211" s="87"/>
      <c r="C211" s="87"/>
      <c r="D211" s="87"/>
      <c r="E211" s="266"/>
      <c r="F211" s="266"/>
      <c r="G211" s="448" t="s">
        <v>264</v>
      </c>
      <c r="H211" s="449">
        <f>SHARDING(K206)*SHARDING(L206)*SHARDING(M206)</f>
        <v>16</v>
      </c>
      <c r="I211" s="439"/>
      <c r="J211" s="439"/>
      <c r="K211" s="439"/>
      <c r="L211" s="450"/>
      <c r="M211" s="450"/>
      <c r="N211" s="450"/>
      <c r="O211" s="439"/>
      <c r="P211" s="451"/>
      <c r="Q211" s="439"/>
    </row>
    <row r="212">
      <c r="A212" s="87"/>
      <c r="B212" s="87"/>
      <c r="C212" s="87"/>
      <c r="D212" s="87"/>
      <c r="E212" s="266"/>
      <c r="F212" s="266"/>
      <c r="G212" s="448" t="s">
        <v>265</v>
      </c>
      <c r="H212" s="452">
        <f>P207 * (H211-1)</f>
        <v>2.109375</v>
      </c>
      <c r="I212" s="434"/>
      <c r="J212" s="434"/>
      <c r="K212" s="434"/>
      <c r="L212" s="442"/>
      <c r="M212" s="442"/>
      <c r="N212" s="442"/>
      <c r="O212" s="434"/>
      <c r="P212" s="443"/>
      <c r="Q212" s="434"/>
    </row>
    <row r="213">
      <c r="A213" s="87"/>
      <c r="B213" s="87"/>
      <c r="C213" s="87"/>
      <c r="D213" s="87"/>
      <c r="E213" s="266"/>
      <c r="F213" s="266"/>
      <c r="G213" s="448" t="s">
        <v>266</v>
      </c>
      <c r="H213" s="453">
        <f>H212*H211</f>
        <v>33.75</v>
      </c>
      <c r="I213" s="439"/>
      <c r="J213" s="439"/>
      <c r="K213" s="439"/>
      <c r="L213" s="450"/>
      <c r="M213" s="450"/>
      <c r="N213" s="450"/>
      <c r="O213" s="439"/>
      <c r="P213" s="451"/>
      <c r="Q213" s="439"/>
    </row>
    <row r="214">
      <c r="A214" s="87"/>
      <c r="B214" s="87"/>
      <c r="C214" s="87"/>
      <c r="D214" s="87"/>
      <c r="E214" s="266"/>
      <c r="F214" s="266"/>
      <c r="G214" s="448" t="s">
        <v>267</v>
      </c>
      <c r="H214" s="433" t="str">
        <f>IFS(H211=8,12,
H211=4,4,
H211=2,1,
H211=1,0,
TRUE,NA())</f>
        <v>#N/A</v>
      </c>
      <c r="I214" s="434"/>
      <c r="J214" s="434"/>
      <c r="K214" s="434"/>
      <c r="L214" s="442"/>
      <c r="M214" s="442"/>
      <c r="N214" s="442"/>
      <c r="O214" s="434"/>
      <c r="P214" s="443"/>
      <c r="Q214" s="434"/>
    </row>
    <row r="215">
      <c r="A215" s="87"/>
      <c r="B215" s="87"/>
      <c r="C215" s="87"/>
      <c r="D215" s="87"/>
      <c r="E215" s="266"/>
      <c r="F215" s="266"/>
      <c r="G215" s="454" t="s">
        <v>268</v>
      </c>
      <c r="H215" s="455">
        <v>1.0</v>
      </c>
      <c r="I215" s="439"/>
      <c r="J215" s="439"/>
      <c r="K215" s="439"/>
      <c r="L215" s="450"/>
      <c r="M215" s="450"/>
      <c r="N215" s="450"/>
      <c r="O215" s="439"/>
      <c r="P215" s="451"/>
      <c r="Q215" s="439"/>
    </row>
    <row r="216">
      <c r="A216" s="87"/>
      <c r="B216" s="87"/>
      <c r="C216" s="87"/>
      <c r="D216" s="87"/>
      <c r="E216" s="266"/>
      <c r="F216" s="266"/>
      <c r="G216" s="456" t="s">
        <v>269</v>
      </c>
      <c r="H216" s="457" t="str">
        <f>ALL_GATHER_CHIP2CHIP_TIME_MS2(H213 * H215, H214)</f>
        <v>#N/A</v>
      </c>
      <c r="I216" s="434"/>
      <c r="J216" s="434"/>
      <c r="K216" s="434"/>
      <c r="L216" s="442"/>
      <c r="M216" s="442"/>
      <c r="N216" s="442"/>
      <c r="O216" s="434"/>
      <c r="P216" s="443"/>
      <c r="Q216" s="434"/>
    </row>
    <row r="217">
      <c r="A217" s="87"/>
      <c r="B217" s="87"/>
      <c r="C217" s="87"/>
      <c r="D217" s="87"/>
      <c r="E217" s="266"/>
      <c r="F217" s="266"/>
      <c r="G217" s="454"/>
      <c r="H217" s="458"/>
      <c r="I217" s="439"/>
      <c r="J217" s="439"/>
      <c r="K217" s="439"/>
      <c r="L217" s="450"/>
      <c r="M217" s="450"/>
      <c r="N217" s="450"/>
      <c r="O217" s="439"/>
      <c r="P217" s="451"/>
      <c r="Q217" s="439"/>
    </row>
    <row r="218">
      <c r="A218" s="87"/>
      <c r="B218" s="87"/>
      <c r="C218" s="87"/>
      <c r="D218" s="87"/>
      <c r="E218" s="266"/>
      <c r="F218" s="266"/>
      <c r="G218" s="444" t="s">
        <v>270</v>
      </c>
      <c r="H218" s="445"/>
      <c r="I218" s="371"/>
      <c r="J218" s="371"/>
      <c r="K218" s="371"/>
      <c r="L218" s="446"/>
      <c r="M218" s="446"/>
      <c r="N218" s="446"/>
      <c r="O218" s="371"/>
      <c r="P218" s="447"/>
      <c r="Q218" s="371"/>
    </row>
    <row r="219">
      <c r="A219" s="87"/>
      <c r="B219" s="87"/>
      <c r="C219" s="87"/>
      <c r="D219" s="87"/>
      <c r="E219" s="266"/>
      <c r="F219" s="266"/>
      <c r="G219" s="459" t="s">
        <v>271</v>
      </c>
      <c r="H219" s="460" t="s">
        <v>264</v>
      </c>
      <c r="I219" s="439"/>
      <c r="J219" s="461">
        <f>SHARDING(K206)*SHARDING(L206)*SHARDING(M206)/HW_SPEC("# of TensorCore per Chip")</f>
        <v>8</v>
      </c>
      <c r="K219" s="439"/>
      <c r="L219" s="450"/>
      <c r="M219" s="450"/>
      <c r="N219" s="450"/>
      <c r="O219" s="439"/>
      <c r="P219" s="451"/>
      <c r="Q219" s="439"/>
    </row>
    <row r="220">
      <c r="A220" s="87"/>
      <c r="B220" s="87"/>
      <c r="C220" s="87"/>
      <c r="D220" s="87"/>
      <c r="E220" s="266"/>
      <c r="F220" s="266"/>
      <c r="G220" s="266"/>
      <c r="H220" s="462" t="s">
        <v>265</v>
      </c>
      <c r="I220" s="434"/>
      <c r="J220" s="452">
        <f>P207 * HW_SPEC("# of TensorCore per Chip") * (J219-1)</f>
        <v>1.96875</v>
      </c>
      <c r="K220" s="434"/>
      <c r="L220" s="442"/>
      <c r="M220" s="442"/>
      <c r="N220" s="442"/>
      <c r="O220" s="434"/>
      <c r="P220" s="443"/>
      <c r="Q220" s="434"/>
    </row>
    <row r="221">
      <c r="A221" s="87"/>
      <c r="B221" s="87"/>
      <c r="C221" s="87"/>
      <c r="D221" s="87"/>
      <c r="E221" s="266"/>
      <c r="F221" s="266"/>
      <c r="G221" s="266"/>
      <c r="H221" s="460" t="s">
        <v>266</v>
      </c>
      <c r="I221" s="439"/>
      <c r="J221" s="453">
        <f>J220*J219</f>
        <v>15.75</v>
      </c>
      <c r="K221" s="439"/>
      <c r="L221" s="450"/>
      <c r="M221" s="450"/>
      <c r="N221" s="450"/>
      <c r="O221" s="439"/>
      <c r="P221" s="451"/>
      <c r="Q221" s="439"/>
    </row>
    <row r="222">
      <c r="A222" s="87"/>
      <c r="B222" s="87"/>
      <c r="C222" s="87"/>
      <c r="D222" s="87"/>
      <c r="E222" s="266"/>
      <c r="F222" s="266"/>
      <c r="G222" s="266"/>
      <c r="H222" s="462" t="s">
        <v>267</v>
      </c>
      <c r="I222" s="434"/>
      <c r="J222" s="463">
        <f>IFS(J219=8,12,
J219=4,4,
J219=2,1,
J219=1,0,
TRUE,NA())</f>
        <v>12</v>
      </c>
      <c r="K222" s="434"/>
      <c r="L222" s="442"/>
      <c r="M222" s="442"/>
      <c r="N222" s="442"/>
      <c r="O222" s="434"/>
      <c r="P222" s="443"/>
      <c r="Q222" s="434"/>
    </row>
    <row r="223">
      <c r="A223" s="87"/>
      <c r="B223" s="87"/>
      <c r="C223" s="87"/>
      <c r="D223" s="87"/>
      <c r="E223" s="266"/>
      <c r="F223" s="266"/>
      <c r="G223" s="266"/>
      <c r="H223" s="458" t="s">
        <v>268</v>
      </c>
      <c r="I223" s="439"/>
      <c r="J223" s="270">
        <v>2.0</v>
      </c>
      <c r="K223" s="439"/>
      <c r="L223" s="450"/>
      <c r="M223" s="450"/>
      <c r="N223" s="450"/>
      <c r="O223" s="439"/>
      <c r="P223" s="451"/>
      <c r="Q223" s="439"/>
    </row>
    <row r="224">
      <c r="A224" s="87"/>
      <c r="B224" s="87"/>
      <c r="C224" s="87"/>
      <c r="D224" s="87"/>
      <c r="E224" s="266"/>
      <c r="F224" s="266"/>
      <c r="G224" s="277"/>
      <c r="H224" s="462" t="s">
        <v>269</v>
      </c>
      <c r="I224" s="434"/>
      <c r="J224" s="464">
        <f>ALL_GATHER_CHIP2CHIP_TIME_MS2(J221 * J223, J222)</f>
        <v>0.01602172852</v>
      </c>
      <c r="K224" s="434"/>
      <c r="L224" s="442"/>
      <c r="M224" s="442"/>
      <c r="N224" s="442"/>
      <c r="O224" s="434"/>
      <c r="P224" s="443"/>
      <c r="Q224" s="434"/>
    </row>
    <row r="225">
      <c r="A225" s="87"/>
      <c r="B225" s="87"/>
      <c r="C225" s="87"/>
      <c r="D225" s="87"/>
      <c r="E225" s="266"/>
      <c r="F225" s="266"/>
      <c r="G225" s="459" t="s">
        <v>272</v>
      </c>
      <c r="H225" s="460" t="s">
        <v>264</v>
      </c>
      <c r="I225" s="439"/>
      <c r="J225" s="465">
        <f>HW_SPEC("# of TensorCore per Chip")</f>
        <v>2</v>
      </c>
      <c r="K225" s="439"/>
      <c r="L225" s="450"/>
      <c r="M225" s="450"/>
      <c r="N225" s="450"/>
      <c r="O225" s="439"/>
      <c r="P225" s="451"/>
      <c r="Q225" s="439"/>
    </row>
    <row r="226">
      <c r="A226" s="87"/>
      <c r="B226" s="87"/>
      <c r="C226" s="87"/>
      <c r="D226" s="87"/>
      <c r="E226" s="266"/>
      <c r="F226" s="266"/>
      <c r="G226" s="266"/>
      <c r="H226" s="462" t="s">
        <v>265</v>
      </c>
      <c r="I226" s="434"/>
      <c r="J226" s="452">
        <f>P207*J219 * (J225-1)</f>
        <v>1.125</v>
      </c>
      <c r="K226" s="434"/>
      <c r="L226" s="442"/>
      <c r="M226" s="442"/>
      <c r="N226" s="442"/>
      <c r="O226" s="434"/>
      <c r="P226" s="443"/>
      <c r="Q226" s="434"/>
    </row>
    <row r="227">
      <c r="A227" s="87"/>
      <c r="B227" s="87"/>
      <c r="C227" s="87"/>
      <c r="D227" s="87"/>
      <c r="E227" s="266"/>
      <c r="F227" s="266"/>
      <c r="G227" s="266"/>
      <c r="H227" s="460" t="s">
        <v>266</v>
      </c>
      <c r="I227" s="439"/>
      <c r="J227" s="453">
        <f>J226*J225</f>
        <v>2.25</v>
      </c>
      <c r="K227" s="439"/>
      <c r="L227" s="450"/>
      <c r="M227" s="450"/>
      <c r="N227" s="450"/>
      <c r="O227" s="439"/>
      <c r="P227" s="451"/>
      <c r="Q227" s="439"/>
    </row>
    <row r="228">
      <c r="A228" s="87"/>
      <c r="B228" s="87"/>
      <c r="C228" s="87"/>
      <c r="D228" s="87"/>
      <c r="E228" s="266"/>
      <c r="F228" s="266"/>
      <c r="G228" s="266"/>
      <c r="H228" s="462" t="s">
        <v>269</v>
      </c>
      <c r="I228" s="434"/>
      <c r="J228" s="466">
        <f>ALL_GATHER_CORE2CORE_TIME_MS(J227)</f>
        <v>0.001831054688</v>
      </c>
      <c r="K228" s="434"/>
      <c r="L228" s="442"/>
      <c r="M228" s="442"/>
      <c r="N228" s="442"/>
      <c r="O228" s="434"/>
      <c r="P228" s="443"/>
      <c r="Q228" s="434"/>
    </row>
    <row r="229">
      <c r="A229" s="87"/>
      <c r="B229" s="87"/>
      <c r="C229" s="87"/>
      <c r="D229" s="87"/>
      <c r="E229" s="266"/>
      <c r="F229" s="266"/>
      <c r="G229" s="277"/>
      <c r="H229" s="467" t="s">
        <v>304</v>
      </c>
      <c r="I229" s="439"/>
      <c r="J229" s="468">
        <f>J228/J219</f>
        <v>0.0002288818359</v>
      </c>
      <c r="K229" s="439"/>
      <c r="L229" s="450"/>
      <c r="M229" s="450"/>
      <c r="N229" s="450"/>
      <c r="O229" s="439"/>
      <c r="P229" s="451"/>
      <c r="Q229" s="439"/>
    </row>
    <row r="230">
      <c r="A230" s="87"/>
      <c r="B230" s="87"/>
      <c r="C230" s="87"/>
      <c r="D230" s="87"/>
      <c r="E230" s="266"/>
      <c r="F230" s="266"/>
      <c r="G230" s="456" t="s">
        <v>274</v>
      </c>
      <c r="H230" s="469">
        <f>J224+J229</f>
        <v>0.01625061035</v>
      </c>
      <c r="I230" s="434"/>
      <c r="J230" s="470"/>
      <c r="K230" s="434"/>
      <c r="L230" s="442"/>
      <c r="M230" s="442"/>
      <c r="N230" s="442"/>
      <c r="O230" s="434"/>
      <c r="P230" s="443"/>
      <c r="Q230" s="434"/>
    </row>
    <row r="231">
      <c r="A231" s="87"/>
      <c r="B231" s="87"/>
      <c r="C231" s="87"/>
      <c r="D231" s="87"/>
      <c r="E231" s="266"/>
      <c r="F231" s="266"/>
      <c r="G231" s="454"/>
      <c r="H231" s="471"/>
      <c r="I231" s="439"/>
      <c r="J231" s="472"/>
      <c r="K231" s="439"/>
      <c r="L231" s="450"/>
      <c r="M231" s="450"/>
      <c r="N231" s="450"/>
      <c r="O231" s="439"/>
      <c r="P231" s="451"/>
      <c r="Q231" s="439"/>
    </row>
    <row r="232">
      <c r="A232" s="87"/>
      <c r="B232" s="87"/>
      <c r="C232" s="87"/>
      <c r="D232" s="87"/>
      <c r="E232" s="266"/>
      <c r="F232" s="266"/>
      <c r="G232" s="473" t="s">
        <v>280</v>
      </c>
      <c r="H232" s="370" t="s">
        <v>281</v>
      </c>
      <c r="I232" s="371"/>
      <c r="J232" s="371"/>
      <c r="K232" s="371"/>
      <c r="L232" s="446"/>
      <c r="M232" s="446"/>
      <c r="N232" s="446"/>
      <c r="O232" s="371"/>
      <c r="P232" s="447"/>
      <c r="Q232" s="371"/>
    </row>
    <row r="233">
      <c r="A233" s="87"/>
      <c r="B233" s="87"/>
      <c r="C233" s="87"/>
      <c r="D233" s="87"/>
      <c r="E233" s="266"/>
      <c r="F233" s="266"/>
      <c r="G233" s="473" t="s">
        <v>298</v>
      </c>
      <c r="H233" s="474">
        <f>IFS(H232=G210,H216,
H232=G218,H230 ,
TRUE,0)</f>
        <v>0</v>
      </c>
      <c r="I233" s="371"/>
      <c r="J233" s="371"/>
      <c r="K233" s="371"/>
      <c r="L233" s="446"/>
      <c r="M233" s="446"/>
      <c r="N233" s="446"/>
      <c r="O233" s="371"/>
      <c r="P233" s="475"/>
      <c r="Q233" s="371"/>
    </row>
    <row r="234">
      <c r="A234" s="87"/>
      <c r="B234" s="87"/>
      <c r="C234" s="87"/>
      <c r="D234" s="87"/>
      <c r="E234" s="258" t="s">
        <v>305</v>
      </c>
      <c r="F234" s="282" t="s">
        <v>249</v>
      </c>
      <c r="G234" s="260"/>
      <c r="H234" s="290" t="s">
        <v>238</v>
      </c>
      <c r="I234" s="290" t="s">
        <v>239</v>
      </c>
      <c r="J234" s="195" t="s">
        <v>40</v>
      </c>
      <c r="K234" s="195" t="s">
        <v>38</v>
      </c>
      <c r="L234" s="195" t="s">
        <v>154</v>
      </c>
      <c r="M234" s="398" t="s">
        <v>145</v>
      </c>
      <c r="N234" s="290" t="s">
        <v>240</v>
      </c>
      <c r="O234" s="291" t="str">
        <f>PARAMS("attn_kv_k_dtype")</f>
        <v>bf16</v>
      </c>
      <c r="P234" s="292"/>
      <c r="Q234" s="291" t="b">
        <v>0</v>
      </c>
    </row>
    <row r="235">
      <c r="A235" s="87"/>
      <c r="B235" s="87"/>
      <c r="C235" s="87"/>
      <c r="D235" s="87"/>
      <c r="E235" s="266"/>
      <c r="F235" s="267"/>
      <c r="G235" s="268"/>
      <c r="H235" s="195" t="s">
        <v>242</v>
      </c>
      <c r="I235" s="290" t="s">
        <v>239</v>
      </c>
      <c r="J235" s="289">
        <f t="shared" ref="J235:M235" si="38">PARAMS(J234)</f>
        <v>16</v>
      </c>
      <c r="K235" s="290">
        <f t="shared" si="38"/>
        <v>256</v>
      </c>
      <c r="L235" s="290">
        <f t="shared" si="38"/>
        <v>128</v>
      </c>
      <c r="M235" s="290">
        <f t="shared" si="38"/>
        <v>512</v>
      </c>
      <c r="N235" s="290" t="s">
        <v>240</v>
      </c>
      <c r="O235" s="266"/>
      <c r="P235" s="292">
        <f>SIZEOF_IN_MIB(J235:M235, $O234)</f>
        <v>512</v>
      </c>
      <c r="Q235" s="266"/>
    </row>
    <row r="236">
      <c r="A236" s="87"/>
      <c r="B236" s="87"/>
      <c r="C236" s="87"/>
      <c r="D236" s="87"/>
      <c r="E236" s="266"/>
      <c r="F236" s="267"/>
      <c r="G236" s="268"/>
      <c r="H236" s="289" t="s">
        <v>244</v>
      </c>
      <c r="I236" s="289" t="s">
        <v>239</v>
      </c>
      <c r="J236" s="195" t="s">
        <v>143</v>
      </c>
      <c r="K236" s="195"/>
      <c r="L236" s="195"/>
      <c r="M236" s="289"/>
      <c r="N236" s="289" t="s">
        <v>240</v>
      </c>
      <c r="O236" s="266"/>
      <c r="P236" s="292"/>
      <c r="Q236" s="266"/>
    </row>
    <row r="237">
      <c r="A237" s="87"/>
      <c r="B237" s="87"/>
      <c r="C237" s="87"/>
      <c r="D237" s="87"/>
      <c r="E237" s="266"/>
      <c r="F237" s="278"/>
      <c r="G237" s="279"/>
      <c r="H237" s="195" t="s">
        <v>246</v>
      </c>
      <c r="I237" s="289" t="s">
        <v>239</v>
      </c>
      <c r="J237" s="289">
        <f t="shared" ref="J237:M237" si="39">J235/SHARDING(J236)</f>
        <v>1</v>
      </c>
      <c r="K237" s="289">
        <f t="shared" si="39"/>
        <v>256</v>
      </c>
      <c r="L237" s="289">
        <f t="shared" si="39"/>
        <v>128</v>
      </c>
      <c r="M237" s="289">
        <f t="shared" si="39"/>
        <v>512</v>
      </c>
      <c r="N237" s="289" t="s">
        <v>240</v>
      </c>
      <c r="O237" s="277"/>
      <c r="P237" s="292">
        <f>SIZEOF_IN_MIB(J237:M237, $O234)</f>
        <v>32</v>
      </c>
      <c r="Q237" s="277"/>
    </row>
    <row r="238">
      <c r="A238" s="87"/>
      <c r="B238" s="87"/>
      <c r="C238" s="87"/>
      <c r="D238" s="87"/>
      <c r="E238" s="266"/>
      <c r="F238" s="259" t="s">
        <v>253</v>
      </c>
      <c r="G238" s="260"/>
      <c r="H238" s="289" t="s">
        <v>238</v>
      </c>
      <c r="I238" s="289" t="s">
        <v>239</v>
      </c>
      <c r="J238" s="290"/>
      <c r="K238" s="195" t="s">
        <v>40</v>
      </c>
      <c r="L238" s="195" t="s">
        <v>42</v>
      </c>
      <c r="M238" s="398" t="s">
        <v>145</v>
      </c>
      <c r="N238" s="289" t="s">
        <v>240</v>
      </c>
      <c r="O238" s="291" t="str">
        <f>PARAMS("kv_dtype")</f>
        <v>fp8</v>
      </c>
      <c r="P238" s="292"/>
      <c r="Q238" s="291" t="b">
        <v>0</v>
      </c>
    </row>
    <row r="239">
      <c r="E239" s="266"/>
      <c r="F239" s="267"/>
      <c r="G239" s="268"/>
      <c r="H239" s="195" t="s">
        <v>242</v>
      </c>
      <c r="I239" s="289" t="s">
        <v>239</v>
      </c>
      <c r="J239" s="290"/>
      <c r="K239" s="289">
        <f t="shared" ref="K239:M239" si="40">PARAMS(K238)</f>
        <v>16</v>
      </c>
      <c r="L239" s="289">
        <f t="shared" si="40"/>
        <v>256</v>
      </c>
      <c r="M239" s="289">
        <f t="shared" si="40"/>
        <v>512</v>
      </c>
      <c r="N239" s="289" t="s">
        <v>240</v>
      </c>
      <c r="O239" s="266"/>
      <c r="P239" s="292">
        <f>SIZEOF_IN_MIB(J239:M239, $O238)</f>
        <v>2</v>
      </c>
      <c r="Q239" s="266"/>
    </row>
    <row r="240">
      <c r="E240" s="266"/>
      <c r="F240" s="267"/>
      <c r="G240" s="268"/>
      <c r="H240" s="289" t="s">
        <v>244</v>
      </c>
      <c r="I240" s="289" t="s">
        <v>239</v>
      </c>
      <c r="J240" s="290"/>
      <c r="K240" s="195" t="s">
        <v>143</v>
      </c>
      <c r="L240" s="195"/>
      <c r="M240" s="289"/>
      <c r="N240" s="289" t="s">
        <v>240</v>
      </c>
      <c r="O240" s="266"/>
      <c r="P240" s="292"/>
      <c r="Q240" s="266"/>
    </row>
    <row r="241">
      <c r="E241" s="266"/>
      <c r="F241" s="278"/>
      <c r="G241" s="279"/>
      <c r="H241" s="274" t="s">
        <v>246</v>
      </c>
      <c r="I241" s="274" t="s">
        <v>239</v>
      </c>
      <c r="J241" s="261"/>
      <c r="K241" s="274">
        <f t="shared" ref="K241:M241" si="41">K239/SHARDING(K240)</f>
        <v>1</v>
      </c>
      <c r="L241" s="274">
        <f t="shared" si="41"/>
        <v>256</v>
      </c>
      <c r="M241" s="274">
        <f t="shared" si="41"/>
        <v>512</v>
      </c>
      <c r="N241" s="274" t="s">
        <v>240</v>
      </c>
      <c r="O241" s="241"/>
      <c r="P241" s="276">
        <f>SIZEOF_IN_MIB(J241:M241, $O238)</f>
        <v>0.125</v>
      </c>
      <c r="Q241" s="241"/>
    </row>
    <row r="242">
      <c r="E242" s="266"/>
      <c r="F242" s="259" t="s">
        <v>257</v>
      </c>
      <c r="G242" s="260"/>
      <c r="H242" s="271" t="s">
        <v>238</v>
      </c>
      <c r="I242" s="271" t="s">
        <v>239</v>
      </c>
      <c r="J242" s="269" t="s">
        <v>40</v>
      </c>
      <c r="K242" s="269" t="s">
        <v>38</v>
      </c>
      <c r="L242" s="269" t="s">
        <v>42</v>
      </c>
      <c r="M242" s="269" t="s">
        <v>154</v>
      </c>
      <c r="N242" s="271" t="s">
        <v>240</v>
      </c>
      <c r="O242" s="399" t="s">
        <v>82</v>
      </c>
      <c r="P242" s="273"/>
      <c r="Q242" s="399" t="b">
        <v>1</v>
      </c>
    </row>
    <row r="243">
      <c r="E243" s="266"/>
      <c r="F243" s="267"/>
      <c r="G243" s="268"/>
      <c r="H243" s="262" t="s">
        <v>242</v>
      </c>
      <c r="I243" s="274" t="s">
        <v>239</v>
      </c>
      <c r="J243" s="274">
        <f t="shared" ref="J243:M243" si="42">PARAMS(J242)</f>
        <v>16</v>
      </c>
      <c r="K243" s="274">
        <f t="shared" si="42"/>
        <v>256</v>
      </c>
      <c r="L243" s="274">
        <f t="shared" si="42"/>
        <v>256</v>
      </c>
      <c r="M243" s="274">
        <f t="shared" si="42"/>
        <v>128</v>
      </c>
      <c r="N243" s="274" t="s">
        <v>240</v>
      </c>
      <c r="O243" s="275"/>
      <c r="P243" s="276">
        <f>SIZEOF_IN_MIB(J243:M243, $O242)</f>
        <v>256</v>
      </c>
      <c r="Q243" s="275"/>
    </row>
    <row r="244">
      <c r="E244" s="266"/>
      <c r="F244" s="267"/>
      <c r="G244" s="268"/>
      <c r="H244" s="271" t="s">
        <v>244</v>
      </c>
      <c r="I244" s="271" t="s">
        <v>239</v>
      </c>
      <c r="J244" s="269" t="s">
        <v>143</v>
      </c>
      <c r="K244" s="269"/>
      <c r="L244" s="269"/>
      <c r="M244" s="271"/>
      <c r="N244" s="271" t="s">
        <v>240</v>
      </c>
      <c r="O244" s="272"/>
      <c r="P244" s="273"/>
      <c r="Q244" s="272"/>
    </row>
    <row r="245">
      <c r="E245" s="266"/>
      <c r="F245" s="278"/>
      <c r="G245" s="279"/>
      <c r="H245" s="274" t="s">
        <v>246</v>
      </c>
      <c r="I245" s="274" t="s">
        <v>239</v>
      </c>
      <c r="J245" s="274">
        <f t="shared" ref="J245:M245" si="43">J243/SHARDING(J244)</f>
        <v>1</v>
      </c>
      <c r="K245" s="274">
        <f t="shared" si="43"/>
        <v>256</v>
      </c>
      <c r="L245" s="274">
        <f t="shared" si="43"/>
        <v>256</v>
      </c>
      <c r="M245" s="274">
        <f t="shared" si="43"/>
        <v>128</v>
      </c>
      <c r="N245" s="274" t="s">
        <v>240</v>
      </c>
      <c r="O245" s="241"/>
      <c r="P245" s="276">
        <f>SIZEOF_IN_MIB(J245:M245, $O242)</f>
        <v>16</v>
      </c>
      <c r="Q245" s="241"/>
    </row>
    <row r="246">
      <c r="E246" s="266"/>
      <c r="F246" s="400" t="s">
        <v>293</v>
      </c>
      <c r="G246" s="385" t="s">
        <v>45</v>
      </c>
      <c r="H246" s="476" t="s">
        <v>306</v>
      </c>
      <c r="I246" s="270"/>
      <c r="J246" s="270"/>
      <c r="K246" s="270"/>
      <c r="L246" s="271"/>
      <c r="M246" s="271"/>
      <c r="N246" s="271"/>
      <c r="O246" s="477"/>
      <c r="P246" s="273"/>
      <c r="Q246" s="477"/>
    </row>
    <row r="247">
      <c r="E247" s="266"/>
      <c r="F247" s="277"/>
      <c r="G247" s="385"/>
      <c r="H247" s="274"/>
      <c r="I247" s="418"/>
      <c r="J247" s="261"/>
      <c r="K247" s="261"/>
      <c r="L247" s="274"/>
      <c r="M247" s="274"/>
      <c r="N247" s="274"/>
      <c r="O247" s="261"/>
      <c r="P247" s="276"/>
      <c r="Q247" s="222"/>
    </row>
    <row r="248">
      <c r="E248" s="266"/>
      <c r="F248" s="384" t="s">
        <v>285</v>
      </c>
      <c r="G248" s="385" t="s">
        <v>286</v>
      </c>
      <c r="H248" s="271" t="str">
        <f>VLOOKUP(O234&amp;","&amp;O238,$T$3:$W$12,4, FALSE)</f>
        <v>bf16</v>
      </c>
      <c r="I248" s="419"/>
      <c r="J248" s="270"/>
      <c r="K248" s="270"/>
      <c r="L248" s="271"/>
      <c r="M248" s="271"/>
      <c r="N248" s="271"/>
      <c r="O248" s="270"/>
      <c r="P248" s="273"/>
      <c r="Q248" s="305"/>
    </row>
    <row r="249">
      <c r="E249" s="266"/>
      <c r="F249" s="266"/>
      <c r="G249" s="381" t="s">
        <v>299</v>
      </c>
      <c r="H249" s="420" t="str">
        <f>CALCULATE_FLOPS(J237:M237,J241:M241,M241,K241,H248)</f>
        <v>#N/A</v>
      </c>
      <c r="I249" s="418"/>
      <c r="J249" s="261"/>
      <c r="K249" s="261"/>
      <c r="L249" s="274"/>
      <c r="M249" s="274"/>
      <c r="N249" s="274"/>
      <c r="O249" s="261"/>
      <c r="P249" s="276"/>
      <c r="Q249" s="222"/>
    </row>
    <row r="250">
      <c r="E250" s="266"/>
      <c r="F250" s="277"/>
      <c r="G250" s="388" t="s">
        <v>288</v>
      </c>
      <c r="H250" s="389" t="str">
        <f>COMPUTE_TIME_MS(H249, H248)</f>
        <v>#N/A</v>
      </c>
      <c r="I250" s="390"/>
      <c r="J250" s="391"/>
      <c r="K250" s="391"/>
      <c r="L250" s="392"/>
      <c r="M250" s="392"/>
      <c r="N250" s="392"/>
      <c r="O250" s="391"/>
      <c r="P250" s="393"/>
      <c r="Q250" s="305"/>
    </row>
    <row r="251">
      <c r="E251" s="266"/>
      <c r="F251" s="384" t="s">
        <v>289</v>
      </c>
      <c r="G251" s="381" t="s">
        <v>290</v>
      </c>
      <c r="H251" s="303">
        <f>IF(Q234,0,P237)+IF(Q238,0,P241)+IF(Q242,0,P245)</f>
        <v>32.125</v>
      </c>
      <c r="I251" s="261"/>
      <c r="J251" s="261"/>
      <c r="K251" s="261"/>
      <c r="L251" s="274"/>
      <c r="M251" s="274"/>
      <c r="N251" s="274"/>
      <c r="O251" s="261"/>
      <c r="P251" s="276"/>
      <c r="Q251" s="222"/>
    </row>
    <row r="252">
      <c r="E252" s="277"/>
      <c r="F252" s="277"/>
      <c r="G252" s="395" t="s">
        <v>291</v>
      </c>
      <c r="H252" s="430">
        <f>HBM_TIME_MS(H251)</f>
        <v>0.01072182854</v>
      </c>
      <c r="I252" s="391"/>
      <c r="J252" s="391"/>
      <c r="K252" s="391"/>
      <c r="L252" s="392"/>
      <c r="M252" s="392"/>
      <c r="N252" s="392"/>
      <c r="O252" s="391"/>
      <c r="P252" s="393"/>
      <c r="Q252" s="305"/>
    </row>
    <row r="253">
      <c r="E253" s="258" t="s">
        <v>307</v>
      </c>
      <c r="F253" s="282" t="s">
        <v>249</v>
      </c>
      <c r="G253" s="260"/>
      <c r="H253" s="290" t="s">
        <v>238</v>
      </c>
      <c r="I253" s="290" t="s">
        <v>239</v>
      </c>
      <c r="J253" s="195" t="s">
        <v>40</v>
      </c>
      <c r="K253" s="195" t="s">
        <v>38</v>
      </c>
      <c r="L253" s="195" t="s">
        <v>154</v>
      </c>
      <c r="M253" s="398" t="s">
        <v>151</v>
      </c>
      <c r="N253" s="290" t="s">
        <v>240</v>
      </c>
      <c r="O253" s="291" t="str">
        <f>PARAMS("attn_kv_k_dtype")</f>
        <v>bf16</v>
      </c>
      <c r="P253" s="292"/>
      <c r="Q253" s="291" t="b">
        <v>0</v>
      </c>
    </row>
    <row r="254">
      <c r="E254" s="266"/>
      <c r="F254" s="267"/>
      <c r="G254" s="268"/>
      <c r="H254" s="195" t="s">
        <v>242</v>
      </c>
      <c r="I254" s="290" t="s">
        <v>239</v>
      </c>
      <c r="J254" s="289">
        <f t="shared" ref="J254:M254" si="44">PARAMS(J253)</f>
        <v>16</v>
      </c>
      <c r="K254" s="290">
        <f t="shared" si="44"/>
        <v>256</v>
      </c>
      <c r="L254" s="290">
        <f t="shared" si="44"/>
        <v>128</v>
      </c>
      <c r="M254" s="290">
        <f t="shared" si="44"/>
        <v>64</v>
      </c>
      <c r="N254" s="290" t="s">
        <v>240</v>
      </c>
      <c r="O254" s="266"/>
      <c r="P254" s="292">
        <f>SIZEOF_IN_MIB(J254:M254, $O253)</f>
        <v>64</v>
      </c>
      <c r="Q254" s="266"/>
    </row>
    <row r="255">
      <c r="E255" s="266"/>
      <c r="F255" s="267"/>
      <c r="G255" s="268"/>
      <c r="H255" s="289" t="s">
        <v>244</v>
      </c>
      <c r="I255" s="289" t="s">
        <v>239</v>
      </c>
      <c r="J255" s="195" t="s">
        <v>143</v>
      </c>
      <c r="K255" s="195"/>
      <c r="L255" s="195"/>
      <c r="M255" s="289"/>
      <c r="N255" s="289" t="s">
        <v>240</v>
      </c>
      <c r="O255" s="266"/>
      <c r="P255" s="292"/>
      <c r="Q255" s="266"/>
    </row>
    <row r="256">
      <c r="E256" s="266"/>
      <c r="F256" s="278"/>
      <c r="G256" s="279"/>
      <c r="H256" s="195" t="s">
        <v>246</v>
      </c>
      <c r="I256" s="289" t="s">
        <v>239</v>
      </c>
      <c r="J256" s="289">
        <f t="shared" ref="J256:M256" si="45">J254/SHARDING(J255)</f>
        <v>1</v>
      </c>
      <c r="K256" s="289">
        <f t="shared" si="45"/>
        <v>256</v>
      </c>
      <c r="L256" s="289">
        <f t="shared" si="45"/>
        <v>128</v>
      </c>
      <c r="M256" s="289">
        <f t="shared" si="45"/>
        <v>64</v>
      </c>
      <c r="N256" s="289" t="s">
        <v>240</v>
      </c>
      <c r="O256" s="277"/>
      <c r="P256" s="292">
        <f>SIZEOF_IN_MIB(J256:M256, $O253)</f>
        <v>4</v>
      </c>
      <c r="Q256" s="277"/>
    </row>
    <row r="257">
      <c r="E257" s="266"/>
      <c r="F257" s="259" t="s">
        <v>253</v>
      </c>
      <c r="G257" s="260"/>
      <c r="H257" s="289" t="s">
        <v>238</v>
      </c>
      <c r="I257" s="289" t="s">
        <v>239</v>
      </c>
      <c r="J257" s="290"/>
      <c r="K257" s="195" t="s">
        <v>40</v>
      </c>
      <c r="L257" s="195" t="s">
        <v>42</v>
      </c>
      <c r="M257" s="398" t="s">
        <v>151</v>
      </c>
      <c r="N257" s="289" t="s">
        <v>240</v>
      </c>
      <c r="O257" s="291" t="str">
        <f>PARAMS("kv_dtype")</f>
        <v>fp8</v>
      </c>
      <c r="P257" s="292"/>
      <c r="Q257" s="291" t="b">
        <v>0</v>
      </c>
    </row>
    <row r="258">
      <c r="E258" s="266"/>
      <c r="F258" s="267"/>
      <c r="G258" s="268"/>
      <c r="H258" s="195" t="s">
        <v>242</v>
      </c>
      <c r="I258" s="289" t="s">
        <v>239</v>
      </c>
      <c r="J258" s="290"/>
      <c r="K258" s="289">
        <f t="shared" ref="K258:M258" si="46">PARAMS(K257)</f>
        <v>16</v>
      </c>
      <c r="L258" s="289">
        <f t="shared" si="46"/>
        <v>256</v>
      </c>
      <c r="M258" s="289">
        <f t="shared" si="46"/>
        <v>64</v>
      </c>
      <c r="N258" s="289" t="s">
        <v>240</v>
      </c>
      <c r="O258" s="266"/>
      <c r="P258" s="292">
        <f>SIZEOF_IN_MIB(J258:M258, $O257)</f>
        <v>0.25</v>
      </c>
      <c r="Q258" s="266"/>
    </row>
    <row r="259">
      <c r="E259" s="266"/>
      <c r="F259" s="267"/>
      <c r="G259" s="268"/>
      <c r="H259" s="289" t="s">
        <v>244</v>
      </c>
      <c r="I259" s="289" t="s">
        <v>239</v>
      </c>
      <c r="J259" s="290"/>
      <c r="K259" s="195" t="s">
        <v>143</v>
      </c>
      <c r="L259" s="195"/>
      <c r="M259" s="289"/>
      <c r="N259" s="289" t="s">
        <v>240</v>
      </c>
      <c r="O259" s="266"/>
      <c r="P259" s="292"/>
      <c r="Q259" s="266"/>
    </row>
    <row r="260">
      <c r="E260" s="266"/>
      <c r="F260" s="278"/>
      <c r="G260" s="279"/>
      <c r="H260" s="274" t="s">
        <v>246</v>
      </c>
      <c r="I260" s="274" t="s">
        <v>239</v>
      </c>
      <c r="J260" s="261"/>
      <c r="K260" s="274">
        <f t="shared" ref="K260:M260" si="47">K258/SHARDING(K259)</f>
        <v>1</v>
      </c>
      <c r="L260" s="274">
        <f t="shared" si="47"/>
        <v>256</v>
      </c>
      <c r="M260" s="274">
        <f t="shared" si="47"/>
        <v>64</v>
      </c>
      <c r="N260" s="274" t="s">
        <v>240</v>
      </c>
      <c r="O260" s="241"/>
      <c r="P260" s="276">
        <f>SIZEOF_IN_MIB(J260:M260, $O257)</f>
        <v>0.015625</v>
      </c>
      <c r="Q260" s="241"/>
    </row>
    <row r="261">
      <c r="E261" s="266"/>
      <c r="F261" s="259" t="s">
        <v>257</v>
      </c>
      <c r="G261" s="260"/>
      <c r="H261" s="271" t="s">
        <v>238</v>
      </c>
      <c r="I261" s="271" t="s">
        <v>239</v>
      </c>
      <c r="J261" s="269" t="s">
        <v>40</v>
      </c>
      <c r="K261" s="269" t="s">
        <v>38</v>
      </c>
      <c r="L261" s="269" t="s">
        <v>42</v>
      </c>
      <c r="M261" s="269" t="s">
        <v>154</v>
      </c>
      <c r="N261" s="271" t="s">
        <v>240</v>
      </c>
      <c r="O261" s="478" t="s">
        <v>82</v>
      </c>
      <c r="P261" s="273"/>
      <c r="Q261" s="399" t="b">
        <v>1</v>
      </c>
    </row>
    <row r="262">
      <c r="E262" s="266"/>
      <c r="F262" s="267"/>
      <c r="G262" s="268"/>
      <c r="H262" s="262" t="s">
        <v>242</v>
      </c>
      <c r="I262" s="274" t="s">
        <v>239</v>
      </c>
      <c r="J262" s="274">
        <f t="shared" ref="J262:M262" si="48">PARAMS(J261)</f>
        <v>16</v>
      </c>
      <c r="K262" s="274">
        <f t="shared" si="48"/>
        <v>256</v>
      </c>
      <c r="L262" s="274">
        <f t="shared" si="48"/>
        <v>256</v>
      </c>
      <c r="M262" s="274">
        <f t="shared" si="48"/>
        <v>128</v>
      </c>
      <c r="N262" s="274" t="s">
        <v>240</v>
      </c>
      <c r="O262" s="275"/>
      <c r="P262" s="276">
        <f>SIZEOF_IN_MIB(J262:M262, $O261)</f>
        <v>256</v>
      </c>
      <c r="Q262" s="275"/>
    </row>
    <row r="263">
      <c r="E263" s="266"/>
      <c r="F263" s="267"/>
      <c r="G263" s="268"/>
      <c r="H263" s="271" t="s">
        <v>244</v>
      </c>
      <c r="I263" s="271" t="s">
        <v>239</v>
      </c>
      <c r="J263" s="269" t="s">
        <v>143</v>
      </c>
      <c r="K263" s="269"/>
      <c r="L263" s="269"/>
      <c r="M263" s="271"/>
      <c r="N263" s="271" t="s">
        <v>240</v>
      </c>
      <c r="O263" s="272"/>
      <c r="P263" s="273"/>
      <c r="Q263" s="272"/>
    </row>
    <row r="264">
      <c r="E264" s="266"/>
      <c r="F264" s="278"/>
      <c r="G264" s="279"/>
      <c r="H264" s="274" t="s">
        <v>246</v>
      </c>
      <c r="I264" s="274" t="s">
        <v>239</v>
      </c>
      <c r="J264" s="274">
        <f t="shared" ref="J264:M264" si="49">J262/SHARDING(J263)</f>
        <v>1</v>
      </c>
      <c r="K264" s="274">
        <f t="shared" si="49"/>
        <v>256</v>
      </c>
      <c r="L264" s="274">
        <f t="shared" si="49"/>
        <v>256</v>
      </c>
      <c r="M264" s="274">
        <f t="shared" si="49"/>
        <v>128</v>
      </c>
      <c r="N264" s="274" t="s">
        <v>240</v>
      </c>
      <c r="O264" s="241"/>
      <c r="P264" s="276">
        <f>SIZEOF_IN_MIB(J264:M264, $O261)</f>
        <v>16</v>
      </c>
      <c r="Q264" s="241"/>
    </row>
    <row r="265">
      <c r="E265" s="266"/>
      <c r="F265" s="400" t="s">
        <v>293</v>
      </c>
      <c r="G265" s="385" t="s">
        <v>45</v>
      </c>
      <c r="H265" s="423"/>
      <c r="I265" s="424"/>
      <c r="J265" s="270"/>
      <c r="K265" s="270"/>
      <c r="L265" s="271"/>
      <c r="M265" s="271"/>
      <c r="N265" s="271"/>
      <c r="O265" s="270"/>
      <c r="P265" s="273"/>
      <c r="Q265" s="305"/>
    </row>
    <row r="266">
      <c r="E266" s="266"/>
      <c r="F266" s="277"/>
      <c r="G266" s="385"/>
      <c r="H266" s="274"/>
      <c r="I266" s="418"/>
      <c r="J266" s="261"/>
      <c r="K266" s="261"/>
      <c r="L266" s="274"/>
      <c r="M266" s="274"/>
      <c r="N266" s="274"/>
      <c r="O266" s="261"/>
      <c r="P266" s="276"/>
      <c r="Q266" s="222"/>
    </row>
    <row r="267">
      <c r="E267" s="266"/>
      <c r="F267" s="384" t="s">
        <v>285</v>
      </c>
      <c r="G267" s="385" t="s">
        <v>286</v>
      </c>
      <c r="H267" s="271" t="str">
        <f>VLOOKUP(O253&amp;","&amp;O257,$T$3:$W$12,4, FALSE)</f>
        <v>bf16</v>
      </c>
      <c r="I267" s="419"/>
      <c r="J267" s="270"/>
      <c r="K267" s="270"/>
      <c r="L267" s="271"/>
      <c r="M267" s="271"/>
      <c r="N267" s="271"/>
      <c r="O267" s="270"/>
      <c r="P267" s="273"/>
      <c r="Q267" s="305"/>
    </row>
    <row r="268">
      <c r="E268" s="266"/>
      <c r="F268" s="266"/>
      <c r="G268" s="381" t="s">
        <v>299</v>
      </c>
      <c r="H268" s="420" t="str">
        <f>CALCULATE_FLOPS(J256:M256,J260:M260,M260,K260,H267)</f>
        <v>#N/A</v>
      </c>
      <c r="I268" s="418"/>
      <c r="J268" s="261"/>
      <c r="K268" s="261"/>
      <c r="L268" s="274"/>
      <c r="M268" s="274"/>
      <c r="N268" s="274"/>
      <c r="O268" s="261"/>
      <c r="P268" s="276"/>
      <c r="Q268" s="222"/>
    </row>
    <row r="269">
      <c r="E269" s="266"/>
      <c r="F269" s="277"/>
      <c r="G269" s="388" t="s">
        <v>288</v>
      </c>
      <c r="H269" s="421" t="str">
        <f>COMPUTE_TIME_MS(H268, H267)</f>
        <v>#N/A</v>
      </c>
      <c r="I269" s="390"/>
      <c r="J269" s="391"/>
      <c r="K269" s="391"/>
      <c r="L269" s="392"/>
      <c r="M269" s="392"/>
      <c r="N269" s="392"/>
      <c r="O269" s="391"/>
      <c r="P269" s="393"/>
      <c r="Q269" s="305"/>
    </row>
    <row r="270">
      <c r="E270" s="266"/>
      <c r="F270" s="384" t="s">
        <v>289</v>
      </c>
      <c r="G270" s="381" t="s">
        <v>290</v>
      </c>
      <c r="H270" s="303">
        <f>IF(Q253,0,P256)+IF(Q257,0,P260)+IF(Q261,0,P264)</f>
        <v>4.015625</v>
      </c>
      <c r="I270" s="261"/>
      <c r="J270" s="261"/>
      <c r="K270" s="261"/>
      <c r="L270" s="274"/>
      <c r="M270" s="274"/>
      <c r="N270" s="274"/>
      <c r="O270" s="261"/>
      <c r="P270" s="276"/>
      <c r="Q270" s="222"/>
    </row>
    <row r="271">
      <c r="E271" s="277"/>
      <c r="F271" s="277"/>
      <c r="G271" s="395" t="s">
        <v>291</v>
      </c>
      <c r="H271" s="430">
        <f>HBM_TIME_MS(H270)</f>
        <v>0.001340228568</v>
      </c>
      <c r="I271" s="391"/>
      <c r="J271" s="391"/>
      <c r="K271" s="391"/>
      <c r="L271" s="392"/>
      <c r="M271" s="392"/>
      <c r="N271" s="392"/>
      <c r="O271" s="391"/>
      <c r="P271" s="393"/>
      <c r="Q271" s="305"/>
    </row>
    <row r="272">
      <c r="E272" s="258" t="s">
        <v>308</v>
      </c>
      <c r="F272" s="282" t="s">
        <v>249</v>
      </c>
      <c r="G272" s="260"/>
      <c r="H272" s="290" t="s">
        <v>238</v>
      </c>
      <c r="I272" s="290" t="s">
        <v>239</v>
      </c>
      <c r="J272" s="195" t="s">
        <v>40</v>
      </c>
      <c r="K272" s="195" t="s">
        <v>38</v>
      </c>
      <c r="L272" s="398" t="s">
        <v>42</v>
      </c>
      <c r="M272" s="195" t="s">
        <v>154</v>
      </c>
      <c r="N272" s="290" t="s">
        <v>240</v>
      </c>
      <c r="O272" s="291" t="str">
        <f>PARAMS("attn_av_a_dtype")</f>
        <v>bf16</v>
      </c>
      <c r="P272" s="292"/>
      <c r="Q272" s="291" t="b">
        <v>1</v>
      </c>
    </row>
    <row r="273">
      <c r="E273" s="266"/>
      <c r="F273" s="267"/>
      <c r="G273" s="268"/>
      <c r="H273" s="195" t="s">
        <v>242</v>
      </c>
      <c r="I273" s="290" t="s">
        <v>239</v>
      </c>
      <c r="J273" s="289">
        <f t="shared" ref="J273:M273" si="50">PARAMS(J272)</f>
        <v>16</v>
      </c>
      <c r="K273" s="290">
        <f t="shared" si="50"/>
        <v>256</v>
      </c>
      <c r="L273" s="290">
        <f t="shared" si="50"/>
        <v>256</v>
      </c>
      <c r="M273" s="290">
        <f t="shared" si="50"/>
        <v>128</v>
      </c>
      <c r="N273" s="290" t="s">
        <v>240</v>
      </c>
      <c r="O273" s="266"/>
      <c r="P273" s="292">
        <f>SIZEOF_IN_MIB(J273:M273, $O272)</f>
        <v>256</v>
      </c>
      <c r="Q273" s="266"/>
    </row>
    <row r="274">
      <c r="E274" s="266"/>
      <c r="F274" s="267"/>
      <c r="G274" s="268"/>
      <c r="H274" s="289" t="s">
        <v>244</v>
      </c>
      <c r="I274" s="289" t="s">
        <v>239</v>
      </c>
      <c r="J274" s="195" t="s">
        <v>143</v>
      </c>
      <c r="K274" s="195"/>
      <c r="L274" s="195"/>
      <c r="M274" s="289"/>
      <c r="N274" s="289" t="s">
        <v>240</v>
      </c>
      <c r="O274" s="266"/>
      <c r="P274" s="292"/>
      <c r="Q274" s="266"/>
    </row>
    <row r="275">
      <c r="E275" s="266"/>
      <c r="F275" s="278"/>
      <c r="G275" s="279"/>
      <c r="H275" s="195" t="s">
        <v>246</v>
      </c>
      <c r="I275" s="289" t="s">
        <v>239</v>
      </c>
      <c r="J275" s="289">
        <f t="shared" ref="J275:M275" si="51">J273/SHARDING(J274)</f>
        <v>1</v>
      </c>
      <c r="K275" s="289">
        <f t="shared" si="51"/>
        <v>256</v>
      </c>
      <c r="L275" s="289">
        <f t="shared" si="51"/>
        <v>256</v>
      </c>
      <c r="M275" s="289">
        <f t="shared" si="51"/>
        <v>128</v>
      </c>
      <c r="N275" s="289" t="s">
        <v>240</v>
      </c>
      <c r="O275" s="277"/>
      <c r="P275" s="292">
        <f>SIZEOF_IN_MIB(J275:M275, $O272)</f>
        <v>16</v>
      </c>
      <c r="Q275" s="277"/>
    </row>
    <row r="276">
      <c r="E276" s="266"/>
      <c r="F276" s="259" t="s">
        <v>253</v>
      </c>
      <c r="G276" s="260"/>
      <c r="H276" s="289" t="s">
        <v>238</v>
      </c>
      <c r="I276" s="289" t="s">
        <v>239</v>
      </c>
      <c r="J276" s="195" t="s">
        <v>40</v>
      </c>
      <c r="K276" s="195"/>
      <c r="L276" s="398" t="s">
        <v>42</v>
      </c>
      <c r="M276" s="195" t="s">
        <v>145</v>
      </c>
      <c r="N276" s="289" t="s">
        <v>240</v>
      </c>
      <c r="O276" s="291" t="str">
        <f>PARAMS("kv_dtype")</f>
        <v>fp8</v>
      </c>
      <c r="P276" s="292"/>
      <c r="Q276" s="291" t="b">
        <v>1</v>
      </c>
    </row>
    <row r="277">
      <c r="E277" s="266"/>
      <c r="F277" s="267"/>
      <c r="G277" s="268"/>
      <c r="H277" s="195" t="s">
        <v>242</v>
      </c>
      <c r="I277" s="289" t="s">
        <v>239</v>
      </c>
      <c r="J277" s="289">
        <f>PARAMS(J276)</f>
        <v>16</v>
      </c>
      <c r="K277" s="289"/>
      <c r="L277" s="289">
        <f t="shared" ref="L277:M277" si="52">PARAMS(L276)</f>
        <v>256</v>
      </c>
      <c r="M277" s="289">
        <f t="shared" si="52"/>
        <v>512</v>
      </c>
      <c r="N277" s="289" t="s">
        <v>240</v>
      </c>
      <c r="O277" s="266"/>
      <c r="P277" s="292">
        <f>SIZEOF_IN_MIB(J277:M277, $O276)</f>
        <v>2</v>
      </c>
      <c r="Q277" s="266"/>
    </row>
    <row r="278">
      <c r="E278" s="266"/>
      <c r="F278" s="267"/>
      <c r="G278" s="268"/>
      <c r="H278" s="289" t="s">
        <v>244</v>
      </c>
      <c r="I278" s="289" t="s">
        <v>239</v>
      </c>
      <c r="J278" s="195" t="s">
        <v>143</v>
      </c>
      <c r="K278" s="290"/>
      <c r="L278" s="289"/>
      <c r="M278" s="289"/>
      <c r="N278" s="289" t="s">
        <v>240</v>
      </c>
      <c r="O278" s="266"/>
      <c r="P278" s="292"/>
      <c r="Q278" s="266"/>
    </row>
    <row r="279">
      <c r="E279" s="266"/>
      <c r="F279" s="278"/>
      <c r="G279" s="279"/>
      <c r="H279" s="274" t="s">
        <v>246</v>
      </c>
      <c r="I279" s="274" t="s">
        <v>239</v>
      </c>
      <c r="J279" s="274">
        <f>J277/SHARDING(J278)</f>
        <v>1</v>
      </c>
      <c r="K279" s="274"/>
      <c r="L279" s="274">
        <f t="shared" ref="L279:M279" si="53">L277/SHARDING(L278)</f>
        <v>256</v>
      </c>
      <c r="M279" s="274">
        <f t="shared" si="53"/>
        <v>512</v>
      </c>
      <c r="N279" s="274" t="s">
        <v>240</v>
      </c>
      <c r="O279" s="241"/>
      <c r="P279" s="276">
        <f>SIZEOF_IN_MIB(J279:M279, $O276)</f>
        <v>0.125</v>
      </c>
      <c r="Q279" s="241"/>
    </row>
    <row r="280">
      <c r="E280" s="266"/>
      <c r="F280" s="259" t="s">
        <v>257</v>
      </c>
      <c r="G280" s="260"/>
      <c r="H280" s="271" t="s">
        <v>238</v>
      </c>
      <c r="I280" s="271" t="s">
        <v>239</v>
      </c>
      <c r="J280" s="269" t="s">
        <v>40</v>
      </c>
      <c r="K280" s="269" t="s">
        <v>38</v>
      </c>
      <c r="L280" s="269" t="s">
        <v>154</v>
      </c>
      <c r="M280" s="269" t="s">
        <v>145</v>
      </c>
      <c r="N280" s="271" t="s">
        <v>240</v>
      </c>
      <c r="O280" s="478" t="s">
        <v>82</v>
      </c>
      <c r="P280" s="273"/>
      <c r="Q280" s="399" t="b">
        <v>0</v>
      </c>
    </row>
    <row r="281">
      <c r="E281" s="266"/>
      <c r="F281" s="267"/>
      <c r="G281" s="268"/>
      <c r="H281" s="262" t="s">
        <v>242</v>
      </c>
      <c r="I281" s="274" t="s">
        <v>239</v>
      </c>
      <c r="J281" s="274">
        <f t="shared" ref="J281:M281" si="54">PARAMS(J280)</f>
        <v>16</v>
      </c>
      <c r="K281" s="274">
        <f t="shared" si="54"/>
        <v>256</v>
      </c>
      <c r="L281" s="274">
        <f t="shared" si="54"/>
        <v>128</v>
      </c>
      <c r="M281" s="274">
        <f t="shared" si="54"/>
        <v>512</v>
      </c>
      <c r="N281" s="274" t="s">
        <v>240</v>
      </c>
      <c r="O281" s="275"/>
      <c r="P281" s="276">
        <f>SIZEOF_IN_MIB(J281:M281, $O280)</f>
        <v>512</v>
      </c>
      <c r="Q281" s="275"/>
    </row>
    <row r="282">
      <c r="E282" s="266"/>
      <c r="F282" s="267"/>
      <c r="G282" s="268"/>
      <c r="H282" s="271" t="s">
        <v>244</v>
      </c>
      <c r="I282" s="271" t="s">
        <v>239</v>
      </c>
      <c r="J282" s="269" t="s">
        <v>143</v>
      </c>
      <c r="K282" s="269"/>
      <c r="L282" s="269"/>
      <c r="M282" s="271"/>
      <c r="N282" s="271" t="s">
        <v>240</v>
      </c>
      <c r="O282" s="272"/>
      <c r="P282" s="273"/>
      <c r="Q282" s="272"/>
    </row>
    <row r="283">
      <c r="E283" s="266"/>
      <c r="F283" s="278"/>
      <c r="G283" s="279"/>
      <c r="H283" s="274" t="s">
        <v>246</v>
      </c>
      <c r="I283" s="274" t="s">
        <v>239</v>
      </c>
      <c r="J283" s="274">
        <f t="shared" ref="J283:M283" si="55">J281/SHARDING(J282)</f>
        <v>1</v>
      </c>
      <c r="K283" s="274">
        <f t="shared" si="55"/>
        <v>256</v>
      </c>
      <c r="L283" s="274">
        <f t="shared" si="55"/>
        <v>128</v>
      </c>
      <c r="M283" s="274">
        <f t="shared" si="55"/>
        <v>512</v>
      </c>
      <c r="N283" s="274" t="s">
        <v>240</v>
      </c>
      <c r="O283" s="241"/>
      <c r="P283" s="276">
        <f>SIZEOF_IN_MIB(J283:M283, $O280)</f>
        <v>32</v>
      </c>
      <c r="Q283" s="241"/>
    </row>
    <row r="284">
      <c r="E284" s="266"/>
      <c r="F284" s="400" t="s">
        <v>293</v>
      </c>
      <c r="G284" s="385" t="s">
        <v>45</v>
      </c>
      <c r="H284" s="423"/>
      <c r="I284" s="424"/>
      <c r="J284" s="270"/>
      <c r="K284" s="270"/>
      <c r="L284" s="271"/>
      <c r="M284" s="271"/>
      <c r="N284" s="271"/>
      <c r="O284" s="270"/>
      <c r="P284" s="273"/>
      <c r="Q284" s="305"/>
    </row>
    <row r="285">
      <c r="E285" s="266"/>
      <c r="F285" s="277"/>
      <c r="G285" s="385"/>
      <c r="H285" s="274"/>
      <c r="I285" s="418"/>
      <c r="J285" s="261"/>
      <c r="K285" s="261"/>
      <c r="L285" s="274"/>
      <c r="M285" s="274"/>
      <c r="N285" s="274"/>
      <c r="O285" s="261"/>
      <c r="P285" s="276"/>
      <c r="Q285" s="222"/>
    </row>
    <row r="286">
      <c r="E286" s="266"/>
      <c r="F286" s="384" t="s">
        <v>285</v>
      </c>
      <c r="G286" s="385" t="s">
        <v>286</v>
      </c>
      <c r="H286" s="271" t="str">
        <f>VLOOKUP(O272&amp;","&amp;O276,$T$3:$W$12,4, FALSE)</f>
        <v>bf16</v>
      </c>
      <c r="I286" s="419"/>
      <c r="J286" s="270"/>
      <c r="K286" s="270"/>
      <c r="L286" s="271"/>
      <c r="M286" s="271"/>
      <c r="N286" s="271"/>
      <c r="O286" s="270"/>
      <c r="P286" s="273"/>
      <c r="Q286" s="305"/>
    </row>
    <row r="287">
      <c r="E287" s="266"/>
      <c r="F287" s="266"/>
      <c r="G287" s="381" t="s">
        <v>299</v>
      </c>
      <c r="H287" s="420" t="str">
        <f>CALCULATE_FLOPS(J275:M275,J279:M279,L279,J279,H286)</f>
        <v>#N/A</v>
      </c>
      <c r="I287" s="418"/>
      <c r="J287" s="261"/>
      <c r="K287" s="261"/>
      <c r="L287" s="274"/>
      <c r="M287" s="274"/>
      <c r="N287" s="274"/>
      <c r="O287" s="261"/>
      <c r="P287" s="276"/>
      <c r="Q287" s="222"/>
    </row>
    <row r="288">
      <c r="E288" s="266"/>
      <c r="F288" s="277"/>
      <c r="G288" s="388" t="s">
        <v>288</v>
      </c>
      <c r="H288" s="421" t="str">
        <f>COMPUTE_TIME_MS(H287, H286)</f>
        <v>#N/A</v>
      </c>
      <c r="I288" s="390"/>
      <c r="J288" s="391"/>
      <c r="K288" s="391"/>
      <c r="L288" s="392"/>
      <c r="M288" s="392"/>
      <c r="N288" s="392"/>
      <c r="O288" s="391"/>
      <c r="P288" s="393"/>
      <c r="Q288" s="305"/>
    </row>
    <row r="289">
      <c r="E289" s="266"/>
      <c r="F289" s="384" t="s">
        <v>289</v>
      </c>
      <c r="G289" s="381" t="s">
        <v>290</v>
      </c>
      <c r="H289" s="303">
        <f>IF(Q272,0,P275)+IF(Q276,0,P279)+IF(Q280,0,P283)</f>
        <v>32</v>
      </c>
      <c r="I289" s="261"/>
      <c r="J289" s="261"/>
      <c r="K289" s="261"/>
      <c r="L289" s="274"/>
      <c r="M289" s="274"/>
      <c r="N289" s="274"/>
      <c r="O289" s="261"/>
      <c r="P289" s="276"/>
      <c r="Q289" s="222"/>
    </row>
    <row r="290">
      <c r="E290" s="277"/>
      <c r="F290" s="277"/>
      <c r="G290" s="395" t="s">
        <v>291</v>
      </c>
      <c r="H290" s="479">
        <f>HBM_TIME_MS(H289)</f>
        <v>0.01068010936</v>
      </c>
      <c r="I290" s="391"/>
      <c r="J290" s="391"/>
      <c r="K290" s="391"/>
      <c r="L290" s="392"/>
      <c r="M290" s="392"/>
      <c r="N290" s="392"/>
      <c r="O290" s="391"/>
      <c r="P290" s="393"/>
      <c r="Q290" s="305"/>
    </row>
    <row r="291">
      <c r="E291" s="258" t="s">
        <v>309</v>
      </c>
      <c r="F291" s="282" t="s">
        <v>249</v>
      </c>
      <c r="G291" s="260"/>
      <c r="H291" s="261" t="s">
        <v>238</v>
      </c>
      <c r="I291" s="261" t="s">
        <v>239</v>
      </c>
      <c r="J291" s="262" t="s">
        <v>40</v>
      </c>
      <c r="K291" s="262" t="s">
        <v>38</v>
      </c>
      <c r="L291" s="262" t="s">
        <v>154</v>
      </c>
      <c r="M291" s="425" t="s">
        <v>145</v>
      </c>
      <c r="N291" s="261" t="s">
        <v>240</v>
      </c>
      <c r="O291" s="263" t="str">
        <f>EXTRACT_ACTIVATION_DTYPE(PARAMS("attn_proj_dtype"))</f>
        <v>fp8</v>
      </c>
      <c r="P291" s="276"/>
      <c r="Q291" s="263" t="b">
        <v>0</v>
      </c>
    </row>
    <row r="292">
      <c r="E292" s="266"/>
      <c r="F292" s="267"/>
      <c r="G292" s="268"/>
      <c r="H292" s="269" t="s">
        <v>242</v>
      </c>
      <c r="I292" s="270" t="s">
        <v>239</v>
      </c>
      <c r="J292" s="271">
        <f t="shared" ref="J292:M292" si="56">PARAMS(J291)</f>
        <v>16</v>
      </c>
      <c r="K292" s="270">
        <f t="shared" si="56"/>
        <v>256</v>
      </c>
      <c r="L292" s="270">
        <f t="shared" si="56"/>
        <v>128</v>
      </c>
      <c r="M292" s="270">
        <f t="shared" si="56"/>
        <v>512</v>
      </c>
      <c r="N292" s="270" t="s">
        <v>240</v>
      </c>
      <c r="O292" s="272"/>
      <c r="P292" s="273">
        <f>SIZEOF_IN_MIB(J292:M292, $O291)</f>
        <v>256</v>
      </c>
      <c r="Q292" s="272"/>
    </row>
    <row r="293">
      <c r="E293" s="266"/>
      <c r="F293" s="267"/>
      <c r="G293" s="268"/>
      <c r="H293" s="274" t="s">
        <v>244</v>
      </c>
      <c r="I293" s="274" t="s">
        <v>239</v>
      </c>
      <c r="J293" s="262" t="s">
        <v>143</v>
      </c>
      <c r="K293" s="262"/>
      <c r="L293" s="262"/>
      <c r="M293" s="274"/>
      <c r="N293" s="274" t="s">
        <v>240</v>
      </c>
      <c r="O293" s="275"/>
      <c r="P293" s="276"/>
      <c r="Q293" s="275"/>
    </row>
    <row r="294">
      <c r="E294" s="266"/>
      <c r="F294" s="278"/>
      <c r="G294" s="279"/>
      <c r="H294" s="269" t="s">
        <v>246</v>
      </c>
      <c r="I294" s="271" t="s">
        <v>239</v>
      </c>
      <c r="J294" s="271">
        <f t="shared" ref="J294:M294" si="57">J292/SHARDING(J293)</f>
        <v>1</v>
      </c>
      <c r="K294" s="271">
        <f t="shared" si="57"/>
        <v>256</v>
      </c>
      <c r="L294" s="271">
        <f t="shared" si="57"/>
        <v>128</v>
      </c>
      <c r="M294" s="271">
        <f t="shared" si="57"/>
        <v>512</v>
      </c>
      <c r="N294" s="271" t="s">
        <v>240</v>
      </c>
      <c r="O294" s="280"/>
      <c r="P294" s="273">
        <f>SIZEOF_IN_MIB(J294:M294, $O291)</f>
        <v>16</v>
      </c>
      <c r="Q294" s="280"/>
    </row>
    <row r="295">
      <c r="E295" s="266"/>
      <c r="F295" s="259" t="s">
        <v>253</v>
      </c>
      <c r="G295" s="260"/>
      <c r="H295" s="274" t="s">
        <v>238</v>
      </c>
      <c r="I295" s="274" t="s">
        <v>239</v>
      </c>
      <c r="J295" s="261"/>
      <c r="K295" s="262" t="s">
        <v>154</v>
      </c>
      <c r="L295" s="262" t="s">
        <v>148</v>
      </c>
      <c r="M295" s="425" t="s">
        <v>145</v>
      </c>
      <c r="N295" s="274" t="s">
        <v>240</v>
      </c>
      <c r="O295" s="263" t="str">
        <f>EXTRACT_WEIGHT_DTYPE(PARAMS("attn_proj_dtype"))</f>
        <v>fp8</v>
      </c>
      <c r="P295" s="276"/>
      <c r="Q295" s="263" t="b">
        <v>0</v>
      </c>
    </row>
    <row r="296">
      <c r="E296" s="266"/>
      <c r="F296" s="267"/>
      <c r="G296" s="268"/>
      <c r="H296" s="269" t="s">
        <v>242</v>
      </c>
      <c r="I296" s="271" t="s">
        <v>239</v>
      </c>
      <c r="J296" s="270"/>
      <c r="K296" s="271">
        <f t="shared" ref="K296:M296" si="58">PARAMS(K295)</f>
        <v>128</v>
      </c>
      <c r="L296" s="271">
        <f t="shared" si="58"/>
        <v>128</v>
      </c>
      <c r="M296" s="271">
        <f t="shared" si="58"/>
        <v>512</v>
      </c>
      <c r="N296" s="271" t="s">
        <v>240</v>
      </c>
      <c r="O296" s="272"/>
      <c r="P296" s="273">
        <f>SIZEOF_IN_MIB(J296:M296, $O295)</f>
        <v>8</v>
      </c>
      <c r="Q296" s="272"/>
    </row>
    <row r="297">
      <c r="E297" s="266"/>
      <c r="F297" s="267"/>
      <c r="G297" s="268"/>
      <c r="H297" s="274" t="s">
        <v>244</v>
      </c>
      <c r="I297" s="274" t="s">
        <v>239</v>
      </c>
      <c r="J297" s="261"/>
      <c r="K297" s="261"/>
      <c r="L297" s="274"/>
      <c r="M297" s="274"/>
      <c r="N297" s="274" t="s">
        <v>240</v>
      </c>
      <c r="O297" s="275"/>
      <c r="P297" s="276"/>
      <c r="Q297" s="275"/>
    </row>
    <row r="298">
      <c r="E298" s="266"/>
      <c r="F298" s="278"/>
      <c r="G298" s="279"/>
      <c r="H298" s="271" t="s">
        <v>246</v>
      </c>
      <c r="I298" s="271" t="s">
        <v>239</v>
      </c>
      <c r="J298" s="270"/>
      <c r="K298" s="271">
        <f t="shared" ref="K298:M298" si="59">K296/SHARDING(K297)</f>
        <v>128</v>
      </c>
      <c r="L298" s="271">
        <f t="shared" si="59"/>
        <v>128</v>
      </c>
      <c r="M298" s="271">
        <f t="shared" si="59"/>
        <v>512</v>
      </c>
      <c r="N298" s="271" t="s">
        <v>240</v>
      </c>
      <c r="O298" s="280"/>
      <c r="P298" s="273">
        <f>SIZEOF_IN_MIB(J298:M298, $O295)</f>
        <v>8</v>
      </c>
      <c r="Q298" s="280"/>
    </row>
    <row r="299">
      <c r="E299" s="266"/>
      <c r="F299" s="259" t="s">
        <v>257</v>
      </c>
      <c r="G299" s="260"/>
      <c r="H299" s="274" t="s">
        <v>238</v>
      </c>
      <c r="I299" s="274" t="s">
        <v>239</v>
      </c>
      <c r="J299" s="262" t="s">
        <v>40</v>
      </c>
      <c r="K299" s="262" t="s">
        <v>38</v>
      </c>
      <c r="L299" s="262" t="s">
        <v>154</v>
      </c>
      <c r="M299" s="262" t="s">
        <v>148</v>
      </c>
      <c r="N299" s="274" t="s">
        <v>240</v>
      </c>
      <c r="O299" s="263" t="s">
        <v>82</v>
      </c>
      <c r="P299" s="276"/>
      <c r="Q299" s="263" t="b">
        <v>0</v>
      </c>
    </row>
    <row r="300">
      <c r="E300" s="266"/>
      <c r="F300" s="267"/>
      <c r="G300" s="268"/>
      <c r="H300" s="269" t="s">
        <v>242</v>
      </c>
      <c r="I300" s="271" t="s">
        <v>239</v>
      </c>
      <c r="J300" s="271">
        <f t="shared" ref="J300:M300" si="60">PARAMS(J299)</f>
        <v>16</v>
      </c>
      <c r="K300" s="271">
        <f t="shared" si="60"/>
        <v>256</v>
      </c>
      <c r="L300" s="271">
        <f t="shared" si="60"/>
        <v>128</v>
      </c>
      <c r="M300" s="271">
        <f t="shared" si="60"/>
        <v>128</v>
      </c>
      <c r="N300" s="271" t="s">
        <v>240</v>
      </c>
      <c r="O300" s="272"/>
      <c r="P300" s="273">
        <f>SIZEOF_IN_MIB(J300:M300, $O299)</f>
        <v>128</v>
      </c>
      <c r="Q300" s="272"/>
    </row>
    <row r="301">
      <c r="E301" s="266"/>
      <c r="F301" s="267"/>
      <c r="G301" s="268"/>
      <c r="H301" s="274" t="s">
        <v>244</v>
      </c>
      <c r="I301" s="274" t="s">
        <v>239</v>
      </c>
      <c r="J301" s="262" t="s">
        <v>143</v>
      </c>
      <c r="K301" s="262"/>
      <c r="L301" s="262"/>
      <c r="M301" s="274"/>
      <c r="N301" s="274" t="s">
        <v>240</v>
      </c>
      <c r="O301" s="275"/>
      <c r="P301" s="276"/>
      <c r="Q301" s="275"/>
    </row>
    <row r="302">
      <c r="E302" s="266"/>
      <c r="F302" s="278"/>
      <c r="G302" s="279"/>
      <c r="H302" s="271" t="s">
        <v>246</v>
      </c>
      <c r="I302" s="271" t="s">
        <v>239</v>
      </c>
      <c r="J302" s="271">
        <f t="shared" ref="J302:M302" si="61">J300/SHARDING(J301)</f>
        <v>1</v>
      </c>
      <c r="K302" s="271">
        <f t="shared" si="61"/>
        <v>256</v>
      </c>
      <c r="L302" s="271">
        <f t="shared" si="61"/>
        <v>128</v>
      </c>
      <c r="M302" s="271">
        <f t="shared" si="61"/>
        <v>128</v>
      </c>
      <c r="N302" s="271" t="s">
        <v>240</v>
      </c>
      <c r="O302" s="280"/>
      <c r="P302" s="273">
        <f>SIZEOF_IN_MIB(J302:M302, $O299)</f>
        <v>8</v>
      </c>
      <c r="Q302" s="280"/>
    </row>
    <row r="303">
      <c r="E303" s="266"/>
      <c r="F303" s="400" t="s">
        <v>293</v>
      </c>
      <c r="G303" s="385" t="s">
        <v>45</v>
      </c>
      <c r="H303" s="480"/>
      <c r="I303" s="481"/>
      <c r="J303" s="261"/>
      <c r="K303" s="261"/>
      <c r="L303" s="274"/>
      <c r="M303" s="274"/>
      <c r="N303" s="274"/>
      <c r="O303" s="261"/>
      <c r="P303" s="276"/>
      <c r="Q303" s="222"/>
    </row>
    <row r="304">
      <c r="E304" s="266"/>
      <c r="F304" s="277"/>
      <c r="G304" s="385"/>
      <c r="H304" s="271"/>
      <c r="I304" s="419"/>
      <c r="J304" s="270"/>
      <c r="K304" s="270"/>
      <c r="L304" s="271"/>
      <c r="M304" s="271"/>
      <c r="N304" s="271"/>
      <c r="O304" s="270"/>
      <c r="P304" s="273"/>
      <c r="Q304" s="305"/>
    </row>
    <row r="305">
      <c r="E305" s="266"/>
      <c r="F305" s="384" t="s">
        <v>285</v>
      </c>
      <c r="G305" s="385" t="s">
        <v>286</v>
      </c>
      <c r="H305" s="274" t="str">
        <f>VLOOKUP(O291&amp;","&amp;O295,$T$3:$W$12,4, FALSE)</f>
        <v>fp8</v>
      </c>
      <c r="I305" s="418"/>
      <c r="J305" s="261"/>
      <c r="K305" s="261"/>
      <c r="L305" s="274"/>
      <c r="M305" s="274"/>
      <c r="N305" s="274"/>
      <c r="O305" s="261"/>
      <c r="P305" s="276"/>
      <c r="Q305" s="222"/>
    </row>
    <row r="306">
      <c r="E306" s="266"/>
      <c r="F306" s="266"/>
      <c r="G306" s="381" t="s">
        <v>299</v>
      </c>
      <c r="H306" s="482" t="str">
        <f>CALCULATE_FLOPS(J294:M294,J298:M298,M298,K298,H305)</f>
        <v>#N/A</v>
      </c>
      <c r="I306" s="419"/>
      <c r="J306" s="270"/>
      <c r="K306" s="270"/>
      <c r="L306" s="271"/>
      <c r="M306" s="271"/>
      <c r="N306" s="271"/>
      <c r="O306" s="270"/>
      <c r="P306" s="273"/>
      <c r="Q306" s="305"/>
    </row>
    <row r="307">
      <c r="E307" s="266"/>
      <c r="F307" s="277"/>
      <c r="G307" s="388" t="s">
        <v>288</v>
      </c>
      <c r="H307" s="421" t="str">
        <f>COMPUTE_TIME_MS(H306, H305)</f>
        <v>#N/A</v>
      </c>
      <c r="I307" s="390"/>
      <c r="J307" s="391"/>
      <c r="K307" s="391"/>
      <c r="L307" s="392"/>
      <c r="M307" s="392"/>
      <c r="N307" s="392"/>
      <c r="O307" s="391"/>
      <c r="P307" s="393"/>
      <c r="Q307" s="222"/>
    </row>
    <row r="308">
      <c r="E308" s="266"/>
      <c r="F308" s="384" t="s">
        <v>289</v>
      </c>
      <c r="G308" s="381" t="s">
        <v>290</v>
      </c>
      <c r="H308" s="440">
        <f>IF(Q291,0,P294)+IF(Q295,0,P298)+IF(Q299,0,P302)</f>
        <v>32</v>
      </c>
      <c r="I308" s="270"/>
      <c r="J308" s="270"/>
      <c r="K308" s="270"/>
      <c r="L308" s="271"/>
      <c r="M308" s="271"/>
      <c r="N308" s="271"/>
      <c r="O308" s="270"/>
      <c r="P308" s="273"/>
      <c r="Q308" s="305"/>
    </row>
    <row r="309">
      <c r="E309" s="277"/>
      <c r="F309" s="277"/>
      <c r="G309" s="395" t="s">
        <v>291</v>
      </c>
      <c r="H309" s="430">
        <f>HBM_TIME_MS(H308)</f>
        <v>0.01068010936</v>
      </c>
      <c r="I309" s="391"/>
      <c r="J309" s="391"/>
      <c r="K309" s="391"/>
      <c r="L309" s="392"/>
      <c r="M309" s="392"/>
      <c r="N309" s="392"/>
      <c r="O309" s="391"/>
      <c r="P309" s="393"/>
      <c r="Q309" s="222"/>
    </row>
    <row r="310">
      <c r="E310" s="258" t="s">
        <v>310</v>
      </c>
      <c r="F310" s="483" t="s">
        <v>311</v>
      </c>
      <c r="G310" s="350"/>
      <c r="H310" s="484" t="s">
        <v>312</v>
      </c>
      <c r="I310" s="374"/>
      <c r="J310" s="485"/>
      <c r="K310" s="485"/>
      <c r="L310" s="485"/>
      <c r="M310" s="372"/>
      <c r="N310" s="374"/>
      <c r="O310" s="485"/>
      <c r="P310" s="377"/>
      <c r="Q310" s="485"/>
    </row>
    <row r="311">
      <c r="E311" s="266"/>
      <c r="F311" s="259" t="s">
        <v>259</v>
      </c>
      <c r="G311" s="260"/>
      <c r="H311" s="261" t="s">
        <v>238</v>
      </c>
      <c r="I311" s="261" t="s">
        <v>239</v>
      </c>
      <c r="J311" s="262" t="s">
        <v>40</v>
      </c>
      <c r="K311" s="262" t="s">
        <v>38</v>
      </c>
      <c r="L311" s="262" t="s">
        <v>154</v>
      </c>
      <c r="M311" s="425" t="s">
        <v>145</v>
      </c>
      <c r="N311" s="261" t="s">
        <v>240</v>
      </c>
      <c r="O311" s="263" t="str">
        <f>EXTRACT_ACTIVATION_DTYPE(PARAMS("attn_proj_dtype"))</f>
        <v>fp8</v>
      </c>
      <c r="P311" s="276"/>
      <c r="Q311" s="263"/>
    </row>
    <row r="312">
      <c r="E312" s="266"/>
      <c r="F312" s="267"/>
      <c r="G312" s="268"/>
      <c r="H312" s="269" t="s">
        <v>242</v>
      </c>
      <c r="I312" s="270" t="s">
        <v>239</v>
      </c>
      <c r="J312" s="271">
        <f t="shared" ref="J312:M312" si="62">PARAMS(J311)</f>
        <v>16</v>
      </c>
      <c r="K312" s="270">
        <f t="shared" si="62"/>
        <v>256</v>
      </c>
      <c r="L312" s="270">
        <f t="shared" si="62"/>
        <v>128</v>
      </c>
      <c r="M312" s="270">
        <f t="shared" si="62"/>
        <v>512</v>
      </c>
      <c r="N312" s="270" t="s">
        <v>240</v>
      </c>
      <c r="O312" s="272"/>
      <c r="P312" s="273">
        <f>SIZEOF_IN_MIB(J312:M312, $O311)</f>
        <v>256</v>
      </c>
      <c r="Q312" s="272"/>
    </row>
    <row r="313">
      <c r="E313" s="266"/>
      <c r="F313" s="267"/>
      <c r="G313" s="268"/>
      <c r="H313" s="274" t="s">
        <v>244</v>
      </c>
      <c r="I313" s="274" t="s">
        <v>239</v>
      </c>
      <c r="J313" s="262" t="s">
        <v>143</v>
      </c>
      <c r="K313" s="262"/>
      <c r="L313" s="262"/>
      <c r="M313" s="274"/>
      <c r="N313" s="274" t="s">
        <v>240</v>
      </c>
      <c r="O313" s="275"/>
      <c r="P313" s="276"/>
      <c r="Q313" s="275"/>
    </row>
    <row r="314">
      <c r="E314" s="266"/>
      <c r="F314" s="267"/>
      <c r="G314" s="268"/>
      <c r="H314" s="269" t="s">
        <v>246</v>
      </c>
      <c r="I314" s="271" t="s">
        <v>239</v>
      </c>
      <c r="J314" s="271">
        <f t="shared" ref="J314:M314" si="63">J312/SHARDING(J313)</f>
        <v>1</v>
      </c>
      <c r="K314" s="271">
        <f t="shared" si="63"/>
        <v>256</v>
      </c>
      <c r="L314" s="271">
        <f t="shared" si="63"/>
        <v>128</v>
      </c>
      <c r="M314" s="271">
        <f t="shared" si="63"/>
        <v>512</v>
      </c>
      <c r="N314" s="271" t="s">
        <v>240</v>
      </c>
      <c r="O314" s="280"/>
      <c r="P314" s="273">
        <f>SIZEOF_IN_MIB(J314:M314, $O311)</f>
        <v>16</v>
      </c>
      <c r="Q314" s="280"/>
    </row>
    <row r="315">
      <c r="E315" s="266"/>
      <c r="F315" s="278"/>
      <c r="G315" s="279"/>
      <c r="H315" s="262" t="s">
        <v>262</v>
      </c>
      <c r="I315" s="274"/>
      <c r="J315" s="262" t="s">
        <v>32</v>
      </c>
      <c r="K315" s="262"/>
      <c r="L315" s="262"/>
      <c r="M315" s="425"/>
      <c r="N315" s="274"/>
      <c r="O315" s="262"/>
      <c r="P315" s="276"/>
      <c r="Q315" s="262"/>
    </row>
    <row r="316">
      <c r="E316" s="266"/>
      <c r="F316" s="352" t="s">
        <v>277</v>
      </c>
      <c r="G316" s="486" t="s">
        <v>33</v>
      </c>
      <c r="H316" s="314"/>
      <c r="I316" s="487"/>
      <c r="J316" s="270"/>
      <c r="K316" s="269"/>
      <c r="L316" s="269"/>
      <c r="M316" s="488"/>
      <c r="N316" s="271"/>
      <c r="O316" s="399"/>
      <c r="P316" s="273"/>
      <c r="Q316" s="399"/>
    </row>
    <row r="317">
      <c r="E317" s="266"/>
      <c r="F317" s="358" t="s">
        <v>278</v>
      </c>
      <c r="G317" s="489" t="s">
        <v>264</v>
      </c>
      <c r="H317" s="490">
        <f>HW_SPEC("# of TensorCore per Chip")</f>
        <v>2</v>
      </c>
      <c r="I317" s="429"/>
      <c r="J317" s="261"/>
      <c r="K317" s="274"/>
      <c r="L317" s="274"/>
      <c r="M317" s="274"/>
      <c r="N317" s="274"/>
      <c r="O317" s="275"/>
      <c r="P317" s="276"/>
      <c r="Q317" s="275"/>
    </row>
    <row r="318">
      <c r="E318" s="266"/>
      <c r="F318" s="266"/>
      <c r="G318" s="491" t="s">
        <v>265</v>
      </c>
      <c r="H318" s="321">
        <f>P314*(H317-1)</f>
        <v>16</v>
      </c>
      <c r="I318" s="428"/>
      <c r="J318" s="270"/>
      <c r="K318" s="270"/>
      <c r="L318" s="271"/>
      <c r="M318" s="271"/>
      <c r="N318" s="271"/>
      <c r="O318" s="272"/>
      <c r="P318" s="273"/>
      <c r="Q318" s="272"/>
    </row>
    <row r="319">
      <c r="E319" s="266"/>
      <c r="F319" s="266"/>
      <c r="G319" s="489" t="s">
        <v>266</v>
      </c>
      <c r="H319" s="316">
        <f>H318*H317</f>
        <v>32</v>
      </c>
      <c r="I319" s="429"/>
      <c r="J319" s="261"/>
      <c r="K319" s="274"/>
      <c r="L319" s="274"/>
      <c r="M319" s="274"/>
      <c r="N319" s="274"/>
      <c r="O319" s="241"/>
      <c r="P319" s="276"/>
      <c r="Q319" s="241"/>
    </row>
    <row r="320">
      <c r="E320" s="266"/>
      <c r="F320" s="277"/>
      <c r="G320" s="491" t="s">
        <v>269</v>
      </c>
      <c r="H320" s="492">
        <f>ALL_GATHER_CORE2CORE_TIME_MS(H319)</f>
        <v>0.02604166667</v>
      </c>
      <c r="I320" s="428"/>
      <c r="J320" s="269"/>
      <c r="K320" s="269"/>
      <c r="L320" s="269"/>
      <c r="M320" s="269"/>
      <c r="N320" s="271"/>
      <c r="O320" s="399"/>
      <c r="P320" s="273"/>
      <c r="Q320" s="399"/>
    </row>
    <row r="321">
      <c r="E321" s="266"/>
      <c r="F321" s="413" t="s">
        <v>298</v>
      </c>
      <c r="G321" s="493">
        <f>H320</f>
        <v>0.02604166667</v>
      </c>
      <c r="H321" s="494"/>
      <c r="I321" s="331"/>
      <c r="J321" s="274"/>
      <c r="K321" s="274"/>
      <c r="L321" s="274"/>
      <c r="M321" s="274"/>
      <c r="N321" s="274"/>
      <c r="O321" s="495"/>
      <c r="P321" s="276"/>
      <c r="Q321" s="241"/>
    </row>
    <row r="322">
      <c r="E322" s="266"/>
      <c r="F322" s="496"/>
      <c r="G322" s="497"/>
      <c r="H322" s="498"/>
      <c r="I322" s="391"/>
      <c r="J322" s="391"/>
      <c r="K322" s="391"/>
      <c r="L322" s="392"/>
      <c r="M322" s="392"/>
      <c r="N322" s="392"/>
      <c r="O322" s="499"/>
      <c r="P322" s="393"/>
      <c r="Q322" s="305"/>
    </row>
    <row r="323">
      <c r="E323" s="266"/>
      <c r="F323" s="500" t="s">
        <v>280</v>
      </c>
      <c r="G323" s="501" t="s">
        <v>281</v>
      </c>
      <c r="H323" s="502"/>
      <c r="I323" s="374"/>
      <c r="J323" s="374"/>
      <c r="K323" s="374"/>
      <c r="L323" s="375"/>
      <c r="M323" s="375"/>
      <c r="N323" s="375"/>
      <c r="O323" s="503"/>
      <c r="P323" s="377"/>
      <c r="Q323" s="504"/>
    </row>
    <row r="324">
      <c r="E324" s="277"/>
      <c r="F324" s="500" t="s">
        <v>298</v>
      </c>
      <c r="G324" s="505">
        <f>IF(G323=F310,G321,0)</f>
        <v>0</v>
      </c>
      <c r="H324" s="502"/>
      <c r="I324" s="374"/>
      <c r="J324" s="374"/>
      <c r="K324" s="374"/>
      <c r="L324" s="375"/>
      <c r="M324" s="375"/>
      <c r="N324" s="375"/>
      <c r="O324" s="374"/>
      <c r="P324" s="377"/>
      <c r="Q324" s="504"/>
    </row>
    <row r="325">
      <c r="E325" s="258" t="s">
        <v>313</v>
      </c>
      <c r="F325" s="282" t="s">
        <v>249</v>
      </c>
      <c r="G325" s="260"/>
      <c r="H325" s="261" t="s">
        <v>238</v>
      </c>
      <c r="I325" s="261" t="s">
        <v>239</v>
      </c>
      <c r="J325" s="262" t="s">
        <v>40</v>
      </c>
      <c r="K325" s="262" t="s">
        <v>38</v>
      </c>
      <c r="L325" s="425" t="s">
        <v>154</v>
      </c>
      <c r="M325" s="425" t="s">
        <v>148</v>
      </c>
      <c r="N325" s="261" t="s">
        <v>240</v>
      </c>
      <c r="O325" s="263" t="str">
        <f>EXTRACT_ACTIVATION_DTYPE(PARAMS("attn_proj_dtype"))</f>
        <v>fp8</v>
      </c>
      <c r="P325" s="276"/>
      <c r="Q325" s="263" t="b">
        <v>0</v>
      </c>
    </row>
    <row r="326">
      <c r="E326" s="266"/>
      <c r="F326" s="267"/>
      <c r="G326" s="268"/>
      <c r="H326" s="269" t="s">
        <v>242</v>
      </c>
      <c r="I326" s="270" t="s">
        <v>239</v>
      </c>
      <c r="J326" s="271">
        <f t="shared" ref="J326:M326" si="64">PARAMS(J325)</f>
        <v>16</v>
      </c>
      <c r="K326" s="270">
        <f t="shared" si="64"/>
        <v>256</v>
      </c>
      <c r="L326" s="270">
        <f t="shared" si="64"/>
        <v>128</v>
      </c>
      <c r="M326" s="270">
        <f t="shared" si="64"/>
        <v>128</v>
      </c>
      <c r="N326" s="270" t="s">
        <v>240</v>
      </c>
      <c r="O326" s="272"/>
      <c r="P326" s="273">
        <f>SIZEOF_IN_MIB(J326:M326, $O325)</f>
        <v>64</v>
      </c>
      <c r="Q326" s="272"/>
    </row>
    <row r="327">
      <c r="E327" s="266"/>
      <c r="F327" s="267"/>
      <c r="G327" s="268"/>
      <c r="H327" s="274" t="s">
        <v>244</v>
      </c>
      <c r="I327" s="274" t="s">
        <v>239</v>
      </c>
      <c r="J327" s="262" t="s">
        <v>143</v>
      </c>
      <c r="K327" s="262"/>
      <c r="L327" s="262"/>
      <c r="M327" s="274"/>
      <c r="N327" s="274" t="s">
        <v>240</v>
      </c>
      <c r="O327" s="275"/>
      <c r="P327" s="276"/>
      <c r="Q327" s="275"/>
    </row>
    <row r="328">
      <c r="E328" s="266"/>
      <c r="F328" s="278"/>
      <c r="G328" s="279"/>
      <c r="H328" s="269" t="s">
        <v>246</v>
      </c>
      <c r="I328" s="271" t="s">
        <v>239</v>
      </c>
      <c r="J328" s="271">
        <f t="shared" ref="J328:M328" si="65">J326/SHARDING(J327)</f>
        <v>1</v>
      </c>
      <c r="K328" s="271">
        <f t="shared" si="65"/>
        <v>256</v>
      </c>
      <c r="L328" s="271">
        <f t="shared" si="65"/>
        <v>128</v>
      </c>
      <c r="M328" s="271">
        <f t="shared" si="65"/>
        <v>128</v>
      </c>
      <c r="N328" s="271" t="s">
        <v>240</v>
      </c>
      <c r="O328" s="280"/>
      <c r="P328" s="273">
        <f>SIZEOF_IN_MIB(J328:M328, $O325)</f>
        <v>4</v>
      </c>
      <c r="Q328" s="280"/>
    </row>
    <row r="329">
      <c r="E329" s="266"/>
      <c r="F329" s="259" t="s">
        <v>253</v>
      </c>
      <c r="G329" s="260"/>
      <c r="H329" s="274" t="s">
        <v>238</v>
      </c>
      <c r="I329" s="274" t="s">
        <v>239</v>
      </c>
      <c r="J329" s="261"/>
      <c r="K329" s="425" t="s">
        <v>154</v>
      </c>
      <c r="L329" s="425" t="s">
        <v>148</v>
      </c>
      <c r="M329" s="262" t="s">
        <v>125</v>
      </c>
      <c r="N329" s="274" t="s">
        <v>240</v>
      </c>
      <c r="O329" s="263" t="str">
        <f>EXTRACT_WEIGHT_DTYPE(PARAMS("attn_proj_dtype"))</f>
        <v>fp8</v>
      </c>
      <c r="P329" s="276"/>
      <c r="Q329" s="263" t="b">
        <v>0</v>
      </c>
    </row>
    <row r="330">
      <c r="E330" s="266"/>
      <c r="F330" s="267"/>
      <c r="G330" s="268"/>
      <c r="H330" s="269" t="s">
        <v>242</v>
      </c>
      <c r="I330" s="271" t="s">
        <v>239</v>
      </c>
      <c r="J330" s="270"/>
      <c r="K330" s="271">
        <f t="shared" ref="K330:M330" si="66">PARAMS(K329)</f>
        <v>128</v>
      </c>
      <c r="L330" s="271">
        <f t="shared" si="66"/>
        <v>128</v>
      </c>
      <c r="M330" s="271">
        <f t="shared" si="66"/>
        <v>7168</v>
      </c>
      <c r="N330" s="271" t="s">
        <v>240</v>
      </c>
      <c r="O330" s="272"/>
      <c r="P330" s="273">
        <f>SIZEOF_IN_MIB(J330:M330, $O329)</f>
        <v>112</v>
      </c>
      <c r="Q330" s="272"/>
    </row>
    <row r="331">
      <c r="E331" s="266"/>
      <c r="F331" s="267"/>
      <c r="G331" s="268"/>
      <c r="H331" s="274" t="s">
        <v>244</v>
      </c>
      <c r="I331" s="274" t="s">
        <v>239</v>
      </c>
      <c r="J331" s="261"/>
      <c r="K331" s="261"/>
      <c r="L331" s="274"/>
      <c r="M331" s="274"/>
      <c r="N331" s="274" t="s">
        <v>240</v>
      </c>
      <c r="O331" s="275"/>
      <c r="P331" s="276"/>
      <c r="Q331" s="275"/>
    </row>
    <row r="332">
      <c r="E332" s="266"/>
      <c r="F332" s="278"/>
      <c r="G332" s="279"/>
      <c r="H332" s="271" t="s">
        <v>246</v>
      </c>
      <c r="I332" s="271" t="s">
        <v>239</v>
      </c>
      <c r="J332" s="270"/>
      <c r="K332" s="271">
        <f t="shared" ref="K332:M332" si="67">K330/SHARDING(K331)</f>
        <v>128</v>
      </c>
      <c r="L332" s="271">
        <f t="shared" si="67"/>
        <v>128</v>
      </c>
      <c r="M332" s="271">
        <f t="shared" si="67"/>
        <v>7168</v>
      </c>
      <c r="N332" s="271" t="s">
        <v>240</v>
      </c>
      <c r="O332" s="280"/>
      <c r="P332" s="273">
        <f>SIZEOF_IN_MIB(J332:M332, $O329)</f>
        <v>112</v>
      </c>
      <c r="Q332" s="280"/>
    </row>
    <row r="333">
      <c r="E333" s="266"/>
      <c r="F333" s="259" t="s">
        <v>257</v>
      </c>
      <c r="G333" s="260"/>
      <c r="H333" s="274" t="s">
        <v>238</v>
      </c>
      <c r="I333" s="274" t="s">
        <v>239</v>
      </c>
      <c r="J333" s="261"/>
      <c r="K333" s="262" t="s">
        <v>40</v>
      </c>
      <c r="L333" s="262" t="s">
        <v>38</v>
      </c>
      <c r="M333" s="262" t="s">
        <v>125</v>
      </c>
      <c r="N333" s="274" t="s">
        <v>240</v>
      </c>
      <c r="O333" s="263" t="s">
        <v>82</v>
      </c>
      <c r="P333" s="276"/>
      <c r="Q333" s="263" t="b">
        <v>0</v>
      </c>
    </row>
    <row r="334">
      <c r="E334" s="266"/>
      <c r="F334" s="267"/>
      <c r="G334" s="268"/>
      <c r="H334" s="269" t="s">
        <v>242</v>
      </c>
      <c r="I334" s="271" t="s">
        <v>239</v>
      </c>
      <c r="J334" s="270"/>
      <c r="K334" s="271">
        <f t="shared" ref="K334:M334" si="68">PARAMS(K333)</f>
        <v>16</v>
      </c>
      <c r="L334" s="271">
        <f t="shared" si="68"/>
        <v>256</v>
      </c>
      <c r="M334" s="271">
        <f t="shared" si="68"/>
        <v>7168</v>
      </c>
      <c r="N334" s="271" t="s">
        <v>240</v>
      </c>
      <c r="O334" s="272"/>
      <c r="P334" s="273">
        <f>SIZEOF_IN_MIB(K334:M334, $O333)</f>
        <v>56</v>
      </c>
      <c r="Q334" s="272"/>
    </row>
    <row r="335">
      <c r="E335" s="266"/>
      <c r="F335" s="267"/>
      <c r="G335" s="268"/>
      <c r="H335" s="274" t="s">
        <v>244</v>
      </c>
      <c r="I335" s="274" t="s">
        <v>239</v>
      </c>
      <c r="J335" s="261"/>
      <c r="K335" s="262" t="s">
        <v>143</v>
      </c>
      <c r="L335" s="262"/>
      <c r="M335" s="274"/>
      <c r="N335" s="274" t="s">
        <v>240</v>
      </c>
      <c r="O335" s="275"/>
      <c r="P335" s="276"/>
      <c r="Q335" s="275"/>
    </row>
    <row r="336">
      <c r="E336" s="266"/>
      <c r="F336" s="278"/>
      <c r="G336" s="279"/>
      <c r="H336" s="271" t="s">
        <v>246</v>
      </c>
      <c r="I336" s="271" t="s">
        <v>239</v>
      </c>
      <c r="J336" s="271"/>
      <c r="K336" s="271">
        <f t="shared" ref="K336:M336" si="69">K334/SHARDING(K335)</f>
        <v>1</v>
      </c>
      <c r="L336" s="271">
        <f t="shared" si="69"/>
        <v>256</v>
      </c>
      <c r="M336" s="271">
        <f t="shared" si="69"/>
        <v>7168</v>
      </c>
      <c r="N336" s="271" t="s">
        <v>240</v>
      </c>
      <c r="O336" s="280"/>
      <c r="P336" s="273">
        <f>SIZEOF_IN_MIB(K336:M336, $O333)</f>
        <v>3.5</v>
      </c>
      <c r="Q336" s="280"/>
    </row>
    <row r="337">
      <c r="E337" s="266"/>
      <c r="F337" s="400" t="s">
        <v>293</v>
      </c>
      <c r="G337" s="349" t="s">
        <v>314</v>
      </c>
      <c r="H337" s="350"/>
      <c r="I337" s="308"/>
      <c r="J337" s="506" t="s">
        <v>315</v>
      </c>
      <c r="K337" s="308"/>
      <c r="L337" s="309"/>
      <c r="M337" s="309"/>
      <c r="N337" s="309"/>
      <c r="O337" s="308"/>
      <c r="P337" s="310"/>
      <c r="Q337" s="308"/>
    </row>
    <row r="338">
      <c r="E338" s="266"/>
      <c r="F338" s="266"/>
      <c r="G338" s="352" t="s">
        <v>277</v>
      </c>
      <c r="H338" s="507" t="s">
        <v>33</v>
      </c>
      <c r="I338" s="408"/>
      <c r="J338" s="487"/>
      <c r="K338" s="313"/>
      <c r="L338" s="314"/>
      <c r="M338" s="314"/>
      <c r="N338" s="314"/>
      <c r="O338" s="313"/>
      <c r="P338" s="315"/>
      <c r="Q338" s="313"/>
    </row>
    <row r="339">
      <c r="E339" s="266"/>
      <c r="F339" s="266"/>
      <c r="G339" s="358" t="s">
        <v>278</v>
      </c>
      <c r="H339" s="508" t="s">
        <v>316</v>
      </c>
      <c r="I339" s="405"/>
      <c r="J339" s="490">
        <f>SHARDING(H338)</f>
        <v>16</v>
      </c>
      <c r="K339" s="317"/>
      <c r="L339" s="318"/>
      <c r="M339" s="318"/>
      <c r="N339" s="318"/>
      <c r="O339" s="317"/>
      <c r="P339" s="319"/>
      <c r="Q339" s="317"/>
    </row>
    <row r="340">
      <c r="E340" s="266"/>
      <c r="F340" s="266"/>
      <c r="G340" s="266"/>
      <c r="H340" s="407" t="s">
        <v>265</v>
      </c>
      <c r="I340" s="408"/>
      <c r="J340" s="321">
        <f>P328 * (J339-1)</f>
        <v>60</v>
      </c>
      <c r="K340" s="313"/>
      <c r="L340" s="314"/>
      <c r="M340" s="314"/>
      <c r="N340" s="314"/>
      <c r="O340" s="313"/>
      <c r="P340" s="315"/>
      <c r="Q340" s="313"/>
    </row>
    <row r="341">
      <c r="E341" s="266"/>
      <c r="F341" s="266"/>
      <c r="G341" s="266"/>
      <c r="H341" s="411" t="s">
        <v>266</v>
      </c>
      <c r="I341" s="405"/>
      <c r="J341" s="316">
        <f>J340*J339</f>
        <v>960</v>
      </c>
      <c r="K341" s="317"/>
      <c r="L341" s="318"/>
      <c r="M341" s="318"/>
      <c r="N341" s="318"/>
      <c r="O341" s="317"/>
      <c r="P341" s="319"/>
      <c r="Q341" s="317"/>
    </row>
    <row r="342">
      <c r="E342" s="266"/>
      <c r="F342" s="266"/>
      <c r="G342" s="277"/>
      <c r="H342" s="407" t="s">
        <v>269</v>
      </c>
      <c r="I342" s="408"/>
      <c r="J342" s="492">
        <f>ALL_GATHER_CORE2CORE_TIME_MS(J341)</f>
        <v>0.78125</v>
      </c>
      <c r="K342" s="313"/>
      <c r="L342" s="314"/>
      <c r="M342" s="314"/>
      <c r="N342" s="314"/>
      <c r="O342" s="313"/>
      <c r="P342" s="315"/>
      <c r="Q342" s="313"/>
    </row>
    <row r="343">
      <c r="E343" s="266"/>
      <c r="F343" s="266"/>
      <c r="G343" s="413" t="s">
        <v>298</v>
      </c>
      <c r="H343" s="509">
        <f>J342</f>
        <v>0.78125</v>
      </c>
      <c r="I343" s="494"/>
      <c r="J343" s="330"/>
      <c r="K343" s="330"/>
      <c r="L343" s="331"/>
      <c r="M343" s="331"/>
      <c r="N343" s="331"/>
      <c r="O343" s="330"/>
      <c r="P343" s="406"/>
      <c r="Q343" s="317"/>
    </row>
    <row r="344">
      <c r="E344" s="266"/>
      <c r="F344" s="266"/>
      <c r="G344" s="385"/>
      <c r="H344" s="271"/>
      <c r="I344" s="419"/>
      <c r="J344" s="270"/>
      <c r="K344" s="270"/>
      <c r="L344" s="271"/>
      <c r="M344" s="271"/>
      <c r="N344" s="271"/>
      <c r="O344" s="270"/>
      <c r="P344" s="510"/>
      <c r="Q344" s="305"/>
    </row>
    <row r="345">
      <c r="E345" s="266"/>
      <c r="F345" s="266"/>
      <c r="G345" s="511" t="s">
        <v>280</v>
      </c>
      <c r="H345" s="512" t="s">
        <v>281</v>
      </c>
      <c r="I345" s="513"/>
      <c r="J345" s="374"/>
      <c r="K345" s="374"/>
      <c r="L345" s="375"/>
      <c r="M345" s="375"/>
      <c r="N345" s="375"/>
      <c r="O345" s="374"/>
      <c r="P345" s="514"/>
      <c r="Q345" s="504"/>
    </row>
    <row r="346">
      <c r="E346" s="266"/>
      <c r="F346" s="277"/>
      <c r="G346" s="511" t="s">
        <v>298</v>
      </c>
      <c r="H346" s="515">
        <f>IF(G337=H345,H343,0)</f>
        <v>0</v>
      </c>
      <c r="I346" s="513"/>
      <c r="J346" s="374"/>
      <c r="K346" s="374"/>
      <c r="L346" s="375"/>
      <c r="M346" s="375"/>
      <c r="N346" s="375"/>
      <c r="O346" s="374"/>
      <c r="P346" s="514"/>
      <c r="Q346" s="504"/>
    </row>
    <row r="347">
      <c r="E347" s="266"/>
      <c r="F347" s="384" t="s">
        <v>285</v>
      </c>
      <c r="G347" s="385" t="s">
        <v>286</v>
      </c>
      <c r="H347" s="274" t="str">
        <f>VLOOKUP(O325&amp;","&amp;O329,$T$3:$W$12,4, FALSE)</f>
        <v>fp8</v>
      </c>
      <c r="I347" s="418"/>
      <c r="J347" s="261"/>
      <c r="K347" s="261"/>
      <c r="L347" s="274"/>
      <c r="M347" s="274"/>
      <c r="N347" s="274"/>
      <c r="O347" s="261"/>
      <c r="P347" s="264"/>
      <c r="Q347" s="222"/>
    </row>
    <row r="348">
      <c r="E348" s="266"/>
      <c r="F348" s="266"/>
      <c r="G348" s="381" t="s">
        <v>299</v>
      </c>
      <c r="H348" s="482" t="str">
        <f>CALCULATE_FLOPS(J328:M328,J332:M332,K332:L332,1,H347)</f>
        <v>#N/A</v>
      </c>
      <c r="I348" s="516" t="s">
        <v>317</v>
      </c>
      <c r="J348" s="270"/>
      <c r="K348" s="270"/>
      <c r="L348" s="271"/>
      <c r="M348" s="271"/>
      <c r="N348" s="271"/>
      <c r="O348" s="270"/>
      <c r="P348" s="510"/>
      <c r="Q348" s="305"/>
    </row>
    <row r="349">
      <c r="E349" s="266"/>
      <c r="F349" s="277"/>
      <c r="G349" s="388" t="s">
        <v>288</v>
      </c>
      <c r="H349" s="517" t="str">
        <f>COMPUTE_TIME_MS(H348, H347)</f>
        <v>#N/A</v>
      </c>
      <c r="I349" s="390"/>
      <c r="J349" s="391"/>
      <c r="K349" s="391"/>
      <c r="L349" s="392"/>
      <c r="M349" s="392"/>
      <c r="N349" s="392"/>
      <c r="O349" s="391"/>
      <c r="P349" s="518"/>
      <c r="Q349" s="222"/>
    </row>
    <row r="350">
      <c r="E350" s="266"/>
      <c r="F350" s="384" t="s">
        <v>289</v>
      </c>
      <c r="G350" s="381" t="s">
        <v>290</v>
      </c>
      <c r="H350" s="440">
        <f>IF(Q325,0,P328)+IF(Q329,0,P332)+IF(Q333,0,P336)</f>
        <v>119.5</v>
      </c>
      <c r="I350" s="270"/>
      <c r="J350" s="270"/>
      <c r="K350" s="270"/>
      <c r="L350" s="271"/>
      <c r="M350" s="271"/>
      <c r="N350" s="271"/>
      <c r="O350" s="270"/>
      <c r="P350" s="510"/>
      <c r="Q350" s="305"/>
    </row>
    <row r="351">
      <c r="E351" s="277"/>
      <c r="F351" s="277"/>
      <c r="G351" s="395" t="s">
        <v>291</v>
      </c>
      <c r="H351" s="479">
        <f>HBM_TIME_MS(H350)</f>
        <v>0.03988353341</v>
      </c>
      <c r="I351" s="391"/>
      <c r="J351" s="391"/>
      <c r="K351" s="391"/>
      <c r="L351" s="392"/>
      <c r="M351" s="392"/>
      <c r="N351" s="392"/>
      <c r="O351" s="391"/>
      <c r="P351" s="518"/>
      <c r="Q351" s="172"/>
    </row>
    <row r="355">
      <c r="E355" s="204" t="s">
        <v>318</v>
      </c>
    </row>
    <row r="356">
      <c r="E356" s="249" t="s">
        <v>229</v>
      </c>
      <c r="F356" s="519" t="s">
        <v>230</v>
      </c>
      <c r="G356" s="251"/>
      <c r="H356" s="520"/>
      <c r="I356" s="250" t="s">
        <v>231</v>
      </c>
      <c r="J356" s="521"/>
      <c r="K356" s="521"/>
      <c r="L356" s="521"/>
      <c r="M356" s="521"/>
      <c r="N356" s="520"/>
      <c r="O356" s="253" t="s">
        <v>232</v>
      </c>
      <c r="P356" s="253" t="s">
        <v>319</v>
      </c>
      <c r="Q356" s="255" t="s">
        <v>234</v>
      </c>
    </row>
    <row r="357">
      <c r="E357" s="258" t="s">
        <v>320</v>
      </c>
      <c r="F357" s="522" t="s">
        <v>293</v>
      </c>
      <c r="G357" s="523" t="s">
        <v>54</v>
      </c>
      <c r="H357" s="524" t="s">
        <v>321</v>
      </c>
      <c r="I357" s="374"/>
      <c r="J357" s="374"/>
      <c r="K357" s="485"/>
      <c r="L357" s="485"/>
      <c r="M357" s="525"/>
      <c r="N357" s="374"/>
      <c r="O357" s="485"/>
      <c r="P357" s="374"/>
      <c r="Q357" s="485"/>
    </row>
    <row r="358">
      <c r="E358" s="266"/>
      <c r="F358" s="266"/>
      <c r="G358" s="297" t="s">
        <v>259</v>
      </c>
      <c r="H358" s="463" t="s">
        <v>238</v>
      </c>
      <c r="I358" s="261" t="s">
        <v>239</v>
      </c>
      <c r="J358" s="261"/>
      <c r="K358" s="262" t="s">
        <v>40</v>
      </c>
      <c r="L358" s="262" t="s">
        <v>159</v>
      </c>
      <c r="M358" s="283" t="s">
        <v>125</v>
      </c>
      <c r="N358" s="261" t="s">
        <v>240</v>
      </c>
      <c r="O358" s="263" t="str">
        <f>PARAMS("expert_dispatch_dtype")</f>
        <v>fp8</v>
      </c>
      <c r="P358" s="261"/>
      <c r="Q358" s="263"/>
    </row>
    <row r="359">
      <c r="E359" s="266"/>
      <c r="F359" s="266"/>
      <c r="G359" s="266"/>
      <c r="H359" s="304" t="s">
        <v>242</v>
      </c>
      <c r="I359" s="270" t="s">
        <v>239</v>
      </c>
      <c r="J359" s="271"/>
      <c r="K359" s="270">
        <f t="shared" ref="K359:M359" si="70">PARAMS(K358)</f>
        <v>16</v>
      </c>
      <c r="L359" s="270">
        <f t="shared" si="70"/>
        <v>2048</v>
      </c>
      <c r="M359" s="270">
        <f t="shared" si="70"/>
        <v>7168</v>
      </c>
      <c r="N359" s="270" t="s">
        <v>240</v>
      </c>
      <c r="O359" s="272"/>
      <c r="P359" s="440">
        <f>SIZEOF_IN_MIB(J359:M359, O358)</f>
        <v>224</v>
      </c>
      <c r="Q359" s="272"/>
    </row>
    <row r="360">
      <c r="E360" s="266"/>
      <c r="F360" s="266"/>
      <c r="G360" s="266"/>
      <c r="H360" s="302" t="s">
        <v>260</v>
      </c>
      <c r="I360" s="274" t="s">
        <v>239</v>
      </c>
      <c r="J360" s="261"/>
      <c r="K360" s="262" t="s">
        <v>143</v>
      </c>
      <c r="L360" s="262"/>
      <c r="M360" s="262"/>
      <c r="N360" s="274" t="s">
        <v>240</v>
      </c>
      <c r="O360" s="275"/>
      <c r="P360" s="303"/>
      <c r="Q360" s="275"/>
    </row>
    <row r="361">
      <c r="E361" s="266"/>
      <c r="F361" s="266"/>
      <c r="G361" s="266"/>
      <c r="H361" s="304" t="s">
        <v>261</v>
      </c>
      <c r="I361" s="271" t="s">
        <v>239</v>
      </c>
      <c r="J361" s="270"/>
      <c r="K361" s="271">
        <f t="shared" ref="K361:M361" si="71">K359/SHARDING(K360)</f>
        <v>1</v>
      </c>
      <c r="L361" s="271">
        <f t="shared" si="71"/>
        <v>2048</v>
      </c>
      <c r="M361" s="271">
        <f t="shared" si="71"/>
        <v>7168</v>
      </c>
      <c r="N361" s="269" t="s">
        <v>240</v>
      </c>
      <c r="O361" s="272"/>
      <c r="P361" s="440"/>
      <c r="Q361" s="272"/>
    </row>
    <row r="362">
      <c r="E362" s="266"/>
      <c r="F362" s="266"/>
      <c r="G362" s="277"/>
      <c r="H362" s="302" t="s">
        <v>262</v>
      </c>
      <c r="I362" s="274" t="s">
        <v>239</v>
      </c>
      <c r="J362" s="261"/>
      <c r="K362" s="262" t="s">
        <v>143</v>
      </c>
      <c r="L362" s="262"/>
      <c r="M362" s="262"/>
      <c r="N362" s="274" t="s">
        <v>240</v>
      </c>
      <c r="O362" s="241"/>
      <c r="P362" s="303">
        <f>SIZEOF_IN_MIB(J361:M361, O358)</f>
        <v>14</v>
      </c>
      <c r="Q362" s="241"/>
    </row>
    <row r="363">
      <c r="E363" s="266"/>
      <c r="F363" s="266"/>
      <c r="G363" s="526" t="s">
        <v>564</v>
      </c>
      <c r="H363" s="645">
        <f>P359</f>
        <v>224</v>
      </c>
      <c r="I363" s="305"/>
      <c r="J363" s="305"/>
      <c r="K363" s="305"/>
      <c r="L363" s="305"/>
      <c r="M363" s="305"/>
      <c r="N363" s="305"/>
      <c r="O363" s="305"/>
      <c r="P363" s="528"/>
      <c r="Q363" s="305"/>
    </row>
    <row r="364">
      <c r="E364" s="266"/>
      <c r="F364" s="266"/>
      <c r="G364" s="531" t="s">
        <v>565</v>
      </c>
      <c r="H364" s="799" t="str">
        <f>ALL2ALL_CHIP2CHIP_TIME_MS(H363)</f>
        <v>#N/A</v>
      </c>
      <c r="I364" s="222"/>
      <c r="J364" s="222"/>
      <c r="K364" s="222"/>
      <c r="L364" s="222"/>
      <c r="M364" s="222"/>
      <c r="N364" s="222"/>
      <c r="O364" s="222"/>
      <c r="P364" s="530"/>
      <c r="Q364" s="222"/>
    </row>
    <row r="365">
      <c r="E365" s="266"/>
      <c r="F365" s="266"/>
      <c r="G365" s="533"/>
      <c r="H365" s="449"/>
      <c r="I365" s="271"/>
      <c r="J365" s="270"/>
      <c r="K365" s="269"/>
      <c r="L365" s="488"/>
      <c r="M365" s="269"/>
      <c r="N365" s="271"/>
      <c r="O365" s="269"/>
      <c r="P365" s="440"/>
      <c r="Q365" s="269"/>
    </row>
    <row r="366">
      <c r="E366" s="266"/>
      <c r="F366" s="266"/>
      <c r="G366" s="523" t="s">
        <v>325</v>
      </c>
      <c r="H366" s="535" t="s">
        <v>876</v>
      </c>
      <c r="I366" s="375"/>
      <c r="J366" s="374"/>
      <c r="K366" s="485"/>
      <c r="L366" s="372"/>
      <c r="M366" s="485"/>
      <c r="N366" s="375"/>
      <c r="O366" s="485"/>
      <c r="P366" s="536"/>
      <c r="Q366" s="485"/>
    </row>
    <row r="367">
      <c r="E367" s="266"/>
      <c r="F367" s="266"/>
      <c r="G367" s="297" t="s">
        <v>259</v>
      </c>
      <c r="H367" s="449" t="s">
        <v>238</v>
      </c>
      <c r="I367" s="271" t="s">
        <v>239</v>
      </c>
      <c r="J367" s="270"/>
      <c r="K367" s="269" t="s">
        <v>40</v>
      </c>
      <c r="L367" s="488" t="s">
        <v>38</v>
      </c>
      <c r="M367" s="269" t="s">
        <v>125</v>
      </c>
      <c r="N367" s="271" t="s">
        <v>240</v>
      </c>
      <c r="O367" s="399" t="str">
        <f>PARAMS("expert_dispatch_dtype")</f>
        <v>fp8</v>
      </c>
      <c r="P367" s="440"/>
      <c r="Q367" s="399"/>
    </row>
    <row r="368">
      <c r="E368" s="266"/>
      <c r="F368" s="266"/>
      <c r="G368" s="266"/>
      <c r="H368" s="302" t="s">
        <v>242</v>
      </c>
      <c r="I368" s="274" t="s">
        <v>239</v>
      </c>
      <c r="J368" s="261"/>
      <c r="K368" s="274">
        <f t="shared" ref="K368:M368" si="72">PARAMS(K367)</f>
        <v>16</v>
      </c>
      <c r="L368" s="274">
        <f t="shared" si="72"/>
        <v>256</v>
      </c>
      <c r="M368" s="274">
        <f t="shared" si="72"/>
        <v>7168</v>
      </c>
      <c r="N368" s="274" t="s">
        <v>240</v>
      </c>
      <c r="O368" s="275"/>
      <c r="P368" s="303">
        <f>SIZEOF_IN_MIB(J368:M368, O367)</f>
        <v>28</v>
      </c>
      <c r="Q368" s="275"/>
    </row>
    <row r="369">
      <c r="E369" s="266"/>
      <c r="F369" s="266"/>
      <c r="G369" s="266"/>
      <c r="H369" s="304" t="s">
        <v>260</v>
      </c>
      <c r="I369" s="271" t="s">
        <v>239</v>
      </c>
      <c r="J369" s="270"/>
      <c r="K369" s="269" t="s">
        <v>143</v>
      </c>
      <c r="L369" s="269"/>
      <c r="M369" s="269"/>
      <c r="N369" s="271" t="s">
        <v>240</v>
      </c>
      <c r="O369" s="272"/>
      <c r="P369" s="440"/>
      <c r="Q369" s="272"/>
    </row>
    <row r="370">
      <c r="E370" s="266"/>
      <c r="F370" s="266"/>
      <c r="G370" s="266"/>
      <c r="H370" s="534" t="s">
        <v>246</v>
      </c>
      <c r="I370" s="274" t="s">
        <v>239</v>
      </c>
      <c r="J370" s="261"/>
      <c r="K370" s="274">
        <f t="shared" ref="K370:M370" si="73">K368/SHARDING(K369)</f>
        <v>1</v>
      </c>
      <c r="L370" s="274">
        <f t="shared" si="73"/>
        <v>256</v>
      </c>
      <c r="M370" s="274">
        <f t="shared" si="73"/>
        <v>7168</v>
      </c>
      <c r="N370" s="274" t="s">
        <v>240</v>
      </c>
      <c r="O370" s="275"/>
      <c r="P370" s="303">
        <f>SIZEOF_IN_MIB(J370:M370, O367)</f>
        <v>1.75</v>
      </c>
      <c r="Q370" s="241"/>
    </row>
    <row r="371">
      <c r="E371" s="266"/>
      <c r="F371" s="266"/>
      <c r="G371" s="277"/>
      <c r="H371" s="542" t="s">
        <v>262</v>
      </c>
      <c r="I371" s="271" t="s">
        <v>239</v>
      </c>
      <c r="J371" s="305"/>
      <c r="K371" s="305"/>
      <c r="L371" s="305"/>
      <c r="M371" s="269"/>
      <c r="N371" s="271" t="s">
        <v>240</v>
      </c>
      <c r="O371" s="280"/>
      <c r="P371" s="528"/>
      <c r="Q371" s="305"/>
    </row>
    <row r="372">
      <c r="E372" s="266"/>
      <c r="F372" s="266"/>
      <c r="G372" s="311" t="s">
        <v>264</v>
      </c>
      <c r="H372" s="800">
        <f>SHARDING(K369)*SHARDING(L369)</f>
        <v>16</v>
      </c>
      <c r="I372" s="222"/>
      <c r="J372" s="222"/>
      <c r="K372" s="222"/>
      <c r="L372" s="222"/>
      <c r="M372" s="222"/>
      <c r="N372" s="222"/>
      <c r="O372" s="222"/>
      <c r="P372" s="530"/>
      <c r="Q372" s="222"/>
    </row>
    <row r="373">
      <c r="E373" s="266"/>
      <c r="F373" s="266"/>
      <c r="G373" s="311" t="s">
        <v>265</v>
      </c>
      <c r="H373" s="321">
        <f>P370 * (H372-1)</f>
        <v>26.25</v>
      </c>
      <c r="I373" s="305"/>
      <c r="J373" s="305"/>
      <c r="K373" s="305"/>
      <c r="L373" s="305"/>
      <c r="M373" s="305"/>
      <c r="N373" s="305"/>
      <c r="O373" s="305"/>
      <c r="P373" s="528"/>
      <c r="Q373" s="305"/>
    </row>
    <row r="374">
      <c r="E374" s="266"/>
      <c r="F374" s="266"/>
      <c r="G374" s="320" t="s">
        <v>266</v>
      </c>
      <c r="H374" s="316">
        <f>H373*H372</f>
        <v>420</v>
      </c>
      <c r="I374" s="274"/>
      <c r="J374" s="261"/>
      <c r="K374" s="261"/>
      <c r="L374" s="262"/>
      <c r="M374" s="274"/>
      <c r="N374" s="274"/>
      <c r="O374" s="262"/>
      <c r="P374" s="303"/>
      <c r="Q374" s="262"/>
    </row>
    <row r="375">
      <c r="E375" s="266"/>
      <c r="F375" s="266"/>
      <c r="G375" s="322" t="s">
        <v>267</v>
      </c>
      <c r="H375" s="859" t="str">
        <f>IFS(H372=8,12,
H372=4,4,
H372=2,1,
H372=1,0,
TRUE,NA())</f>
        <v>#N/A</v>
      </c>
      <c r="I375" s="271"/>
      <c r="J375" s="270"/>
      <c r="K375" s="270"/>
      <c r="L375" s="269"/>
      <c r="M375" s="271"/>
      <c r="N375" s="271"/>
      <c r="O375" s="269"/>
      <c r="P375" s="440"/>
      <c r="Q375" s="269"/>
    </row>
    <row r="376">
      <c r="E376" s="266"/>
      <c r="F376" s="266"/>
      <c r="G376" s="198" t="s">
        <v>268</v>
      </c>
      <c r="H376" s="217">
        <v>1.0</v>
      </c>
      <c r="I376" s="274"/>
      <c r="J376" s="261"/>
      <c r="K376" s="261"/>
      <c r="L376" s="262"/>
      <c r="M376" s="274"/>
      <c r="N376" s="274"/>
      <c r="O376" s="262"/>
      <c r="P376" s="303"/>
      <c r="Q376" s="262"/>
    </row>
    <row r="377">
      <c r="E377" s="266"/>
      <c r="F377" s="266"/>
      <c r="G377" s="328" t="s">
        <v>269</v>
      </c>
      <c r="H377" s="540" t="str">
        <f>ALL_GATHER_CHIP2CHIP_TIME_MS2(H374 * H376, H375)</f>
        <v>#N/A</v>
      </c>
      <c r="I377" s="271"/>
      <c r="J377" s="270"/>
      <c r="K377" s="270"/>
      <c r="L377" s="269"/>
      <c r="M377" s="271"/>
      <c r="N377" s="271"/>
      <c r="O377" s="269"/>
      <c r="P377" s="440"/>
      <c r="Q377" s="269"/>
    </row>
    <row r="378">
      <c r="E378" s="266"/>
      <c r="F378" s="266"/>
      <c r="G378" s="533"/>
      <c r="H378" s="534"/>
      <c r="I378" s="274"/>
      <c r="J378" s="261"/>
      <c r="K378" s="262"/>
      <c r="L378" s="425"/>
      <c r="M378" s="262"/>
      <c r="N378" s="274"/>
      <c r="O378" s="262"/>
      <c r="P378" s="303"/>
      <c r="Q378" s="262"/>
    </row>
    <row r="379">
      <c r="E379" s="266"/>
      <c r="F379" s="266"/>
      <c r="G379" s="523" t="s">
        <v>53</v>
      </c>
      <c r="H379" s="524" t="s">
        <v>328</v>
      </c>
      <c r="I379" s="375"/>
      <c r="J379" s="374"/>
      <c r="K379" s="485"/>
      <c r="L379" s="372"/>
      <c r="M379" s="485"/>
      <c r="N379" s="375"/>
      <c r="O379" s="485"/>
      <c r="P379" s="536"/>
      <c r="Q379" s="485"/>
    </row>
    <row r="380">
      <c r="E380" s="266"/>
      <c r="F380" s="266"/>
      <c r="G380" s="541" t="s">
        <v>259</v>
      </c>
      <c r="H380" s="534" t="s">
        <v>238</v>
      </c>
      <c r="I380" s="274" t="s">
        <v>239</v>
      </c>
      <c r="J380" s="261"/>
      <c r="K380" s="262" t="s">
        <v>40</v>
      </c>
      <c r="L380" s="425" t="s">
        <v>38</v>
      </c>
      <c r="M380" s="262" t="s">
        <v>125</v>
      </c>
      <c r="N380" s="274" t="s">
        <v>240</v>
      </c>
      <c r="O380" s="263" t="str">
        <f>PARAMS("expert_dispatch_dtype")</f>
        <v>fp8</v>
      </c>
      <c r="P380" s="303"/>
      <c r="Q380" s="262"/>
    </row>
    <row r="381">
      <c r="E381" s="266"/>
      <c r="F381" s="266"/>
      <c r="G381" s="266"/>
      <c r="H381" s="304" t="s">
        <v>242</v>
      </c>
      <c r="I381" s="271" t="s">
        <v>239</v>
      </c>
      <c r="J381" s="270"/>
      <c r="K381" s="271">
        <f t="shared" ref="K381:M381" si="74">PARAMS(K380)</f>
        <v>16</v>
      </c>
      <c r="L381" s="271">
        <f t="shared" si="74"/>
        <v>256</v>
      </c>
      <c r="M381" s="271">
        <f t="shared" si="74"/>
        <v>7168</v>
      </c>
      <c r="N381" s="271" t="s">
        <v>240</v>
      </c>
      <c r="O381" s="272"/>
      <c r="P381" s="440">
        <f>SIZEOF_IN_MIB(J381:M381, O380)</f>
        <v>28</v>
      </c>
      <c r="Q381" s="269"/>
    </row>
    <row r="382">
      <c r="E382" s="266"/>
      <c r="F382" s="266"/>
      <c r="G382" s="266"/>
      <c r="H382" s="302" t="s">
        <v>260</v>
      </c>
      <c r="I382" s="274" t="s">
        <v>239</v>
      </c>
      <c r="J382" s="261"/>
      <c r="K382" s="262" t="s">
        <v>143</v>
      </c>
      <c r="L382" s="262"/>
      <c r="M382" s="262"/>
      <c r="N382" s="274" t="s">
        <v>240</v>
      </c>
      <c r="O382" s="275"/>
      <c r="P382" s="303"/>
      <c r="Q382" s="262"/>
    </row>
    <row r="383">
      <c r="E383" s="266"/>
      <c r="F383" s="266"/>
      <c r="G383" s="266"/>
      <c r="H383" s="304" t="s">
        <v>261</v>
      </c>
      <c r="I383" s="271" t="s">
        <v>239</v>
      </c>
      <c r="J383" s="270"/>
      <c r="K383" s="271">
        <f t="shared" ref="K383:M383" si="75">K381/SHARDING(K382)</f>
        <v>1</v>
      </c>
      <c r="L383" s="271">
        <f t="shared" si="75"/>
        <v>256</v>
      </c>
      <c r="M383" s="271">
        <f t="shared" si="75"/>
        <v>7168</v>
      </c>
      <c r="N383" s="271" t="s">
        <v>240</v>
      </c>
      <c r="O383" s="272"/>
      <c r="P383" s="440">
        <f>SIZEOF_IN_MIB(J383:M383, O380)</f>
        <v>1.75</v>
      </c>
      <c r="Q383" s="269"/>
    </row>
    <row r="384">
      <c r="E384" s="266"/>
      <c r="F384" s="266"/>
      <c r="G384" s="277"/>
      <c r="H384" s="537" t="s">
        <v>262</v>
      </c>
      <c r="I384" s="274" t="s">
        <v>239</v>
      </c>
      <c r="J384" s="222"/>
      <c r="K384" s="222"/>
      <c r="L384" s="222"/>
      <c r="M384" s="262"/>
      <c r="N384" s="274" t="s">
        <v>240</v>
      </c>
      <c r="O384" s="241"/>
      <c r="P384" s="222"/>
      <c r="Q384" s="262"/>
    </row>
    <row r="385">
      <c r="E385" s="266"/>
      <c r="F385" s="266"/>
      <c r="G385" s="384" t="s">
        <v>329</v>
      </c>
      <c r="H385" s="542" t="s">
        <v>264</v>
      </c>
      <c r="I385" s="305"/>
      <c r="J385" s="336">
        <f>SHARDING(K382) * SHARDING(L382) / HW_SPEC("# of TensorCore per Chip")</f>
        <v>8</v>
      </c>
      <c r="K385" s="270"/>
      <c r="L385" s="269"/>
      <c r="M385" s="271"/>
      <c r="N385" s="271"/>
      <c r="O385" s="269"/>
      <c r="P385" s="440"/>
      <c r="Q385" s="269"/>
    </row>
    <row r="386">
      <c r="E386" s="266"/>
      <c r="F386" s="266"/>
      <c r="G386" s="266"/>
      <c r="H386" s="537" t="s">
        <v>265</v>
      </c>
      <c r="I386" s="222"/>
      <c r="J386" s="316">
        <f>P383 * (J385-1)</f>
        <v>12.25</v>
      </c>
      <c r="K386" s="261"/>
      <c r="L386" s="262"/>
      <c r="M386" s="274"/>
      <c r="N386" s="274"/>
      <c r="O386" s="262"/>
      <c r="P386" s="303"/>
      <c r="Q386" s="262"/>
    </row>
    <row r="387">
      <c r="E387" s="266"/>
      <c r="F387" s="266"/>
      <c r="G387" s="266"/>
      <c r="H387" s="336" t="s">
        <v>266</v>
      </c>
      <c r="I387" s="305"/>
      <c r="J387" s="321">
        <f>J386*J385</f>
        <v>98</v>
      </c>
      <c r="K387" s="270"/>
      <c r="L387" s="269"/>
      <c r="M387" s="271"/>
      <c r="N387" s="271"/>
      <c r="O387" s="269"/>
      <c r="P387" s="440"/>
      <c r="Q387" s="269"/>
    </row>
    <row r="388">
      <c r="E388" s="266"/>
      <c r="F388" s="266"/>
      <c r="G388" s="266"/>
      <c r="H388" s="404" t="s">
        <v>267</v>
      </c>
      <c r="I388" s="222"/>
      <c r="J388" s="323">
        <f>IFS(J385=8,12,
J385=4,4,
J385=2,1,
J385=1,0,
TRUE,NA())</f>
        <v>12</v>
      </c>
      <c r="K388" s="261"/>
      <c r="L388" s="262"/>
      <c r="M388" s="274"/>
      <c r="N388" s="274"/>
      <c r="O388" s="262"/>
      <c r="P388" s="303"/>
      <c r="Q388" s="262"/>
    </row>
    <row r="389">
      <c r="E389" s="266"/>
      <c r="F389" s="266"/>
      <c r="G389" s="266"/>
      <c r="H389" s="538" t="s">
        <v>268</v>
      </c>
      <c r="I389" s="305"/>
      <c r="J389" s="543">
        <f>HW_SPEC("# of TensorCore per Chip")</f>
        <v>2</v>
      </c>
      <c r="K389" s="270"/>
      <c r="L389" s="269"/>
      <c r="M389" s="271"/>
      <c r="N389" s="271"/>
      <c r="O389" s="269"/>
      <c r="P389" s="440"/>
      <c r="Q389" s="269"/>
    </row>
    <row r="390">
      <c r="E390" s="266"/>
      <c r="F390" s="266"/>
      <c r="G390" s="277"/>
      <c r="H390" s="544" t="s">
        <v>269</v>
      </c>
      <c r="I390" s="545"/>
      <c r="J390" s="329">
        <f>ALL_GATHER_CHIP2CHIP_TIME_MS2(J387 * J389, J388)</f>
        <v>0.09969075521</v>
      </c>
      <c r="K390" s="261"/>
      <c r="L390" s="262"/>
      <c r="M390" s="274"/>
      <c r="N390" s="274"/>
      <c r="O390" s="262"/>
      <c r="P390" s="303"/>
      <c r="Q390" s="262"/>
    </row>
    <row r="391">
      <c r="E391" s="266"/>
      <c r="F391" s="266"/>
      <c r="G391" s="384" t="s">
        <v>330</v>
      </c>
      <c r="H391" s="336" t="s">
        <v>264</v>
      </c>
      <c r="I391" s="313"/>
      <c r="J391" s="409">
        <f>HW_SPEC("# of TensorCore per Chip")</f>
        <v>2</v>
      </c>
      <c r="K391" s="270"/>
      <c r="L391" s="269"/>
      <c r="M391" s="271"/>
      <c r="N391" s="271"/>
      <c r="O391" s="269"/>
      <c r="P391" s="440"/>
      <c r="Q391" s="269"/>
    </row>
    <row r="392">
      <c r="E392" s="266"/>
      <c r="F392" s="266"/>
      <c r="G392" s="266"/>
      <c r="H392" s="404" t="s">
        <v>265</v>
      </c>
      <c r="I392" s="317"/>
      <c r="J392" s="316">
        <f> P381 / J391 * (J391-1)</f>
        <v>14</v>
      </c>
      <c r="K392" s="261"/>
      <c r="L392" s="262"/>
      <c r="M392" s="274"/>
      <c r="N392" s="274"/>
      <c r="O392" s="262"/>
      <c r="P392" s="303"/>
      <c r="Q392" s="262"/>
    </row>
    <row r="393">
      <c r="E393" s="266"/>
      <c r="F393" s="266"/>
      <c r="G393" s="266"/>
      <c r="H393" s="336" t="s">
        <v>266</v>
      </c>
      <c r="I393" s="313"/>
      <c r="J393" s="321">
        <f>J392*J391</f>
        <v>28</v>
      </c>
      <c r="K393" s="270"/>
      <c r="L393" s="269"/>
      <c r="M393" s="271"/>
      <c r="N393" s="271"/>
      <c r="O393" s="269"/>
      <c r="P393" s="440"/>
      <c r="Q393" s="269"/>
    </row>
    <row r="394">
      <c r="E394" s="266"/>
      <c r="F394" s="266"/>
      <c r="G394" s="266"/>
      <c r="H394" s="546" t="s">
        <v>269</v>
      </c>
      <c r="I394" s="547"/>
      <c r="J394" s="548">
        <f>ALL_GATHER_CORE2CORE_TIME_MS(J393)</f>
        <v>0.02278645833</v>
      </c>
      <c r="K394" s="261"/>
      <c r="L394" s="262"/>
      <c r="M394" s="274"/>
      <c r="N394" s="274"/>
      <c r="O394" s="262"/>
      <c r="P394" s="303"/>
      <c r="Q394" s="262"/>
    </row>
    <row r="395">
      <c r="E395" s="266"/>
      <c r="F395" s="266"/>
      <c r="G395" s="277"/>
      <c r="H395" s="549" t="s">
        <v>331</v>
      </c>
      <c r="I395" s="550"/>
      <c r="J395" s="551">
        <f>J394/J385</f>
        <v>0.002848307292</v>
      </c>
      <c r="K395" s="270"/>
      <c r="L395" s="269"/>
      <c r="M395" s="271"/>
      <c r="N395" s="271"/>
      <c r="O395" s="269"/>
      <c r="P395" s="440"/>
      <c r="Q395" s="269"/>
    </row>
    <row r="396">
      <c r="E396" s="266"/>
      <c r="F396" s="266"/>
      <c r="G396" s="328" t="s">
        <v>274</v>
      </c>
      <c r="H396" s="552">
        <f>J390+J395</f>
        <v>0.1025390625</v>
      </c>
      <c r="I396" s="222"/>
      <c r="J396" s="553"/>
      <c r="K396" s="261"/>
      <c r="L396" s="262"/>
      <c r="M396" s="274"/>
      <c r="N396" s="274"/>
      <c r="O396" s="262"/>
      <c r="P396" s="303"/>
      <c r="Q396" s="262"/>
    </row>
    <row r="397">
      <c r="E397" s="266"/>
      <c r="F397" s="266"/>
      <c r="G397" s="533"/>
      <c r="H397" s="554"/>
      <c r="I397" s="419"/>
      <c r="J397" s="270"/>
      <c r="K397" s="270"/>
      <c r="L397" s="271"/>
      <c r="M397" s="271"/>
      <c r="N397" s="271"/>
      <c r="O397" s="270"/>
      <c r="P397" s="440"/>
      <c r="Q397" s="305"/>
    </row>
    <row r="398">
      <c r="E398" s="266"/>
      <c r="F398" s="266"/>
      <c r="G398" s="555" t="s">
        <v>332</v>
      </c>
      <c r="H398" s="556" t="s">
        <v>53</v>
      </c>
      <c r="I398" s="513"/>
      <c r="J398" s="374"/>
      <c r="K398" s="374"/>
      <c r="L398" s="375"/>
      <c r="M398" s="375"/>
      <c r="N398" s="375"/>
      <c r="O398" s="374"/>
      <c r="P398" s="536"/>
      <c r="Q398" s="504"/>
    </row>
    <row r="399">
      <c r="E399" s="266"/>
      <c r="F399" s="266"/>
      <c r="G399" s="523" t="s">
        <v>298</v>
      </c>
      <c r="H399" s="557">
        <f>IFS(H398=G357,H364,H398=G366,H377,H398=G379,H396, TRUE,0)</f>
        <v>0.1025390625</v>
      </c>
      <c r="I399" s="513"/>
      <c r="J399" s="374"/>
      <c r="K399" s="374"/>
      <c r="L399" s="375"/>
      <c r="M399" s="375"/>
      <c r="N399" s="375"/>
      <c r="O399" s="374"/>
      <c r="P399" s="536"/>
      <c r="Q399" s="504"/>
    </row>
    <row r="400">
      <c r="E400" s="266"/>
      <c r="F400" s="266"/>
      <c r="G400" s="378" t="s">
        <v>283</v>
      </c>
      <c r="H400" s="558">
        <f>IFS(PARAMS("topo")="2x2x2", (2+2+2)/2,
PARAMS("topo")="2x2", (2+2)/2,
TRUE, NA())</f>
        <v>3</v>
      </c>
      <c r="I400" s="386"/>
      <c r="J400" s="380"/>
      <c r="K400" s="380"/>
      <c r="L400" s="381"/>
      <c r="M400" s="381"/>
      <c r="N400" s="381"/>
      <c r="O400" s="380"/>
      <c r="P400" s="394"/>
      <c r="Q400" s="172"/>
    </row>
    <row r="401">
      <c r="E401" s="277"/>
      <c r="F401" s="277"/>
      <c r="G401" s="372" t="s">
        <v>284</v>
      </c>
      <c r="H401" s="373">
        <f>IF(H398="No Collectives", 0, H400 * HW_SPEC("Chip-to-Chip ICI Latency (ms)"))</f>
        <v>0.0039</v>
      </c>
      <c r="I401" s="513"/>
      <c r="J401" s="374"/>
      <c r="K401" s="374"/>
      <c r="L401" s="375"/>
      <c r="M401" s="375"/>
      <c r="N401" s="375"/>
      <c r="O401" s="374"/>
      <c r="P401" s="536"/>
      <c r="Q401" s="504"/>
    </row>
    <row r="402">
      <c r="E402" s="258" t="s">
        <v>334</v>
      </c>
      <c r="F402" s="559" t="s">
        <v>249</v>
      </c>
      <c r="G402" s="260"/>
      <c r="H402" s="298" t="s">
        <v>238</v>
      </c>
      <c r="I402" s="290" t="s">
        <v>239</v>
      </c>
      <c r="J402" s="290"/>
      <c r="K402" s="195" t="s">
        <v>40</v>
      </c>
      <c r="L402" s="195" t="s">
        <v>159</v>
      </c>
      <c r="M402" s="398" t="s">
        <v>125</v>
      </c>
      <c r="N402" s="290" t="s">
        <v>240</v>
      </c>
      <c r="O402" s="560" t="str">
        <f>EXTRACT_ACTIVATION_DTYPE(PARAMS("moe_dtype"))</f>
        <v>fp8</v>
      </c>
      <c r="P402" s="301"/>
      <c r="Q402" s="291" t="b">
        <v>0</v>
      </c>
    </row>
    <row r="403">
      <c r="E403" s="266"/>
      <c r="F403" s="267"/>
      <c r="G403" s="268"/>
      <c r="H403" s="300" t="s">
        <v>242</v>
      </c>
      <c r="I403" s="290" t="s">
        <v>239</v>
      </c>
      <c r="J403" s="289"/>
      <c r="K403" s="290">
        <f t="shared" ref="K403:M403" si="76">PARAMS(K402)</f>
        <v>16</v>
      </c>
      <c r="L403" s="290">
        <f t="shared" si="76"/>
        <v>2048</v>
      </c>
      <c r="M403" s="290">
        <f t="shared" si="76"/>
        <v>7168</v>
      </c>
      <c r="N403" s="290" t="s">
        <v>240</v>
      </c>
      <c r="O403" s="266"/>
      <c r="P403" s="301">
        <f>SIZEOF_IN_MIB(J403:M403, O402)</f>
        <v>224</v>
      </c>
      <c r="Q403" s="266"/>
    </row>
    <row r="404">
      <c r="E404" s="266"/>
      <c r="F404" s="267"/>
      <c r="G404" s="268"/>
      <c r="H404" s="561" t="s">
        <v>244</v>
      </c>
      <c r="I404" s="289" t="s">
        <v>239</v>
      </c>
      <c r="J404" s="290"/>
      <c r="K404" s="195" t="s">
        <v>143</v>
      </c>
      <c r="L404" s="195"/>
      <c r="M404" s="195"/>
      <c r="N404" s="289" t="s">
        <v>240</v>
      </c>
      <c r="O404" s="266"/>
      <c r="P404" s="301"/>
      <c r="Q404" s="266"/>
    </row>
    <row r="405">
      <c r="E405" s="266"/>
      <c r="F405" s="278"/>
      <c r="G405" s="279"/>
      <c r="H405" s="302" t="s">
        <v>246</v>
      </c>
      <c r="I405" s="274" t="s">
        <v>239</v>
      </c>
      <c r="J405" s="261"/>
      <c r="K405" s="274">
        <f t="shared" ref="K405:M405" si="77">K403/SHARDING(K404)</f>
        <v>1</v>
      </c>
      <c r="L405" s="274">
        <f t="shared" si="77"/>
        <v>2048</v>
      </c>
      <c r="M405" s="274">
        <f t="shared" si="77"/>
        <v>7168</v>
      </c>
      <c r="N405" s="274" t="s">
        <v>240</v>
      </c>
      <c r="O405" s="241"/>
      <c r="P405" s="303">
        <f>SIZEOF_IN_MIB(J405:M405, O402)</f>
        <v>14</v>
      </c>
      <c r="Q405" s="241"/>
    </row>
    <row r="406">
      <c r="E406" s="266"/>
      <c r="F406" s="562" t="s">
        <v>253</v>
      </c>
      <c r="G406" s="260"/>
      <c r="H406" s="449" t="s">
        <v>238</v>
      </c>
      <c r="I406" s="271" t="s">
        <v>239</v>
      </c>
      <c r="J406" s="269">
        <v>2.0</v>
      </c>
      <c r="K406" s="269" t="s">
        <v>131</v>
      </c>
      <c r="L406" s="488" t="s">
        <v>125</v>
      </c>
      <c r="M406" s="269" t="s">
        <v>129</v>
      </c>
      <c r="N406" s="271" t="s">
        <v>240</v>
      </c>
      <c r="O406" s="563" t="str">
        <f>EXTRACT_WEIGHT_DTYPE(PARAMS("moe_dtype"))</f>
        <v>fp4</v>
      </c>
      <c r="P406" s="440"/>
      <c r="Q406" s="399" t="b">
        <v>0</v>
      </c>
    </row>
    <row r="407">
      <c r="E407" s="266"/>
      <c r="F407" s="267"/>
      <c r="G407" s="268"/>
      <c r="H407" s="302" t="s">
        <v>242</v>
      </c>
      <c r="I407" s="274" t="s">
        <v>239</v>
      </c>
      <c r="J407" s="274">
        <f t="shared" ref="J407:M407" si="78">PARAMS(J406)</f>
        <v>2</v>
      </c>
      <c r="K407" s="274">
        <f t="shared" si="78"/>
        <v>256</v>
      </c>
      <c r="L407" s="274">
        <f t="shared" si="78"/>
        <v>7168</v>
      </c>
      <c r="M407" s="274">
        <f t="shared" si="78"/>
        <v>2048</v>
      </c>
      <c r="N407" s="274" t="s">
        <v>240</v>
      </c>
      <c r="O407" s="275"/>
      <c r="P407" s="303">
        <f>SIZEOF_IN_MIB(J407:M407, O406)</f>
        <v>3584</v>
      </c>
      <c r="Q407" s="275"/>
    </row>
    <row r="408">
      <c r="E408" s="266"/>
      <c r="F408" s="267"/>
      <c r="G408" s="268"/>
      <c r="H408" s="449" t="s">
        <v>244</v>
      </c>
      <c r="I408" s="271"/>
      <c r="J408" s="270"/>
      <c r="K408" s="269" t="s">
        <v>143</v>
      </c>
      <c r="L408" s="269"/>
      <c r="M408" s="269"/>
      <c r="N408" s="271" t="s">
        <v>240</v>
      </c>
      <c r="O408" s="272"/>
      <c r="P408" s="440"/>
      <c r="Q408" s="272"/>
    </row>
    <row r="409">
      <c r="E409" s="266"/>
      <c r="F409" s="278"/>
      <c r="G409" s="279"/>
      <c r="H409" s="534" t="s">
        <v>246</v>
      </c>
      <c r="I409" s="274" t="s">
        <v>239</v>
      </c>
      <c r="J409" s="274">
        <f t="shared" ref="J409:M409" si="79">J407/SHARDING(J408)</f>
        <v>2</v>
      </c>
      <c r="K409" s="274">
        <f t="shared" si="79"/>
        <v>16</v>
      </c>
      <c r="L409" s="274">
        <f t="shared" si="79"/>
        <v>7168</v>
      </c>
      <c r="M409" s="274">
        <f t="shared" si="79"/>
        <v>2048</v>
      </c>
      <c r="N409" s="274" t="s">
        <v>240</v>
      </c>
      <c r="O409" s="241"/>
      <c r="P409" s="303">
        <f>SIZEOF_IN_MIB(J409:M409, O406)</f>
        <v>224</v>
      </c>
      <c r="Q409" s="241"/>
    </row>
    <row r="410">
      <c r="E410" s="266"/>
      <c r="F410" s="562" t="s">
        <v>257</v>
      </c>
      <c r="G410" s="260"/>
      <c r="H410" s="449" t="s">
        <v>238</v>
      </c>
      <c r="I410" s="271" t="s">
        <v>239</v>
      </c>
      <c r="J410" s="269">
        <v>2.0</v>
      </c>
      <c r="K410" s="269" t="s">
        <v>40</v>
      </c>
      <c r="L410" s="269" t="s">
        <v>159</v>
      </c>
      <c r="M410" s="269" t="s">
        <v>129</v>
      </c>
      <c r="N410" s="271" t="s">
        <v>240</v>
      </c>
      <c r="O410" s="478" t="s">
        <v>82</v>
      </c>
      <c r="P410" s="440"/>
      <c r="Q410" s="399" t="b">
        <v>0</v>
      </c>
    </row>
    <row r="411">
      <c r="E411" s="266"/>
      <c r="F411" s="267"/>
      <c r="G411" s="268"/>
      <c r="H411" s="302" t="s">
        <v>242</v>
      </c>
      <c r="I411" s="274" t="s">
        <v>239</v>
      </c>
      <c r="J411" s="274">
        <f t="shared" ref="J411:M411" si="80">PARAMS(J410)</f>
        <v>2</v>
      </c>
      <c r="K411" s="274">
        <f t="shared" si="80"/>
        <v>16</v>
      </c>
      <c r="L411" s="274">
        <f t="shared" si="80"/>
        <v>2048</v>
      </c>
      <c r="M411" s="274">
        <f t="shared" si="80"/>
        <v>2048</v>
      </c>
      <c r="N411" s="274" t="s">
        <v>240</v>
      </c>
      <c r="O411" s="275"/>
      <c r="P411" s="303">
        <f>SIZEOF_IN_MIB(J411:M411, O410)</f>
        <v>256</v>
      </c>
      <c r="Q411" s="275"/>
    </row>
    <row r="412">
      <c r="E412" s="266"/>
      <c r="F412" s="267"/>
      <c r="G412" s="268"/>
      <c r="H412" s="449" t="s">
        <v>244</v>
      </c>
      <c r="I412" s="271" t="s">
        <v>239</v>
      </c>
      <c r="J412" s="270"/>
      <c r="K412" s="269" t="s">
        <v>143</v>
      </c>
      <c r="L412" s="269"/>
      <c r="M412" s="269"/>
      <c r="N412" s="271" t="s">
        <v>240</v>
      </c>
      <c r="O412" s="272"/>
      <c r="P412" s="440"/>
      <c r="Q412" s="272"/>
    </row>
    <row r="413">
      <c r="E413" s="266"/>
      <c r="F413" s="278"/>
      <c r="G413" s="279"/>
      <c r="H413" s="534" t="s">
        <v>246</v>
      </c>
      <c r="I413" s="274" t="s">
        <v>239</v>
      </c>
      <c r="J413" s="274">
        <f t="shared" ref="J413:M413" si="81">J411/SHARDING(J412)</f>
        <v>2</v>
      </c>
      <c r="K413" s="274">
        <f t="shared" si="81"/>
        <v>1</v>
      </c>
      <c r="L413" s="274">
        <f t="shared" si="81"/>
        <v>2048</v>
      </c>
      <c r="M413" s="274">
        <f t="shared" si="81"/>
        <v>2048</v>
      </c>
      <c r="N413" s="274" t="s">
        <v>240</v>
      </c>
      <c r="O413" s="241"/>
      <c r="P413" s="303">
        <f>SIZEOF_IN_MIB(J413:M413, O410)</f>
        <v>16</v>
      </c>
      <c r="Q413" s="241"/>
    </row>
    <row r="414">
      <c r="E414" s="266"/>
      <c r="F414" s="296" t="s">
        <v>335</v>
      </c>
      <c r="G414" s="533" t="s">
        <v>877</v>
      </c>
      <c r="H414" s="424" t="str">
        <f>L408</f>
        <v/>
      </c>
      <c r="I414" s="564" t="s">
        <v>878</v>
      </c>
      <c r="J414" s="270"/>
      <c r="K414" s="270"/>
      <c r="L414" s="271"/>
      <c r="M414" s="271"/>
      <c r="N414" s="271"/>
      <c r="O414" s="270"/>
      <c r="P414" s="440"/>
      <c r="Q414" s="305"/>
    </row>
    <row r="415">
      <c r="E415" s="266"/>
      <c r="F415" s="266"/>
      <c r="G415" s="523" t="s">
        <v>338</v>
      </c>
      <c r="H415" s="565" t="s">
        <v>339</v>
      </c>
      <c r="I415" s="565"/>
      <c r="J415" s="374"/>
      <c r="K415" s="374"/>
      <c r="L415" s="375"/>
      <c r="M415" s="375"/>
      <c r="N415" s="375"/>
      <c r="O415" s="374"/>
      <c r="P415" s="536"/>
      <c r="Q415" s="504"/>
    </row>
    <row r="416">
      <c r="E416" s="266"/>
      <c r="F416" s="266"/>
      <c r="G416" s="526" t="s">
        <v>264</v>
      </c>
      <c r="H416" s="566">
        <f>SHARDING(H414)</f>
        <v>1</v>
      </c>
      <c r="I416" s="424"/>
      <c r="J416" s="270"/>
      <c r="K416" s="270"/>
      <c r="L416" s="271"/>
      <c r="M416" s="271"/>
      <c r="N416" s="271"/>
      <c r="O416" s="270"/>
      <c r="P416" s="440"/>
      <c r="Q416" s="305"/>
    </row>
    <row r="417">
      <c r="E417" s="266"/>
      <c r="F417" s="266"/>
      <c r="G417" s="526" t="s">
        <v>340</v>
      </c>
      <c r="H417" s="567">
        <f>P413/H416*(H416-1)</f>
        <v>0</v>
      </c>
      <c r="I417" s="481"/>
      <c r="J417" s="261"/>
      <c r="K417" s="261"/>
      <c r="L417" s="274"/>
      <c r="M417" s="274"/>
      <c r="N417" s="274"/>
      <c r="O417" s="261"/>
      <c r="P417" s="303"/>
      <c r="Q417" s="222"/>
    </row>
    <row r="418">
      <c r="E418" s="266"/>
      <c r="F418" s="266"/>
      <c r="G418" s="526" t="s">
        <v>341</v>
      </c>
      <c r="H418" s="568">
        <f>H417*H416</f>
        <v>0</v>
      </c>
      <c r="I418" s="424"/>
      <c r="J418" s="270"/>
      <c r="K418" s="270"/>
      <c r="L418" s="271"/>
      <c r="M418" s="271"/>
      <c r="N418" s="271"/>
      <c r="O418" s="270"/>
      <c r="P418" s="440"/>
      <c r="Q418" s="305"/>
    </row>
    <row r="419">
      <c r="E419" s="266"/>
      <c r="F419" s="266"/>
      <c r="G419" s="569" t="s">
        <v>342</v>
      </c>
      <c r="H419" s="570" t="s">
        <v>267</v>
      </c>
      <c r="I419" s="481"/>
      <c r="J419" s="571">
        <f>IFS(H416=8,12,
H416=4,4,
H416=2,1,
H416=1,0,
TRUE,NA())</f>
        <v>0</v>
      </c>
      <c r="K419" s="261"/>
      <c r="L419" s="274"/>
      <c r="M419" s="274"/>
      <c r="N419" s="274"/>
      <c r="O419" s="261"/>
      <c r="P419" s="303"/>
      <c r="Q419" s="222"/>
    </row>
    <row r="420">
      <c r="E420" s="266"/>
      <c r="F420" s="266"/>
      <c r="G420" s="266"/>
      <c r="H420" s="572" t="s">
        <v>343</v>
      </c>
      <c r="I420" s="305"/>
      <c r="J420" s="573">
        <f>HW_SPEC("# of TensorCore per Chip")</f>
        <v>2</v>
      </c>
      <c r="K420" s="270"/>
      <c r="L420" s="271"/>
      <c r="M420" s="271"/>
      <c r="N420" s="271"/>
      <c r="O420" s="270"/>
      <c r="P420" s="440"/>
      <c r="Q420" s="305"/>
    </row>
    <row r="421">
      <c r="E421" s="266"/>
      <c r="F421" s="266"/>
      <c r="G421" s="277"/>
      <c r="H421" s="574" t="s">
        <v>269</v>
      </c>
      <c r="I421" s="481"/>
      <c r="J421" s="575">
        <f>REDUCE_SCATTER_CHIP2CHIP_TIME_MS2(H418*J420,J419)</f>
        <v>0</v>
      </c>
      <c r="K421" s="261"/>
      <c r="L421" s="274"/>
      <c r="M421" s="274"/>
      <c r="N421" s="274"/>
      <c r="O421" s="261"/>
      <c r="P421" s="303"/>
      <c r="Q421" s="222"/>
    </row>
    <row r="422">
      <c r="E422" s="266"/>
      <c r="F422" s="266"/>
      <c r="G422" s="576" t="s">
        <v>344</v>
      </c>
      <c r="H422" s="577" t="s">
        <v>269</v>
      </c>
      <c r="I422" s="305"/>
      <c r="J422" s="578">
        <f>REDUCE_SCATTER_CORE2CORE_TIME_MS(H418)</f>
        <v>0</v>
      </c>
      <c r="K422" s="270"/>
      <c r="L422" s="271"/>
      <c r="M422" s="271"/>
      <c r="N422" s="271"/>
      <c r="O422" s="270"/>
      <c r="P422" s="440"/>
      <c r="Q422" s="305"/>
    </row>
    <row r="423">
      <c r="E423" s="266"/>
      <c r="F423" s="266"/>
      <c r="G423" s="172"/>
      <c r="H423" s="222"/>
      <c r="I423" s="481"/>
      <c r="J423" s="261"/>
      <c r="K423" s="261"/>
      <c r="L423" s="274"/>
      <c r="M423" s="274"/>
      <c r="N423" s="274"/>
      <c r="O423" s="261"/>
      <c r="P423" s="303"/>
      <c r="Q423" s="222"/>
    </row>
    <row r="424">
      <c r="E424" s="266"/>
      <c r="F424" s="266"/>
      <c r="G424" s="523" t="s">
        <v>345</v>
      </c>
      <c r="H424" s="579" t="s">
        <v>346</v>
      </c>
      <c r="I424" s="580"/>
      <c r="J424" s="374"/>
      <c r="K424" s="374"/>
      <c r="L424" s="375"/>
      <c r="M424" s="375"/>
      <c r="N424" s="375"/>
      <c r="O424" s="374"/>
      <c r="P424" s="536"/>
      <c r="Q424" s="504"/>
    </row>
    <row r="425">
      <c r="E425" s="266"/>
      <c r="F425" s="266"/>
      <c r="G425" s="533" t="s">
        <v>347</v>
      </c>
      <c r="H425" s="581">
        <f>P413/2</f>
        <v>8</v>
      </c>
      <c r="I425" s="582"/>
      <c r="J425" s="380"/>
      <c r="K425" s="380"/>
      <c r="L425" s="381"/>
      <c r="M425" s="381"/>
      <c r="N425" s="381"/>
      <c r="O425" s="380"/>
      <c r="P425" s="394"/>
      <c r="Q425" s="172"/>
    </row>
    <row r="426">
      <c r="E426" s="266"/>
      <c r="F426" s="266"/>
      <c r="G426" s="172"/>
      <c r="H426" s="172"/>
      <c r="I426" s="582"/>
      <c r="J426" s="380"/>
      <c r="K426" s="380"/>
      <c r="L426" s="381"/>
      <c r="M426" s="381"/>
      <c r="N426" s="381"/>
      <c r="O426" s="380"/>
      <c r="P426" s="394"/>
      <c r="Q426" s="172"/>
    </row>
    <row r="427">
      <c r="E427" s="266"/>
      <c r="F427" s="266"/>
      <c r="G427" s="523" t="s">
        <v>215</v>
      </c>
      <c r="H427" s="579" t="s">
        <v>348</v>
      </c>
      <c r="I427" s="580"/>
      <c r="J427" s="374"/>
      <c r="K427" s="374"/>
      <c r="L427" s="375"/>
      <c r="M427" s="375"/>
      <c r="N427" s="375"/>
      <c r="O427" s="374"/>
      <c r="P427" s="536"/>
      <c r="Q427" s="504"/>
    </row>
    <row r="428">
      <c r="E428" s="266"/>
      <c r="F428" s="266"/>
      <c r="G428" s="526" t="s">
        <v>264</v>
      </c>
      <c r="H428" s="583">
        <f>H416</f>
        <v>1</v>
      </c>
      <c r="I428" s="582"/>
      <c r="J428" s="380"/>
      <c r="K428" s="380"/>
      <c r="L428" s="381"/>
      <c r="M428" s="381"/>
      <c r="N428" s="381"/>
      <c r="O428" s="380"/>
      <c r="P428" s="394"/>
      <c r="Q428" s="172"/>
    </row>
    <row r="429">
      <c r="E429" s="266"/>
      <c r="F429" s="266"/>
      <c r="G429" s="526" t="s">
        <v>349</v>
      </c>
      <c r="H429" s="584">
        <f>H425/H428 * (H428-1)</f>
        <v>0</v>
      </c>
      <c r="I429" s="582"/>
      <c r="J429" s="380"/>
      <c r="K429" s="380"/>
      <c r="L429" s="381"/>
      <c r="M429" s="381"/>
      <c r="N429" s="381"/>
      <c r="O429" s="380"/>
      <c r="P429" s="394"/>
      <c r="Q429" s="172"/>
    </row>
    <row r="430">
      <c r="E430" s="266"/>
      <c r="F430" s="266"/>
      <c r="G430" s="526" t="s">
        <v>266</v>
      </c>
      <c r="H430" s="584">
        <f>H429*H428</f>
        <v>0</v>
      </c>
      <c r="I430" s="582"/>
      <c r="J430" s="380"/>
      <c r="K430" s="380"/>
      <c r="L430" s="381"/>
      <c r="M430" s="381"/>
      <c r="N430" s="381"/>
      <c r="O430" s="380"/>
      <c r="P430" s="394"/>
      <c r="Q430" s="172"/>
    </row>
    <row r="431">
      <c r="E431" s="266"/>
      <c r="F431" s="266"/>
      <c r="G431" s="585" t="s">
        <v>342</v>
      </c>
      <c r="H431" s="311" t="s">
        <v>267</v>
      </c>
      <c r="I431" s="172"/>
      <c r="J431" s="586" t="str">
        <f>IFS(H428=8,12,
H428=4,4,
H428=2,1,
TRUE,NA())</f>
        <v>#N/A</v>
      </c>
      <c r="K431" s="380"/>
      <c r="L431" s="381"/>
      <c r="M431" s="381"/>
      <c r="N431" s="381"/>
      <c r="O431" s="380"/>
      <c r="P431" s="394"/>
      <c r="Q431" s="172"/>
      <c r="S431" s="587"/>
    </row>
    <row r="432">
      <c r="E432" s="266"/>
      <c r="F432" s="266"/>
      <c r="G432" s="266"/>
      <c r="H432" s="311" t="s">
        <v>343</v>
      </c>
      <c r="I432" s="172"/>
      <c r="J432" s="588">
        <f>HW_SPEC("# of TensorCore per Chip")</f>
        <v>2</v>
      </c>
      <c r="K432" s="380"/>
      <c r="L432" s="381"/>
      <c r="M432" s="381"/>
      <c r="N432" s="381"/>
      <c r="O432" s="380"/>
      <c r="P432" s="394"/>
      <c r="Q432" s="172"/>
    </row>
    <row r="433">
      <c r="E433" s="266"/>
      <c r="F433" s="266"/>
      <c r="G433" s="277"/>
      <c r="H433" s="328" t="s">
        <v>269</v>
      </c>
      <c r="I433" s="582"/>
      <c r="J433" s="589">
        <f>REDUCE_SCATTER_CHIP2CHIP_TIME_MS2(H430*J432,J431)</f>
        <v>0</v>
      </c>
      <c r="K433" s="380"/>
      <c r="L433" s="381"/>
      <c r="M433" s="381"/>
      <c r="N433" s="381"/>
      <c r="O433" s="380"/>
      <c r="P433" s="394"/>
      <c r="Q433" s="172"/>
    </row>
    <row r="434">
      <c r="E434" s="266"/>
      <c r="F434" s="266"/>
      <c r="G434" s="590" t="s">
        <v>344</v>
      </c>
      <c r="H434" s="328" t="s">
        <v>269</v>
      </c>
      <c r="I434" s="582"/>
      <c r="J434" s="589">
        <f>REDUCE_SCATTER_CORE2CORE_TIME_MS(H430)</f>
        <v>0</v>
      </c>
      <c r="K434" s="380"/>
      <c r="L434" s="381"/>
      <c r="M434" s="381"/>
      <c r="N434" s="381"/>
      <c r="O434" s="380"/>
      <c r="P434" s="394"/>
      <c r="Q434" s="172"/>
    </row>
    <row r="435">
      <c r="E435" s="266"/>
      <c r="F435" s="266"/>
      <c r="G435" s="526"/>
      <c r="H435" s="591"/>
      <c r="I435" s="582"/>
      <c r="J435" s="380"/>
      <c r="K435" s="380"/>
      <c r="L435" s="381"/>
      <c r="M435" s="381"/>
      <c r="N435" s="381"/>
      <c r="O435" s="380"/>
      <c r="P435" s="394"/>
      <c r="Q435" s="172"/>
    </row>
    <row r="436">
      <c r="E436" s="266"/>
      <c r="F436" s="266"/>
      <c r="G436" s="523" t="s">
        <v>350</v>
      </c>
      <c r="H436" s="592" t="s">
        <v>351</v>
      </c>
      <c r="I436" s="580"/>
      <c r="J436" s="374"/>
      <c r="K436" s="374"/>
      <c r="L436" s="375"/>
      <c r="M436" s="375"/>
      <c r="N436" s="375"/>
      <c r="O436" s="374"/>
      <c r="P436" s="536"/>
      <c r="Q436" s="504"/>
    </row>
    <row r="437">
      <c r="E437" s="266"/>
      <c r="F437" s="266"/>
      <c r="G437" s="593" t="s">
        <v>352</v>
      </c>
      <c r="H437" s="594">
        <f>IFS(H436=G419,J421,
H436=G422,J422 ,
TRUE,0)</f>
        <v>0</v>
      </c>
      <c r="I437" s="582"/>
      <c r="J437" s="380"/>
      <c r="K437" s="380"/>
      <c r="L437" s="381"/>
      <c r="M437" s="381"/>
      <c r="N437" s="381"/>
      <c r="O437" s="380"/>
      <c r="P437" s="394"/>
      <c r="Q437" s="172"/>
    </row>
    <row r="438">
      <c r="E438" s="266"/>
      <c r="F438" s="266"/>
      <c r="G438" s="593" t="s">
        <v>353</v>
      </c>
      <c r="H438" s="594">
        <f>IFS(H436=G431,J433,
H436=G434,J434 ,
TRUE,0)</f>
        <v>0</v>
      </c>
      <c r="I438" s="582"/>
      <c r="J438" s="380"/>
      <c r="K438" s="380"/>
      <c r="L438" s="381"/>
      <c r="M438" s="381"/>
      <c r="N438" s="381"/>
      <c r="O438" s="380"/>
      <c r="P438" s="394"/>
      <c r="Q438" s="172"/>
    </row>
    <row r="439">
      <c r="E439" s="266"/>
      <c r="F439" s="277"/>
      <c r="G439" s="523" t="s">
        <v>298</v>
      </c>
      <c r="H439" s="557">
        <f>SUM(H437:H438)</f>
        <v>0</v>
      </c>
      <c r="I439" s="513"/>
      <c r="J439" s="374"/>
      <c r="K439" s="374"/>
      <c r="L439" s="375"/>
      <c r="M439" s="375"/>
      <c r="N439" s="375"/>
      <c r="O439" s="374"/>
      <c r="P439" s="536"/>
      <c r="Q439" s="504"/>
    </row>
    <row r="440">
      <c r="E440" s="266"/>
      <c r="F440" s="541" t="s">
        <v>285</v>
      </c>
      <c r="G440" s="533" t="s">
        <v>286</v>
      </c>
      <c r="H440" s="595" t="str">
        <f>VLOOKUP(O402&amp;","&amp;O406,$T$3:$W$12,4, FALSE)</f>
        <v>fp8</v>
      </c>
      <c r="I440" s="386"/>
      <c r="J440" s="380"/>
      <c r="K440" s="380"/>
      <c r="L440" s="381"/>
      <c r="M440" s="381"/>
      <c r="N440" s="381"/>
      <c r="O440" s="380"/>
      <c r="P440" s="394"/>
      <c r="Q440" s="172"/>
    </row>
    <row r="441">
      <c r="E441" s="266"/>
      <c r="F441" s="266"/>
      <c r="G441" s="596" t="s">
        <v>354</v>
      </c>
      <c r="H441" s="596">
        <v>128.0</v>
      </c>
      <c r="I441" s="386"/>
      <c r="J441" s="380"/>
      <c r="K441" s="380"/>
      <c r="L441" s="381"/>
      <c r="M441" s="381"/>
      <c r="N441" s="381"/>
      <c r="O441" s="380"/>
      <c r="P441" s="394"/>
      <c r="Q441" s="172"/>
    </row>
    <row r="442">
      <c r="E442" s="266"/>
      <c r="F442" s="266"/>
      <c r="G442" s="596" t="s">
        <v>355</v>
      </c>
      <c r="H442" s="597" t="str">
        <f t="array" ref="H442">CALCULATE_FLOPS(HSTACK(H441,M405),J409:M409,L409,K409,H440)</f>
        <v>#N/A</v>
      </c>
      <c r="I442" s="386"/>
      <c r="J442" s="380"/>
      <c r="K442" s="380"/>
      <c r="L442" s="381"/>
      <c r="M442" s="381"/>
      <c r="N442" s="381"/>
      <c r="O442" s="380"/>
      <c r="P442" s="394"/>
      <c r="Q442" s="172"/>
    </row>
    <row r="443">
      <c r="E443" s="266"/>
      <c r="F443" s="266"/>
      <c r="G443" s="596" t="s">
        <v>356</v>
      </c>
      <c r="H443" s="596">
        <f>CEILING(PRODUCT(K405:L405)/H441,1)</f>
        <v>16</v>
      </c>
      <c r="I443" s="386"/>
      <c r="J443" s="380"/>
      <c r="K443" s="380"/>
      <c r="L443" s="381"/>
      <c r="M443" s="381"/>
      <c r="N443" s="381"/>
      <c r="O443" s="380"/>
      <c r="P443" s="394"/>
      <c r="Q443" s="172"/>
    </row>
    <row r="444">
      <c r="E444" s="266"/>
      <c r="F444" s="266"/>
      <c r="G444" s="596" t="s">
        <v>357</v>
      </c>
      <c r="H444" s="596">
        <f>PARAMS("E")/SHARDING(K408)</f>
        <v>16</v>
      </c>
      <c r="I444" s="386"/>
      <c r="J444" s="380"/>
      <c r="K444" s="380"/>
      <c r="L444" s="381"/>
      <c r="M444" s="381"/>
      <c r="N444" s="381"/>
      <c r="O444" s="380"/>
      <c r="P444" s="394"/>
      <c r="Q444" s="172"/>
    </row>
    <row r="445">
      <c r="E445" s="266"/>
      <c r="F445" s="266"/>
      <c r="G445" s="596" t="s">
        <v>358</v>
      </c>
      <c r="H445" s="595">
        <f>H443 + IF(PARAMS("enforce_perfect_expert_routing"),0,H444-1)</f>
        <v>16</v>
      </c>
      <c r="I445" s="598" t="s">
        <v>359</v>
      </c>
      <c r="J445" s="380"/>
      <c r="K445" s="380"/>
      <c r="L445" s="381"/>
      <c r="M445" s="381"/>
      <c r="N445" s="381"/>
      <c r="O445" s="380"/>
      <c r="P445" s="394"/>
      <c r="Q445" s="172"/>
    </row>
    <row r="446">
      <c r="E446" s="266"/>
      <c r="F446" s="266"/>
      <c r="G446" s="533" t="s">
        <v>360</v>
      </c>
      <c r="H446" s="599" t="str">
        <f>H445*H442</f>
        <v>#N/A</v>
      </c>
      <c r="I446" s="386"/>
      <c r="J446" s="380"/>
      <c r="K446" s="380"/>
      <c r="L446" s="381"/>
      <c r="M446" s="381"/>
      <c r="N446" s="381"/>
      <c r="O446" s="380"/>
      <c r="P446" s="394"/>
      <c r="Q446" s="172"/>
    </row>
    <row r="447">
      <c r="E447" s="266"/>
      <c r="F447" s="277"/>
      <c r="G447" s="600" t="s">
        <v>288</v>
      </c>
      <c r="H447" s="601" t="str">
        <f>COMPUTE_TIME_MS(H446, H440)</f>
        <v>#N/A</v>
      </c>
      <c r="I447" s="390"/>
      <c r="J447" s="391"/>
      <c r="K447" s="391"/>
      <c r="L447" s="392"/>
      <c r="M447" s="392"/>
      <c r="N447" s="392"/>
      <c r="O447" s="391"/>
      <c r="P447" s="602"/>
      <c r="Q447" s="172"/>
    </row>
    <row r="448">
      <c r="E448" s="266"/>
      <c r="F448" s="541" t="s">
        <v>289</v>
      </c>
      <c r="G448" s="595" t="s">
        <v>290</v>
      </c>
      <c r="H448" s="603">
        <f>IF(Q402,0,P405)+IF(Q406,0,P409)+IF(Q410,0,P413 / 2)</f>
        <v>246</v>
      </c>
      <c r="I448" s="380"/>
      <c r="J448" s="380"/>
      <c r="K448" s="380"/>
      <c r="L448" s="381"/>
      <c r="M448" s="381"/>
      <c r="N448" s="381"/>
      <c r="O448" s="380"/>
      <c r="P448" s="394"/>
      <c r="Q448" s="172"/>
    </row>
    <row r="449">
      <c r="E449" s="277"/>
      <c r="F449" s="277"/>
      <c r="G449" s="604" t="s">
        <v>291</v>
      </c>
      <c r="H449" s="601">
        <f>HBM_TIME_MS(H448)</f>
        <v>0.08210334074</v>
      </c>
      <c r="I449" s="391"/>
      <c r="J449" s="391"/>
      <c r="K449" s="391"/>
      <c r="L449" s="392"/>
      <c r="M449" s="392"/>
      <c r="N449" s="392"/>
      <c r="O449" s="391"/>
      <c r="P449" s="602"/>
      <c r="Q449" s="172"/>
    </row>
    <row r="450">
      <c r="E450" s="258" t="s">
        <v>361</v>
      </c>
      <c r="F450" s="559" t="s">
        <v>249</v>
      </c>
      <c r="G450" s="260"/>
      <c r="H450" s="298" t="s">
        <v>238</v>
      </c>
      <c r="I450" s="290" t="s">
        <v>239</v>
      </c>
      <c r="J450" s="195"/>
      <c r="K450" s="195" t="s">
        <v>40</v>
      </c>
      <c r="L450" s="195" t="s">
        <v>159</v>
      </c>
      <c r="M450" s="398" t="s">
        <v>129</v>
      </c>
      <c r="N450" s="290" t="s">
        <v>240</v>
      </c>
      <c r="O450" s="560" t="str">
        <f>EXTRACT_ACTIVATION_DTYPE(PARAMS("moe_dtype"))</f>
        <v>fp8</v>
      </c>
      <c r="P450" s="301"/>
      <c r="Q450" s="291" t="b">
        <v>0</v>
      </c>
    </row>
    <row r="451">
      <c r="E451" s="266"/>
      <c r="F451" s="267"/>
      <c r="G451" s="268"/>
      <c r="H451" s="300" t="s">
        <v>242</v>
      </c>
      <c r="I451" s="290" t="s">
        <v>239</v>
      </c>
      <c r="J451" s="289"/>
      <c r="K451" s="290">
        <f t="shared" ref="K451:M451" si="82">PARAMS(K450)</f>
        <v>16</v>
      </c>
      <c r="L451" s="290">
        <f t="shared" si="82"/>
        <v>2048</v>
      </c>
      <c r="M451" s="290">
        <f t="shared" si="82"/>
        <v>2048</v>
      </c>
      <c r="N451" s="290" t="s">
        <v>240</v>
      </c>
      <c r="O451" s="266"/>
      <c r="P451" s="301">
        <f>SIZEOF_IN_MIB(J451:M451, O450)</f>
        <v>64</v>
      </c>
      <c r="Q451" s="266"/>
    </row>
    <row r="452">
      <c r="E452" s="266"/>
      <c r="F452" s="267"/>
      <c r="G452" s="268"/>
      <c r="H452" s="561" t="s">
        <v>244</v>
      </c>
      <c r="I452" s="289" t="s">
        <v>239</v>
      </c>
      <c r="J452" s="290"/>
      <c r="K452" s="195" t="s">
        <v>143</v>
      </c>
      <c r="L452" s="195"/>
      <c r="M452" s="195"/>
      <c r="N452" s="289" t="s">
        <v>240</v>
      </c>
      <c r="O452" s="266"/>
      <c r="P452" s="301"/>
      <c r="Q452" s="266"/>
    </row>
    <row r="453">
      <c r="E453" s="266"/>
      <c r="F453" s="278"/>
      <c r="G453" s="279"/>
      <c r="H453" s="300" t="s">
        <v>246</v>
      </c>
      <c r="I453" s="289" t="s">
        <v>239</v>
      </c>
      <c r="J453" s="290"/>
      <c r="K453" s="289">
        <f t="shared" ref="K453:M453" si="83">K451/SHARDING(K452)</f>
        <v>1</v>
      </c>
      <c r="L453" s="289">
        <f t="shared" si="83"/>
        <v>2048</v>
      </c>
      <c r="M453" s="289">
        <f t="shared" si="83"/>
        <v>2048</v>
      </c>
      <c r="N453" s="289" t="s">
        <v>240</v>
      </c>
      <c r="O453" s="241"/>
      <c r="P453" s="301">
        <f>SIZEOF_IN_MIB(J453:M453, O450)</f>
        <v>4</v>
      </c>
      <c r="Q453" s="277"/>
    </row>
    <row r="454">
      <c r="E454" s="266"/>
      <c r="F454" s="562" t="s">
        <v>253</v>
      </c>
      <c r="G454" s="260"/>
      <c r="H454" s="561" t="s">
        <v>238</v>
      </c>
      <c r="I454" s="289" t="s">
        <v>239</v>
      </c>
      <c r="J454" s="290"/>
      <c r="K454" s="195" t="s">
        <v>131</v>
      </c>
      <c r="L454" s="398" t="s">
        <v>129</v>
      </c>
      <c r="M454" s="195" t="s">
        <v>125</v>
      </c>
      <c r="N454" s="289" t="s">
        <v>240</v>
      </c>
      <c r="O454" s="563" t="str">
        <f>EXTRACT_WEIGHT_DTYPE(PARAMS("moe_dtype"))</f>
        <v>fp4</v>
      </c>
      <c r="P454" s="301"/>
      <c r="Q454" s="291" t="b">
        <v>0</v>
      </c>
    </row>
    <row r="455">
      <c r="E455" s="266"/>
      <c r="F455" s="267"/>
      <c r="G455" s="268"/>
      <c r="H455" s="300" t="s">
        <v>242</v>
      </c>
      <c r="I455" s="289" t="s">
        <v>239</v>
      </c>
      <c r="J455" s="290"/>
      <c r="K455" s="289">
        <f t="shared" ref="K455:M455" si="84">PARAMS(K454)</f>
        <v>256</v>
      </c>
      <c r="L455" s="289">
        <f t="shared" si="84"/>
        <v>2048</v>
      </c>
      <c r="M455" s="289">
        <f t="shared" si="84"/>
        <v>7168</v>
      </c>
      <c r="N455" s="289" t="s">
        <v>240</v>
      </c>
      <c r="O455" s="275"/>
      <c r="P455" s="301">
        <f>SIZEOF_IN_MIB(J455:M455, O454)</f>
        <v>1792</v>
      </c>
      <c r="Q455" s="266"/>
    </row>
    <row r="456">
      <c r="E456" s="266"/>
      <c r="F456" s="267"/>
      <c r="G456" s="268"/>
      <c r="H456" s="561" t="s">
        <v>244</v>
      </c>
      <c r="I456" s="289" t="s">
        <v>239</v>
      </c>
      <c r="J456" s="290"/>
      <c r="K456" s="195" t="s">
        <v>143</v>
      </c>
      <c r="L456" s="195"/>
      <c r="M456" s="195"/>
      <c r="N456" s="289" t="s">
        <v>240</v>
      </c>
      <c r="O456" s="272"/>
      <c r="P456" s="301"/>
      <c r="Q456" s="266"/>
    </row>
    <row r="457">
      <c r="E457" s="266"/>
      <c r="F457" s="278"/>
      <c r="G457" s="279"/>
      <c r="H457" s="561" t="s">
        <v>246</v>
      </c>
      <c r="I457" s="289" t="s">
        <v>239</v>
      </c>
      <c r="J457" s="290"/>
      <c r="K457" s="289">
        <f t="shared" ref="K457:M457" si="85">K455/SHARDING(K456)</f>
        <v>16</v>
      </c>
      <c r="L457" s="289">
        <f t="shared" si="85"/>
        <v>2048</v>
      </c>
      <c r="M457" s="289">
        <f t="shared" si="85"/>
        <v>7168</v>
      </c>
      <c r="N457" s="289" t="s">
        <v>240</v>
      </c>
      <c r="O457" s="241"/>
      <c r="P457" s="301">
        <f>SIZEOF_IN_MIB(J457:M457, O454)</f>
        <v>112</v>
      </c>
      <c r="Q457" s="277"/>
    </row>
    <row r="458">
      <c r="E458" s="266"/>
      <c r="F458" s="562" t="s">
        <v>257</v>
      </c>
      <c r="G458" s="260"/>
      <c r="H458" s="561" t="s">
        <v>238</v>
      </c>
      <c r="I458" s="289" t="s">
        <v>239</v>
      </c>
      <c r="J458" s="290"/>
      <c r="K458" s="195" t="s">
        <v>40</v>
      </c>
      <c r="L458" s="195" t="s">
        <v>159</v>
      </c>
      <c r="M458" s="195" t="s">
        <v>125</v>
      </c>
      <c r="N458" s="289" t="s">
        <v>240</v>
      </c>
      <c r="O458" s="605" t="s">
        <v>82</v>
      </c>
      <c r="P458" s="301"/>
      <c r="Q458" s="291" t="b">
        <v>0</v>
      </c>
    </row>
    <row r="459">
      <c r="E459" s="266"/>
      <c r="F459" s="267"/>
      <c r="G459" s="268"/>
      <c r="H459" s="300" t="s">
        <v>242</v>
      </c>
      <c r="I459" s="289" t="s">
        <v>239</v>
      </c>
      <c r="J459" s="290"/>
      <c r="K459" s="289">
        <f t="shared" ref="K459:M459" si="86">PARAMS(K458)</f>
        <v>16</v>
      </c>
      <c r="L459" s="289">
        <f t="shared" si="86"/>
        <v>2048</v>
      </c>
      <c r="M459" s="289">
        <f t="shared" si="86"/>
        <v>7168</v>
      </c>
      <c r="N459" s="289" t="s">
        <v>240</v>
      </c>
      <c r="O459" s="266"/>
      <c r="P459" s="301">
        <f>SIZEOF_IN_MIB(J459:M459, O458)</f>
        <v>448</v>
      </c>
      <c r="Q459" s="266"/>
    </row>
    <row r="460">
      <c r="E460" s="266"/>
      <c r="F460" s="267"/>
      <c r="G460" s="268"/>
      <c r="H460" s="561" t="s">
        <v>244</v>
      </c>
      <c r="I460" s="289" t="s">
        <v>239</v>
      </c>
      <c r="J460" s="290"/>
      <c r="K460" s="195" t="s">
        <v>143</v>
      </c>
      <c r="L460" s="195"/>
      <c r="M460" s="195"/>
      <c r="N460" s="289" t="s">
        <v>240</v>
      </c>
      <c r="O460" s="266"/>
      <c r="P460" s="301"/>
      <c r="Q460" s="266"/>
    </row>
    <row r="461">
      <c r="E461" s="266"/>
      <c r="F461" s="278"/>
      <c r="G461" s="279"/>
      <c r="H461" s="561" t="s">
        <v>246</v>
      </c>
      <c r="I461" s="289" t="s">
        <v>239</v>
      </c>
      <c r="J461" s="289"/>
      <c r="K461" s="289">
        <f t="shared" ref="K461:M461" si="87">K459/SHARDING(K460)</f>
        <v>1</v>
      </c>
      <c r="L461" s="289">
        <f t="shared" si="87"/>
        <v>2048</v>
      </c>
      <c r="M461" s="289">
        <f t="shared" si="87"/>
        <v>7168</v>
      </c>
      <c r="N461" s="289" t="s">
        <v>240</v>
      </c>
      <c r="O461" s="277"/>
      <c r="P461" s="301">
        <f>SIZEOF_IN_MIB(J461:M461, O458)</f>
        <v>28</v>
      </c>
      <c r="Q461" s="277"/>
    </row>
    <row r="462">
      <c r="E462" s="266"/>
      <c r="F462" s="296" t="s">
        <v>335</v>
      </c>
      <c r="G462" s="606" t="s">
        <v>879</v>
      </c>
      <c r="H462" s="607" t="str">
        <f>L456</f>
        <v/>
      </c>
      <c r="I462" s="290"/>
      <c r="J462" s="172"/>
      <c r="K462" s="290"/>
      <c r="L462" s="289"/>
      <c r="M462" s="289"/>
      <c r="N462" s="289"/>
      <c r="O462" s="290"/>
      <c r="P462" s="301"/>
      <c r="Q462" s="608"/>
    </row>
    <row r="463">
      <c r="E463" s="266"/>
      <c r="F463" s="266"/>
      <c r="G463" s="609" t="s">
        <v>363</v>
      </c>
      <c r="H463" s="610" t="s">
        <v>880</v>
      </c>
      <c r="I463" s="374"/>
      <c r="J463" s="374"/>
      <c r="K463" s="374"/>
      <c r="L463" s="375"/>
      <c r="M463" s="375"/>
      <c r="N463" s="375"/>
      <c r="O463" s="374"/>
      <c r="P463" s="536"/>
      <c r="Q463" s="376"/>
    </row>
    <row r="464">
      <c r="E464" s="266"/>
      <c r="F464" s="266"/>
      <c r="G464" s="611" t="s">
        <v>264</v>
      </c>
      <c r="H464" s="300">
        <f>SHARDING(H462)</f>
        <v>1</v>
      </c>
      <c r="I464" s="290"/>
      <c r="J464" s="290"/>
      <c r="K464" s="290"/>
      <c r="L464" s="289"/>
      <c r="M464" s="289"/>
      <c r="N464" s="289"/>
      <c r="O464" s="290"/>
      <c r="P464" s="301"/>
      <c r="Q464" s="608"/>
    </row>
    <row r="465">
      <c r="E465" s="266"/>
      <c r="F465" s="266"/>
      <c r="G465" s="611" t="s">
        <v>349</v>
      </c>
      <c r="H465" s="612">
        <f>P461 / H464 * (H464-1)</f>
        <v>0</v>
      </c>
      <c r="I465" s="290"/>
      <c r="J465" s="290"/>
      <c r="K465" s="290"/>
      <c r="L465" s="289"/>
      <c r="M465" s="289"/>
      <c r="N465" s="289"/>
      <c r="O465" s="290"/>
      <c r="P465" s="301"/>
      <c r="Q465" s="608"/>
    </row>
    <row r="466">
      <c r="E466" s="266"/>
      <c r="F466" s="266"/>
      <c r="G466" s="611" t="s">
        <v>266</v>
      </c>
      <c r="H466" s="612">
        <f>H465*H464</f>
        <v>0</v>
      </c>
      <c r="I466" s="290"/>
      <c r="J466" s="290"/>
      <c r="K466" s="290"/>
      <c r="L466" s="289"/>
      <c r="M466" s="289"/>
      <c r="N466" s="289"/>
      <c r="O466" s="290"/>
      <c r="P466" s="301"/>
      <c r="Q466" s="608"/>
    </row>
    <row r="467">
      <c r="E467" s="266"/>
      <c r="F467" s="266"/>
      <c r="G467" s="311" t="s">
        <v>267</v>
      </c>
      <c r="H467" s="586" t="str">
        <f>IFS(H464=8,12,
H464=4,4,
H464=2,1,
TRUE,NA())</f>
        <v>#N/A</v>
      </c>
      <c r="I467" s="172"/>
      <c r="J467" s="290"/>
      <c r="K467" s="290"/>
      <c r="L467" s="289"/>
      <c r="M467" s="289"/>
      <c r="N467" s="289"/>
      <c r="O467" s="290"/>
      <c r="P467" s="301"/>
      <c r="Q467" s="608"/>
    </row>
    <row r="468">
      <c r="E468" s="266"/>
      <c r="F468" s="266"/>
      <c r="G468" s="613" t="s">
        <v>298</v>
      </c>
      <c r="H468" s="614">
        <f>ALL_REDUCE_CHIP2CHIP_TIME_MS(H466,H467)</f>
        <v>0</v>
      </c>
      <c r="I468" s="290"/>
      <c r="J468" s="290"/>
      <c r="K468" s="290"/>
      <c r="L468" s="289"/>
      <c r="M468" s="289"/>
      <c r="N468" s="289"/>
      <c r="O468" s="290"/>
      <c r="P468" s="301"/>
      <c r="Q468" s="608"/>
    </row>
    <row r="469">
      <c r="E469" s="266"/>
      <c r="F469" s="266"/>
      <c r="G469" s="613"/>
      <c r="H469" s="614"/>
      <c r="I469" s="290"/>
      <c r="J469" s="290"/>
      <c r="K469" s="290"/>
      <c r="L469" s="289"/>
      <c r="M469" s="289"/>
      <c r="N469" s="289"/>
      <c r="O469" s="290"/>
      <c r="P469" s="301"/>
      <c r="Q469" s="608"/>
    </row>
    <row r="470">
      <c r="E470" s="266"/>
      <c r="F470" s="266"/>
      <c r="G470" s="609" t="s">
        <v>365</v>
      </c>
      <c r="H470" s="615" t="s">
        <v>366</v>
      </c>
      <c r="I470" s="374"/>
      <c r="J470" s="374"/>
      <c r="K470" s="374"/>
      <c r="L470" s="375"/>
      <c r="M470" s="375"/>
      <c r="N470" s="375"/>
      <c r="O470" s="374"/>
      <c r="P470" s="536"/>
      <c r="Q470" s="376"/>
    </row>
    <row r="471">
      <c r="E471" s="266"/>
      <c r="F471" s="266"/>
      <c r="G471" s="284" t="s">
        <v>298</v>
      </c>
      <c r="H471" s="601">
        <f>0</f>
        <v>0</v>
      </c>
      <c r="I471" s="290"/>
      <c r="J471" s="290"/>
      <c r="K471" s="290"/>
      <c r="L471" s="289"/>
      <c r="M471" s="289"/>
      <c r="N471" s="289"/>
      <c r="O471" s="290"/>
      <c r="P471" s="301"/>
      <c r="Q471" s="608"/>
    </row>
    <row r="472">
      <c r="E472" s="266"/>
      <c r="F472" s="266"/>
      <c r="G472" s="284"/>
      <c r="H472" s="601"/>
      <c r="I472" s="290"/>
      <c r="J472" s="290"/>
      <c r="K472" s="290"/>
      <c r="L472" s="289"/>
      <c r="M472" s="289"/>
      <c r="N472" s="289"/>
      <c r="O472" s="290"/>
      <c r="P472" s="301"/>
      <c r="Q472" s="608"/>
    </row>
    <row r="473">
      <c r="E473" s="266"/>
      <c r="F473" s="266"/>
      <c r="G473" s="523" t="s">
        <v>350</v>
      </c>
      <c r="H473" s="616" t="s">
        <v>367</v>
      </c>
      <c r="I473" s="374"/>
      <c r="J473" s="374"/>
      <c r="K473" s="374"/>
      <c r="L473" s="375"/>
      <c r="M473" s="375"/>
      <c r="N473" s="375"/>
      <c r="O473" s="374"/>
      <c r="P473" s="536"/>
      <c r="Q473" s="376"/>
    </row>
    <row r="474">
      <c r="E474" s="266"/>
      <c r="F474" s="277"/>
      <c r="G474" s="600" t="s">
        <v>298</v>
      </c>
      <c r="H474" s="601">
        <f>IFS(H473=G463,H468,H473=G470,H471,TRUE,0)</f>
        <v>0</v>
      </c>
      <c r="I474" s="617"/>
      <c r="J474" s="290"/>
      <c r="K474" s="290"/>
      <c r="L474" s="289"/>
      <c r="M474" s="289"/>
      <c r="N474" s="289"/>
      <c r="O474" s="290"/>
      <c r="P474" s="301"/>
      <c r="Q474" s="608"/>
    </row>
    <row r="475">
      <c r="E475" s="266"/>
      <c r="F475" s="541" t="s">
        <v>285</v>
      </c>
      <c r="G475" s="533" t="s">
        <v>286</v>
      </c>
      <c r="H475" s="595" t="str">
        <f>VLOOKUP(O450&amp;","&amp;O454,$T$3:$W$12,4, FALSE)</f>
        <v>fp8</v>
      </c>
      <c r="I475" s="386"/>
      <c r="J475" s="380"/>
      <c r="K475" s="380"/>
      <c r="L475" s="381"/>
      <c r="M475" s="381"/>
      <c r="N475" s="381"/>
      <c r="O475" s="380"/>
      <c r="P475" s="394"/>
      <c r="Q475" s="172"/>
    </row>
    <row r="476">
      <c r="E476" s="266"/>
      <c r="F476" s="266"/>
      <c r="G476" s="533" t="s">
        <v>354</v>
      </c>
      <c r="H476" s="533">
        <v>128.0</v>
      </c>
      <c r="I476" s="386"/>
      <c r="J476" s="380"/>
      <c r="K476" s="380"/>
      <c r="L476" s="381"/>
      <c r="M476" s="381"/>
      <c r="N476" s="381"/>
      <c r="O476" s="380"/>
      <c r="P476" s="394"/>
      <c r="Q476" s="172"/>
    </row>
    <row r="477">
      <c r="E477" s="266"/>
      <c r="F477" s="266"/>
      <c r="G477" s="533" t="s">
        <v>355</v>
      </c>
      <c r="H477" s="599" t="str">
        <f t="array" ref="H477">CALCULATE_FLOPS(HSTACK(H476,M453),J457:M457,L457,K457,H475)</f>
        <v>#N/A</v>
      </c>
      <c r="I477" s="386"/>
      <c r="J477" s="380"/>
      <c r="K477" s="380"/>
      <c r="L477" s="381"/>
      <c r="M477" s="381"/>
      <c r="N477" s="381"/>
      <c r="O477" s="380"/>
      <c r="P477" s="394"/>
      <c r="Q477" s="172"/>
    </row>
    <row r="478">
      <c r="E478" s="266"/>
      <c r="F478" s="266"/>
      <c r="G478" s="533" t="s">
        <v>356</v>
      </c>
      <c r="H478" s="533">
        <f>CEILING(PRODUCT(K453:L453)/H476,1)</f>
        <v>16</v>
      </c>
      <c r="I478" s="386"/>
      <c r="J478" s="380"/>
      <c r="K478" s="380"/>
      <c r="L478" s="381"/>
      <c r="M478" s="381"/>
      <c r="N478" s="381"/>
      <c r="O478" s="380"/>
      <c r="P478" s="394"/>
      <c r="Q478" s="172"/>
    </row>
    <row r="479">
      <c r="E479" s="266"/>
      <c r="F479" s="266"/>
      <c r="G479" s="533" t="s">
        <v>357</v>
      </c>
      <c r="H479" s="533">
        <f>PARAMS("E")/SHARDING(K456)</f>
        <v>16</v>
      </c>
      <c r="I479" s="386"/>
      <c r="J479" s="380"/>
      <c r="K479" s="380"/>
      <c r="L479" s="381"/>
      <c r="M479" s="381"/>
      <c r="N479" s="381"/>
      <c r="O479" s="380"/>
      <c r="P479" s="394"/>
      <c r="Q479" s="172"/>
    </row>
    <row r="480">
      <c r="E480" s="266"/>
      <c r="F480" s="266"/>
      <c r="G480" s="533" t="s">
        <v>368</v>
      </c>
      <c r="H480" s="595">
        <f>H478 + IF(PARAMS("enforce_perfect_expert_routing"),0,H479-1)</f>
        <v>16</v>
      </c>
      <c r="I480" s="598" t="s">
        <v>359</v>
      </c>
      <c r="J480" s="380"/>
      <c r="K480" s="380"/>
      <c r="L480" s="381"/>
      <c r="M480" s="381"/>
      <c r="N480" s="381"/>
      <c r="O480" s="380"/>
      <c r="P480" s="394"/>
      <c r="Q480" s="172"/>
    </row>
    <row r="481">
      <c r="E481" s="266"/>
      <c r="F481" s="266"/>
      <c r="G481" s="533" t="s">
        <v>299</v>
      </c>
      <c r="H481" s="599" t="str">
        <f>H477*H480</f>
        <v>#N/A</v>
      </c>
      <c r="I481" s="386"/>
      <c r="J481" s="380"/>
      <c r="K481" s="380"/>
      <c r="L481" s="381"/>
      <c r="M481" s="381"/>
      <c r="N481" s="381"/>
      <c r="O481" s="380"/>
      <c r="P481" s="394"/>
      <c r="Q481" s="172"/>
    </row>
    <row r="482">
      <c r="E482" s="266"/>
      <c r="F482" s="266"/>
      <c r="G482" s="595" t="s">
        <v>299</v>
      </c>
      <c r="H482" s="618" t="str">
        <f>H477*H480</f>
        <v>#N/A</v>
      </c>
      <c r="I482" s="418"/>
      <c r="J482" s="261"/>
      <c r="K482" s="261"/>
      <c r="L482" s="274"/>
      <c r="M482" s="274"/>
      <c r="N482" s="274"/>
      <c r="O482" s="261"/>
      <c r="P482" s="303"/>
      <c r="Q482" s="222"/>
    </row>
    <row r="483">
      <c r="E483" s="266"/>
      <c r="F483" s="277"/>
      <c r="G483" s="600" t="s">
        <v>288</v>
      </c>
      <c r="H483" s="619" t="str">
        <f>COMPUTE_TIME_MS(H482, H475)</f>
        <v>#N/A</v>
      </c>
      <c r="I483" s="390"/>
      <c r="J483" s="391"/>
      <c r="K483" s="391"/>
      <c r="L483" s="392"/>
      <c r="M483" s="392"/>
      <c r="N483" s="392"/>
      <c r="O483" s="391"/>
      <c r="P483" s="602"/>
      <c r="Q483" s="305"/>
    </row>
    <row r="484">
      <c r="E484" s="266"/>
      <c r="F484" s="541" t="s">
        <v>289</v>
      </c>
      <c r="G484" s="595" t="s">
        <v>290</v>
      </c>
      <c r="H484" s="620">
        <f>IF(Q450,0,P453)+IF(Q454,0,P457)+IF(Q458,0,P461)</f>
        <v>144</v>
      </c>
      <c r="I484" s="261"/>
      <c r="J484" s="261"/>
      <c r="K484" s="261"/>
      <c r="L484" s="274"/>
      <c r="M484" s="274"/>
      <c r="N484" s="274"/>
      <c r="O484" s="261"/>
      <c r="P484" s="303"/>
      <c r="Q484" s="222"/>
    </row>
    <row r="485">
      <c r="E485" s="277"/>
      <c r="F485" s="277"/>
      <c r="G485" s="604" t="s">
        <v>291</v>
      </c>
      <c r="H485" s="621">
        <f>HBM_TIME_MS(H484)</f>
        <v>0.04806049214</v>
      </c>
      <c r="I485" s="391"/>
      <c r="J485" s="391"/>
      <c r="K485" s="391"/>
      <c r="L485" s="392"/>
      <c r="M485" s="392"/>
      <c r="N485" s="392"/>
      <c r="O485" s="391"/>
      <c r="P485" s="602"/>
      <c r="Q485" s="305"/>
    </row>
    <row r="486">
      <c r="E486" s="258" t="s">
        <v>369</v>
      </c>
      <c r="F486" s="622" t="s">
        <v>57</v>
      </c>
      <c r="G486" s="297" t="s">
        <v>259</v>
      </c>
      <c r="H486" s="463" t="s">
        <v>238</v>
      </c>
      <c r="I486" s="261" t="s">
        <v>239</v>
      </c>
      <c r="J486" s="262"/>
      <c r="K486" s="262" t="s">
        <v>40</v>
      </c>
      <c r="L486" s="262" t="s">
        <v>159</v>
      </c>
      <c r="M486" s="425" t="s">
        <v>125</v>
      </c>
      <c r="N486" s="261" t="s">
        <v>240</v>
      </c>
      <c r="O486" s="263" t="str">
        <f>PARAMS("expert_collect_dtype")</f>
        <v>bf16</v>
      </c>
      <c r="P486" s="303"/>
      <c r="Q486" s="262"/>
    </row>
    <row r="487">
      <c r="E487" s="266"/>
      <c r="F487" s="266"/>
      <c r="G487" s="266"/>
      <c r="H487" s="304" t="s">
        <v>242</v>
      </c>
      <c r="I487" s="270" t="s">
        <v>239</v>
      </c>
      <c r="J487" s="271"/>
      <c r="K487" s="270">
        <f t="shared" ref="K487:M487" si="88">PARAMS(K486)</f>
        <v>16</v>
      </c>
      <c r="L487" s="270">
        <f t="shared" si="88"/>
        <v>2048</v>
      </c>
      <c r="M487" s="270">
        <f t="shared" si="88"/>
        <v>7168</v>
      </c>
      <c r="N487" s="270" t="s">
        <v>240</v>
      </c>
      <c r="O487" s="272"/>
      <c r="P487" s="440">
        <f>SIZEOF_IN_MIB(J487:M487, O486)</f>
        <v>448</v>
      </c>
      <c r="Q487" s="269"/>
    </row>
    <row r="488">
      <c r="E488" s="266"/>
      <c r="F488" s="266"/>
      <c r="G488" s="266"/>
      <c r="H488" s="302" t="s">
        <v>244</v>
      </c>
      <c r="I488" s="274" t="s">
        <v>239</v>
      </c>
      <c r="J488" s="261"/>
      <c r="K488" s="262" t="s">
        <v>143</v>
      </c>
      <c r="L488" s="262"/>
      <c r="M488" s="262"/>
      <c r="N488" s="274" t="s">
        <v>240</v>
      </c>
      <c r="O488" s="275"/>
      <c r="P488" s="303"/>
      <c r="Q488" s="262"/>
    </row>
    <row r="489">
      <c r="E489" s="266"/>
      <c r="F489" s="266"/>
      <c r="G489" s="266"/>
      <c r="H489" s="304" t="s">
        <v>246</v>
      </c>
      <c r="I489" s="271" t="s">
        <v>239</v>
      </c>
      <c r="J489" s="270"/>
      <c r="K489" s="271">
        <f t="shared" ref="K489:M489" si="89">K487/SHARDING(K488)</f>
        <v>1</v>
      </c>
      <c r="L489" s="271">
        <f t="shared" si="89"/>
        <v>2048</v>
      </c>
      <c r="M489" s="271">
        <f t="shared" si="89"/>
        <v>7168</v>
      </c>
      <c r="N489" s="271" t="s">
        <v>240</v>
      </c>
      <c r="O489" s="280"/>
      <c r="P489" s="440">
        <f>SIZEOF_IN_MIB(J489:M489, O486)</f>
        <v>28</v>
      </c>
      <c r="Q489" s="269"/>
    </row>
    <row r="490">
      <c r="E490" s="266"/>
      <c r="F490" s="266"/>
      <c r="G490" s="277"/>
      <c r="H490" s="302" t="s">
        <v>262</v>
      </c>
      <c r="I490" s="274"/>
      <c r="J490" s="261"/>
      <c r="K490" s="262" t="s">
        <v>143</v>
      </c>
      <c r="L490" s="274"/>
      <c r="M490" s="274"/>
      <c r="N490" s="274"/>
      <c r="O490" s="262"/>
      <c r="P490" s="303"/>
      <c r="Q490" s="262"/>
    </row>
    <row r="491">
      <c r="E491" s="266"/>
      <c r="F491" s="266"/>
      <c r="G491" s="623" t="s">
        <v>370</v>
      </c>
      <c r="H491" s="624" t="s">
        <v>371</v>
      </c>
      <c r="I491" s="428"/>
      <c r="J491" s="566">
        <v>8.0</v>
      </c>
      <c r="K491" s="271"/>
      <c r="L491" s="271"/>
      <c r="M491" s="271"/>
      <c r="N491" s="271"/>
      <c r="O491" s="269"/>
      <c r="P491" s="440"/>
      <c r="Q491" s="269"/>
    </row>
    <row r="492">
      <c r="E492" s="266"/>
      <c r="F492" s="266"/>
      <c r="H492" s="625" t="s">
        <v>571</v>
      </c>
      <c r="I492" s="429"/>
      <c r="J492" s="801">
        <f>P489 * HW_SPEC("# of TensorCore per Chip") /J491</f>
        <v>7</v>
      </c>
      <c r="K492" s="274"/>
      <c r="L492" s="274"/>
      <c r="M492" s="274"/>
      <c r="N492" s="274"/>
      <c r="O492" s="262"/>
      <c r="P492" s="303"/>
      <c r="Q492" s="262"/>
    </row>
    <row r="493">
      <c r="E493" s="266"/>
      <c r="F493" s="266"/>
      <c r="H493" s="624" t="s">
        <v>572</v>
      </c>
      <c r="I493" s="428"/>
      <c r="J493" s="802">
        <f>IFS(J491=1,0,
J491=2, 1,
J491=4, 2,
J491=8, 3)</f>
        <v>3</v>
      </c>
      <c r="K493" s="271"/>
      <c r="L493" s="271"/>
      <c r="M493" s="271"/>
      <c r="N493" s="271"/>
      <c r="O493" s="269"/>
      <c r="P493" s="440"/>
      <c r="Q493" s="269"/>
    </row>
    <row r="494">
      <c r="E494" s="266"/>
      <c r="F494" s="266"/>
      <c r="H494" s="625" t="s">
        <v>573</v>
      </c>
      <c r="I494" s="429"/>
      <c r="J494" s="626">
        <f>IFS(J491=1,0,
J491=2, 0,
J491=4, 1,
J491=8, 3)</f>
        <v>3</v>
      </c>
      <c r="K494" s="274"/>
      <c r="L494" s="274"/>
      <c r="M494" s="274"/>
      <c r="N494" s="274"/>
      <c r="O494" s="262"/>
      <c r="P494" s="303"/>
      <c r="Q494" s="262"/>
    </row>
    <row r="495">
      <c r="E495" s="266"/>
      <c r="F495" s="266"/>
      <c r="H495" s="624" t="s">
        <v>574</v>
      </c>
      <c r="I495" s="428"/>
      <c r="J495" s="802">
        <f>IFS(J491=1,0,
J491=2, 0,
J491=4, 0,
J491=8, 1)</f>
        <v>1</v>
      </c>
      <c r="K495" s="271"/>
      <c r="L495" s="271"/>
      <c r="M495" s="271"/>
      <c r="N495" s="271"/>
      <c r="O495" s="269"/>
      <c r="P495" s="440"/>
      <c r="Q495" s="269"/>
    </row>
    <row r="496">
      <c r="E496" s="266"/>
      <c r="F496" s="266"/>
      <c r="H496" s="625" t="s">
        <v>575</v>
      </c>
      <c r="I496" s="429"/>
      <c r="J496" s="626">
        <f>IFS(J491=1,0,
J491=2, 1,
J491=4, 4,
J491=8, 12)</f>
        <v>12</v>
      </c>
      <c r="K496" s="274"/>
      <c r="L496" s="274"/>
      <c r="M496" s="274"/>
      <c r="N496" s="274"/>
      <c r="O496" s="262"/>
      <c r="P496" s="303"/>
      <c r="Q496" s="262"/>
    </row>
    <row r="497">
      <c r="E497" s="266"/>
      <c r="F497" s="266"/>
      <c r="H497" s="624" t="s">
        <v>576</v>
      </c>
      <c r="I497" s="428"/>
      <c r="J497" s="803">
        <f>J492*(1*J493+2*J494+3*J495)</f>
        <v>84</v>
      </c>
      <c r="K497" s="271"/>
      <c r="L497" s="271"/>
      <c r="M497" s="271"/>
      <c r="N497" s="271"/>
      <c r="O497" s="269"/>
      <c r="P497" s="440"/>
      <c r="Q497" s="269"/>
    </row>
    <row r="498">
      <c r="E498" s="266"/>
      <c r="F498" s="266"/>
      <c r="H498" s="625" t="s">
        <v>577</v>
      </c>
      <c r="I498" s="429"/>
      <c r="J498" s="801">
        <f>J497*J491</f>
        <v>672</v>
      </c>
      <c r="K498" s="274"/>
      <c r="L498" s="274"/>
      <c r="M498" s="274"/>
      <c r="N498" s="274"/>
      <c r="O498" s="262"/>
      <c r="P498" s="303"/>
      <c r="Q498" s="262"/>
    </row>
    <row r="499">
      <c r="E499" s="266"/>
      <c r="F499" s="266"/>
      <c r="H499" s="627" t="s">
        <v>269</v>
      </c>
      <c r="I499" s="428"/>
      <c r="J499" s="578">
        <f>ALL2ALL_CHIP2CHIP_TIME_MS2(J498,J496)</f>
        <v>0.341796875</v>
      </c>
      <c r="K499" s="271"/>
      <c r="L499" s="271"/>
      <c r="M499" s="271"/>
      <c r="N499" s="271"/>
      <c r="O499" s="269"/>
      <c r="P499" s="440"/>
      <c r="Q499" s="269"/>
    </row>
    <row r="500">
      <c r="E500" s="266"/>
      <c r="F500" s="266"/>
      <c r="G500" s="151" t="s">
        <v>372</v>
      </c>
      <c r="H500" s="804" t="s">
        <v>264</v>
      </c>
      <c r="I500" s="429"/>
      <c r="J500" s="805">
        <f>HW_SPEC("# of TensorCore per Chip")</f>
        <v>2</v>
      </c>
      <c r="K500" s="274"/>
      <c r="L500" s="274"/>
      <c r="M500" s="274"/>
      <c r="N500" s="274"/>
      <c r="O500" s="262"/>
      <c r="P500" s="303"/>
      <c r="Q500" s="262"/>
    </row>
    <row r="501">
      <c r="E501" s="266"/>
      <c r="F501" s="266"/>
      <c r="H501" s="627" t="s">
        <v>373</v>
      </c>
      <c r="I501" s="428"/>
      <c r="J501" s="806">
        <f>P489 /J491 * (J500-1)</f>
        <v>3.5</v>
      </c>
      <c r="K501" s="271"/>
      <c r="L501" s="271"/>
      <c r="M501" s="271"/>
      <c r="N501" s="271"/>
      <c r="O501" s="269"/>
      <c r="P501" s="440"/>
      <c r="Q501" s="269"/>
    </row>
    <row r="502">
      <c r="E502" s="266"/>
      <c r="F502" s="266"/>
      <c r="H502" s="804" t="s">
        <v>341</v>
      </c>
      <c r="I502" s="429"/>
      <c r="J502" s="807">
        <f>J501*J500</f>
        <v>7</v>
      </c>
      <c r="K502" s="274"/>
      <c r="L502" s="274"/>
      <c r="M502" s="274"/>
      <c r="N502" s="274"/>
      <c r="O502" s="262"/>
      <c r="P502" s="303"/>
      <c r="Q502" s="262"/>
    </row>
    <row r="503">
      <c r="E503" s="266"/>
      <c r="F503" s="266"/>
      <c r="H503" s="627" t="s">
        <v>269</v>
      </c>
      <c r="I503" s="428"/>
      <c r="J503" s="428">
        <f>ALL2ALL_CORE2CORE_TIME_MS(J502)</f>
        <v>0.005696614583</v>
      </c>
      <c r="K503" s="271"/>
      <c r="L503" s="271"/>
      <c r="M503" s="271"/>
      <c r="N503" s="271"/>
      <c r="O503" s="269"/>
      <c r="P503" s="440"/>
      <c r="Q503" s="269"/>
    </row>
    <row r="504">
      <c r="E504" s="266"/>
      <c r="F504" s="277"/>
      <c r="G504" s="526" t="s">
        <v>269</v>
      </c>
      <c r="H504" s="575">
        <f>J499+J503</f>
        <v>0.3474934896</v>
      </c>
      <c r="I504" s="274"/>
      <c r="J504" s="261"/>
      <c r="K504" s="274"/>
      <c r="L504" s="274"/>
      <c r="M504" s="274"/>
      <c r="N504" s="274"/>
      <c r="O504" s="262"/>
      <c r="P504" s="303"/>
      <c r="Q504" s="262"/>
    </row>
    <row r="505">
      <c r="E505" s="266"/>
      <c r="F505" s="632" t="s">
        <v>374</v>
      </c>
      <c r="G505" s="593" t="s">
        <v>116</v>
      </c>
      <c r="H505" s="641" t="s">
        <v>881</v>
      </c>
      <c r="I505" s="270"/>
      <c r="J505" s="269"/>
      <c r="K505" s="269"/>
      <c r="L505" s="269"/>
      <c r="M505" s="269"/>
      <c r="N505" s="271"/>
      <c r="O505" s="269"/>
      <c r="P505" s="440"/>
      <c r="Q505" s="269"/>
    </row>
    <row r="506">
      <c r="E506" s="266"/>
      <c r="F506" s="266"/>
      <c r="G506" s="297" t="s">
        <v>259</v>
      </c>
      <c r="H506" s="463" t="s">
        <v>238</v>
      </c>
      <c r="I506" s="261" t="s">
        <v>239</v>
      </c>
      <c r="J506" s="262"/>
      <c r="K506" s="262" t="s">
        <v>40</v>
      </c>
      <c r="L506" s="262" t="s">
        <v>38</v>
      </c>
      <c r="M506" s="262" t="s">
        <v>125</v>
      </c>
      <c r="N506" s="274"/>
      <c r="O506" s="263" t="str">
        <f>PARAMS("expert_collect_dtype")</f>
        <v>bf16</v>
      </c>
      <c r="P506" s="303"/>
      <c r="Q506" s="262"/>
    </row>
    <row r="507">
      <c r="E507" s="266"/>
      <c r="F507" s="266"/>
      <c r="G507" s="266"/>
      <c r="H507" s="304" t="s">
        <v>242</v>
      </c>
      <c r="I507" s="270" t="s">
        <v>239</v>
      </c>
      <c r="J507" s="271"/>
      <c r="K507" s="270">
        <f t="shared" ref="K507:M507" si="90">PARAMS(K506)</f>
        <v>16</v>
      </c>
      <c r="L507" s="270">
        <f t="shared" si="90"/>
        <v>256</v>
      </c>
      <c r="M507" s="270">
        <f t="shared" si="90"/>
        <v>7168</v>
      </c>
      <c r="N507" s="271"/>
      <c r="O507" s="272"/>
      <c r="P507" s="440">
        <f>SIZEOF_IN_MIB(J507:M507, O506)</f>
        <v>56</v>
      </c>
      <c r="Q507" s="269"/>
    </row>
    <row r="508">
      <c r="E508" s="266"/>
      <c r="F508" s="266"/>
      <c r="G508" s="266"/>
      <c r="H508" s="534" t="s">
        <v>244</v>
      </c>
      <c r="I508" s="274" t="s">
        <v>239</v>
      </c>
      <c r="J508" s="261"/>
      <c r="K508" s="262"/>
      <c r="L508" s="262"/>
      <c r="M508" s="262" t="s">
        <v>33</v>
      </c>
      <c r="N508" s="274"/>
      <c r="O508" s="275"/>
      <c r="P508" s="303"/>
      <c r="Q508" s="262"/>
    </row>
    <row r="509">
      <c r="E509" s="266"/>
      <c r="F509" s="266"/>
      <c r="G509" s="266"/>
      <c r="H509" s="300" t="s">
        <v>246</v>
      </c>
      <c r="I509" s="289" t="s">
        <v>239</v>
      </c>
      <c r="J509" s="290"/>
      <c r="K509" s="289">
        <f t="shared" ref="K509:M509" si="91">K507/SHARDING(K508)</f>
        <v>16</v>
      </c>
      <c r="L509" s="289">
        <f t="shared" si="91"/>
        <v>256</v>
      </c>
      <c r="M509" s="289">
        <f t="shared" si="91"/>
        <v>448</v>
      </c>
      <c r="N509" s="289"/>
      <c r="O509" s="277"/>
      <c r="P509" s="301">
        <f>SIZEOF_IN_MIB(J509:M509, O506)</f>
        <v>3.5</v>
      </c>
      <c r="Q509" s="195"/>
    </row>
    <row r="510">
      <c r="E510" s="266"/>
      <c r="F510" s="266"/>
      <c r="G510" s="277"/>
      <c r="H510" s="634" t="s">
        <v>376</v>
      </c>
      <c r="I510" s="635"/>
      <c r="J510" s="195" t="s">
        <v>143</v>
      </c>
      <c r="K510" s="289"/>
      <c r="L510" s="289"/>
      <c r="M510" s="289"/>
      <c r="N510" s="289"/>
      <c r="O510" s="195"/>
      <c r="P510" s="636"/>
      <c r="Q510" s="195"/>
    </row>
    <row r="511">
      <c r="E511" s="266"/>
      <c r="F511" s="266"/>
      <c r="G511" s="311" t="s">
        <v>264</v>
      </c>
      <c r="H511" s="637">
        <f>SHARDING(J510) * SHARDING(H462)</f>
        <v>16</v>
      </c>
      <c r="I511" s="289"/>
      <c r="J511" s="290"/>
      <c r="K511" s="289"/>
      <c r="L511" s="289"/>
      <c r="M511" s="289"/>
      <c r="N511" s="289"/>
      <c r="O511" s="195"/>
      <c r="P511" s="636"/>
      <c r="Q511" s="195"/>
    </row>
    <row r="512">
      <c r="E512" s="266"/>
      <c r="F512" s="266"/>
      <c r="G512" s="526" t="s">
        <v>340</v>
      </c>
      <c r="H512" s="584">
        <f>P509 / H511 * (H511-1)</f>
        <v>3.28125</v>
      </c>
      <c r="I512" s="289"/>
      <c r="J512" s="290"/>
      <c r="K512" s="289"/>
      <c r="L512" s="289"/>
      <c r="M512" s="289"/>
      <c r="N512" s="289"/>
      <c r="O512" s="195"/>
      <c r="P512" s="636"/>
      <c r="Q512" s="195"/>
    </row>
    <row r="513">
      <c r="E513" s="266"/>
      <c r="F513" s="266"/>
      <c r="G513" s="526" t="s">
        <v>341</v>
      </c>
      <c r="H513" s="638">
        <f>H512*H511</f>
        <v>52.5</v>
      </c>
      <c r="I513" s="533"/>
      <c r="J513" s="290"/>
      <c r="K513" s="289"/>
      <c r="L513" s="289"/>
      <c r="M513" s="289"/>
      <c r="N513" s="289"/>
      <c r="O513" s="195"/>
      <c r="P513" s="636"/>
      <c r="Q513" s="195"/>
    </row>
    <row r="514">
      <c r="E514" s="266"/>
      <c r="F514" s="266"/>
      <c r="G514" s="526" t="s">
        <v>377</v>
      </c>
      <c r="H514" s="639">
        <f>HW_SPEC("# of TensorCore per Chip")</f>
        <v>2</v>
      </c>
      <c r="I514" s="633" t="s">
        <v>378</v>
      </c>
      <c r="J514" s="261"/>
      <c r="K514" s="274"/>
      <c r="L514" s="274"/>
      <c r="M514" s="274"/>
      <c r="N514" s="274"/>
      <c r="O514" s="262"/>
      <c r="P514" s="640"/>
      <c r="Q514" s="262"/>
    </row>
    <row r="515">
      <c r="E515" s="266"/>
      <c r="F515" s="266"/>
      <c r="G515" s="311" t="s">
        <v>267</v>
      </c>
      <c r="H515" s="336" t="str">
        <f>IFS(H511=8,12,
H511=4,4,
H511=2,1,
TRUE,NA())</f>
        <v>#N/A</v>
      </c>
      <c r="I515" s="641"/>
      <c r="J515" s="270"/>
      <c r="K515" s="271"/>
      <c r="L515" s="271"/>
      <c r="M515" s="271"/>
      <c r="N515" s="271"/>
      <c r="O515" s="269"/>
      <c r="P515" s="642"/>
      <c r="Q515" s="269"/>
    </row>
    <row r="516">
      <c r="E516" s="266"/>
      <c r="F516" s="277"/>
      <c r="G516" s="526" t="s">
        <v>380</v>
      </c>
      <c r="H516" s="575" t="str">
        <f>REDUCE_SCATTER_CHIP2CHIP_TIME_MS2(H513*H514,H515)</f>
        <v>#N/A</v>
      </c>
      <c r="I516" s="534"/>
      <c r="J516" s="261"/>
      <c r="K516" s="274"/>
      <c r="L516" s="274"/>
      <c r="M516" s="274"/>
      <c r="N516" s="274"/>
      <c r="O516" s="262"/>
      <c r="P516" s="640"/>
      <c r="Q516" s="262"/>
    </row>
    <row r="517">
      <c r="E517" s="266"/>
      <c r="F517" s="632" t="s">
        <v>56</v>
      </c>
      <c r="G517" s="643" t="s">
        <v>116</v>
      </c>
      <c r="H517" s="324" t="s">
        <v>882</v>
      </c>
      <c r="I517" s="269"/>
      <c r="J517" s="270"/>
      <c r="K517" s="269"/>
      <c r="L517" s="488"/>
      <c r="M517" s="269"/>
      <c r="N517" s="271"/>
      <c r="O517" s="269"/>
      <c r="P517" s="440"/>
      <c r="Q517" s="269"/>
    </row>
    <row r="518">
      <c r="E518" s="266"/>
      <c r="F518" s="266"/>
      <c r="G518" s="541" t="s">
        <v>259</v>
      </c>
      <c r="H518" s="534" t="s">
        <v>238</v>
      </c>
      <c r="I518" s="534"/>
      <c r="J518" s="261"/>
      <c r="K518" s="262" t="s">
        <v>40</v>
      </c>
      <c r="L518" s="425" t="s">
        <v>38</v>
      </c>
      <c r="M518" s="262" t="s">
        <v>125</v>
      </c>
      <c r="N518" s="274"/>
      <c r="O518" s="263" t="str">
        <f>PARAMS("expert_collect_dtype")</f>
        <v>bf16</v>
      </c>
      <c r="P518" s="303"/>
      <c r="Q518" s="262"/>
    </row>
    <row r="519">
      <c r="E519" s="266"/>
      <c r="F519" s="266"/>
      <c r="G519" s="266"/>
      <c r="H519" s="304" t="s">
        <v>242</v>
      </c>
      <c r="I519" s="304"/>
      <c r="J519" s="270"/>
      <c r="K519" s="271">
        <f t="shared" ref="K519:M519" si="92">PARAMS(K518)</f>
        <v>16</v>
      </c>
      <c r="L519" s="271">
        <f t="shared" si="92"/>
        <v>256</v>
      </c>
      <c r="M519" s="271">
        <f t="shared" si="92"/>
        <v>7168</v>
      </c>
      <c r="N519" s="271"/>
      <c r="O519" s="272"/>
      <c r="P519" s="440">
        <f>SIZEOF_IN_MIB(J519:M519, O518)</f>
        <v>56</v>
      </c>
      <c r="Q519" s="269"/>
    </row>
    <row r="520">
      <c r="E520" s="266"/>
      <c r="F520" s="266"/>
      <c r="G520" s="266"/>
      <c r="H520" s="534" t="s">
        <v>244</v>
      </c>
      <c r="I520" s="534"/>
      <c r="J520" s="261"/>
      <c r="K520" s="262"/>
      <c r="L520" s="262"/>
      <c r="M520" s="262"/>
      <c r="N520" s="274"/>
      <c r="O520" s="275"/>
      <c r="P520" s="303"/>
      <c r="Q520" s="262"/>
    </row>
    <row r="521">
      <c r="E521" s="266"/>
      <c r="F521" s="266"/>
      <c r="G521" s="266"/>
      <c r="H521" s="449" t="s">
        <v>246</v>
      </c>
      <c r="I521" s="449"/>
      <c r="J521" s="270"/>
      <c r="K521" s="271">
        <f t="shared" ref="K521:M521" si="93">K519/SHARDING(K520)</f>
        <v>16</v>
      </c>
      <c r="L521" s="271">
        <f t="shared" si="93"/>
        <v>256</v>
      </c>
      <c r="M521" s="271">
        <f t="shared" si="93"/>
        <v>7168</v>
      </c>
      <c r="N521" s="271"/>
      <c r="O521" s="280"/>
      <c r="P521" s="440">
        <f>SIZEOF_IN_MIB(J521:M521, O518)</f>
        <v>56</v>
      </c>
      <c r="Q521" s="269"/>
    </row>
    <row r="522">
      <c r="E522" s="266"/>
      <c r="F522" s="266"/>
      <c r="G522" s="277"/>
      <c r="H522" s="571" t="s">
        <v>376</v>
      </c>
      <c r="I522" s="302"/>
      <c r="J522" s="571" t="s">
        <v>143</v>
      </c>
      <c r="K522" s="261"/>
      <c r="L522" s="262"/>
      <c r="M522" s="274"/>
      <c r="N522" s="274"/>
      <c r="O522" s="262"/>
      <c r="P522" s="303"/>
      <c r="Q522" s="262"/>
    </row>
    <row r="523">
      <c r="E523" s="266"/>
      <c r="F523" s="266"/>
      <c r="G523" s="384" t="s">
        <v>382</v>
      </c>
      <c r="H523" s="538" t="s">
        <v>264</v>
      </c>
      <c r="I523" s="305"/>
      <c r="J523" s="527">
        <f>SHARDING(J522)*SHARDING(H462)/HW_SPEC("# of TensorCore per Chip")</f>
        <v>8</v>
      </c>
      <c r="K523" s="270"/>
      <c r="L523" s="269"/>
      <c r="M523" s="271"/>
      <c r="N523" s="271"/>
      <c r="O523" s="269"/>
      <c r="P523" s="440"/>
      <c r="Q523" s="269"/>
    </row>
    <row r="524">
      <c r="E524" s="266"/>
      <c r="F524" s="266"/>
      <c r="G524" s="266"/>
      <c r="H524" s="571" t="s">
        <v>383</v>
      </c>
      <c r="I524" s="222"/>
      <c r="J524" s="646">
        <f>P521 / J523 * (J523-1)</f>
        <v>49</v>
      </c>
      <c r="K524" s="261"/>
      <c r="L524" s="262"/>
      <c r="M524" s="274"/>
      <c r="N524" s="274"/>
      <c r="O524" s="262"/>
      <c r="P524" s="303"/>
      <c r="Q524" s="262"/>
    </row>
    <row r="525">
      <c r="E525" s="266"/>
      <c r="F525" s="266"/>
      <c r="G525" s="266"/>
      <c r="H525" s="566" t="s">
        <v>341</v>
      </c>
      <c r="I525" s="305"/>
      <c r="J525" s="645">
        <f>J524*J523</f>
        <v>392</v>
      </c>
      <c r="K525" s="270"/>
      <c r="L525" s="269"/>
      <c r="M525" s="271"/>
      <c r="N525" s="271"/>
      <c r="O525" s="269"/>
      <c r="P525" s="440"/>
      <c r="Q525" s="269"/>
    </row>
    <row r="526">
      <c r="E526" s="266"/>
      <c r="F526" s="266"/>
      <c r="G526" s="266"/>
      <c r="H526" s="571" t="s">
        <v>267</v>
      </c>
      <c r="I526" s="222"/>
      <c r="J526" s="644">
        <f>IFS(J523=8,12,
J523=4,4,
J523=2,1,
TRUE,NA())</f>
        <v>12</v>
      </c>
      <c r="K526" s="261"/>
      <c r="L526" s="262"/>
      <c r="M526" s="274"/>
      <c r="N526" s="274"/>
      <c r="O526" s="262"/>
      <c r="P526" s="303"/>
      <c r="Q526" s="262"/>
    </row>
    <row r="527">
      <c r="E527" s="266"/>
      <c r="F527" s="266"/>
      <c r="G527" s="277"/>
      <c r="H527" s="566" t="s">
        <v>269</v>
      </c>
      <c r="I527" s="305"/>
      <c r="J527" s="808">
        <f>IF(J525=0,0, REDUCE_SCATTER_CHIP2CHIP_TIME_MS2(J525,J526))</f>
        <v>0.1993815104</v>
      </c>
      <c r="K527" s="270"/>
      <c r="L527" s="269"/>
      <c r="M527" s="271"/>
      <c r="N527" s="271"/>
      <c r="O527" s="269"/>
      <c r="P527" s="440"/>
      <c r="Q527" s="269"/>
    </row>
    <row r="528">
      <c r="E528" s="266"/>
      <c r="F528" s="266"/>
      <c r="G528" s="541" t="s">
        <v>384</v>
      </c>
      <c r="H528" s="342" t="s">
        <v>264</v>
      </c>
      <c r="I528" s="533"/>
      <c r="J528" s="647">
        <f>HW_SPEC("# of TensorCore per Chip")</f>
        <v>2</v>
      </c>
      <c r="K528" s="290"/>
      <c r="L528" s="195"/>
      <c r="M528" s="289"/>
      <c r="N528" s="289"/>
      <c r="O528" s="195"/>
      <c r="P528" s="301"/>
      <c r="Q528" s="195"/>
    </row>
    <row r="529">
      <c r="E529" s="266"/>
      <c r="F529" s="266"/>
      <c r="G529" s="266"/>
      <c r="H529" s="634" t="s">
        <v>373</v>
      </c>
      <c r="I529" s="172"/>
      <c r="J529" s="648">
        <f>P521 * (J528-1)/J528</f>
        <v>28</v>
      </c>
      <c r="K529" s="290"/>
      <c r="L529" s="195"/>
      <c r="M529" s="289"/>
      <c r="N529" s="289"/>
      <c r="O529" s="195"/>
      <c r="P529" s="301"/>
      <c r="Q529" s="195"/>
    </row>
    <row r="530">
      <c r="E530" s="266"/>
      <c r="F530" s="266"/>
      <c r="G530" s="266"/>
      <c r="H530" s="634" t="s">
        <v>341</v>
      </c>
      <c r="I530" s="172"/>
      <c r="J530" s="648">
        <f>J529*J528</f>
        <v>56</v>
      </c>
      <c r="K530" s="290"/>
      <c r="L530" s="195"/>
      <c r="M530" s="289"/>
      <c r="N530" s="289"/>
      <c r="O530" s="195"/>
      <c r="P530" s="301"/>
      <c r="Q530" s="195"/>
    </row>
    <row r="531">
      <c r="E531" s="266"/>
      <c r="F531" s="266"/>
      <c r="G531" s="266"/>
      <c r="H531" s="634" t="s">
        <v>269</v>
      </c>
      <c r="I531" s="172"/>
      <c r="J531" s="649">
        <f>REDUCE_SCATTER_CORE2CORE_TIME_MS(J530)</f>
        <v>0.04557291667</v>
      </c>
      <c r="K531" s="290"/>
      <c r="L531" s="195"/>
      <c r="M531" s="289"/>
      <c r="N531" s="289"/>
      <c r="O531" s="195"/>
      <c r="P531" s="301"/>
      <c r="Q531" s="195"/>
    </row>
    <row r="532">
      <c r="E532" s="266"/>
      <c r="F532" s="266"/>
      <c r="G532" s="277"/>
      <c r="H532" s="634" t="s">
        <v>385</v>
      </c>
      <c r="I532" s="172"/>
      <c r="J532" s="649">
        <f>J531/J523</f>
        <v>0.005696614583</v>
      </c>
      <c r="K532" s="290"/>
      <c r="L532" s="195"/>
      <c r="M532" s="289"/>
      <c r="N532" s="289"/>
      <c r="O532" s="195"/>
      <c r="P532" s="301"/>
      <c r="Q532" s="195"/>
    </row>
    <row r="533">
      <c r="E533" s="266"/>
      <c r="F533" s="277"/>
      <c r="G533" s="531" t="s">
        <v>386</v>
      </c>
      <c r="H533" s="809">
        <f>SUM(J527+J532)</f>
        <v>0.205078125</v>
      </c>
      <c r="I533" s="649"/>
      <c r="J533" s="290"/>
      <c r="K533" s="290"/>
      <c r="L533" s="195"/>
      <c r="M533" s="289"/>
      <c r="N533" s="289"/>
      <c r="O533" s="195"/>
      <c r="P533" s="301"/>
      <c r="Q533" s="195"/>
    </row>
    <row r="534">
      <c r="E534" s="266"/>
      <c r="F534" s="296" t="s">
        <v>293</v>
      </c>
      <c r="G534" s="651" t="s">
        <v>280</v>
      </c>
      <c r="H534" s="652" t="s">
        <v>56</v>
      </c>
      <c r="I534" s="582"/>
      <c r="J534" s="380"/>
      <c r="K534" s="380"/>
      <c r="L534" s="381"/>
      <c r="M534" s="381"/>
      <c r="N534" s="381"/>
      <c r="O534" s="380"/>
      <c r="P534" s="653"/>
      <c r="Q534" s="172"/>
    </row>
    <row r="535">
      <c r="E535" s="266"/>
      <c r="F535" s="266"/>
      <c r="G535" s="523" t="s">
        <v>298</v>
      </c>
      <c r="H535" s="654">
        <f>IFS(H534=F486,H504,H534=F505,H516,F517=H534,H533, TRUE,0)</f>
        <v>0.205078125</v>
      </c>
      <c r="I535" s="513"/>
      <c r="J535" s="374"/>
      <c r="K535" s="374"/>
      <c r="L535" s="375"/>
      <c r="M535" s="375"/>
      <c r="N535" s="375"/>
      <c r="O535" s="374"/>
      <c r="P535" s="655"/>
      <c r="Q535" s="376"/>
    </row>
    <row r="536">
      <c r="E536" s="266"/>
      <c r="F536" s="266"/>
      <c r="G536" s="378" t="s">
        <v>283</v>
      </c>
      <c r="H536" s="558">
        <f>IFS(PARAMS("topo")="2x2x2", (2+2+2)/2,
PARAMS("topo")="2x2", (2+2)/2,
TRUE, NA())</f>
        <v>3</v>
      </c>
      <c r="I536" s="582"/>
      <c r="J536" s="380"/>
      <c r="K536" s="380"/>
      <c r="L536" s="381"/>
      <c r="M536" s="381"/>
      <c r="N536" s="381"/>
      <c r="O536" s="380"/>
      <c r="P536" s="653"/>
      <c r="Q536" s="172"/>
    </row>
    <row r="537">
      <c r="E537" s="266"/>
      <c r="F537" s="277"/>
      <c r="G537" s="372" t="s">
        <v>284</v>
      </c>
      <c r="H537" s="373">
        <f>IF(H534="No Collectives", 0, H536 * HW_SPEC("Chip-to-Chip ICI Latency (ms)"))</f>
        <v>0.0039</v>
      </c>
      <c r="I537" s="580"/>
      <c r="J537" s="374"/>
      <c r="K537" s="374"/>
      <c r="L537" s="375"/>
      <c r="M537" s="375"/>
      <c r="N537" s="375"/>
      <c r="O537" s="374"/>
      <c r="P537" s="655"/>
      <c r="Q537" s="504"/>
    </row>
    <row r="538">
      <c r="E538" s="266"/>
      <c r="F538" s="541" t="s">
        <v>285</v>
      </c>
      <c r="G538" s="533" t="s">
        <v>45</v>
      </c>
      <c r="H538" s="810"/>
      <c r="I538" s="582"/>
      <c r="J538" s="380"/>
      <c r="K538" s="380"/>
      <c r="L538" s="381"/>
      <c r="M538" s="381"/>
      <c r="N538" s="381"/>
      <c r="O538" s="380"/>
      <c r="P538" s="653"/>
      <c r="Q538" s="172"/>
    </row>
    <row r="539">
      <c r="E539" s="266"/>
      <c r="F539" s="266"/>
      <c r="G539" s="533"/>
      <c r="H539" s="595"/>
      <c r="I539" s="386"/>
      <c r="J539" s="380"/>
      <c r="K539" s="380"/>
      <c r="L539" s="381"/>
      <c r="M539" s="381"/>
      <c r="N539" s="381"/>
      <c r="O539" s="380"/>
      <c r="P539" s="653"/>
      <c r="Q539" s="172"/>
    </row>
    <row r="540">
      <c r="E540" s="266"/>
      <c r="F540" s="277"/>
      <c r="G540" s="533"/>
      <c r="H540" s="595"/>
      <c r="I540" s="386"/>
      <c r="J540" s="380"/>
      <c r="K540" s="380"/>
      <c r="L540" s="381"/>
      <c r="M540" s="381"/>
      <c r="N540" s="381"/>
      <c r="O540" s="380"/>
      <c r="P540" s="653"/>
      <c r="Q540" s="172"/>
    </row>
    <row r="541">
      <c r="E541" s="266"/>
      <c r="F541" s="541" t="s">
        <v>289</v>
      </c>
      <c r="G541" s="533" t="s">
        <v>45</v>
      </c>
      <c r="H541" s="595"/>
      <c r="I541" s="386"/>
      <c r="J541" s="380"/>
      <c r="K541" s="380"/>
      <c r="L541" s="381"/>
      <c r="M541" s="381"/>
      <c r="N541" s="381"/>
      <c r="O541" s="380"/>
      <c r="P541" s="653"/>
      <c r="Q541" s="172"/>
    </row>
    <row r="542">
      <c r="E542" s="277"/>
      <c r="F542" s="277"/>
      <c r="G542" s="533"/>
      <c r="H542" s="595"/>
      <c r="I542" s="386"/>
      <c r="J542" s="380"/>
      <c r="K542" s="380"/>
      <c r="L542" s="381"/>
      <c r="M542" s="381"/>
      <c r="N542" s="381"/>
      <c r="O542" s="380"/>
      <c r="P542" s="653"/>
      <c r="Q542" s="172"/>
    </row>
    <row r="543">
      <c r="E543" s="258" t="s">
        <v>387</v>
      </c>
      <c r="F543" s="656" t="s">
        <v>249</v>
      </c>
      <c r="G543" s="260"/>
      <c r="H543" s="463" t="s">
        <v>238</v>
      </c>
      <c r="I543" s="261" t="s">
        <v>239</v>
      </c>
      <c r="J543" s="262"/>
      <c r="K543" s="262" t="s">
        <v>40</v>
      </c>
      <c r="L543" s="262" t="s">
        <v>38</v>
      </c>
      <c r="M543" s="425" t="s">
        <v>125</v>
      </c>
      <c r="N543" s="261" t="s">
        <v>240</v>
      </c>
      <c r="O543" s="263" t="s">
        <v>63</v>
      </c>
      <c r="P543" s="303"/>
      <c r="Q543" s="263" t="b">
        <v>0</v>
      </c>
    </row>
    <row r="544">
      <c r="E544" s="266"/>
      <c r="F544" s="267"/>
      <c r="G544" s="268"/>
      <c r="H544" s="304" t="s">
        <v>242</v>
      </c>
      <c r="I544" s="270" t="s">
        <v>239</v>
      </c>
      <c r="J544" s="271"/>
      <c r="K544" s="270">
        <f t="shared" ref="K544:M544" si="94">PARAMS(K543)</f>
        <v>16</v>
      </c>
      <c r="L544" s="270">
        <f t="shared" si="94"/>
        <v>256</v>
      </c>
      <c r="M544" s="270">
        <f t="shared" si="94"/>
        <v>7168</v>
      </c>
      <c r="N544" s="270" t="s">
        <v>240</v>
      </c>
      <c r="O544" s="272"/>
      <c r="P544" s="440">
        <f>SIZEOF_IN_MIB(J544:M544, O543)</f>
        <v>28</v>
      </c>
      <c r="Q544" s="272"/>
    </row>
    <row r="545">
      <c r="E545" s="266"/>
      <c r="F545" s="267"/>
      <c r="G545" s="268"/>
      <c r="H545" s="534" t="s">
        <v>244</v>
      </c>
      <c r="I545" s="274" t="s">
        <v>239</v>
      </c>
      <c r="J545" s="261"/>
      <c r="K545" s="262" t="s">
        <v>33</v>
      </c>
      <c r="L545" s="262"/>
      <c r="M545" s="262"/>
      <c r="N545" s="274" t="s">
        <v>240</v>
      </c>
      <c r="O545" s="275"/>
      <c r="P545" s="303"/>
      <c r="Q545" s="275"/>
    </row>
    <row r="546">
      <c r="E546" s="266"/>
      <c r="F546" s="278"/>
      <c r="G546" s="279"/>
      <c r="H546" s="304" t="s">
        <v>246</v>
      </c>
      <c r="I546" s="271" t="s">
        <v>239</v>
      </c>
      <c r="J546" s="270"/>
      <c r="K546" s="271">
        <f t="shared" ref="K546:M546" si="95">K544/SHARDING(K545)</f>
        <v>1</v>
      </c>
      <c r="L546" s="271">
        <f t="shared" si="95"/>
        <v>256</v>
      </c>
      <c r="M546" s="271">
        <f t="shared" si="95"/>
        <v>7168</v>
      </c>
      <c r="N546" s="271" t="s">
        <v>240</v>
      </c>
      <c r="O546" s="280"/>
      <c r="P546" s="440">
        <f>SIZEOF_IN_MIB(J546:M546, O543)</f>
        <v>1.75</v>
      </c>
      <c r="Q546" s="280"/>
    </row>
    <row r="547">
      <c r="E547" s="266"/>
      <c r="F547" s="657" t="s">
        <v>253</v>
      </c>
      <c r="G547" s="260"/>
      <c r="H547" s="534" t="s">
        <v>238</v>
      </c>
      <c r="I547" s="274" t="s">
        <v>239</v>
      </c>
      <c r="J547" s="261"/>
      <c r="K547" s="222"/>
      <c r="L547" s="262" t="s">
        <v>125</v>
      </c>
      <c r="M547" s="425" t="s">
        <v>129</v>
      </c>
      <c r="N547" s="274" t="s">
        <v>240</v>
      </c>
      <c r="O547" s="263" t="s">
        <v>127</v>
      </c>
      <c r="P547" s="303"/>
      <c r="Q547" s="263" t="b">
        <v>0</v>
      </c>
    </row>
    <row r="548">
      <c r="E548" s="266"/>
      <c r="F548" s="267"/>
      <c r="G548" s="268"/>
      <c r="H548" s="304" t="s">
        <v>242</v>
      </c>
      <c r="I548" s="271" t="s">
        <v>239</v>
      </c>
      <c r="J548" s="270"/>
      <c r="K548" s="324">
        <v>2.0</v>
      </c>
      <c r="L548" s="271">
        <f t="shared" ref="L548:M548" si="96">PARAMS(L547)</f>
        <v>7168</v>
      </c>
      <c r="M548" s="271">
        <f t="shared" si="96"/>
        <v>2048</v>
      </c>
      <c r="N548" s="271" t="s">
        <v>240</v>
      </c>
      <c r="O548" s="272"/>
      <c r="P548" s="440">
        <f>SIZEOF_IN_MIB(J548:M548, O547)</f>
        <v>14</v>
      </c>
      <c r="Q548" s="272"/>
    </row>
    <row r="549">
      <c r="E549" s="266"/>
      <c r="F549" s="267"/>
      <c r="G549" s="268"/>
      <c r="H549" s="534" t="s">
        <v>244</v>
      </c>
      <c r="I549" s="274" t="s">
        <v>239</v>
      </c>
      <c r="J549" s="261"/>
      <c r="K549" s="222"/>
      <c r="L549" s="262"/>
      <c r="M549" s="262"/>
      <c r="N549" s="274" t="s">
        <v>240</v>
      </c>
      <c r="O549" s="275"/>
      <c r="P549" s="303"/>
      <c r="Q549" s="275"/>
    </row>
    <row r="550">
      <c r="E550" s="266"/>
      <c r="F550" s="278"/>
      <c r="G550" s="279"/>
      <c r="H550" s="449" t="s">
        <v>246</v>
      </c>
      <c r="I550" s="271" t="s">
        <v>239</v>
      </c>
      <c r="J550" s="270"/>
      <c r="K550" s="324">
        <v>2.0</v>
      </c>
      <c r="L550" s="271">
        <f t="shared" ref="L550:M550" si="97">L548/SHARDING(L549)</f>
        <v>7168</v>
      </c>
      <c r="M550" s="271">
        <f t="shared" si="97"/>
        <v>2048</v>
      </c>
      <c r="N550" s="271" t="s">
        <v>240</v>
      </c>
      <c r="O550" s="280"/>
      <c r="P550" s="440">
        <f>SIZEOF_IN_MIB(J550:M550, O547)</f>
        <v>14</v>
      </c>
      <c r="Q550" s="280"/>
    </row>
    <row r="551">
      <c r="E551" s="266"/>
      <c r="F551" s="657" t="s">
        <v>257</v>
      </c>
      <c r="G551" s="260"/>
      <c r="H551" s="534" t="s">
        <v>238</v>
      </c>
      <c r="I551" s="274" t="s">
        <v>239</v>
      </c>
      <c r="J551" s="261"/>
      <c r="K551" s="262" t="s">
        <v>40</v>
      </c>
      <c r="L551" s="262" t="s">
        <v>38</v>
      </c>
      <c r="M551" s="262" t="s">
        <v>129</v>
      </c>
      <c r="N551" s="274" t="s">
        <v>240</v>
      </c>
      <c r="O551" s="658" t="s">
        <v>82</v>
      </c>
      <c r="P551" s="303"/>
      <c r="Q551" s="263" t="b">
        <v>0</v>
      </c>
    </row>
    <row r="552">
      <c r="E552" s="266"/>
      <c r="F552" s="267"/>
      <c r="G552" s="268"/>
      <c r="H552" s="304" t="s">
        <v>242</v>
      </c>
      <c r="I552" s="271" t="s">
        <v>239</v>
      </c>
      <c r="J552" s="269">
        <v>2.0</v>
      </c>
      <c r="K552" s="271">
        <f t="shared" ref="K552:M552" si="98">PARAMS(K551)</f>
        <v>16</v>
      </c>
      <c r="L552" s="271">
        <f t="shared" si="98"/>
        <v>256</v>
      </c>
      <c r="M552" s="271">
        <f t="shared" si="98"/>
        <v>2048</v>
      </c>
      <c r="N552" s="271" t="s">
        <v>240</v>
      </c>
      <c r="O552" s="272"/>
      <c r="P552" s="440">
        <f>SIZEOF_IN_MIB(J552:M552, O551)</f>
        <v>32</v>
      </c>
      <c r="Q552" s="272"/>
    </row>
    <row r="553">
      <c r="E553" s="266"/>
      <c r="F553" s="267"/>
      <c r="G553" s="268"/>
      <c r="H553" s="534" t="s">
        <v>244</v>
      </c>
      <c r="I553" s="274" t="s">
        <v>239</v>
      </c>
      <c r="J553" s="261"/>
      <c r="K553" s="262" t="s">
        <v>33</v>
      </c>
      <c r="L553" s="262"/>
      <c r="M553" s="274"/>
      <c r="N553" s="274" t="s">
        <v>240</v>
      </c>
      <c r="O553" s="275"/>
      <c r="P553" s="303"/>
      <c r="Q553" s="275"/>
    </row>
    <row r="554">
      <c r="E554" s="266"/>
      <c r="F554" s="278"/>
      <c r="G554" s="279"/>
      <c r="H554" s="449" t="s">
        <v>246</v>
      </c>
      <c r="I554" s="271" t="s">
        <v>239</v>
      </c>
      <c r="J554" s="269">
        <v>2.0</v>
      </c>
      <c r="K554" s="271">
        <f t="shared" ref="K554:M554" si="99">K552/SHARDING(K553)</f>
        <v>1</v>
      </c>
      <c r="L554" s="271">
        <f t="shared" si="99"/>
        <v>256</v>
      </c>
      <c r="M554" s="271">
        <f t="shared" si="99"/>
        <v>2048</v>
      </c>
      <c r="N554" s="271" t="s">
        <v>240</v>
      </c>
      <c r="O554" s="280"/>
      <c r="P554" s="440">
        <f>SIZEOF_IN_MIB(J554:M554, O551)</f>
        <v>2</v>
      </c>
      <c r="Q554" s="280"/>
    </row>
    <row r="555">
      <c r="E555" s="266"/>
      <c r="F555" s="297" t="s">
        <v>293</v>
      </c>
      <c r="G555" s="533"/>
      <c r="H555" s="659"/>
      <c r="I555" s="261"/>
      <c r="J555" s="261"/>
      <c r="K555" s="261"/>
      <c r="L555" s="274"/>
      <c r="M555" s="274"/>
      <c r="N555" s="274"/>
      <c r="O555" s="261"/>
      <c r="P555" s="303"/>
      <c r="Q555" s="660"/>
    </row>
    <row r="556">
      <c r="E556" s="266"/>
      <c r="F556" s="277"/>
      <c r="G556" s="600" t="s">
        <v>298</v>
      </c>
      <c r="H556" s="661"/>
      <c r="I556" s="419"/>
      <c r="J556" s="270"/>
      <c r="K556" s="270"/>
      <c r="L556" s="271"/>
      <c r="M556" s="271"/>
      <c r="N556" s="271"/>
      <c r="O556" s="270"/>
      <c r="P556" s="440"/>
      <c r="Q556" s="477"/>
    </row>
    <row r="557">
      <c r="E557" s="266"/>
      <c r="F557" s="662" t="s">
        <v>285</v>
      </c>
      <c r="G557" s="533" t="s">
        <v>286</v>
      </c>
      <c r="H557" s="595" t="str">
        <f>VLOOKUP(O543&amp;","&amp;O547,$T$3:$W$12,4, FALSE)</f>
        <v>fp8</v>
      </c>
      <c r="I557" s="386"/>
      <c r="J557" s="380"/>
      <c r="K557" s="380"/>
      <c r="L557" s="381"/>
      <c r="M557" s="381"/>
      <c r="N557" s="381"/>
      <c r="O557" s="380"/>
      <c r="P557" s="394"/>
      <c r="Q557" s="172"/>
    </row>
    <row r="558">
      <c r="E558" s="266"/>
      <c r="F558" s="266"/>
      <c r="G558" s="595" t="s">
        <v>299</v>
      </c>
      <c r="H558" s="599" t="str">
        <f>CALCULATE_FLOPS(J546:M546,J550:M550,M550,L550,H557)</f>
        <v>#N/A</v>
      </c>
      <c r="I558" s="386"/>
      <c r="J558" s="380"/>
      <c r="K558" s="380"/>
      <c r="L558" s="381"/>
      <c r="M558" s="381"/>
      <c r="N558" s="381"/>
      <c r="O558" s="380"/>
      <c r="P558" s="394"/>
      <c r="Q558" s="172"/>
    </row>
    <row r="559">
      <c r="E559" s="266"/>
      <c r="F559" s="277"/>
      <c r="G559" s="600" t="s">
        <v>288</v>
      </c>
      <c r="H559" s="663" t="str">
        <f>COMPUTE_TIME_MS(H558, H557)</f>
        <v>#N/A</v>
      </c>
      <c r="I559" s="390"/>
      <c r="J559" s="391"/>
      <c r="K559" s="391"/>
      <c r="L559" s="392"/>
      <c r="M559" s="392"/>
      <c r="N559" s="392"/>
      <c r="O559" s="391"/>
      <c r="P559" s="602"/>
      <c r="Q559" s="172"/>
    </row>
    <row r="560">
      <c r="E560" s="266"/>
      <c r="F560" s="662" t="s">
        <v>289</v>
      </c>
      <c r="G560" s="595" t="s">
        <v>290</v>
      </c>
      <c r="H560" s="603">
        <f>IF(Q543,0,P546)+IF(Q547,0,P550)+IF(Q551,0,P554)</f>
        <v>17.75</v>
      </c>
      <c r="I560" s="380"/>
      <c r="J560" s="380"/>
      <c r="K560" s="380"/>
      <c r="L560" s="381"/>
      <c r="M560" s="381"/>
      <c r="N560" s="381"/>
      <c r="O560" s="380"/>
      <c r="P560" s="394"/>
      <c r="Q560" s="172"/>
    </row>
    <row r="561">
      <c r="E561" s="277"/>
      <c r="F561" s="277"/>
      <c r="G561" s="604" t="s">
        <v>291</v>
      </c>
      <c r="H561" s="664">
        <f>HBM_TIME_MS(H560)</f>
        <v>0.005924123163</v>
      </c>
      <c r="I561" s="391"/>
      <c r="J561" s="391"/>
      <c r="K561" s="391"/>
      <c r="L561" s="392"/>
      <c r="M561" s="392"/>
      <c r="N561" s="392"/>
      <c r="O561" s="391"/>
      <c r="P561" s="602"/>
      <c r="Q561" s="172"/>
    </row>
    <row r="562">
      <c r="E562" s="258" t="s">
        <v>388</v>
      </c>
      <c r="F562" s="656" t="s">
        <v>249</v>
      </c>
      <c r="G562" s="260"/>
      <c r="H562" s="463" t="s">
        <v>238</v>
      </c>
      <c r="I562" s="261" t="s">
        <v>239</v>
      </c>
      <c r="J562" s="331"/>
      <c r="K562" s="665" t="s">
        <v>40</v>
      </c>
      <c r="L562" s="665" t="s">
        <v>38</v>
      </c>
      <c r="M562" s="666" t="s">
        <v>129</v>
      </c>
      <c r="N562" s="261" t="s">
        <v>240</v>
      </c>
      <c r="O562" s="263" t="s">
        <v>63</v>
      </c>
      <c r="P562" s="303"/>
      <c r="Q562" s="263" t="b">
        <v>0</v>
      </c>
    </row>
    <row r="563">
      <c r="E563" s="266"/>
      <c r="F563" s="267"/>
      <c r="G563" s="268"/>
      <c r="H563" s="304" t="s">
        <v>242</v>
      </c>
      <c r="I563" s="270" t="s">
        <v>239</v>
      </c>
      <c r="J563" s="326"/>
      <c r="K563" s="667">
        <f t="shared" ref="K563:M563" si="100">PARAMS(K562)</f>
        <v>16</v>
      </c>
      <c r="L563" s="668">
        <f t="shared" si="100"/>
        <v>256</v>
      </c>
      <c r="M563" s="668">
        <f t="shared" si="100"/>
        <v>2048</v>
      </c>
      <c r="N563" s="270" t="s">
        <v>240</v>
      </c>
      <c r="O563" s="272"/>
      <c r="P563" s="440">
        <f>SIZEOF_IN_MIB(J563:M563, O562)</f>
        <v>8</v>
      </c>
      <c r="Q563" s="272"/>
    </row>
    <row r="564">
      <c r="E564" s="266"/>
      <c r="F564" s="267"/>
      <c r="G564" s="268"/>
      <c r="H564" s="534" t="s">
        <v>244</v>
      </c>
      <c r="I564" s="274" t="s">
        <v>239</v>
      </c>
      <c r="J564" s="330"/>
      <c r="K564" s="665" t="s">
        <v>33</v>
      </c>
      <c r="L564" s="331"/>
      <c r="M564" s="331"/>
      <c r="N564" s="274" t="s">
        <v>240</v>
      </c>
      <c r="O564" s="275"/>
      <c r="P564" s="303"/>
      <c r="Q564" s="275"/>
    </row>
    <row r="565">
      <c r="E565" s="266"/>
      <c r="F565" s="278"/>
      <c r="G565" s="279"/>
      <c r="H565" s="304" t="s">
        <v>246</v>
      </c>
      <c r="I565" s="271" t="s">
        <v>239</v>
      </c>
      <c r="J565" s="325"/>
      <c r="K565" s="670">
        <f t="shared" ref="K565:M565" si="101">K563/SHARDING(K564)</f>
        <v>1</v>
      </c>
      <c r="L565" s="670">
        <f t="shared" si="101"/>
        <v>256</v>
      </c>
      <c r="M565" s="670">
        <f t="shared" si="101"/>
        <v>2048</v>
      </c>
      <c r="N565" s="271" t="s">
        <v>240</v>
      </c>
      <c r="O565" s="280"/>
      <c r="P565" s="440">
        <f>SIZEOF_IN_MIB(J565:M565, O562)</f>
        <v>0.5</v>
      </c>
      <c r="Q565" s="280"/>
    </row>
    <row r="566">
      <c r="E566" s="266"/>
      <c r="F566" s="657" t="s">
        <v>253</v>
      </c>
      <c r="G566" s="260"/>
      <c r="H566" s="534" t="s">
        <v>238</v>
      </c>
      <c r="I566" s="274" t="s">
        <v>239</v>
      </c>
      <c r="J566" s="330"/>
      <c r="K566" s="317"/>
      <c r="L566" s="665" t="s">
        <v>129</v>
      </c>
      <c r="M566" s="666" t="s">
        <v>125</v>
      </c>
      <c r="N566" s="274" t="s">
        <v>240</v>
      </c>
      <c r="O566" s="263" t="s">
        <v>127</v>
      </c>
      <c r="P566" s="303"/>
      <c r="Q566" s="263" t="b">
        <v>0</v>
      </c>
    </row>
    <row r="567">
      <c r="E567" s="266"/>
      <c r="F567" s="267"/>
      <c r="G567" s="268"/>
      <c r="H567" s="304" t="s">
        <v>242</v>
      </c>
      <c r="I567" s="271" t="s">
        <v>239</v>
      </c>
      <c r="J567" s="325"/>
      <c r="K567" s="314"/>
      <c r="L567" s="670">
        <f t="shared" ref="L567:M567" si="102">PARAMS(L566)</f>
        <v>2048</v>
      </c>
      <c r="M567" s="670">
        <f t="shared" si="102"/>
        <v>7168</v>
      </c>
      <c r="N567" s="271" t="s">
        <v>240</v>
      </c>
      <c r="O567" s="272"/>
      <c r="P567" s="440">
        <f>SIZEOF_IN_MIB(J567:M567, O566)</f>
        <v>7</v>
      </c>
      <c r="Q567" s="272"/>
    </row>
    <row r="568">
      <c r="E568" s="266"/>
      <c r="F568" s="267"/>
      <c r="G568" s="268"/>
      <c r="H568" s="534" t="s">
        <v>244</v>
      </c>
      <c r="I568" s="274" t="s">
        <v>239</v>
      </c>
      <c r="J568" s="330"/>
      <c r="K568" s="317"/>
      <c r="L568" s="331"/>
      <c r="M568" s="331"/>
      <c r="N568" s="274" t="s">
        <v>240</v>
      </c>
      <c r="O568" s="275"/>
      <c r="P568" s="303"/>
      <c r="Q568" s="275"/>
    </row>
    <row r="569">
      <c r="E569" s="266"/>
      <c r="F569" s="278"/>
      <c r="G569" s="279"/>
      <c r="H569" s="449" t="s">
        <v>246</v>
      </c>
      <c r="I569" s="271" t="s">
        <v>239</v>
      </c>
      <c r="J569" s="325"/>
      <c r="K569" s="314"/>
      <c r="L569" s="670">
        <f t="shared" ref="L569:M569" si="103">L567/SHARDING(L568)</f>
        <v>2048</v>
      </c>
      <c r="M569" s="670">
        <f t="shared" si="103"/>
        <v>7168</v>
      </c>
      <c r="N569" s="271" t="s">
        <v>240</v>
      </c>
      <c r="O569" s="280"/>
      <c r="P569" s="440">
        <f>SIZEOF_IN_MIB(J569:M569, O566)</f>
        <v>7</v>
      </c>
      <c r="Q569" s="280"/>
    </row>
    <row r="570">
      <c r="E570" s="266"/>
      <c r="F570" s="657" t="s">
        <v>257</v>
      </c>
      <c r="G570" s="260"/>
      <c r="H570" s="534" t="s">
        <v>238</v>
      </c>
      <c r="I570" s="274" t="s">
        <v>239</v>
      </c>
      <c r="J570" s="330"/>
      <c r="K570" s="665" t="s">
        <v>40</v>
      </c>
      <c r="L570" s="665" t="s">
        <v>38</v>
      </c>
      <c r="M570" s="665" t="s">
        <v>125</v>
      </c>
      <c r="N570" s="274" t="s">
        <v>240</v>
      </c>
      <c r="O570" s="658" t="s">
        <v>82</v>
      </c>
      <c r="P570" s="303"/>
      <c r="Q570" s="263" t="b">
        <v>0</v>
      </c>
    </row>
    <row r="571">
      <c r="E571" s="266"/>
      <c r="F571" s="267"/>
      <c r="G571" s="268"/>
      <c r="H571" s="304" t="s">
        <v>242</v>
      </c>
      <c r="I571" s="271" t="s">
        <v>239</v>
      </c>
      <c r="J571" s="326"/>
      <c r="K571" s="667">
        <f t="shared" ref="K571:M571" si="104">PARAMS(K570)</f>
        <v>16</v>
      </c>
      <c r="L571" s="670">
        <f t="shared" si="104"/>
        <v>256</v>
      </c>
      <c r="M571" s="670">
        <f t="shared" si="104"/>
        <v>7168</v>
      </c>
      <c r="N571" s="271" t="s">
        <v>240</v>
      </c>
      <c r="O571" s="272"/>
      <c r="P571" s="440">
        <f>SIZEOF_IN_MIB(J571:M571, O570)</f>
        <v>56</v>
      </c>
      <c r="Q571" s="272"/>
    </row>
    <row r="572">
      <c r="E572" s="266"/>
      <c r="F572" s="267"/>
      <c r="G572" s="268"/>
      <c r="H572" s="534" t="s">
        <v>244</v>
      </c>
      <c r="I572" s="274" t="s">
        <v>239</v>
      </c>
      <c r="J572" s="330"/>
      <c r="K572" s="665" t="s">
        <v>33</v>
      </c>
      <c r="L572" s="331"/>
      <c r="M572" s="331"/>
      <c r="N572" s="274" t="s">
        <v>240</v>
      </c>
      <c r="O572" s="275"/>
      <c r="P572" s="303"/>
      <c r="Q572" s="275"/>
    </row>
    <row r="573">
      <c r="E573" s="266"/>
      <c r="F573" s="278"/>
      <c r="G573" s="279"/>
      <c r="H573" s="449" t="s">
        <v>246</v>
      </c>
      <c r="I573" s="271" t="s">
        <v>239</v>
      </c>
      <c r="J573" s="326"/>
      <c r="K573" s="670">
        <f t="shared" ref="K573:M573" si="105">K571/SHARDING(K572)</f>
        <v>1</v>
      </c>
      <c r="L573" s="670">
        <f t="shared" si="105"/>
        <v>256</v>
      </c>
      <c r="M573" s="670">
        <f t="shared" si="105"/>
        <v>7168</v>
      </c>
      <c r="N573" s="271" t="s">
        <v>240</v>
      </c>
      <c r="O573" s="280"/>
      <c r="P573" s="440">
        <f>SIZEOF_IN_MIB(J573:M573, O570)</f>
        <v>3.5</v>
      </c>
      <c r="Q573" s="280"/>
    </row>
    <row r="574">
      <c r="E574" s="266"/>
      <c r="F574" s="297" t="s">
        <v>293</v>
      </c>
      <c r="G574" s="533"/>
      <c r="H574" s="659"/>
      <c r="I574" s="261"/>
      <c r="J574" s="261"/>
      <c r="K574" s="261"/>
      <c r="L574" s="274"/>
      <c r="M574" s="274"/>
      <c r="N574" s="274"/>
      <c r="O574" s="261"/>
      <c r="P574" s="303"/>
      <c r="Q574" s="660"/>
    </row>
    <row r="575">
      <c r="E575" s="266"/>
      <c r="F575" s="277"/>
      <c r="G575" s="600" t="s">
        <v>298</v>
      </c>
      <c r="H575" s="661"/>
      <c r="I575" s="419"/>
      <c r="J575" s="270"/>
      <c r="K575" s="270"/>
      <c r="L575" s="271"/>
      <c r="M575" s="271"/>
      <c r="N575" s="271"/>
      <c r="O575" s="270"/>
      <c r="P575" s="440"/>
      <c r="Q575" s="477"/>
    </row>
    <row r="576">
      <c r="E576" s="266"/>
      <c r="F576" s="662" t="s">
        <v>285</v>
      </c>
      <c r="G576" s="533" t="s">
        <v>286</v>
      </c>
      <c r="H576" s="595" t="str">
        <f>VLOOKUP(O562&amp;","&amp;O566,$T$3:$W$12,4, FALSE)</f>
        <v>fp8</v>
      </c>
      <c r="I576" s="386"/>
      <c r="J576" s="380"/>
      <c r="K576" s="380"/>
      <c r="L576" s="381"/>
      <c r="M576" s="381"/>
      <c r="N576" s="381"/>
      <c r="O576" s="380"/>
      <c r="P576" s="394"/>
      <c r="Q576" s="172"/>
    </row>
    <row r="577">
      <c r="E577" s="266"/>
      <c r="F577" s="266"/>
      <c r="G577" s="595" t="s">
        <v>299</v>
      </c>
      <c r="H577" s="599" t="str">
        <f>CALCULATE_FLOPS(J565:M565,J569:M569,M569,L569,H576)</f>
        <v>#N/A</v>
      </c>
      <c r="I577" s="386"/>
      <c r="J577" s="380"/>
      <c r="K577" s="380"/>
      <c r="L577" s="381"/>
      <c r="M577" s="381"/>
      <c r="N577" s="381"/>
      <c r="O577" s="380"/>
      <c r="P577" s="394"/>
      <c r="Q577" s="172"/>
    </row>
    <row r="578">
      <c r="E578" s="266"/>
      <c r="F578" s="277"/>
      <c r="G578" s="600" t="s">
        <v>288</v>
      </c>
      <c r="H578" s="663" t="str">
        <f>COMPUTE_TIME_MS(H577, H576)</f>
        <v>#N/A</v>
      </c>
      <c r="I578" s="390"/>
      <c r="J578" s="391"/>
      <c r="K578" s="391"/>
      <c r="L578" s="392"/>
      <c r="M578" s="392"/>
      <c r="N578" s="392"/>
      <c r="O578" s="391"/>
      <c r="P578" s="602"/>
      <c r="Q578" s="172"/>
    </row>
    <row r="579">
      <c r="E579" s="266"/>
      <c r="F579" s="662" t="s">
        <v>289</v>
      </c>
      <c r="G579" s="595" t="s">
        <v>290</v>
      </c>
      <c r="H579" s="603">
        <f>IF(Q562,0,P565)+IF(Q566,0,P569)+IF(Q570,0,P573)</f>
        <v>11</v>
      </c>
      <c r="I579" s="380"/>
      <c r="J579" s="380"/>
      <c r="K579" s="380"/>
      <c r="L579" s="381"/>
      <c r="M579" s="381"/>
      <c r="N579" s="381"/>
      <c r="O579" s="380"/>
      <c r="P579" s="394"/>
      <c r="Q579" s="172"/>
    </row>
    <row r="580">
      <c r="E580" s="277"/>
      <c r="F580" s="277"/>
      <c r="G580" s="604" t="s">
        <v>291</v>
      </c>
      <c r="H580" s="664">
        <f>HBM_TIME_MS(H579)</f>
        <v>0.003671287594</v>
      </c>
      <c r="I580" s="391"/>
      <c r="J580" s="391"/>
      <c r="K580" s="391"/>
      <c r="L580" s="392"/>
      <c r="M580" s="392"/>
      <c r="N580" s="392"/>
      <c r="O580" s="391"/>
      <c r="P580" s="602"/>
      <c r="Q580" s="172"/>
    </row>
    <row r="581">
      <c r="P581" s="147"/>
    </row>
    <row r="582">
      <c r="P582" s="147"/>
    </row>
    <row r="583">
      <c r="P583" s="147"/>
    </row>
    <row r="584">
      <c r="P584" s="147"/>
    </row>
    <row r="585">
      <c r="P585" s="147"/>
    </row>
    <row r="586">
      <c r="P586" s="147"/>
    </row>
    <row r="587">
      <c r="P587" s="147"/>
    </row>
    <row r="588">
      <c r="P588" s="147"/>
    </row>
    <row r="589">
      <c r="P589" s="147"/>
    </row>
    <row r="590">
      <c r="P590" s="147"/>
    </row>
    <row r="591">
      <c r="P591" s="147"/>
    </row>
    <row r="592">
      <c r="P592" s="147"/>
    </row>
    <row r="593">
      <c r="P593" s="147"/>
    </row>
    <row r="594">
      <c r="P594" s="147"/>
    </row>
    <row r="595">
      <c r="P595" s="147"/>
    </row>
    <row r="596">
      <c r="P596" s="147"/>
    </row>
    <row r="597">
      <c r="P597" s="147"/>
    </row>
    <row r="598">
      <c r="P598" s="147"/>
    </row>
    <row r="599">
      <c r="P599" s="147"/>
    </row>
    <row r="600">
      <c r="P600" s="147"/>
    </row>
    <row r="601">
      <c r="P601" s="147"/>
    </row>
    <row r="602">
      <c r="P602" s="147"/>
    </row>
    <row r="603">
      <c r="P603" s="147"/>
    </row>
    <row r="604">
      <c r="P604" s="147"/>
    </row>
    <row r="605">
      <c r="P605" s="147"/>
    </row>
    <row r="606">
      <c r="P606" s="147"/>
    </row>
    <row r="607">
      <c r="P607" s="147"/>
    </row>
    <row r="608">
      <c r="P608" s="147"/>
    </row>
    <row r="609">
      <c r="P609" s="147"/>
    </row>
    <row r="610">
      <c r="P610" s="147"/>
    </row>
    <row r="611">
      <c r="P611" s="147"/>
    </row>
    <row r="612">
      <c r="P612" s="147"/>
    </row>
    <row r="613">
      <c r="P613" s="147"/>
    </row>
    <row r="614">
      <c r="P614" s="147"/>
    </row>
    <row r="615">
      <c r="P615" s="147"/>
    </row>
    <row r="616">
      <c r="P616" s="147"/>
    </row>
    <row r="617">
      <c r="P617" s="147"/>
    </row>
    <row r="618">
      <c r="P618" s="147"/>
    </row>
    <row r="619">
      <c r="P619" s="147"/>
    </row>
    <row r="620">
      <c r="P620" s="147"/>
    </row>
    <row r="621">
      <c r="P621" s="147"/>
    </row>
    <row r="622">
      <c r="P622" s="147"/>
    </row>
    <row r="623">
      <c r="P623" s="147"/>
    </row>
    <row r="624">
      <c r="P624" s="147"/>
    </row>
    <row r="625">
      <c r="P625" s="147"/>
    </row>
    <row r="626">
      <c r="P626" s="147"/>
    </row>
    <row r="627">
      <c r="P627" s="147"/>
    </row>
    <row r="628">
      <c r="P628" s="147"/>
    </row>
    <row r="629">
      <c r="P629" s="147"/>
    </row>
    <row r="630">
      <c r="P630" s="147"/>
    </row>
    <row r="631">
      <c r="P631" s="147"/>
    </row>
    <row r="632">
      <c r="P632" s="147"/>
    </row>
    <row r="633">
      <c r="P633" s="147"/>
    </row>
    <row r="634">
      <c r="P634" s="147"/>
    </row>
    <row r="635">
      <c r="P635" s="147"/>
    </row>
    <row r="636">
      <c r="P636" s="147"/>
    </row>
    <row r="637">
      <c r="P637" s="147"/>
    </row>
    <row r="638">
      <c r="P638" s="147"/>
    </row>
    <row r="639">
      <c r="P639" s="147"/>
    </row>
    <row r="640">
      <c r="P640" s="147"/>
    </row>
    <row r="641">
      <c r="P641" s="147"/>
    </row>
    <row r="642">
      <c r="P642" s="147"/>
    </row>
    <row r="643">
      <c r="P643" s="147"/>
    </row>
    <row r="644">
      <c r="P644" s="147"/>
    </row>
    <row r="645">
      <c r="P645" s="147"/>
    </row>
    <row r="646">
      <c r="P646" s="147"/>
    </row>
    <row r="647">
      <c r="P647" s="147"/>
    </row>
    <row r="648">
      <c r="P648" s="147"/>
    </row>
    <row r="649">
      <c r="P649" s="147"/>
    </row>
    <row r="650">
      <c r="P650" s="147"/>
    </row>
    <row r="651">
      <c r="P651" s="147"/>
    </row>
    <row r="652">
      <c r="P652" s="147"/>
    </row>
    <row r="653">
      <c r="P653" s="147"/>
    </row>
    <row r="654">
      <c r="P654" s="147"/>
    </row>
    <row r="655">
      <c r="P655" s="147"/>
    </row>
    <row r="656">
      <c r="P656" s="147"/>
    </row>
    <row r="657">
      <c r="P657" s="147"/>
    </row>
    <row r="658">
      <c r="P658" s="147"/>
    </row>
    <row r="659">
      <c r="P659" s="147"/>
    </row>
    <row r="660">
      <c r="P660" s="147"/>
    </row>
    <row r="661">
      <c r="P661" s="147"/>
    </row>
    <row r="662">
      <c r="P662" s="147"/>
    </row>
    <row r="663">
      <c r="P663" s="147"/>
    </row>
    <row r="664">
      <c r="P664" s="147"/>
    </row>
    <row r="665">
      <c r="P665" s="147"/>
    </row>
    <row r="666">
      <c r="P666" s="147"/>
    </row>
    <row r="667">
      <c r="P667" s="147"/>
    </row>
    <row r="668">
      <c r="P668" s="147"/>
    </row>
    <row r="669">
      <c r="P669" s="147"/>
    </row>
    <row r="670">
      <c r="P670" s="147"/>
    </row>
    <row r="671">
      <c r="P671" s="147"/>
    </row>
    <row r="672">
      <c r="P672" s="147"/>
    </row>
    <row r="673">
      <c r="P673" s="147"/>
    </row>
    <row r="674">
      <c r="P674" s="147"/>
    </row>
    <row r="675">
      <c r="P675" s="147"/>
    </row>
    <row r="676">
      <c r="P676" s="147"/>
    </row>
    <row r="677">
      <c r="P677" s="147"/>
    </row>
    <row r="678">
      <c r="P678" s="147"/>
    </row>
    <row r="679">
      <c r="P679" s="147"/>
    </row>
    <row r="680">
      <c r="P680" s="147"/>
    </row>
    <row r="681">
      <c r="P681" s="147"/>
    </row>
    <row r="682">
      <c r="P682" s="147"/>
    </row>
    <row r="683">
      <c r="P683" s="147"/>
    </row>
    <row r="684">
      <c r="P684" s="147"/>
    </row>
    <row r="685">
      <c r="P685" s="147"/>
    </row>
    <row r="686">
      <c r="P686" s="147"/>
    </row>
    <row r="687">
      <c r="P687" s="147"/>
    </row>
    <row r="688">
      <c r="P688" s="147"/>
    </row>
    <row r="689">
      <c r="P689" s="147"/>
    </row>
    <row r="690">
      <c r="P690" s="147"/>
    </row>
    <row r="691">
      <c r="P691" s="147"/>
    </row>
    <row r="692">
      <c r="P692" s="147"/>
    </row>
    <row r="693">
      <c r="P693" s="147"/>
    </row>
    <row r="694">
      <c r="P694" s="147"/>
    </row>
    <row r="695">
      <c r="P695" s="147"/>
    </row>
    <row r="696">
      <c r="P696" s="147"/>
    </row>
    <row r="697">
      <c r="P697" s="147"/>
    </row>
    <row r="698">
      <c r="P698" s="147"/>
    </row>
    <row r="699">
      <c r="P699" s="147"/>
    </row>
    <row r="700">
      <c r="P700" s="147"/>
    </row>
    <row r="701">
      <c r="P701" s="147"/>
    </row>
    <row r="702">
      <c r="P702" s="147"/>
    </row>
    <row r="703">
      <c r="P703" s="147"/>
    </row>
    <row r="704">
      <c r="P704" s="147"/>
    </row>
    <row r="705">
      <c r="P705" s="147"/>
    </row>
    <row r="706">
      <c r="P706" s="147"/>
    </row>
    <row r="707">
      <c r="P707" s="147"/>
    </row>
    <row r="708">
      <c r="P708" s="147"/>
    </row>
    <row r="709">
      <c r="P709" s="147"/>
    </row>
    <row r="710">
      <c r="P710" s="147"/>
    </row>
    <row r="711">
      <c r="P711" s="147"/>
    </row>
    <row r="712">
      <c r="P712" s="147"/>
    </row>
    <row r="713">
      <c r="P713" s="147"/>
    </row>
    <row r="714">
      <c r="P714" s="147"/>
    </row>
    <row r="715">
      <c r="P715" s="147"/>
    </row>
    <row r="716">
      <c r="P716" s="147"/>
    </row>
    <row r="717">
      <c r="P717" s="147"/>
    </row>
    <row r="718">
      <c r="P718" s="147"/>
    </row>
    <row r="719">
      <c r="P719" s="147"/>
    </row>
    <row r="720">
      <c r="P720" s="147"/>
    </row>
    <row r="721">
      <c r="P721" s="147"/>
    </row>
    <row r="722">
      <c r="P722" s="147"/>
    </row>
    <row r="723">
      <c r="P723" s="147"/>
    </row>
    <row r="724">
      <c r="P724" s="147"/>
    </row>
    <row r="725">
      <c r="P725" s="147"/>
    </row>
    <row r="726">
      <c r="P726" s="147"/>
    </row>
    <row r="727">
      <c r="P727" s="147"/>
    </row>
    <row r="728">
      <c r="P728" s="147"/>
    </row>
    <row r="729">
      <c r="P729" s="147"/>
    </row>
    <row r="730">
      <c r="P730" s="147"/>
    </row>
    <row r="731">
      <c r="P731" s="147"/>
    </row>
    <row r="732">
      <c r="P732" s="147"/>
    </row>
    <row r="733">
      <c r="P733" s="147"/>
    </row>
    <row r="734">
      <c r="P734" s="147"/>
    </row>
    <row r="735">
      <c r="P735" s="147"/>
    </row>
    <row r="736">
      <c r="P736" s="147"/>
    </row>
    <row r="737">
      <c r="P737" s="147"/>
    </row>
    <row r="738">
      <c r="P738" s="147"/>
    </row>
    <row r="739">
      <c r="P739" s="147"/>
    </row>
    <row r="740">
      <c r="P740" s="147"/>
    </row>
    <row r="741">
      <c r="P741" s="147"/>
    </row>
    <row r="742">
      <c r="P742" s="147"/>
    </row>
    <row r="743">
      <c r="P743" s="147"/>
    </row>
    <row r="744">
      <c r="P744" s="147"/>
    </row>
    <row r="745">
      <c r="P745" s="147"/>
    </row>
    <row r="746">
      <c r="P746" s="147"/>
    </row>
    <row r="747">
      <c r="P747" s="147"/>
    </row>
    <row r="748">
      <c r="P748" s="147"/>
    </row>
    <row r="749">
      <c r="P749" s="147"/>
    </row>
    <row r="750">
      <c r="P750" s="147"/>
    </row>
    <row r="751">
      <c r="P751" s="147"/>
    </row>
    <row r="752">
      <c r="P752" s="147"/>
    </row>
    <row r="753">
      <c r="P753" s="147"/>
    </row>
    <row r="754">
      <c r="P754" s="147"/>
    </row>
    <row r="755">
      <c r="P755" s="147"/>
    </row>
    <row r="756">
      <c r="P756" s="147"/>
    </row>
    <row r="757">
      <c r="P757" s="147"/>
    </row>
    <row r="758">
      <c r="P758" s="147"/>
    </row>
    <row r="759">
      <c r="P759" s="147"/>
    </row>
    <row r="760">
      <c r="P760" s="147"/>
    </row>
    <row r="761">
      <c r="P761" s="147"/>
    </row>
    <row r="762">
      <c r="P762" s="147"/>
    </row>
    <row r="763">
      <c r="P763" s="147"/>
    </row>
    <row r="764">
      <c r="P764" s="147"/>
    </row>
    <row r="765">
      <c r="P765" s="147"/>
    </row>
    <row r="766">
      <c r="P766" s="147"/>
    </row>
    <row r="767">
      <c r="P767" s="147"/>
    </row>
    <row r="768">
      <c r="P768" s="147"/>
    </row>
    <row r="769">
      <c r="P769" s="147"/>
    </row>
    <row r="770">
      <c r="P770" s="147"/>
    </row>
    <row r="771">
      <c r="P771" s="147"/>
    </row>
    <row r="772">
      <c r="P772" s="147"/>
    </row>
    <row r="773">
      <c r="P773" s="147"/>
    </row>
    <row r="774">
      <c r="P774" s="147"/>
    </row>
    <row r="775">
      <c r="P775" s="147"/>
    </row>
    <row r="776">
      <c r="P776" s="147"/>
    </row>
    <row r="777">
      <c r="P777" s="147"/>
    </row>
    <row r="778">
      <c r="P778" s="147"/>
    </row>
    <row r="779">
      <c r="P779" s="147"/>
    </row>
    <row r="780">
      <c r="P780" s="147"/>
    </row>
    <row r="781">
      <c r="P781" s="147"/>
    </row>
    <row r="782">
      <c r="P782" s="147"/>
    </row>
    <row r="783">
      <c r="P783" s="147"/>
    </row>
    <row r="784">
      <c r="P784" s="147"/>
    </row>
    <row r="785">
      <c r="P785" s="147"/>
    </row>
    <row r="786">
      <c r="P786" s="147"/>
    </row>
    <row r="787">
      <c r="P787" s="147"/>
    </row>
    <row r="788">
      <c r="P788" s="147"/>
    </row>
    <row r="789">
      <c r="P789" s="147"/>
    </row>
    <row r="790">
      <c r="P790" s="147"/>
    </row>
    <row r="791">
      <c r="P791" s="147"/>
    </row>
    <row r="792">
      <c r="P792" s="147"/>
    </row>
    <row r="793">
      <c r="P793" s="147"/>
    </row>
    <row r="794">
      <c r="P794" s="147"/>
    </row>
    <row r="795">
      <c r="P795" s="147"/>
    </row>
    <row r="796">
      <c r="P796" s="147"/>
    </row>
    <row r="797">
      <c r="P797" s="147"/>
    </row>
    <row r="798">
      <c r="P798" s="147"/>
    </row>
    <row r="799">
      <c r="P799" s="147"/>
    </row>
    <row r="800">
      <c r="P800" s="147"/>
    </row>
    <row r="801">
      <c r="P801" s="147"/>
    </row>
    <row r="802">
      <c r="P802" s="147"/>
    </row>
    <row r="803">
      <c r="P803" s="147"/>
    </row>
    <row r="804">
      <c r="P804" s="147"/>
    </row>
    <row r="805">
      <c r="P805" s="147"/>
    </row>
    <row r="806">
      <c r="P806" s="147"/>
    </row>
    <row r="807">
      <c r="P807" s="147"/>
    </row>
    <row r="808">
      <c r="P808" s="147"/>
    </row>
    <row r="809">
      <c r="P809" s="147"/>
    </row>
    <row r="810">
      <c r="P810" s="147"/>
    </row>
    <row r="811">
      <c r="P811" s="147"/>
    </row>
    <row r="812">
      <c r="P812" s="147"/>
    </row>
    <row r="813">
      <c r="P813" s="147"/>
    </row>
    <row r="814">
      <c r="P814" s="147"/>
    </row>
    <row r="815">
      <c r="P815" s="147"/>
    </row>
    <row r="816">
      <c r="P816" s="147"/>
    </row>
    <row r="817">
      <c r="P817" s="147"/>
    </row>
    <row r="818">
      <c r="P818" s="147"/>
    </row>
    <row r="819">
      <c r="P819" s="147"/>
    </row>
    <row r="820">
      <c r="P820" s="147"/>
    </row>
    <row r="821">
      <c r="P821" s="147"/>
    </row>
    <row r="822">
      <c r="P822" s="147"/>
    </row>
    <row r="823">
      <c r="P823" s="147"/>
    </row>
    <row r="824">
      <c r="P824" s="147"/>
    </row>
    <row r="825">
      <c r="P825" s="147"/>
    </row>
    <row r="826">
      <c r="P826" s="147"/>
    </row>
    <row r="827">
      <c r="P827" s="147"/>
    </row>
    <row r="828">
      <c r="P828" s="147"/>
    </row>
    <row r="829">
      <c r="P829" s="147"/>
    </row>
    <row r="830">
      <c r="P830" s="147"/>
    </row>
    <row r="831">
      <c r="P831" s="147"/>
    </row>
    <row r="832">
      <c r="P832" s="147"/>
    </row>
    <row r="833">
      <c r="P833" s="147"/>
    </row>
    <row r="834">
      <c r="P834" s="147"/>
    </row>
    <row r="835">
      <c r="P835" s="147"/>
    </row>
    <row r="836">
      <c r="P836" s="147"/>
    </row>
    <row r="837">
      <c r="P837" s="147"/>
    </row>
    <row r="838">
      <c r="P838" s="147"/>
    </row>
    <row r="839">
      <c r="P839" s="147"/>
    </row>
    <row r="840">
      <c r="P840" s="147"/>
    </row>
    <row r="841">
      <c r="P841" s="147"/>
    </row>
    <row r="842">
      <c r="P842" s="147"/>
    </row>
    <row r="843">
      <c r="P843" s="147"/>
    </row>
    <row r="844">
      <c r="P844" s="147"/>
    </row>
    <row r="845">
      <c r="P845" s="147"/>
    </row>
    <row r="846">
      <c r="P846" s="147"/>
    </row>
    <row r="847">
      <c r="P847" s="147"/>
    </row>
    <row r="848">
      <c r="P848" s="147"/>
    </row>
    <row r="849">
      <c r="P849" s="147"/>
    </row>
    <row r="850">
      <c r="P850" s="147"/>
    </row>
    <row r="851">
      <c r="P851" s="147"/>
    </row>
    <row r="852">
      <c r="P852" s="147"/>
    </row>
    <row r="853">
      <c r="P853" s="147"/>
    </row>
    <row r="854">
      <c r="P854" s="147"/>
    </row>
    <row r="855">
      <c r="P855" s="147"/>
    </row>
    <row r="856">
      <c r="P856" s="147"/>
    </row>
    <row r="857">
      <c r="P857" s="147"/>
    </row>
    <row r="858">
      <c r="P858" s="147"/>
    </row>
    <row r="859">
      <c r="P859" s="147"/>
    </row>
    <row r="860">
      <c r="P860" s="147"/>
    </row>
    <row r="861">
      <c r="P861" s="147"/>
    </row>
    <row r="862">
      <c r="P862" s="147"/>
    </row>
    <row r="863">
      <c r="P863" s="147"/>
    </row>
    <row r="864">
      <c r="P864" s="147"/>
    </row>
    <row r="865">
      <c r="P865" s="147"/>
    </row>
    <row r="866">
      <c r="P866" s="147"/>
    </row>
    <row r="867">
      <c r="P867" s="147"/>
    </row>
    <row r="868">
      <c r="P868" s="147"/>
    </row>
    <row r="869">
      <c r="P869" s="147"/>
    </row>
    <row r="870">
      <c r="P870" s="147"/>
    </row>
    <row r="871">
      <c r="P871" s="147"/>
    </row>
    <row r="872">
      <c r="P872" s="147"/>
    </row>
    <row r="873">
      <c r="P873" s="147"/>
    </row>
    <row r="874">
      <c r="P874" s="147"/>
    </row>
    <row r="875">
      <c r="P875" s="147"/>
    </row>
    <row r="876">
      <c r="P876" s="147"/>
    </row>
    <row r="877">
      <c r="P877" s="147"/>
    </row>
    <row r="878">
      <c r="P878" s="147"/>
    </row>
    <row r="879">
      <c r="P879" s="147"/>
    </row>
    <row r="880">
      <c r="P880" s="147"/>
    </row>
    <row r="881">
      <c r="P881" s="147"/>
    </row>
    <row r="882">
      <c r="P882" s="147"/>
    </row>
    <row r="883">
      <c r="P883" s="147"/>
    </row>
    <row r="884">
      <c r="P884" s="147"/>
    </row>
    <row r="885">
      <c r="P885" s="147"/>
    </row>
    <row r="886">
      <c r="P886" s="147"/>
    </row>
    <row r="887">
      <c r="P887" s="147"/>
    </row>
    <row r="888">
      <c r="P888" s="147"/>
    </row>
    <row r="889">
      <c r="P889" s="147"/>
    </row>
    <row r="890">
      <c r="P890" s="147"/>
    </row>
    <row r="891">
      <c r="P891" s="147"/>
    </row>
    <row r="892">
      <c r="P892" s="147"/>
    </row>
    <row r="893">
      <c r="P893" s="147"/>
    </row>
    <row r="894">
      <c r="P894" s="147"/>
    </row>
    <row r="895">
      <c r="P895" s="147"/>
    </row>
    <row r="896">
      <c r="P896" s="147"/>
    </row>
    <row r="897">
      <c r="P897" s="147"/>
    </row>
    <row r="898">
      <c r="P898" s="147"/>
    </row>
    <row r="899">
      <c r="P899" s="147"/>
    </row>
    <row r="900">
      <c r="P900" s="147"/>
    </row>
    <row r="901">
      <c r="P901" s="147"/>
    </row>
    <row r="902">
      <c r="P902" s="147"/>
    </row>
    <row r="903">
      <c r="P903" s="147"/>
    </row>
    <row r="904">
      <c r="P904" s="147"/>
    </row>
    <row r="905">
      <c r="P905" s="147"/>
    </row>
    <row r="906">
      <c r="P906" s="147"/>
    </row>
    <row r="907">
      <c r="P907" s="147"/>
    </row>
    <row r="908">
      <c r="P908" s="147"/>
    </row>
    <row r="909">
      <c r="P909" s="147"/>
    </row>
    <row r="910">
      <c r="P910" s="147"/>
    </row>
    <row r="911">
      <c r="P911" s="147"/>
    </row>
    <row r="912">
      <c r="P912" s="147"/>
    </row>
    <row r="913">
      <c r="P913" s="147"/>
    </row>
    <row r="914">
      <c r="P914" s="147"/>
    </row>
    <row r="915">
      <c r="P915" s="147"/>
    </row>
    <row r="916">
      <c r="P916" s="147"/>
    </row>
    <row r="917">
      <c r="P917" s="147"/>
    </row>
    <row r="918">
      <c r="P918" s="147"/>
    </row>
    <row r="919">
      <c r="P919" s="147"/>
    </row>
    <row r="920">
      <c r="P920" s="147"/>
    </row>
    <row r="921">
      <c r="P921" s="147"/>
    </row>
    <row r="922">
      <c r="P922" s="147"/>
    </row>
    <row r="923">
      <c r="P923" s="147"/>
    </row>
    <row r="924">
      <c r="P924" s="147"/>
    </row>
    <row r="925">
      <c r="P925" s="147"/>
    </row>
    <row r="926">
      <c r="P926" s="147"/>
    </row>
    <row r="927">
      <c r="P927" s="147"/>
    </row>
    <row r="928">
      <c r="P928" s="147"/>
    </row>
    <row r="929">
      <c r="P929" s="147"/>
    </row>
    <row r="930">
      <c r="P930" s="147"/>
    </row>
    <row r="931">
      <c r="P931" s="147"/>
    </row>
    <row r="932">
      <c r="P932" s="147"/>
    </row>
    <row r="933">
      <c r="P933" s="147"/>
    </row>
    <row r="934">
      <c r="P934" s="147"/>
    </row>
    <row r="935">
      <c r="P935" s="147"/>
    </row>
    <row r="936">
      <c r="P936" s="147"/>
    </row>
    <row r="937">
      <c r="P937" s="147"/>
    </row>
    <row r="938">
      <c r="P938" s="147"/>
    </row>
    <row r="939">
      <c r="P939" s="147"/>
    </row>
    <row r="940">
      <c r="P940" s="147"/>
    </row>
    <row r="941">
      <c r="P941" s="147"/>
    </row>
    <row r="942">
      <c r="P942" s="147"/>
    </row>
    <row r="943">
      <c r="P943" s="147"/>
    </row>
    <row r="944">
      <c r="P944" s="147"/>
    </row>
    <row r="945">
      <c r="P945" s="147"/>
    </row>
    <row r="946">
      <c r="P946" s="147"/>
    </row>
    <row r="947">
      <c r="P947" s="147"/>
    </row>
    <row r="948">
      <c r="P948" s="147"/>
    </row>
    <row r="949">
      <c r="P949" s="147"/>
    </row>
    <row r="950">
      <c r="P950" s="147"/>
    </row>
    <row r="951">
      <c r="P951" s="147"/>
    </row>
    <row r="952">
      <c r="P952" s="147"/>
    </row>
    <row r="953">
      <c r="P953" s="147"/>
    </row>
    <row r="954">
      <c r="P954" s="147"/>
    </row>
    <row r="955">
      <c r="P955" s="147"/>
    </row>
    <row r="956">
      <c r="P956" s="147"/>
    </row>
    <row r="957">
      <c r="P957" s="147"/>
    </row>
    <row r="958">
      <c r="P958" s="147"/>
    </row>
    <row r="959">
      <c r="P959" s="147"/>
    </row>
    <row r="960">
      <c r="P960" s="147"/>
    </row>
    <row r="961">
      <c r="P961" s="147"/>
    </row>
    <row r="962">
      <c r="P962" s="147"/>
    </row>
    <row r="963">
      <c r="P963" s="147"/>
    </row>
    <row r="964">
      <c r="P964" s="147"/>
    </row>
    <row r="965">
      <c r="P965" s="147"/>
    </row>
    <row r="966">
      <c r="P966" s="147"/>
    </row>
    <row r="967">
      <c r="P967" s="147"/>
    </row>
    <row r="968">
      <c r="P968" s="147"/>
    </row>
    <row r="969">
      <c r="P969" s="147"/>
    </row>
    <row r="970">
      <c r="P970" s="147"/>
    </row>
    <row r="971">
      <c r="P971" s="147"/>
    </row>
    <row r="972">
      <c r="P972" s="147"/>
    </row>
    <row r="973">
      <c r="P973" s="147"/>
    </row>
    <row r="974">
      <c r="P974" s="147"/>
    </row>
    <row r="975">
      <c r="P975" s="147"/>
    </row>
    <row r="976">
      <c r="P976" s="147"/>
    </row>
    <row r="977">
      <c r="P977" s="147"/>
    </row>
    <row r="978">
      <c r="P978" s="147"/>
    </row>
    <row r="979">
      <c r="P979" s="147"/>
    </row>
    <row r="980">
      <c r="P980" s="147"/>
    </row>
    <row r="981">
      <c r="P981" s="147"/>
    </row>
    <row r="982">
      <c r="P982" s="147"/>
    </row>
    <row r="983">
      <c r="P983" s="147"/>
    </row>
    <row r="984">
      <c r="P984" s="147"/>
    </row>
    <row r="985">
      <c r="P985" s="147"/>
    </row>
    <row r="986">
      <c r="P986" s="147"/>
    </row>
    <row r="987">
      <c r="P987" s="147"/>
    </row>
    <row r="988">
      <c r="P988" s="147"/>
    </row>
    <row r="989">
      <c r="P989" s="147"/>
    </row>
    <row r="990">
      <c r="P990" s="147"/>
    </row>
    <row r="991">
      <c r="P991" s="147"/>
    </row>
    <row r="992">
      <c r="P992" s="147"/>
    </row>
    <row r="993">
      <c r="P993" s="147"/>
    </row>
    <row r="994">
      <c r="P994" s="147"/>
    </row>
    <row r="995">
      <c r="P995" s="147"/>
    </row>
    <row r="996">
      <c r="P996" s="147"/>
    </row>
    <row r="997">
      <c r="P997" s="147"/>
    </row>
    <row r="998">
      <c r="P998" s="147"/>
    </row>
    <row r="999">
      <c r="P999" s="147"/>
    </row>
    <row r="1000">
      <c r="P1000" s="147"/>
    </row>
    <row r="1001">
      <c r="P1001" s="147"/>
    </row>
    <row r="1002">
      <c r="P1002" s="147"/>
    </row>
    <row r="1003">
      <c r="P1003" s="147"/>
    </row>
    <row r="1004">
      <c r="P1004" s="147"/>
    </row>
    <row r="1005">
      <c r="P1005" s="147"/>
    </row>
    <row r="1006">
      <c r="P1006" s="147"/>
    </row>
    <row r="1007">
      <c r="P1007" s="147"/>
    </row>
    <row r="1008">
      <c r="P1008" s="147"/>
    </row>
    <row r="1009">
      <c r="P1009" s="147"/>
    </row>
    <row r="1010">
      <c r="P1010" s="147"/>
    </row>
    <row r="1011">
      <c r="P1011" s="147"/>
    </row>
    <row r="1012">
      <c r="P1012" s="147"/>
    </row>
    <row r="1013">
      <c r="P1013" s="147"/>
    </row>
    <row r="1014">
      <c r="P1014" s="147"/>
    </row>
    <row r="1015">
      <c r="P1015" s="147"/>
    </row>
    <row r="1016">
      <c r="P1016" s="147"/>
    </row>
    <row r="1017">
      <c r="P1017" s="147"/>
    </row>
    <row r="1018">
      <c r="P1018" s="147"/>
    </row>
    <row r="1019">
      <c r="P1019" s="147"/>
    </row>
    <row r="1020">
      <c r="P1020" s="147"/>
    </row>
    <row r="1021">
      <c r="P1021" s="147"/>
    </row>
    <row r="1022">
      <c r="P1022" s="147"/>
    </row>
    <row r="1023">
      <c r="P1023" s="147"/>
    </row>
    <row r="1024">
      <c r="P1024" s="147"/>
    </row>
    <row r="1025">
      <c r="P1025" s="147"/>
    </row>
    <row r="1026">
      <c r="P1026" s="147"/>
    </row>
    <row r="1027">
      <c r="P1027" s="147"/>
    </row>
    <row r="1028">
      <c r="P1028" s="147"/>
    </row>
    <row r="1029">
      <c r="P1029" s="147"/>
    </row>
    <row r="1030">
      <c r="P1030" s="147"/>
    </row>
    <row r="1031">
      <c r="P1031" s="147"/>
    </row>
    <row r="1032">
      <c r="P1032" s="147"/>
    </row>
    <row r="1033">
      <c r="P1033" s="147"/>
    </row>
    <row r="1034">
      <c r="P1034" s="147"/>
    </row>
    <row r="1035">
      <c r="P1035" s="147"/>
    </row>
    <row r="1036">
      <c r="P1036" s="147"/>
    </row>
    <row r="1037">
      <c r="P1037" s="147"/>
    </row>
    <row r="1038">
      <c r="P1038" s="147"/>
    </row>
    <row r="1039">
      <c r="P1039" s="147"/>
    </row>
    <row r="1040">
      <c r="P1040" s="147"/>
    </row>
    <row r="1041">
      <c r="P1041" s="147"/>
    </row>
    <row r="1042">
      <c r="P1042" s="147"/>
    </row>
    <row r="1043">
      <c r="P1043" s="147"/>
    </row>
    <row r="1044">
      <c r="P1044" s="147"/>
    </row>
    <row r="1045">
      <c r="P1045" s="147"/>
    </row>
    <row r="1046">
      <c r="P1046" s="147"/>
    </row>
    <row r="1047">
      <c r="P1047" s="147"/>
    </row>
    <row r="1048">
      <c r="P1048" s="147"/>
    </row>
    <row r="1049">
      <c r="P1049" s="147"/>
    </row>
    <row r="1050">
      <c r="P1050" s="147"/>
    </row>
    <row r="1051">
      <c r="P1051" s="147"/>
    </row>
    <row r="1052">
      <c r="P1052" s="147"/>
    </row>
    <row r="1053">
      <c r="P1053" s="147"/>
    </row>
    <row r="1054">
      <c r="P1054" s="147"/>
    </row>
    <row r="1055">
      <c r="P1055" s="147"/>
    </row>
    <row r="1056">
      <c r="P1056" s="147"/>
    </row>
    <row r="1057">
      <c r="P1057" s="147"/>
    </row>
    <row r="1058">
      <c r="P1058" s="147"/>
    </row>
    <row r="1059">
      <c r="P1059" s="147"/>
    </row>
    <row r="1060">
      <c r="P1060" s="147"/>
    </row>
    <row r="1061">
      <c r="P1061" s="147"/>
    </row>
    <row r="1062">
      <c r="P1062" s="147"/>
    </row>
    <row r="1063">
      <c r="P1063" s="147"/>
    </row>
    <row r="1064">
      <c r="P1064" s="147"/>
    </row>
    <row r="1065">
      <c r="P1065" s="147"/>
    </row>
    <row r="1066">
      <c r="P1066" s="147"/>
    </row>
    <row r="1067">
      <c r="P1067" s="147"/>
    </row>
    <row r="1068">
      <c r="P1068" s="147"/>
    </row>
    <row r="1069">
      <c r="P1069" s="147"/>
    </row>
    <row r="1070">
      <c r="P1070" s="147"/>
    </row>
    <row r="1071">
      <c r="P1071" s="147"/>
    </row>
    <row r="1072">
      <c r="P1072" s="147"/>
    </row>
    <row r="1073">
      <c r="P1073" s="147"/>
    </row>
    <row r="1074">
      <c r="P1074" s="147"/>
    </row>
    <row r="1075">
      <c r="P1075" s="147"/>
    </row>
    <row r="1076">
      <c r="P1076" s="147"/>
    </row>
    <row r="1077">
      <c r="P1077" s="147"/>
    </row>
    <row r="1078">
      <c r="P1078" s="147"/>
    </row>
    <row r="1079">
      <c r="P1079" s="147"/>
    </row>
    <row r="1080">
      <c r="P1080" s="147"/>
    </row>
    <row r="1081">
      <c r="P1081" s="147"/>
    </row>
    <row r="1082">
      <c r="P1082" s="147"/>
    </row>
    <row r="1083">
      <c r="P1083" s="147"/>
    </row>
    <row r="1084">
      <c r="P1084" s="147"/>
    </row>
    <row r="1085">
      <c r="P1085" s="147"/>
    </row>
    <row r="1086">
      <c r="P1086" s="147"/>
    </row>
    <row r="1087">
      <c r="P1087" s="147"/>
    </row>
    <row r="1088">
      <c r="P1088" s="147"/>
    </row>
    <row r="1089">
      <c r="P1089" s="147"/>
    </row>
    <row r="1090">
      <c r="P1090" s="147"/>
    </row>
    <row r="1091">
      <c r="P1091" s="147"/>
    </row>
    <row r="1092">
      <c r="P1092" s="147"/>
    </row>
    <row r="1093">
      <c r="P1093" s="147"/>
    </row>
    <row r="1094">
      <c r="P1094" s="147"/>
    </row>
    <row r="1095">
      <c r="P1095" s="147"/>
    </row>
    <row r="1096">
      <c r="P1096" s="147"/>
    </row>
    <row r="1097">
      <c r="P1097" s="147"/>
    </row>
    <row r="1098">
      <c r="P1098" s="147"/>
    </row>
    <row r="1099">
      <c r="P1099" s="147"/>
    </row>
    <row r="1100">
      <c r="P1100" s="147"/>
    </row>
    <row r="1101">
      <c r="P1101" s="147"/>
    </row>
    <row r="1102">
      <c r="P1102" s="147"/>
    </row>
    <row r="1103">
      <c r="P1103" s="147"/>
    </row>
    <row r="1104">
      <c r="P1104" s="147"/>
    </row>
    <row r="1105">
      <c r="P1105" s="147"/>
    </row>
    <row r="1106">
      <c r="P1106" s="147"/>
    </row>
    <row r="1107">
      <c r="P1107" s="147"/>
    </row>
    <row r="1108">
      <c r="P1108" s="147"/>
    </row>
    <row r="1109">
      <c r="P1109" s="147"/>
    </row>
    <row r="1110">
      <c r="P1110" s="147"/>
    </row>
    <row r="1111">
      <c r="P1111" s="147"/>
    </row>
    <row r="1112">
      <c r="P1112" s="147"/>
    </row>
    <row r="1113">
      <c r="P1113" s="147"/>
    </row>
    <row r="1114">
      <c r="P1114" s="147"/>
    </row>
    <row r="1115">
      <c r="P1115" s="147"/>
    </row>
    <row r="1116">
      <c r="P1116" s="147"/>
    </row>
    <row r="1117">
      <c r="P1117" s="147"/>
    </row>
    <row r="1118">
      <c r="P1118" s="147"/>
    </row>
    <row r="1119">
      <c r="P1119" s="147"/>
    </row>
    <row r="1120">
      <c r="P1120" s="147"/>
    </row>
    <row r="1121">
      <c r="P1121" s="147"/>
    </row>
    <row r="1122">
      <c r="P1122" s="147"/>
    </row>
    <row r="1123">
      <c r="P1123" s="147"/>
    </row>
    <row r="1124">
      <c r="P1124" s="147"/>
    </row>
    <row r="1125">
      <c r="P1125" s="147"/>
    </row>
    <row r="1126">
      <c r="P1126" s="147"/>
    </row>
    <row r="1127">
      <c r="P1127" s="147"/>
    </row>
    <row r="1128">
      <c r="P1128" s="147"/>
    </row>
    <row r="1129">
      <c r="P1129" s="147"/>
    </row>
    <row r="1130">
      <c r="P1130" s="147"/>
    </row>
    <row r="1131">
      <c r="P1131" s="147"/>
    </row>
    <row r="1132">
      <c r="P1132" s="147"/>
    </row>
    <row r="1133">
      <c r="P1133" s="147"/>
    </row>
    <row r="1134">
      <c r="P1134" s="147"/>
    </row>
    <row r="1135">
      <c r="P1135" s="147"/>
    </row>
    <row r="1136">
      <c r="P1136" s="147"/>
    </row>
    <row r="1137">
      <c r="P1137" s="147"/>
    </row>
    <row r="1138">
      <c r="P1138" s="147"/>
    </row>
    <row r="1139">
      <c r="P1139" s="147"/>
    </row>
    <row r="1140">
      <c r="P1140" s="147"/>
    </row>
    <row r="1141">
      <c r="P1141" s="147"/>
    </row>
    <row r="1142">
      <c r="P1142" s="147"/>
    </row>
    <row r="1143">
      <c r="P1143" s="147"/>
    </row>
    <row r="1144">
      <c r="P1144" s="147"/>
    </row>
    <row r="1145">
      <c r="P1145" s="147"/>
    </row>
    <row r="1146">
      <c r="P1146" s="147"/>
    </row>
    <row r="1147">
      <c r="P1147" s="147"/>
    </row>
    <row r="1148">
      <c r="P1148" s="147"/>
    </row>
    <row r="1149">
      <c r="P1149" s="147"/>
    </row>
    <row r="1150">
      <c r="P1150" s="147"/>
    </row>
    <row r="1151">
      <c r="P1151" s="147"/>
    </row>
    <row r="1152">
      <c r="P1152" s="147"/>
    </row>
    <row r="1153">
      <c r="P1153" s="147"/>
    </row>
    <row r="1154">
      <c r="P1154" s="147"/>
    </row>
    <row r="1155">
      <c r="P1155" s="147"/>
    </row>
    <row r="1156">
      <c r="P1156" s="147"/>
    </row>
    <row r="1157">
      <c r="P1157" s="147"/>
    </row>
    <row r="1158">
      <c r="P1158" s="147"/>
    </row>
    <row r="1159">
      <c r="P1159" s="147"/>
    </row>
    <row r="1160">
      <c r="P1160" s="147"/>
    </row>
    <row r="1161">
      <c r="P1161" s="147"/>
    </row>
    <row r="1162">
      <c r="P1162" s="147"/>
    </row>
    <row r="1163">
      <c r="P1163" s="147"/>
    </row>
    <row r="1164">
      <c r="P1164" s="147"/>
    </row>
    <row r="1165">
      <c r="P1165" s="147"/>
    </row>
    <row r="1166">
      <c r="P1166" s="147"/>
    </row>
    <row r="1167">
      <c r="P1167" s="147"/>
    </row>
    <row r="1168">
      <c r="P1168" s="147"/>
    </row>
    <row r="1169">
      <c r="P1169" s="147"/>
    </row>
    <row r="1170">
      <c r="P1170" s="147"/>
    </row>
    <row r="1171">
      <c r="P1171" s="147"/>
    </row>
    <row r="1172">
      <c r="P1172" s="147"/>
    </row>
    <row r="1173">
      <c r="P1173" s="147"/>
    </row>
    <row r="1174">
      <c r="P1174" s="147"/>
    </row>
    <row r="1175">
      <c r="P1175" s="147"/>
    </row>
    <row r="1176">
      <c r="P1176" s="147"/>
    </row>
    <row r="1177">
      <c r="P1177" s="147"/>
    </row>
    <row r="1178">
      <c r="P1178" s="147"/>
    </row>
    <row r="1179">
      <c r="P1179" s="147"/>
    </row>
    <row r="1180">
      <c r="P1180" s="147"/>
    </row>
    <row r="1181">
      <c r="P1181" s="147"/>
    </row>
    <row r="1182">
      <c r="P1182" s="147"/>
    </row>
    <row r="1183">
      <c r="P1183" s="147"/>
    </row>
    <row r="1184">
      <c r="P1184" s="147"/>
    </row>
    <row r="1185">
      <c r="P1185" s="147"/>
    </row>
    <row r="1186">
      <c r="P1186" s="147"/>
    </row>
    <row r="1187">
      <c r="P1187" s="147"/>
    </row>
    <row r="1188">
      <c r="P1188" s="147"/>
    </row>
    <row r="1189">
      <c r="P1189" s="147"/>
    </row>
    <row r="1190">
      <c r="P1190" s="147"/>
    </row>
    <row r="1191">
      <c r="P1191" s="147"/>
    </row>
    <row r="1192">
      <c r="P1192" s="147"/>
    </row>
    <row r="1193">
      <c r="P1193" s="147"/>
    </row>
    <row r="1194">
      <c r="P1194" s="147"/>
    </row>
    <row r="1195">
      <c r="P1195" s="147"/>
    </row>
    <row r="1196">
      <c r="P1196" s="147"/>
    </row>
    <row r="1197">
      <c r="P1197" s="147"/>
    </row>
    <row r="1198">
      <c r="P1198" s="147"/>
    </row>
    <row r="1199">
      <c r="P1199" s="147"/>
    </row>
    <row r="1200">
      <c r="P1200" s="147"/>
    </row>
    <row r="1201">
      <c r="P1201" s="147"/>
    </row>
    <row r="1202">
      <c r="P1202" s="147"/>
    </row>
    <row r="1203">
      <c r="P1203" s="147"/>
    </row>
    <row r="1204">
      <c r="P1204" s="147"/>
    </row>
    <row r="1205">
      <c r="P1205" s="147"/>
    </row>
    <row r="1206">
      <c r="P1206" s="147"/>
    </row>
    <row r="1207">
      <c r="P1207" s="147"/>
    </row>
    <row r="1208">
      <c r="P1208" s="147"/>
    </row>
    <row r="1209">
      <c r="P1209" s="147"/>
    </row>
    <row r="1210">
      <c r="P1210" s="147"/>
    </row>
    <row r="1211">
      <c r="P1211" s="147"/>
    </row>
    <row r="1212">
      <c r="P1212" s="147"/>
    </row>
    <row r="1213">
      <c r="P1213" s="147"/>
    </row>
    <row r="1214">
      <c r="P1214" s="147"/>
    </row>
    <row r="1215">
      <c r="P1215" s="147"/>
    </row>
    <row r="1216">
      <c r="P1216" s="147"/>
    </row>
    <row r="1217">
      <c r="P1217" s="147"/>
    </row>
    <row r="1218">
      <c r="P1218" s="147"/>
    </row>
    <row r="1219">
      <c r="P1219" s="147"/>
    </row>
    <row r="1220">
      <c r="P1220" s="147"/>
    </row>
    <row r="1221">
      <c r="P1221" s="147"/>
    </row>
    <row r="1222">
      <c r="P1222" s="147"/>
    </row>
    <row r="1223">
      <c r="P1223" s="147"/>
    </row>
    <row r="1224">
      <c r="P1224" s="147"/>
    </row>
    <row r="1225">
      <c r="P1225" s="147"/>
    </row>
    <row r="1226">
      <c r="P1226" s="147"/>
    </row>
    <row r="1227">
      <c r="P1227" s="147"/>
    </row>
    <row r="1228">
      <c r="P1228" s="147"/>
    </row>
    <row r="1229">
      <c r="P1229" s="147"/>
    </row>
    <row r="1230">
      <c r="P1230" s="147"/>
    </row>
    <row r="1231">
      <c r="P1231" s="147"/>
    </row>
    <row r="1232">
      <c r="P1232" s="147"/>
    </row>
    <row r="1233">
      <c r="P1233" s="147"/>
    </row>
    <row r="1234">
      <c r="P1234" s="147"/>
    </row>
    <row r="1235">
      <c r="P1235" s="147"/>
    </row>
    <row r="1236">
      <c r="P1236" s="147"/>
    </row>
    <row r="1237">
      <c r="P1237" s="147"/>
    </row>
    <row r="1238">
      <c r="P1238" s="147"/>
    </row>
    <row r="1239">
      <c r="P1239" s="147"/>
    </row>
    <row r="1240">
      <c r="P1240" s="147"/>
    </row>
    <row r="1241">
      <c r="P1241" s="147"/>
    </row>
    <row r="1242">
      <c r="P1242" s="147"/>
    </row>
    <row r="1243">
      <c r="P1243" s="147"/>
    </row>
    <row r="1244">
      <c r="P1244" s="147"/>
    </row>
    <row r="1245">
      <c r="P1245" s="147"/>
    </row>
    <row r="1246">
      <c r="P1246" s="147"/>
    </row>
    <row r="1247">
      <c r="P1247" s="147"/>
    </row>
    <row r="1248">
      <c r="P1248" s="147"/>
    </row>
    <row r="1249">
      <c r="P1249" s="147"/>
    </row>
    <row r="1250">
      <c r="P1250" s="147"/>
    </row>
    <row r="1251">
      <c r="P1251" s="147"/>
    </row>
    <row r="1252">
      <c r="P1252" s="147"/>
    </row>
    <row r="1253">
      <c r="P1253" s="147"/>
    </row>
    <row r="1254">
      <c r="P1254" s="147"/>
    </row>
    <row r="1255">
      <c r="P1255" s="147"/>
    </row>
    <row r="1256">
      <c r="P1256" s="147"/>
    </row>
    <row r="1257">
      <c r="P1257" s="147"/>
    </row>
    <row r="1258">
      <c r="P1258" s="147"/>
    </row>
    <row r="1259">
      <c r="P1259" s="147"/>
    </row>
    <row r="1260">
      <c r="P1260" s="147"/>
    </row>
    <row r="1261">
      <c r="P1261" s="147"/>
    </row>
    <row r="1262">
      <c r="P1262" s="147"/>
    </row>
    <row r="1263">
      <c r="P1263" s="147"/>
    </row>
    <row r="1264">
      <c r="P1264" s="147"/>
    </row>
    <row r="1265">
      <c r="P1265" s="147"/>
    </row>
    <row r="1266">
      <c r="P1266" s="147"/>
    </row>
    <row r="1267">
      <c r="P1267" s="147"/>
    </row>
    <row r="1268">
      <c r="P1268" s="147"/>
    </row>
    <row r="1269">
      <c r="P1269" s="147"/>
    </row>
    <row r="1270">
      <c r="P1270" s="147"/>
    </row>
    <row r="1271">
      <c r="P1271" s="147"/>
    </row>
    <row r="1272">
      <c r="P1272" s="147"/>
    </row>
    <row r="1273">
      <c r="P1273" s="147"/>
    </row>
    <row r="1274">
      <c r="P1274" s="147"/>
    </row>
    <row r="1275">
      <c r="P1275" s="147"/>
    </row>
    <row r="1276">
      <c r="P1276" s="147"/>
    </row>
    <row r="1277">
      <c r="P1277" s="147"/>
    </row>
    <row r="1278">
      <c r="P1278" s="147"/>
    </row>
    <row r="1279">
      <c r="P1279" s="147"/>
    </row>
    <row r="1280">
      <c r="P1280" s="147"/>
    </row>
    <row r="1281">
      <c r="P1281" s="147"/>
    </row>
    <row r="1282">
      <c r="P1282" s="147"/>
    </row>
    <row r="1283">
      <c r="P1283" s="147"/>
    </row>
    <row r="1284">
      <c r="P1284" s="147"/>
    </row>
    <row r="1285">
      <c r="P1285" s="147"/>
    </row>
    <row r="1286">
      <c r="P1286" s="147"/>
    </row>
    <row r="1287">
      <c r="P1287" s="147"/>
    </row>
    <row r="1288">
      <c r="P1288" s="147"/>
    </row>
    <row r="1289">
      <c r="P1289" s="147"/>
    </row>
    <row r="1290">
      <c r="P1290" s="147"/>
    </row>
    <row r="1291">
      <c r="P1291" s="147"/>
    </row>
    <row r="1292">
      <c r="P1292" s="147"/>
    </row>
    <row r="1293">
      <c r="P1293" s="147"/>
    </row>
    <row r="1294">
      <c r="P1294" s="147"/>
    </row>
    <row r="1295">
      <c r="P1295" s="147"/>
    </row>
    <row r="1296">
      <c r="P1296" s="147"/>
    </row>
    <row r="1297">
      <c r="P1297" s="147"/>
    </row>
    <row r="1298">
      <c r="P1298" s="147"/>
    </row>
    <row r="1299">
      <c r="P1299" s="147"/>
    </row>
    <row r="1300">
      <c r="P1300" s="147"/>
    </row>
    <row r="1301">
      <c r="P1301" s="147"/>
    </row>
    <row r="1302">
      <c r="P1302" s="147"/>
    </row>
    <row r="1303">
      <c r="P1303" s="147"/>
    </row>
    <row r="1304">
      <c r="P1304" s="147"/>
    </row>
    <row r="1305">
      <c r="P1305" s="147"/>
    </row>
    <row r="1306">
      <c r="P1306" s="147"/>
    </row>
    <row r="1307">
      <c r="P1307" s="147"/>
    </row>
    <row r="1308">
      <c r="P1308" s="147"/>
    </row>
    <row r="1309">
      <c r="P1309" s="147"/>
    </row>
    <row r="1310">
      <c r="P1310" s="147"/>
    </row>
    <row r="1311">
      <c r="P1311" s="147"/>
    </row>
    <row r="1312">
      <c r="P1312" s="147"/>
    </row>
    <row r="1313">
      <c r="P1313" s="147"/>
    </row>
    <row r="1314">
      <c r="P1314" s="147"/>
    </row>
    <row r="1315">
      <c r="P1315" s="147"/>
    </row>
    <row r="1316">
      <c r="P1316" s="147"/>
    </row>
    <row r="1317">
      <c r="P1317" s="147"/>
    </row>
    <row r="1318">
      <c r="P1318" s="147"/>
    </row>
    <row r="1319">
      <c r="P1319" s="147"/>
    </row>
    <row r="1320">
      <c r="P1320" s="147"/>
    </row>
    <row r="1321">
      <c r="P1321" s="147"/>
    </row>
    <row r="1322">
      <c r="P1322" s="147"/>
    </row>
    <row r="1323">
      <c r="P1323" s="147"/>
    </row>
    <row r="1324">
      <c r="P1324" s="147"/>
    </row>
    <row r="1325">
      <c r="P1325" s="147"/>
    </row>
    <row r="1326">
      <c r="P1326" s="147"/>
    </row>
    <row r="1327">
      <c r="P1327" s="147"/>
    </row>
    <row r="1328">
      <c r="P1328" s="147"/>
    </row>
    <row r="1329">
      <c r="P1329" s="147"/>
    </row>
    <row r="1330">
      <c r="P1330" s="147"/>
    </row>
    <row r="1331">
      <c r="P1331" s="147"/>
    </row>
    <row r="1332">
      <c r="P1332" s="147"/>
    </row>
    <row r="1333">
      <c r="P1333" s="147"/>
    </row>
    <row r="1334">
      <c r="P1334" s="147"/>
    </row>
    <row r="1335">
      <c r="P1335" s="147"/>
    </row>
    <row r="1336">
      <c r="P1336" s="147"/>
    </row>
  </sheetData>
  <mergeCells count="232">
    <mergeCell ref="G385:G390"/>
    <mergeCell ref="G391:G395"/>
    <mergeCell ref="F337:F346"/>
    <mergeCell ref="F347:F349"/>
    <mergeCell ref="F350:F351"/>
    <mergeCell ref="F357:F401"/>
    <mergeCell ref="G358:G362"/>
    <mergeCell ref="G367:G371"/>
    <mergeCell ref="G380:G384"/>
    <mergeCell ref="E543:E561"/>
    <mergeCell ref="E562:E580"/>
    <mergeCell ref="F562:G565"/>
    <mergeCell ref="F566:G569"/>
    <mergeCell ref="F570:G573"/>
    <mergeCell ref="F574:F575"/>
    <mergeCell ref="F576:F578"/>
    <mergeCell ref="F579:F580"/>
    <mergeCell ref="E486:E542"/>
    <mergeCell ref="F543:G546"/>
    <mergeCell ref="F547:G550"/>
    <mergeCell ref="F551:G554"/>
    <mergeCell ref="F555:F556"/>
    <mergeCell ref="F557:F559"/>
    <mergeCell ref="F560:F561"/>
    <mergeCell ref="G225:G229"/>
    <mergeCell ref="F234:G237"/>
    <mergeCell ref="F238:G241"/>
    <mergeCell ref="F242:G245"/>
    <mergeCell ref="F251:F252"/>
    <mergeCell ref="F253:G256"/>
    <mergeCell ref="F257:G260"/>
    <mergeCell ref="F261:G264"/>
    <mergeCell ref="F272:G275"/>
    <mergeCell ref="F276:G279"/>
    <mergeCell ref="F280:G283"/>
    <mergeCell ref="E139:E165"/>
    <mergeCell ref="E166:E184"/>
    <mergeCell ref="E185:E203"/>
    <mergeCell ref="E204:E233"/>
    <mergeCell ref="F204:F233"/>
    <mergeCell ref="G219:G224"/>
    <mergeCell ref="E234:E252"/>
    <mergeCell ref="F246:F247"/>
    <mergeCell ref="F248:F250"/>
    <mergeCell ref="E253:E271"/>
    <mergeCell ref="F265:F266"/>
    <mergeCell ref="F267:F269"/>
    <mergeCell ref="F270:F271"/>
    <mergeCell ref="F289:F290"/>
    <mergeCell ref="F402:G405"/>
    <mergeCell ref="F406:G409"/>
    <mergeCell ref="F410:G413"/>
    <mergeCell ref="F414:F439"/>
    <mergeCell ref="G419:G421"/>
    <mergeCell ref="G431:G433"/>
    <mergeCell ref="F440:F447"/>
    <mergeCell ref="E272:E290"/>
    <mergeCell ref="E291:E309"/>
    <mergeCell ref="E310:E324"/>
    <mergeCell ref="E325:E351"/>
    <mergeCell ref="E357:E401"/>
    <mergeCell ref="E402:E449"/>
    <mergeCell ref="E450:E485"/>
    <mergeCell ref="F143:G146"/>
    <mergeCell ref="F147:G150"/>
    <mergeCell ref="G153:G156"/>
    <mergeCell ref="F166:G169"/>
    <mergeCell ref="F170:G173"/>
    <mergeCell ref="O174:O177"/>
    <mergeCell ref="Q174:Q177"/>
    <mergeCell ref="F174:G177"/>
    <mergeCell ref="F178:F179"/>
    <mergeCell ref="F180:F182"/>
    <mergeCell ref="F183:F184"/>
    <mergeCell ref="F185:G188"/>
    <mergeCell ref="Q185:Q188"/>
    <mergeCell ref="F189:G192"/>
    <mergeCell ref="Q189:Q192"/>
    <mergeCell ref="F78:G81"/>
    <mergeCell ref="F82:G85"/>
    <mergeCell ref="Q82:Q85"/>
    <mergeCell ref="Q86:Q89"/>
    <mergeCell ref="Q90:Q93"/>
    <mergeCell ref="O94:O98"/>
    <mergeCell ref="Q94:Q98"/>
    <mergeCell ref="E78:E81"/>
    <mergeCell ref="F86:G89"/>
    <mergeCell ref="A71:A72"/>
    <mergeCell ref="E71:E72"/>
    <mergeCell ref="I77:N77"/>
    <mergeCell ref="O78:O81"/>
    <mergeCell ref="O82:O85"/>
    <mergeCell ref="O86:O89"/>
    <mergeCell ref="O90:O93"/>
    <mergeCell ref="F77:H77"/>
    <mergeCell ref="F90:G93"/>
    <mergeCell ref="G94:G98"/>
    <mergeCell ref="G108:G113"/>
    <mergeCell ref="G114:G118"/>
    <mergeCell ref="G123:G126"/>
    <mergeCell ref="F139:G142"/>
    <mergeCell ref="E82:E138"/>
    <mergeCell ref="F94:F133"/>
    <mergeCell ref="F134:F136"/>
    <mergeCell ref="F137:F138"/>
    <mergeCell ref="F151:F160"/>
    <mergeCell ref="F161:F163"/>
    <mergeCell ref="F164:F165"/>
    <mergeCell ref="F202:F203"/>
    <mergeCell ref="G204:G209"/>
    <mergeCell ref="O204:O209"/>
    <mergeCell ref="Q204:Q209"/>
    <mergeCell ref="O185:O188"/>
    <mergeCell ref="O189:O192"/>
    <mergeCell ref="F193:G196"/>
    <mergeCell ref="O193:O196"/>
    <mergeCell ref="Q193:Q196"/>
    <mergeCell ref="F197:F198"/>
    <mergeCell ref="F199:F201"/>
    <mergeCell ref="F284:F285"/>
    <mergeCell ref="F286:F288"/>
    <mergeCell ref="F291:G294"/>
    <mergeCell ref="F295:G298"/>
    <mergeCell ref="F299:G302"/>
    <mergeCell ref="F303:F304"/>
    <mergeCell ref="F305:F307"/>
    <mergeCell ref="F356:H356"/>
    <mergeCell ref="I356:N356"/>
    <mergeCell ref="F308:F309"/>
    <mergeCell ref="F311:G315"/>
    <mergeCell ref="F317:F320"/>
    <mergeCell ref="F325:G328"/>
    <mergeCell ref="F329:G332"/>
    <mergeCell ref="F333:G336"/>
    <mergeCell ref="G339:G342"/>
    <mergeCell ref="O291:O294"/>
    <mergeCell ref="O295:O298"/>
    <mergeCell ref="O299:O302"/>
    <mergeCell ref="O311:O314"/>
    <mergeCell ref="O316:O319"/>
    <mergeCell ref="O325:O328"/>
    <mergeCell ref="O329:O332"/>
    <mergeCell ref="O333:O336"/>
    <mergeCell ref="O358:O362"/>
    <mergeCell ref="O367:O371"/>
    <mergeCell ref="O380:O384"/>
    <mergeCell ref="O402:O405"/>
    <mergeCell ref="O406:O409"/>
    <mergeCell ref="O410:O413"/>
    <mergeCell ref="O566:O569"/>
    <mergeCell ref="O570:O573"/>
    <mergeCell ref="O486:O489"/>
    <mergeCell ref="O506:O509"/>
    <mergeCell ref="O518:O521"/>
    <mergeCell ref="O543:O546"/>
    <mergeCell ref="O547:O550"/>
    <mergeCell ref="O551:O554"/>
    <mergeCell ref="O562:O565"/>
    <mergeCell ref="O139:O142"/>
    <mergeCell ref="Q139:Q142"/>
    <mergeCell ref="O143:O146"/>
    <mergeCell ref="Q143:Q146"/>
    <mergeCell ref="O147:O150"/>
    <mergeCell ref="Q147:Q150"/>
    <mergeCell ref="Q166:Q169"/>
    <mergeCell ref="Q170:Q173"/>
    <mergeCell ref="O166:O169"/>
    <mergeCell ref="O170:O173"/>
    <mergeCell ref="O234:O237"/>
    <mergeCell ref="Q234:Q237"/>
    <mergeCell ref="O238:O241"/>
    <mergeCell ref="Q238:Q241"/>
    <mergeCell ref="Q242:Q245"/>
    <mergeCell ref="O242:O245"/>
    <mergeCell ref="O253:O256"/>
    <mergeCell ref="Q253:Q256"/>
    <mergeCell ref="O257:O260"/>
    <mergeCell ref="Q257:Q260"/>
    <mergeCell ref="O261:O264"/>
    <mergeCell ref="Q261:Q264"/>
    <mergeCell ref="O272:O275"/>
    <mergeCell ref="Q272:Q275"/>
    <mergeCell ref="O276:O279"/>
    <mergeCell ref="Q276:Q279"/>
    <mergeCell ref="O280:O283"/>
    <mergeCell ref="Q280:Q283"/>
    <mergeCell ref="Q291:Q294"/>
    <mergeCell ref="Q295:Q298"/>
    <mergeCell ref="Q299:Q302"/>
    <mergeCell ref="Q311:Q314"/>
    <mergeCell ref="Q316:Q319"/>
    <mergeCell ref="Q320:Q321"/>
    <mergeCell ref="Q325:Q328"/>
    <mergeCell ref="Q329:Q332"/>
    <mergeCell ref="O450:O453"/>
    <mergeCell ref="O454:O457"/>
    <mergeCell ref="O458:O461"/>
    <mergeCell ref="Q454:Q457"/>
    <mergeCell ref="Q458:Q461"/>
    <mergeCell ref="Q543:Q546"/>
    <mergeCell ref="Q547:Q550"/>
    <mergeCell ref="Q551:Q554"/>
    <mergeCell ref="Q562:Q565"/>
    <mergeCell ref="Q566:Q569"/>
    <mergeCell ref="Q570:Q573"/>
    <mergeCell ref="Q333:Q336"/>
    <mergeCell ref="Q358:Q362"/>
    <mergeCell ref="Q367:Q370"/>
    <mergeCell ref="Q402:Q405"/>
    <mergeCell ref="Q406:Q409"/>
    <mergeCell ref="Q410:Q413"/>
    <mergeCell ref="Q450:Q453"/>
    <mergeCell ref="F484:F485"/>
    <mergeCell ref="G486:G490"/>
    <mergeCell ref="G491:G499"/>
    <mergeCell ref="G500:G503"/>
    <mergeCell ref="F448:F449"/>
    <mergeCell ref="F450:G453"/>
    <mergeCell ref="F454:G457"/>
    <mergeCell ref="F458:G461"/>
    <mergeCell ref="F462:F474"/>
    <mergeCell ref="F475:F483"/>
    <mergeCell ref="F486:F504"/>
    <mergeCell ref="F538:F540"/>
    <mergeCell ref="F541:F542"/>
    <mergeCell ref="F505:F516"/>
    <mergeCell ref="G506:G510"/>
    <mergeCell ref="F517:F533"/>
    <mergeCell ref="G518:G522"/>
    <mergeCell ref="G523:G527"/>
    <mergeCell ref="G528:G532"/>
    <mergeCell ref="F534:F537"/>
  </mergeCells>
  <conditionalFormatting sqref="G210:Q216">
    <cfRule type="expression" dxfId="19" priority="1">
      <formula>NE($H$232,$G$210)</formula>
    </cfRule>
  </conditionalFormatting>
  <conditionalFormatting sqref="G218:Q230">
    <cfRule type="expression" dxfId="19" priority="2">
      <formula>NE($H$232,$G$218)</formula>
    </cfRule>
  </conditionalFormatting>
  <conditionalFormatting sqref="G419:Q421">
    <cfRule type="expression" dxfId="20" priority="3">
      <formula>NE($H$436,$G$419)</formula>
    </cfRule>
  </conditionalFormatting>
  <conditionalFormatting sqref="G422:Q422">
    <cfRule type="expression" dxfId="20" priority="4">
      <formula>NE($H$436,$G$422)</formula>
    </cfRule>
  </conditionalFormatting>
  <conditionalFormatting sqref="G431:Q433 G515:H515">
    <cfRule type="expression" dxfId="20" priority="5">
      <formula>NE($H$436,$G$431)</formula>
    </cfRule>
  </conditionalFormatting>
  <conditionalFormatting sqref="G434:Q434">
    <cfRule type="expression" dxfId="20" priority="6">
      <formula>NE($H$436,$G$434)</formula>
    </cfRule>
  </conditionalFormatting>
  <conditionalFormatting sqref="F517:Q533">
    <cfRule type="expression" dxfId="19" priority="7">
      <formula>NE($F$517,$H$534)</formula>
    </cfRule>
  </conditionalFormatting>
  <conditionalFormatting sqref="F486:Q504">
    <cfRule type="expression" dxfId="19" priority="8">
      <formula>NE($F$486,$H$534)</formula>
    </cfRule>
  </conditionalFormatting>
  <conditionalFormatting sqref="F505:Q516">
    <cfRule type="expression" dxfId="19" priority="9">
      <formula>NE($F$505,$H$534)</formula>
    </cfRule>
  </conditionalFormatting>
  <conditionalFormatting sqref="G463:Q468">
    <cfRule type="expression" dxfId="19" priority="10">
      <formula>NE($G$463,$H$473)</formula>
    </cfRule>
  </conditionalFormatting>
  <conditionalFormatting sqref="G470:Q471">
    <cfRule type="expression" dxfId="19" priority="11">
      <formula>NE($G$470,$H$473)</formula>
    </cfRule>
  </conditionalFormatting>
  <conditionalFormatting sqref="G99:Q105">
    <cfRule type="expression" dxfId="19" priority="12">
      <formula>NE($H$130,$G$99)</formula>
    </cfRule>
  </conditionalFormatting>
  <conditionalFormatting sqref="G107:Q119">
    <cfRule type="expression" dxfId="19" priority="13">
      <formula>NE($H$130,$G$107)</formula>
    </cfRule>
  </conditionalFormatting>
  <conditionalFormatting sqref="G357:Q364">
    <cfRule type="expression" dxfId="19" priority="14">
      <formula>NE($H$398,$G$357)</formula>
    </cfRule>
  </conditionalFormatting>
  <conditionalFormatting sqref="G366:Q377">
    <cfRule type="expression" dxfId="19" priority="15">
      <formula>NE($H$398,$G$366)</formula>
    </cfRule>
  </conditionalFormatting>
  <conditionalFormatting sqref="G379:Q396">
    <cfRule type="expression" dxfId="19" priority="16">
      <formula>NE($H$398,$G$379)</formula>
    </cfRule>
  </conditionalFormatting>
  <conditionalFormatting sqref="A77:A90 B77:B78 B81:B85 B87:B90">
    <cfRule type="notContainsBlanks" dxfId="21" priority="17">
      <formula>LEN(TRIM(A77))&gt;0</formula>
    </cfRule>
  </conditionalFormatting>
  <conditionalFormatting sqref="C54:F54">
    <cfRule type="colorScale" priority="18">
      <colorScale>
        <cfvo type="formula" val="0"/>
        <cfvo type="max"/>
        <color rgb="FFFFFFFF"/>
        <color rgb="FFE67C73"/>
      </colorScale>
    </cfRule>
  </conditionalFormatting>
  <conditionalFormatting sqref="C55:F55">
    <cfRule type="colorScale" priority="19">
      <colorScale>
        <cfvo type="formula" val="0"/>
        <cfvo type="max"/>
        <color rgb="FFFFFFFF"/>
        <color rgb="FFE67C73"/>
      </colorScale>
    </cfRule>
  </conditionalFormatting>
  <conditionalFormatting sqref="C56:F56">
    <cfRule type="colorScale" priority="20">
      <colorScale>
        <cfvo type="formula" val="0"/>
        <cfvo type="max"/>
        <color rgb="FFFFFFFF"/>
        <color rgb="FFE67C73"/>
      </colorScale>
    </cfRule>
  </conditionalFormatting>
  <conditionalFormatting sqref="C62:F62">
    <cfRule type="colorScale" priority="21">
      <colorScale>
        <cfvo type="formula" val="0"/>
        <cfvo type="max"/>
        <color rgb="FFFFFFFF"/>
        <color rgb="FFE67C73"/>
      </colorScale>
    </cfRule>
  </conditionalFormatting>
  <conditionalFormatting sqref="C63:F63">
    <cfRule type="colorScale" priority="22">
      <colorScale>
        <cfvo type="formula" val="0"/>
        <cfvo type="max"/>
        <color rgb="FFFFFFFF"/>
        <color rgb="FFE67C73"/>
      </colorScale>
    </cfRule>
  </conditionalFormatting>
  <conditionalFormatting sqref="C66:F66">
    <cfRule type="colorScale" priority="23">
      <colorScale>
        <cfvo type="formula" val="0"/>
        <cfvo type="max"/>
        <color rgb="FFFFFFFF"/>
        <color rgb="FFE67C73"/>
      </colorScale>
    </cfRule>
  </conditionalFormatting>
  <conditionalFormatting sqref="C67:F67">
    <cfRule type="colorScale" priority="24">
      <colorScale>
        <cfvo type="formula" val="0"/>
        <cfvo type="max"/>
        <color rgb="FFFFFFFF"/>
        <color rgb="FFE67C73"/>
      </colorScale>
    </cfRule>
  </conditionalFormatting>
  <conditionalFormatting sqref="C68:F68">
    <cfRule type="colorScale" priority="25">
      <colorScale>
        <cfvo type="formula" val="0"/>
        <cfvo type="max"/>
        <color rgb="FFFFFFFF"/>
        <color rgb="FFE67C73"/>
      </colorScale>
    </cfRule>
  </conditionalFormatting>
  <conditionalFormatting sqref="C69:F69">
    <cfRule type="colorScale" priority="26">
      <colorScale>
        <cfvo type="formula" val="0"/>
        <cfvo type="max"/>
        <color rgb="FFFFFFFF"/>
        <color rgb="FFE67C73"/>
      </colorScale>
    </cfRule>
  </conditionalFormatting>
  <conditionalFormatting sqref="C70:F70">
    <cfRule type="colorScale" priority="27">
      <colorScale>
        <cfvo type="formula" val="0"/>
        <cfvo type="max"/>
        <color rgb="FFFFFFFF"/>
        <color rgb="FFE67C73"/>
      </colorScale>
    </cfRule>
  </conditionalFormatting>
  <conditionalFormatting sqref="C64:F64">
    <cfRule type="colorScale" priority="28">
      <colorScale>
        <cfvo type="formula" val="0"/>
        <cfvo type="max"/>
        <color rgb="FFFFFFFF"/>
        <color rgb="FFE67C73"/>
      </colorScale>
    </cfRule>
  </conditionalFormatting>
  <conditionalFormatting sqref="C57:F57">
    <cfRule type="colorScale" priority="29">
      <colorScale>
        <cfvo type="formula" val="0"/>
        <cfvo type="max"/>
        <color rgb="FFFFFFFF"/>
        <color rgb="FFE67C73"/>
      </colorScale>
    </cfRule>
  </conditionalFormatting>
  <conditionalFormatting sqref="D51:D52 E52">
    <cfRule type="notContainsBlanks" dxfId="22" priority="30">
      <formula>LEN(TRIM(D51))&gt;0</formula>
    </cfRule>
  </conditionalFormatting>
  <conditionalFormatting sqref="C61:F61">
    <cfRule type="colorScale" priority="31">
      <colorScale>
        <cfvo type="formula" val="0"/>
        <cfvo type="max"/>
        <color rgb="FFFFFFFF"/>
        <color rgb="FFE67C73"/>
      </colorScale>
    </cfRule>
  </conditionalFormatting>
  <conditionalFormatting sqref="C59:F59">
    <cfRule type="colorScale" priority="32">
      <colorScale>
        <cfvo type="formula" val="0"/>
        <cfvo type="max"/>
        <color rgb="FFFFFFFF"/>
        <color rgb="FFE67C73"/>
      </colorScale>
    </cfRule>
  </conditionalFormatting>
  <conditionalFormatting sqref="O1:O354 O356:O1336">
    <cfRule type="cellIs" dxfId="23" priority="33" operator="equal">
      <formula>"fp8"</formula>
    </cfRule>
  </conditionalFormatting>
  <conditionalFormatting sqref="O1:O354 O356:O1336">
    <cfRule type="cellIs" dxfId="24" priority="34" operator="equal">
      <formula>"bf16"</formula>
    </cfRule>
  </conditionalFormatting>
  <conditionalFormatting sqref="O1:O354 O356:O1336">
    <cfRule type="cellIs" dxfId="25" priority="35" operator="equal">
      <formula>"fp4"</formula>
    </cfRule>
  </conditionalFormatting>
  <conditionalFormatting sqref="C58:F58">
    <cfRule type="colorScale" priority="36">
      <colorScale>
        <cfvo type="formula" val="0"/>
        <cfvo type="max"/>
        <color rgb="FFFFFFFF"/>
        <color rgb="FFE67C73"/>
      </colorScale>
    </cfRule>
  </conditionalFormatting>
  <conditionalFormatting sqref="C65:F65">
    <cfRule type="colorScale" priority="37">
      <colorScale>
        <cfvo type="formula" val="0"/>
        <cfvo type="max"/>
        <color rgb="FFFFFFFF"/>
        <color rgb="FFE67C73"/>
      </colorScale>
    </cfRule>
  </conditionalFormatting>
  <conditionalFormatting sqref="G151:Q157">
    <cfRule type="expression" dxfId="31" priority="38">
      <formula>NE($H$159,$G$151)</formula>
    </cfRule>
  </conditionalFormatting>
  <conditionalFormatting sqref="G121:Q126">
    <cfRule type="expression" dxfId="31" priority="39">
      <formula>NE($H$130,$G$121)</formula>
    </cfRule>
  </conditionalFormatting>
  <conditionalFormatting sqref="F310:Q321">
    <cfRule type="expression" dxfId="31" priority="40">
      <formula>NE($G$323,$F$310)</formula>
    </cfRule>
  </conditionalFormatting>
  <conditionalFormatting sqref="G337:Q343">
    <cfRule type="expression" dxfId="31" priority="41">
      <formula>NE($H$345,$G$337)</formula>
    </cfRule>
  </conditionalFormatting>
  <dataValidations>
    <dataValidation type="list" allowBlank="1" showErrorMessage="1" sqref="H436">
      <formula1>"Option 1 (Chip2Chip),Option 2 (Core2Core),No Collective needed"</formula1>
    </dataValidation>
    <dataValidation type="list" allowBlank="1" showErrorMessage="1" sqref="G37">
      <formula1>"Strategy A: All-Gather Tokens,Strategy B: Keep Batch Sharding"</formula1>
    </dataValidation>
    <dataValidation type="list" allowBlank="1" showErrorMessage="1" sqref="C24">
      <formula1>"Decode,Prefill"</formula1>
    </dataValidation>
    <dataValidation type="list" allowBlank="1" showErrorMessage="1" sqref="C34 C38">
      <formula1>"w4a4,w4a8,w8a8,w4a16,w8a16,w16a16"</formula1>
    </dataValidation>
    <dataValidation type="list" allowBlank="1" showErrorMessage="1" sqref="AS29:AS30 C33 G35 C35:C37 C39 AS53 AS57 O78 O90 O147 O174 O193 O204 O242 O261 O280 O299 O333 O410 O458 O543 O547 O551 O562 O566 O570">
      <formula1>"fp4,fp8,bf16"</formula1>
    </dataValidation>
    <dataValidation type="list" allowBlank="1" showErrorMessage="1" sqref="H398">
      <formula1>"Strategy A: All-To-All,Strategy B: All-Gather Tokens with no chiplet involved,Strategy C: Hirarachical All-Gather,No Collectives"</formula1>
    </dataValidation>
    <dataValidation type="list" allowBlank="1" showErrorMessage="1" sqref="H159">
      <formula1>"Strategy 1: Reduce Scatter D2D (for CM),No Collectives"</formula1>
    </dataValidation>
    <dataValidation type="list" allowBlank="1" showErrorMessage="1" sqref="H17">
      <formula1>DB!$C$1:$F$1</formula1>
    </dataValidation>
    <dataValidation type="list" allowBlank="1" showErrorMessage="1" sqref="F71:F73">
      <formula1>"OptionA. No Overlapping,OptionB. Overlapping Expert Collectives"</formula1>
    </dataValidation>
    <dataValidation type="list" allowBlank="1" showErrorMessage="1" sqref="H473">
      <formula1>"Option A: AllReduce,Option B: Do not resolve partial sum yet,Option C: No Collectives"</formula1>
    </dataValidation>
    <dataValidation type="list" allowBlank="1" showErrorMessage="1" sqref="F486 F517 H534">
      <formula1>"Option A: Transposed All-To-All,Option B: Reduce-Scatter,Option C: Hierachical RS"</formula1>
    </dataValidation>
    <dataValidation type="list" allowBlank="1" showErrorMessage="1" sqref="G323 H345">
      <formula1>"Strategy 1: All-Gather Die-to-Die (for CM),No Collectives"</formula1>
    </dataValidation>
    <dataValidation type="list" allowBlank="1" showErrorMessage="1" sqref="F505">
      <formula1>"Option A: All-To-All,Option B: Reduce-Scatter"</formula1>
    </dataValidation>
    <dataValidation type="list" allowBlank="1" showErrorMessage="1" sqref="H130 H232">
      <formula1>"Strategy A: All-Gather Tokens with no chiplet involved,Strategy B: Hierarchical All-Gather,No Collectives"</formula1>
    </dataValidation>
  </dataValidations>
  <hyperlinks>
    <hyperlink display="TODO LIST" location="'Shortcuts to SnapshotsTODO'!A1" ref="L12"/>
    <hyperlink r:id="rId1" location="gid=0&amp;range=D45:D63" ref="B54"/>
    <hyperlink r:id="rId2" location="gid=0&amp;range=D64:D82" ref="B55"/>
    <hyperlink r:id="rId3" location="gid=0&amp;range=D83:D101" ref="B56"/>
    <hyperlink r:id="rId4" location="gid=0&amp;range=D102:D120" ref="B57"/>
    <hyperlink r:id="rId5" location="gid=0&amp;range=E182:E211" ref="B58"/>
    <hyperlink r:id="rId6" location="gid=0&amp;range=D121:D139" ref="B61"/>
    <hyperlink r:id="rId7" location="gid=0&amp;range=D140:D158" ref="B62"/>
    <hyperlink r:id="rId8" location="gid=0&amp;range=D159:D177" ref="B63"/>
    <hyperlink r:id="rId9" location="gid=0&amp;range=D178:D196" ref="B64"/>
    <hyperlink r:id="rId10" location="gid=0&amp;range=D197:D215" ref="B66"/>
    <hyperlink r:id="rId11" location="gid=0&amp;range=S44:S58" ref="B67"/>
    <hyperlink r:id="rId12" location="gid=0&amp;range=S59:S77" ref="B68"/>
    <hyperlink r:id="rId13" location="gid=0&amp;range=S78:S96" ref="B69"/>
    <hyperlink r:id="rId14" location="gid=0&amp;range=S97:S115" ref="B70"/>
  </hyperlinks>
  <drawing r:id="rId15"/>
  <tableParts count="14">
    <tablePart r:id="rId30"/>
    <tablePart r:id="rId31"/>
    <tablePart r:id="rId32"/>
    <tablePart r:id="rId33"/>
    <tablePart r:id="rId34"/>
    <tablePart r:id="rId35"/>
    <tablePart r:id="rId36"/>
    <tablePart r:id="rId37"/>
    <tablePart r:id="rId38"/>
    <tablePart r:id="rId39"/>
    <tablePart r:id="rId40"/>
    <tablePart r:id="rId41"/>
    <tablePart r:id="rId42"/>
    <tablePart r:id="rId43"/>
  </tableParts>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75"/>
    <col customWidth="1" min="2" max="2" width="17.88"/>
    <col customWidth="1" min="4" max="4" width="17.63"/>
    <col customWidth="1" min="5" max="5" width="18.25"/>
    <col customWidth="1" min="6" max="6" width="31.63"/>
    <col customWidth="1" min="7" max="7" width="19.5"/>
    <col customWidth="1" min="8" max="8" width="26.5"/>
    <col customWidth="1" min="9" max="9" width="2.5"/>
    <col customWidth="1" min="10" max="10" width="8.75"/>
    <col customWidth="1" min="11" max="12" width="9.25"/>
    <col customWidth="1" min="13" max="13" width="12.38"/>
    <col customWidth="1" min="14" max="14" width="2.38"/>
    <col customWidth="1" min="15" max="15" width="9.13"/>
    <col customWidth="1" min="16" max="16" width="10.88"/>
    <col customWidth="1" min="20" max="20" width="16.25"/>
    <col customWidth="1" min="21" max="21" width="23.13"/>
    <col customWidth="1" min="22" max="22" width="28.0"/>
    <col customWidth="1" min="23" max="23" width="21.0"/>
    <col customWidth="1" min="24" max="24" width="2.0"/>
    <col customWidth="1" min="25" max="28" width="5.63"/>
    <col customWidth="1" min="29" max="29" width="1.38"/>
  </cols>
  <sheetData>
    <row r="1">
      <c r="A1" s="769" t="s">
        <v>115</v>
      </c>
      <c r="B1" s="129"/>
      <c r="C1" s="129"/>
      <c r="D1" s="130"/>
      <c r="E1" s="131"/>
      <c r="F1" s="132"/>
      <c r="G1" s="132"/>
      <c r="H1" s="133"/>
      <c r="I1" s="131"/>
      <c r="J1" s="131"/>
      <c r="K1" s="131"/>
      <c r="L1" s="131"/>
      <c r="M1" s="131"/>
      <c r="N1" s="131"/>
      <c r="O1" s="131"/>
      <c r="P1" s="134"/>
      <c r="Q1" s="135"/>
      <c r="R1" s="131"/>
      <c r="S1" s="131"/>
      <c r="T1" s="135"/>
      <c r="U1" s="131"/>
      <c r="V1" s="131"/>
      <c r="W1" s="131"/>
      <c r="X1" s="131"/>
      <c r="Y1" s="131"/>
      <c r="Z1" s="131"/>
      <c r="AA1" s="131"/>
      <c r="AB1" s="131"/>
      <c r="AC1" s="131"/>
      <c r="AD1" s="131"/>
      <c r="AE1" s="131"/>
      <c r="AF1" s="131"/>
      <c r="AG1" s="131"/>
      <c r="AH1" s="131"/>
      <c r="AI1" s="131"/>
      <c r="AJ1" s="131"/>
      <c r="AK1" s="131"/>
      <c r="AL1" s="131"/>
      <c r="AM1" s="131"/>
      <c r="AN1" s="131"/>
      <c r="AO1" s="131"/>
      <c r="AP1" s="131"/>
      <c r="AQ1" s="131"/>
      <c r="AR1" s="131"/>
      <c r="AS1" s="131"/>
      <c r="AT1" s="131"/>
    </row>
    <row r="2">
      <c r="A2" s="136" t="s">
        <v>116</v>
      </c>
      <c r="B2" s="136" t="s">
        <v>117</v>
      </c>
      <c r="C2" s="136" t="s">
        <v>118</v>
      </c>
      <c r="D2" s="770"/>
      <c r="E2" s="138"/>
      <c r="F2" s="139" t="s">
        <v>119</v>
      </c>
      <c r="G2" s="139" t="s">
        <v>120</v>
      </c>
      <c r="H2" s="140" t="s">
        <v>121</v>
      </c>
      <c r="I2" s="138"/>
      <c r="J2" s="138"/>
      <c r="K2" s="138"/>
      <c r="L2" s="138"/>
      <c r="M2" s="138"/>
      <c r="N2" s="138"/>
      <c r="O2" s="138"/>
      <c r="P2" s="141"/>
      <c r="Q2" s="142" t="s">
        <v>122</v>
      </c>
      <c r="R2" s="138"/>
      <c r="S2" s="138"/>
      <c r="T2" s="142" t="s">
        <v>123</v>
      </c>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row>
    <row r="3">
      <c r="A3" s="143" t="s">
        <v>124</v>
      </c>
      <c r="B3" s="143" t="s">
        <v>125</v>
      </c>
      <c r="C3" s="143">
        <v>7168.0</v>
      </c>
      <c r="D3" s="771"/>
      <c r="F3" s="139" t="s">
        <v>126</v>
      </c>
      <c r="G3" s="145"/>
      <c r="H3" s="146"/>
      <c r="P3" s="147"/>
      <c r="Q3" s="2" t="s">
        <v>127</v>
      </c>
      <c r="R3" s="2">
        <v>0.5</v>
      </c>
      <c r="T3" s="148" t="str">
        <f t="shared" ref="T3:T7" si="1">U3&amp;","&amp;V3</f>
        <v>fp4,fp4</v>
      </c>
      <c r="U3" s="2" t="s">
        <v>127</v>
      </c>
      <c r="V3" s="2" t="s">
        <v>127</v>
      </c>
      <c r="W3" s="2" t="s">
        <v>127</v>
      </c>
      <c r="AR3" s="149"/>
      <c r="AS3" s="149"/>
      <c r="AT3" s="149"/>
    </row>
    <row r="4">
      <c r="A4" s="143" t="s">
        <v>128</v>
      </c>
      <c r="B4" s="143" t="s">
        <v>129</v>
      </c>
      <c r="C4" s="143">
        <v>2048.0</v>
      </c>
      <c r="D4" s="771"/>
      <c r="F4" s="150" t="s">
        <v>32</v>
      </c>
      <c r="G4" s="145">
        <v>8.0</v>
      </c>
      <c r="H4" s="146"/>
      <c r="P4" s="147"/>
      <c r="Q4" s="2" t="s">
        <v>63</v>
      </c>
      <c r="R4" s="2">
        <v>1.0</v>
      </c>
      <c r="T4" s="148" t="str">
        <f t="shared" si="1"/>
        <v>fp4,fp8</v>
      </c>
      <c r="U4" s="2" t="s">
        <v>127</v>
      </c>
      <c r="V4" s="2" t="s">
        <v>63</v>
      </c>
      <c r="W4" s="2" t="s">
        <v>63</v>
      </c>
    </row>
    <row r="5">
      <c r="A5" s="143" t="s">
        <v>130</v>
      </c>
      <c r="B5" s="143" t="s">
        <v>131</v>
      </c>
      <c r="C5" s="143">
        <v>256.0</v>
      </c>
      <c r="D5" s="771"/>
      <c r="F5" s="150" t="s">
        <v>33</v>
      </c>
      <c r="G5" s="145">
        <v>2.0</v>
      </c>
      <c r="H5" s="146" t="s">
        <v>132</v>
      </c>
      <c r="P5" s="147"/>
      <c r="Q5" s="2" t="s">
        <v>82</v>
      </c>
      <c r="R5" s="2">
        <v>2.0</v>
      </c>
      <c r="T5" s="148" t="str">
        <f t="shared" si="1"/>
        <v>fp4,bf16</v>
      </c>
      <c r="U5" s="2" t="s">
        <v>127</v>
      </c>
      <c r="V5" s="2" t="s">
        <v>82</v>
      </c>
      <c r="W5" s="2" t="s">
        <v>82</v>
      </c>
      <c r="AR5" s="149"/>
      <c r="AS5" s="149"/>
      <c r="AT5" s="149"/>
    </row>
    <row r="6">
      <c r="A6" s="143" t="s">
        <v>133</v>
      </c>
      <c r="B6" s="143" t="s">
        <v>134</v>
      </c>
      <c r="C6" s="143">
        <v>61.0</v>
      </c>
      <c r="D6" s="771"/>
      <c r="F6" s="150" t="s">
        <v>34</v>
      </c>
      <c r="G6" s="145">
        <v>1.0</v>
      </c>
      <c r="H6" s="146"/>
      <c r="P6" s="147"/>
      <c r="T6" s="148" t="str">
        <f t="shared" si="1"/>
        <v>fp8,fp4</v>
      </c>
      <c r="U6" s="2" t="s">
        <v>63</v>
      </c>
      <c r="V6" s="2" t="s">
        <v>127</v>
      </c>
      <c r="W6" s="2" t="s">
        <v>63</v>
      </c>
    </row>
    <row r="7">
      <c r="A7" s="151" t="s">
        <v>135</v>
      </c>
      <c r="B7" s="151" t="s">
        <v>136</v>
      </c>
      <c r="C7" s="151">
        <v>3.0</v>
      </c>
      <c r="D7" s="771"/>
      <c r="F7" s="150" t="s">
        <v>35</v>
      </c>
      <c r="G7" s="145">
        <v>1.0</v>
      </c>
      <c r="H7" s="146" t="s">
        <v>137</v>
      </c>
      <c r="P7" s="147"/>
      <c r="T7" s="148" t="str">
        <f t="shared" si="1"/>
        <v>fp8,fp8</v>
      </c>
      <c r="U7" s="2" t="s">
        <v>63</v>
      </c>
      <c r="V7" s="2" t="s">
        <v>63</v>
      </c>
      <c r="W7" s="2" t="s">
        <v>63</v>
      </c>
      <c r="AR7" s="87"/>
      <c r="AS7" s="87"/>
      <c r="AT7" s="87"/>
    </row>
    <row r="8">
      <c r="A8" s="143" t="s">
        <v>138</v>
      </c>
      <c r="B8" s="143" t="s">
        <v>139</v>
      </c>
      <c r="C8" s="143">
        <v>8.0</v>
      </c>
      <c r="D8" s="771"/>
      <c r="F8" s="139" t="s">
        <v>140</v>
      </c>
      <c r="P8" s="147"/>
      <c r="U8" s="2"/>
      <c r="V8" s="2"/>
      <c r="W8" s="2"/>
      <c r="AB8" s="2"/>
      <c r="AC8" s="2"/>
      <c r="AD8" s="2"/>
      <c r="AE8" s="2"/>
    </row>
    <row r="9">
      <c r="A9" s="152" t="s">
        <v>141</v>
      </c>
      <c r="B9" s="153" t="s">
        <v>142</v>
      </c>
      <c r="C9" s="143">
        <v>1536.0</v>
      </c>
      <c r="D9" s="771"/>
      <c r="F9" s="154" t="s">
        <v>143</v>
      </c>
      <c r="G9" s="155">
        <f>G5*G4</f>
        <v>16</v>
      </c>
      <c r="H9" s="156"/>
      <c r="P9" s="147"/>
      <c r="T9" s="148" t="str">
        <f t="shared" ref="T9:T11" si="2">U9&amp;","&amp;V9</f>
        <v>fp8,bf16</v>
      </c>
      <c r="U9" s="2" t="s">
        <v>63</v>
      </c>
      <c r="V9" s="2" t="s">
        <v>82</v>
      </c>
      <c r="W9" s="2" t="s">
        <v>82</v>
      </c>
      <c r="AB9" s="2"/>
      <c r="AC9" s="2"/>
      <c r="AD9" s="2"/>
      <c r="AE9" s="2"/>
    </row>
    <row r="10">
      <c r="A10" s="152" t="s">
        <v>144</v>
      </c>
      <c r="B10" s="153" t="s">
        <v>145</v>
      </c>
      <c r="C10" s="143">
        <v>512.0</v>
      </c>
      <c r="D10" s="771"/>
      <c r="F10" s="157" t="s">
        <v>146</v>
      </c>
      <c r="G10" s="158">
        <f>PRODUCT(G3:G6)</f>
        <v>16</v>
      </c>
      <c r="H10" s="159"/>
      <c r="P10" s="147"/>
      <c r="T10" s="148" t="str">
        <f t="shared" si="2"/>
        <v>bf16,fp4</v>
      </c>
      <c r="U10" s="2" t="s">
        <v>82</v>
      </c>
      <c r="V10" s="2" t="s">
        <v>127</v>
      </c>
      <c r="W10" s="2" t="s">
        <v>82</v>
      </c>
      <c r="AP10" s="138"/>
      <c r="AQ10" s="138"/>
      <c r="AT10" s="149"/>
    </row>
    <row r="11">
      <c r="A11" s="152" t="s">
        <v>147</v>
      </c>
      <c r="B11" s="153" t="s">
        <v>148</v>
      </c>
      <c r="C11" s="143">
        <v>128.0</v>
      </c>
      <c r="D11" s="771"/>
      <c r="F11" s="157" t="s">
        <v>149</v>
      </c>
      <c r="G11" s="158">
        <f>$G$10/$H$18</f>
        <v>8</v>
      </c>
      <c r="H11" s="159"/>
      <c r="P11" s="147"/>
      <c r="T11" s="148" t="str">
        <f t="shared" si="2"/>
        <v>bf16,fp8</v>
      </c>
      <c r="U11" s="2" t="s">
        <v>82</v>
      </c>
      <c r="V11" s="2" t="s">
        <v>63</v>
      </c>
      <c r="W11" s="2" t="s">
        <v>82</v>
      </c>
      <c r="AP11" s="142"/>
    </row>
    <row r="12">
      <c r="A12" s="152" t="s">
        <v>150</v>
      </c>
      <c r="B12" s="153" t="s">
        <v>151</v>
      </c>
      <c r="C12" s="143">
        <v>64.0</v>
      </c>
      <c r="D12" s="771"/>
      <c r="L12" s="772" t="s">
        <v>539</v>
      </c>
      <c r="P12" s="147"/>
      <c r="T12" s="148" t="s">
        <v>152</v>
      </c>
      <c r="U12" s="2" t="s">
        <v>82</v>
      </c>
      <c r="V12" s="2" t="s">
        <v>82</v>
      </c>
      <c r="W12" s="2" t="s">
        <v>82</v>
      </c>
      <c r="AP12" s="138"/>
      <c r="AQ12" s="138"/>
      <c r="AT12" s="149"/>
    </row>
    <row r="13">
      <c r="A13" s="143" t="s">
        <v>153</v>
      </c>
      <c r="B13" s="153" t="s">
        <v>154</v>
      </c>
      <c r="C13" s="143">
        <v>128.0</v>
      </c>
      <c r="D13" s="771"/>
    </row>
    <row r="14">
      <c r="A14" s="161" t="s">
        <v>155</v>
      </c>
      <c r="B14" s="162"/>
      <c r="C14" s="162"/>
      <c r="AG14" s="164"/>
      <c r="AH14" s="164"/>
      <c r="AI14" s="87"/>
      <c r="AJ14" s="38"/>
      <c r="AK14" s="38"/>
      <c r="AL14" s="38"/>
      <c r="AM14" s="38"/>
      <c r="AN14" s="87"/>
      <c r="AO14" s="38"/>
      <c r="AP14" s="164"/>
      <c r="AQ14" s="38"/>
      <c r="AR14" s="38"/>
      <c r="AS14" s="87"/>
      <c r="AT14" s="87"/>
    </row>
    <row r="15">
      <c r="A15" s="165" t="s">
        <v>156</v>
      </c>
      <c r="B15" s="165" t="s">
        <v>156</v>
      </c>
      <c r="C15" s="166">
        <f>$C$11+$C$12</f>
        <v>192</v>
      </c>
      <c r="AG15" s="38"/>
      <c r="AH15" s="38"/>
      <c r="AI15" s="87"/>
      <c r="AJ15" s="38"/>
      <c r="AK15" s="38"/>
      <c r="AL15" s="38"/>
      <c r="AM15" s="38"/>
      <c r="AN15" s="87"/>
      <c r="AO15" s="38"/>
      <c r="AP15" s="168"/>
      <c r="AQ15" s="168"/>
      <c r="AR15" s="38"/>
      <c r="AS15" s="87"/>
      <c r="AT15" s="169"/>
    </row>
    <row r="16">
      <c r="A16" s="165" t="s">
        <v>157</v>
      </c>
      <c r="B16" s="165" t="s">
        <v>157</v>
      </c>
      <c r="C16" s="170">
        <f>$C$10+$C$12</f>
        <v>576</v>
      </c>
      <c r="D16" s="771"/>
      <c r="AG16" s="38"/>
      <c r="AH16" s="38"/>
      <c r="AI16" s="87"/>
      <c r="AJ16" s="38"/>
      <c r="AK16" s="38"/>
      <c r="AL16" s="38"/>
      <c r="AM16" s="38"/>
      <c r="AN16" s="87"/>
      <c r="AO16" s="38"/>
      <c r="AP16" s="168"/>
      <c r="AQ16" s="168"/>
      <c r="AR16" s="38"/>
      <c r="AS16" s="87"/>
      <c r="AT16" s="169"/>
    </row>
    <row r="17">
      <c r="A17" s="170" t="s">
        <v>158</v>
      </c>
      <c r="B17" s="170" t="s">
        <v>159</v>
      </c>
      <c r="C17" s="166">
        <f>C8*$C$25</f>
        <v>8</v>
      </c>
      <c r="F17" s="171" t="s">
        <v>160</v>
      </c>
      <c r="G17" s="173" t="s">
        <v>540</v>
      </c>
      <c r="H17" s="173" t="s">
        <v>468</v>
      </c>
      <c r="AG17" s="38"/>
      <c r="AH17" s="38"/>
      <c r="AI17" s="87"/>
      <c r="AJ17" s="38"/>
      <c r="AK17" s="38"/>
      <c r="AL17" s="38"/>
      <c r="AM17" s="38"/>
      <c r="AN17" s="87"/>
      <c r="AO17" s="38"/>
      <c r="AP17" s="168"/>
      <c r="AQ17" s="168"/>
      <c r="AR17" s="38"/>
      <c r="AS17" s="87"/>
      <c r="AT17" s="169"/>
    </row>
    <row r="18">
      <c r="A18" s="174" t="s">
        <v>120</v>
      </c>
      <c r="B18" s="174" t="s">
        <v>161</v>
      </c>
      <c r="C18" s="175">
        <f>$G$10</f>
        <v>16</v>
      </c>
      <c r="F18" s="108" t="str">
        <f t="array" ref="F18:F31">DB!A2:A15</f>
        <v># of TensorCore per Chip</v>
      </c>
      <c r="G18" s="773">
        <v>1.0</v>
      </c>
      <c r="H18" s="176">
        <f t="array" ref="H18:H31">xlookup($H$17,DB!1:1,DB!2:15) * G18:G31</f>
        <v>2</v>
      </c>
      <c r="AG18" s="38"/>
      <c r="AH18" s="38"/>
      <c r="AI18" s="87"/>
      <c r="AJ18" s="38"/>
      <c r="AK18" s="38"/>
      <c r="AL18" s="38"/>
      <c r="AM18" s="38"/>
      <c r="AN18" s="87"/>
      <c r="AO18" s="38"/>
      <c r="AP18" s="168"/>
      <c r="AQ18" s="38"/>
      <c r="AR18" s="38"/>
      <c r="AS18" s="87"/>
      <c r="AT18" s="87"/>
    </row>
    <row r="19">
      <c r="A19" s="174" t="s">
        <v>162</v>
      </c>
      <c r="B19" s="174" t="s">
        <v>163</v>
      </c>
      <c r="C19" s="175">
        <f>$G$11</f>
        <v>8</v>
      </c>
      <c r="F19" s="108" t="s">
        <v>164</v>
      </c>
      <c r="G19" s="773">
        <v>1.0</v>
      </c>
      <c r="H19" s="176">
        <v>7315.0</v>
      </c>
      <c r="AG19" s="38"/>
      <c r="AH19" s="38"/>
      <c r="AI19" s="87"/>
      <c r="AJ19" s="38"/>
      <c r="AK19" s="38"/>
      <c r="AL19" s="38"/>
      <c r="AM19" s="38"/>
      <c r="AN19" s="87"/>
      <c r="AO19" s="38"/>
      <c r="AP19" s="168"/>
      <c r="AQ19" s="38"/>
      <c r="AR19" s="38"/>
      <c r="AS19" s="87"/>
      <c r="AT19" s="87"/>
    </row>
    <row r="20">
      <c r="A20" s="178" t="s">
        <v>541</v>
      </c>
      <c r="B20" s="178" t="s">
        <v>166</v>
      </c>
      <c r="C20" s="179" t="str">
        <f>IFS(C19=8,"2x2x2",C19=4,"2x2",TRUE,NA)</f>
        <v>2x2x2</v>
      </c>
      <c r="D20" s="168"/>
      <c r="F20" s="108" t="s">
        <v>167</v>
      </c>
      <c r="G20" s="773">
        <v>1.0</v>
      </c>
      <c r="H20" s="176">
        <v>3968.04</v>
      </c>
      <c r="AG20" s="38"/>
      <c r="AH20" s="38"/>
      <c r="AI20" s="87"/>
      <c r="AJ20" s="38"/>
      <c r="AK20" s="38"/>
      <c r="AL20" s="38"/>
      <c r="AM20" s="38"/>
      <c r="AN20" s="87"/>
      <c r="AO20" s="38"/>
      <c r="AP20" s="168"/>
      <c r="AQ20" s="38"/>
      <c r="AR20" s="38"/>
      <c r="AS20" s="87"/>
      <c r="AT20" s="87"/>
    </row>
    <row r="21">
      <c r="A21" s="182" t="s">
        <v>542</v>
      </c>
      <c r="B21" s="182" t="s">
        <v>169</v>
      </c>
      <c r="C21" s="774">
        <f>IFS(C20="2x2x2",12,C20="2x2",4,TRUE,NA())</f>
        <v>12</v>
      </c>
      <c r="D21" s="775"/>
      <c r="F21" s="108" t="s">
        <v>170</v>
      </c>
      <c r="G21" s="773">
        <v>1.0</v>
      </c>
      <c r="H21" s="176">
        <v>3968.04</v>
      </c>
      <c r="AG21" s="38"/>
      <c r="AH21" s="38"/>
      <c r="AI21" s="87"/>
      <c r="AJ21" s="38"/>
      <c r="AK21" s="38"/>
      <c r="AL21" s="38"/>
      <c r="AM21" s="38"/>
      <c r="AN21" s="87"/>
      <c r="AO21" s="38"/>
      <c r="AP21" s="168"/>
      <c r="AQ21" s="38"/>
      <c r="AR21" s="38"/>
      <c r="AS21" s="87"/>
      <c r="AT21" s="87"/>
    </row>
    <row r="22">
      <c r="A22" s="175"/>
      <c r="B22" s="175"/>
      <c r="C22" s="175"/>
      <c r="F22" s="108" t="s">
        <v>171</v>
      </c>
      <c r="G22" s="773">
        <v>1.0</v>
      </c>
      <c r="H22" s="176">
        <v>1984.02</v>
      </c>
      <c r="AG22" s="38"/>
      <c r="AH22" s="38"/>
      <c r="AI22" s="87"/>
      <c r="AJ22" s="38"/>
      <c r="AK22" s="38"/>
      <c r="AL22" s="38"/>
      <c r="AM22" s="38"/>
      <c r="AN22" s="87"/>
      <c r="AO22" s="38"/>
      <c r="AP22" s="168"/>
      <c r="AQ22" s="168"/>
      <c r="AR22" s="38"/>
      <c r="AS22" s="87"/>
      <c r="AT22" s="169"/>
    </row>
    <row r="23">
      <c r="A23" s="184" t="s">
        <v>172</v>
      </c>
      <c r="B23" s="185"/>
      <c r="C23" s="186"/>
      <c r="D23" s="771"/>
      <c r="F23" s="108" t="s">
        <v>173</v>
      </c>
      <c r="G23" s="773">
        <v>0.987</v>
      </c>
      <c r="H23" s="188">
        <v>189.504</v>
      </c>
      <c r="AG23" s="38"/>
      <c r="AH23" s="38"/>
      <c r="AI23" s="87"/>
      <c r="AJ23" s="38"/>
      <c r="AK23" s="38"/>
      <c r="AL23" s="38"/>
      <c r="AM23" s="38"/>
      <c r="AN23" s="87"/>
      <c r="AO23" s="38"/>
      <c r="AP23" s="168"/>
      <c r="AQ23" s="168"/>
      <c r="AR23" s="38"/>
      <c r="AS23" s="87"/>
      <c r="AT23" s="169"/>
    </row>
    <row r="24">
      <c r="A24" s="170" t="s">
        <v>174</v>
      </c>
      <c r="B24" s="170" t="s">
        <v>175</v>
      </c>
      <c r="C24" s="170" t="s">
        <v>24</v>
      </c>
      <c r="D24" s="771"/>
      <c r="F24" s="108" t="s">
        <v>176</v>
      </c>
      <c r="G24" s="773">
        <v>0.8</v>
      </c>
      <c r="H24" s="188">
        <v>2926.0</v>
      </c>
      <c r="AG24" s="38"/>
      <c r="AH24" s="38"/>
      <c r="AI24" s="87"/>
      <c r="AJ24" s="38"/>
      <c r="AK24" s="38"/>
      <c r="AL24" s="38"/>
      <c r="AM24" s="38"/>
      <c r="AN24" s="87"/>
      <c r="AO24" s="38"/>
      <c r="AP24" s="168"/>
      <c r="AQ24" s="168"/>
      <c r="AR24" s="38"/>
      <c r="AS24" s="87"/>
      <c r="AT24" s="169"/>
    </row>
    <row r="25">
      <c r="A25" s="189" t="s">
        <v>37</v>
      </c>
      <c r="B25" s="189" t="s">
        <v>38</v>
      </c>
      <c r="C25" s="189">
        <f>IF(C24="Decode", 1, 2048)</f>
        <v>1</v>
      </c>
      <c r="D25" s="771"/>
      <c r="F25" s="108" t="s">
        <v>177</v>
      </c>
      <c r="G25" s="773">
        <v>1.0</v>
      </c>
      <c r="H25" s="176">
        <v>1984.02</v>
      </c>
      <c r="AG25" s="38"/>
      <c r="AH25" s="38"/>
      <c r="AI25" s="87"/>
      <c r="AJ25" s="169"/>
      <c r="AK25" s="38"/>
      <c r="AL25" s="38"/>
      <c r="AM25" s="38"/>
    </row>
    <row r="26">
      <c r="A26" s="170" t="s">
        <v>39</v>
      </c>
      <c r="B26" s="170" t="s">
        <v>40</v>
      </c>
      <c r="C26" s="170">
        <v>4096.0</v>
      </c>
      <c r="D26" s="2"/>
      <c r="F26" s="108" t="s">
        <v>178</v>
      </c>
      <c r="G26" s="773">
        <v>1.0</v>
      </c>
      <c r="H26" s="176">
        <v>1984.02</v>
      </c>
      <c r="AG26" s="164"/>
      <c r="AH26" s="164"/>
      <c r="AI26" s="164"/>
      <c r="AK26" s="38"/>
      <c r="AL26" s="38"/>
      <c r="AM26" s="38"/>
      <c r="AN26" s="87"/>
      <c r="AO26" s="38"/>
      <c r="AP26" s="38"/>
      <c r="AQ26" s="38"/>
      <c r="AR26" s="38"/>
      <c r="AS26" s="87"/>
      <c r="AT26" s="87"/>
    </row>
    <row r="27">
      <c r="A27" s="170" t="s">
        <v>41</v>
      </c>
      <c r="B27" s="174" t="s">
        <v>42</v>
      </c>
      <c r="C27" s="174">
        <f>1024+4096</f>
        <v>5120</v>
      </c>
      <c r="D27" s="771"/>
      <c r="F27" s="108" t="s">
        <v>180</v>
      </c>
      <c r="G27" s="773">
        <v>1.0</v>
      </c>
      <c r="H27" s="176">
        <v>992.01</v>
      </c>
      <c r="AG27" s="164"/>
      <c r="AH27" s="164"/>
      <c r="AI27" s="164"/>
      <c r="AK27" s="38"/>
      <c r="AL27" s="38"/>
      <c r="AM27" s="38"/>
      <c r="AN27" s="87"/>
      <c r="AO27" s="38"/>
      <c r="AP27" s="38"/>
      <c r="AQ27" s="38"/>
      <c r="AR27" s="38"/>
      <c r="AS27" s="87"/>
      <c r="AT27" s="87"/>
    </row>
    <row r="28">
      <c r="A28" s="170" t="s">
        <v>46</v>
      </c>
      <c r="B28" s="175"/>
      <c r="C28" s="174">
        <v>0.15</v>
      </c>
      <c r="D28" s="771"/>
      <c r="F28" s="108" t="s">
        <v>181</v>
      </c>
      <c r="G28" s="773">
        <v>0.987</v>
      </c>
      <c r="H28" s="193">
        <v>94.752</v>
      </c>
      <c r="AG28" s="164"/>
      <c r="AH28" s="164"/>
      <c r="AI28" s="164"/>
      <c r="AL28" s="38"/>
      <c r="AM28" s="38"/>
      <c r="AN28" s="87"/>
      <c r="AO28" s="38"/>
      <c r="AP28" s="38"/>
      <c r="AQ28" s="38"/>
      <c r="AR28" s="38"/>
      <c r="AS28" s="87"/>
      <c r="AT28" s="87"/>
    </row>
    <row r="29">
      <c r="A29" s="170" t="s">
        <v>47</v>
      </c>
      <c r="B29" s="175"/>
      <c r="C29" s="174">
        <v>1.0</v>
      </c>
      <c r="D29" s="771"/>
      <c r="F29" s="108" t="s">
        <v>182</v>
      </c>
      <c r="G29" s="773">
        <v>0.375</v>
      </c>
      <c r="H29" s="176">
        <v>600.0</v>
      </c>
      <c r="AB29" s="2"/>
      <c r="AC29" s="2"/>
      <c r="AD29" s="2"/>
      <c r="AE29" s="2"/>
      <c r="AM29" s="142"/>
      <c r="AN29" s="138"/>
      <c r="AO29" s="142"/>
      <c r="AP29" s="142"/>
      <c r="AQ29" s="194"/>
      <c r="AR29" s="142"/>
      <c r="AS29" s="148"/>
    </row>
    <row r="30">
      <c r="A30" s="170" t="s">
        <v>48</v>
      </c>
      <c r="B30" s="174" t="s">
        <v>49</v>
      </c>
      <c r="C30" s="195" t="b">
        <v>1</v>
      </c>
      <c r="D30" s="777"/>
      <c r="F30" s="172" t="s">
        <v>183</v>
      </c>
      <c r="G30" s="778">
        <v>0.8</v>
      </c>
      <c r="H30" s="197">
        <v>80.0</v>
      </c>
      <c r="AB30" s="2"/>
      <c r="AC30" s="2"/>
      <c r="AD30" s="2"/>
      <c r="AE30" s="2"/>
      <c r="AM30" s="142"/>
      <c r="AN30" s="138"/>
      <c r="AO30" s="142"/>
      <c r="AP30" s="142"/>
      <c r="AQ30" s="194"/>
      <c r="AR30" s="142"/>
      <c r="AS30" s="148"/>
    </row>
    <row r="31">
      <c r="A31" s="198" t="s">
        <v>50</v>
      </c>
      <c r="B31" s="198" t="s">
        <v>51</v>
      </c>
      <c r="C31" s="195" t="b">
        <v>1</v>
      </c>
      <c r="F31" s="105" t="s">
        <v>184</v>
      </c>
      <c r="G31" s="108">
        <v>1.0</v>
      </c>
      <c r="H31" s="105">
        <v>0.0013</v>
      </c>
      <c r="AM31" s="142"/>
      <c r="AN31" s="138"/>
      <c r="AO31" s="138"/>
      <c r="AP31" s="138"/>
      <c r="AQ31" s="138"/>
      <c r="AR31" s="142"/>
      <c r="AT31" s="149"/>
    </row>
    <row r="32">
      <c r="A32" s="184" t="s">
        <v>185</v>
      </c>
      <c r="B32" s="185"/>
      <c r="C32" s="186"/>
      <c r="AM32" s="142"/>
      <c r="AN32" s="138"/>
      <c r="AO32" s="138"/>
      <c r="AP32" s="138"/>
      <c r="AQ32" s="138"/>
      <c r="AR32" s="142"/>
      <c r="AT32" s="149"/>
    </row>
    <row r="33">
      <c r="A33" s="170" t="s">
        <v>61</v>
      </c>
      <c r="B33" s="174" t="s">
        <v>62</v>
      </c>
      <c r="C33" s="195" t="s">
        <v>63</v>
      </c>
      <c r="D33" s="201"/>
      <c r="AM33" s="142"/>
      <c r="AN33" s="138"/>
      <c r="AO33" s="138"/>
      <c r="AP33" s="142"/>
      <c r="AQ33" s="142"/>
      <c r="AR33" s="142"/>
    </row>
    <row r="34">
      <c r="A34" s="170" t="s">
        <v>64</v>
      </c>
      <c r="B34" s="165" t="s">
        <v>65</v>
      </c>
      <c r="C34" s="200" t="s">
        <v>66</v>
      </c>
      <c r="D34" s="201"/>
      <c r="F34" s="779" t="s">
        <v>545</v>
      </c>
      <c r="G34" s="780"/>
      <c r="AM34" s="142"/>
      <c r="AN34" s="138"/>
      <c r="AO34" s="138"/>
      <c r="AP34" s="142"/>
      <c r="AQ34" s="142"/>
      <c r="AR34" s="142"/>
    </row>
    <row r="35">
      <c r="A35" s="170" t="s">
        <v>71</v>
      </c>
      <c r="B35" s="165" t="s">
        <v>72</v>
      </c>
      <c r="C35" s="195" t="s">
        <v>82</v>
      </c>
      <c r="D35" s="201"/>
      <c r="F35" s="362" t="s">
        <v>547</v>
      </c>
      <c r="G35" s="781" t="s">
        <v>63</v>
      </c>
      <c r="AM35" s="142"/>
      <c r="AN35" s="138"/>
      <c r="AO35" s="138"/>
      <c r="AP35" s="142"/>
      <c r="AQ35" s="142"/>
      <c r="AR35" s="142"/>
    </row>
    <row r="36">
      <c r="A36" s="170" t="s">
        <v>73</v>
      </c>
      <c r="B36" s="165" t="s">
        <v>74</v>
      </c>
      <c r="C36" s="195" t="s">
        <v>82</v>
      </c>
      <c r="D36" s="201"/>
      <c r="F36" s="782" t="s">
        <v>548</v>
      </c>
      <c r="G36" s="781" t="str">
        <f>C33</f>
        <v>fp8</v>
      </c>
      <c r="AM36" s="142"/>
      <c r="AN36" s="138"/>
      <c r="AO36" s="138"/>
      <c r="AP36" s="142"/>
      <c r="AQ36" s="142"/>
      <c r="AR36" s="142"/>
    </row>
    <row r="37">
      <c r="A37" s="170" t="s">
        <v>75</v>
      </c>
      <c r="B37" s="165" t="s">
        <v>76</v>
      </c>
      <c r="C37" s="195" t="s">
        <v>63</v>
      </c>
      <c r="D37" s="201"/>
      <c r="F37" s="783" t="s">
        <v>549</v>
      </c>
      <c r="G37" s="784" t="s">
        <v>550</v>
      </c>
      <c r="AM37" s="142"/>
      <c r="AN37" s="138"/>
      <c r="AO37" s="138"/>
      <c r="AP37" s="142"/>
      <c r="AQ37" s="142"/>
      <c r="AR37" s="142"/>
    </row>
    <row r="38">
      <c r="A38" s="198" t="s">
        <v>77</v>
      </c>
      <c r="B38" s="165" t="s">
        <v>78</v>
      </c>
      <c r="C38" s="200" t="s">
        <v>79</v>
      </c>
      <c r="D38" s="201"/>
      <c r="F38" s="785"/>
      <c r="G38" s="786"/>
      <c r="AM38" s="142"/>
      <c r="AN38" s="138"/>
      <c r="AO38" s="138"/>
      <c r="AP38" s="142"/>
      <c r="AQ38" s="142"/>
      <c r="AR38" s="142"/>
    </row>
    <row r="39">
      <c r="A39" s="170" t="s">
        <v>80</v>
      </c>
      <c r="B39" s="165" t="s">
        <v>81</v>
      </c>
      <c r="C39" s="195" t="s">
        <v>82</v>
      </c>
      <c r="D39" s="201"/>
      <c r="F39" s="787" t="s">
        <v>551</v>
      </c>
      <c r="G39" s="857">
        <f>671*1000000000</f>
        <v>671000000000</v>
      </c>
      <c r="AM39" s="142"/>
      <c r="AN39" s="138"/>
      <c r="AO39" s="138"/>
      <c r="AP39" s="142"/>
      <c r="AQ39" s="142"/>
      <c r="AR39" s="142"/>
    </row>
    <row r="40">
      <c r="A40" s="2"/>
      <c r="B40" s="201"/>
      <c r="C40" s="201"/>
      <c r="D40" s="201"/>
      <c r="F40" s="362" t="s">
        <v>552</v>
      </c>
      <c r="G40" s="789">
        <f>SUM(PRODUCT(L87:M87), PRODUCT(K150:M150), PRODUCT(K177:M177), PRODUCT(L196:M196), PRODUCT(K302:M302), PRODUCT(K336:M336)) * PARAMS("L")</f>
        <v>11413422080</v>
      </c>
      <c r="AM40" s="142"/>
      <c r="AN40" s="138"/>
      <c r="AO40" s="138"/>
      <c r="AP40" s="142"/>
      <c r="AQ40" s="142"/>
      <c r="AR40" s="142"/>
    </row>
    <row r="41" ht="27.0" customHeight="1">
      <c r="A41" s="204" t="s">
        <v>188</v>
      </c>
      <c r="F41" s="787"/>
      <c r="G41" s="790"/>
      <c r="AG41" s="38"/>
      <c r="AH41" s="38"/>
      <c r="AI41" s="38"/>
      <c r="AJ41" s="38"/>
      <c r="AK41" s="38"/>
      <c r="AL41" s="38"/>
      <c r="AM41" s="168"/>
      <c r="AN41" s="168"/>
      <c r="AO41" s="202"/>
      <c r="AP41" s="142"/>
      <c r="AQ41" s="168"/>
      <c r="AR41" s="168"/>
      <c r="AT41" s="203"/>
    </row>
    <row r="42" ht="30.0" customHeight="1">
      <c r="A42" s="171" t="s">
        <v>189</v>
      </c>
      <c r="B42" s="171" t="str">
        <f> "Value (" &amp; H17 &amp; ")"</f>
        <v>Value (GhostFish (P3))</v>
      </c>
      <c r="C42" s="205" t="s">
        <v>553</v>
      </c>
      <c r="F42" s="787" t="s">
        <v>554</v>
      </c>
      <c r="G42" s="790">
        <f>G39-G40</f>
        <v>659586577920</v>
      </c>
      <c r="P42" s="147"/>
      <c r="AG42" s="38"/>
      <c r="AH42" s="38"/>
      <c r="AI42" s="38"/>
      <c r="AJ42" s="38"/>
      <c r="AK42" s="38"/>
      <c r="AL42" s="38"/>
      <c r="AM42" s="168"/>
      <c r="AN42" s="168"/>
      <c r="AO42" s="202"/>
      <c r="AP42" s="142"/>
      <c r="AQ42" s="168"/>
      <c r="AR42" s="168"/>
      <c r="AT42" s="203"/>
    </row>
    <row r="43" ht="15.0" customHeight="1">
      <c r="A43" s="108" t="s">
        <v>190</v>
      </c>
      <c r="B43" s="193">
        <f>$C26*$C25</f>
        <v>4096</v>
      </c>
      <c r="C43" s="105">
        <f>492*8</f>
        <v>3936</v>
      </c>
      <c r="F43" s="362" t="s">
        <v>555</v>
      </c>
      <c r="G43" s="789">
        <f>SUM(P87, P150, P177, P196, P302, P336) * PARAMS(B6) / 1024</f>
        <v>10.62957764</v>
      </c>
      <c r="P43" s="147"/>
      <c r="AG43" s="38"/>
      <c r="AH43" s="38"/>
      <c r="AI43" s="38"/>
      <c r="AJ43" s="38"/>
      <c r="AK43" s="38"/>
      <c r="AL43" s="38"/>
      <c r="AM43" s="168"/>
      <c r="AN43" s="168"/>
      <c r="AO43" s="202"/>
      <c r="AP43" s="142"/>
      <c r="AQ43" s="168"/>
      <c r="AR43" s="168"/>
      <c r="AT43" s="203"/>
    </row>
    <row r="44" ht="15.0" customHeight="1">
      <c r="A44" s="108" t="s">
        <v>191</v>
      </c>
      <c r="B44" s="211">
        <f>G10</f>
        <v>16</v>
      </c>
      <c r="C44" s="198">
        <v>8.0</v>
      </c>
      <c r="F44" s="787" t="s">
        <v>556</v>
      </c>
      <c r="G44" s="790">
        <f>(G42*  SWITCH(G35, "fp32", 4, "bf16", 2, "fp8", 1, "fp4", 0.5)/1024^3 + G43*G10) + (G10-1) * SUM(P554, P573) * (C6-3)/1024</f>
        <v>802.202909</v>
      </c>
      <c r="P44" s="147"/>
      <c r="AG44" s="38"/>
      <c r="AH44" s="38"/>
      <c r="AI44" s="38"/>
      <c r="AJ44" s="38"/>
      <c r="AK44" s="38"/>
      <c r="AL44" s="38"/>
      <c r="AM44" s="168"/>
      <c r="AN44" s="168"/>
      <c r="AO44" s="202"/>
      <c r="AP44" s="142"/>
      <c r="AQ44" s="168"/>
      <c r="AR44" s="168"/>
      <c r="AT44" s="203"/>
    </row>
    <row r="45" ht="15.0" customHeight="1">
      <c r="A45" s="108" t="s">
        <v>87</v>
      </c>
      <c r="B45" s="212" t="str">
        <f>$G$73/1000 * $C$6</f>
        <v>#N/A</v>
      </c>
      <c r="C45" s="172">
        <f>0.0734</f>
        <v>0.0734</v>
      </c>
      <c r="F45" s="362" t="s">
        <v>557</v>
      </c>
      <c r="G45" s="789">
        <f>G44/G10</f>
        <v>50.13768181</v>
      </c>
      <c r="P45" s="147"/>
      <c r="AG45" s="38"/>
      <c r="AH45" s="38"/>
      <c r="AI45" s="38"/>
      <c r="AJ45" s="38"/>
      <c r="AK45" s="38"/>
      <c r="AL45" s="38"/>
      <c r="AM45" s="168"/>
      <c r="AN45" s="168"/>
      <c r="AO45" s="202"/>
      <c r="AP45" s="142"/>
      <c r="AQ45" s="168"/>
      <c r="AR45" s="168"/>
      <c r="AT45" s="203"/>
    </row>
    <row r="46" ht="15.0" customHeight="1">
      <c r="A46" s="108" t="s">
        <v>88</v>
      </c>
      <c r="B46" s="193" t="str">
        <f>$B$43/$B$45</f>
        <v>#N/A</v>
      </c>
      <c r="C46" s="116">
        <f>492/0.0733 * C44</f>
        <v>53697.13506</v>
      </c>
      <c r="F46" s="787" t="s">
        <v>558</v>
      </c>
      <c r="G46" s="792">
        <v>0.9</v>
      </c>
      <c r="P46" s="147"/>
      <c r="AG46" s="38"/>
      <c r="AH46" s="38"/>
      <c r="AI46" s="38"/>
      <c r="AJ46" s="38"/>
      <c r="AK46" s="38"/>
      <c r="AL46" s="38"/>
      <c r="AM46" s="168"/>
      <c r="AN46" s="168"/>
      <c r="AO46" s="202"/>
      <c r="AP46" s="142"/>
      <c r="AQ46" s="168"/>
      <c r="AR46" s="168"/>
      <c r="AT46" s="203"/>
    </row>
    <row r="47" ht="15.0" customHeight="1">
      <c r="A47" s="108" t="s">
        <v>89</v>
      </c>
      <c r="B47" s="116" t="str">
        <f>B43/(B45*(1+C28))*C29</f>
        <v>#N/A</v>
      </c>
      <c r="C47" s="116"/>
      <c r="F47" s="362" t="s">
        <v>559</v>
      </c>
      <c r="G47" s="789">
        <f>(((H28 * G46 - G45)*1024^3) * G9) / (PARAMS(B27) * PAD_128(C10+C12) * SWITCH(PARAMS("kv_dtype"), "fp32", 4, "bf16", 2, "fp8", 1, "fp4", 0.5)*PARAMS(B6))</f>
        <v>3020.166885</v>
      </c>
      <c r="P47" s="147"/>
      <c r="AG47" s="38"/>
      <c r="AH47" s="38"/>
      <c r="AI47" s="38"/>
      <c r="AJ47" s="38"/>
      <c r="AK47" s="38"/>
      <c r="AL47" s="38"/>
      <c r="AM47" s="168"/>
      <c r="AN47" s="168"/>
      <c r="AO47" s="202"/>
      <c r="AP47" s="142"/>
      <c r="AQ47" s="168"/>
      <c r="AR47" s="168"/>
      <c r="AT47" s="203"/>
    </row>
    <row r="48" ht="15.0" customHeight="1">
      <c r="A48" s="108" t="s">
        <v>90</v>
      </c>
      <c r="B48" s="116" t="str">
        <f>B47/$G$11</f>
        <v>#N/A</v>
      </c>
      <c r="C48" s="116">
        <f>C46/C44</f>
        <v>6712.141883</v>
      </c>
      <c r="P48" s="147"/>
      <c r="AG48" s="38"/>
      <c r="AH48" s="38"/>
      <c r="AI48" s="38"/>
      <c r="AJ48" s="38"/>
      <c r="AK48" s="38"/>
      <c r="AL48" s="38"/>
      <c r="AM48" s="168"/>
      <c r="AN48" s="168"/>
      <c r="AO48" s="202"/>
      <c r="AP48" s="142"/>
      <c r="AQ48" s="168"/>
      <c r="AR48" s="168"/>
      <c r="AT48" s="203"/>
    </row>
    <row r="49" ht="15.0" customHeight="1">
      <c r="A49" s="793" t="s">
        <v>560</v>
      </c>
      <c r="B49" s="794" t="str">
        <f t="shared" ref="B49:C49" si="3">B48/$C$48</f>
        <v>#N/A</v>
      </c>
      <c r="C49" s="794">
        <f t="shared" si="3"/>
        <v>1</v>
      </c>
      <c r="P49" s="147"/>
      <c r="AG49" s="38"/>
      <c r="AH49" s="38"/>
      <c r="AI49" s="38"/>
      <c r="AJ49" s="38"/>
      <c r="AK49" s="38"/>
      <c r="AL49" s="38"/>
      <c r="AM49" s="168"/>
      <c r="AN49" s="168"/>
      <c r="AO49" s="202"/>
      <c r="AP49" s="142"/>
      <c r="AQ49" s="168"/>
      <c r="AR49" s="168"/>
      <c r="AT49" s="203"/>
    </row>
    <row r="50" ht="15.0" customHeight="1">
      <c r="P50" s="147"/>
      <c r="AG50" s="38"/>
      <c r="AH50" s="38"/>
      <c r="AI50" s="38"/>
      <c r="AJ50" s="38"/>
      <c r="AK50" s="38"/>
      <c r="AL50" s="38"/>
      <c r="AM50" s="168"/>
      <c r="AN50" s="168"/>
      <c r="AO50" s="202"/>
      <c r="AP50" s="142"/>
      <c r="AQ50" s="168"/>
      <c r="AR50" s="168"/>
      <c r="AT50" s="203"/>
    </row>
    <row r="51">
      <c r="A51" s="204"/>
      <c r="B51" s="204"/>
      <c r="D51" s="2"/>
      <c r="E51" s="2"/>
      <c r="F51" s="2"/>
      <c r="G51" s="2"/>
      <c r="AM51" s="142"/>
      <c r="AN51" s="138"/>
      <c r="AO51" s="138"/>
      <c r="AP51" s="138"/>
      <c r="AQ51" s="138"/>
      <c r="AR51" s="142"/>
      <c r="AT51" s="203"/>
    </row>
    <row r="52">
      <c r="A52" s="204" t="s">
        <v>192</v>
      </c>
      <c r="B52" s="204"/>
      <c r="D52" s="2"/>
      <c r="E52" s="2"/>
      <c r="F52" s="2"/>
      <c r="G52" s="2"/>
      <c r="AM52" s="142"/>
      <c r="AN52" s="138"/>
      <c r="AO52" s="138"/>
      <c r="AP52" s="138"/>
      <c r="AQ52" s="138"/>
      <c r="AR52" s="142"/>
      <c r="AT52" s="203"/>
    </row>
    <row r="53">
      <c r="A53" s="214" t="s">
        <v>193</v>
      </c>
      <c r="B53" s="214" t="s">
        <v>194</v>
      </c>
      <c r="C53" s="214" t="s">
        <v>195</v>
      </c>
      <c r="D53" s="214" t="s">
        <v>196</v>
      </c>
      <c r="E53" s="214" t="s">
        <v>197</v>
      </c>
      <c r="F53" s="214" t="s">
        <v>198</v>
      </c>
      <c r="G53" s="214" t="s">
        <v>199</v>
      </c>
      <c r="H53" s="214" t="s">
        <v>200</v>
      </c>
      <c r="I53" s="215"/>
      <c r="J53" s="214" t="s">
        <v>421</v>
      </c>
      <c r="K53" s="214" t="s">
        <v>202</v>
      </c>
      <c r="AG53" s="164"/>
      <c r="AH53" s="164"/>
      <c r="AI53" s="38"/>
      <c r="AJ53" s="38"/>
      <c r="AK53" s="38"/>
      <c r="AL53" s="38"/>
      <c r="AM53" s="168"/>
      <c r="AN53" s="202"/>
      <c r="AO53" s="202"/>
      <c r="AP53" s="216"/>
      <c r="AQ53" s="202"/>
      <c r="AR53" s="168"/>
      <c r="AS53" s="148"/>
      <c r="AT53" s="203"/>
    </row>
    <row r="54">
      <c r="A54" s="217" t="s">
        <v>203</v>
      </c>
      <c r="B54" s="218" t="s">
        <v>204</v>
      </c>
      <c r="C54" s="219">
        <f>$H$144</f>
        <v>0.002586588987</v>
      </c>
      <c r="D54" s="219" t="str">
        <f>$H$142</f>
        <v>#N/A</v>
      </c>
      <c r="E54" s="220">
        <f>$H$139</f>
        <v>0.0013</v>
      </c>
      <c r="F54" s="219">
        <f>H137</f>
        <v>0.001220703125</v>
      </c>
      <c r="G54" s="219" t="str">
        <f t="shared" ref="G54:G58" si="4">IF(K54,max(C54:F54),
max(C54:D54)+max(E54:F54))</f>
        <v>#N/A</v>
      </c>
      <c r="H54" s="221" t="str">
        <f t="shared" ref="H54:H70" si="5">LET(maxtime, MAX(C54:F54),
 IFS(maxtime=0, "", C54=maxtime, "HBM", D54=maxtime, "Compute", E54=maxtime, "ICI Lt", F54=maxtime, "ICI BW"))</f>
        <v>#N/A</v>
      </c>
      <c r="I54" s="222"/>
      <c r="J54" s="223" t="str">
        <f t="shared" ref="J54:J60" si="6">G54/$G$71</f>
        <v>#N/A</v>
      </c>
      <c r="K54" s="224" t="b">
        <v>1</v>
      </c>
      <c r="P54" s="225"/>
      <c r="AG54" s="38"/>
      <c r="AH54" s="38"/>
      <c r="AI54" s="164"/>
      <c r="AJ54" s="38"/>
      <c r="AK54" s="38"/>
      <c r="AL54" s="38"/>
      <c r="AM54" s="168"/>
      <c r="AN54" s="138"/>
      <c r="AO54" s="138"/>
      <c r="AP54" s="138"/>
      <c r="AQ54" s="138"/>
      <c r="AR54" s="168"/>
      <c r="AT54" s="203"/>
    </row>
    <row r="55">
      <c r="A55" s="217" t="s">
        <v>203</v>
      </c>
      <c r="B55" s="218" t="s">
        <v>205</v>
      </c>
      <c r="C55" s="219">
        <f>$H$171</f>
        <v>0.01614532158</v>
      </c>
      <c r="D55" s="219" t="str">
        <f>$H$169</f>
        <v>#N/A</v>
      </c>
      <c r="E55" s="221"/>
      <c r="F55" s="219">
        <f>H166</f>
        <v>0</v>
      </c>
      <c r="G55" s="219" t="str">
        <f t="shared" si="4"/>
        <v>#N/A</v>
      </c>
      <c r="H55" s="221" t="str">
        <f t="shared" si="5"/>
        <v>#N/A</v>
      </c>
      <c r="I55" s="222"/>
      <c r="J55" s="223" t="str">
        <f t="shared" si="6"/>
        <v>#N/A</v>
      </c>
      <c r="K55" s="224" t="b">
        <v>0</v>
      </c>
      <c r="P55" s="147"/>
      <c r="AG55" s="38"/>
      <c r="AH55" s="38"/>
      <c r="AI55" s="38"/>
      <c r="AJ55" s="38"/>
      <c r="AK55" s="38"/>
      <c r="AL55" s="38"/>
      <c r="AM55" s="168"/>
      <c r="AN55" s="168"/>
      <c r="AO55" s="202"/>
      <c r="AP55" s="142"/>
      <c r="AQ55" s="168"/>
      <c r="AR55" s="168"/>
      <c r="AT55" s="203"/>
    </row>
    <row r="56">
      <c r="A56" s="217" t="s">
        <v>203</v>
      </c>
      <c r="B56" s="218" t="s">
        <v>206</v>
      </c>
      <c r="C56" s="219">
        <f>$H$190</f>
        <v>0.01468515038</v>
      </c>
      <c r="D56" s="219" t="str">
        <f>$H$188</f>
        <v>#N/A</v>
      </c>
      <c r="E56" s="221"/>
      <c r="F56" s="219"/>
      <c r="G56" s="219" t="str">
        <f t="shared" si="4"/>
        <v>#N/A</v>
      </c>
      <c r="H56" s="221" t="str">
        <f t="shared" si="5"/>
        <v>#N/A</v>
      </c>
      <c r="I56" s="222"/>
      <c r="J56" s="223" t="str">
        <f t="shared" si="6"/>
        <v>#N/A</v>
      </c>
      <c r="K56" s="224"/>
      <c r="P56" s="147"/>
      <c r="AG56" s="38"/>
      <c r="AH56" s="38"/>
      <c r="AI56" s="38"/>
      <c r="AJ56" s="38"/>
      <c r="AK56" s="38"/>
      <c r="AL56" s="38"/>
      <c r="AM56" s="168"/>
      <c r="AN56" s="138"/>
      <c r="AO56" s="138"/>
      <c r="AP56" s="138"/>
      <c r="AQ56" s="138"/>
      <c r="AR56" s="168"/>
      <c r="AT56" s="203"/>
    </row>
    <row r="57">
      <c r="A57" s="217" t="s">
        <v>203</v>
      </c>
      <c r="B57" s="218" t="s">
        <v>207</v>
      </c>
      <c r="C57" s="219">
        <f>$H$209</f>
        <v>0.001992090712</v>
      </c>
      <c r="D57" s="219" t="str">
        <f>$H$207</f>
        <v>#N/A</v>
      </c>
      <c r="E57" s="221"/>
      <c r="F57" s="219"/>
      <c r="G57" s="219" t="str">
        <f t="shared" si="4"/>
        <v>#N/A</v>
      </c>
      <c r="H57" s="221" t="str">
        <f t="shared" si="5"/>
        <v>#N/A</v>
      </c>
      <c r="I57" s="222"/>
      <c r="J57" s="223" t="str">
        <f t="shared" si="6"/>
        <v>#N/A</v>
      </c>
      <c r="K57" s="224"/>
      <c r="P57" s="147"/>
      <c r="AM57" s="142"/>
      <c r="AO57" s="142"/>
      <c r="AP57" s="142"/>
      <c r="AQ57" s="142"/>
      <c r="AR57" s="168"/>
      <c r="AS57" s="148"/>
      <c r="AT57" s="203"/>
    </row>
    <row r="58">
      <c r="A58" s="217" t="s">
        <v>203</v>
      </c>
      <c r="B58" s="218" t="s">
        <v>208</v>
      </c>
      <c r="C58" s="219"/>
      <c r="D58" s="219"/>
      <c r="E58" s="221"/>
      <c r="F58" s="219">
        <f>$H$239</f>
        <v>0</v>
      </c>
      <c r="G58" s="219">
        <f t="shared" si="4"/>
        <v>0</v>
      </c>
      <c r="H58" s="221" t="str">
        <f t="shared" si="5"/>
        <v/>
      </c>
      <c r="I58" s="222"/>
      <c r="J58" s="223" t="str">
        <f t="shared" si="6"/>
        <v>#N/A</v>
      </c>
      <c r="K58" s="224"/>
      <c r="P58" s="147"/>
      <c r="R58" s="226"/>
      <c r="S58" s="226"/>
      <c r="T58" s="226"/>
      <c r="U58" s="226"/>
      <c r="V58" s="226"/>
      <c r="W58" s="38"/>
      <c r="AM58" s="142"/>
      <c r="AO58" s="138"/>
      <c r="AP58" s="138"/>
      <c r="AQ58" s="138"/>
      <c r="AR58" s="168"/>
      <c r="AT58" s="203"/>
    </row>
    <row r="59">
      <c r="A59" s="217" t="s">
        <v>203</v>
      </c>
      <c r="B59" s="227" t="s">
        <v>209</v>
      </c>
      <c r="C59" s="219">
        <f t="shared" ref="C59:D59" si="7">SUM(C61:C63)</f>
        <v>0.2629976931</v>
      </c>
      <c r="D59" s="219" t="str">
        <f t="shared" si="7"/>
        <v>#N/A</v>
      </c>
      <c r="E59" s="221"/>
      <c r="F59" s="219"/>
      <c r="G59" s="219" t="str">
        <f>IF(PARAMS("flash_attn"),MAX(C59:F59),0)</f>
        <v>#N/A</v>
      </c>
      <c r="H59" s="221" t="str">
        <f t="shared" si="5"/>
        <v>#N/A</v>
      </c>
      <c r="I59" s="222"/>
      <c r="J59" s="223" t="str">
        <f t="shared" si="6"/>
        <v>#N/A</v>
      </c>
      <c r="K59" s="224"/>
      <c r="P59" s="147"/>
      <c r="R59" s="226"/>
      <c r="S59" s="226"/>
      <c r="T59" s="226"/>
      <c r="U59" s="226"/>
      <c r="V59" s="226"/>
      <c r="W59" s="38"/>
      <c r="AM59" s="142"/>
      <c r="AO59" s="138"/>
      <c r="AP59" s="138"/>
      <c r="AQ59" s="138"/>
      <c r="AR59" s="168"/>
      <c r="AT59" s="203"/>
    </row>
    <row r="60">
      <c r="A60" s="217" t="s">
        <v>203</v>
      </c>
      <c r="B60" s="227" t="s">
        <v>210</v>
      </c>
      <c r="C60" s="219"/>
      <c r="D60" s="219"/>
      <c r="E60" s="221"/>
      <c r="F60" s="219"/>
      <c r="G60" s="219">
        <f>IF(PARAMS("flash_attn"),0,SUM(G61:G63))</f>
        <v>0</v>
      </c>
      <c r="H60" s="221" t="str">
        <f t="shared" si="5"/>
        <v/>
      </c>
      <c r="I60" s="222"/>
      <c r="J60" s="223" t="str">
        <f t="shared" si="6"/>
        <v>#N/A</v>
      </c>
      <c r="K60" s="224"/>
      <c r="P60" s="147"/>
      <c r="R60" s="226"/>
      <c r="S60" s="226"/>
      <c r="T60" s="226"/>
      <c r="U60" s="226"/>
      <c r="V60" s="226"/>
      <c r="W60" s="38"/>
      <c r="AM60" s="142"/>
      <c r="AO60" s="138"/>
      <c r="AP60" s="138"/>
      <c r="AQ60" s="138"/>
      <c r="AR60" s="168"/>
      <c r="AT60" s="203"/>
    </row>
    <row r="61">
      <c r="A61" s="217" t="s">
        <v>203</v>
      </c>
      <c r="B61" s="218" t="s">
        <v>883</v>
      </c>
      <c r="C61" s="219">
        <f>$H$258</f>
        <v>0.2242822967</v>
      </c>
      <c r="D61" s="219" t="str">
        <f>$H$256</f>
        <v>#N/A</v>
      </c>
      <c r="E61" s="221"/>
      <c r="F61" s="219"/>
      <c r="G61" s="219" t="str">
        <f t="shared" ref="G61:G63" si="8">max(C61:F61)</f>
        <v>#N/A</v>
      </c>
      <c r="H61" s="221" t="str">
        <f t="shared" si="5"/>
        <v>#N/A</v>
      </c>
      <c r="I61" s="222"/>
      <c r="J61" s="223"/>
      <c r="K61" s="224"/>
      <c r="P61" s="147"/>
      <c r="R61" s="226"/>
      <c r="S61" s="226"/>
      <c r="T61" s="226"/>
      <c r="U61" s="226"/>
      <c r="V61" s="226"/>
      <c r="W61" s="38"/>
      <c r="AM61" s="142"/>
      <c r="AO61" s="138"/>
      <c r="AP61" s="138"/>
      <c r="AQ61" s="138"/>
      <c r="AR61" s="168"/>
      <c r="AT61" s="203"/>
    </row>
    <row r="62">
      <c r="A62" s="217" t="s">
        <v>203</v>
      </c>
      <c r="B62" s="218" t="s">
        <v>884</v>
      </c>
      <c r="C62" s="219">
        <f>$H$277</f>
        <v>0.02803528708</v>
      </c>
      <c r="D62" s="219" t="str">
        <f>$H$275</f>
        <v>#N/A</v>
      </c>
      <c r="E62" s="221"/>
      <c r="F62" s="219"/>
      <c r="G62" s="219" t="str">
        <f t="shared" si="8"/>
        <v>#N/A</v>
      </c>
      <c r="H62" s="221" t="str">
        <f t="shared" si="5"/>
        <v>#N/A</v>
      </c>
      <c r="I62" s="222"/>
      <c r="J62" s="223"/>
      <c r="K62" s="224"/>
      <c r="P62" s="147"/>
      <c r="R62" s="228"/>
      <c r="S62" s="228"/>
      <c r="T62" s="228"/>
      <c r="U62" s="228"/>
      <c r="V62" s="228"/>
      <c r="W62" s="38"/>
      <c r="AM62" s="142"/>
      <c r="AN62" s="138"/>
      <c r="AO62" s="142"/>
      <c r="AP62" s="142"/>
      <c r="AQ62" s="138"/>
      <c r="AR62" s="168"/>
      <c r="AT62" s="203"/>
    </row>
    <row r="63">
      <c r="A63" s="217" t="s">
        <v>203</v>
      </c>
      <c r="B63" s="218" t="s">
        <v>885</v>
      </c>
      <c r="C63" s="219">
        <f>$H$296</f>
        <v>0.01068010936</v>
      </c>
      <c r="D63" s="219" t="str">
        <f>$H$294</f>
        <v>#N/A</v>
      </c>
      <c r="E63" s="221"/>
      <c r="F63" s="219"/>
      <c r="G63" s="219" t="str">
        <f t="shared" si="8"/>
        <v>#N/A</v>
      </c>
      <c r="H63" s="221" t="str">
        <f t="shared" si="5"/>
        <v>#N/A</v>
      </c>
      <c r="I63" s="222"/>
      <c r="J63" s="223"/>
      <c r="K63" s="224"/>
      <c r="P63" s="147"/>
      <c r="R63" s="228"/>
      <c r="S63" s="228"/>
      <c r="T63" s="228"/>
      <c r="U63" s="228"/>
      <c r="V63" s="228"/>
      <c r="W63" s="38"/>
      <c r="AM63" s="142"/>
      <c r="AN63" s="138"/>
      <c r="AO63" s="138"/>
      <c r="AP63" s="138"/>
      <c r="AQ63" s="138"/>
      <c r="AR63" s="168"/>
      <c r="AT63" s="203"/>
    </row>
    <row r="64">
      <c r="A64" s="217" t="s">
        <v>203</v>
      </c>
      <c r="B64" s="218" t="s">
        <v>214</v>
      </c>
      <c r="C64" s="219">
        <f>H315</f>
        <v>0.01068010936</v>
      </c>
      <c r="D64" s="219" t="str">
        <f>H313</f>
        <v>#N/A</v>
      </c>
      <c r="E64" s="221"/>
      <c r="F64" s="219"/>
      <c r="G64" s="219" t="str">
        <f t="shared" ref="G64:G70" si="9">IF(K64,max(C64:F64),
max(C64:D64)+max(E64:F64))</f>
        <v>#N/A</v>
      </c>
      <c r="H64" s="221" t="str">
        <f t="shared" si="5"/>
        <v>#N/A</v>
      </c>
      <c r="I64" s="222"/>
      <c r="J64" s="223" t="str">
        <f t="shared" ref="J64:J71" si="10">G64/$G$71</f>
        <v>#N/A</v>
      </c>
      <c r="K64" s="224" t="b">
        <v>0</v>
      </c>
      <c r="P64" s="147"/>
      <c r="R64" s="228"/>
      <c r="S64" s="228"/>
      <c r="T64" s="228"/>
      <c r="U64" s="228"/>
      <c r="V64" s="228"/>
      <c r="W64" s="229"/>
      <c r="AK64" s="203"/>
      <c r="AM64" s="142"/>
      <c r="AN64" s="138"/>
      <c r="AO64" s="138"/>
      <c r="AP64" s="138"/>
      <c r="AQ64" s="138"/>
      <c r="AR64" s="168"/>
      <c r="AT64" s="203"/>
    </row>
    <row r="65">
      <c r="A65" s="217" t="s">
        <v>203</v>
      </c>
      <c r="B65" s="227" t="s">
        <v>215</v>
      </c>
      <c r="C65" s="219"/>
      <c r="D65" s="219"/>
      <c r="E65" s="221"/>
      <c r="F65" s="219">
        <f>$G$330</f>
        <v>0.006510416667</v>
      </c>
      <c r="G65" s="219">
        <f t="shared" si="9"/>
        <v>0.006510416667</v>
      </c>
      <c r="H65" s="221" t="str">
        <f t="shared" si="5"/>
        <v>ICI BW</v>
      </c>
      <c r="I65" s="222"/>
      <c r="J65" s="223" t="str">
        <f t="shared" si="10"/>
        <v>#N/A</v>
      </c>
      <c r="K65" s="224"/>
      <c r="P65" s="147"/>
      <c r="R65" s="228"/>
      <c r="S65" s="228"/>
      <c r="T65" s="228"/>
      <c r="U65" s="230"/>
      <c r="V65" s="230"/>
      <c r="W65" s="38"/>
      <c r="AK65" s="231"/>
      <c r="AL65" s="232"/>
      <c r="AM65" s="168"/>
      <c r="AN65" s="138"/>
      <c r="AO65" s="138"/>
      <c r="AP65" s="138"/>
      <c r="AQ65" s="138"/>
      <c r="AR65" s="168"/>
      <c r="AT65" s="203"/>
    </row>
    <row r="66">
      <c r="A66" s="217" t="s">
        <v>203</v>
      </c>
      <c r="B66" s="218" t="s">
        <v>216</v>
      </c>
      <c r="C66" s="219">
        <f>H357</f>
        <v>0.02119334202</v>
      </c>
      <c r="D66" s="219" t="str">
        <f>H355</f>
        <v>#N/A</v>
      </c>
      <c r="E66" s="221"/>
      <c r="F66" s="219">
        <f>$H$352</f>
        <v>0.006510416667</v>
      </c>
      <c r="G66" s="219" t="str">
        <f t="shared" si="9"/>
        <v>#N/A</v>
      </c>
      <c r="H66" s="221" t="str">
        <f t="shared" si="5"/>
        <v>#N/A</v>
      </c>
      <c r="I66" s="222"/>
      <c r="J66" s="223" t="str">
        <f t="shared" si="10"/>
        <v>#N/A</v>
      </c>
      <c r="K66" s="224" t="b">
        <v>1</v>
      </c>
      <c r="P66" s="147"/>
      <c r="R66" s="228"/>
      <c r="S66" s="228"/>
      <c r="T66" s="228"/>
      <c r="U66" s="230"/>
      <c r="V66" s="230"/>
      <c r="W66" s="38"/>
      <c r="AK66" s="231"/>
      <c r="AL66" s="232"/>
      <c r="AM66" s="168"/>
      <c r="AN66" s="138"/>
      <c r="AO66" s="138"/>
      <c r="AP66" s="138"/>
      <c r="AQ66" s="138"/>
      <c r="AR66" s="168"/>
      <c r="AT66" s="203"/>
    </row>
    <row r="67">
      <c r="A67" s="217" t="s">
        <v>217</v>
      </c>
      <c r="B67" s="233" t="s">
        <v>218</v>
      </c>
      <c r="C67" s="219"/>
      <c r="D67" s="219"/>
      <c r="E67" s="220">
        <f>$H$407</f>
        <v>0.0039</v>
      </c>
      <c r="F67" s="219">
        <f>$H$405</f>
        <v>0.06978352865</v>
      </c>
      <c r="G67" s="219">
        <f t="shared" si="9"/>
        <v>0.06978352865</v>
      </c>
      <c r="H67" s="221" t="str">
        <f t="shared" si="5"/>
        <v>ICI BW</v>
      </c>
      <c r="I67" s="222"/>
      <c r="J67" s="223" t="str">
        <f t="shared" si="10"/>
        <v>#N/A</v>
      </c>
      <c r="K67" s="224"/>
      <c r="P67" s="147"/>
      <c r="R67" s="38"/>
      <c r="S67" s="38"/>
      <c r="T67" s="38"/>
      <c r="U67" s="38"/>
      <c r="V67" s="38"/>
      <c r="W67" s="38"/>
      <c r="AM67" s="142"/>
      <c r="AN67" s="138"/>
      <c r="AO67" s="142"/>
      <c r="AP67" s="142"/>
      <c r="AQ67" s="194"/>
      <c r="AR67" s="142"/>
    </row>
    <row r="68">
      <c r="A68" s="217" t="s">
        <v>217</v>
      </c>
      <c r="B68" s="233" t="s">
        <v>219</v>
      </c>
      <c r="C68" s="219">
        <f>$H$455</f>
        <v>0.08210334074</v>
      </c>
      <c r="D68" s="219" t="str">
        <f>$H$453</f>
        <v>#N/A</v>
      </c>
      <c r="E68" s="221"/>
      <c r="F68" s="219">
        <f>$H$445</f>
        <v>0</v>
      </c>
      <c r="G68" s="219" t="str">
        <f t="shared" si="9"/>
        <v>#N/A</v>
      </c>
      <c r="H68" s="221" t="str">
        <f t="shared" si="5"/>
        <v>#N/A</v>
      </c>
      <c r="I68" s="222"/>
      <c r="J68" s="223" t="str">
        <f t="shared" si="10"/>
        <v>#N/A</v>
      </c>
      <c r="K68" s="224" t="b">
        <v>1</v>
      </c>
      <c r="P68" s="147"/>
      <c r="R68" s="38"/>
      <c r="S68" s="38"/>
      <c r="T68" s="38"/>
      <c r="U68" s="38"/>
      <c r="V68" s="38"/>
      <c r="W68" s="234"/>
      <c r="AM68" s="142"/>
      <c r="AN68" s="138"/>
      <c r="AO68" s="138"/>
      <c r="AP68" s="138"/>
      <c r="AQ68" s="138"/>
      <c r="AR68" s="142"/>
      <c r="AT68" s="149"/>
    </row>
    <row r="69">
      <c r="A69" s="217" t="s">
        <v>217</v>
      </c>
      <c r="B69" s="233" t="s">
        <v>220</v>
      </c>
      <c r="C69" s="219">
        <f>$H$491</f>
        <v>0.04806049214</v>
      </c>
      <c r="D69" s="219" t="str">
        <f>$H$489</f>
        <v>#N/A</v>
      </c>
      <c r="E69" s="221"/>
      <c r="F69" s="219">
        <f>$H$480</f>
        <v>0</v>
      </c>
      <c r="G69" s="219" t="str">
        <f t="shared" si="9"/>
        <v>#N/A</v>
      </c>
      <c r="H69" s="221" t="str">
        <f t="shared" si="5"/>
        <v>#N/A</v>
      </c>
      <c r="I69" s="222"/>
      <c r="J69" s="223" t="str">
        <f t="shared" si="10"/>
        <v>#N/A</v>
      </c>
      <c r="K69" s="224" t="b">
        <v>1</v>
      </c>
      <c r="P69" s="147"/>
      <c r="R69" s="38"/>
      <c r="S69" s="38"/>
      <c r="T69" s="38"/>
      <c r="U69" s="38"/>
      <c r="V69" s="38"/>
      <c r="W69" s="234"/>
      <c r="AM69" s="142"/>
      <c r="AN69" s="138"/>
      <c r="AO69" s="138"/>
      <c r="AP69" s="142"/>
      <c r="AQ69" s="142"/>
      <c r="AR69" s="142"/>
    </row>
    <row r="70">
      <c r="A70" s="217" t="s">
        <v>217</v>
      </c>
      <c r="B70" s="233" t="s">
        <v>221</v>
      </c>
      <c r="C70" s="219"/>
      <c r="D70" s="219"/>
      <c r="E70" s="220">
        <f>$H$543</f>
        <v>0.0039</v>
      </c>
      <c r="F70" s="219">
        <f>$H$541</f>
        <v>0.205078125</v>
      </c>
      <c r="G70" s="219">
        <f t="shared" si="9"/>
        <v>0.205078125</v>
      </c>
      <c r="H70" s="221" t="str">
        <f t="shared" si="5"/>
        <v>ICI BW</v>
      </c>
      <c r="I70" s="222"/>
      <c r="J70" s="223" t="str">
        <f t="shared" si="10"/>
        <v>#N/A</v>
      </c>
      <c r="K70" s="224"/>
      <c r="P70" s="147"/>
      <c r="AM70" s="142"/>
      <c r="AN70" s="138"/>
      <c r="AO70" s="138"/>
      <c r="AP70" s="138"/>
      <c r="AQ70" s="138"/>
      <c r="AR70" s="142"/>
      <c r="AT70" s="203"/>
    </row>
    <row r="71">
      <c r="A71" s="235"/>
      <c r="B71" s="236"/>
      <c r="C71" s="236"/>
      <c r="D71" s="236"/>
      <c r="E71" s="235" t="s">
        <v>222</v>
      </c>
      <c r="F71" s="237" t="s">
        <v>59</v>
      </c>
      <c r="G71" s="236" t="str">
        <f>SUM(G54:G60,G64:G70)</f>
        <v>#N/A</v>
      </c>
      <c r="H71" s="236"/>
      <c r="I71" s="239"/>
      <c r="J71" s="240" t="str">
        <f t="shared" si="10"/>
        <v>#N/A</v>
      </c>
      <c r="K71" s="222"/>
      <c r="P71" s="147"/>
      <c r="AG71" s="164"/>
      <c r="AH71" s="164"/>
      <c r="AI71" s="38"/>
      <c r="AJ71" s="38"/>
      <c r="AK71" s="38"/>
      <c r="AL71" s="38"/>
      <c r="AM71" s="168"/>
      <c r="AN71" s="202"/>
      <c r="AO71" s="202"/>
      <c r="AP71" s="216"/>
      <c r="AQ71" s="202"/>
      <c r="AR71" s="168"/>
      <c r="AT71" s="203"/>
    </row>
    <row r="72">
      <c r="A72" s="241"/>
      <c r="B72" s="236"/>
      <c r="C72" s="236"/>
      <c r="D72" s="236"/>
      <c r="E72" s="241"/>
      <c r="F72" s="237" t="s">
        <v>223</v>
      </c>
      <c r="G72" s="889" t="str">
        <f>SUM(G54:G60,G64:G66)+MAX(G67:G68)+MAX(G69:G70)</f>
        <v>#N/A</v>
      </c>
      <c r="H72" s="236"/>
      <c r="I72" s="239"/>
      <c r="J72" s="240"/>
      <c r="K72" s="222"/>
      <c r="P72" s="147"/>
      <c r="AG72" s="164"/>
      <c r="AH72" s="164"/>
      <c r="AI72" s="38"/>
      <c r="AJ72" s="38"/>
      <c r="AK72" s="38"/>
      <c r="AL72" s="38"/>
      <c r="AM72" s="168"/>
      <c r="AN72" s="202"/>
      <c r="AO72" s="202"/>
      <c r="AP72" s="216"/>
      <c r="AQ72" s="202"/>
      <c r="AR72" s="168"/>
      <c r="AT72" s="203"/>
    </row>
    <row r="73">
      <c r="A73" s="243" t="s">
        <v>224</v>
      </c>
      <c r="B73" s="244"/>
      <c r="C73" s="244"/>
      <c r="D73" s="244"/>
      <c r="E73" s="243" t="s">
        <v>225</v>
      </c>
      <c r="F73" s="245" t="s">
        <v>59</v>
      </c>
      <c r="G73" s="890" t="str">
        <f>IF(F73=F71,G71,G72)</f>
        <v>#N/A</v>
      </c>
      <c r="H73" s="244"/>
      <c r="I73" s="247"/>
      <c r="J73" s="247"/>
      <c r="K73" s="247"/>
      <c r="P73" s="147"/>
      <c r="AG73" s="38"/>
      <c r="AH73" s="38"/>
      <c r="AI73" s="38"/>
      <c r="AJ73" s="38"/>
      <c r="AK73" s="38"/>
      <c r="AL73" s="38"/>
      <c r="AM73" s="168"/>
      <c r="AN73" s="168"/>
      <c r="AO73" s="202"/>
      <c r="AP73" s="142"/>
      <c r="AQ73" s="168"/>
      <c r="AR73" s="168"/>
      <c r="AT73" s="203"/>
    </row>
    <row r="74" ht="15.0" customHeight="1">
      <c r="P74" s="147"/>
      <c r="AG74" s="38"/>
      <c r="AH74" s="38"/>
      <c r="AI74" s="38"/>
      <c r="AJ74" s="38"/>
      <c r="AK74" s="38"/>
      <c r="AL74" s="38"/>
      <c r="AM74" s="168"/>
      <c r="AN74" s="168"/>
      <c r="AO74" s="202"/>
      <c r="AP74" s="142"/>
      <c r="AQ74" s="168"/>
      <c r="AR74" s="168"/>
      <c r="AT74" s="203"/>
    </row>
    <row r="75">
      <c r="P75" s="147"/>
      <c r="AG75" s="38"/>
      <c r="AH75" s="38"/>
      <c r="AI75" s="38"/>
      <c r="AJ75" s="38"/>
      <c r="AK75" s="38"/>
      <c r="AL75" s="38"/>
      <c r="AM75" s="168"/>
      <c r="AN75" s="168"/>
      <c r="AO75" s="202"/>
      <c r="AP75" s="142"/>
      <c r="AQ75" s="168"/>
      <c r="AR75" s="168"/>
      <c r="AT75" s="203"/>
    </row>
    <row r="76">
      <c r="A76" s="248" t="s">
        <v>226</v>
      </c>
      <c r="E76" s="204" t="s">
        <v>227</v>
      </c>
      <c r="P76" s="147"/>
      <c r="AG76" s="38"/>
      <c r="AH76" s="38"/>
      <c r="AI76" s="38"/>
      <c r="AJ76" s="38"/>
      <c r="AK76" s="38"/>
      <c r="AL76" s="38"/>
      <c r="AM76" s="168"/>
      <c r="AN76" s="138"/>
      <c r="AO76" s="138"/>
      <c r="AP76" s="138"/>
      <c r="AQ76" s="138"/>
      <c r="AR76" s="168"/>
      <c r="AT76" s="203"/>
    </row>
    <row r="77">
      <c r="A77" s="106" t="s">
        <v>228</v>
      </c>
      <c r="B77" s="106" t="s">
        <v>118</v>
      </c>
      <c r="C77" s="106" t="s">
        <v>121</v>
      </c>
      <c r="E77" s="249" t="s">
        <v>229</v>
      </c>
      <c r="F77" s="250" t="s">
        <v>230</v>
      </c>
      <c r="G77" s="251"/>
      <c r="H77" s="252"/>
      <c r="I77" s="250" t="s">
        <v>231</v>
      </c>
      <c r="J77" s="251"/>
      <c r="K77" s="251"/>
      <c r="L77" s="251"/>
      <c r="M77" s="251"/>
      <c r="N77" s="252"/>
      <c r="O77" s="253" t="s">
        <v>232</v>
      </c>
      <c r="P77" s="254" t="s">
        <v>233</v>
      </c>
      <c r="Q77" s="255" t="s">
        <v>234</v>
      </c>
      <c r="AM77" s="142"/>
      <c r="AO77" s="142"/>
      <c r="AP77" s="142"/>
      <c r="AQ77" s="142"/>
      <c r="AR77" s="168"/>
      <c r="AT77" s="203"/>
    </row>
    <row r="78">
      <c r="A78" s="108" t="s">
        <v>235</v>
      </c>
      <c r="B78" s="256">
        <f>SUM(P87,P150,P177,P196,P302,P336) * PARAMS("L") / 1024</f>
        <v>10.62957764</v>
      </c>
      <c r="C78" s="257"/>
      <c r="D78" s="38"/>
      <c r="E78" s="258" t="s">
        <v>236</v>
      </c>
      <c r="F78" s="259" t="s">
        <v>237</v>
      </c>
      <c r="G78" s="260"/>
      <c r="H78" s="261" t="s">
        <v>238</v>
      </c>
      <c r="I78" s="261" t="s">
        <v>239</v>
      </c>
      <c r="J78" s="261"/>
      <c r="K78" s="262" t="s">
        <v>40</v>
      </c>
      <c r="L78" s="262" t="s">
        <v>38</v>
      </c>
      <c r="M78" s="261" t="s">
        <v>125</v>
      </c>
      <c r="N78" s="261" t="s">
        <v>240</v>
      </c>
      <c r="O78" s="263" t="s">
        <v>63</v>
      </c>
      <c r="P78" s="264"/>
      <c r="Q78" s="262"/>
      <c r="AM78" s="142"/>
      <c r="AO78" s="138"/>
      <c r="AP78" s="138"/>
      <c r="AQ78" s="138"/>
      <c r="AR78" s="168"/>
      <c r="AT78" s="203"/>
    </row>
    <row r="79">
      <c r="A79" s="108" t="s">
        <v>241</v>
      </c>
      <c r="B79" s="265">
        <f>SUM($P$365,$P$461) * PARAMS("L") / 1024</f>
        <v>120.09375</v>
      </c>
      <c r="C79" s="172"/>
      <c r="D79" s="38"/>
      <c r="E79" s="266"/>
      <c r="F79" s="267"/>
      <c r="G79" s="268"/>
      <c r="H79" s="269" t="s">
        <v>242</v>
      </c>
      <c r="I79" s="270" t="s">
        <v>239</v>
      </c>
      <c r="J79" s="271"/>
      <c r="K79" s="270">
        <f t="shared" ref="K79:M79" si="11">PARAMS(K78)</f>
        <v>4096</v>
      </c>
      <c r="L79" s="270">
        <f t="shared" si="11"/>
        <v>1</v>
      </c>
      <c r="M79" s="270">
        <f t="shared" si="11"/>
        <v>7168</v>
      </c>
      <c r="N79" s="270" t="s">
        <v>240</v>
      </c>
      <c r="O79" s="272"/>
      <c r="P79" s="273">
        <f>SIZEOF_IN_MIB(J79:M79, $O78)</f>
        <v>28</v>
      </c>
      <c r="Q79" s="269"/>
      <c r="AM79" s="142"/>
      <c r="AN79" s="138"/>
      <c r="AO79" s="142"/>
      <c r="AP79" s="142"/>
      <c r="AQ79" s="138"/>
      <c r="AR79" s="168"/>
      <c r="AT79" s="203"/>
    </row>
    <row r="80">
      <c r="A80" s="198" t="s">
        <v>243</v>
      </c>
      <c r="B80" s="172"/>
      <c r="C80" s="172"/>
      <c r="D80" s="38"/>
      <c r="E80" s="266"/>
      <c r="F80" s="267"/>
      <c r="G80" s="268"/>
      <c r="H80" s="274" t="s">
        <v>244</v>
      </c>
      <c r="I80" s="274" t="s">
        <v>239</v>
      </c>
      <c r="J80" s="261"/>
      <c r="K80" s="262" t="s">
        <v>32</v>
      </c>
      <c r="L80" s="262"/>
      <c r="M80" s="262" t="s">
        <v>33</v>
      </c>
      <c r="N80" s="274" t="s">
        <v>240</v>
      </c>
      <c r="O80" s="275"/>
      <c r="P80" s="276"/>
      <c r="Q80" s="262"/>
      <c r="AM80" s="142"/>
      <c r="AN80" s="138"/>
      <c r="AO80" s="138"/>
      <c r="AP80" s="138"/>
      <c r="AQ80" s="138"/>
      <c r="AR80" s="168"/>
      <c r="AT80" s="203"/>
    </row>
    <row r="81">
      <c r="A81" s="108" t="s">
        <v>245</v>
      </c>
      <c r="B81" s="265">
        <f>SIZEOF_IN_MIB(PARAMS("B")*PARAMS("S")*PARAMS("L")*(PARAMS("c_kv")+PARAMS("h_rope")), PARAMS("kv_dtype"))/1024</f>
        <v>686.25</v>
      </c>
      <c r="C81" s="172"/>
      <c r="D81" s="38"/>
      <c r="E81" s="277"/>
      <c r="F81" s="278"/>
      <c r="G81" s="279"/>
      <c r="H81" s="269" t="s">
        <v>246</v>
      </c>
      <c r="I81" s="271" t="s">
        <v>239</v>
      </c>
      <c r="J81" s="270"/>
      <c r="K81" s="271">
        <f t="shared" ref="K81:M81" si="12">K79/SHARDING(K80)</f>
        <v>512</v>
      </c>
      <c r="L81" s="271">
        <f t="shared" si="12"/>
        <v>1</v>
      </c>
      <c r="M81" s="271">
        <f t="shared" si="12"/>
        <v>3584</v>
      </c>
      <c r="N81" s="271" t="s">
        <v>240</v>
      </c>
      <c r="O81" s="280"/>
      <c r="P81" s="273">
        <f>SIZEOF_IN_MIB(J81:M81, $O78)</f>
        <v>1.75</v>
      </c>
      <c r="Q81" s="269"/>
      <c r="AG81" s="2"/>
      <c r="AK81" s="203"/>
      <c r="AM81" s="142"/>
      <c r="AN81" s="138"/>
      <c r="AO81" s="138"/>
      <c r="AP81" s="138"/>
      <c r="AQ81" s="138"/>
      <c r="AR81" s="168"/>
      <c r="AT81" s="203"/>
    </row>
    <row r="82">
      <c r="A82" s="198" t="s">
        <v>247</v>
      </c>
      <c r="B82" s="281">
        <f>MAX(P87,P106,P142,P169,P188,P207,P256,P275,P294,P310,P371,P420,P510,P529)/1024</f>
        <v>0.01025390625</v>
      </c>
      <c r="C82" s="198"/>
      <c r="D82" s="38"/>
      <c r="E82" s="258" t="s">
        <v>248</v>
      </c>
      <c r="F82" s="282" t="s">
        <v>249</v>
      </c>
      <c r="G82" s="260"/>
      <c r="H82" s="261" t="s">
        <v>238</v>
      </c>
      <c r="I82" s="261" t="s">
        <v>239</v>
      </c>
      <c r="J82" s="261"/>
      <c r="K82" s="262" t="s">
        <v>40</v>
      </c>
      <c r="L82" s="262" t="s">
        <v>38</v>
      </c>
      <c r="M82" s="283" t="s">
        <v>125</v>
      </c>
      <c r="N82" s="261" t="s">
        <v>240</v>
      </c>
      <c r="O82" s="263" t="str">
        <f>EXTRACT_ACTIVATION_DTYPE(PARAMS("attn_proj_dtype"))</f>
        <v>fp8</v>
      </c>
      <c r="P82" s="264"/>
      <c r="Q82" s="263" t="b">
        <v>0</v>
      </c>
      <c r="AG82" s="2"/>
      <c r="AK82" s="231"/>
      <c r="AL82" s="232"/>
      <c r="AM82" s="168"/>
      <c r="AN82" s="138"/>
      <c r="AO82" s="138"/>
      <c r="AP82" s="138"/>
      <c r="AQ82" s="138"/>
      <c r="AR82" s="168"/>
      <c r="AT82" s="203"/>
    </row>
    <row r="83">
      <c r="A83" s="284" t="s">
        <v>250</v>
      </c>
      <c r="B83" s="285">
        <f>SUM(B78:B81)</f>
        <v>816.9733276</v>
      </c>
      <c r="C83" s="284" t="str">
        <f>"&lt;=" &amp; ($H$28 * PARAMS("num_devices")) &amp; " (Capacity)?"</f>
        <v>&lt;=1516.032 (Capacity)?</v>
      </c>
      <c r="D83" s="38"/>
      <c r="E83" s="266"/>
      <c r="F83" s="267"/>
      <c r="G83" s="268"/>
      <c r="H83" s="269" t="s">
        <v>242</v>
      </c>
      <c r="I83" s="270" t="s">
        <v>239</v>
      </c>
      <c r="J83" s="271"/>
      <c r="K83" s="270">
        <f t="shared" ref="K83:M83" si="13">PARAMS(K82)</f>
        <v>4096</v>
      </c>
      <c r="L83" s="270">
        <f t="shared" si="13"/>
        <v>1</v>
      </c>
      <c r="M83" s="270">
        <f t="shared" si="13"/>
        <v>7168</v>
      </c>
      <c r="N83" s="270" t="s">
        <v>240</v>
      </c>
      <c r="O83" s="272"/>
      <c r="P83" s="273">
        <f>SIZEOF_IN_MIB(J83:M83, $O82)</f>
        <v>28</v>
      </c>
      <c r="Q83" s="272"/>
      <c r="AG83" s="2"/>
      <c r="AM83" s="38"/>
      <c r="AR83" s="38"/>
    </row>
    <row r="84">
      <c r="A84" s="172"/>
      <c r="B84" s="172"/>
      <c r="C84" s="172"/>
      <c r="D84" s="87"/>
      <c r="E84" s="266"/>
      <c r="F84" s="267"/>
      <c r="G84" s="268"/>
      <c r="H84" s="274" t="s">
        <v>244</v>
      </c>
      <c r="I84" s="274" t="s">
        <v>239</v>
      </c>
      <c r="J84" s="261"/>
      <c r="K84" s="262" t="s">
        <v>32</v>
      </c>
      <c r="L84" s="262"/>
      <c r="M84" s="262" t="s">
        <v>33</v>
      </c>
      <c r="N84" s="274" t="s">
        <v>240</v>
      </c>
      <c r="O84" s="275"/>
      <c r="P84" s="276"/>
      <c r="Q84" s="275"/>
    </row>
    <row r="85">
      <c r="A85" s="108" t="s">
        <v>251</v>
      </c>
      <c r="B85" s="256">
        <f>SUM(P89,P152,P179,P198,P304,P338) * PARAMS("L") / 1024</f>
        <v>6.980895996</v>
      </c>
      <c r="C85" s="257"/>
      <c r="D85" s="87"/>
      <c r="E85" s="266"/>
      <c r="F85" s="278"/>
      <c r="G85" s="279"/>
      <c r="H85" s="269" t="s">
        <v>246</v>
      </c>
      <c r="I85" s="271" t="s">
        <v>239</v>
      </c>
      <c r="J85" s="270"/>
      <c r="K85" s="271">
        <f t="shared" ref="K85:M85" si="14">K83/SHARDING(K84)</f>
        <v>512</v>
      </c>
      <c r="L85" s="271">
        <f t="shared" si="14"/>
        <v>1</v>
      </c>
      <c r="M85" s="271">
        <f t="shared" si="14"/>
        <v>3584</v>
      </c>
      <c r="N85" s="271" t="s">
        <v>240</v>
      </c>
      <c r="O85" s="280"/>
      <c r="P85" s="273">
        <f>SIZEOF_IN_MIB(J85:M85, $O82)</f>
        <v>1.75</v>
      </c>
      <c r="Q85" s="280"/>
      <c r="AG85" s="2"/>
    </row>
    <row r="86">
      <c r="A86" s="108" t="s">
        <v>252</v>
      </c>
      <c r="B86" s="265">
        <f>SUM(P415,P463) * PARAMS("L") / 1024</f>
        <v>20.015625</v>
      </c>
      <c r="C86" s="257"/>
      <c r="D86" s="87"/>
      <c r="E86" s="266"/>
      <c r="F86" s="259" t="s">
        <v>253</v>
      </c>
      <c r="G86" s="260"/>
      <c r="H86" s="274" t="s">
        <v>238</v>
      </c>
      <c r="I86" s="274" t="s">
        <v>239</v>
      </c>
      <c r="J86" s="261"/>
      <c r="K86" s="261"/>
      <c r="L86" s="286" t="s">
        <v>125</v>
      </c>
      <c r="M86" s="262" t="s">
        <v>142</v>
      </c>
      <c r="N86" s="274" t="s">
        <v>240</v>
      </c>
      <c r="O86" s="263" t="str">
        <f>EXTRACT_WEIGHT_DTYPE(PARAMS("attn_proj_dtype"))</f>
        <v>fp8</v>
      </c>
      <c r="P86" s="276"/>
      <c r="Q86" s="263" t="b">
        <v>0</v>
      </c>
      <c r="AP86" s="138"/>
      <c r="AQ86" s="138"/>
      <c r="AT86" s="149"/>
    </row>
    <row r="87">
      <c r="A87" s="198" t="s">
        <v>243</v>
      </c>
      <c r="B87" s="172"/>
      <c r="C87" s="257"/>
      <c r="D87" s="87"/>
      <c r="E87" s="266"/>
      <c r="F87" s="267"/>
      <c r="G87" s="268"/>
      <c r="H87" s="269" t="s">
        <v>242</v>
      </c>
      <c r="I87" s="271" t="s">
        <v>239</v>
      </c>
      <c r="J87" s="270"/>
      <c r="K87" s="270"/>
      <c r="L87" s="271">
        <f t="shared" ref="L87:M87" si="15">PARAMS(L86)</f>
        <v>7168</v>
      </c>
      <c r="M87" s="271">
        <f t="shared" si="15"/>
        <v>1536</v>
      </c>
      <c r="N87" s="271" t="s">
        <v>240</v>
      </c>
      <c r="O87" s="272"/>
      <c r="P87" s="273">
        <f>SIZEOF_IN_MIB(J87:M87, $O86)</f>
        <v>10.5</v>
      </c>
      <c r="Q87" s="272"/>
      <c r="AP87" s="142"/>
    </row>
    <row r="88">
      <c r="A88" s="108" t="s">
        <v>254</v>
      </c>
      <c r="B88" s="265">
        <f>B81/PARAMS("num_devices")</f>
        <v>42.890625</v>
      </c>
      <c r="C88" s="257"/>
      <c r="D88" s="87"/>
      <c r="E88" s="266"/>
      <c r="F88" s="267"/>
      <c r="G88" s="268"/>
      <c r="H88" s="274" t="s">
        <v>244</v>
      </c>
      <c r="I88" s="274" t="s">
        <v>239</v>
      </c>
      <c r="J88" s="261"/>
      <c r="K88" s="261"/>
      <c r="L88" s="262" t="s">
        <v>33</v>
      </c>
      <c r="M88" s="262"/>
      <c r="N88" s="274" t="s">
        <v>240</v>
      </c>
      <c r="O88" s="275"/>
      <c r="P88" s="276"/>
      <c r="Q88" s="275"/>
      <c r="AP88" s="138"/>
      <c r="AQ88" s="138"/>
      <c r="AT88" s="149"/>
    </row>
    <row r="89">
      <c r="A89" s="108" t="s">
        <v>255</v>
      </c>
      <c r="B89" s="265">
        <f>MAX(P89,P108,P144,P171,P190,P209,P258,P277,P296,P312,P373,P422,P512,P531)/1024</f>
        <v>0.005126953125</v>
      </c>
      <c r="C89" s="257"/>
      <c r="D89" s="87"/>
      <c r="E89" s="266"/>
      <c r="F89" s="278"/>
      <c r="G89" s="279"/>
      <c r="H89" s="271" t="s">
        <v>246</v>
      </c>
      <c r="I89" s="271" t="s">
        <v>239</v>
      </c>
      <c r="J89" s="270"/>
      <c r="K89" s="270"/>
      <c r="L89" s="271">
        <f t="shared" ref="L89:M89" si="16">L87/SHARDING(L88)</f>
        <v>3584</v>
      </c>
      <c r="M89" s="271">
        <f t="shared" si="16"/>
        <v>1536</v>
      </c>
      <c r="N89" s="271" t="s">
        <v>240</v>
      </c>
      <c r="O89" s="280"/>
      <c r="P89" s="273">
        <f>SIZEOF_IN_MIB(J89:M89, $O86)</f>
        <v>5.25</v>
      </c>
      <c r="Q89" s="280"/>
    </row>
    <row r="90">
      <c r="A90" s="122" t="s">
        <v>256</v>
      </c>
      <c r="B90" s="287">
        <f>SUM(B85:B88)</f>
        <v>69.887146</v>
      </c>
      <c r="C90" s="288" t="str">
        <f>"&lt;=" &amp; ($H$28) &amp; " (Capacity)?"</f>
        <v>&lt;=94.752 (Capacity)?</v>
      </c>
      <c r="D90" s="87"/>
      <c r="E90" s="266"/>
      <c r="F90" s="259" t="s">
        <v>257</v>
      </c>
      <c r="G90" s="260"/>
      <c r="H90" s="289" t="s">
        <v>238</v>
      </c>
      <c r="I90" s="289" t="s">
        <v>239</v>
      </c>
      <c r="J90" s="290"/>
      <c r="K90" s="195" t="s">
        <v>40</v>
      </c>
      <c r="L90" s="195" t="s">
        <v>38</v>
      </c>
      <c r="M90" s="195" t="s">
        <v>142</v>
      </c>
      <c r="N90" s="289" t="s">
        <v>240</v>
      </c>
      <c r="O90" s="291" t="s">
        <v>82</v>
      </c>
      <c r="P90" s="292"/>
      <c r="Q90" s="291" t="b">
        <v>0</v>
      </c>
    </row>
    <row r="91">
      <c r="A91" s="87"/>
      <c r="B91" s="87"/>
      <c r="C91" s="87"/>
      <c r="D91" s="87"/>
      <c r="E91" s="266"/>
      <c r="F91" s="267"/>
      <c r="G91" s="268"/>
      <c r="H91" s="195" t="s">
        <v>242</v>
      </c>
      <c r="I91" s="289" t="s">
        <v>239</v>
      </c>
      <c r="J91" s="290"/>
      <c r="K91" s="289">
        <f t="shared" ref="K91:M91" si="17">PARAMS(K90)</f>
        <v>4096</v>
      </c>
      <c r="L91" s="290">
        <f t="shared" si="17"/>
        <v>1</v>
      </c>
      <c r="M91" s="289">
        <f t="shared" si="17"/>
        <v>1536</v>
      </c>
      <c r="N91" s="289" t="s">
        <v>240</v>
      </c>
      <c r="O91" s="266"/>
      <c r="P91" s="292">
        <f>SIZEOF_IN_MIB(K91:M91, $O90)</f>
        <v>12</v>
      </c>
      <c r="Q91" s="266"/>
    </row>
    <row r="92">
      <c r="A92" s="87"/>
      <c r="B92" s="87"/>
      <c r="C92" s="87"/>
      <c r="D92" s="87"/>
      <c r="E92" s="266"/>
      <c r="F92" s="267"/>
      <c r="G92" s="268"/>
      <c r="H92" s="289" t="s">
        <v>244</v>
      </c>
      <c r="I92" s="289" t="s">
        <v>239</v>
      </c>
      <c r="J92" s="290"/>
      <c r="K92" s="195" t="s">
        <v>143</v>
      </c>
      <c r="L92" s="195"/>
      <c r="M92" s="195"/>
      <c r="N92" s="289" t="s">
        <v>240</v>
      </c>
      <c r="O92" s="266"/>
      <c r="P92" s="292"/>
      <c r="Q92" s="266"/>
    </row>
    <row r="93">
      <c r="A93" s="87"/>
      <c r="B93" s="87"/>
      <c r="C93" s="87"/>
      <c r="D93" s="87"/>
      <c r="E93" s="266"/>
      <c r="F93" s="278"/>
      <c r="G93" s="279"/>
      <c r="H93" s="289" t="s">
        <v>246</v>
      </c>
      <c r="I93" s="289" t="s">
        <v>239</v>
      </c>
      <c r="J93" s="290"/>
      <c r="K93" s="289">
        <f t="shared" ref="K93:M93" si="18">K91/SHARDING(K92)</f>
        <v>256</v>
      </c>
      <c r="L93" s="289">
        <f t="shared" si="18"/>
        <v>1</v>
      </c>
      <c r="M93" s="289">
        <f t="shared" si="18"/>
        <v>1536</v>
      </c>
      <c r="N93" s="289" t="s">
        <v>240</v>
      </c>
      <c r="O93" s="277"/>
      <c r="P93" s="292">
        <f>SIZEOF_IN_MIB(K93:M93, $O90)</f>
        <v>0.75</v>
      </c>
      <c r="Q93" s="277"/>
    </row>
    <row r="94">
      <c r="A94" s="87"/>
      <c r="B94" s="87"/>
      <c r="C94" s="87"/>
      <c r="E94" s="266"/>
      <c r="F94" s="296" t="s">
        <v>258</v>
      </c>
      <c r="G94" s="297" t="s">
        <v>259</v>
      </c>
      <c r="H94" s="298" t="s">
        <v>238</v>
      </c>
      <c r="I94" s="290" t="s">
        <v>239</v>
      </c>
      <c r="J94" s="290" t="str">
        <f t="array" ref="J94:M97">J78:M81</f>
        <v/>
      </c>
      <c r="K94" s="195" t="s">
        <v>40</v>
      </c>
      <c r="L94" s="195" t="s">
        <v>38</v>
      </c>
      <c r="M94" s="299" t="s">
        <v>125</v>
      </c>
      <c r="N94" s="290" t="s">
        <v>240</v>
      </c>
      <c r="O94" s="291" t="str">
        <f>O82</f>
        <v>fp8</v>
      </c>
      <c r="P94" s="290"/>
      <c r="Q94" s="291"/>
    </row>
    <row r="95">
      <c r="A95" s="87"/>
      <c r="B95" s="87"/>
      <c r="C95" s="87"/>
      <c r="E95" s="266"/>
      <c r="F95" s="266"/>
      <c r="G95" s="266"/>
      <c r="H95" s="300" t="s">
        <v>242</v>
      </c>
      <c r="I95" s="290" t="s">
        <v>239</v>
      </c>
      <c r="J95" s="289"/>
      <c r="K95" s="290">
        <v>4096.0</v>
      </c>
      <c r="L95" s="290">
        <v>1.0</v>
      </c>
      <c r="M95" s="290">
        <v>7168.0</v>
      </c>
      <c r="N95" s="290" t="s">
        <v>240</v>
      </c>
      <c r="O95" s="266"/>
      <c r="P95" s="301">
        <f>SIZEOF_IN_MIB(J95:M95, O94)</f>
        <v>28</v>
      </c>
      <c r="Q95" s="266"/>
    </row>
    <row r="96">
      <c r="A96" s="87"/>
      <c r="B96" s="87"/>
      <c r="C96" s="87"/>
      <c r="E96" s="266"/>
      <c r="F96" s="266"/>
      <c r="G96" s="266"/>
      <c r="H96" s="300" t="s">
        <v>260</v>
      </c>
      <c r="I96" s="289" t="s">
        <v>239</v>
      </c>
      <c r="J96" s="290"/>
      <c r="K96" s="195" t="s">
        <v>32</v>
      </c>
      <c r="L96" s="195"/>
      <c r="M96" s="195" t="s">
        <v>33</v>
      </c>
      <c r="N96" s="289" t="s">
        <v>240</v>
      </c>
      <c r="O96" s="266"/>
      <c r="P96" s="301"/>
      <c r="Q96" s="266"/>
    </row>
    <row r="97">
      <c r="A97" s="87"/>
      <c r="B97" s="87"/>
      <c r="C97" s="87"/>
      <c r="E97" s="266"/>
      <c r="F97" s="266"/>
      <c r="G97" s="266"/>
      <c r="H97" s="302" t="s">
        <v>261</v>
      </c>
      <c r="I97" s="274" t="s">
        <v>239</v>
      </c>
      <c r="J97" s="261"/>
      <c r="K97" s="274">
        <v>512.0</v>
      </c>
      <c r="L97" s="274">
        <v>1.0</v>
      </c>
      <c r="M97" s="274">
        <v>3584.0</v>
      </c>
      <c r="N97" s="262" t="s">
        <v>240</v>
      </c>
      <c r="O97" s="275"/>
      <c r="P97" s="303">
        <f>SIZEOF_IN_MIB(J97:M97, O94)</f>
        <v>1.75</v>
      </c>
      <c r="Q97" s="275"/>
    </row>
    <row r="98">
      <c r="A98" s="87"/>
      <c r="B98" s="87"/>
      <c r="C98" s="87"/>
      <c r="E98" s="266"/>
      <c r="F98" s="266"/>
      <c r="G98" s="277"/>
      <c r="H98" s="304" t="s">
        <v>262</v>
      </c>
      <c r="I98" s="271" t="s">
        <v>239</v>
      </c>
      <c r="J98" s="270"/>
      <c r="K98" s="269" t="s">
        <v>32</v>
      </c>
      <c r="L98" s="269"/>
      <c r="M98" s="269"/>
      <c r="N98" s="271" t="s">
        <v>240</v>
      </c>
      <c r="O98" s="280"/>
      <c r="P98" s="305"/>
      <c r="Q98" s="280"/>
      <c r="R98" s="38"/>
      <c r="S98" s="38"/>
      <c r="AG98" s="38"/>
      <c r="AH98" s="38"/>
      <c r="AI98" s="38"/>
      <c r="AJ98" s="38"/>
      <c r="AK98" s="38"/>
      <c r="AL98" s="38"/>
      <c r="AM98" s="38"/>
      <c r="AN98" s="38"/>
      <c r="AO98" s="38"/>
      <c r="AP98" s="38"/>
      <c r="AQ98" s="38"/>
      <c r="AR98" s="38"/>
      <c r="AS98" s="38"/>
      <c r="AT98" s="38"/>
    </row>
    <row r="99">
      <c r="A99" s="87"/>
      <c r="B99" s="87"/>
      <c r="C99" s="87"/>
      <c r="E99" s="266"/>
      <c r="F99" s="266"/>
      <c r="G99" s="306" t="s">
        <v>263</v>
      </c>
      <c r="H99" s="307"/>
      <c r="I99" s="308"/>
      <c r="J99" s="308"/>
      <c r="K99" s="308"/>
      <c r="L99" s="309"/>
      <c r="M99" s="309"/>
      <c r="N99" s="309"/>
      <c r="O99" s="308"/>
      <c r="P99" s="310"/>
      <c r="Q99" s="308"/>
      <c r="R99" s="38"/>
      <c r="S99" s="38"/>
      <c r="AG99" s="38"/>
      <c r="AH99" s="38"/>
      <c r="AI99" s="38"/>
      <c r="AJ99" s="38"/>
      <c r="AK99" s="38"/>
      <c r="AL99" s="38"/>
      <c r="AM99" s="38"/>
      <c r="AN99" s="38"/>
      <c r="AO99" s="38"/>
      <c r="AP99" s="38"/>
      <c r="AQ99" s="38"/>
      <c r="AR99" s="38"/>
      <c r="AS99" s="38"/>
      <c r="AT99" s="38"/>
    </row>
    <row r="100">
      <c r="A100" s="87"/>
      <c r="B100" s="87"/>
      <c r="C100" s="87"/>
      <c r="E100" s="266"/>
      <c r="F100" s="266"/>
      <c r="G100" s="311" t="s">
        <v>264</v>
      </c>
      <c r="H100" s="312">
        <f>SHARDING(K96)*SHARDING(L96)*SHARDING(M96)</f>
        <v>16</v>
      </c>
      <c r="I100" s="313"/>
      <c r="J100" s="313"/>
      <c r="K100" s="313"/>
      <c r="L100" s="314"/>
      <c r="M100" s="314"/>
      <c r="N100" s="314"/>
      <c r="O100" s="313"/>
      <c r="P100" s="315"/>
      <c r="Q100" s="313"/>
      <c r="R100" s="38"/>
      <c r="S100" s="38"/>
      <c r="AG100" s="38"/>
      <c r="AH100" s="38"/>
      <c r="AI100" s="38"/>
      <c r="AJ100" s="38"/>
      <c r="AK100" s="38"/>
      <c r="AL100" s="38"/>
      <c r="AM100" s="38"/>
      <c r="AN100" s="38"/>
      <c r="AO100" s="38"/>
      <c r="AP100" s="38"/>
      <c r="AQ100" s="38"/>
      <c r="AR100" s="38"/>
      <c r="AS100" s="38"/>
      <c r="AT100" s="38"/>
    </row>
    <row r="101">
      <c r="A101" s="87"/>
      <c r="B101" s="87"/>
      <c r="C101" s="87"/>
      <c r="E101" s="266"/>
      <c r="F101" s="266"/>
      <c r="G101" s="311" t="s">
        <v>265</v>
      </c>
      <c r="H101" s="316">
        <f>P97 * (H100-1)</f>
        <v>26.25</v>
      </c>
      <c r="I101" s="222"/>
      <c r="J101" s="317"/>
      <c r="K101" s="317"/>
      <c r="L101" s="318"/>
      <c r="M101" s="318"/>
      <c r="N101" s="318"/>
      <c r="O101" s="317"/>
      <c r="P101" s="319"/>
      <c r="Q101" s="317"/>
      <c r="R101" s="38"/>
      <c r="S101" s="38"/>
      <c r="AG101" s="38"/>
      <c r="AH101" s="38"/>
      <c r="AI101" s="38"/>
      <c r="AJ101" s="38"/>
      <c r="AK101" s="38"/>
      <c r="AL101" s="38"/>
      <c r="AM101" s="38"/>
      <c r="AN101" s="38"/>
      <c r="AO101" s="38"/>
      <c r="AP101" s="38"/>
      <c r="AQ101" s="38"/>
      <c r="AR101" s="38"/>
      <c r="AS101" s="38"/>
      <c r="AT101" s="38"/>
    </row>
    <row r="102">
      <c r="A102" s="87"/>
      <c r="B102" s="87"/>
      <c r="C102" s="87"/>
      <c r="E102" s="266"/>
      <c r="F102" s="266"/>
      <c r="G102" s="320" t="s">
        <v>266</v>
      </c>
      <c r="H102" s="321">
        <f>H101*H100</f>
        <v>420</v>
      </c>
      <c r="I102" s="313"/>
      <c r="J102" s="305"/>
      <c r="K102" s="305"/>
      <c r="L102" s="314"/>
      <c r="M102" s="314"/>
      <c r="N102" s="314"/>
      <c r="O102" s="313"/>
      <c r="P102" s="315"/>
      <c r="Q102" s="313"/>
      <c r="R102" s="38"/>
      <c r="S102" s="38"/>
      <c r="AG102" s="38"/>
      <c r="AH102" s="38"/>
      <c r="AI102" s="38"/>
      <c r="AJ102" s="38"/>
      <c r="AK102" s="38"/>
      <c r="AL102" s="38"/>
      <c r="AM102" s="38"/>
      <c r="AN102" s="38"/>
      <c r="AO102" s="38"/>
      <c r="AP102" s="38"/>
      <c r="AQ102" s="38"/>
      <c r="AR102" s="38"/>
      <c r="AS102" s="38"/>
      <c r="AT102" s="38"/>
    </row>
    <row r="103">
      <c r="A103" s="87"/>
      <c r="B103" s="87"/>
      <c r="C103" s="87"/>
      <c r="E103" s="266"/>
      <c r="F103" s="266"/>
      <c r="G103" s="322" t="s">
        <v>267</v>
      </c>
      <c r="H103" s="323" t="str">
        <f>IFS(H100=8,12,
H100=4,4,
H100=2,1,
H100=1,0,
TRUE,NA())</f>
        <v>#N/A</v>
      </c>
      <c r="I103" s="317"/>
      <c r="J103" s="317"/>
      <c r="K103" s="317"/>
      <c r="L103" s="318"/>
      <c r="M103" s="318"/>
      <c r="N103" s="318"/>
      <c r="O103" s="317"/>
      <c r="P103" s="319"/>
      <c r="Q103" s="317"/>
      <c r="R103" s="38"/>
      <c r="S103" s="38"/>
      <c r="AG103" s="38"/>
      <c r="AH103" s="38"/>
      <c r="AI103" s="38"/>
      <c r="AJ103" s="38"/>
      <c r="AK103" s="38"/>
      <c r="AL103" s="38"/>
      <c r="AM103" s="38"/>
      <c r="AN103" s="38"/>
      <c r="AO103" s="38"/>
      <c r="AP103" s="38"/>
      <c r="AQ103" s="38"/>
      <c r="AR103" s="38"/>
      <c r="AS103" s="38"/>
      <c r="AT103" s="38"/>
    </row>
    <row r="104">
      <c r="A104" s="87"/>
      <c r="B104" s="87"/>
      <c r="C104" s="87"/>
      <c r="E104" s="266"/>
      <c r="F104" s="266"/>
      <c r="G104" s="198" t="s">
        <v>268</v>
      </c>
      <c r="H104" s="324">
        <v>1.0</v>
      </c>
      <c r="I104" s="325"/>
      <c r="J104" s="325"/>
      <c r="K104" s="325"/>
      <c r="L104" s="326"/>
      <c r="M104" s="326"/>
      <c r="N104" s="326"/>
      <c r="O104" s="325"/>
      <c r="P104" s="327"/>
      <c r="Q104" s="325"/>
      <c r="R104" s="38"/>
      <c r="S104" s="38"/>
      <c r="AG104" s="38"/>
      <c r="AH104" s="38"/>
      <c r="AI104" s="38"/>
      <c r="AJ104" s="38"/>
      <c r="AK104" s="38"/>
      <c r="AL104" s="38"/>
      <c r="AM104" s="38"/>
      <c r="AN104" s="38"/>
      <c r="AO104" s="38"/>
      <c r="AP104" s="38"/>
      <c r="AQ104" s="38"/>
      <c r="AR104" s="38"/>
      <c r="AS104" s="38"/>
      <c r="AT104" s="38"/>
    </row>
    <row r="105">
      <c r="A105" s="87"/>
      <c r="B105" s="87"/>
      <c r="C105" s="87"/>
      <c r="E105" s="266"/>
      <c r="F105" s="266"/>
      <c r="G105" s="328" t="s">
        <v>269</v>
      </c>
      <c r="H105" s="329" t="str">
        <f>ALL_GATHER_CHIP2CHIP_TIME_MS2(H102 * H104, H103)</f>
        <v>#N/A</v>
      </c>
      <c r="I105" s="330"/>
      <c r="J105" s="330"/>
      <c r="K105" s="330"/>
      <c r="L105" s="331"/>
      <c r="M105" s="331"/>
      <c r="N105" s="331"/>
      <c r="O105" s="330"/>
      <c r="P105" s="332"/>
      <c r="Q105" s="330"/>
      <c r="R105" s="38"/>
      <c r="S105" s="38"/>
      <c r="AG105" s="38"/>
      <c r="AH105" s="38"/>
      <c r="AI105" s="38"/>
      <c r="AJ105" s="38"/>
      <c r="AK105" s="38"/>
      <c r="AL105" s="38"/>
      <c r="AM105" s="38"/>
      <c r="AN105" s="38"/>
      <c r="AO105" s="38"/>
      <c r="AP105" s="38"/>
      <c r="AQ105" s="38"/>
      <c r="AR105" s="38"/>
      <c r="AS105" s="38"/>
      <c r="AT105" s="38"/>
    </row>
    <row r="106">
      <c r="A106" s="87"/>
      <c r="B106" s="87"/>
      <c r="C106" s="87"/>
      <c r="E106" s="266"/>
      <c r="F106" s="266"/>
      <c r="G106" s="320"/>
      <c r="H106" s="333"/>
      <c r="I106" s="325"/>
      <c r="J106" s="325"/>
      <c r="K106" s="325"/>
      <c r="L106" s="326"/>
      <c r="M106" s="326"/>
      <c r="N106" s="326"/>
      <c r="O106" s="325"/>
      <c r="P106" s="327"/>
      <c r="Q106" s="325"/>
      <c r="R106" s="38"/>
      <c r="S106" s="38"/>
      <c r="AG106" s="38"/>
      <c r="AH106" s="38"/>
      <c r="AI106" s="38"/>
      <c r="AJ106" s="38"/>
      <c r="AK106" s="38"/>
      <c r="AL106" s="38"/>
      <c r="AM106" s="38"/>
      <c r="AN106" s="38"/>
      <c r="AO106" s="38"/>
      <c r="AP106" s="38"/>
      <c r="AQ106" s="38"/>
      <c r="AR106" s="38"/>
      <c r="AS106" s="38"/>
      <c r="AT106" s="38"/>
    </row>
    <row r="107">
      <c r="A107" s="87"/>
      <c r="B107" s="87"/>
      <c r="C107" s="87"/>
      <c r="E107" s="266"/>
      <c r="F107" s="266"/>
      <c r="G107" s="937" t="s">
        <v>270</v>
      </c>
      <c r="H107" s="938"/>
      <c r="I107" s="939"/>
      <c r="J107" s="939"/>
      <c r="K107" s="939"/>
      <c r="L107" s="940"/>
      <c r="M107" s="940"/>
      <c r="N107" s="940"/>
      <c r="O107" s="939"/>
      <c r="P107" s="941"/>
      <c r="Q107" s="939"/>
      <c r="R107" s="38"/>
      <c r="S107" s="38"/>
      <c r="AG107" s="38"/>
      <c r="AH107" s="38"/>
      <c r="AI107" s="38"/>
      <c r="AJ107" s="38"/>
      <c r="AK107" s="38"/>
      <c r="AL107" s="38"/>
      <c r="AM107" s="38"/>
      <c r="AN107" s="38"/>
      <c r="AO107" s="38"/>
      <c r="AP107" s="38"/>
      <c r="AQ107" s="38"/>
      <c r="AR107" s="38"/>
      <c r="AS107" s="38"/>
      <c r="AT107" s="38"/>
    </row>
    <row r="108">
      <c r="A108" s="87"/>
      <c r="B108" s="87"/>
      <c r="C108" s="87"/>
      <c r="E108" s="266"/>
      <c r="F108" s="266"/>
      <c r="G108" s="942" t="s">
        <v>271</v>
      </c>
      <c r="H108" s="943" t="s">
        <v>264</v>
      </c>
      <c r="I108" s="944"/>
      <c r="J108" s="945">
        <f>SHARDING(K96)*SHARDING(L96)*SHARDING(M96)/HW_SPEC("# of TensorCore per Chip")</f>
        <v>8</v>
      </c>
      <c r="K108" s="946"/>
      <c r="L108" s="947"/>
      <c r="M108" s="947"/>
      <c r="N108" s="947"/>
      <c r="O108" s="946"/>
      <c r="P108" s="948"/>
      <c r="Q108" s="946"/>
      <c r="R108" s="38"/>
      <c r="S108" s="38"/>
      <c r="AG108" s="38"/>
      <c r="AH108" s="38"/>
      <c r="AI108" s="38"/>
      <c r="AJ108" s="38"/>
      <c r="AK108" s="38"/>
      <c r="AL108" s="38"/>
      <c r="AM108" s="38"/>
      <c r="AN108" s="38"/>
      <c r="AO108" s="38"/>
      <c r="AP108" s="38"/>
      <c r="AQ108" s="38"/>
      <c r="AR108" s="38"/>
      <c r="AS108" s="38"/>
      <c r="AT108" s="38"/>
    </row>
    <row r="109">
      <c r="A109" s="87"/>
      <c r="B109" s="87"/>
      <c r="C109" s="87"/>
      <c r="E109" s="266"/>
      <c r="F109" s="266"/>
      <c r="G109" s="266"/>
      <c r="H109" s="943" t="s">
        <v>265</v>
      </c>
      <c r="I109" s="944"/>
      <c r="J109" s="949">
        <f>P97 * HW_SPEC("# of TensorCore per Chip") * (J108-1)</f>
        <v>24.5</v>
      </c>
      <c r="K109" s="946"/>
      <c r="L109" s="947"/>
      <c r="M109" s="947"/>
      <c r="N109" s="947"/>
      <c r="O109" s="946"/>
      <c r="P109" s="948"/>
      <c r="Q109" s="946"/>
      <c r="R109" s="38"/>
      <c r="S109" s="38"/>
      <c r="AG109" s="38"/>
      <c r="AH109" s="38"/>
      <c r="AI109" s="38"/>
      <c r="AJ109" s="38"/>
      <c r="AK109" s="38"/>
      <c r="AL109" s="38"/>
      <c r="AM109" s="38"/>
      <c r="AN109" s="38"/>
      <c r="AO109" s="38"/>
      <c r="AP109" s="38"/>
      <c r="AQ109" s="38"/>
      <c r="AR109" s="38"/>
      <c r="AS109" s="38"/>
      <c r="AT109" s="38"/>
    </row>
    <row r="110">
      <c r="A110" s="87"/>
      <c r="B110" s="87"/>
      <c r="C110" s="87"/>
      <c r="E110" s="266"/>
      <c r="F110" s="266"/>
      <c r="G110" s="266"/>
      <c r="H110" s="950" t="s">
        <v>266</v>
      </c>
      <c r="I110" s="944"/>
      <c r="J110" s="949">
        <f>J109*J108</f>
        <v>196</v>
      </c>
      <c r="K110" s="946"/>
      <c r="L110" s="947"/>
      <c r="M110" s="947"/>
      <c r="N110" s="947"/>
      <c r="O110" s="946"/>
      <c r="P110" s="948"/>
      <c r="Q110" s="946"/>
      <c r="R110" s="38"/>
      <c r="S110" s="38"/>
      <c r="AG110" s="38"/>
      <c r="AH110" s="38"/>
      <c r="AI110" s="38"/>
      <c r="AJ110" s="38"/>
      <c r="AK110" s="38"/>
      <c r="AL110" s="38"/>
      <c r="AM110" s="38"/>
      <c r="AN110" s="38"/>
      <c r="AO110" s="38"/>
      <c r="AP110" s="38"/>
      <c r="AQ110" s="38"/>
      <c r="AR110" s="38"/>
      <c r="AS110" s="38"/>
      <c r="AT110" s="38"/>
    </row>
    <row r="111">
      <c r="A111" s="87"/>
      <c r="B111" s="87"/>
      <c r="C111" s="87"/>
      <c r="E111" s="266"/>
      <c r="F111" s="266"/>
      <c r="G111" s="266"/>
      <c r="H111" s="950" t="s">
        <v>267</v>
      </c>
      <c r="I111" s="944"/>
      <c r="J111" s="951">
        <f>IFS(J108=8,12,
J108=4,4,
J108=2,1,
J108=1,0,
TRUE,NA())</f>
        <v>12</v>
      </c>
      <c r="K111" s="946"/>
      <c r="L111" s="947"/>
      <c r="M111" s="947"/>
      <c r="N111" s="947"/>
      <c r="O111" s="946"/>
      <c r="P111" s="948"/>
      <c r="Q111" s="946"/>
      <c r="R111" s="38"/>
      <c r="S111" s="38"/>
      <c r="AG111" s="38"/>
      <c r="AH111" s="38"/>
      <c r="AI111" s="38"/>
      <c r="AJ111" s="38"/>
      <c r="AK111" s="38"/>
      <c r="AL111" s="38"/>
      <c r="AM111" s="38"/>
      <c r="AN111" s="38"/>
      <c r="AO111" s="38"/>
      <c r="AP111" s="38"/>
      <c r="AQ111" s="38"/>
      <c r="AR111" s="38"/>
      <c r="AS111" s="38"/>
      <c r="AT111" s="38"/>
    </row>
    <row r="112">
      <c r="A112" s="87"/>
      <c r="B112" s="87"/>
      <c r="C112" s="87"/>
      <c r="E112" s="266"/>
      <c r="F112" s="266"/>
      <c r="G112" s="266"/>
      <c r="H112" s="952" t="s">
        <v>268</v>
      </c>
      <c r="I112" s="944"/>
      <c r="J112" s="953">
        <v>2.0</v>
      </c>
      <c r="K112" s="946"/>
      <c r="L112" s="947"/>
      <c r="M112" s="947"/>
      <c r="N112" s="947"/>
      <c r="O112" s="946"/>
      <c r="P112" s="948"/>
      <c r="Q112" s="946"/>
      <c r="R112" s="38"/>
      <c r="S112" s="38"/>
      <c r="AG112" s="38"/>
      <c r="AH112" s="38"/>
      <c r="AI112" s="38"/>
      <c r="AJ112" s="38"/>
      <c r="AK112" s="38"/>
      <c r="AL112" s="38"/>
      <c r="AM112" s="38"/>
      <c r="AN112" s="38"/>
      <c r="AO112" s="38"/>
      <c r="AP112" s="38"/>
      <c r="AQ112" s="38"/>
      <c r="AR112" s="38"/>
      <c r="AS112" s="38"/>
      <c r="AT112" s="38"/>
    </row>
    <row r="113">
      <c r="A113" s="87"/>
      <c r="B113" s="87"/>
      <c r="C113" s="87"/>
      <c r="E113" s="266"/>
      <c r="F113" s="266"/>
      <c r="G113" s="277"/>
      <c r="H113" s="943" t="s">
        <v>269</v>
      </c>
      <c r="I113" s="944"/>
      <c r="J113" s="938">
        <f>ALL_GATHER_CHIP2CHIP_TIME_MS2(J110 * J112, J111)</f>
        <v>0.1993815104</v>
      </c>
      <c r="K113" s="946"/>
      <c r="L113" s="947"/>
      <c r="M113" s="947"/>
      <c r="N113" s="947"/>
      <c r="O113" s="946"/>
      <c r="P113" s="948"/>
      <c r="Q113" s="946"/>
      <c r="R113" s="38"/>
      <c r="S113" s="38"/>
      <c r="AG113" s="38"/>
      <c r="AH113" s="38"/>
      <c r="AI113" s="38"/>
      <c r="AJ113" s="38"/>
      <c r="AK113" s="38"/>
      <c r="AL113" s="38"/>
      <c r="AM113" s="38"/>
      <c r="AN113" s="38"/>
      <c r="AO113" s="38"/>
      <c r="AP113" s="38"/>
      <c r="AQ113" s="38"/>
      <c r="AR113" s="38"/>
      <c r="AS113" s="38"/>
      <c r="AT113" s="38"/>
    </row>
    <row r="114">
      <c r="A114" s="87"/>
      <c r="B114" s="87"/>
      <c r="C114" s="87"/>
      <c r="E114" s="266"/>
      <c r="F114" s="266"/>
      <c r="G114" s="942" t="s">
        <v>272</v>
      </c>
      <c r="H114" s="950" t="s">
        <v>264</v>
      </c>
      <c r="I114" s="939"/>
      <c r="J114" s="954">
        <f>HW_SPEC("# of TensorCore per Chip")</f>
        <v>2</v>
      </c>
      <c r="K114" s="946"/>
      <c r="L114" s="947"/>
      <c r="M114" s="947"/>
      <c r="N114" s="947"/>
      <c r="O114" s="946"/>
      <c r="P114" s="948"/>
      <c r="Q114" s="946"/>
      <c r="R114" s="38"/>
      <c r="S114" s="38"/>
      <c r="AG114" s="38"/>
      <c r="AH114" s="38"/>
      <c r="AI114" s="38"/>
      <c r="AJ114" s="38"/>
      <c r="AK114" s="38"/>
      <c r="AL114" s="38"/>
      <c r="AM114" s="38"/>
      <c r="AN114" s="38"/>
      <c r="AO114" s="38"/>
      <c r="AP114" s="38"/>
      <c r="AQ114" s="38"/>
      <c r="AR114" s="38"/>
      <c r="AS114" s="38"/>
      <c r="AT114" s="38"/>
    </row>
    <row r="115">
      <c r="A115" s="87"/>
      <c r="B115" s="87"/>
      <c r="C115" s="87"/>
      <c r="E115" s="266"/>
      <c r="F115" s="266"/>
      <c r="G115" s="266"/>
      <c r="H115" s="950" t="s">
        <v>265</v>
      </c>
      <c r="I115" s="939"/>
      <c r="J115" s="949">
        <f>P81 / J114 * (J114-1)</f>
        <v>0.875</v>
      </c>
      <c r="K115" s="946"/>
      <c r="L115" s="947"/>
      <c r="M115" s="947"/>
      <c r="N115" s="947"/>
      <c r="O115" s="946"/>
      <c r="P115" s="948"/>
      <c r="Q115" s="946"/>
      <c r="R115" s="38"/>
      <c r="S115" s="38"/>
      <c r="AG115" s="38"/>
      <c r="AH115" s="38"/>
      <c r="AI115" s="38"/>
      <c r="AJ115" s="38"/>
      <c r="AK115" s="38"/>
      <c r="AL115" s="38"/>
      <c r="AM115" s="38"/>
      <c r="AN115" s="38"/>
      <c r="AO115" s="38"/>
      <c r="AP115" s="38"/>
      <c r="AQ115" s="38"/>
      <c r="AR115" s="38"/>
      <c r="AS115" s="38"/>
      <c r="AT115" s="38"/>
    </row>
    <row r="116">
      <c r="A116" s="87"/>
      <c r="B116" s="87"/>
      <c r="C116" s="87"/>
      <c r="E116" s="266"/>
      <c r="F116" s="266"/>
      <c r="G116" s="266"/>
      <c r="H116" s="950" t="s">
        <v>266</v>
      </c>
      <c r="I116" s="939"/>
      <c r="J116" s="949">
        <f>J115*J114</f>
        <v>1.75</v>
      </c>
      <c r="K116" s="946"/>
      <c r="L116" s="947"/>
      <c r="M116" s="947"/>
      <c r="N116" s="947"/>
      <c r="O116" s="946"/>
      <c r="P116" s="948"/>
      <c r="Q116" s="946"/>
      <c r="R116" s="346"/>
      <c r="S116" s="346"/>
      <c r="AG116" s="38"/>
      <c r="AH116" s="38"/>
      <c r="AI116" s="38"/>
      <c r="AJ116" s="38"/>
      <c r="AK116" s="38"/>
      <c r="AL116" s="38"/>
      <c r="AM116" s="38"/>
      <c r="AN116" s="38"/>
      <c r="AO116" s="38"/>
      <c r="AP116" s="38"/>
      <c r="AQ116" s="38"/>
      <c r="AR116" s="38"/>
      <c r="AS116" s="38"/>
      <c r="AT116" s="38"/>
    </row>
    <row r="117">
      <c r="A117" s="87"/>
      <c r="B117" s="87"/>
      <c r="C117" s="87"/>
      <c r="E117" s="266"/>
      <c r="F117" s="266"/>
      <c r="G117" s="266"/>
      <c r="H117" s="950" t="s">
        <v>269</v>
      </c>
      <c r="I117" s="939"/>
      <c r="J117" s="955">
        <f>ALL_GATHER_CORE2CORE_TIME_MS(J116)</f>
        <v>0.001424153646</v>
      </c>
      <c r="K117" s="946"/>
      <c r="L117" s="947"/>
      <c r="M117" s="947"/>
      <c r="N117" s="947"/>
      <c r="O117" s="946"/>
      <c r="P117" s="948"/>
      <c r="Q117" s="946"/>
      <c r="R117" s="346"/>
      <c r="S117" s="346"/>
      <c r="AG117" s="38"/>
      <c r="AH117" s="38"/>
      <c r="AI117" s="38"/>
      <c r="AJ117" s="38"/>
      <c r="AK117" s="38"/>
      <c r="AL117" s="38"/>
      <c r="AM117" s="38"/>
      <c r="AN117" s="38"/>
      <c r="AO117" s="38"/>
      <c r="AP117" s="38"/>
      <c r="AQ117" s="38"/>
      <c r="AR117" s="38"/>
      <c r="AS117" s="38"/>
      <c r="AT117" s="38"/>
    </row>
    <row r="118">
      <c r="A118" s="87"/>
      <c r="B118" s="87"/>
      <c r="C118" s="87"/>
      <c r="E118" s="266"/>
      <c r="F118" s="266"/>
      <c r="G118" s="277"/>
      <c r="H118" s="950" t="s">
        <v>273</v>
      </c>
      <c r="I118" s="944"/>
      <c r="J118" s="955">
        <f>J117/J108</f>
        <v>0.0001780192057</v>
      </c>
      <c r="K118" s="946"/>
      <c r="L118" s="947"/>
      <c r="M118" s="947"/>
      <c r="N118" s="947"/>
      <c r="O118" s="946"/>
      <c r="P118" s="948"/>
      <c r="Q118" s="946"/>
      <c r="R118" s="346"/>
      <c r="S118" s="346"/>
      <c r="AG118" s="38"/>
      <c r="AH118" s="38"/>
      <c r="AI118" s="38"/>
      <c r="AJ118" s="38"/>
      <c r="AK118" s="38"/>
      <c r="AL118" s="38"/>
      <c r="AM118" s="38"/>
      <c r="AN118" s="38"/>
      <c r="AO118" s="38"/>
      <c r="AP118" s="38"/>
      <c r="AQ118" s="38"/>
      <c r="AR118" s="38"/>
      <c r="AS118" s="38"/>
      <c r="AT118" s="38"/>
    </row>
    <row r="119">
      <c r="A119" s="87"/>
      <c r="B119" s="87"/>
      <c r="C119" s="87"/>
      <c r="E119" s="266"/>
      <c r="F119" s="266"/>
      <c r="G119" s="956" t="s">
        <v>274</v>
      </c>
      <c r="H119" s="957">
        <f>J113+J118</f>
        <v>0.1995595296</v>
      </c>
      <c r="I119" s="944"/>
      <c r="J119" s="938"/>
      <c r="K119" s="946"/>
      <c r="L119" s="947"/>
      <c r="M119" s="947"/>
      <c r="N119" s="947"/>
      <c r="O119" s="946"/>
      <c r="P119" s="948"/>
      <c r="Q119" s="946"/>
      <c r="R119" s="346"/>
      <c r="S119" s="346"/>
      <c r="AG119" s="38"/>
      <c r="AH119" s="38"/>
      <c r="AI119" s="38"/>
      <c r="AJ119" s="38"/>
      <c r="AK119" s="38"/>
      <c r="AL119" s="38"/>
      <c r="AM119" s="38"/>
      <c r="AN119" s="38"/>
      <c r="AO119" s="38"/>
      <c r="AP119" s="38"/>
      <c r="AQ119" s="38"/>
      <c r="AR119" s="38"/>
      <c r="AS119" s="38"/>
      <c r="AT119" s="38"/>
    </row>
    <row r="120">
      <c r="A120" s="87"/>
      <c r="B120" s="87"/>
      <c r="C120" s="87"/>
      <c r="E120" s="266"/>
      <c r="F120" s="266"/>
      <c r="G120" s="320"/>
      <c r="H120" s="348"/>
      <c r="I120" s="172"/>
      <c r="J120" s="343"/>
      <c r="K120" s="338"/>
      <c r="L120" s="339"/>
      <c r="M120" s="339"/>
      <c r="N120" s="339"/>
      <c r="O120" s="338"/>
      <c r="P120" s="340"/>
      <c r="Q120" s="338"/>
      <c r="R120" s="346"/>
      <c r="S120" s="346"/>
      <c r="AG120" s="38"/>
      <c r="AH120" s="38"/>
      <c r="AI120" s="38"/>
      <c r="AJ120" s="38"/>
      <c r="AK120" s="38"/>
      <c r="AL120" s="38"/>
      <c r="AM120" s="38"/>
      <c r="AN120" s="38"/>
      <c r="AO120" s="38"/>
      <c r="AP120" s="38"/>
      <c r="AQ120" s="38"/>
      <c r="AR120" s="38"/>
      <c r="AS120" s="38"/>
      <c r="AT120" s="38"/>
    </row>
    <row r="121">
      <c r="A121" s="87"/>
      <c r="B121" s="87"/>
      <c r="C121" s="87"/>
      <c r="E121" s="266"/>
      <c r="F121" s="266"/>
      <c r="G121" s="349" t="s">
        <v>275</v>
      </c>
      <c r="H121" s="350"/>
      <c r="I121" s="308"/>
      <c r="J121" s="351" t="s">
        <v>276</v>
      </c>
      <c r="K121" s="308"/>
      <c r="L121" s="309"/>
      <c r="M121" s="309"/>
      <c r="N121" s="309"/>
      <c r="O121" s="308"/>
      <c r="P121" s="310"/>
      <c r="Q121" s="308"/>
      <c r="R121" s="346"/>
      <c r="S121" s="346"/>
      <c r="AG121" s="38"/>
      <c r="AH121" s="38"/>
      <c r="AI121" s="38"/>
      <c r="AJ121" s="38"/>
      <c r="AK121" s="38"/>
      <c r="AL121" s="38"/>
      <c r="AM121" s="38"/>
      <c r="AN121" s="38"/>
      <c r="AO121" s="38"/>
      <c r="AP121" s="38"/>
      <c r="AQ121" s="38"/>
      <c r="AR121" s="38"/>
      <c r="AS121" s="38"/>
      <c r="AT121" s="38"/>
    </row>
    <row r="122">
      <c r="A122" s="87"/>
      <c r="B122" s="87"/>
      <c r="C122" s="87"/>
      <c r="E122" s="266"/>
      <c r="F122" s="266"/>
      <c r="G122" s="352" t="s">
        <v>277</v>
      </c>
      <c r="H122" s="353" t="s">
        <v>33</v>
      </c>
      <c r="I122" s="354"/>
      <c r="J122" s="355"/>
      <c r="K122" s="354"/>
      <c r="L122" s="356"/>
      <c r="M122" s="356"/>
      <c r="N122" s="356"/>
      <c r="O122" s="354"/>
      <c r="P122" s="357"/>
      <c r="Q122" s="354"/>
      <c r="R122" s="346"/>
      <c r="S122" s="346"/>
      <c r="AG122" s="38"/>
      <c r="AH122" s="38"/>
      <c r="AI122" s="38"/>
      <c r="AJ122" s="38"/>
      <c r="AK122" s="38"/>
      <c r="AL122" s="38"/>
      <c r="AM122" s="38"/>
      <c r="AN122" s="38"/>
      <c r="AO122" s="38"/>
      <c r="AP122" s="38"/>
      <c r="AQ122" s="38"/>
      <c r="AR122" s="38"/>
      <c r="AS122" s="38"/>
      <c r="AT122" s="38"/>
    </row>
    <row r="123">
      <c r="A123" s="87"/>
      <c r="B123" s="87"/>
      <c r="C123" s="87"/>
      <c r="E123" s="266"/>
      <c r="F123" s="266"/>
      <c r="G123" s="358" t="s">
        <v>278</v>
      </c>
      <c r="H123" s="359" t="s">
        <v>279</v>
      </c>
      <c r="I123" s="360"/>
      <c r="J123" s="361">
        <f>SHARDING(H122)</f>
        <v>2</v>
      </c>
      <c r="K123" s="360"/>
      <c r="L123" s="362"/>
      <c r="M123" s="362"/>
      <c r="N123" s="362"/>
      <c r="O123" s="360"/>
      <c r="P123" s="363"/>
      <c r="Q123" s="360"/>
      <c r="R123" s="346"/>
      <c r="S123" s="346"/>
      <c r="AG123" s="38"/>
      <c r="AH123" s="38"/>
      <c r="AI123" s="38"/>
      <c r="AJ123" s="38"/>
      <c r="AK123" s="38"/>
      <c r="AL123" s="38"/>
      <c r="AM123" s="38"/>
      <c r="AN123" s="38"/>
      <c r="AO123" s="38"/>
      <c r="AP123" s="38"/>
      <c r="AQ123" s="38"/>
      <c r="AR123" s="38"/>
      <c r="AS123" s="38"/>
      <c r="AT123" s="38"/>
    </row>
    <row r="124">
      <c r="A124" s="87"/>
      <c r="B124" s="87"/>
      <c r="C124" s="87"/>
      <c r="E124" s="266"/>
      <c r="F124" s="266"/>
      <c r="G124" s="266"/>
      <c r="H124" s="364" t="s">
        <v>265</v>
      </c>
      <c r="I124" s="354"/>
      <c r="J124" s="365">
        <f>P97 * (J123-1)</f>
        <v>1.75</v>
      </c>
      <c r="K124" s="354"/>
      <c r="L124" s="356"/>
      <c r="M124" s="356"/>
      <c r="N124" s="356"/>
      <c r="O124" s="354"/>
      <c r="P124" s="357"/>
      <c r="Q124" s="354"/>
      <c r="R124" s="346"/>
      <c r="S124" s="346"/>
      <c r="AG124" s="38"/>
      <c r="AH124" s="38"/>
      <c r="AI124" s="38"/>
      <c r="AJ124" s="38"/>
      <c r="AK124" s="38"/>
      <c r="AL124" s="38"/>
      <c r="AM124" s="38"/>
      <c r="AN124" s="38"/>
      <c r="AO124" s="38"/>
      <c r="AP124" s="38"/>
      <c r="AQ124" s="38"/>
      <c r="AR124" s="38"/>
      <c r="AS124" s="38"/>
      <c r="AT124" s="38"/>
    </row>
    <row r="125">
      <c r="A125" s="87"/>
      <c r="B125" s="87"/>
      <c r="C125" s="87"/>
      <c r="E125" s="266"/>
      <c r="F125" s="266"/>
      <c r="G125" s="266"/>
      <c r="H125" s="366" t="s">
        <v>266</v>
      </c>
      <c r="I125" s="360"/>
      <c r="J125" s="367">
        <f>J124*J123</f>
        <v>3.5</v>
      </c>
      <c r="K125" s="360"/>
      <c r="L125" s="362"/>
      <c r="M125" s="362"/>
      <c r="N125" s="362"/>
      <c r="O125" s="360"/>
      <c r="P125" s="363"/>
      <c r="Q125" s="360"/>
      <c r="R125" s="346"/>
      <c r="S125" s="346"/>
      <c r="AG125" s="38"/>
      <c r="AH125" s="38"/>
      <c r="AI125" s="38"/>
      <c r="AJ125" s="38"/>
      <c r="AK125" s="38"/>
      <c r="AL125" s="38"/>
      <c r="AM125" s="38"/>
      <c r="AN125" s="38"/>
      <c r="AO125" s="38"/>
      <c r="AP125" s="38"/>
      <c r="AQ125" s="38"/>
      <c r="AR125" s="38"/>
      <c r="AS125" s="38"/>
      <c r="AT125" s="38"/>
    </row>
    <row r="126">
      <c r="A126" s="87"/>
      <c r="B126" s="87"/>
      <c r="C126" s="87"/>
      <c r="E126" s="266"/>
      <c r="F126" s="266"/>
      <c r="G126" s="277"/>
      <c r="H126" s="364" t="s">
        <v>269</v>
      </c>
      <c r="I126" s="354"/>
      <c r="J126" s="368">
        <f>ALL_GATHER_CORE2CORE_TIME_MS(J125)</f>
        <v>0.002848307292</v>
      </c>
      <c r="K126" s="354"/>
      <c r="L126" s="356"/>
      <c r="M126" s="356"/>
      <c r="N126" s="356"/>
      <c r="O126" s="354"/>
      <c r="P126" s="357"/>
      <c r="Q126" s="354"/>
      <c r="R126" s="346"/>
      <c r="S126" s="346"/>
      <c r="AG126" s="38"/>
      <c r="AH126" s="38"/>
      <c r="AI126" s="38"/>
      <c r="AJ126" s="38"/>
      <c r="AK126" s="38"/>
      <c r="AL126" s="38"/>
      <c r="AM126" s="38"/>
      <c r="AN126" s="38"/>
      <c r="AO126" s="38"/>
      <c r="AP126" s="38"/>
      <c r="AQ126" s="38"/>
      <c r="AR126" s="38"/>
      <c r="AS126" s="38"/>
      <c r="AT126" s="38"/>
    </row>
    <row r="127">
      <c r="A127" s="87"/>
      <c r="B127" s="87"/>
      <c r="C127" s="87"/>
      <c r="E127" s="266"/>
      <c r="F127" s="266"/>
      <c r="G127" s="320"/>
      <c r="H127" s="348"/>
      <c r="I127" s="172"/>
      <c r="J127" s="343"/>
      <c r="K127" s="338"/>
      <c r="L127" s="339"/>
      <c r="M127" s="339"/>
      <c r="N127" s="339"/>
      <c r="O127" s="338"/>
      <c r="P127" s="340"/>
      <c r="Q127" s="338"/>
      <c r="R127" s="346"/>
      <c r="S127" s="346"/>
      <c r="AG127" s="38"/>
      <c r="AH127" s="38"/>
      <c r="AI127" s="38"/>
      <c r="AJ127" s="38"/>
      <c r="AK127" s="38"/>
      <c r="AL127" s="38"/>
      <c r="AM127" s="38"/>
      <c r="AN127" s="38"/>
      <c r="AO127" s="38"/>
      <c r="AP127" s="38"/>
      <c r="AQ127" s="38"/>
      <c r="AR127" s="38"/>
      <c r="AS127" s="38"/>
      <c r="AT127" s="38"/>
    </row>
    <row r="128">
      <c r="A128" s="87"/>
      <c r="B128" s="87"/>
      <c r="C128" s="87"/>
      <c r="E128" s="266"/>
      <c r="F128" s="266"/>
      <c r="G128" s="320"/>
      <c r="H128" s="348"/>
      <c r="I128" s="172"/>
      <c r="J128" s="343"/>
      <c r="K128" s="338"/>
      <c r="L128" s="339"/>
      <c r="M128" s="339"/>
      <c r="N128" s="339"/>
      <c r="O128" s="338"/>
      <c r="P128" s="340"/>
      <c r="Q128" s="338"/>
      <c r="R128" s="346"/>
      <c r="S128" s="346"/>
      <c r="AG128" s="38"/>
      <c r="AH128" s="38"/>
      <c r="AI128" s="38"/>
      <c r="AJ128" s="38"/>
      <c r="AK128" s="38"/>
      <c r="AL128" s="38"/>
      <c r="AM128" s="38"/>
      <c r="AN128" s="38"/>
      <c r="AO128" s="38"/>
      <c r="AP128" s="38"/>
      <c r="AQ128" s="38"/>
      <c r="AR128" s="38"/>
      <c r="AS128" s="38"/>
      <c r="AT128" s="38"/>
    </row>
    <row r="129">
      <c r="A129" s="87"/>
      <c r="B129" s="87"/>
      <c r="C129" s="87"/>
      <c r="E129" s="266"/>
      <c r="F129" s="266"/>
      <c r="G129" s="349" t="s">
        <v>886</v>
      </c>
      <c r="H129" s="350"/>
      <c r="I129" s="308"/>
      <c r="J129" s="506" t="s">
        <v>887</v>
      </c>
      <c r="K129" s="308"/>
      <c r="L129" s="309"/>
      <c r="M129" s="309"/>
      <c r="N129" s="309"/>
      <c r="O129" s="308"/>
      <c r="P129" s="310"/>
      <c r="Q129" s="308"/>
      <c r="R129" s="346"/>
      <c r="S129" s="346"/>
      <c r="AG129" s="38"/>
      <c r="AH129" s="38"/>
      <c r="AI129" s="38"/>
      <c r="AJ129" s="38"/>
      <c r="AK129" s="38"/>
      <c r="AL129" s="38"/>
      <c r="AM129" s="38"/>
      <c r="AN129" s="38"/>
      <c r="AO129" s="38"/>
      <c r="AP129" s="38"/>
      <c r="AQ129" s="38"/>
      <c r="AR129" s="38"/>
      <c r="AS129" s="38"/>
      <c r="AT129" s="38"/>
    </row>
    <row r="130">
      <c r="A130" s="87"/>
      <c r="B130" s="87"/>
      <c r="C130" s="87"/>
      <c r="E130" s="266"/>
      <c r="F130" s="266"/>
      <c r="G130" s="352" t="s">
        <v>277</v>
      </c>
      <c r="H130" s="353" t="s">
        <v>33</v>
      </c>
      <c r="I130" s="354"/>
      <c r="J130" s="355"/>
      <c r="K130" s="354"/>
      <c r="L130" s="356"/>
      <c r="M130" s="356"/>
      <c r="N130" s="356"/>
      <c r="O130" s="354"/>
      <c r="P130" s="357"/>
      <c r="Q130" s="354"/>
      <c r="R130" s="346"/>
      <c r="S130" s="346"/>
      <c r="AG130" s="38"/>
      <c r="AH130" s="38"/>
      <c r="AI130" s="38"/>
      <c r="AJ130" s="38"/>
      <c r="AK130" s="38"/>
      <c r="AL130" s="38"/>
      <c r="AM130" s="38"/>
      <c r="AN130" s="38"/>
      <c r="AO130" s="38"/>
      <c r="AP130" s="38"/>
      <c r="AQ130" s="38"/>
      <c r="AR130" s="38"/>
      <c r="AS130" s="38"/>
      <c r="AT130" s="38"/>
    </row>
    <row r="131">
      <c r="A131" s="87"/>
      <c r="B131" s="87"/>
      <c r="C131" s="87"/>
      <c r="E131" s="266"/>
      <c r="F131" s="266"/>
      <c r="G131" s="358" t="s">
        <v>278</v>
      </c>
      <c r="H131" s="359" t="s">
        <v>279</v>
      </c>
      <c r="I131" s="360"/>
      <c r="J131" s="361">
        <f>SHARDING(H130)</f>
        <v>2</v>
      </c>
      <c r="K131" s="360"/>
      <c r="L131" s="362"/>
      <c r="M131" s="362"/>
      <c r="N131" s="362"/>
      <c r="O131" s="360"/>
      <c r="P131" s="363"/>
      <c r="Q131" s="360"/>
      <c r="R131" s="346"/>
      <c r="S131" s="346"/>
      <c r="AG131" s="38"/>
      <c r="AH131" s="38"/>
      <c r="AI131" s="38"/>
      <c r="AJ131" s="38"/>
      <c r="AK131" s="38"/>
      <c r="AL131" s="38"/>
      <c r="AM131" s="38"/>
      <c r="AN131" s="38"/>
      <c r="AO131" s="38"/>
      <c r="AP131" s="38"/>
      <c r="AQ131" s="38"/>
      <c r="AR131" s="38"/>
      <c r="AS131" s="38"/>
      <c r="AT131" s="38"/>
    </row>
    <row r="132">
      <c r="A132" s="87"/>
      <c r="B132" s="87"/>
      <c r="C132" s="87"/>
      <c r="E132" s="266"/>
      <c r="F132" s="266"/>
      <c r="G132" s="266"/>
      <c r="H132" s="364" t="s">
        <v>265</v>
      </c>
      <c r="I132" s="354"/>
      <c r="J132" s="365">
        <f>P93 * (J131-1)</f>
        <v>0.75</v>
      </c>
      <c r="K132" s="354"/>
      <c r="L132" s="356"/>
      <c r="M132" s="356"/>
      <c r="N132" s="356"/>
      <c r="O132" s="354"/>
      <c r="P132" s="357"/>
      <c r="Q132" s="354"/>
      <c r="R132" s="346"/>
      <c r="S132" s="346"/>
      <c r="AG132" s="38"/>
      <c r="AH132" s="38"/>
      <c r="AI132" s="38"/>
      <c r="AJ132" s="38"/>
      <c r="AK132" s="38"/>
      <c r="AL132" s="38"/>
      <c r="AM132" s="38"/>
      <c r="AN132" s="38"/>
      <c r="AO132" s="38"/>
      <c r="AP132" s="38"/>
      <c r="AQ132" s="38"/>
      <c r="AR132" s="38"/>
      <c r="AS132" s="38"/>
      <c r="AT132" s="38"/>
    </row>
    <row r="133">
      <c r="A133" s="87"/>
      <c r="B133" s="87"/>
      <c r="C133" s="87"/>
      <c r="E133" s="266"/>
      <c r="F133" s="266"/>
      <c r="G133" s="266"/>
      <c r="H133" s="366" t="s">
        <v>266</v>
      </c>
      <c r="I133" s="360"/>
      <c r="J133" s="367">
        <f>J132*J131</f>
        <v>1.5</v>
      </c>
      <c r="K133" s="360"/>
      <c r="L133" s="362"/>
      <c r="M133" s="362"/>
      <c r="N133" s="362"/>
      <c r="O133" s="360"/>
      <c r="P133" s="363"/>
      <c r="Q133" s="360"/>
      <c r="R133" s="346"/>
      <c r="S133" s="346"/>
      <c r="AG133" s="38"/>
      <c r="AH133" s="38"/>
      <c r="AI133" s="38"/>
      <c r="AJ133" s="38"/>
      <c r="AK133" s="38"/>
      <c r="AL133" s="38"/>
      <c r="AM133" s="38"/>
      <c r="AN133" s="38"/>
      <c r="AO133" s="38"/>
      <c r="AP133" s="38"/>
      <c r="AQ133" s="38"/>
      <c r="AR133" s="38"/>
      <c r="AS133" s="38"/>
      <c r="AT133" s="38"/>
    </row>
    <row r="134">
      <c r="A134" s="87"/>
      <c r="B134" s="87"/>
      <c r="C134" s="87"/>
      <c r="E134" s="266"/>
      <c r="F134" s="266"/>
      <c r="G134" s="277"/>
      <c r="H134" s="364" t="s">
        <v>269</v>
      </c>
      <c r="I134" s="354"/>
      <c r="J134" s="368">
        <f>ALL_GATHER_CORE2CORE_TIME_MS(J133)</f>
        <v>0.001220703125</v>
      </c>
      <c r="K134" s="354"/>
      <c r="L134" s="356"/>
      <c r="M134" s="356"/>
      <c r="N134" s="356"/>
      <c r="O134" s="354"/>
      <c r="P134" s="357"/>
      <c r="Q134" s="354"/>
      <c r="R134" s="346"/>
      <c r="S134" s="346"/>
      <c r="AG134" s="38"/>
      <c r="AH134" s="38"/>
      <c r="AI134" s="38"/>
      <c r="AJ134" s="38"/>
      <c r="AK134" s="38"/>
      <c r="AL134" s="38"/>
      <c r="AM134" s="38"/>
      <c r="AN134" s="38"/>
      <c r="AO134" s="38"/>
      <c r="AP134" s="38"/>
      <c r="AQ134" s="38"/>
      <c r="AR134" s="38"/>
      <c r="AS134" s="38"/>
      <c r="AT134" s="38"/>
    </row>
    <row r="135">
      <c r="A135" s="87"/>
      <c r="B135" s="87"/>
      <c r="C135" s="87"/>
      <c r="E135" s="266"/>
      <c r="F135" s="266"/>
      <c r="G135" s="320"/>
      <c r="H135" s="348"/>
      <c r="I135" s="172"/>
      <c r="J135" s="343"/>
      <c r="K135" s="338"/>
      <c r="L135" s="339"/>
      <c r="M135" s="339"/>
      <c r="N135" s="339"/>
      <c r="O135" s="338"/>
      <c r="P135" s="340"/>
      <c r="Q135" s="338"/>
      <c r="R135" s="346"/>
      <c r="S135" s="346"/>
      <c r="AG135" s="38"/>
      <c r="AH135" s="38"/>
      <c r="AI135" s="38"/>
      <c r="AJ135" s="38"/>
      <c r="AK135" s="38"/>
      <c r="AL135" s="38"/>
      <c r="AM135" s="38"/>
      <c r="AN135" s="38"/>
      <c r="AO135" s="38"/>
      <c r="AP135" s="38"/>
      <c r="AQ135" s="38"/>
      <c r="AR135" s="38"/>
      <c r="AS135" s="38"/>
      <c r="AT135" s="38"/>
    </row>
    <row r="136">
      <c r="A136" s="87"/>
      <c r="B136" s="87"/>
      <c r="C136" s="87"/>
      <c r="E136" s="266"/>
      <c r="F136" s="266"/>
      <c r="G136" s="369" t="s">
        <v>280</v>
      </c>
      <c r="H136" s="349" t="s">
        <v>886</v>
      </c>
      <c r="I136" s="371"/>
      <c r="J136" s="371"/>
      <c r="K136" s="308"/>
      <c r="L136" s="309"/>
      <c r="M136" s="309"/>
      <c r="N136" s="309"/>
      <c r="O136" s="308"/>
      <c r="P136" s="310"/>
      <c r="Q136" s="308"/>
      <c r="R136" s="346"/>
      <c r="S136" s="346"/>
      <c r="AG136" s="38"/>
      <c r="AH136" s="38"/>
      <c r="AI136" s="38"/>
      <c r="AJ136" s="38"/>
      <c r="AK136" s="38"/>
      <c r="AL136" s="38"/>
      <c r="AM136" s="38"/>
      <c r="AN136" s="38"/>
      <c r="AO136" s="38"/>
      <c r="AP136" s="38"/>
      <c r="AQ136" s="38"/>
      <c r="AR136" s="38"/>
      <c r="AS136" s="38"/>
      <c r="AT136" s="38"/>
    </row>
    <row r="137">
      <c r="A137" s="87"/>
      <c r="B137" s="87"/>
      <c r="C137" s="87"/>
      <c r="E137" s="266"/>
      <c r="F137" s="266"/>
      <c r="G137" s="372" t="s">
        <v>282</v>
      </c>
      <c r="H137" s="373">
        <f>IFS(H136=G99,H105,
H136=G107,H119 ,
H136=G121,J126,
H136=G129,J134,
TRUE,0)</f>
        <v>0.001220703125</v>
      </c>
      <c r="I137" s="374"/>
      <c r="J137" s="374"/>
      <c r="K137" s="374"/>
      <c r="L137" s="375"/>
      <c r="M137" s="375"/>
      <c r="N137" s="375"/>
      <c r="O137" s="376"/>
      <c r="P137" s="377"/>
      <c r="Q137" s="376"/>
      <c r="AG137" s="38"/>
      <c r="AH137" s="38"/>
      <c r="AI137" s="38"/>
      <c r="AJ137" s="38"/>
      <c r="AK137" s="38"/>
      <c r="AL137" s="38"/>
      <c r="AM137" s="38"/>
      <c r="AN137" s="38"/>
      <c r="AO137" s="38"/>
      <c r="AP137" s="38"/>
      <c r="AQ137" s="38"/>
      <c r="AR137" s="38"/>
      <c r="AS137" s="38"/>
      <c r="AT137" s="38"/>
    </row>
    <row r="138">
      <c r="A138" s="87"/>
      <c r="B138" s="87"/>
      <c r="C138" s="87"/>
      <c r="E138" s="266"/>
      <c r="F138" s="266"/>
      <c r="G138" s="378" t="s">
        <v>283</v>
      </c>
      <c r="H138" s="378">
        <v>1.0</v>
      </c>
      <c r="I138" s="380"/>
      <c r="J138" s="380"/>
      <c r="K138" s="380"/>
      <c r="L138" s="381"/>
      <c r="M138" s="381"/>
      <c r="N138" s="381"/>
      <c r="O138" s="382"/>
      <c r="P138" s="383"/>
      <c r="Q138" s="382"/>
      <c r="AG138" s="38"/>
      <c r="AH138" s="38"/>
      <c r="AI138" s="38"/>
      <c r="AJ138" s="38"/>
      <c r="AK138" s="38"/>
      <c r="AL138" s="38"/>
      <c r="AM138" s="38"/>
      <c r="AN138" s="38"/>
      <c r="AO138" s="38"/>
      <c r="AP138" s="38"/>
      <c r="AQ138" s="38"/>
      <c r="AR138" s="38"/>
      <c r="AS138" s="38"/>
      <c r="AT138" s="38"/>
    </row>
    <row r="139">
      <c r="A139" s="87"/>
      <c r="B139" s="87"/>
      <c r="C139" s="87"/>
      <c r="E139" s="266"/>
      <c r="F139" s="277"/>
      <c r="G139" s="372" t="s">
        <v>284</v>
      </c>
      <c r="H139" s="373">
        <f>IF(H136="No Collectives", 0, H138 * HW_SPEC("Chip-to-Chip ICI Latency (ms)"))</f>
        <v>0.0013</v>
      </c>
      <c r="I139" s="374"/>
      <c r="J139" s="374"/>
      <c r="K139" s="374"/>
      <c r="L139" s="375"/>
      <c r="M139" s="375"/>
      <c r="N139" s="375"/>
      <c r="O139" s="376"/>
      <c r="P139" s="377"/>
      <c r="Q139" s="376"/>
      <c r="AG139" s="38"/>
      <c r="AH139" s="38"/>
      <c r="AI139" s="38"/>
      <c r="AJ139" s="38"/>
      <c r="AK139" s="38"/>
      <c r="AL139" s="38"/>
      <c r="AM139" s="38"/>
      <c r="AN139" s="38"/>
      <c r="AO139" s="38"/>
      <c r="AP139" s="38"/>
      <c r="AQ139" s="38"/>
      <c r="AR139" s="38"/>
      <c r="AS139" s="38"/>
      <c r="AT139" s="38"/>
    </row>
    <row r="140">
      <c r="A140" s="87"/>
      <c r="B140" s="87"/>
      <c r="C140" s="87"/>
      <c r="E140" s="266"/>
      <c r="F140" s="384" t="s">
        <v>285</v>
      </c>
      <c r="G140" s="385" t="s">
        <v>286</v>
      </c>
      <c r="H140" s="381" t="str">
        <f>VLOOKUP(O82&amp;","&amp;O86,$T$3:$W$12,4, FALSE)</f>
        <v>fp8</v>
      </c>
      <c r="I140" s="386"/>
      <c r="J140" s="380"/>
      <c r="K140" s="380"/>
      <c r="L140" s="381"/>
      <c r="M140" s="381"/>
      <c r="N140" s="381"/>
      <c r="O140" s="380"/>
      <c r="P140" s="383"/>
      <c r="Q140" s="172"/>
      <c r="AG140" s="38"/>
      <c r="AH140" s="38"/>
      <c r="AI140" s="38"/>
      <c r="AJ140" s="38"/>
      <c r="AK140" s="38"/>
      <c r="AL140" s="38"/>
      <c r="AM140" s="38"/>
      <c r="AN140" s="38"/>
      <c r="AO140" s="38"/>
      <c r="AP140" s="38"/>
      <c r="AQ140" s="38"/>
      <c r="AR140" s="38"/>
      <c r="AS140" s="38"/>
      <c r="AT140" s="38"/>
    </row>
    <row r="141">
      <c r="A141" s="87"/>
      <c r="B141" s="87"/>
      <c r="C141" s="87"/>
      <c r="E141" s="266"/>
      <c r="F141" s="266"/>
      <c r="G141" s="385" t="s">
        <v>287</v>
      </c>
      <c r="H141" s="387" t="str">
        <f>CALCULATE_FLOPS(J85:M85,J89:M89,L89,1,H140)</f>
        <v>#N/A</v>
      </c>
      <c r="I141" s="386"/>
      <c r="J141" s="380"/>
      <c r="K141" s="380"/>
      <c r="L141" s="381"/>
      <c r="M141" s="381"/>
      <c r="N141" s="381"/>
      <c r="O141" s="380"/>
      <c r="P141" s="383"/>
      <c r="Q141" s="172"/>
      <c r="AG141" s="38"/>
      <c r="AH141" s="38"/>
      <c r="AI141" s="38"/>
      <c r="AJ141" s="38"/>
      <c r="AK141" s="38"/>
      <c r="AL141" s="38"/>
      <c r="AM141" s="38"/>
      <c r="AN141" s="38"/>
      <c r="AO141" s="38"/>
      <c r="AP141" s="38"/>
      <c r="AQ141" s="38"/>
      <c r="AR141" s="38"/>
      <c r="AS141" s="38"/>
      <c r="AT141" s="38"/>
    </row>
    <row r="142">
      <c r="A142" s="87"/>
      <c r="B142" s="87"/>
      <c r="C142" s="87"/>
      <c r="E142" s="266"/>
      <c r="F142" s="277"/>
      <c r="G142" s="388" t="s">
        <v>288</v>
      </c>
      <c r="H142" s="389" t="str">
        <f>COMPUTE_TIME_MS(H141, H140)</f>
        <v>#N/A</v>
      </c>
      <c r="I142" s="390"/>
      <c r="J142" s="391"/>
      <c r="K142" s="391"/>
      <c r="L142" s="392"/>
      <c r="M142" s="392"/>
      <c r="N142" s="392"/>
      <c r="O142" s="391"/>
      <c r="P142" s="393"/>
      <c r="Q142" s="172"/>
      <c r="AG142" s="38"/>
      <c r="AH142" s="38"/>
      <c r="AI142" s="38"/>
      <c r="AJ142" s="38"/>
      <c r="AK142" s="38"/>
      <c r="AL142" s="38"/>
      <c r="AM142" s="38"/>
      <c r="AN142" s="38"/>
      <c r="AO142" s="38"/>
      <c r="AP142" s="38"/>
      <c r="AQ142" s="38"/>
      <c r="AR142" s="38"/>
      <c r="AS142" s="38"/>
      <c r="AT142" s="38"/>
    </row>
    <row r="143">
      <c r="A143" s="87"/>
      <c r="B143" s="87"/>
      <c r="C143" s="87"/>
      <c r="E143" s="266"/>
      <c r="F143" s="384" t="s">
        <v>289</v>
      </c>
      <c r="G143" s="381" t="s">
        <v>290</v>
      </c>
      <c r="H143" s="394">
        <f>IF(Q82,0,P85)+IF(Q86,0,P89)+IF(Q90,0,P93)</f>
        <v>7.75</v>
      </c>
      <c r="I143" s="380"/>
      <c r="J143" s="380"/>
      <c r="K143" s="380"/>
      <c r="L143" s="381"/>
      <c r="M143" s="381"/>
      <c r="N143" s="381"/>
      <c r="O143" s="380"/>
      <c r="P143" s="383"/>
      <c r="Q143" s="172"/>
      <c r="AG143" s="38"/>
      <c r="AH143" s="38"/>
      <c r="AI143" s="38"/>
      <c r="AJ143" s="38"/>
      <c r="AK143" s="38"/>
      <c r="AL143" s="38"/>
      <c r="AM143" s="38"/>
      <c r="AN143" s="38"/>
      <c r="AO143" s="38"/>
      <c r="AP143" s="38"/>
      <c r="AQ143" s="38"/>
      <c r="AR143" s="38"/>
      <c r="AS143" s="38"/>
      <c r="AT143" s="38"/>
    </row>
    <row r="144">
      <c r="A144" s="87"/>
      <c r="B144" s="87"/>
      <c r="C144" s="87"/>
      <c r="E144" s="277"/>
      <c r="F144" s="277"/>
      <c r="G144" s="395" t="s">
        <v>291</v>
      </c>
      <c r="H144" s="396">
        <f>HBM_TIME_MS(H143)</f>
        <v>0.002586588987</v>
      </c>
      <c r="I144" s="391"/>
      <c r="J144" s="391"/>
      <c r="K144" s="391"/>
      <c r="L144" s="392"/>
      <c r="M144" s="392"/>
      <c r="N144" s="392"/>
      <c r="O144" s="391"/>
      <c r="P144" s="393"/>
      <c r="Q144" s="172"/>
      <c r="AH144" s="397"/>
      <c r="AI144" s="397"/>
      <c r="AJ144" s="397"/>
      <c r="AK144" s="38"/>
      <c r="AL144" s="38"/>
      <c r="AM144" s="38"/>
      <c r="AN144" s="38"/>
      <c r="AO144" s="38"/>
      <c r="AP144" s="38"/>
      <c r="AQ144" s="38"/>
      <c r="AR144" s="38"/>
      <c r="AS144" s="38"/>
      <c r="AT144" s="38"/>
    </row>
    <row r="145">
      <c r="E145" s="258" t="s">
        <v>292</v>
      </c>
      <c r="F145" s="282" t="s">
        <v>249</v>
      </c>
      <c r="G145" s="260"/>
      <c r="H145" s="290" t="s">
        <v>238</v>
      </c>
      <c r="I145" s="290" t="s">
        <v>239</v>
      </c>
      <c r="J145" s="290"/>
      <c r="K145" s="195" t="s">
        <v>40</v>
      </c>
      <c r="L145" s="195" t="s">
        <v>38</v>
      </c>
      <c r="M145" s="398" t="s">
        <v>142</v>
      </c>
      <c r="N145" s="290" t="s">
        <v>240</v>
      </c>
      <c r="O145" s="291" t="str">
        <f>EXTRACT_ACTIVATION_DTYPE(PARAMS("attn_proj_dtype"))</f>
        <v>fp8</v>
      </c>
      <c r="P145" s="292"/>
      <c r="Q145" s="291" t="b">
        <v>0</v>
      </c>
      <c r="R145" s="38"/>
      <c r="S145" s="38"/>
      <c r="AH145" s="397"/>
      <c r="AI145" s="397"/>
      <c r="AJ145" s="397"/>
      <c r="AK145" s="38"/>
      <c r="AL145" s="38"/>
      <c r="AM145" s="38"/>
      <c r="AN145" s="38"/>
      <c r="AO145" s="38"/>
      <c r="AP145" s="38"/>
      <c r="AQ145" s="38"/>
      <c r="AR145" s="38"/>
      <c r="AS145" s="38"/>
      <c r="AT145" s="38"/>
    </row>
    <row r="146">
      <c r="E146" s="266"/>
      <c r="F146" s="267"/>
      <c r="G146" s="268"/>
      <c r="H146" s="195" t="s">
        <v>242</v>
      </c>
      <c r="I146" s="290" t="s">
        <v>239</v>
      </c>
      <c r="J146" s="289"/>
      <c r="K146" s="289">
        <f t="shared" ref="K146:M146" si="19">PARAMS(K145)</f>
        <v>4096</v>
      </c>
      <c r="L146" s="290">
        <f t="shared" si="19"/>
        <v>1</v>
      </c>
      <c r="M146" s="290">
        <f t="shared" si="19"/>
        <v>1536</v>
      </c>
      <c r="N146" s="290" t="s">
        <v>240</v>
      </c>
      <c r="O146" s="266"/>
      <c r="P146" s="292">
        <f>SIZEOF_IN_MIB(J146:M146, $O145)</f>
        <v>6</v>
      </c>
      <c r="Q146" s="266"/>
      <c r="R146" s="38"/>
      <c r="S146" s="38"/>
      <c r="AH146" s="397"/>
      <c r="AI146" s="397"/>
      <c r="AJ146" s="397"/>
      <c r="AK146" s="38"/>
      <c r="AL146" s="38"/>
      <c r="AM146" s="38"/>
      <c r="AN146" s="38"/>
      <c r="AO146" s="38"/>
      <c r="AP146" s="38"/>
      <c r="AQ146" s="38"/>
      <c r="AR146" s="38"/>
      <c r="AS146" s="38"/>
      <c r="AT146" s="38"/>
    </row>
    <row r="147">
      <c r="E147" s="266"/>
      <c r="F147" s="267"/>
      <c r="G147" s="268"/>
      <c r="H147" s="289" t="s">
        <v>244</v>
      </c>
      <c r="I147" s="289" t="s">
        <v>239</v>
      </c>
      <c r="J147" s="290"/>
      <c r="K147" s="195" t="s">
        <v>143</v>
      </c>
      <c r="L147" s="195"/>
      <c r="M147" s="195"/>
      <c r="N147" s="289" t="s">
        <v>240</v>
      </c>
      <c r="O147" s="266"/>
      <c r="P147" s="292"/>
      <c r="Q147" s="266"/>
      <c r="R147" s="38"/>
      <c r="S147" s="38"/>
      <c r="AH147" s="397"/>
      <c r="AI147" s="397"/>
      <c r="AJ147" s="397"/>
      <c r="AK147" s="38"/>
      <c r="AL147" s="38"/>
      <c r="AM147" s="38"/>
      <c r="AN147" s="38"/>
      <c r="AO147" s="38"/>
      <c r="AP147" s="38"/>
      <c r="AQ147" s="38"/>
      <c r="AR147" s="38"/>
      <c r="AS147" s="38"/>
      <c r="AT147" s="38"/>
    </row>
    <row r="148">
      <c r="E148" s="266"/>
      <c r="F148" s="278"/>
      <c r="G148" s="279"/>
      <c r="H148" s="195" t="s">
        <v>246</v>
      </c>
      <c r="I148" s="289" t="s">
        <v>239</v>
      </c>
      <c r="J148" s="290"/>
      <c r="K148" s="289">
        <f t="shared" ref="K148:M148" si="20">K146/SHARDING(K147)</f>
        <v>256</v>
      </c>
      <c r="L148" s="289">
        <f t="shared" si="20"/>
        <v>1</v>
      </c>
      <c r="M148" s="289">
        <f t="shared" si="20"/>
        <v>1536</v>
      </c>
      <c r="N148" s="289" t="s">
        <v>240</v>
      </c>
      <c r="O148" s="277"/>
      <c r="P148" s="292">
        <f>SIZEOF_IN_MIB(J148:M148, $O145)</f>
        <v>0.375</v>
      </c>
      <c r="Q148" s="277"/>
      <c r="R148" s="38"/>
      <c r="S148" s="38"/>
      <c r="AK148" s="38"/>
      <c r="AL148" s="38"/>
      <c r="AM148" s="38"/>
      <c r="AN148" s="38"/>
      <c r="AO148" s="38"/>
      <c r="AP148" s="38"/>
      <c r="AQ148" s="38"/>
      <c r="AR148" s="38"/>
      <c r="AS148" s="38"/>
      <c r="AT148" s="38"/>
    </row>
    <row r="149">
      <c r="E149" s="266"/>
      <c r="F149" s="259" t="s">
        <v>253</v>
      </c>
      <c r="G149" s="260"/>
      <c r="H149" s="289" t="s">
        <v>238</v>
      </c>
      <c r="I149" s="289" t="s">
        <v>239</v>
      </c>
      <c r="J149" s="290"/>
      <c r="K149" s="398" t="s">
        <v>142</v>
      </c>
      <c r="L149" s="195" t="s">
        <v>154</v>
      </c>
      <c r="M149" s="195" t="s">
        <v>156</v>
      </c>
      <c r="N149" s="289" t="s">
        <v>240</v>
      </c>
      <c r="O149" s="291" t="str">
        <f>EXTRACT_WEIGHT_DTYPE(PARAMS("attn_proj_dtype"))</f>
        <v>fp8</v>
      </c>
      <c r="P149" s="292"/>
      <c r="Q149" s="291" t="b">
        <v>0</v>
      </c>
      <c r="R149" s="38"/>
      <c r="S149" s="38"/>
      <c r="AK149" s="38"/>
      <c r="AL149" s="38"/>
      <c r="AM149" s="38"/>
      <c r="AN149" s="38"/>
      <c r="AO149" s="38"/>
      <c r="AP149" s="38"/>
      <c r="AQ149" s="38"/>
      <c r="AR149" s="38"/>
      <c r="AS149" s="38"/>
      <c r="AT149" s="38"/>
    </row>
    <row r="150">
      <c r="E150" s="266"/>
      <c r="F150" s="267"/>
      <c r="G150" s="268"/>
      <c r="H150" s="195" t="s">
        <v>242</v>
      </c>
      <c r="I150" s="289" t="s">
        <v>239</v>
      </c>
      <c r="J150" s="290"/>
      <c r="K150" s="289">
        <f t="shared" ref="K150:M150" si="21">PARAMS(K149)</f>
        <v>1536</v>
      </c>
      <c r="L150" s="289">
        <f t="shared" si="21"/>
        <v>128</v>
      </c>
      <c r="M150" s="289">
        <f t="shared" si="21"/>
        <v>192</v>
      </c>
      <c r="N150" s="289" t="s">
        <v>240</v>
      </c>
      <c r="O150" s="266"/>
      <c r="P150" s="292">
        <f>SIZEOF_IN_MIB(J150:M150, $O149)</f>
        <v>36</v>
      </c>
      <c r="Q150" s="266"/>
      <c r="R150" s="38"/>
      <c r="S150" s="38"/>
      <c r="AK150" s="38"/>
      <c r="AL150" s="38"/>
      <c r="AM150" s="38"/>
      <c r="AN150" s="38"/>
      <c r="AO150" s="38"/>
      <c r="AP150" s="38"/>
      <c r="AQ150" s="38"/>
      <c r="AR150" s="38"/>
      <c r="AS150" s="38"/>
      <c r="AT150" s="38"/>
    </row>
    <row r="151">
      <c r="E151" s="266"/>
      <c r="F151" s="267"/>
      <c r="G151" s="268"/>
      <c r="H151" s="289" t="s">
        <v>244</v>
      </c>
      <c r="I151" s="289" t="s">
        <v>239</v>
      </c>
      <c r="J151" s="290"/>
      <c r="K151" s="195"/>
      <c r="L151" s="289"/>
      <c r="M151" s="289"/>
      <c r="N151" s="289" t="s">
        <v>240</v>
      </c>
      <c r="O151" s="266"/>
      <c r="P151" s="292"/>
      <c r="Q151" s="266"/>
      <c r="R151" s="38"/>
      <c r="S151" s="38"/>
      <c r="AK151" s="38"/>
      <c r="AL151" s="38"/>
      <c r="AM151" s="38"/>
      <c r="AN151" s="38"/>
      <c r="AO151" s="38"/>
      <c r="AP151" s="38"/>
      <c r="AQ151" s="38"/>
      <c r="AR151" s="38"/>
      <c r="AS151" s="38"/>
      <c r="AT151" s="38"/>
    </row>
    <row r="152">
      <c r="E152" s="266"/>
      <c r="F152" s="278"/>
      <c r="G152" s="279"/>
      <c r="H152" s="274" t="s">
        <v>246</v>
      </c>
      <c r="I152" s="274" t="s">
        <v>239</v>
      </c>
      <c r="J152" s="261"/>
      <c r="K152" s="274">
        <f t="shared" ref="K152:M152" si="22">K150/SHARDING(K151)</f>
        <v>1536</v>
      </c>
      <c r="L152" s="274">
        <f t="shared" si="22"/>
        <v>128</v>
      </c>
      <c r="M152" s="274">
        <f t="shared" si="22"/>
        <v>192</v>
      </c>
      <c r="N152" s="274" t="s">
        <v>240</v>
      </c>
      <c r="O152" s="241"/>
      <c r="P152" s="276">
        <f>SIZEOF_IN_MIB(J152:M152, $O149)</f>
        <v>36</v>
      </c>
      <c r="Q152" s="241"/>
      <c r="R152" s="38"/>
      <c r="S152" s="38"/>
      <c r="AK152" s="38"/>
      <c r="AL152" s="38"/>
      <c r="AM152" s="38"/>
      <c r="AN152" s="38"/>
      <c r="AO152" s="38"/>
      <c r="AP152" s="38"/>
      <c r="AQ152" s="38"/>
      <c r="AR152" s="38"/>
      <c r="AS152" s="38"/>
      <c r="AT152" s="38"/>
    </row>
    <row r="153">
      <c r="E153" s="266"/>
      <c r="F153" s="259" t="s">
        <v>257</v>
      </c>
      <c r="G153" s="260"/>
      <c r="H153" s="271" t="s">
        <v>238</v>
      </c>
      <c r="I153" s="271" t="s">
        <v>239</v>
      </c>
      <c r="J153" s="269" t="s">
        <v>40</v>
      </c>
      <c r="K153" s="269" t="s">
        <v>38</v>
      </c>
      <c r="L153" s="269" t="s">
        <v>154</v>
      </c>
      <c r="M153" s="269" t="s">
        <v>156</v>
      </c>
      <c r="N153" s="271" t="s">
        <v>240</v>
      </c>
      <c r="O153" s="399" t="s">
        <v>82</v>
      </c>
      <c r="P153" s="273"/>
      <c r="Q153" s="399" t="b">
        <v>0</v>
      </c>
      <c r="R153" s="38"/>
      <c r="S153" s="38"/>
      <c r="AK153" s="38"/>
      <c r="AL153" s="38"/>
      <c r="AM153" s="38"/>
      <c r="AN153" s="38"/>
      <c r="AO153" s="38"/>
      <c r="AP153" s="38"/>
      <c r="AQ153" s="38"/>
      <c r="AR153" s="38"/>
      <c r="AS153" s="38"/>
      <c r="AT153" s="38"/>
    </row>
    <row r="154">
      <c r="E154" s="266"/>
      <c r="F154" s="267"/>
      <c r="G154" s="268"/>
      <c r="H154" s="262" t="s">
        <v>242</v>
      </c>
      <c r="I154" s="274" t="s">
        <v>239</v>
      </c>
      <c r="J154" s="274">
        <f t="shared" ref="J154:M154" si="23">PARAMS(J153)</f>
        <v>4096</v>
      </c>
      <c r="K154" s="274">
        <f t="shared" si="23"/>
        <v>1</v>
      </c>
      <c r="L154" s="274">
        <f t="shared" si="23"/>
        <v>128</v>
      </c>
      <c r="M154" s="274">
        <f t="shared" si="23"/>
        <v>192</v>
      </c>
      <c r="N154" s="274" t="s">
        <v>240</v>
      </c>
      <c r="O154" s="275"/>
      <c r="P154" s="276">
        <f>SIZEOF_IN_MIB(J154:M154, $O153)</f>
        <v>192</v>
      </c>
      <c r="Q154" s="275"/>
      <c r="R154" s="38"/>
      <c r="S154" s="38"/>
      <c r="AK154" s="38"/>
      <c r="AL154" s="38"/>
      <c r="AM154" s="38"/>
      <c r="AN154" s="38"/>
      <c r="AO154" s="38"/>
      <c r="AP154" s="38"/>
      <c r="AQ154" s="38"/>
      <c r="AR154" s="38"/>
      <c r="AS154" s="38"/>
      <c r="AT154" s="38"/>
    </row>
    <row r="155">
      <c r="E155" s="266"/>
      <c r="F155" s="267"/>
      <c r="G155" s="268"/>
      <c r="H155" s="271" t="s">
        <v>244</v>
      </c>
      <c r="I155" s="271" t="s">
        <v>239</v>
      </c>
      <c r="J155" s="269" t="s">
        <v>143</v>
      </c>
      <c r="K155" s="269"/>
      <c r="L155" s="269"/>
      <c r="M155" s="271"/>
      <c r="N155" s="271" t="s">
        <v>240</v>
      </c>
      <c r="O155" s="272"/>
      <c r="P155" s="273"/>
      <c r="Q155" s="272"/>
      <c r="R155" s="38"/>
      <c r="S155" s="38"/>
      <c r="AK155" s="38"/>
      <c r="AL155" s="38"/>
      <c r="AM155" s="38"/>
      <c r="AN155" s="38"/>
      <c r="AO155" s="38"/>
      <c r="AP155" s="38"/>
      <c r="AQ155" s="38"/>
      <c r="AR155" s="38"/>
      <c r="AS155" s="38"/>
      <c r="AT155" s="38"/>
    </row>
    <row r="156">
      <c r="E156" s="266"/>
      <c r="F156" s="278"/>
      <c r="G156" s="279"/>
      <c r="H156" s="274" t="s">
        <v>246</v>
      </c>
      <c r="I156" s="274" t="s">
        <v>239</v>
      </c>
      <c r="J156" s="274">
        <f t="shared" ref="J156:M156" si="24">J154/SHARDING(J155)</f>
        <v>256</v>
      </c>
      <c r="K156" s="274">
        <f t="shared" si="24"/>
        <v>1</v>
      </c>
      <c r="L156" s="274">
        <f t="shared" si="24"/>
        <v>128</v>
      </c>
      <c r="M156" s="274">
        <f t="shared" si="24"/>
        <v>192</v>
      </c>
      <c r="N156" s="274" t="s">
        <v>240</v>
      </c>
      <c r="O156" s="241"/>
      <c r="P156" s="276">
        <f>SIZEOF_IN_MIB(J156:M156, $O153)</f>
        <v>12</v>
      </c>
      <c r="Q156" s="241"/>
      <c r="R156" s="38"/>
      <c r="S156" s="38"/>
      <c r="AK156" s="38"/>
      <c r="AL156" s="38"/>
      <c r="AM156" s="38"/>
      <c r="AN156" s="38"/>
      <c r="AO156" s="38"/>
      <c r="AP156" s="38"/>
      <c r="AQ156" s="38"/>
      <c r="AR156" s="38"/>
      <c r="AS156" s="38"/>
      <c r="AT156" s="38"/>
    </row>
    <row r="157">
      <c r="E157" s="266"/>
      <c r="F157" s="400" t="s">
        <v>293</v>
      </c>
      <c r="G157" s="349" t="s">
        <v>294</v>
      </c>
      <c r="H157" s="401"/>
      <c r="I157" s="402" t="s">
        <v>295</v>
      </c>
      <c r="J157" s="403"/>
      <c r="K157" s="308"/>
      <c r="L157" s="309"/>
      <c r="M157" s="309"/>
      <c r="N157" s="309"/>
      <c r="O157" s="308"/>
      <c r="P157" s="310"/>
      <c r="Q157" s="308"/>
      <c r="R157" s="38"/>
      <c r="S157" s="38"/>
      <c r="AK157" s="38"/>
      <c r="AL157" s="38"/>
      <c r="AM157" s="38"/>
      <c r="AN157" s="38"/>
      <c r="AO157" s="38"/>
      <c r="AP157" s="38"/>
      <c r="AQ157" s="38"/>
      <c r="AR157" s="38"/>
      <c r="AS157" s="38"/>
      <c r="AT157" s="38"/>
    </row>
    <row r="158">
      <c r="E158" s="266"/>
      <c r="F158" s="266"/>
      <c r="G158" s="358" t="s">
        <v>296</v>
      </c>
      <c r="H158" s="404" t="str">
        <f>K151</f>
        <v/>
      </c>
      <c r="I158" s="405"/>
      <c r="J158" s="317"/>
      <c r="K158" s="330"/>
      <c r="L158" s="331"/>
      <c r="M158" s="331"/>
      <c r="N158" s="331"/>
      <c r="O158" s="330"/>
      <c r="P158" s="406"/>
      <c r="Q158" s="317"/>
      <c r="R158" s="38"/>
      <c r="S158" s="38"/>
      <c r="AK158" s="38"/>
      <c r="AL158" s="38"/>
      <c r="AM158" s="38"/>
      <c r="AN158" s="38"/>
      <c r="AO158" s="38"/>
      <c r="AP158" s="38"/>
      <c r="AQ158" s="38"/>
      <c r="AR158" s="38"/>
      <c r="AS158" s="38"/>
      <c r="AT158" s="38"/>
    </row>
    <row r="159">
      <c r="E159" s="266"/>
      <c r="F159" s="266"/>
      <c r="G159" s="358" t="s">
        <v>297</v>
      </c>
      <c r="H159" s="407" t="s">
        <v>264</v>
      </c>
      <c r="I159" s="408"/>
      <c r="J159" s="409">
        <v>2.0</v>
      </c>
      <c r="K159" s="325"/>
      <c r="L159" s="326"/>
      <c r="M159" s="326"/>
      <c r="N159" s="326"/>
      <c r="O159" s="325"/>
      <c r="P159" s="410"/>
      <c r="Q159" s="313"/>
      <c r="R159" s="38"/>
      <c r="S159" s="38"/>
      <c r="AK159" s="38"/>
      <c r="AL159" s="38"/>
      <c r="AM159" s="38"/>
      <c r="AN159" s="38"/>
      <c r="AO159" s="38"/>
      <c r="AP159" s="38"/>
      <c r="AQ159" s="38"/>
      <c r="AR159" s="38"/>
      <c r="AS159" s="38"/>
      <c r="AT159" s="38"/>
    </row>
    <row r="160">
      <c r="E160" s="266"/>
      <c r="F160" s="266"/>
      <c r="G160" s="266"/>
      <c r="H160" s="411" t="s">
        <v>265</v>
      </c>
      <c r="I160" s="405"/>
      <c r="J160" s="316">
        <f>P156 * (J159-1)</f>
        <v>12</v>
      </c>
      <c r="K160" s="330"/>
      <c r="L160" s="331"/>
      <c r="M160" s="331"/>
      <c r="N160" s="331"/>
      <c r="O160" s="330"/>
      <c r="P160" s="406"/>
      <c r="Q160" s="317"/>
      <c r="R160" s="38"/>
      <c r="S160" s="38"/>
      <c r="AK160" s="38"/>
      <c r="AL160" s="38"/>
      <c r="AM160" s="38"/>
      <c r="AN160" s="38"/>
      <c r="AO160" s="38"/>
      <c r="AP160" s="38"/>
      <c r="AQ160" s="38"/>
      <c r="AR160" s="38"/>
      <c r="AS160" s="38"/>
      <c r="AT160" s="38"/>
    </row>
    <row r="161">
      <c r="E161" s="266"/>
      <c r="F161" s="266"/>
      <c r="G161" s="266"/>
      <c r="H161" s="407" t="s">
        <v>266</v>
      </c>
      <c r="I161" s="408"/>
      <c r="J161" s="321">
        <f>J160*J159</f>
        <v>24</v>
      </c>
      <c r="K161" s="325"/>
      <c r="L161" s="326"/>
      <c r="M161" s="326"/>
      <c r="N161" s="326"/>
      <c r="O161" s="325"/>
      <c r="P161" s="410"/>
      <c r="Q161" s="313"/>
      <c r="R161" s="38"/>
      <c r="S161" s="38"/>
      <c r="AK161" s="38"/>
      <c r="AL161" s="38"/>
      <c r="AM161" s="38"/>
      <c r="AN161" s="38"/>
      <c r="AO161" s="38"/>
      <c r="AP161" s="38"/>
      <c r="AQ161" s="38"/>
      <c r="AR161" s="38"/>
      <c r="AS161" s="38"/>
      <c r="AT161" s="38"/>
    </row>
    <row r="162">
      <c r="E162" s="266"/>
      <c r="F162" s="266"/>
      <c r="G162" s="277"/>
      <c r="H162" s="411" t="s">
        <v>269</v>
      </c>
      <c r="I162" s="405"/>
      <c r="J162" s="412">
        <f>ALL_GATHER_CORE2CORE_TIME_MS(J161)</f>
        <v>0.01953125</v>
      </c>
      <c r="K162" s="330"/>
      <c r="L162" s="331"/>
      <c r="M162" s="331"/>
      <c r="N162" s="331"/>
      <c r="O162" s="330"/>
      <c r="P162" s="406"/>
      <c r="Q162" s="317"/>
      <c r="R162" s="38"/>
      <c r="S162" s="38"/>
      <c r="AK162" s="38"/>
      <c r="AL162" s="38"/>
      <c r="AM162" s="38"/>
      <c r="AN162" s="38"/>
      <c r="AO162" s="38"/>
      <c r="AP162" s="38"/>
      <c r="AQ162" s="38"/>
      <c r="AR162" s="38"/>
      <c r="AS162" s="38"/>
      <c r="AT162" s="38"/>
    </row>
    <row r="163">
      <c r="E163" s="266"/>
      <c r="F163" s="266"/>
      <c r="G163" s="413" t="s">
        <v>298</v>
      </c>
      <c r="H163" s="414">
        <f>J162</f>
        <v>0.01953125</v>
      </c>
      <c r="I163" s="415"/>
      <c r="J163" s="325"/>
      <c r="K163" s="325"/>
      <c r="L163" s="326"/>
      <c r="M163" s="326"/>
      <c r="N163" s="326"/>
      <c r="O163" s="325"/>
      <c r="P163" s="410"/>
      <c r="Q163" s="313"/>
      <c r="R163" s="38"/>
      <c r="S163" s="38"/>
      <c r="AK163" s="38"/>
      <c r="AL163" s="38"/>
      <c r="AM163" s="38"/>
      <c r="AN163" s="38"/>
      <c r="AO163" s="38"/>
      <c r="AP163" s="38"/>
      <c r="AQ163" s="38"/>
      <c r="AR163" s="38"/>
      <c r="AS163" s="38"/>
      <c r="AT163" s="38"/>
    </row>
    <row r="164">
      <c r="E164" s="266"/>
      <c r="F164" s="266"/>
      <c r="G164" s="416"/>
      <c r="H164" s="417"/>
      <c r="I164" s="418"/>
      <c r="J164" s="261"/>
      <c r="K164" s="261"/>
      <c r="L164" s="274"/>
      <c r="M164" s="274"/>
      <c r="N164" s="274"/>
      <c r="O164" s="261"/>
      <c r="P164" s="276"/>
      <c r="Q164" s="222"/>
      <c r="R164" s="38"/>
      <c r="S164" s="38"/>
      <c r="AK164" s="38"/>
      <c r="AL164" s="38"/>
      <c r="AM164" s="38"/>
      <c r="AN164" s="38"/>
      <c r="AO164" s="38"/>
      <c r="AP164" s="38"/>
      <c r="AQ164" s="38"/>
      <c r="AR164" s="38"/>
      <c r="AS164" s="38"/>
      <c r="AT164" s="38"/>
    </row>
    <row r="165">
      <c r="E165" s="266"/>
      <c r="F165" s="266"/>
      <c r="G165" s="369" t="s">
        <v>280</v>
      </c>
      <c r="H165" s="370" t="s">
        <v>281</v>
      </c>
      <c r="I165" s="419"/>
      <c r="J165" s="270"/>
      <c r="K165" s="270"/>
      <c r="L165" s="271"/>
      <c r="M165" s="271"/>
      <c r="N165" s="271"/>
      <c r="O165" s="270"/>
      <c r="P165" s="273"/>
      <c r="Q165" s="305"/>
      <c r="R165" s="38"/>
      <c r="S165" s="38"/>
      <c r="AK165" s="38"/>
      <c r="AL165" s="38"/>
      <c r="AM165" s="38"/>
      <c r="AN165" s="38"/>
      <c r="AO165" s="38"/>
      <c r="AP165" s="38"/>
      <c r="AQ165" s="38"/>
      <c r="AR165" s="38"/>
      <c r="AS165" s="38"/>
      <c r="AT165" s="38"/>
    </row>
    <row r="166">
      <c r="E166" s="266"/>
      <c r="F166" s="277"/>
      <c r="G166" s="372" t="s">
        <v>282</v>
      </c>
      <c r="H166" s="373">
        <f>IF(H165=G157,H163,0)</f>
        <v>0</v>
      </c>
      <c r="I166" s="418"/>
      <c r="J166" s="261"/>
      <c r="K166" s="261"/>
      <c r="L166" s="274"/>
      <c r="M166" s="274"/>
      <c r="N166" s="274"/>
      <c r="O166" s="261"/>
      <c r="P166" s="276"/>
      <c r="Q166" s="222"/>
      <c r="R166" s="38"/>
      <c r="S166" s="38"/>
      <c r="AK166" s="38"/>
      <c r="AL166" s="38"/>
      <c r="AM166" s="38"/>
      <c r="AN166" s="38"/>
      <c r="AO166" s="38"/>
      <c r="AP166" s="38"/>
      <c r="AQ166" s="38"/>
      <c r="AR166" s="38"/>
      <c r="AS166" s="38"/>
      <c r="AT166" s="38"/>
    </row>
    <row r="167">
      <c r="E167" s="266"/>
      <c r="F167" s="384" t="s">
        <v>285</v>
      </c>
      <c r="G167" s="385" t="s">
        <v>286</v>
      </c>
      <c r="H167" s="271" t="str">
        <f>VLOOKUP(O145&amp;","&amp;O149,$T$3:$W$12,4, FALSE)</f>
        <v>fp8</v>
      </c>
      <c r="I167" s="419"/>
      <c r="J167" s="270"/>
      <c r="K167" s="270"/>
      <c r="L167" s="271"/>
      <c r="M167" s="271"/>
      <c r="N167" s="271"/>
      <c r="O167" s="270"/>
      <c r="P167" s="273"/>
      <c r="Q167" s="305"/>
      <c r="R167" s="38"/>
      <c r="S167" s="38"/>
      <c r="AK167" s="38"/>
      <c r="AL167" s="38"/>
      <c r="AM167" s="38"/>
      <c r="AN167" s="38"/>
      <c r="AO167" s="38"/>
      <c r="AP167" s="38"/>
      <c r="AQ167" s="38"/>
      <c r="AR167" s="38"/>
      <c r="AS167" s="38"/>
      <c r="AT167" s="38"/>
    </row>
    <row r="168">
      <c r="E168" s="266"/>
      <c r="F168" s="266"/>
      <c r="G168" s="381" t="s">
        <v>299</v>
      </c>
      <c r="H168" s="420" t="str">
        <f>CALCULATE_FLOPS(K148:M148,K152:M152,K152,1,H167)</f>
        <v>#N/A</v>
      </c>
      <c r="I168" s="418"/>
      <c r="J168" s="261"/>
      <c r="K168" s="261"/>
      <c r="L168" s="274"/>
      <c r="M168" s="274"/>
      <c r="N168" s="274"/>
      <c r="O168" s="261"/>
      <c r="P168" s="276"/>
      <c r="Q168" s="222"/>
      <c r="R168" s="38"/>
      <c r="S168" s="38"/>
      <c r="AK168" s="38"/>
      <c r="AL168" s="38"/>
      <c r="AM168" s="38"/>
      <c r="AN168" s="38"/>
      <c r="AO168" s="38"/>
      <c r="AP168" s="38"/>
      <c r="AQ168" s="38"/>
      <c r="AR168" s="38"/>
      <c r="AS168" s="38"/>
      <c r="AT168" s="38"/>
    </row>
    <row r="169">
      <c r="A169" s="164"/>
      <c r="B169" s="38"/>
      <c r="C169" s="38"/>
      <c r="D169" s="38"/>
      <c r="E169" s="266"/>
      <c r="F169" s="277"/>
      <c r="G169" s="388" t="s">
        <v>288</v>
      </c>
      <c r="H169" s="421" t="str">
        <f>COMPUTE_TIME_MS(H168, H167)</f>
        <v>#N/A</v>
      </c>
      <c r="I169" s="390"/>
      <c r="J169" s="391"/>
      <c r="K169" s="391"/>
      <c r="L169" s="392"/>
      <c r="M169" s="392"/>
      <c r="N169" s="392"/>
      <c r="O169" s="391"/>
      <c r="P169" s="393"/>
      <c r="Q169" s="305"/>
      <c r="R169" s="38"/>
      <c r="S169" s="38"/>
      <c r="AK169" s="38"/>
      <c r="AL169" s="38"/>
      <c r="AM169" s="38"/>
      <c r="AN169" s="38"/>
      <c r="AO169" s="38"/>
      <c r="AP169" s="38"/>
      <c r="AQ169" s="38"/>
      <c r="AR169" s="38"/>
      <c r="AS169" s="38"/>
      <c r="AT169" s="38"/>
    </row>
    <row r="170">
      <c r="A170" s="164"/>
      <c r="B170" s="38"/>
      <c r="C170" s="38"/>
      <c r="D170" s="38"/>
      <c r="E170" s="266"/>
      <c r="F170" s="384" t="s">
        <v>289</v>
      </c>
      <c r="G170" s="381" t="s">
        <v>290</v>
      </c>
      <c r="H170" s="303">
        <f>IF(Q145,0,P148)+IF(Q149,0,P152)+IF(Q153,0,P156)</f>
        <v>48.375</v>
      </c>
      <c r="I170" s="261"/>
      <c r="J170" s="261"/>
      <c r="K170" s="261"/>
      <c r="L170" s="274"/>
      <c r="M170" s="274"/>
      <c r="N170" s="274"/>
      <c r="O170" s="261"/>
      <c r="P170" s="276"/>
      <c r="Q170" s="222"/>
      <c r="R170" s="38"/>
      <c r="S170" s="38"/>
      <c r="AK170" s="38"/>
      <c r="AL170" s="38"/>
      <c r="AM170" s="38"/>
      <c r="AN170" s="38"/>
      <c r="AO170" s="38"/>
      <c r="AP170" s="38"/>
      <c r="AQ170" s="38"/>
      <c r="AR170" s="38"/>
      <c r="AS170" s="38"/>
      <c r="AT170" s="38"/>
    </row>
    <row r="171">
      <c r="A171" s="38"/>
      <c r="B171" s="38"/>
      <c r="C171" s="38"/>
      <c r="D171" s="38"/>
      <c r="E171" s="277"/>
      <c r="F171" s="277"/>
      <c r="G171" s="395" t="s">
        <v>291</v>
      </c>
      <c r="H171" s="422">
        <f>HBM_TIME_MS(H170)</f>
        <v>0.01614532158</v>
      </c>
      <c r="I171" s="391"/>
      <c r="J171" s="391"/>
      <c r="K171" s="391"/>
      <c r="L171" s="392"/>
      <c r="M171" s="392"/>
      <c r="N171" s="392"/>
      <c r="O171" s="391"/>
      <c r="P171" s="393"/>
      <c r="Q171" s="305"/>
      <c r="R171" s="38"/>
      <c r="S171" s="38"/>
      <c r="AK171" s="38"/>
      <c r="AL171" s="38"/>
      <c r="AM171" s="38"/>
      <c r="AN171" s="38"/>
      <c r="AO171" s="38"/>
      <c r="AP171" s="38"/>
      <c r="AQ171" s="38"/>
      <c r="AR171" s="38"/>
      <c r="AS171" s="38"/>
      <c r="AT171" s="38"/>
    </row>
    <row r="172">
      <c r="A172" s="87"/>
      <c r="B172" s="87"/>
      <c r="C172" s="87"/>
      <c r="D172" s="87"/>
      <c r="E172" s="258" t="s">
        <v>300</v>
      </c>
      <c r="F172" s="282" t="s">
        <v>249</v>
      </c>
      <c r="G172" s="260"/>
      <c r="H172" s="290" t="s">
        <v>238</v>
      </c>
      <c r="I172" s="290" t="s">
        <v>239</v>
      </c>
      <c r="J172" s="195" t="s">
        <v>40</v>
      </c>
      <c r="K172" s="195" t="s">
        <v>38</v>
      </c>
      <c r="L172" s="195" t="s">
        <v>154</v>
      </c>
      <c r="M172" s="398" t="s">
        <v>148</v>
      </c>
      <c r="N172" s="290" t="s">
        <v>240</v>
      </c>
      <c r="O172" s="291" t="str">
        <f>EXTRACT_ACTIVATION_DTYPE(PARAMS("attn_proj_dtype"))</f>
        <v>fp8</v>
      </c>
      <c r="P172" s="292"/>
      <c r="Q172" s="291" t="b">
        <v>0</v>
      </c>
      <c r="R172" s="38"/>
      <c r="S172" s="38"/>
      <c r="AK172" s="38"/>
      <c r="AL172" s="38"/>
      <c r="AM172" s="38"/>
      <c r="AN172" s="38"/>
      <c r="AO172" s="38"/>
      <c r="AP172" s="38"/>
      <c r="AQ172" s="38"/>
      <c r="AR172" s="38"/>
      <c r="AS172" s="38"/>
      <c r="AT172" s="38"/>
    </row>
    <row r="173">
      <c r="A173" s="87"/>
      <c r="B173" s="87"/>
      <c r="C173" s="87"/>
      <c r="D173" s="87"/>
      <c r="E173" s="266"/>
      <c r="F173" s="267"/>
      <c r="G173" s="268"/>
      <c r="H173" s="195" t="s">
        <v>242</v>
      </c>
      <c r="I173" s="290" t="s">
        <v>239</v>
      </c>
      <c r="J173" s="289">
        <f t="shared" ref="J173:M173" si="25">PARAMS(J172)</f>
        <v>4096</v>
      </c>
      <c r="K173" s="290">
        <f t="shared" si="25"/>
        <v>1</v>
      </c>
      <c r="L173" s="290">
        <f t="shared" si="25"/>
        <v>128</v>
      </c>
      <c r="M173" s="290">
        <f t="shared" si="25"/>
        <v>128</v>
      </c>
      <c r="N173" s="290" t="s">
        <v>240</v>
      </c>
      <c r="O173" s="266"/>
      <c r="P173" s="292">
        <f>SIZEOF_IN_MIB(J173:M173, $O172)</f>
        <v>64</v>
      </c>
      <c r="Q173" s="266"/>
      <c r="R173" s="38"/>
      <c r="S173" s="38"/>
      <c r="AK173" s="38"/>
      <c r="AL173" s="38"/>
      <c r="AM173" s="38"/>
      <c r="AN173" s="38"/>
      <c r="AO173" s="38"/>
      <c r="AP173" s="38"/>
      <c r="AQ173" s="38"/>
      <c r="AR173" s="38"/>
      <c r="AS173" s="38"/>
      <c r="AT173" s="38"/>
    </row>
    <row r="174">
      <c r="A174" s="87"/>
      <c r="B174" s="87"/>
      <c r="C174" s="87"/>
      <c r="D174" s="87"/>
      <c r="E174" s="266"/>
      <c r="F174" s="267"/>
      <c r="G174" s="268"/>
      <c r="H174" s="289" t="s">
        <v>244</v>
      </c>
      <c r="I174" s="289" t="s">
        <v>239</v>
      </c>
      <c r="J174" s="195" t="s">
        <v>143</v>
      </c>
      <c r="K174" s="195"/>
      <c r="L174" s="195"/>
      <c r="M174" s="289"/>
      <c r="N174" s="289" t="s">
        <v>240</v>
      </c>
      <c r="O174" s="266"/>
      <c r="P174" s="292"/>
      <c r="Q174" s="266"/>
      <c r="R174" s="38"/>
      <c r="S174" s="38"/>
      <c r="AG174" s="38"/>
      <c r="AH174" s="38"/>
      <c r="AI174" s="38"/>
      <c r="AJ174" s="38"/>
      <c r="AK174" s="38"/>
      <c r="AL174" s="38"/>
      <c r="AM174" s="38"/>
      <c r="AN174" s="38"/>
      <c r="AO174" s="38"/>
      <c r="AP174" s="38"/>
      <c r="AQ174" s="38"/>
      <c r="AR174" s="38"/>
      <c r="AS174" s="38"/>
      <c r="AT174" s="38"/>
    </row>
    <row r="175">
      <c r="A175" s="87"/>
      <c r="B175" s="87"/>
      <c r="C175" s="87"/>
      <c r="D175" s="87"/>
      <c r="E175" s="266"/>
      <c r="F175" s="278"/>
      <c r="G175" s="279"/>
      <c r="H175" s="195" t="s">
        <v>246</v>
      </c>
      <c r="I175" s="289" t="s">
        <v>239</v>
      </c>
      <c r="J175" s="289">
        <f t="shared" ref="J175:M175" si="26">J173/SHARDING(J174)</f>
        <v>256</v>
      </c>
      <c r="K175" s="289">
        <f t="shared" si="26"/>
        <v>1</v>
      </c>
      <c r="L175" s="289">
        <f t="shared" si="26"/>
        <v>128</v>
      </c>
      <c r="M175" s="289">
        <f t="shared" si="26"/>
        <v>128</v>
      </c>
      <c r="N175" s="289" t="s">
        <v>240</v>
      </c>
      <c r="O175" s="277"/>
      <c r="P175" s="292">
        <f>SIZEOF_IN_MIB(J175:M175, $O172)</f>
        <v>4</v>
      </c>
      <c r="Q175" s="277"/>
      <c r="R175" s="38"/>
      <c r="S175" s="38"/>
      <c r="AG175" s="38"/>
      <c r="AH175" s="38"/>
      <c r="AI175" s="38"/>
      <c r="AJ175" s="38"/>
      <c r="AK175" s="38"/>
      <c r="AL175" s="38"/>
      <c r="AM175" s="38"/>
      <c r="AN175" s="38"/>
      <c r="AO175" s="38"/>
      <c r="AP175" s="38"/>
      <c r="AQ175" s="38"/>
      <c r="AR175" s="38"/>
      <c r="AS175" s="38"/>
      <c r="AT175" s="38"/>
    </row>
    <row r="176">
      <c r="A176" s="87"/>
      <c r="B176" s="87"/>
      <c r="C176" s="87"/>
      <c r="D176" s="87"/>
      <c r="E176" s="266"/>
      <c r="F176" s="259" t="s">
        <v>253</v>
      </c>
      <c r="G176" s="260"/>
      <c r="H176" s="289" t="s">
        <v>238</v>
      </c>
      <c r="I176" s="289" t="s">
        <v>239</v>
      </c>
      <c r="J176" s="290"/>
      <c r="K176" s="195" t="s">
        <v>154</v>
      </c>
      <c r="L176" s="398" t="s">
        <v>148</v>
      </c>
      <c r="M176" s="195" t="s">
        <v>145</v>
      </c>
      <c r="N176" s="289" t="s">
        <v>240</v>
      </c>
      <c r="O176" s="291" t="str">
        <f>EXTRACT_WEIGHT_DTYPE(PARAMS("attn_proj_dtype"))</f>
        <v>fp8</v>
      </c>
      <c r="P176" s="292"/>
      <c r="Q176" s="291" t="b">
        <v>0</v>
      </c>
      <c r="R176" s="38"/>
      <c r="S176" s="38"/>
      <c r="AG176" s="38"/>
      <c r="AH176" s="38"/>
      <c r="AI176" s="38"/>
      <c r="AJ176" s="38"/>
      <c r="AK176" s="38"/>
      <c r="AL176" s="38"/>
      <c r="AM176" s="38"/>
      <c r="AN176" s="38"/>
      <c r="AO176" s="38"/>
      <c r="AP176" s="38"/>
      <c r="AQ176" s="38"/>
      <c r="AR176" s="38"/>
      <c r="AS176" s="38"/>
      <c r="AT176" s="38"/>
    </row>
    <row r="177">
      <c r="A177" s="87"/>
      <c r="B177" s="87"/>
      <c r="C177" s="87"/>
      <c r="D177" s="87"/>
      <c r="E177" s="266"/>
      <c r="F177" s="267"/>
      <c r="G177" s="268"/>
      <c r="H177" s="195" t="s">
        <v>242</v>
      </c>
      <c r="I177" s="289" t="s">
        <v>239</v>
      </c>
      <c r="J177" s="290"/>
      <c r="K177" s="289">
        <f t="shared" ref="K177:M177" si="27">PARAMS(K176)</f>
        <v>128</v>
      </c>
      <c r="L177" s="289">
        <f t="shared" si="27"/>
        <v>128</v>
      </c>
      <c r="M177" s="289">
        <f t="shared" si="27"/>
        <v>512</v>
      </c>
      <c r="N177" s="289" t="s">
        <v>240</v>
      </c>
      <c r="O177" s="266"/>
      <c r="P177" s="292">
        <f>SIZEOF_IN_MIB(J177:M177, $O176)</f>
        <v>8</v>
      </c>
      <c r="Q177" s="266"/>
      <c r="R177" s="38"/>
      <c r="S177" s="38"/>
      <c r="AG177" s="38"/>
      <c r="AH177" s="38"/>
      <c r="AI177" s="38"/>
      <c r="AJ177" s="38"/>
      <c r="AK177" s="38"/>
      <c r="AL177" s="38"/>
      <c r="AM177" s="38"/>
      <c r="AN177" s="38"/>
      <c r="AO177" s="38"/>
      <c r="AP177" s="38"/>
      <c r="AQ177" s="38"/>
      <c r="AR177" s="38"/>
      <c r="AS177" s="38"/>
      <c r="AT177" s="38"/>
    </row>
    <row r="178">
      <c r="A178" s="87"/>
      <c r="B178" s="87"/>
      <c r="C178" s="87"/>
      <c r="D178" s="87"/>
      <c r="E178" s="266"/>
      <c r="F178" s="267"/>
      <c r="G178" s="268"/>
      <c r="H178" s="289" t="s">
        <v>244</v>
      </c>
      <c r="I178" s="289" t="s">
        <v>239</v>
      </c>
      <c r="J178" s="290"/>
      <c r="K178" s="290"/>
      <c r="L178" s="289"/>
      <c r="M178" s="289"/>
      <c r="N178" s="289" t="s">
        <v>240</v>
      </c>
      <c r="O178" s="266"/>
      <c r="P178" s="292"/>
      <c r="Q178" s="266"/>
      <c r="R178" s="38"/>
      <c r="S178" s="38"/>
      <c r="AG178" s="38"/>
      <c r="AH178" s="38"/>
      <c r="AI178" s="38"/>
      <c r="AJ178" s="38"/>
      <c r="AK178" s="38"/>
      <c r="AL178" s="38"/>
      <c r="AM178" s="38"/>
      <c r="AN178" s="38"/>
      <c r="AO178" s="38"/>
      <c r="AP178" s="38"/>
      <c r="AQ178" s="38"/>
      <c r="AR178" s="38"/>
      <c r="AS178" s="38"/>
      <c r="AT178" s="38"/>
    </row>
    <row r="179">
      <c r="A179" s="87"/>
      <c r="B179" s="87"/>
      <c r="C179" s="87"/>
      <c r="D179" s="87"/>
      <c r="E179" s="266"/>
      <c r="F179" s="278"/>
      <c r="G179" s="279"/>
      <c r="H179" s="274" t="s">
        <v>246</v>
      </c>
      <c r="I179" s="274" t="s">
        <v>239</v>
      </c>
      <c r="J179" s="261"/>
      <c r="K179" s="274">
        <f t="shared" ref="K179:M179" si="28">K177/SHARDING(K178)</f>
        <v>128</v>
      </c>
      <c r="L179" s="274">
        <f t="shared" si="28"/>
        <v>128</v>
      </c>
      <c r="M179" s="274">
        <f t="shared" si="28"/>
        <v>512</v>
      </c>
      <c r="N179" s="274" t="s">
        <v>240</v>
      </c>
      <c r="O179" s="241"/>
      <c r="P179" s="276">
        <f>SIZEOF_IN_MIB(J179:M179, $O176)</f>
        <v>8</v>
      </c>
      <c r="Q179" s="241"/>
      <c r="R179" s="38"/>
      <c r="S179" s="38"/>
      <c r="T179" s="207"/>
      <c r="U179" s="207"/>
      <c r="V179" s="207"/>
      <c r="W179" s="207"/>
      <c r="X179" s="38"/>
      <c r="Y179" s="38"/>
      <c r="Z179" s="38"/>
      <c r="AA179" s="38"/>
      <c r="AB179" s="38"/>
      <c r="AC179" s="38"/>
      <c r="AD179" s="38"/>
      <c r="AE179" s="38"/>
      <c r="AF179" s="38"/>
      <c r="AG179" s="38"/>
      <c r="AH179" s="38"/>
      <c r="AI179" s="38"/>
      <c r="AJ179" s="38"/>
      <c r="AK179" s="38"/>
      <c r="AL179" s="38"/>
      <c r="AM179" s="38"/>
      <c r="AN179" s="38"/>
      <c r="AO179" s="38"/>
      <c r="AP179" s="38"/>
      <c r="AQ179" s="38"/>
      <c r="AR179" s="38"/>
      <c r="AS179" s="38"/>
      <c r="AT179" s="38"/>
    </row>
    <row r="180">
      <c r="A180" s="87"/>
      <c r="B180" s="87"/>
      <c r="C180" s="87"/>
      <c r="D180" s="87"/>
      <c r="E180" s="266"/>
      <c r="F180" s="259" t="s">
        <v>257</v>
      </c>
      <c r="G180" s="260"/>
      <c r="H180" s="271" t="s">
        <v>238</v>
      </c>
      <c r="I180" s="271" t="s">
        <v>239</v>
      </c>
      <c r="J180" s="269" t="s">
        <v>40</v>
      </c>
      <c r="K180" s="269" t="s">
        <v>38</v>
      </c>
      <c r="L180" s="269" t="s">
        <v>154</v>
      </c>
      <c r="M180" s="269" t="s">
        <v>145</v>
      </c>
      <c r="N180" s="271" t="s">
        <v>240</v>
      </c>
      <c r="O180" s="399" t="s">
        <v>82</v>
      </c>
      <c r="P180" s="273"/>
      <c r="Q180" s="399" t="b">
        <v>0</v>
      </c>
      <c r="R180" s="38"/>
      <c r="S180" s="38"/>
      <c r="T180" s="207"/>
      <c r="U180" s="207"/>
      <c r="V180" s="207"/>
      <c r="W180" s="207"/>
      <c r="X180" s="38"/>
      <c r="Y180" s="38"/>
      <c r="Z180" s="38"/>
      <c r="AA180" s="38"/>
      <c r="AB180" s="38"/>
      <c r="AC180" s="38"/>
      <c r="AD180" s="38"/>
      <c r="AE180" s="38"/>
      <c r="AF180" s="38"/>
      <c r="AG180" s="38"/>
      <c r="AH180" s="38"/>
      <c r="AI180" s="38"/>
      <c r="AJ180" s="38"/>
      <c r="AK180" s="38"/>
      <c r="AL180" s="38"/>
      <c r="AM180" s="38"/>
      <c r="AN180" s="38"/>
      <c r="AO180" s="38"/>
      <c r="AP180" s="38"/>
      <c r="AQ180" s="38"/>
      <c r="AR180" s="38"/>
      <c r="AS180" s="38"/>
      <c r="AT180" s="38"/>
    </row>
    <row r="181">
      <c r="A181" s="87"/>
      <c r="B181" s="87"/>
      <c r="C181" s="87"/>
      <c r="D181" s="87"/>
      <c r="E181" s="266"/>
      <c r="F181" s="267"/>
      <c r="G181" s="268"/>
      <c r="H181" s="262" t="s">
        <v>242</v>
      </c>
      <c r="I181" s="274" t="s">
        <v>239</v>
      </c>
      <c r="J181" s="274">
        <f t="shared" ref="J181:M181" si="29">PARAMS(J180)</f>
        <v>4096</v>
      </c>
      <c r="K181" s="274">
        <f t="shared" si="29"/>
        <v>1</v>
      </c>
      <c r="L181" s="274">
        <f t="shared" si="29"/>
        <v>128</v>
      </c>
      <c r="M181" s="274">
        <f t="shared" si="29"/>
        <v>512</v>
      </c>
      <c r="N181" s="274" t="s">
        <v>240</v>
      </c>
      <c r="O181" s="275"/>
      <c r="P181" s="276">
        <f>SIZEOF_IN_MIB(J181:M181, $O180)</f>
        <v>512</v>
      </c>
      <c r="Q181" s="275"/>
      <c r="R181" s="38"/>
      <c r="S181" s="38"/>
      <c r="T181" s="207"/>
      <c r="U181" s="207"/>
      <c r="V181" s="207"/>
      <c r="W181" s="207"/>
      <c r="X181" s="38"/>
      <c r="Y181" s="38"/>
      <c r="Z181" s="38"/>
      <c r="AA181" s="38"/>
      <c r="AB181" s="38"/>
      <c r="AC181" s="38"/>
      <c r="AD181" s="38"/>
      <c r="AE181" s="38"/>
      <c r="AF181" s="38"/>
      <c r="AG181" s="38"/>
      <c r="AH181" s="38"/>
      <c r="AI181" s="38"/>
      <c r="AJ181" s="38"/>
      <c r="AK181" s="38"/>
      <c r="AL181" s="38"/>
      <c r="AM181" s="38"/>
      <c r="AN181" s="38"/>
      <c r="AO181" s="38"/>
      <c r="AP181" s="38"/>
      <c r="AQ181" s="38"/>
      <c r="AR181" s="38"/>
      <c r="AS181" s="38"/>
      <c r="AT181" s="38"/>
    </row>
    <row r="182">
      <c r="A182" s="87"/>
      <c r="B182" s="87"/>
      <c r="C182" s="87"/>
      <c r="D182" s="87"/>
      <c r="E182" s="266"/>
      <c r="F182" s="267"/>
      <c r="G182" s="268"/>
      <c r="H182" s="271" t="s">
        <v>244</v>
      </c>
      <c r="I182" s="271" t="s">
        <v>239</v>
      </c>
      <c r="J182" s="269" t="s">
        <v>143</v>
      </c>
      <c r="K182" s="269"/>
      <c r="L182" s="269"/>
      <c r="M182" s="271"/>
      <c r="N182" s="271" t="s">
        <v>240</v>
      </c>
      <c r="O182" s="272"/>
      <c r="P182" s="273"/>
      <c r="Q182" s="272"/>
      <c r="R182" s="38"/>
      <c r="S182" s="38"/>
      <c r="T182" s="207"/>
      <c r="U182" s="207"/>
      <c r="V182" s="207"/>
      <c r="W182" s="207"/>
      <c r="X182" s="38"/>
      <c r="Y182" s="38"/>
      <c r="Z182" s="38"/>
      <c r="AA182" s="38"/>
      <c r="AB182" s="38"/>
      <c r="AC182" s="38"/>
      <c r="AD182" s="38"/>
      <c r="AE182" s="38"/>
      <c r="AF182" s="38"/>
      <c r="AG182" s="38"/>
      <c r="AH182" s="38"/>
      <c r="AI182" s="38"/>
      <c r="AJ182" s="38"/>
      <c r="AK182" s="38"/>
      <c r="AL182" s="38"/>
      <c r="AM182" s="38"/>
      <c r="AN182" s="38"/>
      <c r="AO182" s="38"/>
      <c r="AP182" s="38"/>
      <c r="AQ182" s="38"/>
      <c r="AR182" s="38"/>
      <c r="AS182" s="38"/>
      <c r="AT182" s="38"/>
    </row>
    <row r="183">
      <c r="A183" s="87"/>
      <c r="B183" s="87"/>
      <c r="C183" s="87"/>
      <c r="D183" s="87"/>
      <c r="E183" s="266"/>
      <c r="F183" s="278"/>
      <c r="G183" s="279"/>
      <c r="H183" s="274" t="s">
        <v>246</v>
      </c>
      <c r="I183" s="274" t="s">
        <v>239</v>
      </c>
      <c r="J183" s="274">
        <f t="shared" ref="J183:M183" si="30">J181/SHARDING(J182)</f>
        <v>256</v>
      </c>
      <c r="K183" s="274">
        <f t="shared" si="30"/>
        <v>1</v>
      </c>
      <c r="L183" s="274">
        <f t="shared" si="30"/>
        <v>128</v>
      </c>
      <c r="M183" s="274">
        <f t="shared" si="30"/>
        <v>512</v>
      </c>
      <c r="N183" s="274" t="s">
        <v>240</v>
      </c>
      <c r="O183" s="241"/>
      <c r="P183" s="276">
        <f>SIZEOF_IN_MIB(J183:M183, $O180)</f>
        <v>32</v>
      </c>
      <c r="Q183" s="241"/>
      <c r="R183" s="38"/>
      <c r="S183" s="38"/>
      <c r="T183" s="207"/>
      <c r="U183" s="207"/>
      <c r="V183" s="207"/>
      <c r="W183" s="207"/>
      <c r="X183" s="38"/>
      <c r="Y183" s="38"/>
      <c r="Z183" s="38"/>
      <c r="AA183" s="38"/>
      <c r="AB183" s="38"/>
      <c r="AC183" s="38"/>
      <c r="AD183" s="38"/>
      <c r="AE183" s="38"/>
      <c r="AF183" s="38"/>
      <c r="AG183" s="38"/>
      <c r="AH183" s="38"/>
      <c r="AI183" s="38"/>
      <c r="AJ183" s="38"/>
      <c r="AK183" s="38"/>
      <c r="AL183" s="38"/>
      <c r="AM183" s="38"/>
      <c r="AN183" s="38"/>
      <c r="AO183" s="38"/>
      <c r="AP183" s="38"/>
      <c r="AQ183" s="38"/>
      <c r="AR183" s="38"/>
      <c r="AS183" s="38"/>
      <c r="AT183" s="38"/>
    </row>
    <row r="184">
      <c r="A184" s="87"/>
      <c r="B184" s="87"/>
      <c r="C184" s="87"/>
      <c r="D184" s="87"/>
      <c r="E184" s="266"/>
      <c r="F184" s="400" t="s">
        <v>293</v>
      </c>
      <c r="G184" s="385" t="s">
        <v>45</v>
      </c>
      <c r="H184" s="423"/>
      <c r="I184" s="424"/>
      <c r="J184" s="270"/>
      <c r="K184" s="270"/>
      <c r="L184" s="271"/>
      <c r="M184" s="271"/>
      <c r="N184" s="271"/>
      <c r="O184" s="270"/>
      <c r="P184" s="273"/>
      <c r="Q184" s="305"/>
      <c r="T184" s="3"/>
      <c r="U184" s="3"/>
      <c r="V184" s="3"/>
      <c r="W184" s="3"/>
    </row>
    <row r="185">
      <c r="A185" s="87"/>
      <c r="B185" s="38"/>
      <c r="C185" s="38"/>
      <c r="D185" s="38"/>
      <c r="E185" s="266"/>
      <c r="F185" s="277"/>
      <c r="G185" s="385"/>
      <c r="H185" s="274"/>
      <c r="I185" s="418"/>
      <c r="J185" s="261"/>
      <c r="K185" s="261"/>
      <c r="L185" s="274"/>
      <c r="M185" s="274"/>
      <c r="N185" s="274"/>
      <c r="O185" s="261"/>
      <c r="P185" s="276"/>
      <c r="Q185" s="222"/>
      <c r="T185" s="3"/>
      <c r="U185" s="3"/>
      <c r="V185" s="3"/>
      <c r="W185" s="3"/>
    </row>
    <row r="186">
      <c r="A186" s="38"/>
      <c r="B186" s="38"/>
      <c r="C186" s="38"/>
      <c r="D186" s="38"/>
      <c r="E186" s="266"/>
      <c r="F186" s="384" t="s">
        <v>285</v>
      </c>
      <c r="G186" s="385" t="s">
        <v>286</v>
      </c>
      <c r="H186" s="271" t="str">
        <f>VLOOKUP(O172&amp;","&amp;O176,$T$3:$W$12,4, FALSE)</f>
        <v>fp8</v>
      </c>
      <c r="I186" s="419"/>
      <c r="J186" s="270"/>
      <c r="K186" s="270"/>
      <c r="L186" s="271"/>
      <c r="M186" s="271"/>
      <c r="N186" s="271"/>
      <c r="O186" s="270"/>
      <c r="P186" s="273"/>
      <c r="Q186" s="305"/>
      <c r="T186" s="3"/>
      <c r="U186" s="3"/>
      <c r="V186" s="3"/>
      <c r="W186" s="3"/>
    </row>
    <row r="187">
      <c r="A187" s="87"/>
      <c r="B187" s="87"/>
      <c r="C187" s="87"/>
      <c r="D187" s="87"/>
      <c r="E187" s="266"/>
      <c r="F187" s="266"/>
      <c r="G187" s="381" t="s">
        <v>299</v>
      </c>
      <c r="H187" s="420" t="str">
        <f>CALCULATE_FLOPS(J175:M175,J179:M179,L179,K179,H186)</f>
        <v>#N/A</v>
      </c>
      <c r="I187" s="418"/>
      <c r="J187" s="261"/>
      <c r="K187" s="261"/>
      <c r="L187" s="274"/>
      <c r="M187" s="274"/>
      <c r="N187" s="274"/>
      <c r="O187" s="261"/>
      <c r="P187" s="276"/>
      <c r="Q187" s="222"/>
      <c r="T187" s="3"/>
      <c r="U187" s="3"/>
      <c r="V187" s="3"/>
      <c r="W187" s="3"/>
    </row>
    <row r="188">
      <c r="A188" s="87"/>
      <c r="B188" s="87"/>
      <c r="C188" s="87"/>
      <c r="D188" s="87"/>
      <c r="E188" s="266"/>
      <c r="F188" s="277"/>
      <c r="G188" s="388" t="s">
        <v>288</v>
      </c>
      <c r="H188" s="389" t="str">
        <f>COMPUTE_TIME_MS(H187, H186)</f>
        <v>#N/A</v>
      </c>
      <c r="I188" s="390"/>
      <c r="J188" s="391"/>
      <c r="K188" s="391"/>
      <c r="L188" s="392"/>
      <c r="M188" s="392"/>
      <c r="N188" s="392"/>
      <c r="O188" s="391"/>
      <c r="P188" s="393"/>
      <c r="Q188" s="305"/>
      <c r="T188" s="3"/>
      <c r="U188" s="3"/>
      <c r="V188" s="3"/>
      <c r="W188" s="3"/>
    </row>
    <row r="189">
      <c r="A189" s="87"/>
      <c r="B189" s="87"/>
      <c r="C189" s="87"/>
      <c r="D189" s="87"/>
      <c r="E189" s="266"/>
      <c r="F189" s="384" t="s">
        <v>289</v>
      </c>
      <c r="G189" s="381" t="s">
        <v>290</v>
      </c>
      <c r="H189" s="303">
        <f>IF(Q172,0,P175)+IF(Q176,0,P179)+IF(Q180,0,P183)</f>
        <v>44</v>
      </c>
      <c r="I189" s="261"/>
      <c r="J189" s="261"/>
      <c r="K189" s="261"/>
      <c r="L189" s="274"/>
      <c r="M189" s="274"/>
      <c r="N189" s="274"/>
      <c r="O189" s="261"/>
      <c r="P189" s="276"/>
      <c r="Q189" s="222"/>
      <c r="R189" s="38"/>
      <c r="S189" s="38"/>
      <c r="T189" s="207"/>
      <c r="U189" s="207"/>
      <c r="V189" s="207"/>
      <c r="W189" s="207"/>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c r="AT189" s="38"/>
    </row>
    <row r="190">
      <c r="A190" s="87"/>
      <c r="B190" s="87"/>
      <c r="C190" s="87"/>
      <c r="D190" s="87"/>
      <c r="E190" s="277"/>
      <c r="F190" s="277"/>
      <c r="G190" s="395" t="s">
        <v>291</v>
      </c>
      <c r="H190" s="422">
        <f>HBM_TIME_MS(H189)</f>
        <v>0.01468515038</v>
      </c>
      <c r="I190" s="391"/>
      <c r="J190" s="391"/>
      <c r="K190" s="391"/>
      <c r="L190" s="392"/>
      <c r="M190" s="392"/>
      <c r="N190" s="392"/>
      <c r="O190" s="391"/>
      <c r="P190" s="393"/>
      <c r="Q190" s="305"/>
      <c r="R190" s="38"/>
      <c r="S190" s="38"/>
      <c r="T190" s="207"/>
      <c r="U190" s="207"/>
      <c r="V190" s="207"/>
      <c r="W190" s="207"/>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c r="AT190" s="38"/>
    </row>
    <row r="191">
      <c r="A191" s="87"/>
      <c r="B191" s="87"/>
      <c r="C191" s="87"/>
      <c r="D191" s="87"/>
      <c r="E191" s="258" t="s">
        <v>301</v>
      </c>
      <c r="F191" s="282" t="s">
        <v>249</v>
      </c>
      <c r="G191" s="260"/>
      <c r="H191" s="261" t="s">
        <v>238</v>
      </c>
      <c r="I191" s="261" t="s">
        <v>239</v>
      </c>
      <c r="J191" s="262"/>
      <c r="K191" s="262" t="s">
        <v>40</v>
      </c>
      <c r="L191" s="262" t="s">
        <v>38</v>
      </c>
      <c r="M191" s="425" t="s">
        <v>125</v>
      </c>
      <c r="N191" s="261" t="s">
        <v>240</v>
      </c>
      <c r="O191" s="263" t="str">
        <f>EXTRACT_ACTIVATION_DTYPE(PARAMS("attn_proj_dtype"))</f>
        <v>fp8</v>
      </c>
      <c r="P191" s="276"/>
      <c r="Q191" s="263" t="b">
        <v>0</v>
      </c>
      <c r="R191" s="38"/>
      <c r="S191" s="38"/>
      <c r="T191" s="38"/>
      <c r="U191" s="38"/>
      <c r="V191" s="38"/>
      <c r="W191" s="38"/>
      <c r="X191" s="38"/>
      <c r="Y191" s="38"/>
      <c r="Z191" s="38"/>
      <c r="AA191" s="38"/>
      <c r="AB191" s="38"/>
      <c r="AC191" s="38"/>
      <c r="AD191" s="38"/>
      <c r="AE191" s="38"/>
      <c r="AF191" s="38"/>
      <c r="AG191" s="38"/>
      <c r="AH191" s="38"/>
      <c r="AI191" s="38"/>
      <c r="AJ191" s="38"/>
      <c r="AK191" s="38"/>
      <c r="AL191" s="38"/>
      <c r="AM191" s="38"/>
      <c r="AN191" s="38"/>
      <c r="AO191" s="38"/>
      <c r="AP191" s="38"/>
      <c r="AQ191" s="38"/>
      <c r="AR191" s="38"/>
      <c r="AS191" s="38"/>
      <c r="AT191" s="38"/>
    </row>
    <row r="192">
      <c r="A192" s="87"/>
      <c r="B192" s="87"/>
      <c r="C192" s="87"/>
      <c r="D192" s="87"/>
      <c r="E192" s="266"/>
      <c r="F192" s="267"/>
      <c r="G192" s="268"/>
      <c r="H192" s="195" t="s">
        <v>242</v>
      </c>
      <c r="I192" s="290" t="s">
        <v>239</v>
      </c>
      <c r="J192" s="289"/>
      <c r="K192" s="289">
        <f t="shared" ref="K192:M192" si="31">PARAMS(K191)</f>
        <v>4096</v>
      </c>
      <c r="L192" s="290">
        <f t="shared" si="31"/>
        <v>1</v>
      </c>
      <c r="M192" s="290">
        <f t="shared" si="31"/>
        <v>7168</v>
      </c>
      <c r="N192" s="290" t="s">
        <v>240</v>
      </c>
      <c r="O192" s="266"/>
      <c r="P192" s="292">
        <f>SIZEOF_IN_MIB(J192:M192, $O191)</f>
        <v>28</v>
      </c>
      <c r="Q192" s="266"/>
      <c r="R192" s="38"/>
      <c r="S192" s="38"/>
      <c r="T192" s="38"/>
      <c r="U192" s="38"/>
      <c r="V192" s="38"/>
      <c r="W192" s="38"/>
      <c r="X192" s="38"/>
      <c r="Y192" s="38"/>
      <c r="Z192" s="38"/>
      <c r="AA192" s="38"/>
      <c r="AB192" s="38"/>
      <c r="AC192" s="38"/>
      <c r="AD192" s="38"/>
      <c r="AE192" s="38"/>
      <c r="AF192" s="38"/>
      <c r="AG192" s="38"/>
      <c r="AH192" s="38"/>
      <c r="AI192" s="38"/>
      <c r="AJ192" s="38"/>
      <c r="AK192" s="38"/>
      <c r="AL192" s="38"/>
      <c r="AM192" s="38"/>
      <c r="AN192" s="38"/>
      <c r="AO192" s="38"/>
      <c r="AP192" s="38"/>
      <c r="AQ192" s="38"/>
      <c r="AR192" s="38"/>
      <c r="AS192" s="38"/>
      <c r="AT192" s="38"/>
    </row>
    <row r="193">
      <c r="A193" s="87"/>
      <c r="B193" s="87"/>
      <c r="C193" s="87"/>
      <c r="D193" s="87"/>
      <c r="E193" s="266"/>
      <c r="F193" s="267"/>
      <c r="G193" s="268"/>
      <c r="H193" s="289" t="s">
        <v>244</v>
      </c>
      <c r="I193" s="289" t="s">
        <v>239</v>
      </c>
      <c r="J193" s="290"/>
      <c r="K193" s="195" t="s">
        <v>143</v>
      </c>
      <c r="L193" s="195"/>
      <c r="M193" s="289"/>
      <c r="N193" s="289" t="s">
        <v>240</v>
      </c>
      <c r="O193" s="266"/>
      <c r="P193" s="292"/>
      <c r="Q193" s="266"/>
      <c r="R193" s="38"/>
      <c r="S193" s="38"/>
      <c r="T193" s="38"/>
      <c r="U193" s="38"/>
      <c r="V193" s="38"/>
      <c r="W193" s="38"/>
      <c r="X193" s="38"/>
      <c r="Y193" s="38"/>
      <c r="Z193" s="38"/>
      <c r="AA193" s="38"/>
      <c r="AB193" s="38"/>
      <c r="AC193" s="38"/>
      <c r="AD193" s="38"/>
      <c r="AE193" s="38"/>
      <c r="AF193" s="38"/>
      <c r="AG193" s="38"/>
      <c r="AH193" s="38"/>
      <c r="AI193" s="38"/>
      <c r="AJ193" s="38"/>
      <c r="AK193" s="38"/>
      <c r="AL193" s="38"/>
      <c r="AM193" s="38"/>
      <c r="AN193" s="38"/>
      <c r="AO193" s="38"/>
      <c r="AP193" s="38"/>
      <c r="AQ193" s="38"/>
      <c r="AR193" s="38"/>
      <c r="AS193" s="38"/>
      <c r="AT193" s="38"/>
    </row>
    <row r="194">
      <c r="A194" s="87"/>
      <c r="B194" s="87"/>
      <c r="C194" s="87"/>
      <c r="D194" s="87"/>
      <c r="E194" s="266"/>
      <c r="F194" s="278"/>
      <c r="G194" s="279"/>
      <c r="H194" s="195" t="s">
        <v>246</v>
      </c>
      <c r="I194" s="289" t="s">
        <v>239</v>
      </c>
      <c r="J194" s="290"/>
      <c r="K194" s="289">
        <f t="shared" ref="K194:M194" si="32">K192/SHARDING(K193)</f>
        <v>256</v>
      </c>
      <c r="L194" s="289">
        <f t="shared" si="32"/>
        <v>1</v>
      </c>
      <c r="M194" s="289">
        <f t="shared" si="32"/>
        <v>7168</v>
      </c>
      <c r="N194" s="289" t="s">
        <v>240</v>
      </c>
      <c r="O194" s="277"/>
      <c r="P194" s="292">
        <f>SIZEOF_IN_MIB(J194:M194, $O191)</f>
        <v>1.75</v>
      </c>
      <c r="Q194" s="277"/>
      <c r="R194" s="38"/>
      <c r="S194" s="38"/>
      <c r="T194" s="38"/>
      <c r="U194" s="38"/>
      <c r="V194" s="38"/>
      <c r="W194" s="38"/>
      <c r="X194" s="38"/>
      <c r="Y194" s="38"/>
      <c r="Z194" s="38"/>
      <c r="AA194" s="38"/>
      <c r="AB194" s="38"/>
      <c r="AC194" s="38"/>
      <c r="AD194" s="38"/>
      <c r="AE194" s="38"/>
      <c r="AF194" s="38"/>
      <c r="AG194" s="38"/>
      <c r="AH194" s="38"/>
      <c r="AI194" s="38"/>
      <c r="AJ194" s="38"/>
      <c r="AK194" s="38"/>
      <c r="AL194" s="38"/>
      <c r="AM194" s="38"/>
      <c r="AN194" s="38"/>
      <c r="AO194" s="38"/>
      <c r="AP194" s="38"/>
      <c r="AQ194" s="38"/>
      <c r="AR194" s="38"/>
      <c r="AS194" s="38"/>
      <c r="AT194" s="38"/>
    </row>
    <row r="195">
      <c r="A195" s="87"/>
      <c r="B195" s="87"/>
      <c r="C195" s="87"/>
      <c r="D195" s="87"/>
      <c r="E195" s="266"/>
      <c r="F195" s="259" t="s">
        <v>253</v>
      </c>
      <c r="G195" s="260"/>
      <c r="H195" s="289" t="s">
        <v>238</v>
      </c>
      <c r="I195" s="289" t="s">
        <v>239</v>
      </c>
      <c r="J195" s="290"/>
      <c r="K195" s="195"/>
      <c r="L195" s="398" t="s">
        <v>125</v>
      </c>
      <c r="M195" s="195" t="s">
        <v>157</v>
      </c>
      <c r="N195" s="289" t="s">
        <v>240</v>
      </c>
      <c r="O195" s="291" t="str">
        <f>EXTRACT_WEIGHT_DTYPE(PARAMS("attn_proj_dtype"))</f>
        <v>fp8</v>
      </c>
      <c r="P195" s="292"/>
      <c r="Q195" s="291" t="b">
        <v>0</v>
      </c>
      <c r="R195" s="38"/>
      <c r="S195" s="38"/>
      <c r="T195" s="38"/>
      <c r="U195" s="38"/>
      <c r="V195" s="38"/>
      <c r="W195" s="38"/>
      <c r="X195" s="38"/>
      <c r="Y195" s="38"/>
      <c r="Z195" s="38"/>
      <c r="AA195" s="38"/>
      <c r="AB195" s="38"/>
      <c r="AC195" s="38"/>
      <c r="AD195" s="38"/>
      <c r="AE195" s="38"/>
      <c r="AF195" s="38"/>
      <c r="AG195" s="38"/>
      <c r="AH195" s="38"/>
      <c r="AI195" s="38"/>
      <c r="AJ195" s="38"/>
      <c r="AK195" s="38"/>
      <c r="AL195" s="38"/>
      <c r="AM195" s="38"/>
      <c r="AN195" s="38"/>
      <c r="AO195" s="38"/>
      <c r="AP195" s="38"/>
      <c r="AQ195" s="38"/>
      <c r="AR195" s="38"/>
      <c r="AS195" s="38"/>
      <c r="AT195" s="38"/>
    </row>
    <row r="196">
      <c r="A196" s="87"/>
      <c r="B196" s="87"/>
      <c r="C196" s="87"/>
      <c r="D196" s="87"/>
      <c r="E196" s="266"/>
      <c r="F196" s="267"/>
      <c r="G196" s="268"/>
      <c r="H196" s="195" t="s">
        <v>242</v>
      </c>
      <c r="I196" s="289" t="s">
        <v>239</v>
      </c>
      <c r="J196" s="290"/>
      <c r="K196" s="289"/>
      <c r="L196" s="289">
        <f t="shared" ref="L196:M196" si="33">PARAMS(L195)</f>
        <v>7168</v>
      </c>
      <c r="M196" s="289">
        <f t="shared" si="33"/>
        <v>576</v>
      </c>
      <c r="N196" s="289" t="s">
        <v>240</v>
      </c>
      <c r="O196" s="266"/>
      <c r="P196" s="292">
        <f>SIZEOF_IN_MIB(J196:M196, $O195)</f>
        <v>3.9375</v>
      </c>
      <c r="Q196" s="266"/>
      <c r="R196" s="38"/>
      <c r="S196" s="38"/>
      <c r="T196" s="38"/>
      <c r="U196" s="38"/>
      <c r="V196" s="38"/>
      <c r="W196" s="38"/>
      <c r="X196" s="38"/>
      <c r="Y196" s="38"/>
      <c r="Z196" s="38"/>
      <c r="AA196" s="38"/>
      <c r="AB196" s="38"/>
      <c r="AC196" s="38"/>
      <c r="AD196" s="38"/>
      <c r="AE196" s="38"/>
      <c r="AF196" s="38"/>
      <c r="AG196" s="38"/>
      <c r="AH196" s="38"/>
      <c r="AI196" s="38"/>
      <c r="AJ196" s="38"/>
      <c r="AK196" s="38"/>
      <c r="AL196" s="38"/>
      <c r="AM196" s="38"/>
      <c r="AN196" s="38"/>
      <c r="AO196" s="38"/>
      <c r="AP196" s="38"/>
      <c r="AQ196" s="38"/>
      <c r="AR196" s="38"/>
      <c r="AS196" s="38"/>
      <c r="AT196" s="38"/>
    </row>
    <row r="197">
      <c r="A197" s="87"/>
      <c r="B197" s="87"/>
      <c r="C197" s="87"/>
      <c r="D197" s="87"/>
      <c r="E197" s="266"/>
      <c r="F197" s="267"/>
      <c r="G197" s="268"/>
      <c r="H197" s="289" t="s">
        <v>244</v>
      </c>
      <c r="I197" s="289" t="s">
        <v>239</v>
      </c>
      <c r="J197" s="290"/>
      <c r="K197" s="290"/>
      <c r="L197" s="289"/>
      <c r="M197" s="289"/>
      <c r="N197" s="289" t="s">
        <v>240</v>
      </c>
      <c r="O197" s="266"/>
      <c r="P197" s="292"/>
      <c r="Q197" s="266"/>
    </row>
    <row r="198">
      <c r="A198" s="87"/>
      <c r="B198" s="87"/>
      <c r="C198" s="87"/>
      <c r="D198" s="87"/>
      <c r="E198" s="266"/>
      <c r="F198" s="278"/>
      <c r="G198" s="279"/>
      <c r="H198" s="274" t="s">
        <v>246</v>
      </c>
      <c r="I198" s="274" t="s">
        <v>239</v>
      </c>
      <c r="J198" s="261"/>
      <c r="K198" s="274"/>
      <c r="L198" s="274">
        <f t="shared" ref="L198:M198" si="34">L196/SHARDING(L197)</f>
        <v>7168</v>
      </c>
      <c r="M198" s="274">
        <f t="shared" si="34"/>
        <v>576</v>
      </c>
      <c r="N198" s="274" t="s">
        <v>240</v>
      </c>
      <c r="O198" s="241"/>
      <c r="P198" s="276">
        <f>SIZEOF_IN_MIB(J198:M198, $O195)</f>
        <v>3.9375</v>
      </c>
      <c r="Q198" s="241"/>
    </row>
    <row r="199">
      <c r="A199" s="87"/>
      <c r="B199" s="87"/>
      <c r="C199" s="87"/>
      <c r="D199" s="87"/>
      <c r="E199" s="266"/>
      <c r="F199" s="259" t="s">
        <v>257</v>
      </c>
      <c r="G199" s="260"/>
      <c r="H199" s="271" t="s">
        <v>238</v>
      </c>
      <c r="I199" s="271" t="s">
        <v>239</v>
      </c>
      <c r="J199" s="270"/>
      <c r="K199" s="269" t="s">
        <v>40</v>
      </c>
      <c r="L199" s="269" t="s">
        <v>38</v>
      </c>
      <c r="M199" s="269" t="s">
        <v>157</v>
      </c>
      <c r="N199" s="271" t="s">
        <v>240</v>
      </c>
      <c r="O199" s="399" t="s">
        <v>82</v>
      </c>
      <c r="P199" s="273"/>
      <c r="Q199" s="399" t="b">
        <v>0</v>
      </c>
    </row>
    <row r="200">
      <c r="A200" s="87"/>
      <c r="B200" s="38"/>
      <c r="C200" s="38"/>
      <c r="D200" s="38"/>
      <c r="E200" s="266"/>
      <c r="F200" s="267"/>
      <c r="G200" s="268"/>
      <c r="H200" s="262" t="s">
        <v>242</v>
      </c>
      <c r="I200" s="274" t="s">
        <v>239</v>
      </c>
      <c r="J200" s="261"/>
      <c r="K200" s="274">
        <f t="shared" ref="K200:M200" si="35">PARAMS(K199)</f>
        <v>4096</v>
      </c>
      <c r="L200" s="274">
        <f t="shared" si="35"/>
        <v>1</v>
      </c>
      <c r="M200" s="274">
        <f t="shared" si="35"/>
        <v>576</v>
      </c>
      <c r="N200" s="274" t="s">
        <v>240</v>
      </c>
      <c r="O200" s="275"/>
      <c r="P200" s="276">
        <f>SIZEOF_IN_MIB(K200:M200, $O199)</f>
        <v>4.5</v>
      </c>
      <c r="Q200" s="275"/>
    </row>
    <row r="201">
      <c r="A201" s="38"/>
      <c r="B201" s="38"/>
      <c r="C201" s="38"/>
      <c r="D201" s="38"/>
      <c r="E201" s="266"/>
      <c r="F201" s="267"/>
      <c r="G201" s="268"/>
      <c r="H201" s="271" t="s">
        <v>244</v>
      </c>
      <c r="I201" s="271" t="s">
        <v>239</v>
      </c>
      <c r="J201" s="270"/>
      <c r="K201" s="269" t="s">
        <v>143</v>
      </c>
      <c r="L201" s="269"/>
      <c r="M201" s="271"/>
      <c r="N201" s="271" t="s">
        <v>240</v>
      </c>
      <c r="O201" s="272"/>
      <c r="P201" s="273"/>
      <c r="Q201" s="272"/>
    </row>
    <row r="202">
      <c r="A202" s="87"/>
      <c r="B202" s="87"/>
      <c r="C202" s="87"/>
      <c r="D202" s="87"/>
      <c r="E202" s="266"/>
      <c r="F202" s="278"/>
      <c r="G202" s="279"/>
      <c r="H202" s="274" t="s">
        <v>246</v>
      </c>
      <c r="I202" s="274" t="s">
        <v>239</v>
      </c>
      <c r="J202" s="274"/>
      <c r="K202" s="274">
        <f t="shared" ref="K202:M202" si="36">K200/SHARDING(K201)</f>
        <v>256</v>
      </c>
      <c r="L202" s="274">
        <f t="shared" si="36"/>
        <v>1</v>
      </c>
      <c r="M202" s="274">
        <f t="shared" si="36"/>
        <v>576</v>
      </c>
      <c r="N202" s="274" t="s">
        <v>240</v>
      </c>
      <c r="O202" s="241"/>
      <c r="P202" s="276">
        <f>SIZEOF_IN_MIB(K202:M202, $O199)</f>
        <v>0.28125</v>
      </c>
      <c r="Q202" s="241"/>
    </row>
    <row r="203">
      <c r="A203" s="87"/>
      <c r="B203" s="87"/>
      <c r="C203" s="87"/>
      <c r="D203" s="87"/>
      <c r="E203" s="266"/>
      <c r="F203" s="400" t="s">
        <v>293</v>
      </c>
      <c r="G203" s="385" t="s">
        <v>45</v>
      </c>
      <c r="H203" s="423"/>
      <c r="I203" s="424"/>
      <c r="J203" s="270"/>
      <c r="K203" s="270"/>
      <c r="L203" s="271"/>
      <c r="M203" s="271"/>
      <c r="N203" s="271"/>
      <c r="O203" s="270"/>
      <c r="P203" s="273"/>
      <c r="Q203" s="305"/>
    </row>
    <row r="204">
      <c r="A204" s="87"/>
      <c r="B204" s="87"/>
      <c r="C204" s="87"/>
      <c r="D204" s="87"/>
      <c r="E204" s="266"/>
      <c r="F204" s="277"/>
      <c r="G204" s="385"/>
      <c r="H204" s="274"/>
      <c r="I204" s="418"/>
      <c r="J204" s="261"/>
      <c r="K204" s="261"/>
      <c r="L204" s="274"/>
      <c r="M204" s="274"/>
      <c r="N204" s="274"/>
      <c r="O204" s="261"/>
      <c r="P204" s="276"/>
      <c r="Q204" s="222"/>
    </row>
    <row r="205">
      <c r="A205" s="87"/>
      <c r="B205" s="87"/>
      <c r="C205" s="87"/>
      <c r="D205" s="87"/>
      <c r="E205" s="266"/>
      <c r="F205" s="384" t="s">
        <v>285</v>
      </c>
      <c r="G205" s="385" t="s">
        <v>286</v>
      </c>
      <c r="H205" s="271" t="str">
        <f>VLOOKUP(O191&amp;","&amp;O195,$T$3:$W$12,4, FALSE)</f>
        <v>fp8</v>
      </c>
      <c r="I205" s="419"/>
      <c r="J205" s="270"/>
      <c r="K205" s="270"/>
      <c r="L205" s="271"/>
      <c r="M205" s="271"/>
      <c r="N205" s="271"/>
      <c r="O205" s="270"/>
      <c r="P205" s="273"/>
      <c r="Q205" s="305"/>
    </row>
    <row r="206">
      <c r="A206" s="87"/>
      <c r="B206" s="87"/>
      <c r="C206" s="87"/>
      <c r="D206" s="87"/>
      <c r="E206" s="266"/>
      <c r="F206" s="266"/>
      <c r="G206" s="381" t="s">
        <v>299</v>
      </c>
      <c r="H206" s="420" t="str">
        <f>CALCULATE_FLOPS(J194:M194,J198:M198,L198,1,H205)</f>
        <v>#N/A</v>
      </c>
      <c r="I206" s="418"/>
      <c r="J206" s="261"/>
      <c r="K206" s="261"/>
      <c r="L206" s="274"/>
      <c r="M206" s="274"/>
      <c r="N206" s="274"/>
      <c r="O206" s="261"/>
      <c r="P206" s="276"/>
      <c r="Q206" s="222"/>
    </row>
    <row r="207">
      <c r="A207" s="87"/>
      <c r="B207" s="87"/>
      <c r="C207" s="87"/>
      <c r="D207" s="87"/>
      <c r="E207" s="266"/>
      <c r="F207" s="277"/>
      <c r="G207" s="388" t="s">
        <v>288</v>
      </c>
      <c r="H207" s="421" t="str">
        <f>COMPUTE_TIME_MS(H206, H205)</f>
        <v>#N/A</v>
      </c>
      <c r="I207" s="390"/>
      <c r="J207" s="391"/>
      <c r="K207" s="391"/>
      <c r="L207" s="392"/>
      <c r="M207" s="392"/>
      <c r="N207" s="392"/>
      <c r="O207" s="391"/>
      <c r="P207" s="393"/>
      <c r="Q207" s="305"/>
    </row>
    <row r="208">
      <c r="A208" s="87"/>
      <c r="B208" s="87"/>
      <c r="C208" s="87"/>
      <c r="D208" s="87"/>
      <c r="E208" s="266"/>
      <c r="F208" s="384" t="s">
        <v>289</v>
      </c>
      <c r="G208" s="381" t="s">
        <v>290</v>
      </c>
      <c r="H208" s="303">
        <f>IF(Q191,0,P194)+IF(Q195,0,P198)+IF(Q199,0,P202)</f>
        <v>5.96875</v>
      </c>
      <c r="I208" s="261"/>
      <c r="J208" s="261"/>
      <c r="K208" s="261"/>
      <c r="L208" s="274"/>
      <c r="M208" s="274"/>
      <c r="N208" s="274"/>
      <c r="O208" s="261"/>
      <c r="P208" s="276"/>
      <c r="Q208" s="222"/>
    </row>
    <row r="209">
      <c r="A209" s="87"/>
      <c r="B209" s="87"/>
      <c r="C209" s="87"/>
      <c r="D209" s="87"/>
      <c r="E209" s="277"/>
      <c r="F209" s="277"/>
      <c r="G209" s="395" t="s">
        <v>291</v>
      </c>
      <c r="H209" s="430">
        <f>HBM_TIME_MS(H208)</f>
        <v>0.001992090712</v>
      </c>
      <c r="I209" s="391"/>
      <c r="J209" s="391"/>
      <c r="K209" s="391"/>
      <c r="L209" s="392"/>
      <c r="M209" s="392"/>
      <c r="N209" s="392"/>
      <c r="O209" s="391"/>
      <c r="P209" s="393"/>
      <c r="Q209" s="305"/>
    </row>
    <row r="210">
      <c r="A210" s="87"/>
      <c r="B210" s="87"/>
      <c r="C210" s="87"/>
      <c r="D210" s="87"/>
      <c r="E210" s="431" t="s">
        <v>302</v>
      </c>
      <c r="F210" s="400" t="s">
        <v>303</v>
      </c>
      <c r="G210" s="432" t="s">
        <v>259</v>
      </c>
      <c r="H210" s="433" t="s">
        <v>238</v>
      </c>
      <c r="I210" s="261" t="s">
        <v>239</v>
      </c>
      <c r="J210" s="434" t="str">
        <f t="array" ref="J210:M213">J199:M202</f>
        <v/>
      </c>
      <c r="K210" s="262" t="s">
        <v>40</v>
      </c>
      <c r="L210" s="262" t="s">
        <v>38</v>
      </c>
      <c r="M210" s="262" t="s">
        <v>157</v>
      </c>
      <c r="N210" s="274" t="s">
        <v>240</v>
      </c>
      <c r="O210" s="263" t="s">
        <v>63</v>
      </c>
      <c r="P210" s="435"/>
      <c r="Q210" s="436"/>
    </row>
    <row r="211">
      <c r="A211" s="87"/>
      <c r="B211" s="87"/>
      <c r="C211" s="87"/>
      <c r="D211" s="87"/>
      <c r="E211" s="266"/>
      <c r="F211" s="266"/>
      <c r="G211" s="266"/>
      <c r="H211" s="438" t="s">
        <v>242</v>
      </c>
      <c r="I211" s="270" t="s">
        <v>239</v>
      </c>
      <c r="J211" s="439"/>
      <c r="K211" s="270">
        <v>4096.0</v>
      </c>
      <c r="L211" s="271">
        <v>1.0</v>
      </c>
      <c r="M211" s="271">
        <v>576.0</v>
      </c>
      <c r="N211" s="271" t="s">
        <v>240</v>
      </c>
      <c r="O211" s="272"/>
      <c r="P211" s="440">
        <f>SIZEOF_IN_MIB(J211:M211, O210)</f>
        <v>2.25</v>
      </c>
      <c r="Q211" s="272"/>
    </row>
    <row r="212">
      <c r="A212" s="87"/>
      <c r="B212" s="87"/>
      <c r="C212" s="87"/>
      <c r="D212" s="87"/>
      <c r="E212" s="266"/>
      <c r="F212" s="266"/>
      <c r="G212" s="266"/>
      <c r="H212" s="433" t="s">
        <v>260</v>
      </c>
      <c r="I212" s="261" t="s">
        <v>239</v>
      </c>
      <c r="J212" s="434"/>
      <c r="K212" s="434" t="s">
        <v>143</v>
      </c>
      <c r="L212" s="274"/>
      <c r="M212" s="442"/>
      <c r="N212" s="274" t="s">
        <v>240</v>
      </c>
      <c r="O212" s="275"/>
      <c r="P212" s="443"/>
      <c r="Q212" s="275"/>
    </row>
    <row r="213">
      <c r="A213" s="87"/>
      <c r="B213" s="87"/>
      <c r="C213" s="87"/>
      <c r="D213" s="87"/>
      <c r="E213" s="266"/>
      <c r="F213" s="266"/>
      <c r="G213" s="266"/>
      <c r="H213" s="438" t="s">
        <v>261</v>
      </c>
      <c r="I213" s="270" t="s">
        <v>239</v>
      </c>
      <c r="J213" s="439"/>
      <c r="K213" s="271">
        <v>256.0</v>
      </c>
      <c r="L213" s="271">
        <v>1.0</v>
      </c>
      <c r="M213" s="271">
        <v>576.0</v>
      </c>
      <c r="N213" s="271" t="s">
        <v>240</v>
      </c>
      <c r="O213" s="272"/>
      <c r="P213" s="440">
        <f>SIZEOF_IN_MIB(J213:M213, O210)</f>
        <v>0.140625</v>
      </c>
      <c r="Q213" s="272"/>
    </row>
    <row r="214">
      <c r="A214" s="87"/>
      <c r="B214" s="87"/>
      <c r="C214" s="87"/>
      <c r="D214" s="87"/>
      <c r="E214" s="266"/>
      <c r="F214" s="266"/>
      <c r="G214" s="266"/>
      <c r="H214" s="433" t="s">
        <v>262</v>
      </c>
      <c r="I214" s="261" t="s">
        <v>239</v>
      </c>
      <c r="J214" s="434"/>
      <c r="K214" s="434"/>
      <c r="L214" s="442"/>
      <c r="M214" s="442"/>
      <c r="N214" s="274" t="s">
        <v>240</v>
      </c>
      <c r="O214" s="275"/>
      <c r="P214" s="435"/>
      <c r="Q214" s="275"/>
    </row>
    <row r="215">
      <c r="A215" s="87"/>
      <c r="B215" s="87"/>
      <c r="C215" s="87"/>
      <c r="D215" s="87"/>
      <c r="E215" s="266"/>
      <c r="F215" s="266"/>
      <c r="G215" s="277"/>
      <c r="H215" s="438" t="s">
        <v>261</v>
      </c>
      <c r="I215" s="270" t="s">
        <v>239</v>
      </c>
      <c r="J215" s="439"/>
      <c r="K215" s="271">
        <f t="shared" ref="K215:M215" si="37">K211/SHARDING(K214)</f>
        <v>4096</v>
      </c>
      <c r="L215" s="271">
        <f t="shared" si="37"/>
        <v>1</v>
      </c>
      <c r="M215" s="271">
        <f t="shared" si="37"/>
        <v>576</v>
      </c>
      <c r="N215" s="271" t="s">
        <v>240</v>
      </c>
      <c r="O215" s="280"/>
      <c r="P215" s="440">
        <f>SIZEOF_IN_MIB(J215:M215, O210)</f>
        <v>2.25</v>
      </c>
      <c r="Q215" s="280"/>
    </row>
    <row r="216">
      <c r="A216" s="87"/>
      <c r="B216" s="87"/>
      <c r="C216" s="87"/>
      <c r="D216" s="87"/>
      <c r="E216" s="266"/>
      <c r="F216" s="266"/>
      <c r="G216" s="444" t="s">
        <v>263</v>
      </c>
      <c r="H216" s="445"/>
      <c r="I216" s="371"/>
      <c r="J216" s="371"/>
      <c r="K216" s="371"/>
      <c r="L216" s="446"/>
      <c r="M216" s="446"/>
      <c r="N216" s="446"/>
      <c r="O216" s="371"/>
      <c r="P216" s="447"/>
      <c r="Q216" s="371"/>
    </row>
    <row r="217">
      <c r="A217" s="87"/>
      <c r="B217" s="87"/>
      <c r="C217" s="87"/>
      <c r="D217" s="87"/>
      <c r="E217" s="266"/>
      <c r="F217" s="266"/>
      <c r="G217" s="448" t="s">
        <v>264</v>
      </c>
      <c r="H217" s="449">
        <f>SHARDING(K212)*SHARDING(L212)*SHARDING(M212)</f>
        <v>16</v>
      </c>
      <c r="I217" s="439"/>
      <c r="J217" s="439"/>
      <c r="K217" s="439"/>
      <c r="L217" s="450"/>
      <c r="M217" s="450"/>
      <c r="N217" s="450"/>
      <c r="O217" s="439"/>
      <c r="P217" s="451"/>
      <c r="Q217" s="439"/>
    </row>
    <row r="218">
      <c r="A218" s="87"/>
      <c r="B218" s="87"/>
      <c r="C218" s="87"/>
      <c r="D218" s="87"/>
      <c r="E218" s="266"/>
      <c r="F218" s="266"/>
      <c r="G218" s="448" t="s">
        <v>265</v>
      </c>
      <c r="H218" s="452">
        <f>P213 * (H217-1)</f>
        <v>2.109375</v>
      </c>
      <c r="I218" s="434"/>
      <c r="J218" s="434"/>
      <c r="K218" s="434"/>
      <c r="L218" s="442"/>
      <c r="M218" s="442"/>
      <c r="N218" s="442"/>
      <c r="O218" s="434"/>
      <c r="P218" s="443"/>
      <c r="Q218" s="434"/>
    </row>
    <row r="219">
      <c r="A219" s="87"/>
      <c r="B219" s="87"/>
      <c r="C219" s="87"/>
      <c r="D219" s="87"/>
      <c r="E219" s="266"/>
      <c r="F219" s="266"/>
      <c r="G219" s="448" t="s">
        <v>266</v>
      </c>
      <c r="H219" s="453">
        <f>H218*H217</f>
        <v>33.75</v>
      </c>
      <c r="I219" s="439"/>
      <c r="J219" s="439"/>
      <c r="K219" s="439"/>
      <c r="L219" s="450"/>
      <c r="M219" s="450"/>
      <c r="N219" s="450"/>
      <c r="O219" s="439"/>
      <c r="P219" s="451"/>
      <c r="Q219" s="439"/>
    </row>
    <row r="220">
      <c r="A220" s="87"/>
      <c r="B220" s="87"/>
      <c r="C220" s="87"/>
      <c r="D220" s="87"/>
      <c r="E220" s="266"/>
      <c r="F220" s="266"/>
      <c r="G220" s="448" t="s">
        <v>267</v>
      </c>
      <c r="H220" s="433" t="str">
        <f>IFS(H217=8,12,
H217=4,4,
H217=2,1,
H217=1,0,
TRUE,NA())</f>
        <v>#N/A</v>
      </c>
      <c r="I220" s="434"/>
      <c r="J220" s="434"/>
      <c r="K220" s="434"/>
      <c r="L220" s="442"/>
      <c r="M220" s="442"/>
      <c r="N220" s="442"/>
      <c r="O220" s="434"/>
      <c r="P220" s="443"/>
      <c r="Q220" s="434"/>
    </row>
    <row r="221">
      <c r="A221" s="87"/>
      <c r="B221" s="87"/>
      <c r="C221" s="87"/>
      <c r="D221" s="87"/>
      <c r="E221" s="266"/>
      <c r="F221" s="266"/>
      <c r="G221" s="454" t="s">
        <v>268</v>
      </c>
      <c r="H221" s="455">
        <v>1.0</v>
      </c>
      <c r="I221" s="439"/>
      <c r="J221" s="439"/>
      <c r="K221" s="439"/>
      <c r="L221" s="450"/>
      <c r="M221" s="450"/>
      <c r="N221" s="450"/>
      <c r="O221" s="439"/>
      <c r="P221" s="451"/>
      <c r="Q221" s="439"/>
    </row>
    <row r="222">
      <c r="A222" s="87"/>
      <c r="B222" s="87"/>
      <c r="C222" s="87"/>
      <c r="D222" s="87"/>
      <c r="E222" s="266"/>
      <c r="F222" s="266"/>
      <c r="G222" s="456" t="s">
        <v>269</v>
      </c>
      <c r="H222" s="457" t="str">
        <f>ALL_GATHER_CHIP2CHIP_TIME_MS2(H219 * H221, H220)</f>
        <v>#N/A</v>
      </c>
      <c r="I222" s="434"/>
      <c r="J222" s="434"/>
      <c r="K222" s="434"/>
      <c r="L222" s="442"/>
      <c r="M222" s="442"/>
      <c r="N222" s="442"/>
      <c r="O222" s="434"/>
      <c r="P222" s="443"/>
      <c r="Q222" s="434"/>
    </row>
    <row r="223">
      <c r="A223" s="87"/>
      <c r="B223" s="87"/>
      <c r="C223" s="87"/>
      <c r="D223" s="87"/>
      <c r="E223" s="266"/>
      <c r="F223" s="266"/>
      <c r="G223" s="454"/>
      <c r="H223" s="458"/>
      <c r="I223" s="439"/>
      <c r="J223" s="439"/>
      <c r="K223" s="439"/>
      <c r="L223" s="450"/>
      <c r="M223" s="450"/>
      <c r="N223" s="450"/>
      <c r="O223" s="439"/>
      <c r="P223" s="451"/>
      <c r="Q223" s="439"/>
    </row>
    <row r="224">
      <c r="A224" s="87"/>
      <c r="B224" s="87"/>
      <c r="C224" s="87"/>
      <c r="D224" s="87"/>
      <c r="E224" s="266"/>
      <c r="F224" s="266"/>
      <c r="G224" s="444" t="s">
        <v>270</v>
      </c>
      <c r="H224" s="445"/>
      <c r="I224" s="371"/>
      <c r="J224" s="371"/>
      <c r="K224" s="371"/>
      <c r="L224" s="446"/>
      <c r="M224" s="446"/>
      <c r="N224" s="446"/>
      <c r="O224" s="371"/>
      <c r="P224" s="447"/>
      <c r="Q224" s="371"/>
    </row>
    <row r="225">
      <c r="A225" s="87"/>
      <c r="B225" s="87"/>
      <c r="C225" s="87"/>
      <c r="D225" s="87"/>
      <c r="E225" s="266"/>
      <c r="F225" s="266"/>
      <c r="G225" s="459" t="s">
        <v>271</v>
      </c>
      <c r="H225" s="460" t="s">
        <v>264</v>
      </c>
      <c r="I225" s="439"/>
      <c r="J225" s="461">
        <f>SHARDING(K212)*SHARDING(L212)*SHARDING(M212)/HW_SPEC("# of TensorCore per Chip")</f>
        <v>8</v>
      </c>
      <c r="K225" s="439"/>
      <c r="L225" s="450"/>
      <c r="M225" s="450"/>
      <c r="N225" s="450"/>
      <c r="O225" s="439"/>
      <c r="P225" s="451"/>
      <c r="Q225" s="439"/>
    </row>
    <row r="226">
      <c r="A226" s="87"/>
      <c r="B226" s="87"/>
      <c r="C226" s="87"/>
      <c r="D226" s="87"/>
      <c r="E226" s="266"/>
      <c r="F226" s="266"/>
      <c r="G226" s="266"/>
      <c r="H226" s="462" t="s">
        <v>265</v>
      </c>
      <c r="I226" s="434"/>
      <c r="J226" s="452">
        <f>P213 * HW_SPEC("# of TensorCore per Chip") * (J225-1)</f>
        <v>1.96875</v>
      </c>
      <c r="K226" s="434"/>
      <c r="L226" s="442"/>
      <c r="M226" s="442"/>
      <c r="N226" s="442"/>
      <c r="O226" s="434"/>
      <c r="P226" s="443"/>
      <c r="Q226" s="434"/>
    </row>
    <row r="227">
      <c r="A227" s="87"/>
      <c r="B227" s="87"/>
      <c r="C227" s="87"/>
      <c r="D227" s="87"/>
      <c r="E227" s="266"/>
      <c r="F227" s="266"/>
      <c r="G227" s="266"/>
      <c r="H227" s="460" t="s">
        <v>266</v>
      </c>
      <c r="I227" s="439"/>
      <c r="J227" s="453">
        <f>J226*J225</f>
        <v>15.75</v>
      </c>
      <c r="K227" s="439"/>
      <c r="L227" s="450"/>
      <c r="M227" s="450"/>
      <c r="N227" s="450"/>
      <c r="O227" s="439"/>
      <c r="P227" s="451"/>
      <c r="Q227" s="439"/>
    </row>
    <row r="228">
      <c r="A228" s="87"/>
      <c r="B228" s="87"/>
      <c r="C228" s="87"/>
      <c r="D228" s="87"/>
      <c r="E228" s="266"/>
      <c r="F228" s="266"/>
      <c r="G228" s="266"/>
      <c r="H228" s="462" t="s">
        <v>267</v>
      </c>
      <c r="I228" s="434"/>
      <c r="J228" s="463">
        <f>IFS(J225=8,12,
J225=4,4,
J225=2,1,
J225=1,0,
TRUE,NA())</f>
        <v>12</v>
      </c>
      <c r="K228" s="434"/>
      <c r="L228" s="442"/>
      <c r="M228" s="442"/>
      <c r="N228" s="442"/>
      <c r="O228" s="434"/>
      <c r="P228" s="443"/>
      <c r="Q228" s="434"/>
    </row>
    <row r="229">
      <c r="A229" s="87"/>
      <c r="B229" s="87"/>
      <c r="C229" s="87"/>
      <c r="D229" s="87"/>
      <c r="E229" s="266"/>
      <c r="F229" s="266"/>
      <c r="G229" s="266"/>
      <c r="H229" s="458" t="s">
        <v>268</v>
      </c>
      <c r="I229" s="439"/>
      <c r="J229" s="270">
        <v>2.0</v>
      </c>
      <c r="K229" s="439"/>
      <c r="L229" s="450"/>
      <c r="M229" s="450"/>
      <c r="N229" s="450"/>
      <c r="O229" s="439"/>
      <c r="P229" s="451"/>
      <c r="Q229" s="439"/>
    </row>
    <row r="230">
      <c r="A230" s="87"/>
      <c r="B230" s="87"/>
      <c r="C230" s="87"/>
      <c r="D230" s="87"/>
      <c r="E230" s="266"/>
      <c r="F230" s="266"/>
      <c r="G230" s="277"/>
      <c r="H230" s="462" t="s">
        <v>269</v>
      </c>
      <c r="I230" s="434"/>
      <c r="J230" s="464">
        <f>ALL_GATHER_CHIP2CHIP_TIME_MS2(J227 * J229, J228)</f>
        <v>0.01602172852</v>
      </c>
      <c r="K230" s="434"/>
      <c r="L230" s="442"/>
      <c r="M230" s="442"/>
      <c r="N230" s="442"/>
      <c r="O230" s="434"/>
      <c r="P230" s="443"/>
      <c r="Q230" s="434"/>
    </row>
    <row r="231">
      <c r="A231" s="87"/>
      <c r="B231" s="87"/>
      <c r="C231" s="87"/>
      <c r="D231" s="87"/>
      <c r="E231" s="266"/>
      <c r="F231" s="266"/>
      <c r="G231" s="459" t="s">
        <v>272</v>
      </c>
      <c r="H231" s="460" t="s">
        <v>264</v>
      </c>
      <c r="I231" s="439"/>
      <c r="J231" s="465">
        <f>HW_SPEC("# of TensorCore per Chip")</f>
        <v>2</v>
      </c>
      <c r="K231" s="439"/>
      <c r="L231" s="450"/>
      <c r="M231" s="450"/>
      <c r="N231" s="450"/>
      <c r="O231" s="439"/>
      <c r="P231" s="451"/>
      <c r="Q231" s="439"/>
    </row>
    <row r="232">
      <c r="A232" s="87"/>
      <c r="B232" s="87"/>
      <c r="C232" s="87"/>
      <c r="D232" s="87"/>
      <c r="E232" s="266"/>
      <c r="F232" s="266"/>
      <c r="G232" s="266"/>
      <c r="H232" s="462" t="s">
        <v>265</v>
      </c>
      <c r="I232" s="434"/>
      <c r="J232" s="452">
        <f>P213*J225 * (J231-1)</f>
        <v>1.125</v>
      </c>
      <c r="K232" s="434"/>
      <c r="L232" s="442"/>
      <c r="M232" s="442"/>
      <c r="N232" s="442"/>
      <c r="O232" s="434"/>
      <c r="P232" s="443"/>
      <c r="Q232" s="434"/>
    </row>
    <row r="233">
      <c r="A233" s="87"/>
      <c r="B233" s="87"/>
      <c r="C233" s="87"/>
      <c r="D233" s="87"/>
      <c r="E233" s="266"/>
      <c r="F233" s="266"/>
      <c r="G233" s="266"/>
      <c r="H233" s="460" t="s">
        <v>266</v>
      </c>
      <c r="I233" s="439"/>
      <c r="J233" s="453">
        <f>J232*J231</f>
        <v>2.25</v>
      </c>
      <c r="K233" s="439"/>
      <c r="L233" s="450"/>
      <c r="M233" s="450"/>
      <c r="N233" s="450"/>
      <c r="O233" s="439"/>
      <c r="P233" s="451"/>
      <c r="Q233" s="439"/>
    </row>
    <row r="234">
      <c r="A234" s="87"/>
      <c r="B234" s="87"/>
      <c r="C234" s="87"/>
      <c r="D234" s="87"/>
      <c r="E234" s="266"/>
      <c r="F234" s="266"/>
      <c r="G234" s="266"/>
      <c r="H234" s="462" t="s">
        <v>269</v>
      </c>
      <c r="I234" s="434"/>
      <c r="J234" s="466">
        <f>ALL_GATHER_CORE2CORE_TIME_MS(J233)</f>
        <v>0.001831054688</v>
      </c>
      <c r="K234" s="434"/>
      <c r="L234" s="442"/>
      <c r="M234" s="442"/>
      <c r="N234" s="442"/>
      <c r="O234" s="434"/>
      <c r="P234" s="443"/>
      <c r="Q234" s="434"/>
    </row>
    <row r="235">
      <c r="A235" s="87"/>
      <c r="B235" s="87"/>
      <c r="C235" s="87"/>
      <c r="D235" s="87"/>
      <c r="E235" s="266"/>
      <c r="F235" s="266"/>
      <c r="G235" s="277"/>
      <c r="H235" s="467" t="s">
        <v>304</v>
      </c>
      <c r="I235" s="439"/>
      <c r="J235" s="468">
        <f>J234/J225</f>
        <v>0.0002288818359</v>
      </c>
      <c r="K235" s="439"/>
      <c r="L235" s="450"/>
      <c r="M235" s="450"/>
      <c r="N235" s="450"/>
      <c r="O235" s="439"/>
      <c r="P235" s="451"/>
      <c r="Q235" s="439"/>
    </row>
    <row r="236">
      <c r="A236" s="87"/>
      <c r="B236" s="87"/>
      <c r="C236" s="87"/>
      <c r="D236" s="87"/>
      <c r="E236" s="266"/>
      <c r="F236" s="266"/>
      <c r="G236" s="456" t="s">
        <v>274</v>
      </c>
      <c r="H236" s="469">
        <f>J230+J235</f>
        <v>0.01625061035</v>
      </c>
      <c r="I236" s="434"/>
      <c r="J236" s="470"/>
      <c r="K236" s="434"/>
      <c r="L236" s="442"/>
      <c r="M236" s="442"/>
      <c r="N236" s="442"/>
      <c r="O236" s="434"/>
      <c r="P236" s="443"/>
      <c r="Q236" s="434"/>
    </row>
    <row r="237">
      <c r="A237" s="87"/>
      <c r="B237" s="87"/>
      <c r="C237" s="87"/>
      <c r="D237" s="87"/>
      <c r="E237" s="266"/>
      <c r="F237" s="266"/>
      <c r="G237" s="454"/>
      <c r="H237" s="471"/>
      <c r="I237" s="439"/>
      <c r="J237" s="472"/>
      <c r="K237" s="439"/>
      <c r="L237" s="450"/>
      <c r="M237" s="450"/>
      <c r="N237" s="450"/>
      <c r="O237" s="439"/>
      <c r="P237" s="451"/>
      <c r="Q237" s="439"/>
    </row>
    <row r="238">
      <c r="A238" s="87"/>
      <c r="B238" s="87"/>
      <c r="C238" s="87"/>
      <c r="D238" s="87"/>
      <c r="E238" s="266"/>
      <c r="F238" s="266"/>
      <c r="G238" s="473" t="s">
        <v>280</v>
      </c>
      <c r="H238" s="370" t="s">
        <v>281</v>
      </c>
      <c r="I238" s="371"/>
      <c r="J238" s="371"/>
      <c r="K238" s="371"/>
      <c r="L238" s="446"/>
      <c r="M238" s="446"/>
      <c r="N238" s="446"/>
      <c r="O238" s="371"/>
      <c r="P238" s="447"/>
      <c r="Q238" s="371"/>
    </row>
    <row r="239">
      <c r="A239" s="87"/>
      <c r="B239" s="87"/>
      <c r="C239" s="87"/>
      <c r="D239" s="87"/>
      <c r="E239" s="266"/>
      <c r="F239" s="266"/>
      <c r="G239" s="473" t="s">
        <v>298</v>
      </c>
      <c r="H239" s="474">
        <f>IFS(H238=G216,H222,
H238=G224,H236 ,
TRUE,0)</f>
        <v>0</v>
      </c>
      <c r="I239" s="371"/>
      <c r="J239" s="371"/>
      <c r="K239" s="371"/>
      <c r="L239" s="446"/>
      <c r="M239" s="446"/>
      <c r="N239" s="446"/>
      <c r="O239" s="371"/>
      <c r="P239" s="475"/>
      <c r="Q239" s="371"/>
    </row>
    <row r="240">
      <c r="A240" s="87"/>
      <c r="B240" s="87"/>
      <c r="C240" s="87"/>
      <c r="D240" s="87"/>
      <c r="E240" s="258" t="s">
        <v>305</v>
      </c>
      <c r="F240" s="282" t="s">
        <v>249</v>
      </c>
      <c r="G240" s="260"/>
      <c r="H240" s="290" t="s">
        <v>238</v>
      </c>
      <c r="I240" s="290" t="s">
        <v>239</v>
      </c>
      <c r="J240" s="195" t="s">
        <v>40</v>
      </c>
      <c r="K240" s="195" t="s">
        <v>38</v>
      </c>
      <c r="L240" s="195" t="s">
        <v>154</v>
      </c>
      <c r="M240" s="398" t="s">
        <v>145</v>
      </c>
      <c r="N240" s="290" t="s">
        <v>240</v>
      </c>
      <c r="O240" s="291" t="str">
        <f>PARAMS("attn_kv_k_dtype")</f>
        <v>bf16</v>
      </c>
      <c r="P240" s="292"/>
      <c r="Q240" s="291" t="b">
        <v>0</v>
      </c>
    </row>
    <row r="241">
      <c r="A241" s="87"/>
      <c r="B241" s="87"/>
      <c r="C241" s="87"/>
      <c r="D241" s="87"/>
      <c r="E241" s="266"/>
      <c r="F241" s="267"/>
      <c r="G241" s="268"/>
      <c r="H241" s="195" t="s">
        <v>242</v>
      </c>
      <c r="I241" s="290" t="s">
        <v>239</v>
      </c>
      <c r="J241" s="289">
        <f t="shared" ref="J241:M241" si="38">PARAMS(J240)</f>
        <v>4096</v>
      </c>
      <c r="K241" s="290">
        <f t="shared" si="38"/>
        <v>1</v>
      </c>
      <c r="L241" s="290">
        <f t="shared" si="38"/>
        <v>128</v>
      </c>
      <c r="M241" s="290">
        <f t="shared" si="38"/>
        <v>512</v>
      </c>
      <c r="N241" s="290" t="s">
        <v>240</v>
      </c>
      <c r="O241" s="266"/>
      <c r="P241" s="292">
        <f>SIZEOF_IN_MIB(J241:M241, $O240)</f>
        <v>512</v>
      </c>
      <c r="Q241" s="266"/>
    </row>
    <row r="242">
      <c r="A242" s="87"/>
      <c r="B242" s="87"/>
      <c r="C242" s="87"/>
      <c r="D242" s="87"/>
      <c r="E242" s="266"/>
      <c r="F242" s="267"/>
      <c r="G242" s="268"/>
      <c r="H242" s="289" t="s">
        <v>244</v>
      </c>
      <c r="I242" s="289" t="s">
        <v>239</v>
      </c>
      <c r="J242" s="195" t="s">
        <v>143</v>
      </c>
      <c r="K242" s="195"/>
      <c r="L242" s="195"/>
      <c r="M242" s="289"/>
      <c r="N242" s="289" t="s">
        <v>240</v>
      </c>
      <c r="O242" s="266"/>
      <c r="P242" s="292"/>
      <c r="Q242" s="266"/>
    </row>
    <row r="243">
      <c r="A243" s="87"/>
      <c r="B243" s="87"/>
      <c r="C243" s="87"/>
      <c r="D243" s="87"/>
      <c r="E243" s="266"/>
      <c r="F243" s="278"/>
      <c r="G243" s="279"/>
      <c r="H243" s="195" t="s">
        <v>246</v>
      </c>
      <c r="I243" s="289" t="s">
        <v>239</v>
      </c>
      <c r="J243" s="289">
        <f t="shared" ref="J243:M243" si="39">J241/SHARDING(J242)</f>
        <v>256</v>
      </c>
      <c r="K243" s="289">
        <f t="shared" si="39"/>
        <v>1</v>
      </c>
      <c r="L243" s="289">
        <f t="shared" si="39"/>
        <v>128</v>
      </c>
      <c r="M243" s="289">
        <f t="shared" si="39"/>
        <v>512</v>
      </c>
      <c r="N243" s="289" t="s">
        <v>240</v>
      </c>
      <c r="O243" s="277"/>
      <c r="P243" s="292">
        <f>SIZEOF_IN_MIB(J243:M243, $O240)</f>
        <v>32</v>
      </c>
      <c r="Q243" s="277"/>
    </row>
    <row r="244">
      <c r="A244" s="87"/>
      <c r="B244" s="87"/>
      <c r="C244" s="87"/>
      <c r="D244" s="87"/>
      <c r="E244" s="266"/>
      <c r="F244" s="259" t="s">
        <v>253</v>
      </c>
      <c r="G244" s="260"/>
      <c r="H244" s="289" t="s">
        <v>238</v>
      </c>
      <c r="I244" s="289" t="s">
        <v>239</v>
      </c>
      <c r="J244" s="290"/>
      <c r="K244" s="195" t="s">
        <v>40</v>
      </c>
      <c r="L244" s="195" t="s">
        <v>42</v>
      </c>
      <c r="M244" s="398" t="s">
        <v>145</v>
      </c>
      <c r="N244" s="289" t="s">
        <v>240</v>
      </c>
      <c r="O244" s="291" t="str">
        <f>PARAMS("kv_dtype")</f>
        <v>fp8</v>
      </c>
      <c r="P244" s="292"/>
      <c r="Q244" s="291" t="b">
        <v>0</v>
      </c>
    </row>
    <row r="245">
      <c r="E245" s="266"/>
      <c r="F245" s="267"/>
      <c r="G245" s="268"/>
      <c r="H245" s="195" t="s">
        <v>242</v>
      </c>
      <c r="I245" s="289" t="s">
        <v>239</v>
      </c>
      <c r="J245" s="290"/>
      <c r="K245" s="289">
        <f t="shared" ref="K245:M245" si="40">PARAMS(K244)</f>
        <v>4096</v>
      </c>
      <c r="L245" s="289">
        <f t="shared" si="40"/>
        <v>5120</v>
      </c>
      <c r="M245" s="289">
        <f t="shared" si="40"/>
        <v>512</v>
      </c>
      <c r="N245" s="289" t="s">
        <v>240</v>
      </c>
      <c r="O245" s="266"/>
      <c r="P245" s="292">
        <f>SIZEOF_IN_MIB(J245:M245, $O244)</f>
        <v>10240</v>
      </c>
      <c r="Q245" s="266"/>
    </row>
    <row r="246">
      <c r="E246" s="266"/>
      <c r="F246" s="267"/>
      <c r="G246" s="268"/>
      <c r="H246" s="289" t="s">
        <v>244</v>
      </c>
      <c r="I246" s="289" t="s">
        <v>239</v>
      </c>
      <c r="J246" s="290"/>
      <c r="K246" s="195" t="s">
        <v>143</v>
      </c>
      <c r="L246" s="289"/>
      <c r="M246" s="289"/>
      <c r="N246" s="289" t="s">
        <v>240</v>
      </c>
      <c r="O246" s="266"/>
      <c r="P246" s="292"/>
      <c r="Q246" s="266"/>
    </row>
    <row r="247">
      <c r="E247" s="266"/>
      <c r="F247" s="278"/>
      <c r="G247" s="279"/>
      <c r="H247" s="274" t="s">
        <v>246</v>
      </c>
      <c r="I247" s="274" t="s">
        <v>239</v>
      </c>
      <c r="J247" s="261"/>
      <c r="K247" s="274">
        <f t="shared" ref="K247:M247" si="41">K245/SHARDING(K246)</f>
        <v>256</v>
      </c>
      <c r="L247" s="274">
        <f t="shared" si="41"/>
        <v>5120</v>
      </c>
      <c r="M247" s="274">
        <f t="shared" si="41"/>
        <v>512</v>
      </c>
      <c r="N247" s="274" t="s">
        <v>240</v>
      </c>
      <c r="O247" s="241"/>
      <c r="P247" s="276">
        <f>SIZEOF_IN_MIB(J247:M247, $O244)</f>
        <v>640</v>
      </c>
      <c r="Q247" s="241"/>
    </row>
    <row r="248">
      <c r="E248" s="266"/>
      <c r="F248" s="259" t="s">
        <v>257</v>
      </c>
      <c r="G248" s="260"/>
      <c r="H248" s="271" t="s">
        <v>238</v>
      </c>
      <c r="I248" s="271" t="s">
        <v>239</v>
      </c>
      <c r="J248" s="269" t="s">
        <v>40</v>
      </c>
      <c r="K248" s="269" t="s">
        <v>38</v>
      </c>
      <c r="L248" s="269" t="s">
        <v>42</v>
      </c>
      <c r="M248" s="269" t="s">
        <v>154</v>
      </c>
      <c r="N248" s="271" t="s">
        <v>240</v>
      </c>
      <c r="O248" s="399" t="s">
        <v>82</v>
      </c>
      <c r="P248" s="273"/>
      <c r="Q248" s="399" t="b">
        <v>1</v>
      </c>
    </row>
    <row r="249">
      <c r="E249" s="266"/>
      <c r="F249" s="267"/>
      <c r="G249" s="268"/>
      <c r="H249" s="262" t="s">
        <v>242</v>
      </c>
      <c r="I249" s="274" t="s">
        <v>239</v>
      </c>
      <c r="J249" s="274">
        <f t="shared" ref="J249:M249" si="42">PARAMS(J248)</f>
        <v>4096</v>
      </c>
      <c r="K249" s="274">
        <f t="shared" si="42"/>
        <v>1</v>
      </c>
      <c r="L249" s="274">
        <f t="shared" si="42"/>
        <v>5120</v>
      </c>
      <c r="M249" s="274">
        <f t="shared" si="42"/>
        <v>128</v>
      </c>
      <c r="N249" s="274" t="s">
        <v>240</v>
      </c>
      <c r="O249" s="275"/>
      <c r="P249" s="276">
        <f>SIZEOF_IN_MIB(J249:M249, $O248)</f>
        <v>5120</v>
      </c>
      <c r="Q249" s="275"/>
    </row>
    <row r="250">
      <c r="E250" s="266"/>
      <c r="F250" s="267"/>
      <c r="G250" s="268"/>
      <c r="H250" s="271" t="s">
        <v>244</v>
      </c>
      <c r="I250" s="271" t="s">
        <v>239</v>
      </c>
      <c r="J250" s="269" t="s">
        <v>143</v>
      </c>
      <c r="K250" s="269"/>
      <c r="L250" s="269"/>
      <c r="M250" s="271"/>
      <c r="N250" s="271" t="s">
        <v>240</v>
      </c>
      <c r="O250" s="272"/>
      <c r="P250" s="273"/>
      <c r="Q250" s="272"/>
    </row>
    <row r="251">
      <c r="E251" s="266"/>
      <c r="F251" s="278"/>
      <c r="G251" s="279"/>
      <c r="H251" s="274" t="s">
        <v>246</v>
      </c>
      <c r="I251" s="274" t="s">
        <v>239</v>
      </c>
      <c r="J251" s="274">
        <f t="shared" ref="J251:M251" si="43">J249/SHARDING(J250)</f>
        <v>256</v>
      </c>
      <c r="K251" s="274">
        <f t="shared" si="43"/>
        <v>1</v>
      </c>
      <c r="L251" s="274">
        <f t="shared" si="43"/>
        <v>5120</v>
      </c>
      <c r="M251" s="274">
        <f t="shared" si="43"/>
        <v>128</v>
      </c>
      <c r="N251" s="274" t="s">
        <v>240</v>
      </c>
      <c r="O251" s="241"/>
      <c r="P251" s="276">
        <f>SIZEOF_IN_MIB(J251:M251, $O248)</f>
        <v>320</v>
      </c>
      <c r="Q251" s="241"/>
    </row>
    <row r="252">
      <c r="E252" s="266"/>
      <c r="F252" s="400" t="s">
        <v>293</v>
      </c>
      <c r="G252" s="385" t="s">
        <v>45</v>
      </c>
      <c r="H252" s="476" t="s">
        <v>306</v>
      </c>
      <c r="I252" s="270"/>
      <c r="J252" s="270"/>
      <c r="K252" s="270"/>
      <c r="L252" s="271"/>
      <c r="M252" s="271"/>
      <c r="N252" s="271"/>
      <c r="O252" s="477"/>
      <c r="P252" s="273"/>
      <c r="Q252" s="477"/>
    </row>
    <row r="253">
      <c r="E253" s="266"/>
      <c r="F253" s="277"/>
      <c r="G253" s="385"/>
      <c r="H253" s="274"/>
      <c r="I253" s="418"/>
      <c r="J253" s="261"/>
      <c r="K253" s="261"/>
      <c r="L253" s="274"/>
      <c r="M253" s="274"/>
      <c r="N253" s="274"/>
      <c r="O253" s="261"/>
      <c r="P253" s="276"/>
      <c r="Q253" s="222"/>
    </row>
    <row r="254">
      <c r="E254" s="266"/>
      <c r="F254" s="384" t="s">
        <v>285</v>
      </c>
      <c r="G254" s="385" t="s">
        <v>286</v>
      </c>
      <c r="H254" s="271" t="str">
        <f>VLOOKUP(O240&amp;","&amp;O244,$T$3:$W$12,4, FALSE)</f>
        <v>bf16</v>
      </c>
      <c r="I254" s="419"/>
      <c r="J254" s="270"/>
      <c r="K254" s="270"/>
      <c r="L254" s="271"/>
      <c r="M254" s="271"/>
      <c r="N254" s="271"/>
      <c r="O254" s="270"/>
      <c r="P254" s="273"/>
      <c r="Q254" s="305"/>
    </row>
    <row r="255">
      <c r="E255" s="266"/>
      <c r="F255" s="266"/>
      <c r="G255" s="381" t="s">
        <v>299</v>
      </c>
      <c r="H255" s="420" t="str">
        <f>CALCULATE_FLOPS(J243:M243,J247:M247,M247,K247,H254)</f>
        <v>#N/A</v>
      </c>
      <c r="I255" s="418"/>
      <c r="J255" s="261"/>
      <c r="K255" s="261"/>
      <c r="L255" s="274"/>
      <c r="M255" s="274"/>
      <c r="N255" s="274"/>
      <c r="O255" s="261"/>
      <c r="P255" s="276"/>
      <c r="Q255" s="222"/>
    </row>
    <row r="256">
      <c r="E256" s="266"/>
      <c r="F256" s="277"/>
      <c r="G256" s="388" t="s">
        <v>288</v>
      </c>
      <c r="H256" s="389" t="str">
        <f>COMPUTE_TIME_MS(H255, H254)</f>
        <v>#N/A</v>
      </c>
      <c r="I256" s="390"/>
      <c r="J256" s="391"/>
      <c r="K256" s="391"/>
      <c r="L256" s="392"/>
      <c r="M256" s="392"/>
      <c r="N256" s="392"/>
      <c r="O256" s="391"/>
      <c r="P256" s="393"/>
      <c r="Q256" s="305"/>
    </row>
    <row r="257">
      <c r="E257" s="266"/>
      <c r="F257" s="384" t="s">
        <v>289</v>
      </c>
      <c r="G257" s="381" t="s">
        <v>290</v>
      </c>
      <c r="H257" s="303">
        <f>IF(Q240,0,P243)+IF(Q244,0,P247)+IF(Q248,0,P251)</f>
        <v>672</v>
      </c>
      <c r="I257" s="261"/>
      <c r="J257" s="261"/>
      <c r="K257" s="261"/>
      <c r="L257" s="274"/>
      <c r="M257" s="274"/>
      <c r="N257" s="274"/>
      <c r="O257" s="261"/>
      <c r="P257" s="276"/>
      <c r="Q257" s="222"/>
    </row>
    <row r="258">
      <c r="E258" s="277"/>
      <c r="F258" s="277"/>
      <c r="G258" s="395" t="s">
        <v>291</v>
      </c>
      <c r="H258" s="430">
        <f>HBM_TIME_MS(H257)</f>
        <v>0.2242822967</v>
      </c>
      <c r="I258" s="391"/>
      <c r="J258" s="391"/>
      <c r="K258" s="391"/>
      <c r="L258" s="392"/>
      <c r="M258" s="392"/>
      <c r="N258" s="392"/>
      <c r="O258" s="391"/>
      <c r="P258" s="393"/>
      <c r="Q258" s="305"/>
    </row>
    <row r="259">
      <c r="E259" s="258" t="s">
        <v>307</v>
      </c>
      <c r="F259" s="282" t="s">
        <v>249</v>
      </c>
      <c r="G259" s="260"/>
      <c r="H259" s="290" t="s">
        <v>238</v>
      </c>
      <c r="I259" s="290" t="s">
        <v>239</v>
      </c>
      <c r="J259" s="195" t="s">
        <v>40</v>
      </c>
      <c r="K259" s="195" t="s">
        <v>38</v>
      </c>
      <c r="L259" s="195" t="s">
        <v>154</v>
      </c>
      <c r="M259" s="398" t="s">
        <v>151</v>
      </c>
      <c r="N259" s="290" t="s">
        <v>240</v>
      </c>
      <c r="O259" s="291" t="str">
        <f>PARAMS("attn_kv_k_dtype")</f>
        <v>bf16</v>
      </c>
      <c r="P259" s="292"/>
      <c r="Q259" s="291" t="b">
        <v>0</v>
      </c>
    </row>
    <row r="260">
      <c r="E260" s="266"/>
      <c r="F260" s="267"/>
      <c r="G260" s="268"/>
      <c r="H260" s="195" t="s">
        <v>242</v>
      </c>
      <c r="I260" s="290" t="s">
        <v>239</v>
      </c>
      <c r="J260" s="289">
        <f t="shared" ref="J260:M260" si="44">PARAMS(J259)</f>
        <v>4096</v>
      </c>
      <c r="K260" s="290">
        <f t="shared" si="44"/>
        <v>1</v>
      </c>
      <c r="L260" s="290">
        <f t="shared" si="44"/>
        <v>128</v>
      </c>
      <c r="M260" s="290">
        <f t="shared" si="44"/>
        <v>64</v>
      </c>
      <c r="N260" s="290" t="s">
        <v>240</v>
      </c>
      <c r="O260" s="266"/>
      <c r="P260" s="292">
        <f>SIZEOF_IN_MIB(J260:M260, $O259)</f>
        <v>64</v>
      </c>
      <c r="Q260" s="266"/>
    </row>
    <row r="261">
      <c r="E261" s="266"/>
      <c r="F261" s="267"/>
      <c r="G261" s="268"/>
      <c r="H261" s="289" t="s">
        <v>244</v>
      </c>
      <c r="I261" s="289" t="s">
        <v>239</v>
      </c>
      <c r="J261" s="195" t="s">
        <v>143</v>
      </c>
      <c r="K261" s="195"/>
      <c r="L261" s="195"/>
      <c r="M261" s="289"/>
      <c r="N261" s="289" t="s">
        <v>240</v>
      </c>
      <c r="O261" s="266"/>
      <c r="P261" s="292"/>
      <c r="Q261" s="266"/>
    </row>
    <row r="262">
      <c r="E262" s="266"/>
      <c r="F262" s="278"/>
      <c r="G262" s="279"/>
      <c r="H262" s="195" t="s">
        <v>246</v>
      </c>
      <c r="I262" s="289" t="s">
        <v>239</v>
      </c>
      <c r="J262" s="289">
        <f t="shared" ref="J262:M262" si="45">J260/SHARDING(J261)</f>
        <v>256</v>
      </c>
      <c r="K262" s="289">
        <f t="shared" si="45"/>
        <v>1</v>
      </c>
      <c r="L262" s="289">
        <f t="shared" si="45"/>
        <v>128</v>
      </c>
      <c r="M262" s="289">
        <f t="shared" si="45"/>
        <v>64</v>
      </c>
      <c r="N262" s="289" t="s">
        <v>240</v>
      </c>
      <c r="O262" s="277"/>
      <c r="P262" s="292">
        <f>SIZEOF_IN_MIB(J262:M262, $O259)</f>
        <v>4</v>
      </c>
      <c r="Q262" s="277"/>
    </row>
    <row r="263">
      <c r="E263" s="266"/>
      <c r="F263" s="259" t="s">
        <v>253</v>
      </c>
      <c r="G263" s="260"/>
      <c r="H263" s="289" t="s">
        <v>238</v>
      </c>
      <c r="I263" s="289" t="s">
        <v>239</v>
      </c>
      <c r="J263" s="290"/>
      <c r="K263" s="195" t="s">
        <v>40</v>
      </c>
      <c r="L263" s="195" t="s">
        <v>42</v>
      </c>
      <c r="M263" s="398" t="s">
        <v>151</v>
      </c>
      <c r="N263" s="289" t="s">
        <v>240</v>
      </c>
      <c r="O263" s="291" t="str">
        <f>PARAMS("kv_dtype")</f>
        <v>fp8</v>
      </c>
      <c r="P263" s="292"/>
      <c r="Q263" s="291" t="b">
        <v>0</v>
      </c>
    </row>
    <row r="264">
      <c r="E264" s="266"/>
      <c r="F264" s="267"/>
      <c r="G264" s="268"/>
      <c r="H264" s="195" t="s">
        <v>242</v>
      </c>
      <c r="I264" s="289" t="s">
        <v>239</v>
      </c>
      <c r="J264" s="290"/>
      <c r="K264" s="289">
        <f t="shared" ref="K264:M264" si="46">PARAMS(K263)</f>
        <v>4096</v>
      </c>
      <c r="L264" s="289">
        <f t="shared" si="46"/>
        <v>5120</v>
      </c>
      <c r="M264" s="289">
        <f t="shared" si="46"/>
        <v>64</v>
      </c>
      <c r="N264" s="289" t="s">
        <v>240</v>
      </c>
      <c r="O264" s="266"/>
      <c r="P264" s="292">
        <f>SIZEOF_IN_MIB(J264:M264, $O263)</f>
        <v>1280</v>
      </c>
      <c r="Q264" s="266"/>
    </row>
    <row r="265">
      <c r="E265" s="266"/>
      <c r="F265" s="267"/>
      <c r="G265" s="268"/>
      <c r="H265" s="289" t="s">
        <v>244</v>
      </c>
      <c r="I265" s="289" t="s">
        <v>239</v>
      </c>
      <c r="J265" s="290"/>
      <c r="K265" s="195" t="s">
        <v>143</v>
      </c>
      <c r="L265" s="289"/>
      <c r="M265" s="289"/>
      <c r="N265" s="289" t="s">
        <v>240</v>
      </c>
      <c r="O265" s="266"/>
      <c r="P265" s="292"/>
      <c r="Q265" s="266"/>
    </row>
    <row r="266">
      <c r="E266" s="266"/>
      <c r="F266" s="278"/>
      <c r="G266" s="279"/>
      <c r="H266" s="274" t="s">
        <v>246</v>
      </c>
      <c r="I266" s="274" t="s">
        <v>239</v>
      </c>
      <c r="J266" s="261"/>
      <c r="K266" s="274">
        <f t="shared" ref="K266:M266" si="47">K264/SHARDING(K265)</f>
        <v>256</v>
      </c>
      <c r="L266" s="274">
        <f t="shared" si="47"/>
        <v>5120</v>
      </c>
      <c r="M266" s="274">
        <f t="shared" si="47"/>
        <v>64</v>
      </c>
      <c r="N266" s="274" t="s">
        <v>240</v>
      </c>
      <c r="O266" s="241"/>
      <c r="P266" s="276">
        <f>SIZEOF_IN_MIB(J266:M266, $O263)</f>
        <v>80</v>
      </c>
      <c r="Q266" s="241"/>
    </row>
    <row r="267">
      <c r="E267" s="266"/>
      <c r="F267" s="259" t="s">
        <v>257</v>
      </c>
      <c r="G267" s="260"/>
      <c r="H267" s="271" t="s">
        <v>238</v>
      </c>
      <c r="I267" s="271" t="s">
        <v>239</v>
      </c>
      <c r="J267" s="269" t="s">
        <v>40</v>
      </c>
      <c r="K267" s="269" t="s">
        <v>38</v>
      </c>
      <c r="L267" s="269" t="s">
        <v>42</v>
      </c>
      <c r="M267" s="269" t="s">
        <v>154</v>
      </c>
      <c r="N267" s="271" t="s">
        <v>240</v>
      </c>
      <c r="O267" s="478" t="s">
        <v>82</v>
      </c>
      <c r="P267" s="273"/>
      <c r="Q267" s="399" t="b">
        <v>1</v>
      </c>
    </row>
    <row r="268">
      <c r="E268" s="266"/>
      <c r="F268" s="267"/>
      <c r="G268" s="268"/>
      <c r="H268" s="262" t="s">
        <v>242</v>
      </c>
      <c r="I268" s="274" t="s">
        <v>239</v>
      </c>
      <c r="J268" s="274">
        <f t="shared" ref="J268:M268" si="48">PARAMS(J267)</f>
        <v>4096</v>
      </c>
      <c r="K268" s="274">
        <f t="shared" si="48"/>
        <v>1</v>
      </c>
      <c r="L268" s="274">
        <f t="shared" si="48"/>
        <v>5120</v>
      </c>
      <c r="M268" s="274">
        <f t="shared" si="48"/>
        <v>128</v>
      </c>
      <c r="N268" s="274" t="s">
        <v>240</v>
      </c>
      <c r="O268" s="275"/>
      <c r="P268" s="276">
        <f>SIZEOF_IN_MIB(J268:M268, $O267)</f>
        <v>5120</v>
      </c>
      <c r="Q268" s="275"/>
    </row>
    <row r="269">
      <c r="E269" s="266"/>
      <c r="F269" s="267"/>
      <c r="G269" s="268"/>
      <c r="H269" s="271" t="s">
        <v>244</v>
      </c>
      <c r="I269" s="271" t="s">
        <v>239</v>
      </c>
      <c r="J269" s="269" t="s">
        <v>143</v>
      </c>
      <c r="K269" s="269"/>
      <c r="L269" s="269"/>
      <c r="M269" s="271"/>
      <c r="N269" s="271" t="s">
        <v>240</v>
      </c>
      <c r="O269" s="272"/>
      <c r="P269" s="273"/>
      <c r="Q269" s="272"/>
    </row>
    <row r="270">
      <c r="E270" s="266"/>
      <c r="F270" s="278"/>
      <c r="G270" s="279"/>
      <c r="H270" s="274" t="s">
        <v>246</v>
      </c>
      <c r="I270" s="274" t="s">
        <v>239</v>
      </c>
      <c r="J270" s="274">
        <f t="shared" ref="J270:M270" si="49">J268/SHARDING(J269)</f>
        <v>256</v>
      </c>
      <c r="K270" s="274">
        <f t="shared" si="49"/>
        <v>1</v>
      </c>
      <c r="L270" s="274">
        <f t="shared" si="49"/>
        <v>5120</v>
      </c>
      <c r="M270" s="274">
        <f t="shared" si="49"/>
        <v>128</v>
      </c>
      <c r="N270" s="274" t="s">
        <v>240</v>
      </c>
      <c r="O270" s="241"/>
      <c r="P270" s="276">
        <f>SIZEOF_IN_MIB(J270:M270, $O267)</f>
        <v>320</v>
      </c>
      <c r="Q270" s="241"/>
    </row>
    <row r="271">
      <c r="E271" s="266"/>
      <c r="F271" s="400" t="s">
        <v>293</v>
      </c>
      <c r="G271" s="385" t="s">
        <v>45</v>
      </c>
      <c r="H271" s="423"/>
      <c r="I271" s="424"/>
      <c r="J271" s="270"/>
      <c r="K271" s="270"/>
      <c r="L271" s="271"/>
      <c r="M271" s="271"/>
      <c r="N271" s="271"/>
      <c r="O271" s="270"/>
      <c r="P271" s="273"/>
      <c r="Q271" s="305"/>
    </row>
    <row r="272">
      <c r="E272" s="266"/>
      <c r="F272" s="277"/>
      <c r="G272" s="385"/>
      <c r="H272" s="274"/>
      <c r="I272" s="418"/>
      <c r="J272" s="261"/>
      <c r="K272" s="261"/>
      <c r="L272" s="274"/>
      <c r="M272" s="274"/>
      <c r="N272" s="274"/>
      <c r="O272" s="261"/>
      <c r="P272" s="276"/>
      <c r="Q272" s="222"/>
    </row>
    <row r="273">
      <c r="E273" s="266"/>
      <c r="F273" s="384" t="s">
        <v>285</v>
      </c>
      <c r="G273" s="385" t="s">
        <v>286</v>
      </c>
      <c r="H273" s="271" t="str">
        <f>VLOOKUP(O259&amp;","&amp;O263,$T$3:$W$12,4, FALSE)</f>
        <v>bf16</v>
      </c>
      <c r="I273" s="419"/>
      <c r="J273" s="270"/>
      <c r="K273" s="270"/>
      <c r="L273" s="271"/>
      <c r="M273" s="271"/>
      <c r="N273" s="271"/>
      <c r="O273" s="270"/>
      <c r="P273" s="273"/>
      <c r="Q273" s="305"/>
    </row>
    <row r="274">
      <c r="E274" s="266"/>
      <c r="F274" s="266"/>
      <c r="G274" s="381" t="s">
        <v>299</v>
      </c>
      <c r="H274" s="420" t="str">
        <f>CALCULATE_FLOPS(J262:M262,J266:M266,M266,K266,H273)</f>
        <v>#N/A</v>
      </c>
      <c r="I274" s="418"/>
      <c r="J274" s="261"/>
      <c r="K274" s="261"/>
      <c r="L274" s="274"/>
      <c r="M274" s="274"/>
      <c r="N274" s="274"/>
      <c r="O274" s="261"/>
      <c r="P274" s="276"/>
      <c r="Q274" s="222"/>
    </row>
    <row r="275">
      <c r="E275" s="266"/>
      <c r="F275" s="277"/>
      <c r="G275" s="388" t="s">
        <v>288</v>
      </c>
      <c r="H275" s="421" t="str">
        <f>COMPUTE_TIME_MS(H274, H273)</f>
        <v>#N/A</v>
      </c>
      <c r="I275" s="390"/>
      <c r="J275" s="391"/>
      <c r="K275" s="391"/>
      <c r="L275" s="392"/>
      <c r="M275" s="392"/>
      <c r="N275" s="392"/>
      <c r="O275" s="391"/>
      <c r="P275" s="393"/>
      <c r="Q275" s="305"/>
    </row>
    <row r="276">
      <c r="E276" s="266"/>
      <c r="F276" s="384" t="s">
        <v>289</v>
      </c>
      <c r="G276" s="381" t="s">
        <v>290</v>
      </c>
      <c r="H276" s="303">
        <f>IF(Q259,0,P262)+IF(Q263,0,P266)+IF(Q267,0,P270)</f>
        <v>84</v>
      </c>
      <c r="I276" s="261"/>
      <c r="J276" s="261"/>
      <c r="K276" s="261"/>
      <c r="L276" s="274"/>
      <c r="M276" s="274"/>
      <c r="N276" s="274"/>
      <c r="O276" s="261"/>
      <c r="P276" s="276"/>
      <c r="Q276" s="222"/>
    </row>
    <row r="277">
      <c r="E277" s="277"/>
      <c r="F277" s="277"/>
      <c r="G277" s="395" t="s">
        <v>291</v>
      </c>
      <c r="H277" s="430">
        <f>HBM_TIME_MS(H276)</f>
        <v>0.02803528708</v>
      </c>
      <c r="I277" s="391"/>
      <c r="J277" s="391"/>
      <c r="K277" s="391"/>
      <c r="L277" s="392"/>
      <c r="M277" s="392"/>
      <c r="N277" s="392"/>
      <c r="O277" s="391"/>
      <c r="P277" s="393"/>
      <c r="Q277" s="305"/>
    </row>
    <row r="278">
      <c r="E278" s="258" t="s">
        <v>308</v>
      </c>
      <c r="F278" s="282" t="s">
        <v>249</v>
      </c>
      <c r="G278" s="260"/>
      <c r="H278" s="290" t="s">
        <v>238</v>
      </c>
      <c r="I278" s="290" t="s">
        <v>239</v>
      </c>
      <c r="J278" s="195" t="s">
        <v>40</v>
      </c>
      <c r="K278" s="195" t="s">
        <v>38</v>
      </c>
      <c r="L278" s="398" t="s">
        <v>42</v>
      </c>
      <c r="M278" s="195" t="s">
        <v>154</v>
      </c>
      <c r="N278" s="290" t="s">
        <v>240</v>
      </c>
      <c r="O278" s="291" t="str">
        <f>PARAMS("attn_av_a_dtype")</f>
        <v>bf16</v>
      </c>
      <c r="P278" s="292"/>
      <c r="Q278" s="291" t="b">
        <v>1</v>
      </c>
    </row>
    <row r="279">
      <c r="E279" s="266"/>
      <c r="F279" s="267"/>
      <c r="G279" s="268"/>
      <c r="H279" s="195" t="s">
        <v>242</v>
      </c>
      <c r="I279" s="290" t="s">
        <v>239</v>
      </c>
      <c r="J279" s="289">
        <f t="shared" ref="J279:M279" si="50">PARAMS(J278)</f>
        <v>4096</v>
      </c>
      <c r="K279" s="290">
        <f t="shared" si="50"/>
        <v>1</v>
      </c>
      <c r="L279" s="290">
        <f t="shared" si="50"/>
        <v>5120</v>
      </c>
      <c r="M279" s="290">
        <f t="shared" si="50"/>
        <v>128</v>
      </c>
      <c r="N279" s="290" t="s">
        <v>240</v>
      </c>
      <c r="O279" s="266"/>
      <c r="P279" s="292">
        <f>SIZEOF_IN_MIB(J279:M279, $O278)</f>
        <v>5120</v>
      </c>
      <c r="Q279" s="266"/>
    </row>
    <row r="280">
      <c r="E280" s="266"/>
      <c r="F280" s="267"/>
      <c r="G280" s="268"/>
      <c r="H280" s="289" t="s">
        <v>244</v>
      </c>
      <c r="I280" s="289" t="s">
        <v>239</v>
      </c>
      <c r="J280" s="195" t="s">
        <v>143</v>
      </c>
      <c r="K280" s="195"/>
      <c r="L280" s="195"/>
      <c r="M280" s="289"/>
      <c r="N280" s="289" t="s">
        <v>240</v>
      </c>
      <c r="O280" s="266"/>
      <c r="P280" s="292"/>
      <c r="Q280" s="266"/>
    </row>
    <row r="281">
      <c r="E281" s="266"/>
      <c r="F281" s="278"/>
      <c r="G281" s="279"/>
      <c r="H281" s="195" t="s">
        <v>246</v>
      </c>
      <c r="I281" s="289" t="s">
        <v>239</v>
      </c>
      <c r="J281" s="289">
        <f t="shared" ref="J281:M281" si="51">J279/SHARDING(J280)</f>
        <v>256</v>
      </c>
      <c r="K281" s="289">
        <f t="shared" si="51"/>
        <v>1</v>
      </c>
      <c r="L281" s="289">
        <f t="shared" si="51"/>
        <v>5120</v>
      </c>
      <c r="M281" s="289">
        <f t="shared" si="51"/>
        <v>128</v>
      </c>
      <c r="N281" s="289" t="s">
        <v>240</v>
      </c>
      <c r="O281" s="277"/>
      <c r="P281" s="292">
        <f>SIZEOF_IN_MIB(J281:M281, $O278)</f>
        <v>320</v>
      </c>
      <c r="Q281" s="277"/>
    </row>
    <row r="282">
      <c r="E282" s="266"/>
      <c r="F282" s="259" t="s">
        <v>253</v>
      </c>
      <c r="G282" s="260"/>
      <c r="H282" s="289" t="s">
        <v>238</v>
      </c>
      <c r="I282" s="289" t="s">
        <v>239</v>
      </c>
      <c r="J282" s="195" t="s">
        <v>40</v>
      </c>
      <c r="K282" s="195"/>
      <c r="L282" s="398" t="s">
        <v>42</v>
      </c>
      <c r="M282" s="195" t="s">
        <v>145</v>
      </c>
      <c r="N282" s="289" t="s">
        <v>240</v>
      </c>
      <c r="O282" s="291" t="str">
        <f>PARAMS("kv_dtype")</f>
        <v>fp8</v>
      </c>
      <c r="P282" s="292"/>
      <c r="Q282" s="291" t="b">
        <v>1</v>
      </c>
    </row>
    <row r="283">
      <c r="E283" s="266"/>
      <c r="F283" s="267"/>
      <c r="G283" s="268"/>
      <c r="H283" s="195" t="s">
        <v>242</v>
      </c>
      <c r="I283" s="289" t="s">
        <v>239</v>
      </c>
      <c r="J283" s="289">
        <f>PARAMS(J282)</f>
        <v>4096</v>
      </c>
      <c r="K283" s="289"/>
      <c r="L283" s="289">
        <f t="shared" ref="L283:M283" si="52">PARAMS(L282)</f>
        <v>5120</v>
      </c>
      <c r="M283" s="289">
        <f t="shared" si="52"/>
        <v>512</v>
      </c>
      <c r="N283" s="289" t="s">
        <v>240</v>
      </c>
      <c r="O283" s="266"/>
      <c r="P283" s="292">
        <f>SIZEOF_IN_MIB(J283:M283, $O282)</f>
        <v>10240</v>
      </c>
      <c r="Q283" s="266"/>
    </row>
    <row r="284">
      <c r="E284" s="266"/>
      <c r="F284" s="267"/>
      <c r="G284" s="268"/>
      <c r="H284" s="289" t="s">
        <v>244</v>
      </c>
      <c r="I284" s="289" t="s">
        <v>239</v>
      </c>
      <c r="J284" s="195" t="s">
        <v>143</v>
      </c>
      <c r="K284" s="290"/>
      <c r="L284" s="289"/>
      <c r="M284" s="289"/>
      <c r="N284" s="289" t="s">
        <v>240</v>
      </c>
      <c r="O284" s="266"/>
      <c r="P284" s="292"/>
      <c r="Q284" s="266"/>
    </row>
    <row r="285">
      <c r="E285" s="266"/>
      <c r="F285" s="278"/>
      <c r="G285" s="279"/>
      <c r="H285" s="274" t="s">
        <v>246</v>
      </c>
      <c r="I285" s="274" t="s">
        <v>239</v>
      </c>
      <c r="J285" s="274">
        <f>J283/SHARDING(J284)</f>
        <v>256</v>
      </c>
      <c r="K285" s="274"/>
      <c r="L285" s="274">
        <f t="shared" ref="L285:M285" si="53">L283/SHARDING(L284)</f>
        <v>5120</v>
      </c>
      <c r="M285" s="274">
        <f t="shared" si="53"/>
        <v>512</v>
      </c>
      <c r="N285" s="274" t="s">
        <v>240</v>
      </c>
      <c r="O285" s="241"/>
      <c r="P285" s="276">
        <f>SIZEOF_IN_MIB(J285:M285, $O282)</f>
        <v>640</v>
      </c>
      <c r="Q285" s="241"/>
    </row>
    <row r="286">
      <c r="E286" s="266"/>
      <c r="F286" s="259" t="s">
        <v>257</v>
      </c>
      <c r="G286" s="260"/>
      <c r="H286" s="271" t="s">
        <v>238</v>
      </c>
      <c r="I286" s="271" t="s">
        <v>239</v>
      </c>
      <c r="J286" s="269" t="s">
        <v>40</v>
      </c>
      <c r="K286" s="269" t="s">
        <v>38</v>
      </c>
      <c r="L286" s="269" t="s">
        <v>154</v>
      </c>
      <c r="M286" s="269" t="s">
        <v>145</v>
      </c>
      <c r="N286" s="271" t="s">
        <v>240</v>
      </c>
      <c r="O286" s="478" t="s">
        <v>82</v>
      </c>
      <c r="P286" s="273"/>
      <c r="Q286" s="399" t="b">
        <v>0</v>
      </c>
    </row>
    <row r="287">
      <c r="E287" s="266"/>
      <c r="F287" s="267"/>
      <c r="G287" s="268"/>
      <c r="H287" s="262" t="s">
        <v>242</v>
      </c>
      <c r="I287" s="274" t="s">
        <v>239</v>
      </c>
      <c r="J287" s="274">
        <f t="shared" ref="J287:M287" si="54">PARAMS(J286)</f>
        <v>4096</v>
      </c>
      <c r="K287" s="274">
        <f t="shared" si="54"/>
        <v>1</v>
      </c>
      <c r="L287" s="274">
        <f t="shared" si="54"/>
        <v>128</v>
      </c>
      <c r="M287" s="274">
        <f t="shared" si="54"/>
        <v>512</v>
      </c>
      <c r="N287" s="274" t="s">
        <v>240</v>
      </c>
      <c r="O287" s="275"/>
      <c r="P287" s="276">
        <f>SIZEOF_IN_MIB(J287:M287, $O286)</f>
        <v>512</v>
      </c>
      <c r="Q287" s="275"/>
    </row>
    <row r="288">
      <c r="E288" s="266"/>
      <c r="F288" s="267"/>
      <c r="G288" s="268"/>
      <c r="H288" s="271" t="s">
        <v>244</v>
      </c>
      <c r="I288" s="271" t="s">
        <v>239</v>
      </c>
      <c r="J288" s="269" t="s">
        <v>143</v>
      </c>
      <c r="K288" s="269"/>
      <c r="L288" s="269"/>
      <c r="M288" s="271"/>
      <c r="N288" s="271" t="s">
        <v>240</v>
      </c>
      <c r="O288" s="272"/>
      <c r="P288" s="273"/>
      <c r="Q288" s="272"/>
    </row>
    <row r="289">
      <c r="E289" s="266"/>
      <c r="F289" s="278"/>
      <c r="G289" s="279"/>
      <c r="H289" s="274" t="s">
        <v>246</v>
      </c>
      <c r="I289" s="274" t="s">
        <v>239</v>
      </c>
      <c r="J289" s="274">
        <f t="shared" ref="J289:M289" si="55">J287/SHARDING(J288)</f>
        <v>256</v>
      </c>
      <c r="K289" s="274">
        <f t="shared" si="55"/>
        <v>1</v>
      </c>
      <c r="L289" s="274">
        <f t="shared" si="55"/>
        <v>128</v>
      </c>
      <c r="M289" s="274">
        <f t="shared" si="55"/>
        <v>512</v>
      </c>
      <c r="N289" s="274" t="s">
        <v>240</v>
      </c>
      <c r="O289" s="241"/>
      <c r="P289" s="276">
        <f>SIZEOF_IN_MIB(J289:M289, $O286)</f>
        <v>32</v>
      </c>
      <c r="Q289" s="241"/>
    </row>
    <row r="290">
      <c r="E290" s="266"/>
      <c r="F290" s="400" t="s">
        <v>293</v>
      </c>
      <c r="G290" s="385" t="s">
        <v>45</v>
      </c>
      <c r="H290" s="423"/>
      <c r="I290" s="424"/>
      <c r="J290" s="270"/>
      <c r="K290" s="270"/>
      <c r="L290" s="271"/>
      <c r="M290" s="271"/>
      <c r="N290" s="271"/>
      <c r="O290" s="270"/>
      <c r="P290" s="273"/>
      <c r="Q290" s="305"/>
    </row>
    <row r="291">
      <c r="E291" s="266"/>
      <c r="F291" s="277"/>
      <c r="G291" s="385"/>
      <c r="H291" s="274"/>
      <c r="I291" s="418"/>
      <c r="J291" s="261"/>
      <c r="K291" s="261"/>
      <c r="L291" s="274"/>
      <c r="M291" s="274"/>
      <c r="N291" s="274"/>
      <c r="O291" s="261"/>
      <c r="P291" s="276"/>
      <c r="Q291" s="222"/>
    </row>
    <row r="292">
      <c r="E292" s="266"/>
      <c r="F292" s="384" t="s">
        <v>285</v>
      </c>
      <c r="G292" s="385" t="s">
        <v>286</v>
      </c>
      <c r="H292" s="271" t="str">
        <f>VLOOKUP(O278&amp;","&amp;O282,$T$3:$W$12,4, FALSE)</f>
        <v>bf16</v>
      </c>
      <c r="I292" s="419"/>
      <c r="J292" s="270"/>
      <c r="K292" s="270"/>
      <c r="L292" s="271"/>
      <c r="M292" s="271"/>
      <c r="N292" s="271"/>
      <c r="O292" s="270"/>
      <c r="P292" s="273"/>
      <c r="Q292" s="305"/>
    </row>
    <row r="293">
      <c r="E293" s="266"/>
      <c r="F293" s="266"/>
      <c r="G293" s="381" t="s">
        <v>299</v>
      </c>
      <c r="H293" s="420" t="str">
        <f>CALCULATE_FLOPS(J281:M281,J285:M285,L285,J285,H292)</f>
        <v>#N/A</v>
      </c>
      <c r="I293" s="418"/>
      <c r="J293" s="261"/>
      <c r="K293" s="261"/>
      <c r="L293" s="274"/>
      <c r="M293" s="274"/>
      <c r="N293" s="274"/>
      <c r="O293" s="261"/>
      <c r="P293" s="276"/>
      <c r="Q293" s="222"/>
    </row>
    <row r="294">
      <c r="E294" s="266"/>
      <c r="F294" s="277"/>
      <c r="G294" s="388" t="s">
        <v>288</v>
      </c>
      <c r="H294" s="421" t="str">
        <f>COMPUTE_TIME_MS(H293, H292)</f>
        <v>#N/A</v>
      </c>
      <c r="I294" s="390"/>
      <c r="J294" s="391"/>
      <c r="K294" s="391"/>
      <c r="L294" s="392"/>
      <c r="M294" s="392"/>
      <c r="N294" s="392"/>
      <c r="O294" s="391"/>
      <c r="P294" s="393"/>
      <c r="Q294" s="305"/>
    </row>
    <row r="295">
      <c r="E295" s="266"/>
      <c r="F295" s="384" t="s">
        <v>289</v>
      </c>
      <c r="G295" s="381" t="s">
        <v>290</v>
      </c>
      <c r="H295" s="303">
        <f>IF(Q278,0,P281)+IF(Q282,0,P285)+IF(Q286,0,P289)</f>
        <v>32</v>
      </c>
      <c r="I295" s="261"/>
      <c r="J295" s="261"/>
      <c r="K295" s="261"/>
      <c r="L295" s="274"/>
      <c r="M295" s="274"/>
      <c r="N295" s="274"/>
      <c r="O295" s="261"/>
      <c r="P295" s="276"/>
      <c r="Q295" s="222"/>
    </row>
    <row r="296">
      <c r="E296" s="277"/>
      <c r="F296" s="277"/>
      <c r="G296" s="395" t="s">
        <v>291</v>
      </c>
      <c r="H296" s="479">
        <f>HBM_TIME_MS(H295)</f>
        <v>0.01068010936</v>
      </c>
      <c r="I296" s="391"/>
      <c r="J296" s="391"/>
      <c r="K296" s="391"/>
      <c r="L296" s="392"/>
      <c r="M296" s="392"/>
      <c r="N296" s="392"/>
      <c r="O296" s="391"/>
      <c r="P296" s="393"/>
      <c r="Q296" s="305"/>
    </row>
    <row r="297">
      <c r="E297" s="258" t="s">
        <v>309</v>
      </c>
      <c r="F297" s="282" t="s">
        <v>249</v>
      </c>
      <c r="G297" s="260"/>
      <c r="H297" s="261" t="s">
        <v>238</v>
      </c>
      <c r="I297" s="261" t="s">
        <v>239</v>
      </c>
      <c r="J297" s="262" t="s">
        <v>40</v>
      </c>
      <c r="K297" s="262" t="s">
        <v>38</v>
      </c>
      <c r="L297" s="262" t="s">
        <v>154</v>
      </c>
      <c r="M297" s="425" t="s">
        <v>145</v>
      </c>
      <c r="N297" s="261" t="s">
        <v>240</v>
      </c>
      <c r="O297" s="263" t="str">
        <f>EXTRACT_ACTIVATION_DTYPE(PARAMS("attn_proj_dtype"))</f>
        <v>fp8</v>
      </c>
      <c r="P297" s="276"/>
      <c r="Q297" s="263" t="b">
        <v>0</v>
      </c>
    </row>
    <row r="298">
      <c r="E298" s="266"/>
      <c r="F298" s="267"/>
      <c r="G298" s="268"/>
      <c r="H298" s="269" t="s">
        <v>242</v>
      </c>
      <c r="I298" s="270" t="s">
        <v>239</v>
      </c>
      <c r="J298" s="271">
        <f t="shared" ref="J298:M298" si="56">PARAMS(J297)</f>
        <v>4096</v>
      </c>
      <c r="K298" s="270">
        <f t="shared" si="56"/>
        <v>1</v>
      </c>
      <c r="L298" s="270">
        <f t="shared" si="56"/>
        <v>128</v>
      </c>
      <c r="M298" s="270">
        <f t="shared" si="56"/>
        <v>512</v>
      </c>
      <c r="N298" s="270" t="s">
        <v>240</v>
      </c>
      <c r="O298" s="272"/>
      <c r="P298" s="273">
        <f>SIZEOF_IN_MIB(J298:M298, $O297)</f>
        <v>256</v>
      </c>
      <c r="Q298" s="272"/>
    </row>
    <row r="299">
      <c r="E299" s="266"/>
      <c r="F299" s="267"/>
      <c r="G299" s="268"/>
      <c r="H299" s="274" t="s">
        <v>244</v>
      </c>
      <c r="I299" s="274" t="s">
        <v>239</v>
      </c>
      <c r="J299" s="262" t="s">
        <v>143</v>
      </c>
      <c r="K299" s="262"/>
      <c r="L299" s="262"/>
      <c r="M299" s="274"/>
      <c r="N299" s="274" t="s">
        <v>240</v>
      </c>
      <c r="O299" s="275"/>
      <c r="P299" s="276"/>
      <c r="Q299" s="275"/>
    </row>
    <row r="300">
      <c r="E300" s="266"/>
      <c r="F300" s="278"/>
      <c r="G300" s="279"/>
      <c r="H300" s="269" t="s">
        <v>246</v>
      </c>
      <c r="I300" s="271" t="s">
        <v>239</v>
      </c>
      <c r="J300" s="271">
        <f t="shared" ref="J300:M300" si="57">J298/SHARDING(J299)</f>
        <v>256</v>
      </c>
      <c r="K300" s="271">
        <f t="shared" si="57"/>
        <v>1</v>
      </c>
      <c r="L300" s="271">
        <f t="shared" si="57"/>
        <v>128</v>
      </c>
      <c r="M300" s="271">
        <f t="shared" si="57"/>
        <v>512</v>
      </c>
      <c r="N300" s="271" t="s">
        <v>240</v>
      </c>
      <c r="O300" s="280"/>
      <c r="P300" s="273">
        <f>SIZEOF_IN_MIB(J300:M300, $O297)</f>
        <v>16</v>
      </c>
      <c r="Q300" s="280"/>
    </row>
    <row r="301">
      <c r="E301" s="266"/>
      <c r="F301" s="259" t="s">
        <v>253</v>
      </c>
      <c r="G301" s="260"/>
      <c r="H301" s="274" t="s">
        <v>238</v>
      </c>
      <c r="I301" s="274" t="s">
        <v>239</v>
      </c>
      <c r="J301" s="261"/>
      <c r="K301" s="262" t="s">
        <v>154</v>
      </c>
      <c r="L301" s="262" t="s">
        <v>148</v>
      </c>
      <c r="M301" s="425" t="s">
        <v>145</v>
      </c>
      <c r="N301" s="274" t="s">
        <v>240</v>
      </c>
      <c r="O301" s="263" t="str">
        <f>EXTRACT_WEIGHT_DTYPE(PARAMS("attn_proj_dtype"))</f>
        <v>fp8</v>
      </c>
      <c r="P301" s="276"/>
      <c r="Q301" s="263" t="b">
        <v>0</v>
      </c>
    </row>
    <row r="302">
      <c r="E302" s="266"/>
      <c r="F302" s="267"/>
      <c r="G302" s="268"/>
      <c r="H302" s="269" t="s">
        <v>242</v>
      </c>
      <c r="I302" s="271" t="s">
        <v>239</v>
      </c>
      <c r="J302" s="270"/>
      <c r="K302" s="271">
        <f t="shared" ref="K302:M302" si="58">PARAMS(K301)</f>
        <v>128</v>
      </c>
      <c r="L302" s="271">
        <f t="shared" si="58"/>
        <v>128</v>
      </c>
      <c r="M302" s="271">
        <f t="shared" si="58"/>
        <v>512</v>
      </c>
      <c r="N302" s="271" t="s">
        <v>240</v>
      </c>
      <c r="O302" s="272"/>
      <c r="P302" s="273">
        <f>SIZEOF_IN_MIB(J302:M302, $O301)</f>
        <v>8</v>
      </c>
      <c r="Q302" s="272"/>
    </row>
    <row r="303">
      <c r="E303" s="266"/>
      <c r="F303" s="267"/>
      <c r="G303" s="268"/>
      <c r="H303" s="274" t="s">
        <v>244</v>
      </c>
      <c r="I303" s="274" t="s">
        <v>239</v>
      </c>
      <c r="J303" s="261"/>
      <c r="K303" s="261"/>
      <c r="L303" s="274"/>
      <c r="M303" s="274"/>
      <c r="N303" s="274" t="s">
        <v>240</v>
      </c>
      <c r="O303" s="275"/>
      <c r="P303" s="276"/>
      <c r="Q303" s="275"/>
    </row>
    <row r="304">
      <c r="E304" s="266"/>
      <c r="F304" s="278"/>
      <c r="G304" s="279"/>
      <c r="H304" s="271" t="s">
        <v>246</v>
      </c>
      <c r="I304" s="271" t="s">
        <v>239</v>
      </c>
      <c r="J304" s="270"/>
      <c r="K304" s="271">
        <f t="shared" ref="K304:M304" si="59">K302/SHARDING(K303)</f>
        <v>128</v>
      </c>
      <c r="L304" s="271">
        <f t="shared" si="59"/>
        <v>128</v>
      </c>
      <c r="M304" s="271">
        <f t="shared" si="59"/>
        <v>512</v>
      </c>
      <c r="N304" s="271" t="s">
        <v>240</v>
      </c>
      <c r="O304" s="280"/>
      <c r="P304" s="273">
        <f>SIZEOF_IN_MIB(J304:M304, $O301)</f>
        <v>8</v>
      </c>
      <c r="Q304" s="280"/>
    </row>
    <row r="305">
      <c r="E305" s="266"/>
      <c r="F305" s="259" t="s">
        <v>257</v>
      </c>
      <c r="G305" s="260"/>
      <c r="H305" s="274" t="s">
        <v>238</v>
      </c>
      <c r="I305" s="274" t="s">
        <v>239</v>
      </c>
      <c r="J305" s="262" t="s">
        <v>40</v>
      </c>
      <c r="K305" s="262" t="s">
        <v>38</v>
      </c>
      <c r="L305" s="262" t="s">
        <v>154</v>
      </c>
      <c r="M305" s="262" t="s">
        <v>148</v>
      </c>
      <c r="N305" s="274" t="s">
        <v>240</v>
      </c>
      <c r="O305" s="263" t="s">
        <v>82</v>
      </c>
      <c r="P305" s="276"/>
      <c r="Q305" s="263" t="b">
        <v>0</v>
      </c>
    </row>
    <row r="306">
      <c r="E306" s="266"/>
      <c r="F306" s="267"/>
      <c r="G306" s="268"/>
      <c r="H306" s="269" t="s">
        <v>242</v>
      </c>
      <c r="I306" s="271" t="s">
        <v>239</v>
      </c>
      <c r="J306" s="271">
        <f t="shared" ref="J306:M306" si="60">PARAMS(J305)</f>
        <v>4096</v>
      </c>
      <c r="K306" s="271">
        <f t="shared" si="60"/>
        <v>1</v>
      </c>
      <c r="L306" s="271">
        <f t="shared" si="60"/>
        <v>128</v>
      </c>
      <c r="M306" s="271">
        <f t="shared" si="60"/>
        <v>128</v>
      </c>
      <c r="N306" s="271" t="s">
        <v>240</v>
      </c>
      <c r="O306" s="272"/>
      <c r="P306" s="273">
        <f>SIZEOF_IN_MIB(J306:M306, $O305)</f>
        <v>128</v>
      </c>
      <c r="Q306" s="272"/>
    </row>
    <row r="307">
      <c r="E307" s="266"/>
      <c r="F307" s="267"/>
      <c r="G307" s="268"/>
      <c r="H307" s="274" t="s">
        <v>244</v>
      </c>
      <c r="I307" s="274" t="s">
        <v>239</v>
      </c>
      <c r="J307" s="262" t="s">
        <v>143</v>
      </c>
      <c r="K307" s="262"/>
      <c r="L307" s="262"/>
      <c r="M307" s="274"/>
      <c r="N307" s="274" t="s">
        <v>240</v>
      </c>
      <c r="O307" s="275"/>
      <c r="P307" s="276"/>
      <c r="Q307" s="275"/>
    </row>
    <row r="308">
      <c r="E308" s="266"/>
      <c r="F308" s="278"/>
      <c r="G308" s="279"/>
      <c r="H308" s="271" t="s">
        <v>246</v>
      </c>
      <c r="I308" s="271" t="s">
        <v>239</v>
      </c>
      <c r="J308" s="271">
        <f t="shared" ref="J308:M308" si="61">J306/SHARDING(J307)</f>
        <v>256</v>
      </c>
      <c r="K308" s="271">
        <f t="shared" si="61"/>
        <v>1</v>
      </c>
      <c r="L308" s="271">
        <f t="shared" si="61"/>
        <v>128</v>
      </c>
      <c r="M308" s="271">
        <f t="shared" si="61"/>
        <v>128</v>
      </c>
      <c r="N308" s="271" t="s">
        <v>240</v>
      </c>
      <c r="O308" s="280"/>
      <c r="P308" s="273">
        <f>SIZEOF_IN_MIB(J308:M308, $O305)</f>
        <v>8</v>
      </c>
      <c r="Q308" s="280"/>
    </row>
    <row r="309">
      <c r="E309" s="266"/>
      <c r="F309" s="400" t="s">
        <v>293</v>
      </c>
      <c r="G309" s="385" t="s">
        <v>45</v>
      </c>
      <c r="H309" s="480"/>
      <c r="I309" s="481"/>
      <c r="J309" s="261"/>
      <c r="K309" s="261"/>
      <c r="L309" s="274"/>
      <c r="M309" s="274"/>
      <c r="N309" s="274"/>
      <c r="O309" s="261"/>
      <c r="P309" s="276"/>
      <c r="Q309" s="222"/>
    </row>
    <row r="310">
      <c r="E310" s="266"/>
      <c r="F310" s="277"/>
      <c r="G310" s="385"/>
      <c r="H310" s="271"/>
      <c r="I310" s="419"/>
      <c r="J310" s="270"/>
      <c r="K310" s="270"/>
      <c r="L310" s="271"/>
      <c r="M310" s="271"/>
      <c r="N310" s="271"/>
      <c r="O310" s="270"/>
      <c r="P310" s="273"/>
      <c r="Q310" s="305"/>
    </row>
    <row r="311">
      <c r="E311" s="266"/>
      <c r="F311" s="384" t="s">
        <v>285</v>
      </c>
      <c r="G311" s="385" t="s">
        <v>286</v>
      </c>
      <c r="H311" s="274" t="str">
        <f>VLOOKUP(O297&amp;","&amp;O301,$T$3:$W$12,4, FALSE)</f>
        <v>fp8</v>
      </c>
      <c r="I311" s="418"/>
      <c r="J311" s="261"/>
      <c r="K311" s="261"/>
      <c r="L311" s="274"/>
      <c r="M311" s="274"/>
      <c r="N311" s="274"/>
      <c r="O311" s="261"/>
      <c r="P311" s="276"/>
      <c r="Q311" s="222"/>
    </row>
    <row r="312">
      <c r="E312" s="266"/>
      <c r="F312" s="266"/>
      <c r="G312" s="381" t="s">
        <v>299</v>
      </c>
      <c r="H312" s="482" t="str">
        <f>CALCULATE_FLOPS(J300:M300,J304:M304,M304,K304,H311)</f>
        <v>#N/A</v>
      </c>
      <c r="I312" s="419"/>
      <c r="J312" s="270"/>
      <c r="K312" s="270"/>
      <c r="L312" s="271"/>
      <c r="M312" s="271"/>
      <c r="N312" s="271"/>
      <c r="O312" s="270"/>
      <c r="P312" s="273"/>
      <c r="Q312" s="305"/>
    </row>
    <row r="313">
      <c r="E313" s="266"/>
      <c r="F313" s="277"/>
      <c r="G313" s="388" t="s">
        <v>288</v>
      </c>
      <c r="H313" s="421" t="str">
        <f>COMPUTE_TIME_MS(H312, H311)</f>
        <v>#N/A</v>
      </c>
      <c r="I313" s="390"/>
      <c r="J313" s="391"/>
      <c r="K313" s="391"/>
      <c r="L313" s="392"/>
      <c r="M313" s="392"/>
      <c r="N313" s="392"/>
      <c r="O313" s="391"/>
      <c r="P313" s="393"/>
      <c r="Q313" s="222"/>
    </row>
    <row r="314">
      <c r="E314" s="266"/>
      <c r="F314" s="384" t="s">
        <v>289</v>
      </c>
      <c r="G314" s="381" t="s">
        <v>290</v>
      </c>
      <c r="H314" s="440">
        <f>IF(Q297,0,P300)+IF(Q301,0,P304)+IF(Q305,0,P308)</f>
        <v>32</v>
      </c>
      <c r="I314" s="270"/>
      <c r="J314" s="270"/>
      <c r="K314" s="270"/>
      <c r="L314" s="271"/>
      <c r="M314" s="271"/>
      <c r="N314" s="271"/>
      <c r="O314" s="270"/>
      <c r="P314" s="273"/>
      <c r="Q314" s="305"/>
    </row>
    <row r="315">
      <c r="E315" s="277"/>
      <c r="F315" s="277"/>
      <c r="G315" s="395" t="s">
        <v>291</v>
      </c>
      <c r="H315" s="430">
        <f>HBM_TIME_MS(H314)</f>
        <v>0.01068010936</v>
      </c>
      <c r="I315" s="391"/>
      <c r="J315" s="391"/>
      <c r="K315" s="391"/>
      <c r="L315" s="392"/>
      <c r="M315" s="392"/>
      <c r="N315" s="392"/>
      <c r="O315" s="391"/>
      <c r="P315" s="393"/>
      <c r="Q315" s="222"/>
    </row>
    <row r="316">
      <c r="E316" s="258" t="s">
        <v>310</v>
      </c>
      <c r="F316" s="483" t="s">
        <v>311</v>
      </c>
      <c r="G316" s="350"/>
      <c r="H316" s="484" t="s">
        <v>312</v>
      </c>
      <c r="I316" s="374"/>
      <c r="J316" s="485"/>
      <c r="K316" s="485"/>
      <c r="L316" s="485"/>
      <c r="M316" s="372"/>
      <c r="N316" s="374"/>
      <c r="O316" s="485"/>
      <c r="P316" s="377"/>
      <c r="Q316" s="485"/>
    </row>
    <row r="317">
      <c r="E317" s="266"/>
      <c r="F317" s="259" t="s">
        <v>259</v>
      </c>
      <c r="G317" s="260"/>
      <c r="H317" s="261" t="s">
        <v>238</v>
      </c>
      <c r="I317" s="261" t="s">
        <v>239</v>
      </c>
      <c r="J317" s="262" t="s">
        <v>40</v>
      </c>
      <c r="K317" s="262" t="s">
        <v>38</v>
      </c>
      <c r="L317" s="262" t="s">
        <v>154</v>
      </c>
      <c r="M317" s="425" t="s">
        <v>148</v>
      </c>
      <c r="N317" s="261" t="s">
        <v>240</v>
      </c>
      <c r="O317" s="263" t="str">
        <f>EXTRACT_ACTIVATION_DTYPE(PARAMS("attn_proj_dtype"))</f>
        <v>fp8</v>
      </c>
      <c r="P317" s="276"/>
      <c r="Q317" s="263"/>
    </row>
    <row r="318">
      <c r="E318" s="266"/>
      <c r="F318" s="267"/>
      <c r="G318" s="268"/>
      <c r="H318" s="269" t="s">
        <v>242</v>
      </c>
      <c r="I318" s="270" t="s">
        <v>239</v>
      </c>
      <c r="J318" s="271">
        <f t="shared" ref="J318:M318" si="62">PARAMS(J317)</f>
        <v>4096</v>
      </c>
      <c r="K318" s="270">
        <f t="shared" si="62"/>
        <v>1</v>
      </c>
      <c r="L318" s="270">
        <f t="shared" si="62"/>
        <v>128</v>
      </c>
      <c r="M318" s="270">
        <f t="shared" si="62"/>
        <v>128</v>
      </c>
      <c r="N318" s="270" t="s">
        <v>240</v>
      </c>
      <c r="O318" s="272"/>
      <c r="P318" s="273">
        <f>SIZEOF_IN_MIB(J318:M318, $O317)</f>
        <v>64</v>
      </c>
      <c r="Q318" s="272"/>
    </row>
    <row r="319">
      <c r="E319" s="266"/>
      <c r="F319" s="267"/>
      <c r="G319" s="268"/>
      <c r="H319" s="274" t="s">
        <v>244</v>
      </c>
      <c r="I319" s="274" t="s">
        <v>239</v>
      </c>
      <c r="J319" s="262" t="s">
        <v>143</v>
      </c>
      <c r="K319" s="262"/>
      <c r="L319" s="262"/>
      <c r="M319" s="274"/>
      <c r="N319" s="274" t="s">
        <v>240</v>
      </c>
      <c r="O319" s="275"/>
      <c r="P319" s="276"/>
      <c r="Q319" s="275"/>
    </row>
    <row r="320">
      <c r="E320" s="266"/>
      <c r="F320" s="267"/>
      <c r="G320" s="268"/>
      <c r="H320" s="269" t="s">
        <v>246</v>
      </c>
      <c r="I320" s="271" t="s">
        <v>239</v>
      </c>
      <c r="J320" s="271">
        <f t="shared" ref="J320:M320" si="63">J318/SHARDING(J319)</f>
        <v>256</v>
      </c>
      <c r="K320" s="271">
        <f t="shared" si="63"/>
        <v>1</v>
      </c>
      <c r="L320" s="271">
        <f t="shared" si="63"/>
        <v>128</v>
      </c>
      <c r="M320" s="271">
        <f t="shared" si="63"/>
        <v>128</v>
      </c>
      <c r="N320" s="271" t="s">
        <v>240</v>
      </c>
      <c r="O320" s="280"/>
      <c r="P320" s="273">
        <f>SIZEOF_IN_MIB(J320:M320, $O317)</f>
        <v>4</v>
      </c>
      <c r="Q320" s="280"/>
    </row>
    <row r="321">
      <c r="E321" s="266"/>
      <c r="F321" s="278"/>
      <c r="G321" s="279"/>
      <c r="H321" s="262" t="s">
        <v>262</v>
      </c>
      <c r="I321" s="274"/>
      <c r="J321" s="262" t="s">
        <v>32</v>
      </c>
      <c r="K321" s="262"/>
      <c r="L321" s="262"/>
      <c r="M321" s="425"/>
      <c r="N321" s="274"/>
      <c r="O321" s="262"/>
      <c r="P321" s="276"/>
      <c r="Q321" s="262"/>
    </row>
    <row r="322">
      <c r="E322" s="266"/>
      <c r="F322" s="352" t="s">
        <v>277</v>
      </c>
      <c r="G322" s="486" t="s">
        <v>33</v>
      </c>
      <c r="H322" s="314"/>
      <c r="I322" s="487"/>
      <c r="J322" s="270"/>
      <c r="K322" s="269"/>
      <c r="L322" s="269"/>
      <c r="M322" s="488"/>
      <c r="N322" s="271"/>
      <c r="O322" s="399"/>
      <c r="P322" s="273"/>
      <c r="Q322" s="399"/>
    </row>
    <row r="323">
      <c r="E323" s="266"/>
      <c r="F323" s="358" t="s">
        <v>278</v>
      </c>
      <c r="G323" s="489" t="s">
        <v>264</v>
      </c>
      <c r="H323" s="490">
        <f>HW_SPEC("# of TensorCore per Chip")</f>
        <v>2</v>
      </c>
      <c r="J323" s="261"/>
      <c r="K323" s="274"/>
      <c r="L323" s="274"/>
      <c r="M323" s="274"/>
      <c r="N323" s="274"/>
      <c r="O323" s="275"/>
      <c r="P323" s="276"/>
      <c r="Q323" s="275"/>
    </row>
    <row r="324">
      <c r="E324" s="266"/>
      <c r="F324" s="266"/>
      <c r="G324" s="491" t="s">
        <v>265</v>
      </c>
      <c r="H324" s="321">
        <f>P320*(H323-1)</f>
        <v>4</v>
      </c>
      <c r="J324" s="270"/>
      <c r="K324" s="270"/>
      <c r="L324" s="271"/>
      <c r="M324" s="271"/>
      <c r="N324" s="271"/>
      <c r="O324" s="272"/>
      <c r="P324" s="273"/>
      <c r="Q324" s="272"/>
    </row>
    <row r="325">
      <c r="E325" s="266"/>
      <c r="F325" s="266"/>
      <c r="G325" s="489" t="s">
        <v>266</v>
      </c>
      <c r="H325" s="316">
        <f>H324*H323</f>
        <v>8</v>
      </c>
      <c r="J325" s="261"/>
      <c r="K325" s="274"/>
      <c r="L325" s="274"/>
      <c r="M325" s="274"/>
      <c r="N325" s="274"/>
      <c r="O325" s="241"/>
      <c r="P325" s="276"/>
      <c r="Q325" s="241"/>
    </row>
    <row r="326">
      <c r="E326" s="266"/>
      <c r="F326" s="277"/>
      <c r="G326" s="491" t="s">
        <v>269</v>
      </c>
      <c r="H326" s="492">
        <f>ALL_GATHER_CORE2CORE_TIME_MS(H325)</f>
        <v>0.006510416667</v>
      </c>
      <c r="J326" s="269"/>
      <c r="K326" s="269"/>
      <c r="L326" s="269"/>
      <c r="M326" s="269"/>
      <c r="N326" s="271"/>
      <c r="O326" s="399"/>
      <c r="P326" s="273"/>
      <c r="Q326" s="399"/>
    </row>
    <row r="327">
      <c r="E327" s="266"/>
      <c r="F327" s="413" t="s">
        <v>298</v>
      </c>
      <c r="G327" s="493">
        <f>H326</f>
        <v>0.006510416667</v>
      </c>
      <c r="H327" s="494"/>
      <c r="I327" s="331"/>
      <c r="J327" s="274"/>
      <c r="K327" s="274"/>
      <c r="L327" s="274"/>
      <c r="M327" s="274"/>
      <c r="N327" s="274"/>
      <c r="O327" s="495"/>
      <c r="P327" s="276"/>
      <c r="Q327" s="241"/>
    </row>
    <row r="328">
      <c r="E328" s="266"/>
      <c r="F328" s="496"/>
      <c r="G328" s="497"/>
      <c r="H328" s="498"/>
      <c r="I328" s="391"/>
      <c r="J328" s="391"/>
      <c r="K328" s="391"/>
      <c r="L328" s="392"/>
      <c r="M328" s="392"/>
      <c r="N328" s="392"/>
      <c r="O328" s="499"/>
      <c r="P328" s="393"/>
      <c r="Q328" s="305"/>
    </row>
    <row r="329">
      <c r="E329" s="266"/>
      <c r="F329" s="500" t="s">
        <v>280</v>
      </c>
      <c r="G329" s="501" t="s">
        <v>314</v>
      </c>
      <c r="H329" s="502"/>
      <c r="I329" s="374"/>
      <c r="J329" s="374"/>
      <c r="K329" s="374"/>
      <c r="L329" s="375"/>
      <c r="M329" s="375"/>
      <c r="N329" s="375"/>
      <c r="O329" s="503"/>
      <c r="P329" s="377"/>
      <c r="Q329" s="504"/>
    </row>
    <row r="330">
      <c r="E330" s="277"/>
      <c r="F330" s="500" t="s">
        <v>298</v>
      </c>
      <c r="G330" s="505">
        <f>IF(G329=F316,G327,0)</f>
        <v>0.006510416667</v>
      </c>
      <c r="H330" s="502"/>
      <c r="I330" s="374"/>
      <c r="J330" s="374"/>
      <c r="K330" s="374"/>
      <c r="L330" s="375"/>
      <c r="M330" s="375"/>
      <c r="N330" s="375"/>
      <c r="O330" s="374"/>
      <c r="P330" s="377"/>
      <c r="Q330" s="504"/>
    </row>
    <row r="331">
      <c r="E331" s="258" t="s">
        <v>313</v>
      </c>
      <c r="F331" s="282" t="s">
        <v>249</v>
      </c>
      <c r="G331" s="260"/>
      <c r="H331" s="261" t="s">
        <v>238</v>
      </c>
      <c r="I331" s="261" t="s">
        <v>239</v>
      </c>
      <c r="J331" s="262" t="s">
        <v>40</v>
      </c>
      <c r="K331" s="262" t="s">
        <v>38</v>
      </c>
      <c r="L331" s="425" t="s">
        <v>154</v>
      </c>
      <c r="M331" s="425" t="s">
        <v>148</v>
      </c>
      <c r="N331" s="261" t="s">
        <v>240</v>
      </c>
      <c r="O331" s="263" t="str">
        <f>EXTRACT_ACTIVATION_DTYPE(PARAMS("attn_proj_dtype"))</f>
        <v>fp8</v>
      </c>
      <c r="P331" s="276"/>
      <c r="Q331" s="263" t="b">
        <v>0</v>
      </c>
    </row>
    <row r="332">
      <c r="E332" s="266"/>
      <c r="F332" s="267"/>
      <c r="G332" s="268"/>
      <c r="H332" s="269" t="s">
        <v>242</v>
      </c>
      <c r="I332" s="270" t="s">
        <v>239</v>
      </c>
      <c r="J332" s="271">
        <f t="shared" ref="J332:M332" si="64">PARAMS(J331)</f>
        <v>4096</v>
      </c>
      <c r="K332" s="270">
        <f t="shared" si="64"/>
        <v>1</v>
      </c>
      <c r="L332" s="270">
        <f t="shared" si="64"/>
        <v>128</v>
      </c>
      <c r="M332" s="270">
        <f t="shared" si="64"/>
        <v>128</v>
      </c>
      <c r="N332" s="270" t="s">
        <v>240</v>
      </c>
      <c r="O332" s="272"/>
      <c r="P332" s="273">
        <f>SIZEOF_IN_MIB(J332:M332, $O331)</f>
        <v>64</v>
      </c>
      <c r="Q332" s="272"/>
    </row>
    <row r="333">
      <c r="E333" s="266"/>
      <c r="F333" s="267"/>
      <c r="G333" s="268"/>
      <c r="H333" s="274" t="s">
        <v>244</v>
      </c>
      <c r="I333" s="274" t="s">
        <v>239</v>
      </c>
      <c r="J333" s="262" t="s">
        <v>32</v>
      </c>
      <c r="K333" s="262"/>
      <c r="L333" s="262"/>
      <c r="M333" s="262" t="s">
        <v>33</v>
      </c>
      <c r="N333" s="274" t="s">
        <v>240</v>
      </c>
      <c r="O333" s="275"/>
      <c r="P333" s="276"/>
      <c r="Q333" s="275"/>
    </row>
    <row r="334">
      <c r="E334" s="266"/>
      <c r="F334" s="278"/>
      <c r="G334" s="279"/>
      <c r="H334" s="269" t="s">
        <v>246</v>
      </c>
      <c r="I334" s="271" t="s">
        <v>239</v>
      </c>
      <c r="J334" s="271">
        <f t="shared" ref="J334:M334" si="65">J332/SHARDING(J333)</f>
        <v>512</v>
      </c>
      <c r="K334" s="271">
        <f t="shared" si="65"/>
        <v>1</v>
      </c>
      <c r="L334" s="271">
        <f t="shared" si="65"/>
        <v>128</v>
      </c>
      <c r="M334" s="271">
        <f t="shared" si="65"/>
        <v>64</v>
      </c>
      <c r="N334" s="271" t="s">
        <v>240</v>
      </c>
      <c r="O334" s="280"/>
      <c r="P334" s="273">
        <f>SIZEOF_IN_MIB(J334:M334, $O331)</f>
        <v>4</v>
      </c>
      <c r="Q334" s="280"/>
    </row>
    <row r="335">
      <c r="E335" s="266"/>
      <c r="F335" s="259" t="s">
        <v>253</v>
      </c>
      <c r="G335" s="260"/>
      <c r="H335" s="274" t="s">
        <v>238</v>
      </c>
      <c r="I335" s="274" t="s">
        <v>239</v>
      </c>
      <c r="J335" s="261"/>
      <c r="K335" s="425" t="s">
        <v>154</v>
      </c>
      <c r="L335" s="425" t="s">
        <v>148</v>
      </c>
      <c r="M335" s="262" t="s">
        <v>125</v>
      </c>
      <c r="N335" s="274" t="s">
        <v>240</v>
      </c>
      <c r="O335" s="263" t="str">
        <f>EXTRACT_WEIGHT_DTYPE(PARAMS("attn_proj_dtype"))</f>
        <v>fp8</v>
      </c>
      <c r="P335" s="276"/>
      <c r="Q335" s="263" t="b">
        <v>0</v>
      </c>
    </row>
    <row r="336">
      <c r="E336" s="266"/>
      <c r="F336" s="267"/>
      <c r="G336" s="268"/>
      <c r="H336" s="269" t="s">
        <v>242</v>
      </c>
      <c r="I336" s="271" t="s">
        <v>239</v>
      </c>
      <c r="J336" s="270"/>
      <c r="K336" s="271">
        <f t="shared" ref="K336:M336" si="66">PARAMS(K335)</f>
        <v>128</v>
      </c>
      <c r="L336" s="271">
        <f t="shared" si="66"/>
        <v>128</v>
      </c>
      <c r="M336" s="271">
        <f t="shared" si="66"/>
        <v>7168</v>
      </c>
      <c r="N336" s="271" t="s">
        <v>240</v>
      </c>
      <c r="O336" s="272"/>
      <c r="P336" s="273">
        <f>SIZEOF_IN_MIB(J336:M336, $O335)</f>
        <v>112</v>
      </c>
      <c r="Q336" s="272"/>
    </row>
    <row r="337">
      <c r="E337" s="266"/>
      <c r="F337" s="267"/>
      <c r="G337" s="268"/>
      <c r="H337" s="274" t="s">
        <v>244</v>
      </c>
      <c r="I337" s="274" t="s">
        <v>239</v>
      </c>
      <c r="J337" s="261"/>
      <c r="K337" s="261"/>
      <c r="L337" s="274"/>
      <c r="M337" s="262" t="s">
        <v>33</v>
      </c>
      <c r="N337" s="274" t="s">
        <v>240</v>
      </c>
      <c r="O337" s="275"/>
      <c r="P337" s="276"/>
      <c r="Q337" s="275"/>
    </row>
    <row r="338">
      <c r="E338" s="266"/>
      <c r="F338" s="278"/>
      <c r="G338" s="279"/>
      <c r="H338" s="271" t="s">
        <v>246</v>
      </c>
      <c r="I338" s="271" t="s">
        <v>239</v>
      </c>
      <c r="J338" s="270"/>
      <c r="K338" s="271">
        <f t="shared" ref="K338:M338" si="67">K336/SHARDING(K337)</f>
        <v>128</v>
      </c>
      <c r="L338" s="271">
        <f t="shared" si="67"/>
        <v>128</v>
      </c>
      <c r="M338" s="271">
        <f t="shared" si="67"/>
        <v>3584</v>
      </c>
      <c r="N338" s="271" t="s">
        <v>240</v>
      </c>
      <c r="O338" s="280"/>
      <c r="P338" s="273">
        <f>SIZEOF_IN_MIB(J338:M338, $O335)</f>
        <v>56</v>
      </c>
      <c r="Q338" s="280"/>
    </row>
    <row r="339">
      <c r="E339" s="266"/>
      <c r="F339" s="259" t="s">
        <v>257</v>
      </c>
      <c r="G339" s="260"/>
      <c r="H339" s="274" t="s">
        <v>238</v>
      </c>
      <c r="I339" s="274" t="s">
        <v>239</v>
      </c>
      <c r="J339" s="261"/>
      <c r="K339" s="262" t="s">
        <v>40</v>
      </c>
      <c r="L339" s="262" t="s">
        <v>38</v>
      </c>
      <c r="M339" s="262" t="s">
        <v>125</v>
      </c>
      <c r="N339" s="274" t="s">
        <v>240</v>
      </c>
      <c r="O339" s="263" t="s">
        <v>82</v>
      </c>
      <c r="P339" s="276"/>
      <c r="Q339" s="263" t="b">
        <v>0</v>
      </c>
    </row>
    <row r="340">
      <c r="E340" s="266"/>
      <c r="F340" s="267"/>
      <c r="G340" s="268"/>
      <c r="H340" s="269" t="s">
        <v>242</v>
      </c>
      <c r="I340" s="271" t="s">
        <v>239</v>
      </c>
      <c r="J340" s="270"/>
      <c r="K340" s="271">
        <f t="shared" ref="K340:M340" si="68">PARAMS(K339)</f>
        <v>4096</v>
      </c>
      <c r="L340" s="271">
        <f t="shared" si="68"/>
        <v>1</v>
      </c>
      <c r="M340" s="271">
        <f t="shared" si="68"/>
        <v>7168</v>
      </c>
      <c r="N340" s="271" t="s">
        <v>240</v>
      </c>
      <c r="O340" s="272"/>
      <c r="P340" s="273">
        <f>SIZEOF_IN_MIB(K340:M340, $O339)</f>
        <v>56</v>
      </c>
      <c r="Q340" s="272"/>
    </row>
    <row r="341">
      <c r="E341" s="266"/>
      <c r="F341" s="267"/>
      <c r="G341" s="268"/>
      <c r="H341" s="274" t="s">
        <v>244</v>
      </c>
      <c r="I341" s="274" t="s">
        <v>239</v>
      </c>
      <c r="J341" s="261"/>
      <c r="K341" s="262" t="s">
        <v>32</v>
      </c>
      <c r="L341" s="262"/>
      <c r="M341" s="262" t="s">
        <v>33</v>
      </c>
      <c r="N341" s="274" t="s">
        <v>240</v>
      </c>
      <c r="O341" s="275"/>
      <c r="P341" s="276"/>
      <c r="Q341" s="275"/>
    </row>
    <row r="342">
      <c r="E342" s="266"/>
      <c r="F342" s="278"/>
      <c r="G342" s="279"/>
      <c r="H342" s="271" t="s">
        <v>246</v>
      </c>
      <c r="I342" s="271" t="s">
        <v>239</v>
      </c>
      <c r="J342" s="271"/>
      <c r="K342" s="271">
        <f t="shared" ref="K342:M342" si="69">K340/SHARDING(K341)</f>
        <v>512</v>
      </c>
      <c r="L342" s="271">
        <f t="shared" si="69"/>
        <v>1</v>
      </c>
      <c r="M342" s="271">
        <f t="shared" si="69"/>
        <v>3584</v>
      </c>
      <c r="N342" s="271" t="s">
        <v>240</v>
      </c>
      <c r="O342" s="280"/>
      <c r="P342" s="273">
        <f>SIZEOF_IN_MIB(K342:M342, $O339)</f>
        <v>3.5</v>
      </c>
      <c r="Q342" s="280"/>
    </row>
    <row r="343">
      <c r="E343" s="266"/>
      <c r="F343" s="400" t="s">
        <v>293</v>
      </c>
      <c r="G343" s="349" t="s">
        <v>314</v>
      </c>
      <c r="H343" s="350"/>
      <c r="I343" s="308"/>
      <c r="J343" s="506" t="s">
        <v>315</v>
      </c>
      <c r="K343" s="308"/>
      <c r="L343" s="309"/>
      <c r="M343" s="309"/>
      <c r="N343" s="309"/>
      <c r="O343" s="308"/>
      <c r="P343" s="310"/>
      <c r="Q343" s="308"/>
    </row>
    <row r="344">
      <c r="E344" s="266"/>
      <c r="F344" s="266"/>
      <c r="G344" s="352" t="s">
        <v>277</v>
      </c>
      <c r="H344" s="507" t="s">
        <v>33</v>
      </c>
      <c r="I344" s="408"/>
      <c r="J344" s="487"/>
      <c r="K344" s="313"/>
      <c r="L344" s="314"/>
      <c r="M344" s="314"/>
      <c r="N344" s="314"/>
      <c r="O344" s="313"/>
      <c r="P344" s="315"/>
      <c r="Q344" s="313"/>
    </row>
    <row r="345">
      <c r="E345" s="266"/>
      <c r="F345" s="266"/>
      <c r="G345" s="358" t="s">
        <v>278</v>
      </c>
      <c r="H345" s="508" t="s">
        <v>316</v>
      </c>
      <c r="I345" s="405"/>
      <c r="J345" s="490">
        <f>SHARDING(H344)</f>
        <v>2</v>
      </c>
      <c r="K345" s="317"/>
      <c r="L345" s="318"/>
      <c r="M345" s="318"/>
      <c r="N345" s="318"/>
      <c r="O345" s="317"/>
      <c r="P345" s="319"/>
      <c r="Q345" s="317"/>
    </row>
    <row r="346">
      <c r="E346" s="266"/>
      <c r="F346" s="266"/>
      <c r="G346" s="266"/>
      <c r="H346" s="407" t="s">
        <v>265</v>
      </c>
      <c r="I346" s="408"/>
      <c r="J346" s="321">
        <f>P334 * (J345-1)</f>
        <v>4</v>
      </c>
      <c r="K346" s="313"/>
      <c r="L346" s="314"/>
      <c r="M346" s="314"/>
      <c r="N346" s="314"/>
      <c r="O346" s="313"/>
      <c r="P346" s="315"/>
      <c r="Q346" s="313"/>
    </row>
    <row r="347">
      <c r="E347" s="266"/>
      <c r="F347" s="266"/>
      <c r="G347" s="266"/>
      <c r="H347" s="411" t="s">
        <v>266</v>
      </c>
      <c r="I347" s="405"/>
      <c r="J347" s="316">
        <f>J346*J345</f>
        <v>8</v>
      </c>
      <c r="K347" s="317"/>
      <c r="L347" s="318"/>
      <c r="M347" s="318"/>
      <c r="N347" s="318"/>
      <c r="O347" s="317"/>
      <c r="P347" s="319"/>
      <c r="Q347" s="317"/>
    </row>
    <row r="348">
      <c r="E348" s="266"/>
      <c r="F348" s="266"/>
      <c r="G348" s="277"/>
      <c r="H348" s="407" t="s">
        <v>269</v>
      </c>
      <c r="I348" s="408"/>
      <c r="J348" s="492">
        <f>ALL_GATHER_CORE2CORE_TIME_MS(J347)</f>
        <v>0.006510416667</v>
      </c>
      <c r="K348" s="313"/>
      <c r="L348" s="314"/>
      <c r="M348" s="314"/>
      <c r="N348" s="314"/>
      <c r="O348" s="313"/>
      <c r="P348" s="315"/>
      <c r="Q348" s="313"/>
    </row>
    <row r="349">
      <c r="E349" s="266"/>
      <c r="F349" s="266"/>
      <c r="G349" s="413" t="s">
        <v>298</v>
      </c>
      <c r="H349" s="509">
        <f>J348</f>
        <v>0.006510416667</v>
      </c>
      <c r="I349" s="494"/>
      <c r="J349" s="330"/>
      <c r="K349" s="330"/>
      <c r="L349" s="331"/>
      <c r="M349" s="331"/>
      <c r="N349" s="331"/>
      <c r="O349" s="330"/>
      <c r="P349" s="406"/>
      <c r="Q349" s="317"/>
    </row>
    <row r="350">
      <c r="E350" s="266"/>
      <c r="F350" s="266"/>
      <c r="G350" s="385"/>
      <c r="H350" s="271"/>
      <c r="I350" s="419"/>
      <c r="J350" s="270"/>
      <c r="K350" s="270"/>
      <c r="L350" s="271"/>
      <c r="M350" s="271"/>
      <c r="N350" s="271"/>
      <c r="O350" s="270"/>
      <c r="P350" s="510"/>
      <c r="Q350" s="305"/>
    </row>
    <row r="351">
      <c r="E351" s="266"/>
      <c r="F351" s="266"/>
      <c r="G351" s="511" t="s">
        <v>280</v>
      </c>
      <c r="H351" s="512" t="s">
        <v>314</v>
      </c>
      <c r="I351" s="513"/>
      <c r="J351" s="374"/>
      <c r="K351" s="374"/>
      <c r="L351" s="375"/>
      <c r="M351" s="375"/>
      <c r="N351" s="375"/>
      <c r="O351" s="374"/>
      <c r="P351" s="514"/>
      <c r="Q351" s="504"/>
    </row>
    <row r="352">
      <c r="E352" s="266"/>
      <c r="F352" s="277"/>
      <c r="G352" s="511" t="s">
        <v>298</v>
      </c>
      <c r="H352" s="515">
        <f>IF(G343=H351,H349,0)</f>
        <v>0.006510416667</v>
      </c>
      <c r="I352" s="513"/>
      <c r="J352" s="374"/>
      <c r="K352" s="374"/>
      <c r="L352" s="375"/>
      <c r="M352" s="375"/>
      <c r="N352" s="375"/>
      <c r="O352" s="374"/>
      <c r="P352" s="514"/>
      <c r="Q352" s="504"/>
    </row>
    <row r="353">
      <c r="E353" s="266"/>
      <c r="F353" s="384" t="s">
        <v>285</v>
      </c>
      <c r="G353" s="385" t="s">
        <v>286</v>
      </c>
      <c r="H353" s="274" t="str">
        <f>VLOOKUP(O331&amp;","&amp;O335,$T$3:$W$12,4, FALSE)</f>
        <v>fp8</v>
      </c>
      <c r="I353" s="418"/>
      <c r="J353" s="261"/>
      <c r="K353" s="261"/>
      <c r="L353" s="274"/>
      <c r="M353" s="274"/>
      <c r="N353" s="274"/>
      <c r="O353" s="261"/>
      <c r="P353" s="264"/>
      <c r="Q353" s="222"/>
    </row>
    <row r="354">
      <c r="E354" s="266"/>
      <c r="F354" s="266"/>
      <c r="G354" s="381" t="s">
        <v>299</v>
      </c>
      <c r="H354" s="482" t="str">
        <f>CALCULATE_FLOPS(J334:M334,J338:M338,K338:L338,1,H353)</f>
        <v>#N/A</v>
      </c>
      <c r="I354" s="516" t="s">
        <v>317</v>
      </c>
      <c r="J354" s="270"/>
      <c r="K354" s="270"/>
      <c r="L354" s="271"/>
      <c r="M354" s="271"/>
      <c r="N354" s="271"/>
      <c r="O354" s="270"/>
      <c r="P354" s="510"/>
      <c r="Q354" s="305"/>
    </row>
    <row r="355">
      <c r="E355" s="266"/>
      <c r="F355" s="277"/>
      <c r="G355" s="388" t="s">
        <v>288</v>
      </c>
      <c r="H355" s="517" t="str">
        <f>COMPUTE_TIME_MS(H354, H353)</f>
        <v>#N/A</v>
      </c>
      <c r="I355" s="390"/>
      <c r="J355" s="391"/>
      <c r="K355" s="391"/>
      <c r="L355" s="392"/>
      <c r="M355" s="392"/>
      <c r="N355" s="392"/>
      <c r="O355" s="391"/>
      <c r="P355" s="518"/>
      <c r="Q355" s="222"/>
    </row>
    <row r="356">
      <c r="E356" s="266"/>
      <c r="F356" s="384" t="s">
        <v>289</v>
      </c>
      <c r="G356" s="381" t="s">
        <v>290</v>
      </c>
      <c r="H356" s="440">
        <f>IF(Q331,0,P334)+IF(Q335,0,P338)+IF(Q339,0,P342)</f>
        <v>63.5</v>
      </c>
      <c r="I356" s="270"/>
      <c r="J356" s="270"/>
      <c r="K356" s="270"/>
      <c r="L356" s="271"/>
      <c r="M356" s="271"/>
      <c r="N356" s="271"/>
      <c r="O356" s="270"/>
      <c r="P356" s="510"/>
      <c r="Q356" s="305"/>
    </row>
    <row r="357">
      <c r="E357" s="277"/>
      <c r="F357" s="277"/>
      <c r="G357" s="395" t="s">
        <v>291</v>
      </c>
      <c r="H357" s="479">
        <f>HBM_TIME_MS(H356)</f>
        <v>0.02119334202</v>
      </c>
      <c r="I357" s="391"/>
      <c r="J357" s="391"/>
      <c r="K357" s="391"/>
      <c r="L357" s="392"/>
      <c r="M357" s="392"/>
      <c r="N357" s="392"/>
      <c r="O357" s="391"/>
      <c r="P357" s="518"/>
      <c r="Q357" s="172"/>
    </row>
    <row r="361">
      <c r="E361" s="204" t="s">
        <v>318</v>
      </c>
    </row>
    <row r="362">
      <c r="E362" s="249" t="s">
        <v>229</v>
      </c>
      <c r="F362" s="519" t="s">
        <v>230</v>
      </c>
      <c r="G362" s="251"/>
      <c r="H362" s="520"/>
      <c r="I362" s="250" t="s">
        <v>231</v>
      </c>
      <c r="J362" s="521"/>
      <c r="K362" s="521"/>
      <c r="L362" s="521"/>
      <c r="M362" s="521"/>
      <c r="N362" s="520"/>
      <c r="O362" s="253" t="s">
        <v>232</v>
      </c>
      <c r="P362" s="253" t="s">
        <v>319</v>
      </c>
      <c r="Q362" s="255" t="s">
        <v>234</v>
      </c>
    </row>
    <row r="363">
      <c r="E363" s="258" t="s">
        <v>320</v>
      </c>
      <c r="F363" s="522" t="s">
        <v>293</v>
      </c>
      <c r="G363" s="523" t="s">
        <v>54</v>
      </c>
      <c r="H363" s="524" t="s">
        <v>321</v>
      </c>
      <c r="I363" s="374"/>
      <c r="J363" s="374"/>
      <c r="K363" s="485"/>
      <c r="L363" s="485"/>
      <c r="M363" s="525"/>
      <c r="N363" s="374"/>
      <c r="O363" s="485"/>
      <c r="P363" s="374"/>
      <c r="Q363" s="485"/>
    </row>
    <row r="364">
      <c r="E364" s="266"/>
      <c r="F364" s="266"/>
      <c r="G364" s="297" t="s">
        <v>259</v>
      </c>
      <c r="H364" s="463" t="s">
        <v>238</v>
      </c>
      <c r="I364" s="261" t="s">
        <v>239</v>
      </c>
      <c r="J364" s="261"/>
      <c r="K364" s="262" t="s">
        <v>40</v>
      </c>
      <c r="L364" s="262" t="s">
        <v>159</v>
      </c>
      <c r="M364" s="283" t="s">
        <v>125</v>
      </c>
      <c r="N364" s="261" t="s">
        <v>240</v>
      </c>
      <c r="O364" s="263" t="str">
        <f>PARAMS("expert_dispatch_dtype")</f>
        <v>fp8</v>
      </c>
      <c r="P364" s="261"/>
      <c r="Q364" s="263"/>
    </row>
    <row r="365">
      <c r="E365" s="266"/>
      <c r="F365" s="266"/>
      <c r="G365" s="266"/>
      <c r="H365" s="304" t="s">
        <v>242</v>
      </c>
      <c r="I365" s="270" t="s">
        <v>239</v>
      </c>
      <c r="J365" s="271"/>
      <c r="K365" s="270">
        <f t="shared" ref="K365:M365" si="70">PARAMS(K364)</f>
        <v>4096</v>
      </c>
      <c r="L365" s="270">
        <f t="shared" si="70"/>
        <v>8</v>
      </c>
      <c r="M365" s="270">
        <f t="shared" si="70"/>
        <v>7168</v>
      </c>
      <c r="N365" s="270" t="s">
        <v>240</v>
      </c>
      <c r="O365" s="272"/>
      <c r="P365" s="440">
        <f>SIZEOF_IN_MIB(J365:M365, O364)</f>
        <v>224</v>
      </c>
      <c r="Q365" s="272"/>
    </row>
    <row r="366">
      <c r="E366" s="266"/>
      <c r="F366" s="266"/>
      <c r="G366" s="266"/>
      <c r="H366" s="302" t="s">
        <v>260</v>
      </c>
      <c r="I366" s="274" t="s">
        <v>239</v>
      </c>
      <c r="J366" s="261"/>
      <c r="K366" s="262" t="s">
        <v>143</v>
      </c>
      <c r="L366" s="262"/>
      <c r="M366" s="262"/>
      <c r="N366" s="274" t="s">
        <v>240</v>
      </c>
      <c r="O366" s="275"/>
      <c r="P366" s="303"/>
      <c r="Q366" s="275"/>
    </row>
    <row r="367">
      <c r="E367" s="266"/>
      <c r="F367" s="266"/>
      <c r="G367" s="266"/>
      <c r="H367" s="304" t="s">
        <v>261</v>
      </c>
      <c r="I367" s="271" t="s">
        <v>239</v>
      </c>
      <c r="J367" s="270"/>
      <c r="K367" s="271">
        <f t="shared" ref="K367:M367" si="71">K365/SHARDING(K366)</f>
        <v>256</v>
      </c>
      <c r="L367" s="271">
        <f t="shared" si="71"/>
        <v>8</v>
      </c>
      <c r="M367" s="271">
        <f t="shared" si="71"/>
        <v>7168</v>
      </c>
      <c r="N367" s="269" t="s">
        <v>240</v>
      </c>
      <c r="O367" s="272"/>
      <c r="P367" s="440"/>
      <c r="Q367" s="272"/>
    </row>
    <row r="368">
      <c r="E368" s="266"/>
      <c r="F368" s="266"/>
      <c r="G368" s="277"/>
      <c r="H368" s="302" t="s">
        <v>262</v>
      </c>
      <c r="I368" s="274" t="s">
        <v>239</v>
      </c>
      <c r="J368" s="261"/>
      <c r="K368" s="262" t="s">
        <v>143</v>
      </c>
      <c r="L368" s="262"/>
      <c r="M368" s="262"/>
      <c r="N368" s="274" t="s">
        <v>240</v>
      </c>
      <c r="O368" s="241"/>
      <c r="P368" s="303">
        <f>SIZEOF_IN_MIB(J367:M367, O364)</f>
        <v>14</v>
      </c>
      <c r="Q368" s="241"/>
    </row>
    <row r="369">
      <c r="E369" s="266"/>
      <c r="F369" s="266"/>
      <c r="G369" s="526" t="s">
        <v>564</v>
      </c>
      <c r="H369" s="645">
        <f>P365</f>
        <v>224</v>
      </c>
      <c r="I369" s="305"/>
      <c r="J369" s="305"/>
      <c r="K369" s="305"/>
      <c r="L369" s="305"/>
      <c r="M369" s="305"/>
      <c r="N369" s="305"/>
      <c r="O369" s="305"/>
      <c r="P369" s="528"/>
      <c r="Q369" s="305"/>
    </row>
    <row r="370">
      <c r="E370" s="266"/>
      <c r="F370" s="266"/>
      <c r="G370" s="531" t="s">
        <v>565</v>
      </c>
      <c r="H370" s="799" t="str">
        <f>ALL2ALL_CHIP2CHIP_TIME_MS(H369)</f>
        <v>#N/A</v>
      </c>
      <c r="I370" s="222"/>
      <c r="J370" s="222"/>
      <c r="K370" s="222"/>
      <c r="L370" s="222"/>
      <c r="M370" s="222"/>
      <c r="N370" s="222"/>
      <c r="O370" s="222"/>
      <c r="P370" s="530"/>
      <c r="Q370" s="222"/>
    </row>
    <row r="371">
      <c r="E371" s="266"/>
      <c r="F371" s="266"/>
      <c r="G371" s="533"/>
      <c r="H371" s="449"/>
      <c r="I371" s="271"/>
      <c r="J371" s="270"/>
      <c r="K371" s="269"/>
      <c r="L371" s="488"/>
      <c r="M371" s="269"/>
      <c r="N371" s="271"/>
      <c r="O371" s="269"/>
      <c r="P371" s="440"/>
      <c r="Q371" s="269"/>
    </row>
    <row r="372">
      <c r="E372" s="266"/>
      <c r="F372" s="266"/>
      <c r="G372" s="523" t="s">
        <v>325</v>
      </c>
      <c r="H372" s="535" t="s">
        <v>888</v>
      </c>
      <c r="I372" s="375"/>
      <c r="J372" s="374"/>
      <c r="K372" s="485"/>
      <c r="L372" s="372"/>
      <c r="M372" s="485"/>
      <c r="N372" s="375"/>
      <c r="O372" s="485"/>
      <c r="P372" s="536"/>
      <c r="Q372" s="485"/>
    </row>
    <row r="373">
      <c r="E373" s="266"/>
      <c r="F373" s="266"/>
      <c r="G373" s="297" t="s">
        <v>259</v>
      </c>
      <c r="H373" s="449" t="s">
        <v>238</v>
      </c>
      <c r="I373" s="271" t="s">
        <v>239</v>
      </c>
      <c r="J373" s="270"/>
      <c r="K373" s="269" t="s">
        <v>40</v>
      </c>
      <c r="L373" s="488" t="s">
        <v>38</v>
      </c>
      <c r="M373" s="269" t="s">
        <v>125</v>
      </c>
      <c r="N373" s="271" t="s">
        <v>240</v>
      </c>
      <c r="O373" s="399" t="str">
        <f>PARAMS("expert_dispatch_dtype")</f>
        <v>fp8</v>
      </c>
      <c r="P373" s="440"/>
      <c r="Q373" s="399"/>
    </row>
    <row r="374">
      <c r="E374" s="266"/>
      <c r="F374" s="266"/>
      <c r="G374" s="266"/>
      <c r="H374" s="302" t="s">
        <v>242</v>
      </c>
      <c r="I374" s="274" t="s">
        <v>239</v>
      </c>
      <c r="J374" s="261"/>
      <c r="K374" s="274">
        <f t="shared" ref="K374:M374" si="72">PARAMS(K373)</f>
        <v>4096</v>
      </c>
      <c r="L374" s="274">
        <f t="shared" si="72"/>
        <v>1</v>
      </c>
      <c r="M374" s="274">
        <f t="shared" si="72"/>
        <v>7168</v>
      </c>
      <c r="N374" s="274" t="s">
        <v>240</v>
      </c>
      <c r="O374" s="275"/>
      <c r="P374" s="303">
        <f>SIZEOF_IN_MIB(J374:M374, O373)</f>
        <v>28</v>
      </c>
      <c r="Q374" s="275"/>
    </row>
    <row r="375">
      <c r="E375" s="266"/>
      <c r="F375" s="266"/>
      <c r="G375" s="266"/>
      <c r="H375" s="304" t="s">
        <v>260</v>
      </c>
      <c r="I375" s="271" t="s">
        <v>239</v>
      </c>
      <c r="J375" s="270"/>
      <c r="K375" s="269" t="s">
        <v>143</v>
      </c>
      <c r="L375" s="269"/>
      <c r="M375" s="269"/>
      <c r="N375" s="271" t="s">
        <v>240</v>
      </c>
      <c r="O375" s="272"/>
      <c r="P375" s="440"/>
      <c r="Q375" s="272"/>
    </row>
    <row r="376">
      <c r="E376" s="266"/>
      <c r="F376" s="266"/>
      <c r="G376" s="266"/>
      <c r="H376" s="534" t="s">
        <v>246</v>
      </c>
      <c r="I376" s="274" t="s">
        <v>239</v>
      </c>
      <c r="J376" s="261"/>
      <c r="K376" s="274">
        <f t="shared" ref="K376:M376" si="73">K374/SHARDING(K375)</f>
        <v>256</v>
      </c>
      <c r="L376" s="274">
        <f t="shared" si="73"/>
        <v>1</v>
      </c>
      <c r="M376" s="274">
        <f t="shared" si="73"/>
        <v>7168</v>
      </c>
      <c r="N376" s="274" t="s">
        <v>240</v>
      </c>
      <c r="O376" s="275"/>
      <c r="P376" s="303">
        <f>SIZEOF_IN_MIB(J376:M376, O373)</f>
        <v>1.75</v>
      </c>
      <c r="Q376" s="241"/>
    </row>
    <row r="377">
      <c r="E377" s="266"/>
      <c r="F377" s="266"/>
      <c r="G377" s="277"/>
      <c r="H377" s="542" t="s">
        <v>262</v>
      </c>
      <c r="I377" s="271" t="s">
        <v>239</v>
      </c>
      <c r="J377" s="305"/>
      <c r="K377" s="305"/>
      <c r="L377" s="305"/>
      <c r="M377" s="269"/>
      <c r="N377" s="271" t="s">
        <v>240</v>
      </c>
      <c r="O377" s="280"/>
      <c r="P377" s="528"/>
      <c r="Q377" s="305"/>
    </row>
    <row r="378">
      <c r="E378" s="266"/>
      <c r="F378" s="266"/>
      <c r="G378" s="311" t="s">
        <v>264</v>
      </c>
      <c r="H378" s="800">
        <f>SHARDING(K375)*SHARDING(L375)</f>
        <v>16</v>
      </c>
      <c r="I378" s="222"/>
      <c r="J378" s="222"/>
      <c r="K378" s="222"/>
      <c r="L378" s="222"/>
      <c r="M378" s="222"/>
      <c r="N378" s="222"/>
      <c r="O378" s="222"/>
      <c r="P378" s="530"/>
      <c r="Q378" s="222"/>
    </row>
    <row r="379">
      <c r="E379" s="266"/>
      <c r="F379" s="266"/>
      <c r="G379" s="311" t="s">
        <v>265</v>
      </c>
      <c r="H379" s="321">
        <f>P376 * (H378-1)</f>
        <v>26.25</v>
      </c>
      <c r="I379" s="305"/>
      <c r="J379" s="305"/>
      <c r="K379" s="305"/>
      <c r="L379" s="305"/>
      <c r="M379" s="305"/>
      <c r="N379" s="305"/>
      <c r="O379" s="305"/>
      <c r="P379" s="528"/>
      <c r="Q379" s="305"/>
    </row>
    <row r="380">
      <c r="E380" s="266"/>
      <c r="F380" s="266"/>
      <c r="G380" s="320" t="s">
        <v>266</v>
      </c>
      <c r="H380" s="316">
        <f>H379*H378</f>
        <v>420</v>
      </c>
      <c r="I380" s="274"/>
      <c r="J380" s="261"/>
      <c r="K380" s="261"/>
      <c r="L380" s="262"/>
      <c r="M380" s="274"/>
      <c r="N380" s="274"/>
      <c r="O380" s="262"/>
      <c r="P380" s="303"/>
      <c r="Q380" s="262"/>
    </row>
    <row r="381">
      <c r="E381" s="266"/>
      <c r="F381" s="266"/>
      <c r="G381" s="322" t="s">
        <v>267</v>
      </c>
      <c r="H381" s="859" t="str">
        <f>IFS(H378=8,12,
H378=4,4,
H378=2,1,
H378=1,0,
TRUE,NA())</f>
        <v>#N/A</v>
      </c>
      <c r="I381" s="271"/>
      <c r="J381" s="270"/>
      <c r="K381" s="270"/>
      <c r="L381" s="269"/>
      <c r="M381" s="271"/>
      <c r="N381" s="271"/>
      <c r="O381" s="269"/>
      <c r="P381" s="440"/>
      <c r="Q381" s="269"/>
    </row>
    <row r="382">
      <c r="E382" s="266"/>
      <c r="F382" s="266"/>
      <c r="G382" s="198" t="s">
        <v>268</v>
      </c>
      <c r="H382" s="217">
        <v>1.0</v>
      </c>
      <c r="I382" s="274"/>
      <c r="J382" s="261"/>
      <c r="K382" s="261"/>
      <c r="L382" s="262"/>
      <c r="M382" s="274"/>
      <c r="N382" s="274"/>
      <c r="O382" s="262"/>
      <c r="P382" s="303"/>
      <c r="Q382" s="262"/>
    </row>
    <row r="383">
      <c r="E383" s="266"/>
      <c r="F383" s="266"/>
      <c r="G383" s="328" t="s">
        <v>269</v>
      </c>
      <c r="H383" s="540" t="str">
        <f>ALL_GATHER_CHIP2CHIP_TIME_MS2(H380 * H382, H381)</f>
        <v>#N/A</v>
      </c>
      <c r="I383" s="271"/>
      <c r="J383" s="270"/>
      <c r="K383" s="270"/>
      <c r="L383" s="269"/>
      <c r="M383" s="271"/>
      <c r="N383" s="271"/>
      <c r="O383" s="269"/>
      <c r="P383" s="440"/>
      <c r="Q383" s="269"/>
    </row>
    <row r="384">
      <c r="E384" s="266"/>
      <c r="F384" s="266"/>
      <c r="G384" s="533"/>
      <c r="H384" s="534"/>
      <c r="I384" s="274"/>
      <c r="J384" s="261"/>
      <c r="K384" s="262"/>
      <c r="L384" s="425"/>
      <c r="M384" s="262"/>
      <c r="N384" s="274"/>
      <c r="O384" s="262"/>
      <c r="P384" s="303"/>
      <c r="Q384" s="262"/>
    </row>
    <row r="385">
      <c r="E385" s="266"/>
      <c r="F385" s="266"/>
      <c r="G385" s="523" t="s">
        <v>53</v>
      </c>
      <c r="H385" s="524" t="s">
        <v>328</v>
      </c>
      <c r="I385" s="375"/>
      <c r="J385" s="374"/>
      <c r="K385" s="485"/>
      <c r="L385" s="372"/>
      <c r="M385" s="485"/>
      <c r="N385" s="375"/>
      <c r="O385" s="485"/>
      <c r="P385" s="536"/>
      <c r="Q385" s="485"/>
    </row>
    <row r="386">
      <c r="E386" s="266"/>
      <c r="F386" s="266"/>
      <c r="G386" s="541" t="s">
        <v>259</v>
      </c>
      <c r="H386" s="534" t="s">
        <v>238</v>
      </c>
      <c r="I386" s="274" t="s">
        <v>239</v>
      </c>
      <c r="J386" s="261"/>
      <c r="K386" s="262" t="s">
        <v>40</v>
      </c>
      <c r="L386" s="425" t="s">
        <v>38</v>
      </c>
      <c r="M386" s="262" t="s">
        <v>125</v>
      </c>
      <c r="N386" s="274" t="s">
        <v>240</v>
      </c>
      <c r="O386" s="263" t="str">
        <f>PARAMS("expert_dispatch_dtype")</f>
        <v>fp8</v>
      </c>
      <c r="P386" s="303"/>
      <c r="Q386" s="262"/>
    </row>
    <row r="387">
      <c r="E387" s="266"/>
      <c r="F387" s="266"/>
      <c r="G387" s="266"/>
      <c r="H387" s="304" t="s">
        <v>242</v>
      </c>
      <c r="I387" s="271" t="s">
        <v>239</v>
      </c>
      <c r="J387" s="270"/>
      <c r="K387" s="271">
        <f t="shared" ref="K387:M387" si="74">PARAMS(K386)</f>
        <v>4096</v>
      </c>
      <c r="L387" s="271">
        <f t="shared" si="74"/>
        <v>1</v>
      </c>
      <c r="M387" s="271">
        <f t="shared" si="74"/>
        <v>7168</v>
      </c>
      <c r="N387" s="271" t="s">
        <v>240</v>
      </c>
      <c r="O387" s="272"/>
      <c r="P387" s="440">
        <f>SIZEOF_IN_MIB(J387:M387, O386)</f>
        <v>28</v>
      </c>
      <c r="Q387" s="269"/>
    </row>
    <row r="388">
      <c r="E388" s="266"/>
      <c r="F388" s="266"/>
      <c r="G388" s="266"/>
      <c r="H388" s="302" t="s">
        <v>260</v>
      </c>
      <c r="I388" s="274" t="s">
        <v>239</v>
      </c>
      <c r="J388" s="261"/>
      <c r="K388" s="262" t="s">
        <v>32</v>
      </c>
      <c r="L388" s="262"/>
      <c r="M388" s="262" t="s">
        <v>33</v>
      </c>
      <c r="N388" s="274" t="s">
        <v>240</v>
      </c>
      <c r="O388" s="275"/>
      <c r="P388" s="303"/>
      <c r="Q388" s="262"/>
    </row>
    <row r="389">
      <c r="E389" s="266"/>
      <c r="F389" s="266"/>
      <c r="G389" s="266"/>
      <c r="H389" s="304" t="s">
        <v>261</v>
      </c>
      <c r="I389" s="271" t="s">
        <v>239</v>
      </c>
      <c r="J389" s="270"/>
      <c r="K389" s="271">
        <f t="shared" ref="K389:M389" si="75">K387/SHARDING(K388)</f>
        <v>512</v>
      </c>
      <c r="L389" s="271">
        <f t="shared" si="75"/>
        <v>1</v>
      </c>
      <c r="M389" s="271">
        <f t="shared" si="75"/>
        <v>3584</v>
      </c>
      <c r="N389" s="271" t="s">
        <v>240</v>
      </c>
      <c r="O389" s="272"/>
      <c r="P389" s="440">
        <f>SIZEOF_IN_MIB(J389:M389, O386)</f>
        <v>1.75</v>
      </c>
      <c r="Q389" s="269"/>
    </row>
    <row r="390">
      <c r="E390" s="266"/>
      <c r="F390" s="266"/>
      <c r="G390" s="277"/>
      <c r="H390" s="537" t="s">
        <v>262</v>
      </c>
      <c r="I390" s="274" t="s">
        <v>239</v>
      </c>
      <c r="J390" s="222"/>
      <c r="K390" s="222"/>
      <c r="L390" s="222"/>
      <c r="M390" s="262"/>
      <c r="N390" s="274" t="s">
        <v>240</v>
      </c>
      <c r="O390" s="241"/>
      <c r="P390" s="222"/>
      <c r="Q390" s="262"/>
    </row>
    <row r="391">
      <c r="E391" s="266"/>
      <c r="F391" s="266"/>
      <c r="G391" s="384" t="s">
        <v>329</v>
      </c>
      <c r="H391" s="542" t="s">
        <v>264</v>
      </c>
      <c r="I391" s="305"/>
      <c r="J391" s="336">
        <f>SHARDING(K388) * SHARDING(L388) / HW_SPEC("# of TensorCore per Chip")</f>
        <v>4</v>
      </c>
      <c r="K391" s="270"/>
      <c r="L391" s="269"/>
      <c r="M391" s="271"/>
      <c r="N391" s="271"/>
      <c r="O391" s="269"/>
      <c r="P391" s="440"/>
      <c r="Q391" s="269"/>
    </row>
    <row r="392">
      <c r="E392" s="266"/>
      <c r="F392" s="266"/>
      <c r="G392" s="266"/>
      <c r="H392" s="537" t="s">
        <v>265</v>
      </c>
      <c r="I392" s="222"/>
      <c r="J392" s="316">
        <f>P389 * (J391-1)</f>
        <v>5.25</v>
      </c>
      <c r="K392" s="261"/>
      <c r="L392" s="262"/>
      <c r="M392" s="274"/>
      <c r="N392" s="274"/>
      <c r="O392" s="262"/>
      <c r="P392" s="303"/>
      <c r="Q392" s="262"/>
    </row>
    <row r="393">
      <c r="E393" s="266"/>
      <c r="F393" s="266"/>
      <c r="G393" s="266"/>
      <c r="H393" s="336" t="s">
        <v>266</v>
      </c>
      <c r="I393" s="305"/>
      <c r="J393" s="321">
        <f>J392*J391</f>
        <v>21</v>
      </c>
      <c r="K393" s="270"/>
      <c r="L393" s="269"/>
      <c r="M393" s="271"/>
      <c r="N393" s="271"/>
      <c r="O393" s="269"/>
      <c r="P393" s="440"/>
      <c r="Q393" s="269"/>
    </row>
    <row r="394">
      <c r="E394" s="266"/>
      <c r="F394" s="266"/>
      <c r="G394" s="266"/>
      <c r="H394" s="404" t="s">
        <v>267</v>
      </c>
      <c r="I394" s="222"/>
      <c r="J394" s="323">
        <f>IFS(J391=8,12,
J391=4,4,
J391=2,1,
J391=1,0,
TRUE,NA())</f>
        <v>4</v>
      </c>
      <c r="K394" s="261"/>
      <c r="L394" s="262"/>
      <c r="M394" s="274"/>
      <c r="N394" s="274"/>
      <c r="O394" s="262"/>
      <c r="P394" s="303"/>
      <c r="Q394" s="262"/>
    </row>
    <row r="395">
      <c r="E395" s="266"/>
      <c r="F395" s="266"/>
      <c r="G395" s="266"/>
      <c r="H395" s="538" t="s">
        <v>268</v>
      </c>
      <c r="I395" s="305"/>
      <c r="J395" s="543">
        <f>HW_SPEC("# of TensorCore per Chip")</f>
        <v>2</v>
      </c>
      <c r="K395" s="270"/>
      <c r="L395" s="269"/>
      <c r="M395" s="271"/>
      <c r="N395" s="271"/>
      <c r="O395" s="269"/>
      <c r="P395" s="440"/>
      <c r="Q395" s="269"/>
    </row>
    <row r="396">
      <c r="E396" s="266"/>
      <c r="F396" s="266"/>
      <c r="G396" s="277"/>
      <c r="H396" s="544" t="s">
        <v>269</v>
      </c>
      <c r="I396" s="545"/>
      <c r="J396" s="329">
        <f>ALL_GATHER_CHIP2CHIP_TIME_MS2(J393 * J395, J394)</f>
        <v>0.06408691406</v>
      </c>
      <c r="K396" s="261"/>
      <c r="L396" s="262"/>
      <c r="M396" s="274"/>
      <c r="N396" s="274"/>
      <c r="O396" s="262"/>
      <c r="P396" s="303"/>
      <c r="Q396" s="262"/>
    </row>
    <row r="397">
      <c r="E397" s="266"/>
      <c r="F397" s="266"/>
      <c r="G397" s="384" t="s">
        <v>330</v>
      </c>
      <c r="H397" s="336" t="s">
        <v>264</v>
      </c>
      <c r="I397" s="313"/>
      <c r="J397" s="409">
        <f>HW_SPEC("# of TensorCore per Chip")</f>
        <v>2</v>
      </c>
      <c r="K397" s="270"/>
      <c r="L397" s="269"/>
      <c r="M397" s="271"/>
      <c r="N397" s="271"/>
      <c r="O397" s="269"/>
      <c r="P397" s="440"/>
      <c r="Q397" s="269"/>
    </row>
    <row r="398">
      <c r="E398" s="266"/>
      <c r="F398" s="266"/>
      <c r="G398" s="266"/>
      <c r="H398" s="404" t="s">
        <v>265</v>
      </c>
      <c r="I398" s="317"/>
      <c r="J398" s="316">
        <f> P387 / J397 * (J397-1)</f>
        <v>14</v>
      </c>
      <c r="K398" s="261"/>
      <c r="L398" s="262"/>
      <c r="M398" s="274"/>
      <c r="N398" s="274"/>
      <c r="O398" s="262"/>
      <c r="P398" s="303"/>
      <c r="Q398" s="262"/>
    </row>
    <row r="399">
      <c r="E399" s="266"/>
      <c r="F399" s="266"/>
      <c r="G399" s="266"/>
      <c r="H399" s="336" t="s">
        <v>266</v>
      </c>
      <c r="I399" s="313"/>
      <c r="J399" s="321">
        <f>J398*J397</f>
        <v>28</v>
      </c>
      <c r="K399" s="270"/>
      <c r="L399" s="269"/>
      <c r="M399" s="271"/>
      <c r="N399" s="271"/>
      <c r="O399" s="269"/>
      <c r="P399" s="440"/>
      <c r="Q399" s="269"/>
    </row>
    <row r="400">
      <c r="E400" s="266"/>
      <c r="F400" s="266"/>
      <c r="G400" s="266"/>
      <c r="H400" s="546" t="s">
        <v>269</v>
      </c>
      <c r="I400" s="547"/>
      <c r="J400" s="548">
        <f>ALL_GATHER_CORE2CORE_TIME_MS(J399)</f>
        <v>0.02278645833</v>
      </c>
      <c r="K400" s="261"/>
      <c r="L400" s="262"/>
      <c r="M400" s="274"/>
      <c r="N400" s="274"/>
      <c r="O400" s="262"/>
      <c r="P400" s="303"/>
      <c r="Q400" s="262"/>
    </row>
    <row r="401">
      <c r="E401" s="266"/>
      <c r="F401" s="266"/>
      <c r="G401" s="277"/>
      <c r="H401" s="549" t="s">
        <v>331</v>
      </c>
      <c r="I401" s="550"/>
      <c r="J401" s="551">
        <f>J400/J391</f>
        <v>0.005696614583</v>
      </c>
      <c r="K401" s="270"/>
      <c r="L401" s="269"/>
      <c r="M401" s="271"/>
      <c r="N401" s="271"/>
      <c r="O401" s="269"/>
      <c r="P401" s="440"/>
      <c r="Q401" s="269"/>
    </row>
    <row r="402">
      <c r="E402" s="266"/>
      <c r="F402" s="266"/>
      <c r="G402" s="328" t="s">
        <v>274</v>
      </c>
      <c r="H402" s="552">
        <f>J396+J401</f>
        <v>0.06978352865</v>
      </c>
      <c r="I402" s="222"/>
      <c r="J402" s="553"/>
      <c r="K402" s="261"/>
      <c r="L402" s="262"/>
      <c r="M402" s="274"/>
      <c r="N402" s="274"/>
      <c r="O402" s="262"/>
      <c r="P402" s="303"/>
      <c r="Q402" s="262"/>
    </row>
    <row r="403">
      <c r="E403" s="266"/>
      <c r="F403" s="266"/>
      <c r="G403" s="533"/>
      <c r="H403" s="554"/>
      <c r="I403" s="419"/>
      <c r="J403" s="270"/>
      <c r="K403" s="270"/>
      <c r="L403" s="271"/>
      <c r="M403" s="271"/>
      <c r="N403" s="271"/>
      <c r="O403" s="270"/>
      <c r="P403" s="440"/>
      <c r="Q403" s="305"/>
    </row>
    <row r="404">
      <c r="E404" s="266"/>
      <c r="F404" s="266"/>
      <c r="G404" s="555" t="s">
        <v>332</v>
      </c>
      <c r="H404" s="556" t="s">
        <v>53</v>
      </c>
      <c r="I404" s="513"/>
      <c r="J404" s="374"/>
      <c r="K404" s="374"/>
      <c r="L404" s="375"/>
      <c r="M404" s="375"/>
      <c r="N404" s="375"/>
      <c r="O404" s="374"/>
      <c r="P404" s="536"/>
      <c r="Q404" s="504"/>
    </row>
    <row r="405">
      <c r="E405" s="266"/>
      <c r="F405" s="266"/>
      <c r="G405" s="523" t="s">
        <v>298</v>
      </c>
      <c r="H405" s="557">
        <f>IFS(H404=G363,H370,H404=G372,H383,H404=G385,H402, TRUE,0)</f>
        <v>0.06978352865</v>
      </c>
      <c r="I405" s="513"/>
      <c r="J405" s="374"/>
      <c r="K405" s="374"/>
      <c r="L405" s="375"/>
      <c r="M405" s="375"/>
      <c r="N405" s="375"/>
      <c r="O405" s="374"/>
      <c r="P405" s="536"/>
      <c r="Q405" s="504"/>
    </row>
    <row r="406">
      <c r="E406" s="266"/>
      <c r="F406" s="266"/>
      <c r="G406" s="378" t="s">
        <v>283</v>
      </c>
      <c r="H406" s="558">
        <f>IFS(PARAMS("topo")="2x2x2", (2+2+2)/2,
PARAMS("topo")="2x2", (2+2)/2,
TRUE, NA())</f>
        <v>3</v>
      </c>
      <c r="I406" s="386"/>
      <c r="J406" s="380"/>
      <c r="K406" s="380"/>
      <c r="L406" s="381"/>
      <c r="M406" s="381"/>
      <c r="N406" s="381"/>
      <c r="O406" s="380"/>
      <c r="P406" s="394"/>
      <c r="Q406" s="172"/>
    </row>
    <row r="407">
      <c r="E407" s="277"/>
      <c r="F407" s="277"/>
      <c r="G407" s="372" t="s">
        <v>284</v>
      </c>
      <c r="H407" s="373">
        <f>IF(H404="No Collectives", 0, H406 * HW_SPEC("Chip-to-Chip ICI Latency (ms)"))</f>
        <v>0.0039</v>
      </c>
      <c r="I407" s="513"/>
      <c r="J407" s="374"/>
      <c r="K407" s="374"/>
      <c r="L407" s="375"/>
      <c r="M407" s="375"/>
      <c r="N407" s="375"/>
      <c r="O407" s="374"/>
      <c r="P407" s="536"/>
      <c r="Q407" s="504"/>
    </row>
    <row r="408">
      <c r="E408" s="258" t="s">
        <v>334</v>
      </c>
      <c r="F408" s="559" t="s">
        <v>249</v>
      </c>
      <c r="G408" s="260"/>
      <c r="H408" s="298" t="s">
        <v>238</v>
      </c>
      <c r="I408" s="290" t="s">
        <v>239</v>
      </c>
      <c r="J408" s="290"/>
      <c r="K408" s="195" t="s">
        <v>40</v>
      </c>
      <c r="L408" s="195" t="s">
        <v>159</v>
      </c>
      <c r="M408" s="398" t="s">
        <v>125</v>
      </c>
      <c r="N408" s="290" t="s">
        <v>240</v>
      </c>
      <c r="O408" s="560" t="str">
        <f>EXTRACT_ACTIVATION_DTYPE(PARAMS("moe_dtype"))</f>
        <v>fp8</v>
      </c>
      <c r="P408" s="301"/>
      <c r="Q408" s="291" t="b">
        <v>0</v>
      </c>
    </row>
    <row r="409">
      <c r="E409" s="266"/>
      <c r="F409" s="267"/>
      <c r="G409" s="268"/>
      <c r="H409" s="300" t="s">
        <v>242</v>
      </c>
      <c r="I409" s="290" t="s">
        <v>239</v>
      </c>
      <c r="J409" s="289"/>
      <c r="K409" s="290">
        <f t="shared" ref="K409:M409" si="76">PARAMS(K408)</f>
        <v>4096</v>
      </c>
      <c r="L409" s="290">
        <f t="shared" si="76"/>
        <v>8</v>
      </c>
      <c r="M409" s="290">
        <f t="shared" si="76"/>
        <v>7168</v>
      </c>
      <c r="N409" s="290" t="s">
        <v>240</v>
      </c>
      <c r="O409" s="266"/>
      <c r="P409" s="301">
        <f>SIZEOF_IN_MIB(J409:M409, O408)</f>
        <v>224</v>
      </c>
      <c r="Q409" s="266"/>
    </row>
    <row r="410">
      <c r="E410" s="266"/>
      <c r="F410" s="267"/>
      <c r="G410" s="268"/>
      <c r="H410" s="561" t="s">
        <v>244</v>
      </c>
      <c r="I410" s="289" t="s">
        <v>239</v>
      </c>
      <c r="J410" s="290"/>
      <c r="K410" s="195" t="s">
        <v>143</v>
      </c>
      <c r="L410" s="195"/>
      <c r="M410" s="195"/>
      <c r="N410" s="289" t="s">
        <v>240</v>
      </c>
      <c r="O410" s="266"/>
      <c r="P410" s="301"/>
      <c r="Q410" s="266"/>
    </row>
    <row r="411">
      <c r="E411" s="266"/>
      <c r="F411" s="278"/>
      <c r="G411" s="279"/>
      <c r="H411" s="302" t="s">
        <v>246</v>
      </c>
      <c r="I411" s="274" t="s">
        <v>239</v>
      </c>
      <c r="J411" s="261"/>
      <c r="K411" s="274">
        <f t="shared" ref="K411:M411" si="77">K409/SHARDING(K410)</f>
        <v>256</v>
      </c>
      <c r="L411" s="274">
        <f t="shared" si="77"/>
        <v>8</v>
      </c>
      <c r="M411" s="274">
        <f t="shared" si="77"/>
        <v>7168</v>
      </c>
      <c r="N411" s="274" t="s">
        <v>240</v>
      </c>
      <c r="O411" s="241"/>
      <c r="P411" s="303">
        <f>SIZEOF_IN_MIB(J411:M411, O408)</f>
        <v>14</v>
      </c>
      <c r="Q411" s="241"/>
    </row>
    <row r="412">
      <c r="E412" s="266"/>
      <c r="F412" s="562" t="s">
        <v>253</v>
      </c>
      <c r="G412" s="260"/>
      <c r="H412" s="449" t="s">
        <v>238</v>
      </c>
      <c r="I412" s="271" t="s">
        <v>239</v>
      </c>
      <c r="J412" s="269">
        <v>2.0</v>
      </c>
      <c r="K412" s="269" t="s">
        <v>131</v>
      </c>
      <c r="L412" s="488" t="s">
        <v>125</v>
      </c>
      <c r="M412" s="269" t="s">
        <v>129</v>
      </c>
      <c r="N412" s="271" t="s">
        <v>240</v>
      </c>
      <c r="O412" s="563" t="str">
        <f>EXTRACT_WEIGHT_DTYPE(PARAMS("moe_dtype"))</f>
        <v>fp4</v>
      </c>
      <c r="P412" s="440"/>
      <c r="Q412" s="399" t="b">
        <v>0</v>
      </c>
    </row>
    <row r="413">
      <c r="E413" s="266"/>
      <c r="F413" s="267"/>
      <c r="G413" s="268"/>
      <c r="H413" s="302" t="s">
        <v>242</v>
      </c>
      <c r="I413" s="274" t="s">
        <v>239</v>
      </c>
      <c r="J413" s="274">
        <f t="shared" ref="J413:M413" si="78">PARAMS(J412)</f>
        <v>2</v>
      </c>
      <c r="K413" s="274">
        <f t="shared" si="78"/>
        <v>256</v>
      </c>
      <c r="L413" s="274">
        <f t="shared" si="78"/>
        <v>7168</v>
      </c>
      <c r="M413" s="274">
        <f t="shared" si="78"/>
        <v>2048</v>
      </c>
      <c r="N413" s="274" t="s">
        <v>240</v>
      </c>
      <c r="O413" s="275"/>
      <c r="P413" s="303">
        <f>SIZEOF_IN_MIB(J413:M413, O412)</f>
        <v>3584</v>
      </c>
      <c r="Q413" s="275"/>
    </row>
    <row r="414">
      <c r="E414" s="266"/>
      <c r="F414" s="267"/>
      <c r="G414" s="268"/>
      <c r="H414" s="449" t="s">
        <v>244</v>
      </c>
      <c r="I414" s="271"/>
      <c r="J414" s="270"/>
      <c r="K414" s="269" t="s">
        <v>143</v>
      </c>
      <c r="L414" s="269"/>
      <c r="M414" s="269"/>
      <c r="N414" s="271" t="s">
        <v>240</v>
      </c>
      <c r="O414" s="272"/>
      <c r="P414" s="440"/>
      <c r="Q414" s="272"/>
    </row>
    <row r="415">
      <c r="E415" s="266"/>
      <c r="F415" s="278"/>
      <c r="G415" s="279"/>
      <c r="H415" s="534" t="s">
        <v>246</v>
      </c>
      <c r="I415" s="274" t="s">
        <v>239</v>
      </c>
      <c r="J415" s="274">
        <f t="shared" ref="J415:M415" si="79">J413/SHARDING(J414)</f>
        <v>2</v>
      </c>
      <c r="K415" s="274">
        <f t="shared" si="79"/>
        <v>16</v>
      </c>
      <c r="L415" s="274">
        <f t="shared" si="79"/>
        <v>7168</v>
      </c>
      <c r="M415" s="274">
        <f t="shared" si="79"/>
        <v>2048</v>
      </c>
      <c r="N415" s="274" t="s">
        <v>240</v>
      </c>
      <c r="O415" s="241"/>
      <c r="P415" s="303">
        <f>SIZEOF_IN_MIB(J415:M415, O412)</f>
        <v>224</v>
      </c>
      <c r="Q415" s="241"/>
    </row>
    <row r="416">
      <c r="E416" s="266"/>
      <c r="F416" s="562" t="s">
        <v>257</v>
      </c>
      <c r="G416" s="260"/>
      <c r="H416" s="449" t="s">
        <v>238</v>
      </c>
      <c r="I416" s="271" t="s">
        <v>239</v>
      </c>
      <c r="J416" s="269">
        <v>2.0</v>
      </c>
      <c r="K416" s="269" t="s">
        <v>40</v>
      </c>
      <c r="L416" s="269" t="s">
        <v>159</v>
      </c>
      <c r="M416" s="269" t="s">
        <v>129</v>
      </c>
      <c r="N416" s="271" t="s">
        <v>240</v>
      </c>
      <c r="O416" s="478" t="s">
        <v>82</v>
      </c>
      <c r="P416" s="440"/>
      <c r="Q416" s="399" t="b">
        <v>0</v>
      </c>
    </row>
    <row r="417">
      <c r="E417" s="266"/>
      <c r="F417" s="267"/>
      <c r="G417" s="268"/>
      <c r="H417" s="302" t="s">
        <v>242</v>
      </c>
      <c r="I417" s="274" t="s">
        <v>239</v>
      </c>
      <c r="J417" s="274">
        <f t="shared" ref="J417:M417" si="80">PARAMS(J416)</f>
        <v>2</v>
      </c>
      <c r="K417" s="274">
        <f t="shared" si="80"/>
        <v>4096</v>
      </c>
      <c r="L417" s="274">
        <f t="shared" si="80"/>
        <v>8</v>
      </c>
      <c r="M417" s="274">
        <f t="shared" si="80"/>
        <v>2048</v>
      </c>
      <c r="N417" s="274" t="s">
        <v>240</v>
      </c>
      <c r="O417" s="275"/>
      <c r="P417" s="303">
        <f>SIZEOF_IN_MIB(J417:M417, O416)</f>
        <v>256</v>
      </c>
      <c r="Q417" s="275"/>
    </row>
    <row r="418">
      <c r="E418" s="266"/>
      <c r="F418" s="267"/>
      <c r="G418" s="268"/>
      <c r="H418" s="449" t="s">
        <v>244</v>
      </c>
      <c r="I418" s="271" t="s">
        <v>239</v>
      </c>
      <c r="J418" s="270"/>
      <c r="K418" s="269" t="s">
        <v>143</v>
      </c>
      <c r="L418" s="269"/>
      <c r="M418" s="269"/>
      <c r="N418" s="271" t="s">
        <v>240</v>
      </c>
      <c r="O418" s="272"/>
      <c r="P418" s="440"/>
      <c r="Q418" s="272"/>
    </row>
    <row r="419">
      <c r="E419" s="266"/>
      <c r="F419" s="278"/>
      <c r="G419" s="279"/>
      <c r="H419" s="534" t="s">
        <v>246</v>
      </c>
      <c r="I419" s="274" t="s">
        <v>239</v>
      </c>
      <c r="J419" s="274">
        <f t="shared" ref="J419:M419" si="81">J417/SHARDING(J418)</f>
        <v>2</v>
      </c>
      <c r="K419" s="274">
        <f t="shared" si="81"/>
        <v>256</v>
      </c>
      <c r="L419" s="274">
        <f t="shared" si="81"/>
        <v>8</v>
      </c>
      <c r="M419" s="274">
        <f t="shared" si="81"/>
        <v>2048</v>
      </c>
      <c r="N419" s="274" t="s">
        <v>240</v>
      </c>
      <c r="O419" s="241"/>
      <c r="P419" s="303">
        <f>SIZEOF_IN_MIB(J419:M419, O416)</f>
        <v>16</v>
      </c>
      <c r="Q419" s="241"/>
    </row>
    <row r="420">
      <c r="E420" s="266"/>
      <c r="F420" s="296" t="s">
        <v>335</v>
      </c>
      <c r="G420" s="533" t="s">
        <v>889</v>
      </c>
      <c r="H420" s="424" t="str">
        <f>L414</f>
        <v/>
      </c>
      <c r="I420" s="564" t="s">
        <v>890</v>
      </c>
      <c r="J420" s="270"/>
      <c r="K420" s="270"/>
      <c r="L420" s="271"/>
      <c r="M420" s="271"/>
      <c r="N420" s="271"/>
      <c r="O420" s="270"/>
      <c r="P420" s="440"/>
      <c r="Q420" s="305"/>
    </row>
    <row r="421">
      <c r="E421" s="266"/>
      <c r="F421" s="266"/>
      <c r="G421" s="523" t="s">
        <v>338</v>
      </c>
      <c r="H421" s="565" t="s">
        <v>339</v>
      </c>
      <c r="I421" s="565"/>
      <c r="J421" s="374"/>
      <c r="K421" s="374"/>
      <c r="L421" s="375"/>
      <c r="M421" s="375"/>
      <c r="N421" s="375"/>
      <c r="O421" s="374"/>
      <c r="P421" s="536"/>
      <c r="Q421" s="504"/>
    </row>
    <row r="422">
      <c r="E422" s="266"/>
      <c r="F422" s="266"/>
      <c r="G422" s="526" t="s">
        <v>264</v>
      </c>
      <c r="H422" s="566">
        <f>SHARDING(H420)</f>
        <v>1</v>
      </c>
      <c r="I422" s="424"/>
      <c r="J422" s="270"/>
      <c r="K422" s="270"/>
      <c r="L422" s="271"/>
      <c r="M422" s="271"/>
      <c r="N422" s="271"/>
      <c r="O422" s="270"/>
      <c r="P422" s="440"/>
      <c r="Q422" s="305"/>
    </row>
    <row r="423">
      <c r="E423" s="266"/>
      <c r="F423" s="266"/>
      <c r="G423" s="526" t="s">
        <v>340</v>
      </c>
      <c r="H423" s="567">
        <f>P419/H422*(H422-1)</f>
        <v>0</v>
      </c>
      <c r="I423" s="481"/>
      <c r="J423" s="261"/>
      <c r="K423" s="261"/>
      <c r="L423" s="274"/>
      <c r="M423" s="274"/>
      <c r="N423" s="274"/>
      <c r="O423" s="261"/>
      <c r="P423" s="303"/>
      <c r="Q423" s="222"/>
    </row>
    <row r="424">
      <c r="E424" s="266"/>
      <c r="F424" s="266"/>
      <c r="G424" s="526" t="s">
        <v>341</v>
      </c>
      <c r="H424" s="568">
        <f>H423*H422</f>
        <v>0</v>
      </c>
      <c r="I424" s="424"/>
      <c r="J424" s="270"/>
      <c r="K424" s="270"/>
      <c r="L424" s="271"/>
      <c r="M424" s="271"/>
      <c r="N424" s="271"/>
      <c r="O424" s="270"/>
      <c r="P424" s="440"/>
      <c r="Q424" s="305"/>
    </row>
    <row r="425">
      <c r="E425" s="266"/>
      <c r="F425" s="266"/>
      <c r="G425" s="569" t="s">
        <v>342</v>
      </c>
      <c r="H425" s="570" t="s">
        <v>267</v>
      </c>
      <c r="I425" s="481"/>
      <c r="J425" s="571">
        <f>IFS(H422=8,12,
H422=4,4,
H422=2,1,
H422=1,0,
TRUE,NA())</f>
        <v>0</v>
      </c>
      <c r="K425" s="261"/>
      <c r="L425" s="274"/>
      <c r="M425" s="274"/>
      <c r="N425" s="274"/>
      <c r="O425" s="261"/>
      <c r="P425" s="303"/>
      <c r="Q425" s="222"/>
    </row>
    <row r="426">
      <c r="E426" s="266"/>
      <c r="F426" s="266"/>
      <c r="G426" s="266"/>
      <c r="H426" s="572" t="s">
        <v>343</v>
      </c>
      <c r="I426" s="305"/>
      <c r="J426" s="573">
        <f>HW_SPEC("# of TensorCore per Chip")</f>
        <v>2</v>
      </c>
      <c r="K426" s="270"/>
      <c r="L426" s="271"/>
      <c r="M426" s="271"/>
      <c r="N426" s="271"/>
      <c r="O426" s="270"/>
      <c r="P426" s="440"/>
      <c r="Q426" s="305"/>
    </row>
    <row r="427">
      <c r="E427" s="266"/>
      <c r="F427" s="266"/>
      <c r="G427" s="277"/>
      <c r="H427" s="574" t="s">
        <v>269</v>
      </c>
      <c r="I427" s="481"/>
      <c r="J427" s="575">
        <f>REDUCE_SCATTER_CHIP2CHIP_TIME_MS2(H424*J426,J425)</f>
        <v>0</v>
      </c>
      <c r="K427" s="261"/>
      <c r="L427" s="274"/>
      <c r="M427" s="274"/>
      <c r="N427" s="274"/>
      <c r="O427" s="261"/>
      <c r="P427" s="303"/>
      <c r="Q427" s="222"/>
    </row>
    <row r="428">
      <c r="E428" s="266"/>
      <c r="F428" s="266"/>
      <c r="G428" s="576" t="s">
        <v>344</v>
      </c>
      <c r="H428" s="577" t="s">
        <v>269</v>
      </c>
      <c r="I428" s="305"/>
      <c r="J428" s="578">
        <f>REDUCE_SCATTER_CORE2CORE_TIME_MS(H424)</f>
        <v>0</v>
      </c>
      <c r="K428" s="270"/>
      <c r="L428" s="271"/>
      <c r="M428" s="271"/>
      <c r="N428" s="271"/>
      <c r="O428" s="270"/>
      <c r="P428" s="440"/>
      <c r="Q428" s="305"/>
    </row>
    <row r="429">
      <c r="E429" s="266"/>
      <c r="F429" s="266"/>
      <c r="G429" s="172"/>
      <c r="H429" s="222"/>
      <c r="I429" s="481"/>
      <c r="J429" s="261"/>
      <c r="K429" s="261"/>
      <c r="L429" s="274"/>
      <c r="M429" s="274"/>
      <c r="N429" s="274"/>
      <c r="O429" s="261"/>
      <c r="P429" s="303"/>
      <c r="Q429" s="222"/>
    </row>
    <row r="430">
      <c r="E430" s="266"/>
      <c r="F430" s="266"/>
      <c r="G430" s="523" t="s">
        <v>345</v>
      </c>
      <c r="H430" s="579" t="s">
        <v>346</v>
      </c>
      <c r="I430" s="580"/>
      <c r="J430" s="374"/>
      <c r="K430" s="374"/>
      <c r="L430" s="375"/>
      <c r="M430" s="375"/>
      <c r="N430" s="375"/>
      <c r="O430" s="374"/>
      <c r="P430" s="536"/>
      <c r="Q430" s="504"/>
    </row>
    <row r="431">
      <c r="E431" s="266"/>
      <c r="F431" s="266"/>
      <c r="G431" s="533" t="s">
        <v>347</v>
      </c>
      <c r="H431" s="581">
        <f>P419/2</f>
        <v>8</v>
      </c>
      <c r="I431" s="582"/>
      <c r="J431" s="380"/>
      <c r="K431" s="380"/>
      <c r="L431" s="381"/>
      <c r="M431" s="381"/>
      <c r="N431" s="381"/>
      <c r="O431" s="380"/>
      <c r="P431" s="394"/>
      <c r="Q431" s="172"/>
    </row>
    <row r="432">
      <c r="E432" s="266"/>
      <c r="F432" s="266"/>
      <c r="G432" s="172"/>
      <c r="H432" s="172"/>
      <c r="I432" s="582"/>
      <c r="J432" s="380"/>
      <c r="K432" s="380"/>
      <c r="L432" s="381"/>
      <c r="M432" s="381"/>
      <c r="N432" s="381"/>
      <c r="O432" s="380"/>
      <c r="P432" s="394"/>
      <c r="Q432" s="172"/>
    </row>
    <row r="433">
      <c r="E433" s="266"/>
      <c r="F433" s="266"/>
      <c r="G433" s="523" t="s">
        <v>215</v>
      </c>
      <c r="H433" s="579" t="s">
        <v>348</v>
      </c>
      <c r="I433" s="580"/>
      <c r="J433" s="374"/>
      <c r="K433" s="374"/>
      <c r="L433" s="375"/>
      <c r="M433" s="375"/>
      <c r="N433" s="375"/>
      <c r="O433" s="374"/>
      <c r="P433" s="536"/>
      <c r="Q433" s="504"/>
    </row>
    <row r="434">
      <c r="E434" s="266"/>
      <c r="F434" s="266"/>
      <c r="G434" s="526" t="s">
        <v>264</v>
      </c>
      <c r="H434" s="583">
        <f>H422</f>
        <v>1</v>
      </c>
      <c r="I434" s="582"/>
      <c r="J434" s="380"/>
      <c r="K434" s="380"/>
      <c r="L434" s="381"/>
      <c r="M434" s="381"/>
      <c r="N434" s="381"/>
      <c r="O434" s="380"/>
      <c r="P434" s="394"/>
      <c r="Q434" s="172"/>
    </row>
    <row r="435">
      <c r="E435" s="266"/>
      <c r="F435" s="266"/>
      <c r="G435" s="526" t="s">
        <v>349</v>
      </c>
      <c r="H435" s="584">
        <f>H431/H434 * (H434-1)</f>
        <v>0</v>
      </c>
      <c r="I435" s="582"/>
      <c r="J435" s="380"/>
      <c r="K435" s="380"/>
      <c r="L435" s="381"/>
      <c r="M435" s="381"/>
      <c r="N435" s="381"/>
      <c r="O435" s="380"/>
      <c r="P435" s="394"/>
      <c r="Q435" s="172"/>
    </row>
    <row r="436">
      <c r="E436" s="266"/>
      <c r="F436" s="266"/>
      <c r="G436" s="526" t="s">
        <v>266</v>
      </c>
      <c r="H436" s="584">
        <f>H435*H434</f>
        <v>0</v>
      </c>
      <c r="I436" s="582"/>
      <c r="J436" s="380"/>
      <c r="K436" s="380"/>
      <c r="L436" s="381"/>
      <c r="M436" s="381"/>
      <c r="N436" s="381"/>
      <c r="O436" s="380"/>
      <c r="P436" s="394"/>
      <c r="Q436" s="172"/>
    </row>
    <row r="437">
      <c r="E437" s="266"/>
      <c r="F437" s="266"/>
      <c r="G437" s="585" t="s">
        <v>342</v>
      </c>
      <c r="H437" s="311" t="s">
        <v>267</v>
      </c>
      <c r="I437" s="172"/>
      <c r="J437" s="586" t="str">
        <f>IFS(H434=8,12,
H434=4,4,
H434=2,1,
TRUE,NA())</f>
        <v>#N/A</v>
      </c>
      <c r="K437" s="380"/>
      <c r="L437" s="381"/>
      <c r="M437" s="381"/>
      <c r="N437" s="381"/>
      <c r="O437" s="380"/>
      <c r="P437" s="394"/>
      <c r="Q437" s="172"/>
      <c r="S437" s="587"/>
    </row>
    <row r="438">
      <c r="E438" s="266"/>
      <c r="F438" s="266"/>
      <c r="G438" s="266"/>
      <c r="H438" s="311" t="s">
        <v>343</v>
      </c>
      <c r="I438" s="172"/>
      <c r="J438" s="588">
        <f>HW_SPEC("# of TensorCore per Chip")</f>
        <v>2</v>
      </c>
      <c r="K438" s="380"/>
      <c r="L438" s="381"/>
      <c r="M438" s="381"/>
      <c r="N438" s="381"/>
      <c r="O438" s="380"/>
      <c r="P438" s="394"/>
      <c r="Q438" s="172"/>
    </row>
    <row r="439">
      <c r="E439" s="266"/>
      <c r="F439" s="266"/>
      <c r="G439" s="277"/>
      <c r="H439" s="328" t="s">
        <v>269</v>
      </c>
      <c r="I439" s="582"/>
      <c r="J439" s="589">
        <f>REDUCE_SCATTER_CHIP2CHIP_TIME_MS2(H436*J438,J437)</f>
        <v>0</v>
      </c>
      <c r="K439" s="380"/>
      <c r="L439" s="381"/>
      <c r="M439" s="381"/>
      <c r="N439" s="381"/>
      <c r="O439" s="380"/>
      <c r="P439" s="394"/>
      <c r="Q439" s="172"/>
    </row>
    <row r="440">
      <c r="E440" s="266"/>
      <c r="F440" s="266"/>
      <c r="G440" s="590" t="s">
        <v>344</v>
      </c>
      <c r="H440" s="328" t="s">
        <v>269</v>
      </c>
      <c r="I440" s="582"/>
      <c r="J440" s="589">
        <f>REDUCE_SCATTER_CORE2CORE_TIME_MS(H436)</f>
        <v>0</v>
      </c>
      <c r="K440" s="380"/>
      <c r="L440" s="381"/>
      <c r="M440" s="381"/>
      <c r="N440" s="381"/>
      <c r="O440" s="380"/>
      <c r="P440" s="394"/>
      <c r="Q440" s="172"/>
    </row>
    <row r="441">
      <c r="E441" s="266"/>
      <c r="F441" s="266"/>
      <c r="G441" s="526"/>
      <c r="H441" s="591"/>
      <c r="I441" s="582"/>
      <c r="J441" s="380"/>
      <c r="K441" s="380"/>
      <c r="L441" s="381"/>
      <c r="M441" s="381"/>
      <c r="N441" s="381"/>
      <c r="O441" s="380"/>
      <c r="P441" s="394"/>
      <c r="Q441" s="172"/>
    </row>
    <row r="442">
      <c r="E442" s="266"/>
      <c r="F442" s="266"/>
      <c r="G442" s="523" t="s">
        <v>350</v>
      </c>
      <c r="H442" s="592" t="s">
        <v>351</v>
      </c>
      <c r="I442" s="580"/>
      <c r="J442" s="374"/>
      <c r="K442" s="374"/>
      <c r="L442" s="375"/>
      <c r="M442" s="375"/>
      <c r="N442" s="375"/>
      <c r="O442" s="374"/>
      <c r="P442" s="536"/>
      <c r="Q442" s="504"/>
    </row>
    <row r="443">
      <c r="E443" s="266"/>
      <c r="F443" s="266"/>
      <c r="G443" s="593" t="s">
        <v>352</v>
      </c>
      <c r="H443" s="594">
        <f>IFS(H442=G425,J427,
H442=G428,J428 ,
TRUE,0)</f>
        <v>0</v>
      </c>
      <c r="I443" s="582"/>
      <c r="J443" s="380"/>
      <c r="K443" s="380"/>
      <c r="L443" s="381"/>
      <c r="M443" s="381"/>
      <c r="N443" s="381"/>
      <c r="O443" s="380"/>
      <c r="P443" s="394"/>
      <c r="Q443" s="172"/>
    </row>
    <row r="444">
      <c r="E444" s="266"/>
      <c r="F444" s="266"/>
      <c r="G444" s="593" t="s">
        <v>353</v>
      </c>
      <c r="H444" s="594">
        <f>IFS(H442=G437,J439,
H442=G440,J440 ,
TRUE,0)</f>
        <v>0</v>
      </c>
      <c r="I444" s="582"/>
      <c r="J444" s="380"/>
      <c r="K444" s="380"/>
      <c r="L444" s="381"/>
      <c r="M444" s="381"/>
      <c r="N444" s="381"/>
      <c r="O444" s="380"/>
      <c r="P444" s="394"/>
      <c r="Q444" s="172"/>
    </row>
    <row r="445">
      <c r="E445" s="266"/>
      <c r="F445" s="277"/>
      <c r="G445" s="523" t="s">
        <v>298</v>
      </c>
      <c r="H445" s="557">
        <f>SUM(H443:H444)</f>
        <v>0</v>
      </c>
      <c r="I445" s="513"/>
      <c r="J445" s="374"/>
      <c r="K445" s="374"/>
      <c r="L445" s="375"/>
      <c r="M445" s="375"/>
      <c r="N445" s="375"/>
      <c r="O445" s="374"/>
      <c r="P445" s="536"/>
      <c r="Q445" s="504"/>
    </row>
    <row r="446">
      <c r="E446" s="266"/>
      <c r="F446" s="541" t="s">
        <v>285</v>
      </c>
      <c r="G446" s="533" t="s">
        <v>286</v>
      </c>
      <c r="H446" s="595" t="str">
        <f>VLOOKUP(O408&amp;","&amp;O412,$T$3:$W$12,4, FALSE)</f>
        <v>fp8</v>
      </c>
      <c r="I446" s="386"/>
      <c r="J446" s="380"/>
      <c r="K446" s="380"/>
      <c r="L446" s="381"/>
      <c r="M446" s="381"/>
      <c r="N446" s="381"/>
      <c r="O446" s="380"/>
      <c r="P446" s="394"/>
      <c r="Q446" s="172"/>
    </row>
    <row r="447">
      <c r="E447" s="266"/>
      <c r="F447" s="266"/>
      <c r="G447" s="596" t="s">
        <v>354</v>
      </c>
      <c r="H447" s="596">
        <v>128.0</v>
      </c>
      <c r="I447" s="386"/>
      <c r="J447" s="380"/>
      <c r="K447" s="380"/>
      <c r="L447" s="381"/>
      <c r="M447" s="381"/>
      <c r="N447" s="381"/>
      <c r="O447" s="380"/>
      <c r="P447" s="394"/>
      <c r="Q447" s="172"/>
    </row>
    <row r="448">
      <c r="E448" s="266"/>
      <c r="F448" s="266"/>
      <c r="G448" s="596" t="s">
        <v>355</v>
      </c>
      <c r="H448" s="597" t="str">
        <f t="array" ref="H448">CALCULATE_FLOPS(HSTACK(H447,M411),J415:M415,L415,K415,H446)</f>
        <v>#N/A</v>
      </c>
      <c r="I448" s="386"/>
      <c r="J448" s="380"/>
      <c r="K448" s="380"/>
      <c r="L448" s="381"/>
      <c r="M448" s="381"/>
      <c r="N448" s="381"/>
      <c r="O448" s="380"/>
      <c r="P448" s="394"/>
      <c r="Q448" s="172"/>
    </row>
    <row r="449">
      <c r="E449" s="266"/>
      <c r="F449" s="266"/>
      <c r="G449" s="596" t="s">
        <v>356</v>
      </c>
      <c r="H449" s="596">
        <f>CEILING(PRODUCT(K411:L411)/H447,1)</f>
        <v>16</v>
      </c>
      <c r="I449" s="386"/>
      <c r="J449" s="380"/>
      <c r="K449" s="380"/>
      <c r="L449" s="381"/>
      <c r="M449" s="381"/>
      <c r="N449" s="381"/>
      <c r="O449" s="380"/>
      <c r="P449" s="394"/>
      <c r="Q449" s="172"/>
    </row>
    <row r="450">
      <c r="E450" s="266"/>
      <c r="F450" s="266"/>
      <c r="G450" s="596" t="s">
        <v>357</v>
      </c>
      <c r="H450" s="596">
        <f>PARAMS("E")/SHARDING(K414)</f>
        <v>16</v>
      </c>
      <c r="I450" s="386"/>
      <c r="J450" s="380"/>
      <c r="K450" s="380"/>
      <c r="L450" s="381"/>
      <c r="M450" s="381"/>
      <c r="N450" s="381"/>
      <c r="O450" s="380"/>
      <c r="P450" s="394"/>
      <c r="Q450" s="172"/>
    </row>
    <row r="451">
      <c r="E451" s="266"/>
      <c r="F451" s="266"/>
      <c r="G451" s="596" t="s">
        <v>358</v>
      </c>
      <c r="H451" s="595">
        <f>H449 + IF(PARAMS("enforce_perfect_expert_routing"),0,H450-1)</f>
        <v>16</v>
      </c>
      <c r="I451" s="598" t="s">
        <v>359</v>
      </c>
      <c r="J451" s="380"/>
      <c r="K451" s="380"/>
      <c r="L451" s="381"/>
      <c r="M451" s="381"/>
      <c r="N451" s="381"/>
      <c r="O451" s="380"/>
      <c r="P451" s="394"/>
      <c r="Q451" s="172"/>
    </row>
    <row r="452">
      <c r="E452" s="266"/>
      <c r="F452" s="266"/>
      <c r="G452" s="533" t="s">
        <v>360</v>
      </c>
      <c r="H452" s="599" t="str">
        <f>H451*H448</f>
        <v>#N/A</v>
      </c>
      <c r="I452" s="386"/>
      <c r="J452" s="380"/>
      <c r="K452" s="380"/>
      <c r="L452" s="381"/>
      <c r="M452" s="381"/>
      <c r="N452" s="381"/>
      <c r="O452" s="380"/>
      <c r="P452" s="394"/>
      <c r="Q452" s="172"/>
    </row>
    <row r="453">
      <c r="E453" s="266"/>
      <c r="F453" s="277"/>
      <c r="G453" s="600" t="s">
        <v>288</v>
      </c>
      <c r="H453" s="601" t="str">
        <f>COMPUTE_TIME_MS(H452, H446)</f>
        <v>#N/A</v>
      </c>
      <c r="I453" s="390"/>
      <c r="J453" s="391"/>
      <c r="K453" s="391"/>
      <c r="L453" s="392"/>
      <c r="M453" s="392"/>
      <c r="N453" s="392"/>
      <c r="O453" s="391"/>
      <c r="P453" s="602"/>
      <c r="Q453" s="172"/>
    </row>
    <row r="454">
      <c r="E454" s="266"/>
      <c r="F454" s="541" t="s">
        <v>289</v>
      </c>
      <c r="G454" s="595" t="s">
        <v>290</v>
      </c>
      <c r="H454" s="603">
        <f>IF(Q408,0,P411)+IF(Q412,0,P415)+IF(Q416,0,P419 / 2)</f>
        <v>246</v>
      </c>
      <c r="I454" s="380"/>
      <c r="J454" s="380"/>
      <c r="K454" s="380"/>
      <c r="L454" s="381"/>
      <c r="M454" s="381"/>
      <c r="N454" s="381"/>
      <c r="O454" s="380"/>
      <c r="P454" s="394"/>
      <c r="Q454" s="172"/>
    </row>
    <row r="455">
      <c r="E455" s="277"/>
      <c r="F455" s="277"/>
      <c r="G455" s="604" t="s">
        <v>291</v>
      </c>
      <c r="H455" s="601">
        <f>HBM_TIME_MS(H454)</f>
        <v>0.08210334074</v>
      </c>
      <c r="I455" s="391"/>
      <c r="J455" s="391"/>
      <c r="K455" s="391"/>
      <c r="L455" s="392"/>
      <c r="M455" s="392"/>
      <c r="N455" s="392"/>
      <c r="O455" s="391"/>
      <c r="P455" s="602"/>
      <c r="Q455" s="172"/>
    </row>
    <row r="456">
      <c r="E456" s="258" t="s">
        <v>361</v>
      </c>
      <c r="F456" s="559" t="s">
        <v>249</v>
      </c>
      <c r="G456" s="260"/>
      <c r="H456" s="298" t="s">
        <v>238</v>
      </c>
      <c r="I456" s="290" t="s">
        <v>239</v>
      </c>
      <c r="J456" s="195"/>
      <c r="K456" s="195" t="s">
        <v>40</v>
      </c>
      <c r="L456" s="195" t="s">
        <v>159</v>
      </c>
      <c r="M456" s="398" t="s">
        <v>129</v>
      </c>
      <c r="N456" s="290" t="s">
        <v>240</v>
      </c>
      <c r="O456" s="560" t="str">
        <f>EXTRACT_ACTIVATION_DTYPE(PARAMS("moe_dtype"))</f>
        <v>fp8</v>
      </c>
      <c r="P456" s="301"/>
      <c r="Q456" s="291" t="b">
        <v>0</v>
      </c>
    </row>
    <row r="457">
      <c r="E457" s="266"/>
      <c r="F457" s="267"/>
      <c r="G457" s="268"/>
      <c r="H457" s="300" t="s">
        <v>242</v>
      </c>
      <c r="I457" s="290" t="s">
        <v>239</v>
      </c>
      <c r="J457" s="289"/>
      <c r="K457" s="290">
        <f t="shared" ref="K457:M457" si="82">PARAMS(K456)</f>
        <v>4096</v>
      </c>
      <c r="L457" s="290">
        <f t="shared" si="82"/>
        <v>8</v>
      </c>
      <c r="M457" s="290">
        <f t="shared" si="82"/>
        <v>2048</v>
      </c>
      <c r="N457" s="290" t="s">
        <v>240</v>
      </c>
      <c r="O457" s="266"/>
      <c r="P457" s="301">
        <f>SIZEOF_IN_MIB(J457:M457, O456)</f>
        <v>64</v>
      </c>
      <c r="Q457" s="266"/>
    </row>
    <row r="458">
      <c r="E458" s="266"/>
      <c r="F458" s="267"/>
      <c r="G458" s="268"/>
      <c r="H458" s="561" t="s">
        <v>244</v>
      </c>
      <c r="I458" s="289" t="s">
        <v>239</v>
      </c>
      <c r="J458" s="290"/>
      <c r="K458" s="195" t="s">
        <v>143</v>
      </c>
      <c r="L458" s="195"/>
      <c r="M458" s="195"/>
      <c r="N458" s="289" t="s">
        <v>240</v>
      </c>
      <c r="O458" s="266"/>
      <c r="P458" s="301"/>
      <c r="Q458" s="266"/>
    </row>
    <row r="459">
      <c r="E459" s="266"/>
      <c r="F459" s="278"/>
      <c r="G459" s="279"/>
      <c r="H459" s="300" t="s">
        <v>246</v>
      </c>
      <c r="I459" s="289" t="s">
        <v>239</v>
      </c>
      <c r="J459" s="290"/>
      <c r="K459" s="289">
        <f t="shared" ref="K459:M459" si="83">K457/SHARDING(K458)</f>
        <v>256</v>
      </c>
      <c r="L459" s="289">
        <f t="shared" si="83"/>
        <v>8</v>
      </c>
      <c r="M459" s="289">
        <f t="shared" si="83"/>
        <v>2048</v>
      </c>
      <c r="N459" s="289" t="s">
        <v>240</v>
      </c>
      <c r="O459" s="241"/>
      <c r="P459" s="301">
        <f>SIZEOF_IN_MIB(J459:M459, O456)</f>
        <v>4</v>
      </c>
      <c r="Q459" s="277"/>
    </row>
    <row r="460">
      <c r="E460" s="266"/>
      <c r="F460" s="562" t="s">
        <v>253</v>
      </c>
      <c r="G460" s="260"/>
      <c r="H460" s="561" t="s">
        <v>238</v>
      </c>
      <c r="I460" s="289" t="s">
        <v>239</v>
      </c>
      <c r="J460" s="290"/>
      <c r="K460" s="195" t="s">
        <v>131</v>
      </c>
      <c r="L460" s="398" t="s">
        <v>129</v>
      </c>
      <c r="M460" s="195" t="s">
        <v>125</v>
      </c>
      <c r="N460" s="289" t="s">
        <v>240</v>
      </c>
      <c r="O460" s="563" t="str">
        <f>EXTRACT_WEIGHT_DTYPE(PARAMS("moe_dtype"))</f>
        <v>fp4</v>
      </c>
      <c r="P460" s="301"/>
      <c r="Q460" s="291" t="b">
        <v>0</v>
      </c>
    </row>
    <row r="461">
      <c r="E461" s="266"/>
      <c r="F461" s="267"/>
      <c r="G461" s="268"/>
      <c r="H461" s="300" t="s">
        <v>242</v>
      </c>
      <c r="I461" s="289" t="s">
        <v>239</v>
      </c>
      <c r="J461" s="290"/>
      <c r="K461" s="289">
        <f t="shared" ref="K461:M461" si="84">PARAMS(K460)</f>
        <v>256</v>
      </c>
      <c r="L461" s="289">
        <f t="shared" si="84"/>
        <v>2048</v>
      </c>
      <c r="M461" s="289">
        <f t="shared" si="84"/>
        <v>7168</v>
      </c>
      <c r="N461" s="289" t="s">
        <v>240</v>
      </c>
      <c r="O461" s="275"/>
      <c r="P461" s="301">
        <f>SIZEOF_IN_MIB(J461:M461, O460)</f>
        <v>1792</v>
      </c>
      <c r="Q461" s="266"/>
    </row>
    <row r="462">
      <c r="E462" s="266"/>
      <c r="F462" s="267"/>
      <c r="G462" s="268"/>
      <c r="H462" s="561" t="s">
        <v>244</v>
      </c>
      <c r="I462" s="289" t="s">
        <v>239</v>
      </c>
      <c r="J462" s="290"/>
      <c r="K462" s="195" t="s">
        <v>143</v>
      </c>
      <c r="L462" s="195"/>
      <c r="M462" s="195"/>
      <c r="N462" s="289" t="s">
        <v>240</v>
      </c>
      <c r="O462" s="272"/>
      <c r="P462" s="301"/>
      <c r="Q462" s="266"/>
    </row>
    <row r="463">
      <c r="E463" s="266"/>
      <c r="F463" s="278"/>
      <c r="G463" s="279"/>
      <c r="H463" s="561" t="s">
        <v>246</v>
      </c>
      <c r="I463" s="289" t="s">
        <v>239</v>
      </c>
      <c r="J463" s="290"/>
      <c r="K463" s="289">
        <f t="shared" ref="K463:M463" si="85">K461/SHARDING(K462)</f>
        <v>16</v>
      </c>
      <c r="L463" s="289">
        <f t="shared" si="85"/>
        <v>2048</v>
      </c>
      <c r="M463" s="289">
        <f t="shared" si="85"/>
        <v>7168</v>
      </c>
      <c r="N463" s="289" t="s">
        <v>240</v>
      </c>
      <c r="O463" s="241"/>
      <c r="P463" s="301">
        <f>SIZEOF_IN_MIB(J463:M463, O460)</f>
        <v>112</v>
      </c>
      <c r="Q463" s="277"/>
    </row>
    <row r="464">
      <c r="E464" s="266"/>
      <c r="F464" s="562" t="s">
        <v>257</v>
      </c>
      <c r="G464" s="260"/>
      <c r="H464" s="561" t="s">
        <v>238</v>
      </c>
      <c r="I464" s="289" t="s">
        <v>239</v>
      </c>
      <c r="J464" s="290"/>
      <c r="K464" s="195" t="s">
        <v>40</v>
      </c>
      <c r="L464" s="195" t="s">
        <v>159</v>
      </c>
      <c r="M464" s="195" t="s">
        <v>125</v>
      </c>
      <c r="N464" s="289" t="s">
        <v>240</v>
      </c>
      <c r="O464" s="605" t="s">
        <v>82</v>
      </c>
      <c r="P464" s="301"/>
      <c r="Q464" s="291" t="b">
        <v>0</v>
      </c>
    </row>
    <row r="465">
      <c r="E465" s="266"/>
      <c r="F465" s="267"/>
      <c r="G465" s="268"/>
      <c r="H465" s="300" t="s">
        <v>242</v>
      </c>
      <c r="I465" s="289" t="s">
        <v>239</v>
      </c>
      <c r="J465" s="290"/>
      <c r="K465" s="289">
        <f t="shared" ref="K465:M465" si="86">PARAMS(K464)</f>
        <v>4096</v>
      </c>
      <c r="L465" s="289">
        <f t="shared" si="86"/>
        <v>8</v>
      </c>
      <c r="M465" s="289">
        <f t="shared" si="86"/>
        <v>7168</v>
      </c>
      <c r="N465" s="289" t="s">
        <v>240</v>
      </c>
      <c r="O465" s="266"/>
      <c r="P465" s="301">
        <f>SIZEOF_IN_MIB(J465:M465, O464)</f>
        <v>448</v>
      </c>
      <c r="Q465" s="266"/>
    </row>
    <row r="466">
      <c r="E466" s="266"/>
      <c r="F466" s="267"/>
      <c r="G466" s="268"/>
      <c r="H466" s="561" t="s">
        <v>244</v>
      </c>
      <c r="I466" s="289" t="s">
        <v>239</v>
      </c>
      <c r="J466" s="290"/>
      <c r="K466" s="195" t="s">
        <v>143</v>
      </c>
      <c r="L466" s="195"/>
      <c r="M466" s="195"/>
      <c r="N466" s="289" t="s">
        <v>240</v>
      </c>
      <c r="O466" s="266"/>
      <c r="P466" s="301"/>
      <c r="Q466" s="266"/>
    </row>
    <row r="467">
      <c r="E467" s="266"/>
      <c r="F467" s="278"/>
      <c r="G467" s="279"/>
      <c r="H467" s="561" t="s">
        <v>246</v>
      </c>
      <c r="I467" s="289" t="s">
        <v>239</v>
      </c>
      <c r="J467" s="289"/>
      <c r="K467" s="289">
        <f t="shared" ref="K467:M467" si="87">K465/SHARDING(K466)</f>
        <v>256</v>
      </c>
      <c r="L467" s="289">
        <f t="shared" si="87"/>
        <v>8</v>
      </c>
      <c r="M467" s="289">
        <f t="shared" si="87"/>
        <v>7168</v>
      </c>
      <c r="N467" s="289" t="s">
        <v>240</v>
      </c>
      <c r="O467" s="277"/>
      <c r="P467" s="301">
        <f>SIZEOF_IN_MIB(J467:M467, O464)</f>
        <v>28</v>
      </c>
      <c r="Q467" s="277"/>
    </row>
    <row r="468">
      <c r="E468" s="266"/>
      <c r="F468" s="296" t="s">
        <v>335</v>
      </c>
      <c r="G468" s="606" t="s">
        <v>891</v>
      </c>
      <c r="H468" s="607" t="str">
        <f>L462</f>
        <v/>
      </c>
      <c r="I468" s="290"/>
      <c r="J468" s="172"/>
      <c r="K468" s="290"/>
      <c r="L468" s="289"/>
      <c r="M468" s="289"/>
      <c r="N468" s="289"/>
      <c r="O468" s="290"/>
      <c r="P468" s="301"/>
      <c r="Q468" s="608"/>
    </row>
    <row r="469">
      <c r="E469" s="266"/>
      <c r="F469" s="266"/>
      <c r="G469" s="609" t="s">
        <v>363</v>
      </c>
      <c r="H469" s="610" t="s">
        <v>892</v>
      </c>
      <c r="I469" s="374"/>
      <c r="J469" s="374"/>
      <c r="K469" s="374"/>
      <c r="L469" s="375"/>
      <c r="M469" s="375"/>
      <c r="N469" s="375"/>
      <c r="O469" s="374"/>
      <c r="P469" s="536"/>
      <c r="Q469" s="376"/>
    </row>
    <row r="470">
      <c r="E470" s="266"/>
      <c r="F470" s="266"/>
      <c r="G470" s="611" t="s">
        <v>264</v>
      </c>
      <c r="H470" s="300">
        <f>SHARDING(H468)</f>
        <v>1</v>
      </c>
      <c r="I470" s="290"/>
      <c r="J470" s="290"/>
      <c r="K470" s="290"/>
      <c r="L470" s="289"/>
      <c r="M470" s="289"/>
      <c r="N470" s="289"/>
      <c r="O470" s="290"/>
      <c r="P470" s="301"/>
      <c r="Q470" s="608"/>
    </row>
    <row r="471">
      <c r="E471" s="266"/>
      <c r="F471" s="266"/>
      <c r="G471" s="611" t="s">
        <v>349</v>
      </c>
      <c r="H471" s="612">
        <f>P467 / H470 * (H470-1)</f>
        <v>0</v>
      </c>
      <c r="I471" s="290"/>
      <c r="J471" s="290"/>
      <c r="K471" s="290"/>
      <c r="L471" s="289"/>
      <c r="M471" s="289"/>
      <c r="N471" s="289"/>
      <c r="O471" s="290"/>
      <c r="P471" s="301"/>
      <c r="Q471" s="608"/>
    </row>
    <row r="472">
      <c r="E472" s="266"/>
      <c r="F472" s="266"/>
      <c r="G472" s="611" t="s">
        <v>266</v>
      </c>
      <c r="H472" s="612">
        <f>H471*H470</f>
        <v>0</v>
      </c>
      <c r="I472" s="290"/>
      <c r="J472" s="290"/>
      <c r="K472" s="290"/>
      <c r="L472" s="289"/>
      <c r="M472" s="289"/>
      <c r="N472" s="289"/>
      <c r="O472" s="290"/>
      <c r="P472" s="301"/>
      <c r="Q472" s="608"/>
    </row>
    <row r="473">
      <c r="E473" s="266"/>
      <c r="F473" s="266"/>
      <c r="G473" s="311" t="s">
        <v>267</v>
      </c>
      <c r="H473" s="586" t="str">
        <f>IFS(H470=8,12,
H470=4,4,
H470=2,1,
TRUE,NA())</f>
        <v>#N/A</v>
      </c>
      <c r="I473" s="172"/>
      <c r="J473" s="290"/>
      <c r="K473" s="290"/>
      <c r="L473" s="289"/>
      <c r="M473" s="289"/>
      <c r="N473" s="289"/>
      <c r="O473" s="290"/>
      <c r="P473" s="301"/>
      <c r="Q473" s="608"/>
    </row>
    <row r="474">
      <c r="E474" s="266"/>
      <c r="F474" s="266"/>
      <c r="G474" s="613" t="s">
        <v>298</v>
      </c>
      <c r="H474" s="614">
        <f>ALL_REDUCE_CHIP2CHIP_TIME_MS(H472,H473)</f>
        <v>0</v>
      </c>
      <c r="I474" s="290"/>
      <c r="J474" s="290"/>
      <c r="K474" s="290"/>
      <c r="L474" s="289"/>
      <c r="M474" s="289"/>
      <c r="N474" s="289"/>
      <c r="O474" s="290"/>
      <c r="P474" s="301"/>
      <c r="Q474" s="608"/>
    </row>
    <row r="475">
      <c r="E475" s="266"/>
      <c r="F475" s="266"/>
      <c r="G475" s="613"/>
      <c r="H475" s="614"/>
      <c r="I475" s="290"/>
      <c r="J475" s="290"/>
      <c r="K475" s="290"/>
      <c r="L475" s="289"/>
      <c r="M475" s="289"/>
      <c r="N475" s="289"/>
      <c r="O475" s="290"/>
      <c r="P475" s="301"/>
      <c r="Q475" s="608"/>
    </row>
    <row r="476">
      <c r="E476" s="266"/>
      <c r="F476" s="266"/>
      <c r="G476" s="609" t="s">
        <v>365</v>
      </c>
      <c r="H476" s="615" t="s">
        <v>366</v>
      </c>
      <c r="I476" s="374"/>
      <c r="J476" s="374"/>
      <c r="K476" s="374"/>
      <c r="L476" s="375"/>
      <c r="M476" s="375"/>
      <c r="N476" s="375"/>
      <c r="O476" s="374"/>
      <c r="P476" s="536"/>
      <c r="Q476" s="376"/>
    </row>
    <row r="477">
      <c r="E477" s="266"/>
      <c r="F477" s="266"/>
      <c r="G477" s="284" t="s">
        <v>298</v>
      </c>
      <c r="H477" s="601">
        <f>0</f>
        <v>0</v>
      </c>
      <c r="I477" s="290"/>
      <c r="J477" s="290"/>
      <c r="K477" s="290"/>
      <c r="L477" s="289"/>
      <c r="M477" s="289"/>
      <c r="N477" s="289"/>
      <c r="O477" s="290"/>
      <c r="P477" s="301"/>
      <c r="Q477" s="608"/>
    </row>
    <row r="478">
      <c r="E478" s="266"/>
      <c r="F478" s="266"/>
      <c r="G478" s="284"/>
      <c r="H478" s="601"/>
      <c r="I478" s="290"/>
      <c r="J478" s="290"/>
      <c r="K478" s="290"/>
      <c r="L478" s="289"/>
      <c r="M478" s="289"/>
      <c r="N478" s="289"/>
      <c r="O478" s="290"/>
      <c r="P478" s="301"/>
      <c r="Q478" s="608"/>
    </row>
    <row r="479">
      <c r="E479" s="266"/>
      <c r="F479" s="266"/>
      <c r="G479" s="523" t="s">
        <v>350</v>
      </c>
      <c r="H479" s="616" t="s">
        <v>365</v>
      </c>
      <c r="I479" s="374"/>
      <c r="J479" s="374"/>
      <c r="K479" s="374"/>
      <c r="L479" s="375"/>
      <c r="M479" s="375"/>
      <c r="N479" s="375"/>
      <c r="O479" s="374"/>
      <c r="P479" s="536"/>
      <c r="Q479" s="376"/>
    </row>
    <row r="480">
      <c r="E480" s="266"/>
      <c r="F480" s="277"/>
      <c r="G480" s="600" t="s">
        <v>298</v>
      </c>
      <c r="H480" s="601">
        <f>IFS(H479=G469,H474,H479=G476,H477,TRUE,0)</f>
        <v>0</v>
      </c>
      <c r="I480" s="617"/>
      <c r="J480" s="290"/>
      <c r="K480" s="290"/>
      <c r="L480" s="289"/>
      <c r="M480" s="289"/>
      <c r="N480" s="289"/>
      <c r="O480" s="290"/>
      <c r="P480" s="301"/>
      <c r="Q480" s="608"/>
    </row>
    <row r="481">
      <c r="E481" s="266"/>
      <c r="F481" s="541" t="s">
        <v>285</v>
      </c>
      <c r="G481" s="533" t="s">
        <v>286</v>
      </c>
      <c r="H481" s="595" t="str">
        <f>VLOOKUP(O456&amp;","&amp;O460,$T$3:$W$12,4, FALSE)</f>
        <v>fp8</v>
      </c>
      <c r="I481" s="386"/>
      <c r="J481" s="380"/>
      <c r="K481" s="380"/>
      <c r="L481" s="381"/>
      <c r="M481" s="381"/>
      <c r="N481" s="381"/>
      <c r="O481" s="380"/>
      <c r="P481" s="394"/>
      <c r="Q481" s="172"/>
    </row>
    <row r="482">
      <c r="E482" s="266"/>
      <c r="F482" s="266"/>
      <c r="G482" s="533" t="s">
        <v>354</v>
      </c>
      <c r="H482" s="533">
        <v>128.0</v>
      </c>
      <c r="I482" s="386"/>
      <c r="J482" s="380"/>
      <c r="K482" s="380"/>
      <c r="L482" s="381"/>
      <c r="M482" s="381"/>
      <c r="N482" s="381"/>
      <c r="O482" s="380"/>
      <c r="P482" s="394"/>
      <c r="Q482" s="172"/>
    </row>
    <row r="483">
      <c r="E483" s="266"/>
      <c r="F483" s="266"/>
      <c r="G483" s="533" t="s">
        <v>355</v>
      </c>
      <c r="H483" s="599" t="str">
        <f t="array" ref="H483">CALCULATE_FLOPS(HSTACK(H482,M459),J463:M463,L463,K463,H481)</f>
        <v>#N/A</v>
      </c>
      <c r="I483" s="386"/>
      <c r="J483" s="380"/>
      <c r="K483" s="380"/>
      <c r="L483" s="381"/>
      <c r="M483" s="381"/>
      <c r="N483" s="381"/>
      <c r="O483" s="380"/>
      <c r="P483" s="394"/>
      <c r="Q483" s="172"/>
    </row>
    <row r="484">
      <c r="E484" s="266"/>
      <c r="F484" s="266"/>
      <c r="G484" s="533" t="s">
        <v>356</v>
      </c>
      <c r="H484" s="533">
        <f>CEILING(PRODUCT(K459:L459)/H482,1)</f>
        <v>16</v>
      </c>
      <c r="I484" s="386"/>
      <c r="J484" s="380"/>
      <c r="K484" s="380"/>
      <c r="L484" s="381"/>
      <c r="M484" s="381"/>
      <c r="N484" s="381"/>
      <c r="O484" s="380"/>
      <c r="P484" s="394"/>
      <c r="Q484" s="172"/>
    </row>
    <row r="485">
      <c r="E485" s="266"/>
      <c r="F485" s="266"/>
      <c r="G485" s="533" t="s">
        <v>357</v>
      </c>
      <c r="H485" s="533">
        <f>PARAMS("E")/SHARDING(K462)</f>
        <v>16</v>
      </c>
      <c r="I485" s="386"/>
      <c r="J485" s="380"/>
      <c r="K485" s="380"/>
      <c r="L485" s="381"/>
      <c r="M485" s="381"/>
      <c r="N485" s="381"/>
      <c r="O485" s="380"/>
      <c r="P485" s="394"/>
      <c r="Q485" s="172"/>
    </row>
    <row r="486">
      <c r="E486" s="266"/>
      <c r="F486" s="266"/>
      <c r="G486" s="533" t="s">
        <v>368</v>
      </c>
      <c r="H486" s="595">
        <f>H484 + IF(PARAMS("enforce_perfect_expert_routing"),0,H485-1)</f>
        <v>16</v>
      </c>
      <c r="I486" s="598" t="s">
        <v>359</v>
      </c>
      <c r="J486" s="380"/>
      <c r="K486" s="380"/>
      <c r="L486" s="381"/>
      <c r="M486" s="381"/>
      <c r="N486" s="381"/>
      <c r="O486" s="380"/>
      <c r="P486" s="394"/>
      <c r="Q486" s="172"/>
    </row>
    <row r="487">
      <c r="E487" s="266"/>
      <c r="F487" s="266"/>
      <c r="G487" s="533" t="s">
        <v>299</v>
      </c>
      <c r="H487" s="599" t="str">
        <f>H483*H486</f>
        <v>#N/A</v>
      </c>
      <c r="I487" s="386"/>
      <c r="J487" s="380"/>
      <c r="K487" s="380"/>
      <c r="L487" s="381"/>
      <c r="M487" s="381"/>
      <c r="N487" s="381"/>
      <c r="O487" s="380"/>
      <c r="P487" s="394"/>
      <c r="Q487" s="172"/>
    </row>
    <row r="488">
      <c r="E488" s="266"/>
      <c r="F488" s="266"/>
      <c r="G488" s="595" t="s">
        <v>299</v>
      </c>
      <c r="H488" s="618" t="str">
        <f>H483*H486</f>
        <v>#N/A</v>
      </c>
      <c r="I488" s="418"/>
      <c r="J488" s="261"/>
      <c r="K488" s="261"/>
      <c r="L488" s="274"/>
      <c r="M488" s="274"/>
      <c r="N488" s="274"/>
      <c r="O488" s="261"/>
      <c r="P488" s="303"/>
      <c r="Q488" s="222"/>
    </row>
    <row r="489">
      <c r="E489" s="266"/>
      <c r="F489" s="277"/>
      <c r="G489" s="600" t="s">
        <v>288</v>
      </c>
      <c r="H489" s="619" t="str">
        <f>COMPUTE_TIME_MS(H488, H481)</f>
        <v>#N/A</v>
      </c>
      <c r="I489" s="390"/>
      <c r="J489" s="391"/>
      <c r="K489" s="391"/>
      <c r="L489" s="392"/>
      <c r="M489" s="392"/>
      <c r="N489" s="392"/>
      <c r="O489" s="391"/>
      <c r="P489" s="602"/>
      <c r="Q489" s="305"/>
    </row>
    <row r="490">
      <c r="E490" s="266"/>
      <c r="F490" s="541" t="s">
        <v>289</v>
      </c>
      <c r="G490" s="595" t="s">
        <v>290</v>
      </c>
      <c r="H490" s="620">
        <f>IF(Q456,0,P459)+IF(Q460,0,P463)+IF(Q464,0,P467)</f>
        <v>144</v>
      </c>
      <c r="I490" s="261"/>
      <c r="J490" s="261"/>
      <c r="K490" s="261"/>
      <c r="L490" s="274"/>
      <c r="M490" s="274"/>
      <c r="N490" s="274"/>
      <c r="O490" s="261"/>
      <c r="P490" s="303"/>
      <c r="Q490" s="222"/>
    </row>
    <row r="491">
      <c r="E491" s="277"/>
      <c r="F491" s="277"/>
      <c r="G491" s="604" t="s">
        <v>291</v>
      </c>
      <c r="H491" s="621">
        <f>HBM_TIME_MS(H490)</f>
        <v>0.04806049214</v>
      </c>
      <c r="I491" s="391"/>
      <c r="J491" s="391"/>
      <c r="K491" s="391"/>
      <c r="L491" s="392"/>
      <c r="M491" s="392"/>
      <c r="N491" s="392"/>
      <c r="O491" s="391"/>
      <c r="P491" s="602"/>
      <c r="Q491" s="305"/>
    </row>
    <row r="492">
      <c r="E492" s="258" t="s">
        <v>369</v>
      </c>
      <c r="F492" s="622" t="s">
        <v>57</v>
      </c>
      <c r="G492" s="297" t="s">
        <v>259</v>
      </c>
      <c r="H492" s="463" t="s">
        <v>238</v>
      </c>
      <c r="I492" s="261" t="s">
        <v>239</v>
      </c>
      <c r="J492" s="262"/>
      <c r="K492" s="262" t="s">
        <v>40</v>
      </c>
      <c r="L492" s="262" t="s">
        <v>159</v>
      </c>
      <c r="M492" s="425" t="s">
        <v>125</v>
      </c>
      <c r="N492" s="261" t="s">
        <v>240</v>
      </c>
      <c r="O492" s="263" t="str">
        <f>PARAMS("expert_collect_dtype")</f>
        <v>bf16</v>
      </c>
      <c r="P492" s="303"/>
      <c r="Q492" s="262"/>
    </row>
    <row r="493">
      <c r="E493" s="266"/>
      <c r="F493" s="266"/>
      <c r="G493" s="266"/>
      <c r="H493" s="304" t="s">
        <v>242</v>
      </c>
      <c r="I493" s="270" t="s">
        <v>239</v>
      </c>
      <c r="J493" s="271"/>
      <c r="K493" s="270">
        <f t="shared" ref="K493:M493" si="88">PARAMS(K492)</f>
        <v>4096</v>
      </c>
      <c r="L493" s="270">
        <f t="shared" si="88"/>
        <v>8</v>
      </c>
      <c r="M493" s="270">
        <f t="shared" si="88"/>
        <v>7168</v>
      </c>
      <c r="N493" s="270" t="s">
        <v>240</v>
      </c>
      <c r="O493" s="272"/>
      <c r="P493" s="440">
        <f>SIZEOF_IN_MIB(J493:M493, O492)</f>
        <v>448</v>
      </c>
      <c r="Q493" s="269"/>
    </row>
    <row r="494">
      <c r="E494" s="266"/>
      <c r="F494" s="266"/>
      <c r="G494" s="266"/>
      <c r="H494" s="302" t="s">
        <v>244</v>
      </c>
      <c r="I494" s="274" t="s">
        <v>239</v>
      </c>
      <c r="J494" s="261"/>
      <c r="K494" s="262" t="s">
        <v>143</v>
      </c>
      <c r="L494" s="262"/>
      <c r="M494" s="262"/>
      <c r="N494" s="274" t="s">
        <v>240</v>
      </c>
      <c r="O494" s="275"/>
      <c r="P494" s="303"/>
      <c r="Q494" s="262"/>
    </row>
    <row r="495">
      <c r="E495" s="266"/>
      <c r="F495" s="266"/>
      <c r="G495" s="266"/>
      <c r="H495" s="304" t="s">
        <v>246</v>
      </c>
      <c r="I495" s="271" t="s">
        <v>239</v>
      </c>
      <c r="J495" s="270"/>
      <c r="K495" s="271">
        <f t="shared" ref="K495:M495" si="89">K493/SHARDING(K494)</f>
        <v>256</v>
      </c>
      <c r="L495" s="271">
        <f t="shared" si="89"/>
        <v>8</v>
      </c>
      <c r="M495" s="271">
        <f t="shared" si="89"/>
        <v>7168</v>
      </c>
      <c r="N495" s="271" t="s">
        <v>240</v>
      </c>
      <c r="O495" s="280"/>
      <c r="P495" s="440">
        <f>SIZEOF_IN_MIB(J495:M495, O492)</f>
        <v>28</v>
      </c>
      <c r="Q495" s="269"/>
    </row>
    <row r="496">
      <c r="E496" s="266"/>
      <c r="F496" s="266"/>
      <c r="G496" s="277"/>
      <c r="H496" s="302" t="s">
        <v>262</v>
      </c>
      <c r="I496" s="274"/>
      <c r="J496" s="261"/>
      <c r="K496" s="262" t="s">
        <v>143</v>
      </c>
      <c r="L496" s="274"/>
      <c r="M496" s="274"/>
      <c r="N496" s="274"/>
      <c r="O496" s="262"/>
      <c r="P496" s="303"/>
      <c r="Q496" s="262"/>
    </row>
    <row r="497">
      <c r="E497" s="266"/>
      <c r="F497" s="266"/>
      <c r="G497" s="623" t="s">
        <v>370</v>
      </c>
      <c r="H497" s="624" t="s">
        <v>371</v>
      </c>
      <c r="I497" s="428"/>
      <c r="J497" s="566">
        <v>8.0</v>
      </c>
      <c r="K497" s="271"/>
      <c r="L497" s="271"/>
      <c r="M497" s="271"/>
      <c r="N497" s="271"/>
      <c r="O497" s="269"/>
      <c r="P497" s="440"/>
      <c r="Q497" s="269"/>
    </row>
    <row r="498">
      <c r="E498" s="266"/>
      <c r="F498" s="266"/>
      <c r="H498" s="625" t="s">
        <v>571</v>
      </c>
      <c r="I498" s="429"/>
      <c r="J498" s="801">
        <f>P495 * HW_SPEC("# of TensorCore per Chip") /J497</f>
        <v>7</v>
      </c>
      <c r="K498" s="274"/>
      <c r="L498" s="274"/>
      <c r="M498" s="274"/>
      <c r="N498" s="274"/>
      <c r="O498" s="262"/>
      <c r="P498" s="303"/>
      <c r="Q498" s="262"/>
    </row>
    <row r="499">
      <c r="E499" s="266"/>
      <c r="F499" s="266"/>
      <c r="H499" s="624" t="s">
        <v>572</v>
      </c>
      <c r="I499" s="428"/>
      <c r="J499" s="802">
        <f>IFS(J497=1,0,
J497=2, 1,
J497=4, 2,
J497=8, 3)</f>
        <v>3</v>
      </c>
      <c r="K499" s="271"/>
      <c r="L499" s="271"/>
      <c r="M499" s="271"/>
      <c r="N499" s="271"/>
      <c r="O499" s="269"/>
      <c r="P499" s="440"/>
      <c r="Q499" s="269"/>
    </row>
    <row r="500">
      <c r="E500" s="266"/>
      <c r="F500" s="266"/>
      <c r="H500" s="625" t="s">
        <v>573</v>
      </c>
      <c r="I500" s="429"/>
      <c r="J500" s="626">
        <f>IFS(J497=1,0,
J497=2, 0,
J497=4, 1,
J497=8, 3)</f>
        <v>3</v>
      </c>
      <c r="K500" s="274"/>
      <c r="L500" s="274"/>
      <c r="M500" s="274"/>
      <c r="N500" s="274"/>
      <c r="O500" s="262"/>
      <c r="P500" s="303"/>
      <c r="Q500" s="262"/>
    </row>
    <row r="501">
      <c r="E501" s="266"/>
      <c r="F501" s="266"/>
      <c r="H501" s="624" t="s">
        <v>574</v>
      </c>
      <c r="I501" s="428"/>
      <c r="J501" s="802">
        <f>IFS(J497=1,0,
J497=2, 0,
J497=4, 0,
J497=8, 1)</f>
        <v>1</v>
      </c>
      <c r="K501" s="271"/>
      <c r="L501" s="271"/>
      <c r="M501" s="271"/>
      <c r="N501" s="271"/>
      <c r="O501" s="269"/>
      <c r="P501" s="440"/>
      <c r="Q501" s="269"/>
    </row>
    <row r="502">
      <c r="E502" s="266"/>
      <c r="F502" s="266"/>
      <c r="H502" s="625" t="s">
        <v>575</v>
      </c>
      <c r="I502" s="429"/>
      <c r="J502" s="626">
        <f>IFS(J497=1,0,
J497=2, 1,
J497=4, 4,
J497=8, 12)</f>
        <v>12</v>
      </c>
      <c r="K502" s="274"/>
      <c r="L502" s="274"/>
      <c r="M502" s="274"/>
      <c r="N502" s="274"/>
      <c r="O502" s="262"/>
      <c r="P502" s="303"/>
      <c r="Q502" s="262"/>
    </row>
    <row r="503">
      <c r="E503" s="266"/>
      <c r="F503" s="266"/>
      <c r="H503" s="624" t="s">
        <v>576</v>
      </c>
      <c r="I503" s="428"/>
      <c r="J503" s="803">
        <f>J498*(1*J499+2*J500+3*J501)</f>
        <v>84</v>
      </c>
      <c r="K503" s="271"/>
      <c r="L503" s="271"/>
      <c r="M503" s="271"/>
      <c r="N503" s="271"/>
      <c r="O503" s="269"/>
      <c r="P503" s="440"/>
      <c r="Q503" s="269"/>
    </row>
    <row r="504">
      <c r="E504" s="266"/>
      <c r="F504" s="266"/>
      <c r="H504" s="625" t="s">
        <v>577</v>
      </c>
      <c r="I504" s="429"/>
      <c r="J504" s="801">
        <f>J503*J497</f>
        <v>672</v>
      </c>
      <c r="K504" s="274"/>
      <c r="L504" s="274"/>
      <c r="M504" s="274"/>
      <c r="N504" s="274"/>
      <c r="O504" s="262"/>
      <c r="P504" s="303"/>
      <c r="Q504" s="262"/>
    </row>
    <row r="505">
      <c r="E505" s="266"/>
      <c r="F505" s="266"/>
      <c r="H505" s="627" t="s">
        <v>269</v>
      </c>
      <c r="I505" s="428"/>
      <c r="J505" s="578">
        <f>ALL2ALL_CHIP2CHIP_TIME_MS2(J504,J502)</f>
        <v>0.341796875</v>
      </c>
      <c r="K505" s="271"/>
      <c r="L505" s="271"/>
      <c r="M505" s="271"/>
      <c r="N505" s="271"/>
      <c r="O505" s="269"/>
      <c r="P505" s="440"/>
      <c r="Q505" s="269"/>
    </row>
    <row r="506">
      <c r="E506" s="266"/>
      <c r="F506" s="266"/>
      <c r="G506" s="151" t="s">
        <v>372</v>
      </c>
      <c r="H506" s="804" t="s">
        <v>264</v>
      </c>
      <c r="I506" s="429"/>
      <c r="J506" s="805">
        <f>HW_SPEC("# of TensorCore per Chip")</f>
        <v>2</v>
      </c>
      <c r="K506" s="274"/>
      <c r="L506" s="274"/>
      <c r="M506" s="274"/>
      <c r="N506" s="274"/>
      <c r="O506" s="262"/>
      <c r="P506" s="303"/>
      <c r="Q506" s="262"/>
    </row>
    <row r="507">
      <c r="E507" s="266"/>
      <c r="F507" s="266"/>
      <c r="H507" s="627" t="s">
        <v>373</v>
      </c>
      <c r="I507" s="428"/>
      <c r="J507" s="806">
        <f>P495 /J497 * (J506-1)</f>
        <v>3.5</v>
      </c>
      <c r="K507" s="271"/>
      <c r="L507" s="271"/>
      <c r="M507" s="271"/>
      <c r="N507" s="271"/>
      <c r="O507" s="269"/>
      <c r="P507" s="440"/>
      <c r="Q507" s="269"/>
    </row>
    <row r="508">
      <c r="E508" s="266"/>
      <c r="F508" s="266"/>
      <c r="H508" s="804" t="s">
        <v>341</v>
      </c>
      <c r="I508" s="429"/>
      <c r="J508" s="807">
        <f>J507*J506</f>
        <v>7</v>
      </c>
      <c r="K508" s="274"/>
      <c r="L508" s="274"/>
      <c r="M508" s="274"/>
      <c r="N508" s="274"/>
      <c r="O508" s="262"/>
      <c r="P508" s="303"/>
      <c r="Q508" s="262"/>
    </row>
    <row r="509">
      <c r="E509" s="266"/>
      <c r="F509" s="266"/>
      <c r="H509" s="627" t="s">
        <v>269</v>
      </c>
      <c r="I509" s="428"/>
      <c r="J509" s="428">
        <f>ALL2ALL_CORE2CORE_TIME_MS(J508)</f>
        <v>0.005696614583</v>
      </c>
      <c r="K509" s="271"/>
      <c r="L509" s="271"/>
      <c r="M509" s="271"/>
      <c r="N509" s="271"/>
      <c r="O509" s="269"/>
      <c r="P509" s="440"/>
      <c r="Q509" s="269"/>
    </row>
    <row r="510">
      <c r="E510" s="266"/>
      <c r="F510" s="277"/>
      <c r="G510" s="526" t="s">
        <v>269</v>
      </c>
      <c r="H510" s="575">
        <f>J505+J509</f>
        <v>0.3474934896</v>
      </c>
      <c r="I510" s="274"/>
      <c r="J510" s="261"/>
      <c r="K510" s="274"/>
      <c r="L510" s="274"/>
      <c r="M510" s="274"/>
      <c r="N510" s="274"/>
      <c r="O510" s="262"/>
      <c r="P510" s="303"/>
      <c r="Q510" s="262"/>
    </row>
    <row r="511">
      <c r="E511" s="266"/>
      <c r="F511" s="632" t="s">
        <v>374</v>
      </c>
      <c r="G511" s="593" t="s">
        <v>116</v>
      </c>
      <c r="H511" s="641" t="s">
        <v>893</v>
      </c>
      <c r="I511" s="270"/>
      <c r="J511" s="269"/>
      <c r="K511" s="269"/>
      <c r="L511" s="269"/>
      <c r="M511" s="269"/>
      <c r="N511" s="271"/>
      <c r="O511" s="269"/>
      <c r="P511" s="440"/>
      <c r="Q511" s="269"/>
    </row>
    <row r="512">
      <c r="E512" s="266"/>
      <c r="F512" s="266"/>
      <c r="G512" s="297" t="s">
        <v>259</v>
      </c>
      <c r="H512" s="463" t="s">
        <v>238</v>
      </c>
      <c r="I512" s="261" t="s">
        <v>239</v>
      </c>
      <c r="J512" s="262"/>
      <c r="K512" s="262" t="s">
        <v>40</v>
      </c>
      <c r="L512" s="262" t="s">
        <v>38</v>
      </c>
      <c r="M512" s="262" t="s">
        <v>125</v>
      </c>
      <c r="N512" s="274"/>
      <c r="O512" s="263" t="str">
        <f>PARAMS("expert_collect_dtype")</f>
        <v>bf16</v>
      </c>
      <c r="P512" s="303"/>
      <c r="Q512" s="262"/>
    </row>
    <row r="513">
      <c r="E513" s="266"/>
      <c r="F513" s="266"/>
      <c r="G513" s="266"/>
      <c r="H513" s="304" t="s">
        <v>242</v>
      </c>
      <c r="I513" s="270" t="s">
        <v>239</v>
      </c>
      <c r="J513" s="271"/>
      <c r="K513" s="270">
        <f t="shared" ref="K513:M513" si="90">PARAMS(K512)</f>
        <v>4096</v>
      </c>
      <c r="L513" s="270">
        <f t="shared" si="90"/>
        <v>1</v>
      </c>
      <c r="M513" s="270">
        <f t="shared" si="90"/>
        <v>7168</v>
      </c>
      <c r="N513" s="271"/>
      <c r="O513" s="272"/>
      <c r="P513" s="440">
        <f>SIZEOF_IN_MIB(J513:M513, O512)</f>
        <v>56</v>
      </c>
      <c r="Q513" s="269"/>
    </row>
    <row r="514">
      <c r="E514" s="266"/>
      <c r="F514" s="266"/>
      <c r="G514" s="266"/>
      <c r="H514" s="534" t="s">
        <v>244</v>
      </c>
      <c r="I514" s="274" t="s">
        <v>239</v>
      </c>
      <c r="J514" s="261"/>
      <c r="K514" s="262"/>
      <c r="L514" s="262"/>
      <c r="M514" s="262" t="s">
        <v>33</v>
      </c>
      <c r="N514" s="274"/>
      <c r="O514" s="275"/>
      <c r="P514" s="303"/>
      <c r="Q514" s="262"/>
    </row>
    <row r="515">
      <c r="E515" s="266"/>
      <c r="F515" s="266"/>
      <c r="G515" s="266"/>
      <c r="H515" s="300" t="s">
        <v>246</v>
      </c>
      <c r="I515" s="289" t="s">
        <v>239</v>
      </c>
      <c r="J515" s="290"/>
      <c r="K515" s="289">
        <f t="shared" ref="K515:M515" si="91">K513/SHARDING(K514)</f>
        <v>4096</v>
      </c>
      <c r="L515" s="289">
        <f t="shared" si="91"/>
        <v>1</v>
      </c>
      <c r="M515" s="289">
        <f t="shared" si="91"/>
        <v>3584</v>
      </c>
      <c r="N515" s="289"/>
      <c r="O515" s="277"/>
      <c r="P515" s="301">
        <f>SIZEOF_IN_MIB(J515:M515, O512)</f>
        <v>28</v>
      </c>
      <c r="Q515" s="195"/>
    </row>
    <row r="516">
      <c r="E516" s="266"/>
      <c r="F516" s="266"/>
      <c r="G516" s="277"/>
      <c r="H516" s="634" t="s">
        <v>376</v>
      </c>
      <c r="I516" s="635"/>
      <c r="J516" s="195" t="s">
        <v>143</v>
      </c>
      <c r="K516" s="289"/>
      <c r="L516" s="289"/>
      <c r="M516" s="289"/>
      <c r="N516" s="289"/>
      <c r="O516" s="195"/>
      <c r="P516" s="636"/>
      <c r="Q516" s="195"/>
    </row>
    <row r="517">
      <c r="E517" s="266"/>
      <c r="F517" s="266"/>
      <c r="G517" s="311" t="s">
        <v>264</v>
      </c>
      <c r="H517" s="637">
        <f>SHARDING(J516) * SHARDING(H468)</f>
        <v>16</v>
      </c>
      <c r="I517" s="289"/>
      <c r="J517" s="290"/>
      <c r="K517" s="289"/>
      <c r="L517" s="289"/>
      <c r="M517" s="289"/>
      <c r="N517" s="289"/>
      <c r="O517" s="195"/>
      <c r="P517" s="636"/>
      <c r="Q517" s="195"/>
    </row>
    <row r="518">
      <c r="E518" s="266"/>
      <c r="F518" s="266"/>
      <c r="G518" s="526" t="s">
        <v>340</v>
      </c>
      <c r="H518" s="584">
        <f>P515 / H517 * (H517-1)</f>
        <v>26.25</v>
      </c>
      <c r="I518" s="289"/>
      <c r="J518" s="290"/>
      <c r="K518" s="289"/>
      <c r="L518" s="289"/>
      <c r="M518" s="289"/>
      <c r="N518" s="289"/>
      <c r="O518" s="195"/>
      <c r="P518" s="636"/>
      <c r="Q518" s="195"/>
    </row>
    <row r="519">
      <c r="E519" s="266"/>
      <c r="F519" s="266"/>
      <c r="G519" s="526" t="s">
        <v>341</v>
      </c>
      <c r="H519" s="638">
        <f>H518*H517</f>
        <v>420</v>
      </c>
      <c r="I519" s="533"/>
      <c r="J519" s="290"/>
      <c r="K519" s="289"/>
      <c r="L519" s="289"/>
      <c r="M519" s="289"/>
      <c r="N519" s="289"/>
      <c r="O519" s="195"/>
      <c r="P519" s="636"/>
      <c r="Q519" s="195"/>
    </row>
    <row r="520">
      <c r="E520" s="266"/>
      <c r="F520" s="266"/>
      <c r="G520" s="526" t="s">
        <v>377</v>
      </c>
      <c r="H520" s="639">
        <f>HW_SPEC("# of TensorCore per Chip")</f>
        <v>2</v>
      </c>
      <c r="I520" s="633" t="s">
        <v>378</v>
      </c>
      <c r="J520" s="261"/>
      <c r="K520" s="274"/>
      <c r="L520" s="274"/>
      <c r="M520" s="274"/>
      <c r="N520" s="274"/>
      <c r="O520" s="262"/>
      <c r="P520" s="640"/>
      <c r="Q520" s="262"/>
    </row>
    <row r="521">
      <c r="E521" s="266"/>
      <c r="F521" s="266"/>
      <c r="G521" s="311" t="s">
        <v>267</v>
      </c>
      <c r="H521" s="336" t="str">
        <f>IFS(H517=8,12,
H517=4,4,
H517=2,1,
TRUE,NA())</f>
        <v>#N/A</v>
      </c>
      <c r="I521" s="641"/>
      <c r="J521" s="270"/>
      <c r="K521" s="271"/>
      <c r="L521" s="271"/>
      <c r="M521" s="271"/>
      <c r="N521" s="271"/>
      <c r="O521" s="269"/>
      <c r="P521" s="642"/>
      <c r="Q521" s="269"/>
    </row>
    <row r="522">
      <c r="E522" s="266"/>
      <c r="F522" s="277"/>
      <c r="G522" s="526" t="s">
        <v>380</v>
      </c>
      <c r="H522" s="575" t="str">
        <f>REDUCE_SCATTER_CHIP2CHIP_TIME_MS2(H519*H520,H521)</f>
        <v>#N/A</v>
      </c>
      <c r="I522" s="534"/>
      <c r="J522" s="261"/>
      <c r="K522" s="274"/>
      <c r="L522" s="274"/>
      <c r="M522" s="274"/>
      <c r="N522" s="274"/>
      <c r="O522" s="262"/>
      <c r="P522" s="640"/>
      <c r="Q522" s="262"/>
    </row>
    <row r="523">
      <c r="E523" s="266"/>
      <c r="F523" s="632" t="s">
        <v>56</v>
      </c>
      <c r="G523" s="643" t="s">
        <v>116</v>
      </c>
      <c r="H523" s="324" t="s">
        <v>894</v>
      </c>
      <c r="I523" s="269"/>
      <c r="J523" s="270"/>
      <c r="K523" s="269"/>
      <c r="L523" s="488"/>
      <c r="M523" s="269"/>
      <c r="N523" s="271"/>
      <c r="O523" s="269"/>
      <c r="P523" s="440"/>
      <c r="Q523" s="269"/>
    </row>
    <row r="524">
      <c r="E524" s="266"/>
      <c r="F524" s="266"/>
      <c r="G524" s="541" t="s">
        <v>259</v>
      </c>
      <c r="H524" s="534" t="s">
        <v>238</v>
      </c>
      <c r="I524" s="534"/>
      <c r="J524" s="261"/>
      <c r="K524" s="262" t="s">
        <v>40</v>
      </c>
      <c r="L524" s="425" t="s">
        <v>38</v>
      </c>
      <c r="M524" s="262" t="s">
        <v>125</v>
      </c>
      <c r="N524" s="274"/>
      <c r="O524" s="263" t="str">
        <f>PARAMS("expert_collect_dtype")</f>
        <v>bf16</v>
      </c>
      <c r="P524" s="303"/>
      <c r="Q524" s="262"/>
    </row>
    <row r="525">
      <c r="E525" s="266"/>
      <c r="F525" s="266"/>
      <c r="G525" s="266"/>
      <c r="H525" s="304" t="s">
        <v>242</v>
      </c>
      <c r="I525" s="304"/>
      <c r="J525" s="270"/>
      <c r="K525" s="271">
        <f t="shared" ref="K525:M525" si="92">PARAMS(K524)</f>
        <v>4096</v>
      </c>
      <c r="L525" s="271">
        <f t="shared" si="92"/>
        <v>1</v>
      </c>
      <c r="M525" s="271">
        <f t="shared" si="92"/>
        <v>7168</v>
      </c>
      <c r="N525" s="271"/>
      <c r="O525" s="272"/>
      <c r="P525" s="440">
        <f>SIZEOF_IN_MIB(J525:M525, O524)</f>
        <v>56</v>
      </c>
      <c r="Q525" s="269"/>
    </row>
    <row r="526">
      <c r="E526" s="266"/>
      <c r="F526" s="266"/>
      <c r="G526" s="266"/>
      <c r="H526" s="534" t="s">
        <v>244</v>
      </c>
      <c r="I526" s="534"/>
      <c r="J526" s="261"/>
      <c r="K526" s="262"/>
      <c r="L526" s="262"/>
      <c r="M526" s="262"/>
      <c r="N526" s="274"/>
      <c r="O526" s="275"/>
      <c r="P526" s="303"/>
      <c r="Q526" s="262"/>
    </row>
    <row r="527">
      <c r="E527" s="266"/>
      <c r="F527" s="266"/>
      <c r="G527" s="266"/>
      <c r="H527" s="449" t="s">
        <v>246</v>
      </c>
      <c r="I527" s="449"/>
      <c r="J527" s="270"/>
      <c r="K527" s="271">
        <f t="shared" ref="K527:M527" si="93">K525/SHARDING(K526)</f>
        <v>4096</v>
      </c>
      <c r="L527" s="271">
        <f t="shared" si="93"/>
        <v>1</v>
      </c>
      <c r="M527" s="271">
        <f t="shared" si="93"/>
        <v>7168</v>
      </c>
      <c r="N527" s="271"/>
      <c r="O527" s="280"/>
      <c r="P527" s="440">
        <f>SIZEOF_IN_MIB(J527:M527, O524)</f>
        <v>56</v>
      </c>
      <c r="Q527" s="269"/>
    </row>
    <row r="528">
      <c r="E528" s="266"/>
      <c r="F528" s="266"/>
      <c r="G528" s="277"/>
      <c r="H528" s="571" t="s">
        <v>376</v>
      </c>
      <c r="I528" s="302"/>
      <c r="J528" s="571" t="s">
        <v>143</v>
      </c>
      <c r="K528" s="261"/>
      <c r="L528" s="262"/>
      <c r="M528" s="274"/>
      <c r="N528" s="274"/>
      <c r="O528" s="262"/>
      <c r="P528" s="303"/>
      <c r="Q528" s="262"/>
    </row>
    <row r="529">
      <c r="E529" s="266"/>
      <c r="F529" s="266"/>
      <c r="G529" s="384" t="s">
        <v>382</v>
      </c>
      <c r="H529" s="538" t="s">
        <v>264</v>
      </c>
      <c r="I529" s="305"/>
      <c r="J529" s="527">
        <f>SHARDING(J528)*SHARDING(H468)/HW_SPEC("# of TensorCore per Chip")</f>
        <v>8</v>
      </c>
      <c r="K529" s="270"/>
      <c r="L529" s="269"/>
      <c r="M529" s="271"/>
      <c r="N529" s="271"/>
      <c r="O529" s="269"/>
      <c r="P529" s="440"/>
      <c r="Q529" s="269"/>
    </row>
    <row r="530">
      <c r="E530" s="266"/>
      <c r="F530" s="266"/>
      <c r="G530" s="266"/>
      <c r="H530" s="571" t="s">
        <v>383</v>
      </c>
      <c r="I530" s="222"/>
      <c r="J530" s="646">
        <f>P527 / J529 * (J529-1)</f>
        <v>49</v>
      </c>
      <c r="K530" s="261"/>
      <c r="L530" s="262"/>
      <c r="M530" s="274"/>
      <c r="N530" s="274"/>
      <c r="O530" s="262"/>
      <c r="P530" s="303"/>
      <c r="Q530" s="262"/>
    </row>
    <row r="531">
      <c r="E531" s="266"/>
      <c r="F531" s="266"/>
      <c r="G531" s="266"/>
      <c r="H531" s="566" t="s">
        <v>341</v>
      </c>
      <c r="I531" s="305"/>
      <c r="J531" s="645">
        <f>J530*J529</f>
        <v>392</v>
      </c>
      <c r="K531" s="270"/>
      <c r="L531" s="269"/>
      <c r="M531" s="271"/>
      <c r="N531" s="271"/>
      <c r="O531" s="269"/>
      <c r="P531" s="440"/>
      <c r="Q531" s="269"/>
    </row>
    <row r="532">
      <c r="E532" s="266"/>
      <c r="F532" s="266"/>
      <c r="G532" s="266"/>
      <c r="H532" s="571" t="s">
        <v>267</v>
      </c>
      <c r="I532" s="222"/>
      <c r="J532" s="644">
        <f>IFS(J529=8,12,
J529=4,4,
J529=2,1,
TRUE,NA())</f>
        <v>12</v>
      </c>
      <c r="K532" s="261"/>
      <c r="L532" s="262"/>
      <c r="M532" s="274"/>
      <c r="N532" s="274"/>
      <c r="O532" s="262"/>
      <c r="P532" s="303"/>
      <c r="Q532" s="262"/>
    </row>
    <row r="533">
      <c r="E533" s="266"/>
      <c r="F533" s="266"/>
      <c r="G533" s="277"/>
      <c r="H533" s="566" t="s">
        <v>269</v>
      </c>
      <c r="I533" s="305"/>
      <c r="J533" s="808">
        <f>IF(J531=0,0, REDUCE_SCATTER_CHIP2CHIP_TIME_MS2(J531,J532))</f>
        <v>0.1993815104</v>
      </c>
      <c r="K533" s="270"/>
      <c r="L533" s="269"/>
      <c r="M533" s="271"/>
      <c r="N533" s="271"/>
      <c r="O533" s="269"/>
      <c r="P533" s="440"/>
      <c r="Q533" s="269"/>
    </row>
    <row r="534">
      <c r="E534" s="266"/>
      <c r="F534" s="266"/>
      <c r="G534" s="541" t="s">
        <v>384</v>
      </c>
      <c r="H534" s="342" t="s">
        <v>264</v>
      </c>
      <c r="I534" s="533"/>
      <c r="J534" s="647">
        <f>HW_SPEC("# of TensorCore per Chip")</f>
        <v>2</v>
      </c>
      <c r="K534" s="290"/>
      <c r="L534" s="195"/>
      <c r="M534" s="289"/>
      <c r="N534" s="289"/>
      <c r="O534" s="195"/>
      <c r="P534" s="301"/>
      <c r="Q534" s="195"/>
    </row>
    <row r="535">
      <c r="E535" s="266"/>
      <c r="F535" s="266"/>
      <c r="G535" s="266"/>
      <c r="H535" s="634" t="s">
        <v>373</v>
      </c>
      <c r="I535" s="172"/>
      <c r="J535" s="648">
        <f>P527 * (J534-1)/J534</f>
        <v>28</v>
      </c>
      <c r="K535" s="290"/>
      <c r="L535" s="195"/>
      <c r="M535" s="289"/>
      <c r="N535" s="289"/>
      <c r="O535" s="195"/>
      <c r="P535" s="301"/>
      <c r="Q535" s="195"/>
    </row>
    <row r="536">
      <c r="E536" s="266"/>
      <c r="F536" s="266"/>
      <c r="G536" s="266"/>
      <c r="H536" s="634" t="s">
        <v>341</v>
      </c>
      <c r="I536" s="172"/>
      <c r="J536" s="648">
        <f>J535*J534</f>
        <v>56</v>
      </c>
      <c r="K536" s="290"/>
      <c r="L536" s="195"/>
      <c r="M536" s="289"/>
      <c r="N536" s="289"/>
      <c r="O536" s="195"/>
      <c r="P536" s="301"/>
      <c r="Q536" s="195"/>
    </row>
    <row r="537">
      <c r="E537" s="266"/>
      <c r="F537" s="266"/>
      <c r="G537" s="266"/>
      <c r="H537" s="634" t="s">
        <v>269</v>
      </c>
      <c r="I537" s="172"/>
      <c r="J537" s="649">
        <f>REDUCE_SCATTER_CORE2CORE_TIME_MS(J536)</f>
        <v>0.04557291667</v>
      </c>
      <c r="K537" s="290"/>
      <c r="L537" s="195"/>
      <c r="M537" s="289"/>
      <c r="N537" s="289"/>
      <c r="O537" s="195"/>
      <c r="P537" s="301"/>
      <c r="Q537" s="195"/>
    </row>
    <row r="538">
      <c r="E538" s="266"/>
      <c r="F538" s="266"/>
      <c r="G538" s="277"/>
      <c r="H538" s="634" t="s">
        <v>385</v>
      </c>
      <c r="I538" s="172"/>
      <c r="J538" s="649">
        <f>J537/J529</f>
        <v>0.005696614583</v>
      </c>
      <c r="K538" s="290"/>
      <c r="L538" s="195"/>
      <c r="M538" s="289"/>
      <c r="N538" s="289"/>
      <c r="O538" s="195"/>
      <c r="P538" s="301"/>
      <c r="Q538" s="195"/>
    </row>
    <row r="539">
      <c r="E539" s="266"/>
      <c r="F539" s="277"/>
      <c r="G539" s="531" t="s">
        <v>386</v>
      </c>
      <c r="H539" s="809">
        <f>SUM(J533+J538)</f>
        <v>0.205078125</v>
      </c>
      <c r="I539" s="649"/>
      <c r="J539" s="290"/>
      <c r="K539" s="290"/>
      <c r="L539" s="195"/>
      <c r="M539" s="289"/>
      <c r="N539" s="289"/>
      <c r="O539" s="195"/>
      <c r="P539" s="301"/>
      <c r="Q539" s="195"/>
    </row>
    <row r="540">
      <c r="E540" s="266"/>
      <c r="F540" s="296" t="s">
        <v>293</v>
      </c>
      <c r="G540" s="651" t="s">
        <v>280</v>
      </c>
      <c r="H540" s="652" t="s">
        <v>56</v>
      </c>
      <c r="I540" s="582"/>
      <c r="J540" s="380"/>
      <c r="K540" s="380"/>
      <c r="L540" s="381"/>
      <c r="M540" s="381"/>
      <c r="N540" s="381"/>
      <c r="O540" s="380"/>
      <c r="P540" s="653"/>
      <c r="Q540" s="172"/>
    </row>
    <row r="541">
      <c r="E541" s="266"/>
      <c r="F541" s="266"/>
      <c r="G541" s="523" t="s">
        <v>298</v>
      </c>
      <c r="H541" s="654">
        <f>IFS(H540=F492,H510,H540=F511,H522,F523=H540,H539, TRUE,0)</f>
        <v>0.205078125</v>
      </c>
      <c r="I541" s="513"/>
      <c r="J541" s="374"/>
      <c r="K541" s="374"/>
      <c r="L541" s="375"/>
      <c r="M541" s="375"/>
      <c r="N541" s="375"/>
      <c r="O541" s="374"/>
      <c r="P541" s="655"/>
      <c r="Q541" s="376"/>
    </row>
    <row r="542">
      <c r="E542" s="266"/>
      <c r="F542" s="266"/>
      <c r="G542" s="378" t="s">
        <v>283</v>
      </c>
      <c r="H542" s="558">
        <f>IFS(PARAMS("topo")="2x2x2", (2+2+2)/2,
PARAMS("topo")="2x2", (2+2)/2,
TRUE, NA())</f>
        <v>3</v>
      </c>
      <c r="I542" s="582"/>
      <c r="J542" s="380"/>
      <c r="K542" s="380"/>
      <c r="L542" s="381"/>
      <c r="M542" s="381"/>
      <c r="N542" s="381"/>
      <c r="O542" s="380"/>
      <c r="P542" s="653"/>
      <c r="Q542" s="172"/>
    </row>
    <row r="543">
      <c r="E543" s="266"/>
      <c r="F543" s="277"/>
      <c r="G543" s="372" t="s">
        <v>284</v>
      </c>
      <c r="H543" s="373">
        <f>IF(H540="No Collectives", 0, H542 * HW_SPEC("Chip-to-Chip ICI Latency (ms)"))</f>
        <v>0.0039</v>
      </c>
      <c r="I543" s="580"/>
      <c r="J543" s="374"/>
      <c r="K543" s="374"/>
      <c r="L543" s="375"/>
      <c r="M543" s="375"/>
      <c r="N543" s="375"/>
      <c r="O543" s="374"/>
      <c r="P543" s="655"/>
      <c r="Q543" s="504"/>
    </row>
    <row r="544">
      <c r="E544" s="266"/>
      <c r="F544" s="541" t="s">
        <v>285</v>
      </c>
      <c r="G544" s="533" t="s">
        <v>45</v>
      </c>
      <c r="H544" s="810"/>
      <c r="I544" s="582"/>
      <c r="J544" s="380"/>
      <c r="K544" s="380"/>
      <c r="L544" s="381"/>
      <c r="M544" s="381"/>
      <c r="N544" s="381"/>
      <c r="O544" s="380"/>
      <c r="P544" s="653"/>
      <c r="Q544" s="172"/>
    </row>
    <row r="545">
      <c r="E545" s="266"/>
      <c r="F545" s="266"/>
      <c r="G545" s="533"/>
      <c r="H545" s="595"/>
      <c r="I545" s="386"/>
      <c r="J545" s="380"/>
      <c r="K545" s="380"/>
      <c r="L545" s="381"/>
      <c r="M545" s="381"/>
      <c r="N545" s="381"/>
      <c r="O545" s="380"/>
      <c r="P545" s="653"/>
      <c r="Q545" s="172"/>
    </row>
    <row r="546">
      <c r="E546" s="266"/>
      <c r="F546" s="277"/>
      <c r="G546" s="533"/>
      <c r="H546" s="595"/>
      <c r="I546" s="386"/>
      <c r="J546" s="380"/>
      <c r="K546" s="380"/>
      <c r="L546" s="381"/>
      <c r="M546" s="381"/>
      <c r="N546" s="381"/>
      <c r="O546" s="380"/>
      <c r="P546" s="653"/>
      <c r="Q546" s="172"/>
    </row>
    <row r="547">
      <c r="E547" s="266"/>
      <c r="F547" s="541" t="s">
        <v>289</v>
      </c>
      <c r="G547" s="533" t="s">
        <v>45</v>
      </c>
      <c r="H547" s="595"/>
      <c r="I547" s="386"/>
      <c r="J547" s="380"/>
      <c r="K547" s="380"/>
      <c r="L547" s="381"/>
      <c r="M547" s="381"/>
      <c r="N547" s="381"/>
      <c r="O547" s="380"/>
      <c r="P547" s="653"/>
      <c r="Q547" s="172"/>
    </row>
    <row r="548">
      <c r="E548" s="277"/>
      <c r="F548" s="277"/>
      <c r="G548" s="533"/>
      <c r="H548" s="595"/>
      <c r="I548" s="386"/>
      <c r="J548" s="380"/>
      <c r="K548" s="380"/>
      <c r="L548" s="381"/>
      <c r="M548" s="381"/>
      <c r="N548" s="381"/>
      <c r="O548" s="380"/>
      <c r="P548" s="653"/>
      <c r="Q548" s="172"/>
    </row>
    <row r="549">
      <c r="E549" s="258" t="s">
        <v>387</v>
      </c>
      <c r="F549" s="656" t="s">
        <v>249</v>
      </c>
      <c r="G549" s="260"/>
      <c r="H549" s="463" t="s">
        <v>238</v>
      </c>
      <c r="I549" s="261" t="s">
        <v>239</v>
      </c>
      <c r="J549" s="262"/>
      <c r="K549" s="262" t="s">
        <v>40</v>
      </c>
      <c r="L549" s="262" t="s">
        <v>38</v>
      </c>
      <c r="M549" s="425" t="s">
        <v>125</v>
      </c>
      <c r="N549" s="261" t="s">
        <v>240</v>
      </c>
      <c r="O549" s="263" t="s">
        <v>63</v>
      </c>
      <c r="P549" s="303"/>
      <c r="Q549" s="263" t="b">
        <v>0</v>
      </c>
    </row>
    <row r="550">
      <c r="E550" s="266"/>
      <c r="F550" s="267"/>
      <c r="G550" s="268"/>
      <c r="H550" s="304" t="s">
        <v>242</v>
      </c>
      <c r="I550" s="270" t="s">
        <v>239</v>
      </c>
      <c r="J550" s="271"/>
      <c r="K550" s="270">
        <f t="shared" ref="K550:M550" si="94">PARAMS(K549)</f>
        <v>4096</v>
      </c>
      <c r="L550" s="270">
        <f t="shared" si="94"/>
        <v>1</v>
      </c>
      <c r="M550" s="270">
        <f t="shared" si="94"/>
        <v>7168</v>
      </c>
      <c r="N550" s="270" t="s">
        <v>240</v>
      </c>
      <c r="O550" s="272"/>
      <c r="P550" s="440">
        <f>SIZEOF_IN_MIB(J550:M550, O549)</f>
        <v>28</v>
      </c>
      <c r="Q550" s="272"/>
    </row>
    <row r="551">
      <c r="E551" s="266"/>
      <c r="F551" s="267"/>
      <c r="G551" s="268"/>
      <c r="H551" s="534" t="s">
        <v>244</v>
      </c>
      <c r="I551" s="274" t="s">
        <v>239</v>
      </c>
      <c r="J551" s="261"/>
      <c r="K551" s="262" t="s">
        <v>33</v>
      </c>
      <c r="L551" s="262"/>
      <c r="M551" s="262"/>
      <c r="N551" s="274" t="s">
        <v>240</v>
      </c>
      <c r="O551" s="275"/>
      <c r="P551" s="303"/>
      <c r="Q551" s="275"/>
    </row>
    <row r="552">
      <c r="E552" s="266"/>
      <c r="F552" s="278"/>
      <c r="G552" s="279"/>
      <c r="H552" s="304" t="s">
        <v>246</v>
      </c>
      <c r="I552" s="271" t="s">
        <v>239</v>
      </c>
      <c r="J552" s="270"/>
      <c r="K552" s="271">
        <f t="shared" ref="K552:M552" si="95">K550/SHARDING(K551)</f>
        <v>2048</v>
      </c>
      <c r="L552" s="271">
        <f t="shared" si="95"/>
        <v>1</v>
      </c>
      <c r="M552" s="271">
        <f t="shared" si="95"/>
        <v>7168</v>
      </c>
      <c r="N552" s="271" t="s">
        <v>240</v>
      </c>
      <c r="O552" s="280"/>
      <c r="P552" s="440">
        <f>SIZEOF_IN_MIB(J552:M552, O549)</f>
        <v>14</v>
      </c>
      <c r="Q552" s="280"/>
    </row>
    <row r="553">
      <c r="E553" s="266"/>
      <c r="F553" s="657" t="s">
        <v>253</v>
      </c>
      <c r="G553" s="260"/>
      <c r="H553" s="534" t="s">
        <v>238</v>
      </c>
      <c r="I553" s="274" t="s">
        <v>239</v>
      </c>
      <c r="J553" s="261"/>
      <c r="K553" s="222"/>
      <c r="L553" s="262" t="s">
        <v>125</v>
      </c>
      <c r="M553" s="425" t="s">
        <v>129</v>
      </c>
      <c r="N553" s="274" t="s">
        <v>240</v>
      </c>
      <c r="O553" s="263" t="s">
        <v>127</v>
      </c>
      <c r="P553" s="303"/>
      <c r="Q553" s="263" t="b">
        <v>0</v>
      </c>
    </row>
    <row r="554">
      <c r="E554" s="266"/>
      <c r="F554" s="267"/>
      <c r="G554" s="268"/>
      <c r="H554" s="304" t="s">
        <v>242</v>
      </c>
      <c r="I554" s="271" t="s">
        <v>239</v>
      </c>
      <c r="J554" s="270"/>
      <c r="K554" s="324">
        <v>2.0</v>
      </c>
      <c r="L554" s="271">
        <f t="shared" ref="L554:M554" si="96">PARAMS(L553)</f>
        <v>7168</v>
      </c>
      <c r="M554" s="271">
        <f t="shared" si="96"/>
        <v>2048</v>
      </c>
      <c r="N554" s="271" t="s">
        <v>240</v>
      </c>
      <c r="O554" s="272"/>
      <c r="P554" s="440">
        <f>SIZEOF_IN_MIB(J554:M554, O553)</f>
        <v>14</v>
      </c>
      <c r="Q554" s="272"/>
    </row>
    <row r="555">
      <c r="E555" s="266"/>
      <c r="F555" s="267"/>
      <c r="G555" s="268"/>
      <c r="H555" s="534" t="s">
        <v>244</v>
      </c>
      <c r="I555" s="274" t="s">
        <v>239</v>
      </c>
      <c r="J555" s="261"/>
      <c r="K555" s="222"/>
      <c r="L555" s="262"/>
      <c r="M555" s="262"/>
      <c r="N555" s="274" t="s">
        <v>240</v>
      </c>
      <c r="O555" s="275"/>
      <c r="P555" s="303"/>
      <c r="Q555" s="275"/>
    </row>
    <row r="556">
      <c r="E556" s="266"/>
      <c r="F556" s="278"/>
      <c r="G556" s="279"/>
      <c r="H556" s="449" t="s">
        <v>246</v>
      </c>
      <c r="I556" s="271" t="s">
        <v>239</v>
      </c>
      <c r="J556" s="270"/>
      <c r="K556" s="324">
        <v>2.0</v>
      </c>
      <c r="L556" s="271">
        <f t="shared" ref="L556:M556" si="97">L554/SHARDING(L555)</f>
        <v>7168</v>
      </c>
      <c r="M556" s="271">
        <f t="shared" si="97"/>
        <v>2048</v>
      </c>
      <c r="N556" s="271" t="s">
        <v>240</v>
      </c>
      <c r="O556" s="280"/>
      <c r="P556" s="440">
        <f>SIZEOF_IN_MIB(J556:M556, O553)</f>
        <v>14</v>
      </c>
      <c r="Q556" s="280"/>
    </row>
    <row r="557">
      <c r="E557" s="266"/>
      <c r="F557" s="657" t="s">
        <v>257</v>
      </c>
      <c r="G557" s="260"/>
      <c r="H557" s="534" t="s">
        <v>238</v>
      </c>
      <c r="I557" s="274" t="s">
        <v>239</v>
      </c>
      <c r="J557" s="261"/>
      <c r="K557" s="262" t="s">
        <v>40</v>
      </c>
      <c r="L557" s="262" t="s">
        <v>38</v>
      </c>
      <c r="M557" s="262" t="s">
        <v>129</v>
      </c>
      <c r="N557" s="274" t="s">
        <v>240</v>
      </c>
      <c r="O557" s="658" t="s">
        <v>82</v>
      </c>
      <c r="P557" s="303"/>
      <c r="Q557" s="263" t="b">
        <v>0</v>
      </c>
    </row>
    <row r="558">
      <c r="E558" s="266"/>
      <c r="F558" s="267"/>
      <c r="G558" s="268"/>
      <c r="H558" s="304" t="s">
        <v>242</v>
      </c>
      <c r="I558" s="271" t="s">
        <v>239</v>
      </c>
      <c r="J558" s="269">
        <v>2.0</v>
      </c>
      <c r="K558" s="271">
        <f t="shared" ref="K558:M558" si="98">PARAMS(K557)</f>
        <v>4096</v>
      </c>
      <c r="L558" s="271">
        <f t="shared" si="98"/>
        <v>1</v>
      </c>
      <c r="M558" s="271">
        <f t="shared" si="98"/>
        <v>2048</v>
      </c>
      <c r="N558" s="271" t="s">
        <v>240</v>
      </c>
      <c r="O558" s="272"/>
      <c r="P558" s="440">
        <f>SIZEOF_IN_MIB(J558:M558, O557)</f>
        <v>32</v>
      </c>
      <c r="Q558" s="272"/>
    </row>
    <row r="559">
      <c r="E559" s="266"/>
      <c r="F559" s="267"/>
      <c r="G559" s="268"/>
      <c r="H559" s="534" t="s">
        <v>244</v>
      </c>
      <c r="I559" s="274" t="s">
        <v>239</v>
      </c>
      <c r="J559" s="261"/>
      <c r="K559" s="262" t="s">
        <v>33</v>
      </c>
      <c r="L559" s="262"/>
      <c r="M559" s="274"/>
      <c r="N559" s="274" t="s">
        <v>240</v>
      </c>
      <c r="O559" s="275"/>
      <c r="P559" s="303"/>
      <c r="Q559" s="275"/>
    </row>
    <row r="560">
      <c r="E560" s="266"/>
      <c r="F560" s="278"/>
      <c r="G560" s="279"/>
      <c r="H560" s="449" t="s">
        <v>246</v>
      </c>
      <c r="I560" s="271" t="s">
        <v>239</v>
      </c>
      <c r="J560" s="269">
        <v>2.0</v>
      </c>
      <c r="K560" s="271">
        <f t="shared" ref="K560:M560" si="99">K558/SHARDING(K559)</f>
        <v>2048</v>
      </c>
      <c r="L560" s="271">
        <f t="shared" si="99"/>
        <v>1</v>
      </c>
      <c r="M560" s="271">
        <f t="shared" si="99"/>
        <v>2048</v>
      </c>
      <c r="N560" s="271" t="s">
        <v>240</v>
      </c>
      <c r="O560" s="280"/>
      <c r="P560" s="440">
        <f>SIZEOF_IN_MIB(J560:M560, O557)</f>
        <v>16</v>
      </c>
      <c r="Q560" s="280"/>
    </row>
    <row r="561">
      <c r="E561" s="266"/>
      <c r="F561" s="297" t="s">
        <v>293</v>
      </c>
      <c r="G561" s="533"/>
      <c r="H561" s="659"/>
      <c r="I561" s="261"/>
      <c r="J561" s="261"/>
      <c r="K561" s="261"/>
      <c r="L561" s="274"/>
      <c r="M561" s="274"/>
      <c r="N561" s="274"/>
      <c r="O561" s="261"/>
      <c r="P561" s="303"/>
      <c r="Q561" s="660"/>
    </row>
    <row r="562">
      <c r="E562" s="266"/>
      <c r="F562" s="277"/>
      <c r="G562" s="600" t="s">
        <v>298</v>
      </c>
      <c r="H562" s="661"/>
      <c r="I562" s="419"/>
      <c r="J562" s="270"/>
      <c r="K562" s="270"/>
      <c r="L562" s="271"/>
      <c r="M562" s="271"/>
      <c r="N562" s="271"/>
      <c r="O562" s="270"/>
      <c r="P562" s="440"/>
      <c r="Q562" s="477"/>
    </row>
    <row r="563">
      <c r="E563" s="266"/>
      <c r="F563" s="662" t="s">
        <v>285</v>
      </c>
      <c r="G563" s="533" t="s">
        <v>286</v>
      </c>
      <c r="H563" s="595" t="str">
        <f>VLOOKUP(O549&amp;","&amp;O553,$T$3:$W$12,4, FALSE)</f>
        <v>fp8</v>
      </c>
      <c r="I563" s="386"/>
      <c r="J563" s="380"/>
      <c r="K563" s="380"/>
      <c r="L563" s="381"/>
      <c r="M563" s="381"/>
      <c r="N563" s="381"/>
      <c r="O563" s="380"/>
      <c r="P563" s="394"/>
      <c r="Q563" s="172"/>
    </row>
    <row r="564">
      <c r="E564" s="266"/>
      <c r="F564" s="266"/>
      <c r="G564" s="595" t="s">
        <v>299</v>
      </c>
      <c r="H564" s="599" t="str">
        <f>CALCULATE_FLOPS(J552:M552,J556:M556,M556,L556,H563)</f>
        <v>#N/A</v>
      </c>
      <c r="I564" s="386"/>
      <c r="J564" s="380"/>
      <c r="K564" s="380"/>
      <c r="L564" s="381"/>
      <c r="M564" s="381"/>
      <c r="N564" s="381"/>
      <c r="O564" s="380"/>
      <c r="P564" s="394"/>
      <c r="Q564" s="172"/>
    </row>
    <row r="565">
      <c r="E565" s="266"/>
      <c r="F565" s="277"/>
      <c r="G565" s="600" t="s">
        <v>288</v>
      </c>
      <c r="H565" s="663" t="str">
        <f>COMPUTE_TIME_MS(H564, H563)</f>
        <v>#N/A</v>
      </c>
      <c r="I565" s="390"/>
      <c r="J565" s="391"/>
      <c r="K565" s="391"/>
      <c r="L565" s="392"/>
      <c r="M565" s="392"/>
      <c r="N565" s="392"/>
      <c r="O565" s="391"/>
      <c r="P565" s="602"/>
      <c r="Q565" s="172"/>
    </row>
    <row r="566">
      <c r="E566" s="266"/>
      <c r="F566" s="662" t="s">
        <v>289</v>
      </c>
      <c r="G566" s="595" t="s">
        <v>290</v>
      </c>
      <c r="H566" s="603">
        <f>IF(Q549,0,P552)+IF(Q553,0,P556)+IF(Q557,0,P560)</f>
        <v>44</v>
      </c>
      <c r="I566" s="380"/>
      <c r="J566" s="380"/>
      <c r="K566" s="380"/>
      <c r="L566" s="381"/>
      <c r="M566" s="381"/>
      <c r="N566" s="381"/>
      <c r="O566" s="380"/>
      <c r="P566" s="394"/>
      <c r="Q566" s="172"/>
    </row>
    <row r="567">
      <c r="E567" s="277"/>
      <c r="F567" s="277"/>
      <c r="G567" s="604" t="s">
        <v>291</v>
      </c>
      <c r="H567" s="664">
        <f>HBM_TIME_MS(H566)</f>
        <v>0.01468515038</v>
      </c>
      <c r="I567" s="391"/>
      <c r="J567" s="391"/>
      <c r="K567" s="391"/>
      <c r="L567" s="392"/>
      <c r="M567" s="392"/>
      <c r="N567" s="392"/>
      <c r="O567" s="391"/>
      <c r="P567" s="602"/>
      <c r="Q567" s="172"/>
    </row>
    <row r="568">
      <c r="E568" s="258" t="s">
        <v>388</v>
      </c>
      <c r="F568" s="656" t="s">
        <v>249</v>
      </c>
      <c r="G568" s="260"/>
      <c r="H568" s="463" t="s">
        <v>238</v>
      </c>
      <c r="I568" s="261" t="s">
        <v>239</v>
      </c>
      <c r="J568" s="331"/>
      <c r="K568" s="665" t="s">
        <v>40</v>
      </c>
      <c r="L568" s="665" t="s">
        <v>38</v>
      </c>
      <c r="M568" s="666" t="s">
        <v>129</v>
      </c>
      <c r="N568" s="261" t="s">
        <v>240</v>
      </c>
      <c r="O568" s="263" t="s">
        <v>63</v>
      </c>
      <c r="P568" s="303"/>
      <c r="Q568" s="263" t="b">
        <v>0</v>
      </c>
    </row>
    <row r="569">
      <c r="E569" s="266"/>
      <c r="F569" s="267"/>
      <c r="G569" s="268"/>
      <c r="H569" s="304" t="s">
        <v>242</v>
      </c>
      <c r="I569" s="270" t="s">
        <v>239</v>
      </c>
      <c r="J569" s="326"/>
      <c r="K569" s="667">
        <f t="shared" ref="K569:M569" si="100">PARAMS(K568)</f>
        <v>4096</v>
      </c>
      <c r="L569" s="668">
        <f t="shared" si="100"/>
        <v>1</v>
      </c>
      <c r="M569" s="668">
        <f t="shared" si="100"/>
        <v>2048</v>
      </c>
      <c r="N569" s="270" t="s">
        <v>240</v>
      </c>
      <c r="O569" s="272"/>
      <c r="P569" s="440">
        <f>SIZEOF_IN_MIB(J569:M569, O568)</f>
        <v>8</v>
      </c>
      <c r="Q569" s="272"/>
    </row>
    <row r="570">
      <c r="E570" s="266"/>
      <c r="F570" s="267"/>
      <c r="G570" s="268"/>
      <c r="H570" s="534" t="s">
        <v>244</v>
      </c>
      <c r="I570" s="274" t="s">
        <v>239</v>
      </c>
      <c r="J570" s="330"/>
      <c r="K570" s="665" t="s">
        <v>33</v>
      </c>
      <c r="L570" s="331"/>
      <c r="M570" s="331"/>
      <c r="N570" s="274" t="s">
        <v>240</v>
      </c>
      <c r="O570" s="275"/>
      <c r="P570" s="303"/>
      <c r="Q570" s="275"/>
    </row>
    <row r="571">
      <c r="E571" s="266"/>
      <c r="F571" s="278"/>
      <c r="G571" s="279"/>
      <c r="H571" s="304" t="s">
        <v>246</v>
      </c>
      <c r="I571" s="271" t="s">
        <v>239</v>
      </c>
      <c r="J571" s="325"/>
      <c r="K571" s="670">
        <f t="shared" ref="K571:M571" si="101">K569/SHARDING(K570)</f>
        <v>2048</v>
      </c>
      <c r="L571" s="670">
        <f t="shared" si="101"/>
        <v>1</v>
      </c>
      <c r="M571" s="670">
        <f t="shared" si="101"/>
        <v>2048</v>
      </c>
      <c r="N571" s="271" t="s">
        <v>240</v>
      </c>
      <c r="O571" s="280"/>
      <c r="P571" s="440">
        <f>SIZEOF_IN_MIB(J571:M571, O568)</f>
        <v>4</v>
      </c>
      <c r="Q571" s="280"/>
    </row>
    <row r="572">
      <c r="E572" s="266"/>
      <c r="F572" s="657" t="s">
        <v>253</v>
      </c>
      <c r="G572" s="260"/>
      <c r="H572" s="534" t="s">
        <v>238</v>
      </c>
      <c r="I572" s="274" t="s">
        <v>239</v>
      </c>
      <c r="J572" s="330"/>
      <c r="K572" s="317"/>
      <c r="L572" s="665" t="s">
        <v>129</v>
      </c>
      <c r="M572" s="666" t="s">
        <v>125</v>
      </c>
      <c r="N572" s="274" t="s">
        <v>240</v>
      </c>
      <c r="O572" s="263" t="s">
        <v>127</v>
      </c>
      <c r="P572" s="303"/>
      <c r="Q572" s="263" t="b">
        <v>0</v>
      </c>
    </row>
    <row r="573">
      <c r="E573" s="266"/>
      <c r="F573" s="267"/>
      <c r="G573" s="268"/>
      <c r="H573" s="304" t="s">
        <v>242</v>
      </c>
      <c r="I573" s="271" t="s">
        <v>239</v>
      </c>
      <c r="J573" s="325"/>
      <c r="K573" s="314"/>
      <c r="L573" s="670">
        <f t="shared" ref="L573:M573" si="102">PARAMS(L572)</f>
        <v>2048</v>
      </c>
      <c r="M573" s="670">
        <f t="shared" si="102"/>
        <v>7168</v>
      </c>
      <c r="N573" s="271" t="s">
        <v>240</v>
      </c>
      <c r="O573" s="272"/>
      <c r="P573" s="440">
        <f>SIZEOF_IN_MIB(J573:M573, O572)</f>
        <v>7</v>
      </c>
      <c r="Q573" s="272"/>
    </row>
    <row r="574">
      <c r="E574" s="266"/>
      <c r="F574" s="267"/>
      <c r="G574" s="268"/>
      <c r="H574" s="534" t="s">
        <v>244</v>
      </c>
      <c r="I574" s="274" t="s">
        <v>239</v>
      </c>
      <c r="J574" s="330"/>
      <c r="K574" s="317"/>
      <c r="L574" s="331"/>
      <c r="M574" s="331"/>
      <c r="N574" s="274" t="s">
        <v>240</v>
      </c>
      <c r="O574" s="275"/>
      <c r="P574" s="303"/>
      <c r="Q574" s="275"/>
    </row>
    <row r="575">
      <c r="E575" s="266"/>
      <c r="F575" s="278"/>
      <c r="G575" s="279"/>
      <c r="H575" s="449" t="s">
        <v>246</v>
      </c>
      <c r="I575" s="271" t="s">
        <v>239</v>
      </c>
      <c r="J575" s="325"/>
      <c r="K575" s="314"/>
      <c r="L575" s="670">
        <f t="shared" ref="L575:M575" si="103">L573/SHARDING(L574)</f>
        <v>2048</v>
      </c>
      <c r="M575" s="670">
        <f t="shared" si="103"/>
        <v>7168</v>
      </c>
      <c r="N575" s="271" t="s">
        <v>240</v>
      </c>
      <c r="O575" s="280"/>
      <c r="P575" s="440">
        <f>SIZEOF_IN_MIB(J575:M575, O572)</f>
        <v>7</v>
      </c>
      <c r="Q575" s="280"/>
    </row>
    <row r="576">
      <c r="E576" s="266"/>
      <c r="F576" s="657" t="s">
        <v>257</v>
      </c>
      <c r="G576" s="260"/>
      <c r="H576" s="534" t="s">
        <v>238</v>
      </c>
      <c r="I576" s="274" t="s">
        <v>239</v>
      </c>
      <c r="J576" s="330"/>
      <c r="K576" s="665" t="s">
        <v>40</v>
      </c>
      <c r="L576" s="665" t="s">
        <v>38</v>
      </c>
      <c r="M576" s="665" t="s">
        <v>125</v>
      </c>
      <c r="N576" s="274" t="s">
        <v>240</v>
      </c>
      <c r="O576" s="658" t="s">
        <v>82</v>
      </c>
      <c r="P576" s="303"/>
      <c r="Q576" s="263" t="b">
        <v>0</v>
      </c>
    </row>
    <row r="577">
      <c r="E577" s="266"/>
      <c r="F577" s="267"/>
      <c r="G577" s="268"/>
      <c r="H577" s="304" t="s">
        <v>242</v>
      </c>
      <c r="I577" s="271" t="s">
        <v>239</v>
      </c>
      <c r="J577" s="326"/>
      <c r="K577" s="667">
        <f t="shared" ref="K577:M577" si="104">PARAMS(K576)</f>
        <v>4096</v>
      </c>
      <c r="L577" s="670">
        <f t="shared" si="104"/>
        <v>1</v>
      </c>
      <c r="M577" s="670">
        <f t="shared" si="104"/>
        <v>7168</v>
      </c>
      <c r="N577" s="271" t="s">
        <v>240</v>
      </c>
      <c r="O577" s="272"/>
      <c r="P577" s="440">
        <f>SIZEOF_IN_MIB(J577:M577, O576)</f>
        <v>56</v>
      </c>
      <c r="Q577" s="272"/>
    </row>
    <row r="578">
      <c r="E578" s="266"/>
      <c r="F578" s="267"/>
      <c r="G578" s="268"/>
      <c r="H578" s="534" t="s">
        <v>244</v>
      </c>
      <c r="I578" s="274" t="s">
        <v>239</v>
      </c>
      <c r="J578" s="330"/>
      <c r="K578" s="665" t="s">
        <v>33</v>
      </c>
      <c r="L578" s="331"/>
      <c r="M578" s="331"/>
      <c r="N578" s="274" t="s">
        <v>240</v>
      </c>
      <c r="O578" s="275"/>
      <c r="P578" s="303"/>
      <c r="Q578" s="275"/>
    </row>
    <row r="579">
      <c r="E579" s="266"/>
      <c r="F579" s="278"/>
      <c r="G579" s="279"/>
      <c r="H579" s="449" t="s">
        <v>246</v>
      </c>
      <c r="I579" s="271" t="s">
        <v>239</v>
      </c>
      <c r="J579" s="326"/>
      <c r="K579" s="670">
        <f t="shared" ref="K579:M579" si="105">K577/SHARDING(K578)</f>
        <v>2048</v>
      </c>
      <c r="L579" s="670">
        <f t="shared" si="105"/>
        <v>1</v>
      </c>
      <c r="M579" s="670">
        <f t="shared" si="105"/>
        <v>7168</v>
      </c>
      <c r="N579" s="271" t="s">
        <v>240</v>
      </c>
      <c r="O579" s="280"/>
      <c r="P579" s="440">
        <f>SIZEOF_IN_MIB(J579:M579, O576)</f>
        <v>28</v>
      </c>
      <c r="Q579" s="280"/>
    </row>
    <row r="580">
      <c r="E580" s="266"/>
      <c r="F580" s="297" t="s">
        <v>293</v>
      </c>
      <c r="G580" s="533"/>
      <c r="H580" s="659"/>
      <c r="I580" s="261"/>
      <c r="J580" s="261"/>
      <c r="K580" s="261"/>
      <c r="L580" s="274"/>
      <c r="M580" s="274"/>
      <c r="N580" s="274"/>
      <c r="O580" s="261"/>
      <c r="P580" s="303"/>
      <c r="Q580" s="660"/>
    </row>
    <row r="581">
      <c r="E581" s="266"/>
      <c r="F581" s="277"/>
      <c r="G581" s="600" t="s">
        <v>298</v>
      </c>
      <c r="H581" s="661"/>
      <c r="I581" s="419"/>
      <c r="J581" s="270"/>
      <c r="K581" s="270"/>
      <c r="L581" s="271"/>
      <c r="M581" s="271"/>
      <c r="N581" s="271"/>
      <c r="O581" s="270"/>
      <c r="P581" s="440"/>
      <c r="Q581" s="477"/>
    </row>
    <row r="582">
      <c r="E582" s="266"/>
      <c r="F582" s="662" t="s">
        <v>285</v>
      </c>
      <c r="G582" s="533" t="s">
        <v>286</v>
      </c>
      <c r="H582" s="595" t="str">
        <f>VLOOKUP(O568&amp;","&amp;O572,$T$3:$W$12,4, FALSE)</f>
        <v>fp8</v>
      </c>
      <c r="I582" s="386"/>
      <c r="J582" s="380"/>
      <c r="K582" s="380"/>
      <c r="L582" s="381"/>
      <c r="M582" s="381"/>
      <c r="N582" s="381"/>
      <c r="O582" s="380"/>
      <c r="P582" s="394"/>
      <c r="Q582" s="172"/>
    </row>
    <row r="583">
      <c r="E583" s="266"/>
      <c r="F583" s="266"/>
      <c r="G583" s="595" t="s">
        <v>299</v>
      </c>
      <c r="H583" s="599" t="str">
        <f>CALCULATE_FLOPS(J571:M571,J575:M575,M575,L575,H582)</f>
        <v>#N/A</v>
      </c>
      <c r="I583" s="386"/>
      <c r="J583" s="380"/>
      <c r="K583" s="380"/>
      <c r="L583" s="381"/>
      <c r="M583" s="381"/>
      <c r="N583" s="381"/>
      <c r="O583" s="380"/>
      <c r="P583" s="394"/>
      <c r="Q583" s="172"/>
    </row>
    <row r="584">
      <c r="E584" s="266"/>
      <c r="F584" s="277"/>
      <c r="G584" s="600" t="s">
        <v>288</v>
      </c>
      <c r="H584" s="663" t="str">
        <f>COMPUTE_TIME_MS(H583, H582)</f>
        <v>#N/A</v>
      </c>
      <c r="I584" s="390"/>
      <c r="J584" s="391"/>
      <c r="K584" s="391"/>
      <c r="L584" s="392"/>
      <c r="M584" s="392"/>
      <c r="N584" s="392"/>
      <c r="O584" s="391"/>
      <c r="P584" s="602"/>
      <c r="Q584" s="172"/>
    </row>
    <row r="585">
      <c r="E585" s="266"/>
      <c r="F585" s="662" t="s">
        <v>289</v>
      </c>
      <c r="G585" s="595" t="s">
        <v>290</v>
      </c>
      <c r="H585" s="603">
        <f>IF(Q568,0,P571)+IF(Q572,0,P575)+IF(Q576,0,P579)</f>
        <v>39</v>
      </c>
      <c r="I585" s="380"/>
      <c r="J585" s="380"/>
      <c r="K585" s="380"/>
      <c r="L585" s="381"/>
      <c r="M585" s="381"/>
      <c r="N585" s="381"/>
      <c r="O585" s="380"/>
      <c r="P585" s="394"/>
      <c r="Q585" s="172"/>
    </row>
    <row r="586">
      <c r="E586" s="277"/>
      <c r="F586" s="277"/>
      <c r="G586" s="604" t="s">
        <v>291</v>
      </c>
      <c r="H586" s="664">
        <f>HBM_TIME_MS(H585)</f>
        <v>0.01301638329</v>
      </c>
      <c r="I586" s="391"/>
      <c r="J586" s="391"/>
      <c r="K586" s="391"/>
      <c r="L586" s="392"/>
      <c r="M586" s="392"/>
      <c r="N586" s="392"/>
      <c r="O586" s="391"/>
      <c r="P586" s="602"/>
      <c r="Q586" s="172"/>
    </row>
    <row r="587">
      <c r="P587" s="147"/>
    </row>
    <row r="588">
      <c r="P588" s="147"/>
    </row>
    <row r="589">
      <c r="P589" s="147"/>
    </row>
    <row r="590">
      <c r="P590" s="147"/>
    </row>
    <row r="591">
      <c r="P591" s="147"/>
    </row>
    <row r="592">
      <c r="P592" s="147"/>
    </row>
    <row r="593">
      <c r="P593" s="147"/>
    </row>
    <row r="594">
      <c r="P594" s="147"/>
    </row>
    <row r="595">
      <c r="P595" s="147"/>
    </row>
    <row r="596">
      <c r="P596" s="147"/>
    </row>
    <row r="597">
      <c r="P597" s="147"/>
    </row>
    <row r="598">
      <c r="P598" s="147"/>
    </row>
    <row r="599">
      <c r="P599" s="147"/>
    </row>
    <row r="600">
      <c r="P600" s="147"/>
    </row>
    <row r="601">
      <c r="P601" s="147"/>
    </row>
    <row r="602">
      <c r="P602" s="147"/>
    </row>
    <row r="603">
      <c r="P603" s="147"/>
    </row>
    <row r="604">
      <c r="P604" s="147"/>
    </row>
    <row r="605">
      <c r="P605" s="147"/>
    </row>
    <row r="606">
      <c r="P606" s="147"/>
    </row>
    <row r="607">
      <c r="P607" s="147"/>
    </row>
    <row r="608">
      <c r="P608" s="147"/>
    </row>
    <row r="609">
      <c r="P609" s="147"/>
    </row>
    <row r="610">
      <c r="P610" s="147"/>
    </row>
    <row r="611">
      <c r="P611" s="147"/>
    </row>
    <row r="612">
      <c r="P612" s="147"/>
    </row>
    <row r="613">
      <c r="P613" s="147"/>
    </row>
    <row r="614">
      <c r="P614" s="147"/>
    </row>
    <row r="615">
      <c r="P615" s="147"/>
    </row>
    <row r="616">
      <c r="P616" s="147"/>
    </row>
    <row r="617">
      <c r="P617" s="147"/>
    </row>
    <row r="618">
      <c r="P618" s="147"/>
    </row>
    <row r="619">
      <c r="P619" s="147"/>
    </row>
    <row r="620">
      <c r="P620" s="147"/>
    </row>
    <row r="621">
      <c r="P621" s="147"/>
    </row>
    <row r="622">
      <c r="P622" s="147"/>
    </row>
    <row r="623">
      <c r="P623" s="147"/>
    </row>
    <row r="624">
      <c r="P624" s="147"/>
    </row>
    <row r="625">
      <c r="P625" s="147"/>
    </row>
    <row r="626">
      <c r="P626" s="147"/>
    </row>
    <row r="627">
      <c r="P627" s="147"/>
    </row>
    <row r="628">
      <c r="P628" s="147"/>
    </row>
    <row r="629">
      <c r="P629" s="147"/>
    </row>
    <row r="630">
      <c r="P630" s="147"/>
    </row>
    <row r="631">
      <c r="P631" s="147"/>
    </row>
    <row r="632">
      <c r="P632" s="147"/>
    </row>
    <row r="633">
      <c r="P633" s="147"/>
    </row>
    <row r="634">
      <c r="P634" s="147"/>
    </row>
    <row r="635">
      <c r="P635" s="147"/>
    </row>
    <row r="636">
      <c r="P636" s="147"/>
    </row>
    <row r="637">
      <c r="P637" s="147"/>
    </row>
    <row r="638">
      <c r="P638" s="147"/>
    </row>
    <row r="639">
      <c r="P639" s="147"/>
    </row>
    <row r="640">
      <c r="P640" s="147"/>
    </row>
    <row r="641">
      <c r="P641" s="147"/>
    </row>
    <row r="642">
      <c r="P642" s="147"/>
    </row>
    <row r="643">
      <c r="P643" s="147"/>
    </row>
    <row r="644">
      <c r="P644" s="147"/>
    </row>
    <row r="645">
      <c r="P645" s="147"/>
    </row>
    <row r="646">
      <c r="P646" s="147"/>
    </row>
    <row r="647">
      <c r="P647" s="147"/>
    </row>
    <row r="648">
      <c r="P648" s="147"/>
    </row>
    <row r="649">
      <c r="P649" s="147"/>
    </row>
    <row r="650">
      <c r="P650" s="147"/>
    </row>
    <row r="651">
      <c r="P651" s="147"/>
    </row>
    <row r="652">
      <c r="P652" s="147"/>
    </row>
    <row r="653">
      <c r="P653" s="147"/>
    </row>
    <row r="654">
      <c r="P654" s="147"/>
    </row>
    <row r="655">
      <c r="P655" s="147"/>
    </row>
    <row r="656">
      <c r="P656" s="147"/>
    </row>
    <row r="657">
      <c r="P657" s="147"/>
    </row>
    <row r="658">
      <c r="P658" s="147"/>
    </row>
    <row r="659">
      <c r="P659" s="147"/>
    </row>
    <row r="660">
      <c r="P660" s="147"/>
    </row>
    <row r="661">
      <c r="P661" s="147"/>
    </row>
    <row r="662">
      <c r="P662" s="147"/>
    </row>
    <row r="663">
      <c r="P663" s="147"/>
    </row>
    <row r="664">
      <c r="P664" s="147"/>
    </row>
    <row r="665">
      <c r="P665" s="147"/>
    </row>
    <row r="666">
      <c r="P666" s="147"/>
    </row>
    <row r="667">
      <c r="P667" s="147"/>
    </row>
    <row r="668">
      <c r="P668" s="147"/>
    </row>
    <row r="669">
      <c r="P669" s="147"/>
    </row>
    <row r="670">
      <c r="P670" s="147"/>
    </row>
    <row r="671">
      <c r="P671" s="147"/>
    </row>
    <row r="672">
      <c r="P672" s="147"/>
    </row>
    <row r="673">
      <c r="P673" s="147"/>
    </row>
    <row r="674">
      <c r="P674" s="147"/>
    </row>
    <row r="675">
      <c r="P675" s="147"/>
    </row>
    <row r="676">
      <c r="P676" s="147"/>
    </row>
    <row r="677">
      <c r="P677" s="147"/>
    </row>
    <row r="678">
      <c r="P678" s="147"/>
    </row>
    <row r="679">
      <c r="P679" s="147"/>
    </row>
    <row r="680">
      <c r="P680" s="147"/>
    </row>
    <row r="681">
      <c r="P681" s="147"/>
    </row>
    <row r="682">
      <c r="P682" s="147"/>
    </row>
    <row r="683">
      <c r="P683" s="147"/>
    </row>
    <row r="684">
      <c r="P684" s="147"/>
    </row>
    <row r="685">
      <c r="P685" s="147"/>
    </row>
    <row r="686">
      <c r="P686" s="147"/>
    </row>
    <row r="687">
      <c r="P687" s="147"/>
    </row>
    <row r="688">
      <c r="P688" s="147"/>
    </row>
    <row r="689">
      <c r="P689" s="147"/>
    </row>
    <row r="690">
      <c r="P690" s="147"/>
    </row>
    <row r="691">
      <c r="P691" s="147"/>
    </row>
    <row r="692">
      <c r="P692" s="147"/>
    </row>
    <row r="693">
      <c r="P693" s="147"/>
    </row>
    <row r="694">
      <c r="P694" s="147"/>
    </row>
    <row r="695">
      <c r="P695" s="147"/>
    </row>
    <row r="696">
      <c r="P696" s="147"/>
    </row>
    <row r="697">
      <c r="P697" s="147"/>
    </row>
    <row r="698">
      <c r="P698" s="147"/>
    </row>
    <row r="699">
      <c r="P699" s="147"/>
    </row>
    <row r="700">
      <c r="P700" s="147"/>
    </row>
    <row r="701">
      <c r="P701" s="147"/>
    </row>
    <row r="702">
      <c r="P702" s="147"/>
    </row>
    <row r="703">
      <c r="P703" s="147"/>
    </row>
    <row r="704">
      <c r="P704" s="147"/>
    </row>
    <row r="705">
      <c r="P705" s="147"/>
    </row>
    <row r="706">
      <c r="P706" s="147"/>
    </row>
    <row r="707">
      <c r="P707" s="147"/>
    </row>
    <row r="708">
      <c r="P708" s="147"/>
    </row>
    <row r="709">
      <c r="P709" s="147"/>
    </row>
    <row r="710">
      <c r="P710" s="147"/>
    </row>
    <row r="711">
      <c r="P711" s="147"/>
    </row>
    <row r="712">
      <c r="P712" s="147"/>
    </row>
    <row r="713">
      <c r="P713" s="147"/>
    </row>
    <row r="714">
      <c r="P714" s="147"/>
    </row>
    <row r="715">
      <c r="P715" s="147"/>
    </row>
    <row r="716">
      <c r="P716" s="147"/>
    </row>
    <row r="717">
      <c r="P717" s="147"/>
    </row>
    <row r="718">
      <c r="P718" s="147"/>
    </row>
    <row r="719">
      <c r="P719" s="147"/>
    </row>
    <row r="720">
      <c r="P720" s="147"/>
    </row>
    <row r="721">
      <c r="P721" s="147"/>
    </row>
    <row r="722">
      <c r="P722" s="147"/>
    </row>
    <row r="723">
      <c r="P723" s="147"/>
    </row>
    <row r="724">
      <c r="P724" s="147"/>
    </row>
    <row r="725">
      <c r="P725" s="147"/>
    </row>
    <row r="726">
      <c r="P726" s="147"/>
    </row>
    <row r="727">
      <c r="P727" s="147"/>
    </row>
    <row r="728">
      <c r="P728" s="147"/>
    </row>
    <row r="729">
      <c r="P729" s="147"/>
    </row>
    <row r="730">
      <c r="P730" s="147"/>
    </row>
    <row r="731">
      <c r="P731" s="147"/>
    </row>
    <row r="732">
      <c r="P732" s="147"/>
    </row>
    <row r="733">
      <c r="P733" s="147"/>
    </row>
    <row r="734">
      <c r="P734" s="147"/>
    </row>
    <row r="735">
      <c r="P735" s="147"/>
    </row>
    <row r="736">
      <c r="P736" s="147"/>
    </row>
    <row r="737">
      <c r="P737" s="147"/>
    </row>
    <row r="738">
      <c r="P738" s="147"/>
    </row>
    <row r="739">
      <c r="P739" s="147"/>
    </row>
    <row r="740">
      <c r="P740" s="147"/>
    </row>
    <row r="741">
      <c r="P741" s="147"/>
    </row>
    <row r="742">
      <c r="P742" s="147"/>
    </row>
    <row r="743">
      <c r="P743" s="147"/>
    </row>
    <row r="744">
      <c r="P744" s="147"/>
    </row>
    <row r="745">
      <c r="P745" s="147"/>
    </row>
    <row r="746">
      <c r="P746" s="147"/>
    </row>
    <row r="747">
      <c r="P747" s="147"/>
    </row>
    <row r="748">
      <c r="P748" s="147"/>
    </row>
    <row r="749">
      <c r="P749" s="147"/>
    </row>
    <row r="750">
      <c r="P750" s="147"/>
    </row>
    <row r="751">
      <c r="P751" s="147"/>
    </row>
    <row r="752">
      <c r="P752" s="147"/>
    </row>
    <row r="753">
      <c r="P753" s="147"/>
    </row>
    <row r="754">
      <c r="P754" s="147"/>
    </row>
    <row r="755">
      <c r="P755" s="147"/>
    </row>
    <row r="756">
      <c r="P756" s="147"/>
    </row>
    <row r="757">
      <c r="P757" s="147"/>
    </row>
    <row r="758">
      <c r="P758" s="147"/>
    </row>
    <row r="759">
      <c r="P759" s="147"/>
    </row>
    <row r="760">
      <c r="P760" s="147"/>
    </row>
    <row r="761">
      <c r="P761" s="147"/>
    </row>
    <row r="762">
      <c r="P762" s="147"/>
    </row>
    <row r="763">
      <c r="P763" s="147"/>
    </row>
    <row r="764">
      <c r="P764" s="147"/>
    </row>
    <row r="765">
      <c r="P765" s="147"/>
    </row>
    <row r="766">
      <c r="P766" s="147"/>
    </row>
    <row r="767">
      <c r="P767" s="147"/>
    </row>
    <row r="768">
      <c r="P768" s="147"/>
    </row>
    <row r="769">
      <c r="P769" s="147"/>
    </row>
    <row r="770">
      <c r="P770" s="147"/>
    </row>
    <row r="771">
      <c r="P771" s="147"/>
    </row>
    <row r="772">
      <c r="P772" s="147"/>
    </row>
    <row r="773">
      <c r="P773" s="147"/>
    </row>
    <row r="774">
      <c r="P774" s="147"/>
    </row>
    <row r="775">
      <c r="P775" s="147"/>
    </row>
    <row r="776">
      <c r="P776" s="147"/>
    </row>
    <row r="777">
      <c r="P777" s="147"/>
    </row>
    <row r="778">
      <c r="P778" s="147"/>
    </row>
    <row r="779">
      <c r="P779" s="147"/>
    </row>
    <row r="780">
      <c r="P780" s="147"/>
    </row>
    <row r="781">
      <c r="P781" s="147"/>
    </row>
    <row r="782">
      <c r="P782" s="147"/>
    </row>
    <row r="783">
      <c r="P783" s="147"/>
    </row>
    <row r="784">
      <c r="P784" s="147"/>
    </row>
    <row r="785">
      <c r="P785" s="147"/>
    </row>
    <row r="786">
      <c r="P786" s="147"/>
    </row>
    <row r="787">
      <c r="P787" s="147"/>
    </row>
    <row r="788">
      <c r="P788" s="147"/>
    </row>
    <row r="789">
      <c r="P789" s="147"/>
    </row>
    <row r="790">
      <c r="P790" s="147"/>
    </row>
    <row r="791">
      <c r="P791" s="147"/>
    </row>
    <row r="792">
      <c r="P792" s="147"/>
    </row>
    <row r="793">
      <c r="P793" s="147"/>
    </row>
    <row r="794">
      <c r="P794" s="147"/>
    </row>
    <row r="795">
      <c r="P795" s="147"/>
    </row>
    <row r="796">
      <c r="P796" s="147"/>
    </row>
    <row r="797">
      <c r="P797" s="147"/>
    </row>
    <row r="798">
      <c r="P798" s="147"/>
    </row>
    <row r="799">
      <c r="P799" s="147"/>
    </row>
    <row r="800">
      <c r="P800" s="147"/>
    </row>
    <row r="801">
      <c r="P801" s="147"/>
    </row>
    <row r="802">
      <c r="P802" s="147"/>
    </row>
    <row r="803">
      <c r="P803" s="147"/>
    </row>
    <row r="804">
      <c r="P804" s="147"/>
    </row>
    <row r="805">
      <c r="P805" s="147"/>
    </row>
    <row r="806">
      <c r="P806" s="147"/>
    </row>
    <row r="807">
      <c r="P807" s="147"/>
    </row>
    <row r="808">
      <c r="P808" s="147"/>
    </row>
    <row r="809">
      <c r="P809" s="147"/>
    </row>
    <row r="810">
      <c r="P810" s="147"/>
    </row>
    <row r="811">
      <c r="P811" s="147"/>
    </row>
    <row r="812">
      <c r="P812" s="147"/>
    </row>
    <row r="813">
      <c r="P813" s="147"/>
    </row>
    <row r="814">
      <c r="P814" s="147"/>
    </row>
    <row r="815">
      <c r="P815" s="147"/>
    </row>
    <row r="816">
      <c r="P816" s="147"/>
    </row>
    <row r="817">
      <c r="P817" s="147"/>
    </row>
    <row r="818">
      <c r="P818" s="147"/>
    </row>
    <row r="819">
      <c r="P819" s="147"/>
    </row>
    <row r="820">
      <c r="P820" s="147"/>
    </row>
    <row r="821">
      <c r="P821" s="147"/>
    </row>
    <row r="822">
      <c r="P822" s="147"/>
    </row>
    <row r="823">
      <c r="P823" s="147"/>
    </row>
    <row r="824">
      <c r="P824" s="147"/>
    </row>
    <row r="825">
      <c r="P825" s="147"/>
    </row>
    <row r="826">
      <c r="P826" s="147"/>
    </row>
    <row r="827">
      <c r="P827" s="147"/>
    </row>
    <row r="828">
      <c r="P828" s="147"/>
    </row>
    <row r="829">
      <c r="P829" s="147"/>
    </row>
    <row r="830">
      <c r="P830" s="147"/>
    </row>
    <row r="831">
      <c r="P831" s="147"/>
    </row>
    <row r="832">
      <c r="P832" s="147"/>
    </row>
    <row r="833">
      <c r="P833" s="147"/>
    </row>
    <row r="834">
      <c r="P834" s="147"/>
    </row>
    <row r="835">
      <c r="P835" s="147"/>
    </row>
    <row r="836">
      <c r="P836" s="147"/>
    </row>
    <row r="837">
      <c r="P837" s="147"/>
    </row>
    <row r="838">
      <c r="P838" s="147"/>
    </row>
    <row r="839">
      <c r="P839" s="147"/>
    </row>
    <row r="840">
      <c r="P840" s="147"/>
    </row>
    <row r="841">
      <c r="P841" s="147"/>
    </row>
    <row r="842">
      <c r="P842" s="147"/>
    </row>
    <row r="843">
      <c r="P843" s="147"/>
    </row>
    <row r="844">
      <c r="P844" s="147"/>
    </row>
    <row r="845">
      <c r="P845" s="147"/>
    </row>
    <row r="846">
      <c r="P846" s="147"/>
    </row>
    <row r="847">
      <c r="P847" s="147"/>
    </row>
    <row r="848">
      <c r="P848" s="147"/>
    </row>
    <row r="849">
      <c r="P849" s="147"/>
    </row>
    <row r="850">
      <c r="P850" s="147"/>
    </row>
    <row r="851">
      <c r="P851" s="147"/>
    </row>
    <row r="852">
      <c r="P852" s="147"/>
    </row>
    <row r="853">
      <c r="P853" s="147"/>
    </row>
    <row r="854">
      <c r="P854" s="147"/>
    </row>
    <row r="855">
      <c r="P855" s="147"/>
    </row>
    <row r="856">
      <c r="P856" s="147"/>
    </row>
    <row r="857">
      <c r="P857" s="147"/>
    </row>
    <row r="858">
      <c r="P858" s="147"/>
    </row>
    <row r="859">
      <c r="P859" s="147"/>
    </row>
    <row r="860">
      <c r="P860" s="147"/>
    </row>
    <row r="861">
      <c r="P861" s="147"/>
    </row>
    <row r="862">
      <c r="P862" s="147"/>
    </row>
    <row r="863">
      <c r="P863" s="147"/>
    </row>
    <row r="864">
      <c r="P864" s="147"/>
    </row>
    <row r="865">
      <c r="P865" s="147"/>
    </row>
    <row r="866">
      <c r="P866" s="147"/>
    </row>
    <row r="867">
      <c r="P867" s="147"/>
    </row>
    <row r="868">
      <c r="P868" s="147"/>
    </row>
    <row r="869">
      <c r="P869" s="147"/>
    </row>
    <row r="870">
      <c r="P870" s="147"/>
    </row>
    <row r="871">
      <c r="P871" s="147"/>
    </row>
    <row r="872">
      <c r="P872" s="147"/>
    </row>
    <row r="873">
      <c r="P873" s="147"/>
    </row>
    <row r="874">
      <c r="P874" s="147"/>
    </row>
    <row r="875">
      <c r="P875" s="147"/>
    </row>
    <row r="876">
      <c r="P876" s="147"/>
    </row>
    <row r="877">
      <c r="P877" s="147"/>
    </row>
    <row r="878">
      <c r="P878" s="147"/>
    </row>
    <row r="879">
      <c r="P879" s="147"/>
    </row>
    <row r="880">
      <c r="P880" s="147"/>
    </row>
    <row r="881">
      <c r="P881" s="147"/>
    </row>
    <row r="882">
      <c r="P882" s="147"/>
    </row>
    <row r="883">
      <c r="P883" s="147"/>
    </row>
    <row r="884">
      <c r="P884" s="147"/>
    </row>
    <row r="885">
      <c r="P885" s="147"/>
    </row>
    <row r="886">
      <c r="P886" s="147"/>
    </row>
    <row r="887">
      <c r="P887" s="147"/>
    </row>
    <row r="888">
      <c r="P888" s="147"/>
    </row>
    <row r="889">
      <c r="P889" s="147"/>
    </row>
    <row r="890">
      <c r="P890" s="147"/>
    </row>
    <row r="891">
      <c r="P891" s="147"/>
    </row>
    <row r="892">
      <c r="P892" s="147"/>
    </row>
    <row r="893">
      <c r="P893" s="147"/>
    </row>
    <row r="894">
      <c r="P894" s="147"/>
    </row>
    <row r="895">
      <c r="P895" s="147"/>
    </row>
    <row r="896">
      <c r="P896" s="147"/>
    </row>
    <row r="897">
      <c r="P897" s="147"/>
    </row>
    <row r="898">
      <c r="P898" s="147"/>
    </row>
    <row r="899">
      <c r="P899" s="147"/>
    </row>
    <row r="900">
      <c r="P900" s="147"/>
    </row>
    <row r="901">
      <c r="P901" s="147"/>
    </row>
    <row r="902">
      <c r="P902" s="147"/>
    </row>
    <row r="903">
      <c r="P903" s="147"/>
    </row>
    <row r="904">
      <c r="P904" s="147"/>
    </row>
    <row r="905">
      <c r="P905" s="147"/>
    </row>
    <row r="906">
      <c r="P906" s="147"/>
    </row>
    <row r="907">
      <c r="P907" s="147"/>
    </row>
    <row r="908">
      <c r="P908" s="147"/>
    </row>
    <row r="909">
      <c r="P909" s="147"/>
    </row>
    <row r="910">
      <c r="P910" s="147"/>
    </row>
    <row r="911">
      <c r="P911" s="147"/>
    </row>
    <row r="912">
      <c r="P912" s="147"/>
    </row>
    <row r="913">
      <c r="P913" s="147"/>
    </row>
    <row r="914">
      <c r="P914" s="147"/>
    </row>
    <row r="915">
      <c r="P915" s="147"/>
    </row>
    <row r="916">
      <c r="P916" s="147"/>
    </row>
    <row r="917">
      <c r="P917" s="147"/>
    </row>
    <row r="918">
      <c r="P918" s="147"/>
    </row>
    <row r="919">
      <c r="P919" s="147"/>
    </row>
    <row r="920">
      <c r="P920" s="147"/>
    </row>
    <row r="921">
      <c r="P921" s="147"/>
    </row>
    <row r="922">
      <c r="P922" s="147"/>
    </row>
    <row r="923">
      <c r="P923" s="147"/>
    </row>
    <row r="924">
      <c r="P924" s="147"/>
    </row>
    <row r="925">
      <c r="P925" s="147"/>
    </row>
    <row r="926">
      <c r="P926" s="147"/>
    </row>
    <row r="927">
      <c r="P927" s="147"/>
    </row>
    <row r="928">
      <c r="P928" s="147"/>
    </row>
    <row r="929">
      <c r="P929" s="147"/>
    </row>
    <row r="930">
      <c r="P930" s="147"/>
    </row>
    <row r="931">
      <c r="P931" s="147"/>
    </row>
    <row r="932">
      <c r="P932" s="147"/>
    </row>
    <row r="933">
      <c r="P933" s="147"/>
    </row>
    <row r="934">
      <c r="P934" s="147"/>
    </row>
    <row r="935">
      <c r="P935" s="147"/>
    </row>
    <row r="936">
      <c r="P936" s="147"/>
    </row>
    <row r="937">
      <c r="P937" s="147"/>
    </row>
    <row r="938">
      <c r="P938" s="147"/>
    </row>
    <row r="939">
      <c r="P939" s="147"/>
    </row>
    <row r="940">
      <c r="P940" s="147"/>
    </row>
    <row r="941">
      <c r="P941" s="147"/>
    </row>
    <row r="942">
      <c r="P942" s="147"/>
    </row>
    <row r="943">
      <c r="P943" s="147"/>
    </row>
    <row r="944">
      <c r="P944" s="147"/>
    </row>
    <row r="945">
      <c r="P945" s="147"/>
    </row>
    <row r="946">
      <c r="P946" s="147"/>
    </row>
    <row r="947">
      <c r="P947" s="147"/>
    </row>
    <row r="948">
      <c r="P948" s="147"/>
    </row>
    <row r="949">
      <c r="P949" s="147"/>
    </row>
    <row r="950">
      <c r="P950" s="147"/>
    </row>
    <row r="951">
      <c r="P951" s="147"/>
    </row>
    <row r="952">
      <c r="P952" s="147"/>
    </row>
    <row r="953">
      <c r="P953" s="147"/>
    </row>
    <row r="954">
      <c r="P954" s="147"/>
    </row>
    <row r="955">
      <c r="P955" s="147"/>
    </row>
    <row r="956">
      <c r="P956" s="147"/>
    </row>
    <row r="957">
      <c r="P957" s="147"/>
    </row>
    <row r="958">
      <c r="P958" s="147"/>
    </row>
    <row r="959">
      <c r="P959" s="147"/>
    </row>
    <row r="960">
      <c r="P960" s="147"/>
    </row>
    <row r="961">
      <c r="P961" s="147"/>
    </row>
    <row r="962">
      <c r="P962" s="147"/>
    </row>
    <row r="963">
      <c r="P963" s="147"/>
    </row>
    <row r="964">
      <c r="P964" s="147"/>
    </row>
    <row r="965">
      <c r="P965" s="147"/>
    </row>
    <row r="966">
      <c r="P966" s="147"/>
    </row>
    <row r="967">
      <c r="P967" s="147"/>
    </row>
    <row r="968">
      <c r="P968" s="147"/>
    </row>
    <row r="969">
      <c r="P969" s="147"/>
    </row>
    <row r="970">
      <c r="P970" s="147"/>
    </row>
    <row r="971">
      <c r="P971" s="147"/>
    </row>
    <row r="972">
      <c r="P972" s="147"/>
    </row>
    <row r="973">
      <c r="P973" s="147"/>
    </row>
    <row r="974">
      <c r="P974" s="147"/>
    </row>
    <row r="975">
      <c r="P975" s="147"/>
    </row>
    <row r="976">
      <c r="P976" s="147"/>
    </row>
    <row r="977">
      <c r="P977" s="147"/>
    </row>
    <row r="978">
      <c r="P978" s="147"/>
    </row>
    <row r="979">
      <c r="P979" s="147"/>
    </row>
    <row r="980">
      <c r="P980" s="147"/>
    </row>
    <row r="981">
      <c r="P981" s="147"/>
    </row>
    <row r="982">
      <c r="P982" s="147"/>
    </row>
    <row r="983">
      <c r="P983" s="147"/>
    </row>
    <row r="984">
      <c r="P984" s="147"/>
    </row>
    <row r="985">
      <c r="P985" s="147"/>
    </row>
    <row r="986">
      <c r="P986" s="147"/>
    </row>
    <row r="987">
      <c r="P987" s="147"/>
    </row>
    <row r="988">
      <c r="P988" s="147"/>
    </row>
    <row r="989">
      <c r="P989" s="147"/>
    </row>
    <row r="990">
      <c r="P990" s="147"/>
    </row>
    <row r="991">
      <c r="P991" s="147"/>
    </row>
    <row r="992">
      <c r="P992" s="147"/>
    </row>
    <row r="993">
      <c r="P993" s="147"/>
    </row>
    <row r="994">
      <c r="P994" s="147"/>
    </row>
    <row r="995">
      <c r="P995" s="147"/>
    </row>
    <row r="996">
      <c r="P996" s="147"/>
    </row>
    <row r="997">
      <c r="P997" s="147"/>
    </row>
    <row r="998">
      <c r="P998" s="147"/>
    </row>
    <row r="999">
      <c r="P999" s="147"/>
    </row>
    <row r="1000">
      <c r="P1000" s="147"/>
    </row>
    <row r="1001">
      <c r="P1001" s="147"/>
    </row>
    <row r="1002">
      <c r="P1002" s="147"/>
    </row>
    <row r="1003">
      <c r="P1003" s="147"/>
    </row>
    <row r="1004">
      <c r="P1004" s="147"/>
    </row>
    <row r="1005">
      <c r="P1005" s="147"/>
    </row>
    <row r="1006">
      <c r="P1006" s="147"/>
    </row>
    <row r="1007">
      <c r="P1007" s="147"/>
    </row>
    <row r="1008">
      <c r="P1008" s="147"/>
    </row>
    <row r="1009">
      <c r="P1009" s="147"/>
    </row>
    <row r="1010">
      <c r="P1010" s="147"/>
    </row>
    <row r="1011">
      <c r="P1011" s="147"/>
    </row>
    <row r="1012">
      <c r="P1012" s="147"/>
    </row>
    <row r="1013">
      <c r="P1013" s="147"/>
    </row>
    <row r="1014">
      <c r="P1014" s="147"/>
    </row>
    <row r="1015">
      <c r="P1015" s="147"/>
    </row>
    <row r="1016">
      <c r="P1016" s="147"/>
    </row>
    <row r="1017">
      <c r="P1017" s="147"/>
    </row>
    <row r="1018">
      <c r="P1018" s="147"/>
    </row>
    <row r="1019">
      <c r="P1019" s="147"/>
    </row>
    <row r="1020">
      <c r="P1020" s="147"/>
    </row>
    <row r="1021">
      <c r="P1021" s="147"/>
    </row>
    <row r="1022">
      <c r="P1022" s="147"/>
    </row>
    <row r="1023">
      <c r="P1023" s="147"/>
    </row>
    <row r="1024">
      <c r="P1024" s="147"/>
    </row>
    <row r="1025">
      <c r="P1025" s="147"/>
    </row>
    <row r="1026">
      <c r="P1026" s="147"/>
    </row>
    <row r="1027">
      <c r="P1027" s="147"/>
    </row>
    <row r="1028">
      <c r="P1028" s="147"/>
    </row>
    <row r="1029">
      <c r="P1029" s="147"/>
    </row>
    <row r="1030">
      <c r="P1030" s="147"/>
    </row>
    <row r="1031">
      <c r="P1031" s="147"/>
    </row>
    <row r="1032">
      <c r="P1032" s="147"/>
    </row>
    <row r="1033">
      <c r="P1033" s="147"/>
    </row>
    <row r="1034">
      <c r="P1034" s="147"/>
    </row>
    <row r="1035">
      <c r="P1035" s="147"/>
    </row>
    <row r="1036">
      <c r="P1036" s="147"/>
    </row>
    <row r="1037">
      <c r="P1037" s="147"/>
    </row>
    <row r="1038">
      <c r="P1038" s="147"/>
    </row>
    <row r="1039">
      <c r="P1039" s="147"/>
    </row>
    <row r="1040">
      <c r="P1040" s="147"/>
    </row>
    <row r="1041">
      <c r="P1041" s="147"/>
    </row>
    <row r="1042">
      <c r="P1042" s="147"/>
    </row>
    <row r="1043">
      <c r="P1043" s="147"/>
    </row>
    <row r="1044">
      <c r="P1044" s="147"/>
    </row>
    <row r="1045">
      <c r="P1045" s="147"/>
    </row>
    <row r="1046">
      <c r="P1046" s="147"/>
    </row>
    <row r="1047">
      <c r="P1047" s="147"/>
    </row>
    <row r="1048">
      <c r="P1048" s="147"/>
    </row>
    <row r="1049">
      <c r="P1049" s="147"/>
    </row>
    <row r="1050">
      <c r="P1050" s="147"/>
    </row>
    <row r="1051">
      <c r="P1051" s="147"/>
    </row>
    <row r="1052">
      <c r="P1052" s="147"/>
    </row>
    <row r="1053">
      <c r="P1053" s="147"/>
    </row>
    <row r="1054">
      <c r="P1054" s="147"/>
    </row>
    <row r="1055">
      <c r="P1055" s="147"/>
    </row>
    <row r="1056">
      <c r="P1056" s="147"/>
    </row>
    <row r="1057">
      <c r="P1057" s="147"/>
    </row>
    <row r="1058">
      <c r="P1058" s="147"/>
    </row>
    <row r="1059">
      <c r="P1059" s="147"/>
    </row>
    <row r="1060">
      <c r="P1060" s="147"/>
    </row>
    <row r="1061">
      <c r="P1061" s="147"/>
    </row>
    <row r="1062">
      <c r="P1062" s="147"/>
    </row>
    <row r="1063">
      <c r="P1063" s="147"/>
    </row>
    <row r="1064">
      <c r="P1064" s="147"/>
    </row>
    <row r="1065">
      <c r="P1065" s="147"/>
    </row>
    <row r="1066">
      <c r="P1066" s="147"/>
    </row>
    <row r="1067">
      <c r="P1067" s="147"/>
    </row>
    <row r="1068">
      <c r="P1068" s="147"/>
    </row>
    <row r="1069">
      <c r="P1069" s="147"/>
    </row>
    <row r="1070">
      <c r="P1070" s="147"/>
    </row>
    <row r="1071">
      <c r="P1071" s="147"/>
    </row>
    <row r="1072">
      <c r="P1072" s="147"/>
    </row>
    <row r="1073">
      <c r="P1073" s="147"/>
    </row>
    <row r="1074">
      <c r="P1074" s="147"/>
    </row>
    <row r="1075">
      <c r="P1075" s="147"/>
    </row>
    <row r="1076">
      <c r="P1076" s="147"/>
    </row>
    <row r="1077">
      <c r="P1077" s="147"/>
    </row>
    <row r="1078">
      <c r="P1078" s="147"/>
    </row>
    <row r="1079">
      <c r="P1079" s="147"/>
    </row>
    <row r="1080">
      <c r="P1080" s="147"/>
    </row>
    <row r="1081">
      <c r="P1081" s="147"/>
    </row>
    <row r="1082">
      <c r="P1082" s="147"/>
    </row>
    <row r="1083">
      <c r="P1083" s="147"/>
    </row>
    <row r="1084">
      <c r="P1084" s="147"/>
    </row>
    <row r="1085">
      <c r="P1085" s="147"/>
    </row>
    <row r="1086">
      <c r="P1086" s="147"/>
    </row>
    <row r="1087">
      <c r="P1087" s="147"/>
    </row>
    <row r="1088">
      <c r="P1088" s="147"/>
    </row>
    <row r="1089">
      <c r="P1089" s="147"/>
    </row>
    <row r="1090">
      <c r="P1090" s="147"/>
    </row>
    <row r="1091">
      <c r="P1091" s="147"/>
    </row>
    <row r="1092">
      <c r="P1092" s="147"/>
    </row>
    <row r="1093">
      <c r="P1093" s="147"/>
    </row>
    <row r="1094">
      <c r="P1094" s="147"/>
    </row>
    <row r="1095">
      <c r="P1095" s="147"/>
    </row>
    <row r="1096">
      <c r="P1096" s="147"/>
    </row>
    <row r="1097">
      <c r="P1097" s="147"/>
    </row>
    <row r="1098">
      <c r="P1098" s="147"/>
    </row>
    <row r="1099">
      <c r="P1099" s="147"/>
    </row>
    <row r="1100">
      <c r="P1100" s="147"/>
    </row>
    <row r="1101">
      <c r="P1101" s="147"/>
    </row>
    <row r="1102">
      <c r="P1102" s="147"/>
    </row>
    <row r="1103">
      <c r="P1103" s="147"/>
    </row>
    <row r="1104">
      <c r="P1104" s="147"/>
    </row>
    <row r="1105">
      <c r="P1105" s="147"/>
    </row>
    <row r="1106">
      <c r="P1106" s="147"/>
    </row>
    <row r="1107">
      <c r="P1107" s="147"/>
    </row>
    <row r="1108">
      <c r="P1108" s="147"/>
    </row>
    <row r="1109">
      <c r="P1109" s="147"/>
    </row>
    <row r="1110">
      <c r="P1110" s="147"/>
    </row>
    <row r="1111">
      <c r="P1111" s="147"/>
    </row>
    <row r="1112">
      <c r="P1112" s="147"/>
    </row>
    <row r="1113">
      <c r="P1113" s="147"/>
    </row>
    <row r="1114">
      <c r="P1114" s="147"/>
    </row>
    <row r="1115">
      <c r="P1115" s="147"/>
    </row>
    <row r="1116">
      <c r="P1116" s="147"/>
    </row>
    <row r="1117">
      <c r="P1117" s="147"/>
    </row>
    <row r="1118">
      <c r="P1118" s="147"/>
    </row>
    <row r="1119">
      <c r="P1119" s="147"/>
    </row>
    <row r="1120">
      <c r="P1120" s="147"/>
    </row>
    <row r="1121">
      <c r="P1121" s="147"/>
    </row>
    <row r="1122">
      <c r="P1122" s="147"/>
    </row>
    <row r="1123">
      <c r="P1123" s="147"/>
    </row>
    <row r="1124">
      <c r="P1124" s="147"/>
    </row>
    <row r="1125">
      <c r="P1125" s="147"/>
    </row>
    <row r="1126">
      <c r="P1126" s="147"/>
    </row>
    <row r="1127">
      <c r="P1127" s="147"/>
    </row>
    <row r="1128">
      <c r="P1128" s="147"/>
    </row>
    <row r="1129">
      <c r="P1129" s="147"/>
    </row>
    <row r="1130">
      <c r="P1130" s="147"/>
    </row>
    <row r="1131">
      <c r="P1131" s="147"/>
    </row>
    <row r="1132">
      <c r="P1132" s="147"/>
    </row>
    <row r="1133">
      <c r="P1133" s="147"/>
    </row>
    <row r="1134">
      <c r="P1134" s="147"/>
    </row>
    <row r="1135">
      <c r="P1135" s="147"/>
    </row>
    <row r="1136">
      <c r="P1136" s="147"/>
    </row>
    <row r="1137">
      <c r="P1137" s="147"/>
    </row>
    <row r="1138">
      <c r="P1138" s="147"/>
    </row>
    <row r="1139">
      <c r="P1139" s="147"/>
    </row>
    <row r="1140">
      <c r="P1140" s="147"/>
    </row>
    <row r="1141">
      <c r="P1141" s="147"/>
    </row>
    <row r="1142">
      <c r="P1142" s="147"/>
    </row>
    <row r="1143">
      <c r="P1143" s="147"/>
    </row>
    <row r="1144">
      <c r="P1144" s="147"/>
    </row>
    <row r="1145">
      <c r="P1145" s="147"/>
    </row>
    <row r="1146">
      <c r="P1146" s="147"/>
    </row>
    <row r="1147">
      <c r="P1147" s="147"/>
    </row>
    <row r="1148">
      <c r="P1148" s="147"/>
    </row>
    <row r="1149">
      <c r="P1149" s="147"/>
    </row>
    <row r="1150">
      <c r="P1150" s="147"/>
    </row>
    <row r="1151">
      <c r="P1151" s="147"/>
    </row>
    <row r="1152">
      <c r="P1152" s="147"/>
    </row>
    <row r="1153">
      <c r="P1153" s="147"/>
    </row>
    <row r="1154">
      <c r="P1154" s="147"/>
    </row>
    <row r="1155">
      <c r="P1155" s="147"/>
    </row>
    <row r="1156">
      <c r="P1156" s="147"/>
    </row>
    <row r="1157">
      <c r="P1157" s="147"/>
    </row>
    <row r="1158">
      <c r="P1158" s="147"/>
    </row>
    <row r="1159">
      <c r="P1159" s="147"/>
    </row>
    <row r="1160">
      <c r="P1160" s="147"/>
    </row>
    <row r="1161">
      <c r="P1161" s="147"/>
    </row>
    <row r="1162">
      <c r="P1162" s="147"/>
    </row>
    <row r="1163">
      <c r="P1163" s="147"/>
    </row>
    <row r="1164">
      <c r="P1164" s="147"/>
    </row>
    <row r="1165">
      <c r="P1165" s="147"/>
    </row>
    <row r="1166">
      <c r="P1166" s="147"/>
    </row>
    <row r="1167">
      <c r="P1167" s="147"/>
    </row>
    <row r="1168">
      <c r="P1168" s="147"/>
    </row>
    <row r="1169">
      <c r="P1169" s="147"/>
    </row>
    <row r="1170">
      <c r="P1170" s="147"/>
    </row>
    <row r="1171">
      <c r="P1171" s="147"/>
    </row>
    <row r="1172">
      <c r="P1172" s="147"/>
    </row>
    <row r="1173">
      <c r="P1173" s="147"/>
    </row>
    <row r="1174">
      <c r="P1174" s="147"/>
    </row>
    <row r="1175">
      <c r="P1175" s="147"/>
    </row>
    <row r="1176">
      <c r="P1176" s="147"/>
    </row>
    <row r="1177">
      <c r="P1177" s="147"/>
    </row>
    <row r="1178">
      <c r="P1178" s="147"/>
    </row>
    <row r="1179">
      <c r="P1179" s="147"/>
    </row>
    <row r="1180">
      <c r="P1180" s="147"/>
    </row>
    <row r="1181">
      <c r="P1181" s="147"/>
    </row>
    <row r="1182">
      <c r="P1182" s="147"/>
    </row>
    <row r="1183">
      <c r="P1183" s="147"/>
    </row>
    <row r="1184">
      <c r="P1184" s="147"/>
    </row>
    <row r="1185">
      <c r="P1185" s="147"/>
    </row>
    <row r="1186">
      <c r="P1186" s="147"/>
    </row>
    <row r="1187">
      <c r="P1187" s="147"/>
    </row>
    <row r="1188">
      <c r="P1188" s="147"/>
    </row>
    <row r="1189">
      <c r="P1189" s="147"/>
    </row>
    <row r="1190">
      <c r="P1190" s="147"/>
    </row>
    <row r="1191">
      <c r="P1191" s="147"/>
    </row>
    <row r="1192">
      <c r="P1192" s="147"/>
    </row>
    <row r="1193">
      <c r="P1193" s="147"/>
    </row>
    <row r="1194">
      <c r="P1194" s="147"/>
    </row>
    <row r="1195">
      <c r="P1195" s="147"/>
    </row>
    <row r="1196">
      <c r="P1196" s="147"/>
    </row>
    <row r="1197">
      <c r="P1197" s="147"/>
    </row>
    <row r="1198">
      <c r="P1198" s="147"/>
    </row>
    <row r="1199">
      <c r="P1199" s="147"/>
    </row>
    <row r="1200">
      <c r="P1200" s="147"/>
    </row>
    <row r="1201">
      <c r="P1201" s="147"/>
    </row>
    <row r="1202">
      <c r="P1202" s="147"/>
    </row>
    <row r="1203">
      <c r="P1203" s="147"/>
    </row>
    <row r="1204">
      <c r="P1204" s="147"/>
    </row>
    <row r="1205">
      <c r="P1205" s="147"/>
    </row>
    <row r="1206">
      <c r="P1206" s="147"/>
    </row>
    <row r="1207">
      <c r="P1207" s="147"/>
    </row>
    <row r="1208">
      <c r="P1208" s="147"/>
    </row>
    <row r="1209">
      <c r="P1209" s="147"/>
    </row>
    <row r="1210">
      <c r="P1210" s="147"/>
    </row>
    <row r="1211">
      <c r="P1211" s="147"/>
    </row>
    <row r="1212">
      <c r="P1212" s="147"/>
    </row>
    <row r="1213">
      <c r="P1213" s="147"/>
    </row>
    <row r="1214">
      <c r="P1214" s="147"/>
    </row>
    <row r="1215">
      <c r="P1215" s="147"/>
    </row>
    <row r="1216">
      <c r="P1216" s="147"/>
    </row>
    <row r="1217">
      <c r="P1217" s="147"/>
    </row>
    <row r="1218">
      <c r="P1218" s="147"/>
    </row>
    <row r="1219">
      <c r="P1219" s="147"/>
    </row>
    <row r="1220">
      <c r="P1220" s="147"/>
    </row>
    <row r="1221">
      <c r="P1221" s="147"/>
    </row>
    <row r="1222">
      <c r="P1222" s="147"/>
    </row>
    <row r="1223">
      <c r="P1223" s="147"/>
    </row>
    <row r="1224">
      <c r="P1224" s="147"/>
    </row>
    <row r="1225">
      <c r="P1225" s="147"/>
    </row>
    <row r="1226">
      <c r="P1226" s="147"/>
    </row>
    <row r="1227">
      <c r="P1227" s="147"/>
    </row>
    <row r="1228">
      <c r="P1228" s="147"/>
    </row>
    <row r="1229">
      <c r="P1229" s="147"/>
    </row>
    <row r="1230">
      <c r="P1230" s="147"/>
    </row>
    <row r="1231">
      <c r="P1231" s="147"/>
    </row>
    <row r="1232">
      <c r="P1232" s="147"/>
    </row>
    <row r="1233">
      <c r="P1233" s="147"/>
    </row>
    <row r="1234">
      <c r="P1234" s="147"/>
    </row>
    <row r="1235">
      <c r="P1235" s="147"/>
    </row>
    <row r="1236">
      <c r="P1236" s="147"/>
    </row>
    <row r="1237">
      <c r="P1237" s="147"/>
    </row>
    <row r="1238">
      <c r="P1238" s="147"/>
    </row>
    <row r="1239">
      <c r="P1239" s="147"/>
    </row>
    <row r="1240">
      <c r="P1240" s="147"/>
    </row>
    <row r="1241">
      <c r="P1241" s="147"/>
    </row>
    <row r="1242">
      <c r="P1242" s="147"/>
    </row>
    <row r="1243">
      <c r="P1243" s="147"/>
    </row>
    <row r="1244">
      <c r="P1244" s="147"/>
    </row>
    <row r="1245">
      <c r="P1245" s="147"/>
    </row>
    <row r="1246">
      <c r="P1246" s="147"/>
    </row>
    <row r="1247">
      <c r="P1247" s="147"/>
    </row>
    <row r="1248">
      <c r="P1248" s="147"/>
    </row>
    <row r="1249">
      <c r="P1249" s="147"/>
    </row>
    <row r="1250">
      <c r="P1250" s="147"/>
    </row>
    <row r="1251">
      <c r="P1251" s="147"/>
    </row>
    <row r="1252">
      <c r="P1252" s="147"/>
    </row>
    <row r="1253">
      <c r="P1253" s="147"/>
    </row>
    <row r="1254">
      <c r="P1254" s="147"/>
    </row>
    <row r="1255">
      <c r="P1255" s="147"/>
    </row>
    <row r="1256">
      <c r="P1256" s="147"/>
    </row>
    <row r="1257">
      <c r="P1257" s="147"/>
    </row>
    <row r="1258">
      <c r="P1258" s="147"/>
    </row>
    <row r="1259">
      <c r="P1259" s="147"/>
    </row>
    <row r="1260">
      <c r="P1260" s="147"/>
    </row>
    <row r="1261">
      <c r="P1261" s="147"/>
    </row>
    <row r="1262">
      <c r="P1262" s="147"/>
    </row>
    <row r="1263">
      <c r="P1263" s="147"/>
    </row>
    <row r="1264">
      <c r="P1264" s="147"/>
    </row>
    <row r="1265">
      <c r="P1265" s="147"/>
    </row>
    <row r="1266">
      <c r="P1266" s="147"/>
    </row>
    <row r="1267">
      <c r="P1267" s="147"/>
    </row>
    <row r="1268">
      <c r="P1268" s="147"/>
    </row>
    <row r="1269">
      <c r="P1269" s="147"/>
    </row>
    <row r="1270">
      <c r="P1270" s="147"/>
    </row>
    <row r="1271">
      <c r="P1271" s="147"/>
    </row>
    <row r="1272">
      <c r="P1272" s="147"/>
    </row>
    <row r="1273">
      <c r="P1273" s="147"/>
    </row>
    <row r="1274">
      <c r="P1274" s="147"/>
    </row>
    <row r="1275">
      <c r="P1275" s="147"/>
    </row>
    <row r="1276">
      <c r="P1276" s="147"/>
    </row>
    <row r="1277">
      <c r="P1277" s="147"/>
    </row>
    <row r="1278">
      <c r="P1278" s="147"/>
    </row>
    <row r="1279">
      <c r="P1279" s="147"/>
    </row>
    <row r="1280">
      <c r="P1280" s="147"/>
    </row>
    <row r="1281">
      <c r="P1281" s="147"/>
    </row>
    <row r="1282">
      <c r="P1282" s="147"/>
    </row>
    <row r="1283">
      <c r="P1283" s="147"/>
    </row>
    <row r="1284">
      <c r="P1284" s="147"/>
    </row>
    <row r="1285">
      <c r="P1285" s="147"/>
    </row>
    <row r="1286">
      <c r="P1286" s="147"/>
    </row>
    <row r="1287">
      <c r="P1287" s="147"/>
    </row>
    <row r="1288">
      <c r="P1288" s="147"/>
    </row>
    <row r="1289">
      <c r="P1289" s="147"/>
    </row>
    <row r="1290">
      <c r="P1290" s="147"/>
    </row>
    <row r="1291">
      <c r="P1291" s="147"/>
    </row>
    <row r="1292">
      <c r="P1292" s="147"/>
    </row>
    <row r="1293">
      <c r="P1293" s="147"/>
    </row>
    <row r="1294">
      <c r="P1294" s="147"/>
    </row>
    <row r="1295">
      <c r="P1295" s="147"/>
    </row>
    <row r="1296">
      <c r="P1296" s="147"/>
    </row>
    <row r="1297">
      <c r="P1297" s="147"/>
    </row>
    <row r="1298">
      <c r="P1298" s="147"/>
    </row>
    <row r="1299">
      <c r="P1299" s="147"/>
    </row>
    <row r="1300">
      <c r="P1300" s="147"/>
    </row>
    <row r="1301">
      <c r="P1301" s="147"/>
    </row>
    <row r="1302">
      <c r="P1302" s="147"/>
    </row>
    <row r="1303">
      <c r="P1303" s="147"/>
    </row>
    <row r="1304">
      <c r="P1304" s="147"/>
    </row>
    <row r="1305">
      <c r="P1305" s="147"/>
    </row>
    <row r="1306">
      <c r="P1306" s="147"/>
    </row>
    <row r="1307">
      <c r="P1307" s="147"/>
    </row>
    <row r="1308">
      <c r="P1308" s="147"/>
    </row>
    <row r="1309">
      <c r="P1309" s="147"/>
    </row>
    <row r="1310">
      <c r="P1310" s="147"/>
    </row>
    <row r="1311">
      <c r="P1311" s="147"/>
    </row>
    <row r="1312">
      <c r="P1312" s="147"/>
    </row>
    <row r="1313">
      <c r="P1313" s="147"/>
    </row>
    <row r="1314">
      <c r="P1314" s="147"/>
    </row>
    <row r="1315">
      <c r="P1315" s="147"/>
    </row>
    <row r="1316">
      <c r="P1316" s="147"/>
    </row>
    <row r="1317">
      <c r="P1317" s="147"/>
    </row>
    <row r="1318">
      <c r="P1318" s="147"/>
    </row>
    <row r="1319">
      <c r="P1319" s="147"/>
    </row>
    <row r="1320">
      <c r="P1320" s="147"/>
    </row>
    <row r="1321">
      <c r="P1321" s="147"/>
    </row>
    <row r="1322">
      <c r="P1322" s="147"/>
    </row>
    <row r="1323">
      <c r="P1323" s="147"/>
    </row>
    <row r="1324">
      <c r="P1324" s="147"/>
    </row>
    <row r="1325">
      <c r="P1325" s="147"/>
    </row>
    <row r="1326">
      <c r="P1326" s="147"/>
    </row>
    <row r="1327">
      <c r="P1327" s="147"/>
    </row>
    <row r="1328">
      <c r="P1328" s="147"/>
    </row>
    <row r="1329">
      <c r="P1329" s="147"/>
    </row>
    <row r="1330">
      <c r="P1330" s="147"/>
    </row>
    <row r="1331">
      <c r="P1331" s="147"/>
    </row>
    <row r="1332">
      <c r="P1332" s="147"/>
    </row>
    <row r="1333">
      <c r="P1333" s="147"/>
    </row>
    <row r="1334">
      <c r="P1334" s="147"/>
    </row>
    <row r="1335">
      <c r="P1335" s="147"/>
    </row>
    <row r="1336">
      <c r="P1336" s="147"/>
    </row>
    <row r="1337">
      <c r="P1337" s="147"/>
    </row>
    <row r="1338">
      <c r="P1338" s="147"/>
    </row>
    <row r="1339">
      <c r="P1339" s="147"/>
    </row>
    <row r="1340">
      <c r="P1340" s="147"/>
    </row>
    <row r="1341">
      <c r="P1341" s="147"/>
    </row>
    <row r="1342">
      <c r="P1342" s="147"/>
    </row>
  </sheetData>
  <mergeCells count="233">
    <mergeCell ref="Q464:Q467"/>
    <mergeCell ref="Q549:Q552"/>
    <mergeCell ref="Q364:Q368"/>
    <mergeCell ref="Q373:Q376"/>
    <mergeCell ref="Q408:Q411"/>
    <mergeCell ref="Q412:Q415"/>
    <mergeCell ref="Q416:Q419"/>
    <mergeCell ref="Q456:Q459"/>
    <mergeCell ref="Q460:Q463"/>
    <mergeCell ref="Q149:Q152"/>
    <mergeCell ref="Q153:Q156"/>
    <mergeCell ref="O172:O175"/>
    <mergeCell ref="Q172:Q175"/>
    <mergeCell ref="O176:O179"/>
    <mergeCell ref="Q176:Q179"/>
    <mergeCell ref="Q180:Q183"/>
    <mergeCell ref="O180:O183"/>
    <mergeCell ref="O191:O194"/>
    <mergeCell ref="Q191:Q194"/>
    <mergeCell ref="O195:O198"/>
    <mergeCell ref="Q195:Q198"/>
    <mergeCell ref="O199:O202"/>
    <mergeCell ref="Q199:Q202"/>
    <mergeCell ref="O240:O243"/>
    <mergeCell ref="Q240:Q243"/>
    <mergeCell ref="O244:O247"/>
    <mergeCell ref="Q244:Q247"/>
    <mergeCell ref="O248:O251"/>
    <mergeCell ref="Q248:Q251"/>
    <mergeCell ref="Q259:Q262"/>
    <mergeCell ref="O259:O262"/>
    <mergeCell ref="O263:O266"/>
    <mergeCell ref="O267:O270"/>
    <mergeCell ref="O278:O281"/>
    <mergeCell ref="O282:O285"/>
    <mergeCell ref="O286:O289"/>
    <mergeCell ref="O297:O300"/>
    <mergeCell ref="O301:O304"/>
    <mergeCell ref="O305:O308"/>
    <mergeCell ref="O317:O320"/>
    <mergeCell ref="O322:O325"/>
    <mergeCell ref="O331:O334"/>
    <mergeCell ref="O335:O338"/>
    <mergeCell ref="O339:O342"/>
    <mergeCell ref="O460:O463"/>
    <mergeCell ref="O464:O467"/>
    <mergeCell ref="O492:O495"/>
    <mergeCell ref="O512:O515"/>
    <mergeCell ref="O524:O527"/>
    <mergeCell ref="O549:O552"/>
    <mergeCell ref="O364:O368"/>
    <mergeCell ref="O373:O377"/>
    <mergeCell ref="O386:O390"/>
    <mergeCell ref="O408:O411"/>
    <mergeCell ref="O412:O415"/>
    <mergeCell ref="O416:O419"/>
    <mergeCell ref="O456:O459"/>
    <mergeCell ref="F78:G81"/>
    <mergeCell ref="F82:G85"/>
    <mergeCell ref="Q82:Q85"/>
    <mergeCell ref="Q86:Q89"/>
    <mergeCell ref="Q90:Q93"/>
    <mergeCell ref="O94:O98"/>
    <mergeCell ref="Q94:Q98"/>
    <mergeCell ref="E78:E81"/>
    <mergeCell ref="F86:G89"/>
    <mergeCell ref="A71:A72"/>
    <mergeCell ref="E71:E72"/>
    <mergeCell ref="I77:N77"/>
    <mergeCell ref="O78:O81"/>
    <mergeCell ref="O82:O85"/>
    <mergeCell ref="O86:O89"/>
    <mergeCell ref="O90:O93"/>
    <mergeCell ref="F77:H77"/>
    <mergeCell ref="F90:G93"/>
    <mergeCell ref="G94:G98"/>
    <mergeCell ref="G108:G113"/>
    <mergeCell ref="G114:G118"/>
    <mergeCell ref="G123:G126"/>
    <mergeCell ref="G131:G134"/>
    <mergeCell ref="F145:G148"/>
    <mergeCell ref="O145:O148"/>
    <mergeCell ref="Q145:Q148"/>
    <mergeCell ref="F149:G152"/>
    <mergeCell ref="O149:O152"/>
    <mergeCell ref="F153:G156"/>
    <mergeCell ref="O153:O156"/>
    <mergeCell ref="G159:G162"/>
    <mergeCell ref="E172:E190"/>
    <mergeCell ref="E191:E209"/>
    <mergeCell ref="F191:G194"/>
    <mergeCell ref="F195:G198"/>
    <mergeCell ref="F199:G202"/>
    <mergeCell ref="F203:F204"/>
    <mergeCell ref="F205:F207"/>
    <mergeCell ref="F208:F209"/>
    <mergeCell ref="O210:O215"/>
    <mergeCell ref="Q210:Q215"/>
    <mergeCell ref="F314:F315"/>
    <mergeCell ref="F317:G321"/>
    <mergeCell ref="F290:F291"/>
    <mergeCell ref="F292:F294"/>
    <mergeCell ref="F297:G300"/>
    <mergeCell ref="F301:G304"/>
    <mergeCell ref="F305:G308"/>
    <mergeCell ref="F309:F310"/>
    <mergeCell ref="F311:F313"/>
    <mergeCell ref="F339:G342"/>
    <mergeCell ref="F343:F352"/>
    <mergeCell ref="G345:G348"/>
    <mergeCell ref="F362:H362"/>
    <mergeCell ref="I362:N362"/>
    <mergeCell ref="E278:E296"/>
    <mergeCell ref="E297:E315"/>
    <mergeCell ref="E316:E330"/>
    <mergeCell ref="F323:F326"/>
    <mergeCell ref="E331:E357"/>
    <mergeCell ref="F331:G334"/>
    <mergeCell ref="F335:G338"/>
    <mergeCell ref="Q263:Q266"/>
    <mergeCell ref="Q267:Q270"/>
    <mergeCell ref="Q278:Q281"/>
    <mergeCell ref="Q282:Q285"/>
    <mergeCell ref="Q286:Q289"/>
    <mergeCell ref="Q297:Q300"/>
    <mergeCell ref="Q301:Q304"/>
    <mergeCell ref="Q305:Q308"/>
    <mergeCell ref="Q317:Q320"/>
    <mergeCell ref="Q322:Q325"/>
    <mergeCell ref="Q326:Q327"/>
    <mergeCell ref="Q331:Q334"/>
    <mergeCell ref="Q335:Q338"/>
    <mergeCell ref="Q339:Q342"/>
    <mergeCell ref="O572:O575"/>
    <mergeCell ref="O576:O579"/>
    <mergeCell ref="O553:O556"/>
    <mergeCell ref="Q553:Q556"/>
    <mergeCell ref="O557:O560"/>
    <mergeCell ref="Q557:Q560"/>
    <mergeCell ref="O568:O571"/>
    <mergeCell ref="Q568:Q571"/>
    <mergeCell ref="Q572:Q575"/>
    <mergeCell ref="Q576:Q579"/>
    <mergeCell ref="E145:E171"/>
    <mergeCell ref="F172:G175"/>
    <mergeCell ref="F176:G179"/>
    <mergeCell ref="F180:G183"/>
    <mergeCell ref="F184:F185"/>
    <mergeCell ref="F186:F188"/>
    <mergeCell ref="F189:F190"/>
    <mergeCell ref="E82:E144"/>
    <mergeCell ref="F94:F139"/>
    <mergeCell ref="F140:F142"/>
    <mergeCell ref="F143:F144"/>
    <mergeCell ref="F157:F166"/>
    <mergeCell ref="F167:F169"/>
    <mergeCell ref="F170:F171"/>
    <mergeCell ref="F244:G247"/>
    <mergeCell ref="F248:G251"/>
    <mergeCell ref="F257:F258"/>
    <mergeCell ref="F259:G262"/>
    <mergeCell ref="F263:G266"/>
    <mergeCell ref="F267:G270"/>
    <mergeCell ref="F278:G281"/>
    <mergeCell ref="F282:G285"/>
    <mergeCell ref="F286:G289"/>
    <mergeCell ref="E210:E239"/>
    <mergeCell ref="F210:F239"/>
    <mergeCell ref="G210:G215"/>
    <mergeCell ref="G225:G230"/>
    <mergeCell ref="G231:G235"/>
    <mergeCell ref="E240:E258"/>
    <mergeCell ref="F240:G243"/>
    <mergeCell ref="F252:F253"/>
    <mergeCell ref="F254:F256"/>
    <mergeCell ref="E259:E277"/>
    <mergeCell ref="F271:F272"/>
    <mergeCell ref="F273:F275"/>
    <mergeCell ref="F276:F277"/>
    <mergeCell ref="F295:F296"/>
    <mergeCell ref="G391:G396"/>
    <mergeCell ref="G397:G401"/>
    <mergeCell ref="F492:F510"/>
    <mergeCell ref="F511:F522"/>
    <mergeCell ref="F544:F546"/>
    <mergeCell ref="F547:F548"/>
    <mergeCell ref="E549:E567"/>
    <mergeCell ref="F561:F562"/>
    <mergeCell ref="F563:F565"/>
    <mergeCell ref="F566:F567"/>
    <mergeCell ref="E568:E586"/>
    <mergeCell ref="F580:F581"/>
    <mergeCell ref="F582:F584"/>
    <mergeCell ref="F585:F586"/>
    <mergeCell ref="F446:F453"/>
    <mergeCell ref="F454:F455"/>
    <mergeCell ref="E456:E491"/>
    <mergeCell ref="F468:F480"/>
    <mergeCell ref="F481:F489"/>
    <mergeCell ref="F490:F491"/>
    <mergeCell ref="E492:E548"/>
    <mergeCell ref="G386:G390"/>
    <mergeCell ref="F408:G411"/>
    <mergeCell ref="F412:G415"/>
    <mergeCell ref="F416:G419"/>
    <mergeCell ref="F420:F445"/>
    <mergeCell ref="G425:G427"/>
    <mergeCell ref="G437:G439"/>
    <mergeCell ref="F353:F355"/>
    <mergeCell ref="F356:F357"/>
    <mergeCell ref="E363:E407"/>
    <mergeCell ref="F363:F407"/>
    <mergeCell ref="G364:G368"/>
    <mergeCell ref="G373:G377"/>
    <mergeCell ref="E408:E455"/>
    <mergeCell ref="G524:G528"/>
    <mergeCell ref="G529:G533"/>
    <mergeCell ref="G534:G538"/>
    <mergeCell ref="F456:G459"/>
    <mergeCell ref="F460:G463"/>
    <mergeCell ref="F464:G467"/>
    <mergeCell ref="G492:G496"/>
    <mergeCell ref="G497:G505"/>
    <mergeCell ref="G506:G509"/>
    <mergeCell ref="G512:G516"/>
    <mergeCell ref="F523:F539"/>
    <mergeCell ref="F540:F543"/>
    <mergeCell ref="F549:G552"/>
    <mergeCell ref="F553:G556"/>
    <mergeCell ref="F557:G560"/>
    <mergeCell ref="F568:G571"/>
    <mergeCell ref="F572:G575"/>
    <mergeCell ref="F576:G579"/>
  </mergeCells>
  <conditionalFormatting sqref="G216:Q222">
    <cfRule type="expression" dxfId="19" priority="1">
      <formula>NE($H$238,$G$216)</formula>
    </cfRule>
  </conditionalFormatting>
  <conditionalFormatting sqref="G224:Q236">
    <cfRule type="expression" dxfId="19" priority="2">
      <formula>NE($H$238,$G$224)</formula>
    </cfRule>
  </conditionalFormatting>
  <conditionalFormatting sqref="G425:Q427">
    <cfRule type="expression" dxfId="20" priority="3">
      <formula>NE($H$442,$G$425)</formula>
    </cfRule>
  </conditionalFormatting>
  <conditionalFormatting sqref="G428:Q428">
    <cfRule type="expression" dxfId="20" priority="4">
      <formula>NE($H$442,$G$428)</formula>
    </cfRule>
  </conditionalFormatting>
  <conditionalFormatting sqref="G437:Q439 G521:H521">
    <cfRule type="expression" dxfId="20" priority="5">
      <formula>NE($H$442,$G$437)</formula>
    </cfRule>
  </conditionalFormatting>
  <conditionalFormatting sqref="G440:Q440">
    <cfRule type="expression" dxfId="20" priority="6">
      <formula>NE($H$442,$G$440)</formula>
    </cfRule>
  </conditionalFormatting>
  <conditionalFormatting sqref="F523:Q539">
    <cfRule type="expression" dxfId="19" priority="7">
      <formula>NE($F$523,$H$540)</formula>
    </cfRule>
  </conditionalFormatting>
  <conditionalFormatting sqref="F492:Q510">
    <cfRule type="expression" dxfId="19" priority="8">
      <formula>NE($F$492,$H$540)</formula>
    </cfRule>
  </conditionalFormatting>
  <conditionalFormatting sqref="F511:Q522">
    <cfRule type="expression" dxfId="19" priority="9">
      <formula>NE($F$511,$H$540)</formula>
    </cfRule>
  </conditionalFormatting>
  <conditionalFormatting sqref="G469:Q474">
    <cfRule type="expression" dxfId="19" priority="10">
      <formula>NE($G$469,$H$479)</formula>
    </cfRule>
  </conditionalFormatting>
  <conditionalFormatting sqref="G476:Q477">
    <cfRule type="expression" dxfId="19" priority="11">
      <formula>NE($G$476,$H$479)</formula>
    </cfRule>
  </conditionalFormatting>
  <conditionalFormatting sqref="G99:Q105">
    <cfRule type="expression" dxfId="19" priority="12">
      <formula>NE($H$136,$G$99)</formula>
    </cfRule>
  </conditionalFormatting>
  <conditionalFormatting sqref="G107:Q119">
    <cfRule type="expression" dxfId="19" priority="13">
      <formula>NE($H$136,$G$107)</formula>
    </cfRule>
  </conditionalFormatting>
  <conditionalFormatting sqref="G363:Q370">
    <cfRule type="expression" dxfId="19" priority="14">
      <formula>NE($H$404,$G$363)</formula>
    </cfRule>
  </conditionalFormatting>
  <conditionalFormatting sqref="G372:Q383">
    <cfRule type="expression" dxfId="19" priority="15">
      <formula>NE($H$404,$G$372)</formula>
    </cfRule>
  </conditionalFormatting>
  <conditionalFormatting sqref="G385:Q402">
    <cfRule type="expression" dxfId="19" priority="16">
      <formula>NE($H$404,$G$385)</formula>
    </cfRule>
  </conditionalFormatting>
  <conditionalFormatting sqref="A77:A90 B77:B78 B81:B85 B87:B90">
    <cfRule type="notContainsBlanks" dxfId="21" priority="17">
      <formula>LEN(TRIM(A77))&gt;0</formula>
    </cfRule>
  </conditionalFormatting>
  <conditionalFormatting sqref="C54:F54">
    <cfRule type="colorScale" priority="18">
      <colorScale>
        <cfvo type="formula" val="0"/>
        <cfvo type="max"/>
        <color rgb="FFFFFFFF"/>
        <color rgb="FFE67C73"/>
      </colorScale>
    </cfRule>
  </conditionalFormatting>
  <conditionalFormatting sqref="C55:F55">
    <cfRule type="colorScale" priority="19">
      <colorScale>
        <cfvo type="formula" val="0"/>
        <cfvo type="max"/>
        <color rgb="FFFFFFFF"/>
        <color rgb="FFE67C73"/>
      </colorScale>
    </cfRule>
  </conditionalFormatting>
  <conditionalFormatting sqref="C56:F56">
    <cfRule type="colorScale" priority="20">
      <colorScale>
        <cfvo type="formula" val="0"/>
        <cfvo type="max"/>
        <color rgb="FFFFFFFF"/>
        <color rgb="FFE67C73"/>
      </colorScale>
    </cfRule>
  </conditionalFormatting>
  <conditionalFormatting sqref="C62:F62">
    <cfRule type="colorScale" priority="21">
      <colorScale>
        <cfvo type="formula" val="0"/>
        <cfvo type="max"/>
        <color rgb="FFFFFFFF"/>
        <color rgb="FFE67C73"/>
      </colorScale>
    </cfRule>
  </conditionalFormatting>
  <conditionalFormatting sqref="C63:F63">
    <cfRule type="colorScale" priority="22">
      <colorScale>
        <cfvo type="formula" val="0"/>
        <cfvo type="max"/>
        <color rgb="FFFFFFFF"/>
        <color rgb="FFE67C73"/>
      </colorScale>
    </cfRule>
  </conditionalFormatting>
  <conditionalFormatting sqref="C66:F66">
    <cfRule type="colorScale" priority="23">
      <colorScale>
        <cfvo type="formula" val="0"/>
        <cfvo type="max"/>
        <color rgb="FFFFFFFF"/>
        <color rgb="FFE67C73"/>
      </colorScale>
    </cfRule>
  </conditionalFormatting>
  <conditionalFormatting sqref="C67:F67">
    <cfRule type="colorScale" priority="24">
      <colorScale>
        <cfvo type="formula" val="0"/>
        <cfvo type="max"/>
        <color rgb="FFFFFFFF"/>
        <color rgb="FFE67C73"/>
      </colorScale>
    </cfRule>
  </conditionalFormatting>
  <conditionalFormatting sqref="C68:F68">
    <cfRule type="colorScale" priority="25">
      <colorScale>
        <cfvo type="formula" val="0"/>
        <cfvo type="max"/>
        <color rgb="FFFFFFFF"/>
        <color rgb="FFE67C73"/>
      </colorScale>
    </cfRule>
  </conditionalFormatting>
  <conditionalFormatting sqref="C69:F69">
    <cfRule type="colorScale" priority="26">
      <colorScale>
        <cfvo type="formula" val="0"/>
        <cfvo type="max"/>
        <color rgb="FFFFFFFF"/>
        <color rgb="FFE67C73"/>
      </colorScale>
    </cfRule>
  </conditionalFormatting>
  <conditionalFormatting sqref="C70:F70">
    <cfRule type="colorScale" priority="27">
      <colorScale>
        <cfvo type="formula" val="0"/>
        <cfvo type="max"/>
        <color rgb="FFFFFFFF"/>
        <color rgb="FFE67C73"/>
      </colorScale>
    </cfRule>
  </conditionalFormatting>
  <conditionalFormatting sqref="C64:F64">
    <cfRule type="colorScale" priority="28">
      <colorScale>
        <cfvo type="formula" val="0"/>
        <cfvo type="max"/>
        <color rgb="FFFFFFFF"/>
        <color rgb="FFE67C73"/>
      </colorScale>
    </cfRule>
  </conditionalFormatting>
  <conditionalFormatting sqref="C57:F57">
    <cfRule type="colorScale" priority="29">
      <colorScale>
        <cfvo type="formula" val="0"/>
        <cfvo type="max"/>
        <color rgb="FFFFFFFF"/>
        <color rgb="FFE67C73"/>
      </colorScale>
    </cfRule>
  </conditionalFormatting>
  <conditionalFormatting sqref="D51:D52 E52">
    <cfRule type="notContainsBlanks" dxfId="22" priority="30">
      <formula>LEN(TRIM(D51))&gt;0</formula>
    </cfRule>
  </conditionalFormatting>
  <conditionalFormatting sqref="C61:F61">
    <cfRule type="colorScale" priority="31">
      <colorScale>
        <cfvo type="formula" val="0"/>
        <cfvo type="max"/>
        <color rgb="FFFFFFFF"/>
        <color rgb="FFE67C73"/>
      </colorScale>
    </cfRule>
  </conditionalFormatting>
  <conditionalFormatting sqref="C59:F59">
    <cfRule type="colorScale" priority="32">
      <colorScale>
        <cfvo type="formula" val="0"/>
        <cfvo type="max"/>
        <color rgb="FFFFFFFF"/>
        <color rgb="FFE67C73"/>
      </colorScale>
    </cfRule>
  </conditionalFormatting>
  <conditionalFormatting sqref="O1:O360 O362:O1342">
    <cfRule type="cellIs" dxfId="23" priority="33" operator="equal">
      <formula>"fp8"</formula>
    </cfRule>
  </conditionalFormatting>
  <conditionalFormatting sqref="O1:O360 O362:O1342">
    <cfRule type="cellIs" dxfId="24" priority="34" operator="equal">
      <formula>"bf16"</formula>
    </cfRule>
  </conditionalFormatting>
  <conditionalFormatting sqref="O1:O360 O362:O1342">
    <cfRule type="cellIs" dxfId="25" priority="35" operator="equal">
      <formula>"fp4"</formula>
    </cfRule>
  </conditionalFormatting>
  <conditionalFormatting sqref="C58:F58">
    <cfRule type="colorScale" priority="36">
      <colorScale>
        <cfvo type="formula" val="0"/>
        <cfvo type="max"/>
        <color rgb="FFFFFFFF"/>
        <color rgb="FFE67C73"/>
      </colorScale>
    </cfRule>
  </conditionalFormatting>
  <conditionalFormatting sqref="C65:F65">
    <cfRule type="colorScale" priority="37">
      <colorScale>
        <cfvo type="formula" val="0"/>
        <cfvo type="max"/>
        <color rgb="FFFFFFFF"/>
        <color rgb="FFE67C73"/>
      </colorScale>
    </cfRule>
  </conditionalFormatting>
  <dataValidations>
    <dataValidation type="list" allowBlank="1" showErrorMessage="1" sqref="H442">
      <formula1>"Option 1 (Chip2Chip),Option 2 (Core2Core),No Collective needed"</formula1>
    </dataValidation>
    <dataValidation type="list" allowBlank="1" showErrorMessage="1" sqref="G37">
      <formula1>"Strategy A: All-Gather Tokens,Strategy B: Keep Batch Sharding"</formula1>
    </dataValidation>
    <dataValidation type="list" allowBlank="1" showErrorMessage="1" sqref="C24">
      <formula1>"Decode,Prefill"</formula1>
    </dataValidation>
    <dataValidation type="list" allowBlank="1" showErrorMessage="1" sqref="C34 C38">
      <formula1>"w4a4,w4a8,w8a8,w4a16,w8a16,w16a16"</formula1>
    </dataValidation>
    <dataValidation type="list" allowBlank="1" showErrorMessage="1" sqref="AS29:AS30 C33 G35 C35:C37 C39 AS53 AS57 O78 O90 O153 O180 O199 O210 O248 O267 O286 O305 O339 O416 O464 O549 O553 O557 O568 O572 O576">
      <formula1>"fp4,fp8,bf16"</formula1>
    </dataValidation>
    <dataValidation type="list" allowBlank="1" showErrorMessage="1" sqref="H404">
      <formula1>"Strategy A: All-To-All,Strategy B: All-Gather Tokens with no chiplet involved,Strategy C: Hirarachical All-Gather,No Collectives"</formula1>
    </dataValidation>
    <dataValidation type="list" allowBlank="1" showErrorMessage="1" sqref="H165">
      <formula1>"Strategy 1: Reduce Scatter D2D (for CM),No Collectives"</formula1>
    </dataValidation>
    <dataValidation type="list" allowBlank="1" showErrorMessage="1" sqref="H17">
      <formula1>DB!$C$1:$F$1</formula1>
    </dataValidation>
    <dataValidation type="list" allowBlank="1" showErrorMessage="1" sqref="F71:F73">
      <formula1>"OptionA. No Overlapping,OptionB. Overlapping Expert Collectives"</formula1>
    </dataValidation>
    <dataValidation type="list" allowBlank="1" showErrorMessage="1" sqref="H479">
      <formula1>"Option A: AllReduce,Option B: Do not resolve partial sum yet,Option C: No Collectives"</formula1>
    </dataValidation>
    <dataValidation type="list" allowBlank="1" showErrorMessage="1" sqref="F492 F523 H540">
      <formula1>"Option A: Transposed All-To-All,Option B: Reduce-Scatter,Option C: Hierachical RS"</formula1>
    </dataValidation>
    <dataValidation type="list" allowBlank="1" showErrorMessage="1" sqref="G329 H351">
      <formula1>"Strategy 1: All-Gather Die-to-Die (for CM),No Collectives"</formula1>
    </dataValidation>
    <dataValidation type="list" allowBlank="1" showErrorMessage="1" sqref="F511">
      <formula1>"Option A: All-To-All,Option B: Reduce-Scatter"</formula1>
    </dataValidation>
    <dataValidation type="list" allowBlank="1" showErrorMessage="1" sqref="H238">
      <formula1>"Strategy A: All-Gather Tokens with no chiplet involved,Strategy B: Hierarchical All-Gather,No Collectives"</formula1>
    </dataValidation>
  </dataValidations>
  <hyperlinks>
    <hyperlink display="TODO LIST" location="'Shortcuts to SnapshotsTODO'!A1" ref="L12"/>
    <hyperlink r:id="rId1" location="gid=0&amp;range=D45:D63" ref="B54"/>
    <hyperlink r:id="rId2" location="gid=0&amp;range=D64:D82" ref="B55"/>
    <hyperlink r:id="rId3" location="gid=0&amp;range=D83:D101" ref="B56"/>
    <hyperlink r:id="rId4" location="gid=0&amp;range=D102:D120" ref="B57"/>
    <hyperlink r:id="rId5" location="gid=0&amp;range=E182:E211" ref="B58"/>
    <hyperlink r:id="rId6" location="gid=0&amp;range=D121:D139" ref="B61"/>
    <hyperlink r:id="rId7" location="gid=0&amp;range=D140:D158" ref="B62"/>
    <hyperlink r:id="rId8" location="gid=0&amp;range=D159:D177" ref="B63"/>
    <hyperlink r:id="rId9" location="gid=0&amp;range=D178:D196" ref="B64"/>
    <hyperlink r:id="rId10" location="gid=0&amp;range=D197:D215" ref="B66"/>
    <hyperlink r:id="rId11" location="gid=0&amp;range=S44:S58" ref="B67"/>
    <hyperlink r:id="rId12" location="gid=0&amp;range=S59:S77" ref="B68"/>
    <hyperlink r:id="rId13" location="gid=0&amp;range=S78:S96" ref="B69"/>
    <hyperlink r:id="rId14" location="gid=0&amp;range=S97:S115" ref="B70"/>
  </hyperlinks>
  <drawing r:id="rId15"/>
  <tableParts count="14">
    <tablePart r:id="rId30"/>
    <tablePart r:id="rId31"/>
    <tablePart r:id="rId32"/>
    <tablePart r:id="rId33"/>
    <tablePart r:id="rId34"/>
    <tablePart r:id="rId35"/>
    <tablePart r:id="rId36"/>
    <tablePart r:id="rId37"/>
    <tablePart r:id="rId38"/>
    <tablePart r:id="rId39"/>
    <tablePart r:id="rId40"/>
    <tablePart r:id="rId41"/>
    <tablePart r:id="rId42"/>
    <tablePart r:id="rId43"/>
  </tableParts>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75"/>
    <col customWidth="1" min="2" max="2" width="17.88"/>
    <col customWidth="1" min="4" max="4" width="17.63"/>
    <col customWidth="1" min="5" max="5" width="18.25"/>
    <col customWidth="1" min="6" max="6" width="31.63"/>
    <col customWidth="1" min="7" max="7" width="19.5"/>
    <col customWidth="1" min="8" max="8" width="26.5"/>
    <col customWidth="1" min="9" max="9" width="2.5"/>
    <col customWidth="1" min="10" max="10" width="8.75"/>
    <col customWidth="1" min="11" max="12" width="9.25"/>
    <col customWidth="1" min="13" max="13" width="12.38"/>
    <col customWidth="1" min="14" max="14" width="2.38"/>
    <col customWidth="1" min="15" max="15" width="9.13"/>
    <col customWidth="1" min="16" max="16" width="10.88"/>
    <col customWidth="1" min="20" max="20" width="16.25"/>
    <col customWidth="1" min="21" max="21" width="23.13"/>
    <col customWidth="1" min="22" max="22" width="28.0"/>
    <col customWidth="1" min="23" max="23" width="21.0"/>
    <col customWidth="1" min="24" max="24" width="2.0"/>
    <col customWidth="1" min="25" max="28" width="5.63"/>
    <col customWidth="1" min="29" max="29" width="1.38"/>
  </cols>
  <sheetData>
    <row r="1">
      <c r="A1" s="769" t="s">
        <v>115</v>
      </c>
      <c r="B1" s="129"/>
      <c r="C1" s="129"/>
      <c r="D1" s="130"/>
      <c r="E1" s="131"/>
      <c r="F1" s="132"/>
      <c r="G1" s="132"/>
      <c r="H1" s="133"/>
      <c r="I1" s="131"/>
      <c r="J1" s="131"/>
      <c r="K1" s="131"/>
      <c r="L1" s="131"/>
      <c r="M1" s="131"/>
      <c r="N1" s="131"/>
      <c r="O1" s="131"/>
      <c r="P1" s="134"/>
      <c r="Q1" s="135"/>
      <c r="R1" s="131"/>
      <c r="S1" s="131"/>
      <c r="T1" s="135"/>
      <c r="U1" s="131"/>
      <c r="V1" s="131"/>
      <c r="W1" s="131"/>
      <c r="X1" s="131"/>
      <c r="Y1" s="131"/>
      <c r="Z1" s="131"/>
      <c r="AA1" s="131"/>
      <c r="AB1" s="131"/>
      <c r="AC1" s="131"/>
      <c r="AD1" s="131"/>
      <c r="AE1" s="131"/>
      <c r="AF1" s="131"/>
      <c r="AG1" s="131"/>
      <c r="AH1" s="131"/>
      <c r="AI1" s="131"/>
      <c r="AJ1" s="131"/>
      <c r="AK1" s="131"/>
      <c r="AL1" s="131"/>
      <c r="AM1" s="131"/>
      <c r="AN1" s="131"/>
      <c r="AO1" s="131"/>
      <c r="AP1" s="131"/>
      <c r="AQ1" s="131"/>
      <c r="AR1" s="131"/>
      <c r="AS1" s="131"/>
      <c r="AT1" s="131"/>
    </row>
    <row r="2">
      <c r="A2" s="136" t="s">
        <v>116</v>
      </c>
      <c r="B2" s="136" t="s">
        <v>117</v>
      </c>
      <c r="C2" s="136" t="s">
        <v>118</v>
      </c>
      <c r="D2" s="770"/>
      <c r="E2" s="138"/>
      <c r="F2" s="139" t="s">
        <v>119</v>
      </c>
      <c r="G2" s="139" t="s">
        <v>120</v>
      </c>
      <c r="H2" s="140" t="s">
        <v>121</v>
      </c>
      <c r="I2" s="138"/>
      <c r="J2" s="138"/>
      <c r="K2" s="138"/>
      <c r="L2" s="138"/>
      <c r="M2" s="138"/>
      <c r="N2" s="138"/>
      <c r="O2" s="138"/>
      <c r="P2" s="141"/>
      <c r="Q2" s="142" t="s">
        <v>122</v>
      </c>
      <c r="R2" s="138"/>
      <c r="S2" s="138"/>
      <c r="T2" s="142" t="s">
        <v>123</v>
      </c>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row>
    <row r="3">
      <c r="A3" s="143" t="s">
        <v>124</v>
      </c>
      <c r="B3" s="143" t="s">
        <v>125</v>
      </c>
      <c r="C3" s="143">
        <v>7168.0</v>
      </c>
      <c r="D3" s="771"/>
      <c r="F3" s="139" t="s">
        <v>126</v>
      </c>
      <c r="G3" s="145"/>
      <c r="H3" s="146"/>
      <c r="P3" s="147"/>
      <c r="Q3" s="2" t="s">
        <v>127</v>
      </c>
      <c r="R3" s="2">
        <v>0.5</v>
      </c>
      <c r="T3" s="148" t="str">
        <f t="shared" ref="T3:T7" si="1">U3&amp;","&amp;V3</f>
        <v>fp4,fp4</v>
      </c>
      <c r="U3" s="2" t="s">
        <v>127</v>
      </c>
      <c r="V3" s="2" t="s">
        <v>127</v>
      </c>
      <c r="W3" s="2" t="s">
        <v>127</v>
      </c>
      <c r="AR3" s="149"/>
      <c r="AS3" s="149"/>
      <c r="AT3" s="149"/>
    </row>
    <row r="4">
      <c r="A4" s="143" t="s">
        <v>128</v>
      </c>
      <c r="B4" s="143" t="s">
        <v>129</v>
      </c>
      <c r="C4" s="143">
        <v>2048.0</v>
      </c>
      <c r="D4" s="771"/>
      <c r="F4" s="150" t="s">
        <v>32</v>
      </c>
      <c r="G4" s="145">
        <v>8.0</v>
      </c>
      <c r="H4" s="146"/>
      <c r="P4" s="147"/>
      <c r="Q4" s="2" t="s">
        <v>63</v>
      </c>
      <c r="R4" s="2">
        <v>1.0</v>
      </c>
      <c r="T4" s="148" t="str">
        <f t="shared" si="1"/>
        <v>fp4,fp8</v>
      </c>
      <c r="U4" s="2" t="s">
        <v>127</v>
      </c>
      <c r="V4" s="2" t="s">
        <v>63</v>
      </c>
      <c r="W4" s="2" t="s">
        <v>63</v>
      </c>
    </row>
    <row r="5">
      <c r="A5" s="143" t="s">
        <v>130</v>
      </c>
      <c r="B5" s="143" t="s">
        <v>131</v>
      </c>
      <c r="C5" s="143">
        <v>256.0</v>
      </c>
      <c r="D5" s="771"/>
      <c r="F5" s="150" t="s">
        <v>33</v>
      </c>
      <c r="G5" s="145">
        <v>2.0</v>
      </c>
      <c r="H5" s="146" t="s">
        <v>132</v>
      </c>
      <c r="P5" s="147"/>
      <c r="Q5" s="2" t="s">
        <v>82</v>
      </c>
      <c r="R5" s="2">
        <v>2.0</v>
      </c>
      <c r="T5" s="148" t="str">
        <f t="shared" si="1"/>
        <v>fp4,bf16</v>
      </c>
      <c r="U5" s="2" t="s">
        <v>127</v>
      </c>
      <c r="V5" s="2" t="s">
        <v>82</v>
      </c>
      <c r="W5" s="2" t="s">
        <v>82</v>
      </c>
      <c r="AR5" s="149"/>
      <c r="AS5" s="149"/>
      <c r="AT5" s="149"/>
    </row>
    <row r="6">
      <c r="A6" s="143" t="s">
        <v>133</v>
      </c>
      <c r="B6" s="143" t="s">
        <v>134</v>
      </c>
      <c r="C6" s="143">
        <v>61.0</v>
      </c>
      <c r="D6" s="771"/>
      <c r="F6" s="150" t="s">
        <v>34</v>
      </c>
      <c r="G6" s="145">
        <v>1.0</v>
      </c>
      <c r="H6" s="146"/>
      <c r="P6" s="147"/>
      <c r="T6" s="148" t="str">
        <f t="shared" si="1"/>
        <v>fp8,fp4</v>
      </c>
      <c r="U6" s="2" t="s">
        <v>63</v>
      </c>
      <c r="V6" s="2" t="s">
        <v>127</v>
      </c>
      <c r="W6" s="2" t="s">
        <v>63</v>
      </c>
    </row>
    <row r="7">
      <c r="A7" s="151" t="s">
        <v>135</v>
      </c>
      <c r="B7" s="151" t="s">
        <v>136</v>
      </c>
      <c r="C7" s="151">
        <v>3.0</v>
      </c>
      <c r="D7" s="771"/>
      <c r="F7" s="150" t="s">
        <v>35</v>
      </c>
      <c r="G7" s="145">
        <v>1.0</v>
      </c>
      <c r="H7" s="146" t="s">
        <v>137</v>
      </c>
      <c r="P7" s="147"/>
      <c r="T7" s="148" t="str">
        <f t="shared" si="1"/>
        <v>fp8,fp8</v>
      </c>
      <c r="U7" s="2" t="s">
        <v>63</v>
      </c>
      <c r="V7" s="2" t="s">
        <v>63</v>
      </c>
      <c r="W7" s="2" t="s">
        <v>63</v>
      </c>
      <c r="AR7" s="87"/>
      <c r="AS7" s="87"/>
      <c r="AT7" s="87"/>
    </row>
    <row r="8">
      <c r="A8" s="143" t="s">
        <v>138</v>
      </c>
      <c r="B8" s="143" t="s">
        <v>139</v>
      </c>
      <c r="C8" s="143">
        <v>8.0</v>
      </c>
      <c r="D8" s="771"/>
      <c r="F8" s="139" t="s">
        <v>140</v>
      </c>
      <c r="P8" s="147"/>
      <c r="U8" s="2"/>
      <c r="V8" s="2"/>
      <c r="W8" s="2"/>
      <c r="AB8" s="2"/>
      <c r="AC8" s="2"/>
      <c r="AD8" s="2"/>
      <c r="AE8" s="2"/>
    </row>
    <row r="9">
      <c r="A9" s="152" t="s">
        <v>141</v>
      </c>
      <c r="B9" s="153" t="s">
        <v>142</v>
      </c>
      <c r="C9" s="143">
        <v>1536.0</v>
      </c>
      <c r="D9" s="771"/>
      <c r="F9" s="154" t="s">
        <v>143</v>
      </c>
      <c r="G9" s="155">
        <f>G5*G4</f>
        <v>16</v>
      </c>
      <c r="H9" s="156"/>
      <c r="P9" s="147"/>
      <c r="T9" s="148" t="str">
        <f t="shared" ref="T9:T11" si="2">U9&amp;","&amp;V9</f>
        <v>fp8,bf16</v>
      </c>
      <c r="U9" s="2" t="s">
        <v>63</v>
      </c>
      <c r="V9" s="2" t="s">
        <v>82</v>
      </c>
      <c r="W9" s="2" t="s">
        <v>82</v>
      </c>
      <c r="AB9" s="2"/>
      <c r="AC9" s="2"/>
      <c r="AD9" s="2"/>
      <c r="AE9" s="2"/>
    </row>
    <row r="10">
      <c r="A10" s="152" t="s">
        <v>144</v>
      </c>
      <c r="B10" s="153" t="s">
        <v>145</v>
      </c>
      <c r="C10" s="143">
        <v>512.0</v>
      </c>
      <c r="D10" s="771"/>
      <c r="F10" s="157" t="s">
        <v>146</v>
      </c>
      <c r="G10" s="158">
        <f>PRODUCT(G3:G6)</f>
        <v>16</v>
      </c>
      <c r="H10" s="159"/>
      <c r="P10" s="147"/>
      <c r="T10" s="148" t="str">
        <f t="shared" si="2"/>
        <v>bf16,fp4</v>
      </c>
      <c r="U10" s="2" t="s">
        <v>82</v>
      </c>
      <c r="V10" s="2" t="s">
        <v>127</v>
      </c>
      <c r="W10" s="2" t="s">
        <v>82</v>
      </c>
      <c r="AP10" s="138"/>
      <c r="AQ10" s="138"/>
      <c r="AT10" s="149"/>
    </row>
    <row r="11">
      <c r="A11" s="152" t="s">
        <v>147</v>
      </c>
      <c r="B11" s="153" t="s">
        <v>148</v>
      </c>
      <c r="C11" s="143">
        <v>128.0</v>
      </c>
      <c r="D11" s="771"/>
      <c r="F11" s="157" t="s">
        <v>149</v>
      </c>
      <c r="G11" s="158">
        <f>$G$10/$H$18</f>
        <v>8</v>
      </c>
      <c r="H11" s="159"/>
      <c r="P11" s="147"/>
      <c r="T11" s="148" t="str">
        <f t="shared" si="2"/>
        <v>bf16,fp8</v>
      </c>
      <c r="U11" s="2" t="s">
        <v>82</v>
      </c>
      <c r="V11" s="2" t="s">
        <v>63</v>
      </c>
      <c r="W11" s="2" t="s">
        <v>82</v>
      </c>
      <c r="AP11" s="142"/>
    </row>
    <row r="12">
      <c r="A12" s="152" t="s">
        <v>150</v>
      </c>
      <c r="B12" s="153" t="s">
        <v>151</v>
      </c>
      <c r="C12" s="143">
        <v>64.0</v>
      </c>
      <c r="D12" s="771"/>
      <c r="L12" s="772" t="s">
        <v>539</v>
      </c>
      <c r="P12" s="147"/>
      <c r="T12" s="148" t="s">
        <v>152</v>
      </c>
      <c r="U12" s="2" t="s">
        <v>82</v>
      </c>
      <c r="V12" s="2" t="s">
        <v>82</v>
      </c>
      <c r="W12" s="2" t="s">
        <v>82</v>
      </c>
      <c r="AP12" s="138"/>
      <c r="AQ12" s="138"/>
      <c r="AT12" s="149"/>
    </row>
    <row r="13">
      <c r="A13" s="143" t="s">
        <v>153</v>
      </c>
      <c r="B13" s="153" t="s">
        <v>154</v>
      </c>
      <c r="C13" s="143">
        <v>128.0</v>
      </c>
      <c r="D13" s="771"/>
    </row>
    <row r="14">
      <c r="A14" s="161" t="s">
        <v>155</v>
      </c>
      <c r="B14" s="162"/>
      <c r="C14" s="162"/>
      <c r="AG14" s="164"/>
      <c r="AH14" s="164"/>
      <c r="AI14" s="87"/>
      <c r="AJ14" s="38"/>
      <c r="AK14" s="38"/>
      <c r="AL14" s="38"/>
      <c r="AM14" s="38"/>
      <c r="AN14" s="87"/>
      <c r="AO14" s="38"/>
      <c r="AP14" s="164"/>
      <c r="AQ14" s="38"/>
      <c r="AR14" s="38"/>
      <c r="AS14" s="87"/>
      <c r="AT14" s="87"/>
    </row>
    <row r="15">
      <c r="A15" s="165" t="s">
        <v>156</v>
      </c>
      <c r="B15" s="165" t="s">
        <v>156</v>
      </c>
      <c r="C15" s="166">
        <f>$C$11+$C$12</f>
        <v>192</v>
      </c>
      <c r="AG15" s="38"/>
      <c r="AH15" s="38"/>
      <c r="AI15" s="87"/>
      <c r="AJ15" s="38"/>
      <c r="AK15" s="38"/>
      <c r="AL15" s="38"/>
      <c r="AM15" s="38"/>
      <c r="AN15" s="87"/>
      <c r="AO15" s="38"/>
      <c r="AP15" s="168"/>
      <c r="AQ15" s="168"/>
      <c r="AR15" s="38"/>
      <c r="AS15" s="87"/>
      <c r="AT15" s="169"/>
    </row>
    <row r="16">
      <c r="A16" s="165" t="s">
        <v>157</v>
      </c>
      <c r="B16" s="165" t="s">
        <v>157</v>
      </c>
      <c r="C16" s="170">
        <f>$C$10+$C$12</f>
        <v>576</v>
      </c>
      <c r="D16" s="771"/>
      <c r="AG16" s="38"/>
      <c r="AH16" s="38"/>
      <c r="AI16" s="87"/>
      <c r="AJ16" s="38"/>
      <c r="AK16" s="38"/>
      <c r="AL16" s="38"/>
      <c r="AM16" s="38"/>
      <c r="AN16" s="87"/>
      <c r="AO16" s="38"/>
      <c r="AP16" s="168"/>
      <c r="AQ16" s="168"/>
      <c r="AR16" s="38"/>
      <c r="AS16" s="87"/>
      <c r="AT16" s="169"/>
    </row>
    <row r="17">
      <c r="A17" s="170" t="s">
        <v>158</v>
      </c>
      <c r="B17" s="170" t="s">
        <v>159</v>
      </c>
      <c r="C17" s="166">
        <f>C8*$C$25</f>
        <v>8192</v>
      </c>
      <c r="F17" s="171" t="s">
        <v>160</v>
      </c>
      <c r="G17" s="173" t="s">
        <v>540</v>
      </c>
      <c r="H17" s="173" t="s">
        <v>468</v>
      </c>
      <c r="AG17" s="38"/>
      <c r="AH17" s="38"/>
      <c r="AI17" s="87"/>
      <c r="AJ17" s="38"/>
      <c r="AK17" s="38"/>
      <c r="AL17" s="38"/>
      <c r="AM17" s="38"/>
      <c r="AN17" s="87"/>
      <c r="AO17" s="38"/>
      <c r="AP17" s="168"/>
      <c r="AQ17" s="168"/>
      <c r="AR17" s="38"/>
      <c r="AS17" s="87"/>
      <c r="AT17" s="169"/>
    </row>
    <row r="18">
      <c r="A18" s="174" t="s">
        <v>120</v>
      </c>
      <c r="B18" s="174" t="s">
        <v>161</v>
      </c>
      <c r="C18" s="175">
        <f>$G$10</f>
        <v>16</v>
      </c>
      <c r="F18" s="108" t="str">
        <f t="array" ref="F18:F31">DB!A2:A15</f>
        <v># of TensorCore per Chip</v>
      </c>
      <c r="G18" s="773">
        <v>1.0</v>
      </c>
      <c r="H18" s="176">
        <f t="array" ref="H18:H31">xlookup($H$17,DB!1:1,DB!2:15) * G18:G31</f>
        <v>2</v>
      </c>
      <c r="AG18" s="38"/>
      <c r="AH18" s="38"/>
      <c r="AI18" s="87"/>
      <c r="AJ18" s="38"/>
      <c r="AK18" s="38"/>
      <c r="AL18" s="38"/>
      <c r="AM18" s="38"/>
      <c r="AN18" s="87"/>
      <c r="AO18" s="38"/>
      <c r="AP18" s="168"/>
      <c r="AQ18" s="38"/>
      <c r="AR18" s="38"/>
      <c r="AS18" s="87"/>
      <c r="AT18" s="87"/>
    </row>
    <row r="19">
      <c r="A19" s="174" t="s">
        <v>162</v>
      </c>
      <c r="B19" s="174" t="s">
        <v>163</v>
      </c>
      <c r="C19" s="175">
        <f>$G$11</f>
        <v>8</v>
      </c>
      <c r="F19" s="108" t="s">
        <v>164</v>
      </c>
      <c r="G19" s="773">
        <v>1.0</v>
      </c>
      <c r="H19" s="176">
        <v>7315.0</v>
      </c>
      <c r="AG19" s="38"/>
      <c r="AH19" s="38"/>
      <c r="AI19" s="87"/>
      <c r="AJ19" s="38"/>
      <c r="AK19" s="38"/>
      <c r="AL19" s="38"/>
      <c r="AM19" s="38"/>
      <c r="AN19" s="87"/>
      <c r="AO19" s="38"/>
      <c r="AP19" s="168"/>
      <c r="AQ19" s="38"/>
      <c r="AR19" s="38"/>
      <c r="AS19" s="87"/>
      <c r="AT19" s="87"/>
    </row>
    <row r="20">
      <c r="A20" s="178" t="s">
        <v>541</v>
      </c>
      <c r="B20" s="178" t="s">
        <v>166</v>
      </c>
      <c r="C20" s="179" t="str">
        <f>IFS(C19=8,"2x2x2",C19=4,"2x2",TRUE,NA)</f>
        <v>2x2x2</v>
      </c>
      <c r="D20" s="168"/>
      <c r="F20" s="108" t="s">
        <v>167</v>
      </c>
      <c r="G20" s="773">
        <v>1.0</v>
      </c>
      <c r="H20" s="176">
        <v>3968.04</v>
      </c>
      <c r="AG20" s="38"/>
      <c r="AH20" s="38"/>
      <c r="AI20" s="87"/>
      <c r="AJ20" s="38"/>
      <c r="AK20" s="38"/>
      <c r="AL20" s="38"/>
      <c r="AM20" s="38"/>
      <c r="AN20" s="87"/>
      <c r="AO20" s="38"/>
      <c r="AP20" s="168"/>
      <c r="AQ20" s="38"/>
      <c r="AR20" s="38"/>
      <c r="AS20" s="87"/>
      <c r="AT20" s="87"/>
    </row>
    <row r="21">
      <c r="A21" s="182" t="s">
        <v>542</v>
      </c>
      <c r="B21" s="182" t="s">
        <v>169</v>
      </c>
      <c r="C21" s="774">
        <f>IFS(C20="2x2x2",12,C20="2x2",4,TRUE,NA())</f>
        <v>12</v>
      </c>
      <c r="D21" s="775"/>
      <c r="F21" s="108" t="s">
        <v>170</v>
      </c>
      <c r="G21" s="773">
        <v>1.0</v>
      </c>
      <c r="H21" s="176">
        <v>3968.04</v>
      </c>
      <c r="AG21" s="38"/>
      <c r="AH21" s="38"/>
      <c r="AI21" s="87"/>
      <c r="AJ21" s="38"/>
      <c r="AK21" s="38"/>
      <c r="AL21" s="38"/>
      <c r="AM21" s="38"/>
      <c r="AN21" s="87"/>
      <c r="AO21" s="38"/>
      <c r="AP21" s="168"/>
      <c r="AQ21" s="38"/>
      <c r="AR21" s="38"/>
      <c r="AS21" s="87"/>
      <c r="AT21" s="87"/>
    </row>
    <row r="22">
      <c r="A22" s="175"/>
      <c r="B22" s="175"/>
      <c r="C22" s="175"/>
      <c r="F22" s="108" t="s">
        <v>171</v>
      </c>
      <c r="G22" s="773">
        <v>1.0</v>
      </c>
      <c r="H22" s="176">
        <v>1984.02</v>
      </c>
      <c r="AG22" s="38"/>
      <c r="AH22" s="38"/>
      <c r="AI22" s="87"/>
      <c r="AJ22" s="38"/>
      <c r="AK22" s="38"/>
      <c r="AL22" s="38"/>
      <c r="AM22" s="38"/>
      <c r="AN22" s="87"/>
      <c r="AO22" s="38"/>
      <c r="AP22" s="168"/>
      <c r="AQ22" s="168"/>
      <c r="AR22" s="38"/>
      <c r="AS22" s="87"/>
      <c r="AT22" s="169"/>
    </row>
    <row r="23">
      <c r="A23" s="184" t="s">
        <v>172</v>
      </c>
      <c r="B23" s="185"/>
      <c r="C23" s="186"/>
      <c r="D23" s="771"/>
      <c r="F23" s="108" t="s">
        <v>173</v>
      </c>
      <c r="G23" s="773">
        <v>0.987</v>
      </c>
      <c r="H23" s="188">
        <v>189.504</v>
      </c>
      <c r="AG23" s="38"/>
      <c r="AH23" s="38"/>
      <c r="AI23" s="87"/>
      <c r="AJ23" s="38"/>
      <c r="AK23" s="38"/>
      <c r="AL23" s="38"/>
      <c r="AM23" s="38"/>
      <c r="AN23" s="87"/>
      <c r="AO23" s="38"/>
      <c r="AP23" s="168"/>
      <c r="AQ23" s="168"/>
      <c r="AR23" s="38"/>
      <c r="AS23" s="87"/>
      <c r="AT23" s="169"/>
    </row>
    <row r="24">
      <c r="A24" s="170" t="s">
        <v>174</v>
      </c>
      <c r="B24" s="170" t="s">
        <v>175</v>
      </c>
      <c r="C24" s="170" t="s">
        <v>25</v>
      </c>
      <c r="D24" s="771"/>
      <c r="F24" s="108" t="s">
        <v>176</v>
      </c>
      <c r="G24" s="773">
        <v>0.8</v>
      </c>
      <c r="H24" s="188">
        <v>2926.0</v>
      </c>
      <c r="AG24" s="38"/>
      <c r="AH24" s="38"/>
      <c r="AI24" s="87"/>
      <c r="AJ24" s="38"/>
      <c r="AK24" s="38"/>
      <c r="AL24" s="38"/>
      <c r="AM24" s="38"/>
      <c r="AN24" s="87"/>
      <c r="AO24" s="38"/>
      <c r="AP24" s="168"/>
      <c r="AQ24" s="168"/>
      <c r="AR24" s="38"/>
      <c r="AS24" s="87"/>
      <c r="AT24" s="169"/>
    </row>
    <row r="25">
      <c r="A25" s="189" t="s">
        <v>37</v>
      </c>
      <c r="B25" s="189" t="s">
        <v>38</v>
      </c>
      <c r="C25" s="189">
        <v>1024.0</v>
      </c>
      <c r="D25" s="771"/>
      <c r="F25" s="108" t="s">
        <v>177</v>
      </c>
      <c r="G25" s="773">
        <v>1.0</v>
      </c>
      <c r="H25" s="176">
        <v>1984.02</v>
      </c>
      <c r="AG25" s="38"/>
      <c r="AH25" s="38"/>
      <c r="AI25" s="87"/>
      <c r="AJ25" s="169"/>
      <c r="AK25" s="38"/>
      <c r="AL25" s="38"/>
      <c r="AM25" s="38"/>
    </row>
    <row r="26">
      <c r="A26" s="170" t="s">
        <v>39</v>
      </c>
      <c r="B26" s="170" t="s">
        <v>40</v>
      </c>
      <c r="C26" s="170">
        <v>1.0</v>
      </c>
      <c r="D26" s="2"/>
      <c r="F26" s="108" t="s">
        <v>178</v>
      </c>
      <c r="G26" s="773">
        <v>1.0</v>
      </c>
      <c r="H26" s="176">
        <v>1984.02</v>
      </c>
      <c r="AG26" s="164"/>
      <c r="AH26" s="164"/>
      <c r="AI26" s="164"/>
      <c r="AK26" s="38"/>
      <c r="AL26" s="38"/>
      <c r="AM26" s="38"/>
      <c r="AN26" s="87"/>
      <c r="AO26" s="38"/>
      <c r="AP26" s="38"/>
      <c r="AQ26" s="38"/>
      <c r="AR26" s="38"/>
      <c r="AS26" s="87"/>
      <c r="AT26" s="87"/>
    </row>
    <row r="27">
      <c r="A27" s="170" t="s">
        <v>41</v>
      </c>
      <c r="B27" s="174" t="s">
        <v>42</v>
      </c>
      <c r="C27" s="174">
        <v>1024.0</v>
      </c>
      <c r="D27" s="771"/>
      <c r="F27" s="108" t="s">
        <v>180</v>
      </c>
      <c r="G27" s="773">
        <v>1.0</v>
      </c>
      <c r="H27" s="176">
        <v>992.01</v>
      </c>
      <c r="AG27" s="164"/>
      <c r="AH27" s="164"/>
      <c r="AI27" s="164"/>
      <c r="AK27" s="38"/>
      <c r="AL27" s="38"/>
      <c r="AM27" s="38"/>
      <c r="AN27" s="87"/>
      <c r="AO27" s="38"/>
      <c r="AP27" s="38"/>
      <c r="AQ27" s="38"/>
      <c r="AR27" s="38"/>
      <c r="AS27" s="87"/>
      <c r="AT27" s="87"/>
    </row>
    <row r="28">
      <c r="A28" s="170" t="s">
        <v>46</v>
      </c>
      <c r="B28" s="175"/>
      <c r="C28" s="174">
        <v>0.15</v>
      </c>
      <c r="D28" s="771"/>
      <c r="F28" s="108" t="s">
        <v>181</v>
      </c>
      <c r="G28" s="773">
        <v>0.987</v>
      </c>
      <c r="H28" s="193">
        <v>94.752</v>
      </c>
      <c r="AG28" s="164"/>
      <c r="AH28" s="164"/>
      <c r="AI28" s="164"/>
      <c r="AL28" s="38"/>
      <c r="AM28" s="38"/>
      <c r="AN28" s="87"/>
      <c r="AO28" s="38"/>
      <c r="AP28" s="38"/>
      <c r="AQ28" s="38"/>
      <c r="AR28" s="38"/>
      <c r="AS28" s="87"/>
      <c r="AT28" s="87"/>
    </row>
    <row r="29">
      <c r="A29" s="170" t="s">
        <v>47</v>
      </c>
      <c r="B29" s="175"/>
      <c r="C29" s="174">
        <v>1.0</v>
      </c>
      <c r="D29" s="771"/>
      <c r="F29" s="108" t="s">
        <v>182</v>
      </c>
      <c r="G29" s="773">
        <v>0.375</v>
      </c>
      <c r="H29" s="176">
        <v>600.0</v>
      </c>
      <c r="AB29" s="2"/>
      <c r="AC29" s="2"/>
      <c r="AD29" s="2"/>
      <c r="AE29" s="2"/>
      <c r="AM29" s="142"/>
      <c r="AN29" s="138"/>
      <c r="AO29" s="142"/>
      <c r="AP29" s="142"/>
      <c r="AQ29" s="194"/>
      <c r="AR29" s="142"/>
      <c r="AS29" s="148"/>
    </row>
    <row r="30">
      <c r="A30" s="170" t="s">
        <v>48</v>
      </c>
      <c r="B30" s="174" t="s">
        <v>49</v>
      </c>
      <c r="C30" s="195" t="b">
        <v>1</v>
      </c>
      <c r="D30" s="777"/>
      <c r="F30" s="172" t="s">
        <v>183</v>
      </c>
      <c r="G30" s="778">
        <v>0.8</v>
      </c>
      <c r="H30" s="197">
        <v>80.0</v>
      </c>
      <c r="AB30" s="2"/>
      <c r="AC30" s="2"/>
      <c r="AD30" s="2"/>
      <c r="AE30" s="2"/>
      <c r="AM30" s="142"/>
      <c r="AN30" s="138"/>
      <c r="AO30" s="142"/>
      <c r="AP30" s="142"/>
      <c r="AQ30" s="194"/>
      <c r="AR30" s="142"/>
      <c r="AS30" s="148"/>
    </row>
    <row r="31">
      <c r="A31" s="198" t="s">
        <v>50</v>
      </c>
      <c r="B31" s="198" t="s">
        <v>51</v>
      </c>
      <c r="C31" s="195" t="b">
        <v>1</v>
      </c>
      <c r="F31" s="105" t="s">
        <v>184</v>
      </c>
      <c r="G31" s="108">
        <v>1.0</v>
      </c>
      <c r="H31" s="105">
        <v>0.0013</v>
      </c>
      <c r="AM31" s="142"/>
      <c r="AN31" s="138"/>
      <c r="AO31" s="138"/>
      <c r="AP31" s="138"/>
      <c r="AQ31" s="138"/>
      <c r="AR31" s="142"/>
      <c r="AT31" s="149"/>
    </row>
    <row r="32">
      <c r="A32" s="184" t="s">
        <v>185</v>
      </c>
      <c r="B32" s="185"/>
      <c r="C32" s="186"/>
      <c r="AM32" s="142"/>
      <c r="AN32" s="138"/>
      <c r="AO32" s="138"/>
      <c r="AP32" s="138"/>
      <c r="AQ32" s="138"/>
      <c r="AR32" s="142"/>
      <c r="AT32" s="149"/>
    </row>
    <row r="33">
      <c r="A33" s="170" t="s">
        <v>61</v>
      </c>
      <c r="B33" s="174" t="s">
        <v>62</v>
      </c>
      <c r="C33" s="195" t="s">
        <v>63</v>
      </c>
      <c r="D33" s="201"/>
      <c r="AM33" s="142"/>
      <c r="AN33" s="138"/>
      <c r="AO33" s="138"/>
      <c r="AP33" s="142"/>
      <c r="AQ33" s="142"/>
      <c r="AR33" s="142"/>
    </row>
    <row r="34">
      <c r="A34" s="170" t="s">
        <v>64</v>
      </c>
      <c r="B34" s="165" t="s">
        <v>65</v>
      </c>
      <c r="C34" s="200" t="s">
        <v>66</v>
      </c>
      <c r="D34" s="201"/>
      <c r="F34" s="779" t="s">
        <v>545</v>
      </c>
      <c r="G34" s="780"/>
      <c r="AM34" s="142"/>
      <c r="AN34" s="138"/>
      <c r="AO34" s="138"/>
      <c r="AP34" s="142"/>
      <c r="AQ34" s="142"/>
      <c r="AR34" s="142"/>
    </row>
    <row r="35">
      <c r="A35" s="170" t="s">
        <v>71</v>
      </c>
      <c r="B35" s="165" t="s">
        <v>72</v>
      </c>
      <c r="C35" s="195" t="s">
        <v>82</v>
      </c>
      <c r="D35" s="201"/>
      <c r="F35" s="362" t="s">
        <v>547</v>
      </c>
      <c r="G35" s="781" t="s">
        <v>63</v>
      </c>
      <c r="AM35" s="142"/>
      <c r="AN35" s="138"/>
      <c r="AO35" s="138"/>
      <c r="AP35" s="142"/>
      <c r="AQ35" s="142"/>
      <c r="AR35" s="142"/>
    </row>
    <row r="36">
      <c r="A36" s="170" t="s">
        <v>73</v>
      </c>
      <c r="B36" s="165" t="s">
        <v>74</v>
      </c>
      <c r="C36" s="195" t="s">
        <v>82</v>
      </c>
      <c r="D36" s="201"/>
      <c r="F36" s="782" t="s">
        <v>548</v>
      </c>
      <c r="G36" s="781" t="str">
        <f>C33</f>
        <v>fp8</v>
      </c>
      <c r="AM36" s="142"/>
      <c r="AN36" s="138"/>
      <c r="AO36" s="138"/>
      <c r="AP36" s="142"/>
      <c r="AQ36" s="142"/>
      <c r="AR36" s="142"/>
    </row>
    <row r="37">
      <c r="A37" s="170" t="s">
        <v>75</v>
      </c>
      <c r="B37" s="165" t="s">
        <v>76</v>
      </c>
      <c r="C37" s="195" t="s">
        <v>63</v>
      </c>
      <c r="D37" s="201"/>
      <c r="F37" s="783" t="s">
        <v>549</v>
      </c>
      <c r="G37" s="784" t="s">
        <v>550</v>
      </c>
      <c r="AM37" s="142"/>
      <c r="AN37" s="138"/>
      <c r="AO37" s="138"/>
      <c r="AP37" s="142"/>
      <c r="AQ37" s="142"/>
      <c r="AR37" s="142"/>
    </row>
    <row r="38">
      <c r="A38" s="198" t="s">
        <v>77</v>
      </c>
      <c r="B38" s="165" t="s">
        <v>78</v>
      </c>
      <c r="C38" s="200" t="s">
        <v>79</v>
      </c>
      <c r="D38" s="201"/>
      <c r="F38" s="785"/>
      <c r="G38" s="786"/>
      <c r="AM38" s="142"/>
      <c r="AN38" s="138"/>
      <c r="AO38" s="138"/>
      <c r="AP38" s="142"/>
      <c r="AQ38" s="142"/>
      <c r="AR38" s="142"/>
    </row>
    <row r="39">
      <c r="A39" s="170" t="s">
        <v>80</v>
      </c>
      <c r="B39" s="165" t="s">
        <v>81</v>
      </c>
      <c r="C39" s="195" t="s">
        <v>82</v>
      </c>
      <c r="D39" s="201"/>
      <c r="F39" s="787" t="s">
        <v>551</v>
      </c>
      <c r="G39" s="857">
        <f>671*1000000000</f>
        <v>671000000000</v>
      </c>
      <c r="AM39" s="142"/>
      <c r="AN39" s="138"/>
      <c r="AO39" s="138"/>
      <c r="AP39" s="142"/>
      <c r="AQ39" s="142"/>
      <c r="AR39" s="142"/>
    </row>
    <row r="40">
      <c r="A40" s="2"/>
      <c r="B40" s="201"/>
      <c r="C40" s="201"/>
      <c r="D40" s="201"/>
      <c r="F40" s="362" t="s">
        <v>552</v>
      </c>
      <c r="G40" s="789">
        <f>SUM(PRODUCT(L87:M87), PRODUCT(K150:M150), PRODUCT(K177:M177), PRODUCT(L196:M196), PRODUCT(K302:M302), PRODUCT(K336:M336)) * PARAMS("L")</f>
        <v>11413422080</v>
      </c>
      <c r="AM40" s="142"/>
      <c r="AN40" s="138"/>
      <c r="AO40" s="138"/>
      <c r="AP40" s="142"/>
      <c r="AQ40" s="142"/>
      <c r="AR40" s="142"/>
    </row>
    <row r="41" ht="27.0" customHeight="1">
      <c r="A41" s="204" t="s">
        <v>188</v>
      </c>
      <c r="F41" s="787"/>
      <c r="G41" s="790"/>
      <c r="AG41" s="38"/>
      <c r="AH41" s="38"/>
      <c r="AI41" s="38"/>
      <c r="AJ41" s="38"/>
      <c r="AK41" s="38"/>
      <c r="AL41" s="38"/>
      <c r="AM41" s="168"/>
      <c r="AN41" s="168"/>
      <c r="AO41" s="202"/>
      <c r="AP41" s="142"/>
      <c r="AQ41" s="168"/>
      <c r="AR41" s="168"/>
      <c r="AT41" s="203"/>
    </row>
    <row r="42" ht="30.0" customHeight="1">
      <c r="A42" s="171" t="s">
        <v>189</v>
      </c>
      <c r="B42" s="171" t="str">
        <f> "Value (" &amp; H17 &amp; ")"</f>
        <v>Value (GhostFish (P3))</v>
      </c>
      <c r="C42" s="205" t="s">
        <v>553</v>
      </c>
      <c r="F42" s="787" t="s">
        <v>554</v>
      </c>
      <c r="G42" s="790">
        <f>G39-G40</f>
        <v>659586577920</v>
      </c>
      <c r="P42" s="147"/>
      <c r="AG42" s="38"/>
      <c r="AH42" s="38"/>
      <c r="AI42" s="38"/>
      <c r="AJ42" s="38"/>
      <c r="AK42" s="38"/>
      <c r="AL42" s="38"/>
      <c r="AM42" s="168"/>
      <c r="AN42" s="168"/>
      <c r="AO42" s="202"/>
      <c r="AP42" s="142"/>
      <c r="AQ42" s="168"/>
      <c r="AR42" s="168"/>
      <c r="AT42" s="203"/>
    </row>
    <row r="43" ht="15.0" customHeight="1">
      <c r="A43" s="108" t="s">
        <v>190</v>
      </c>
      <c r="B43" s="193">
        <f>$C26*$C25</f>
        <v>1024</v>
      </c>
      <c r="C43" s="105">
        <f>492*8</f>
        <v>3936</v>
      </c>
      <c r="F43" s="362" t="s">
        <v>555</v>
      </c>
      <c r="G43" s="789">
        <f>SUM(P87, P150, P177, P196, P302, P336) * PARAMS(B6) / 1024</f>
        <v>10.62957764</v>
      </c>
      <c r="P43" s="147"/>
      <c r="AG43" s="38"/>
      <c r="AH43" s="38"/>
      <c r="AI43" s="38"/>
      <c r="AJ43" s="38"/>
      <c r="AK43" s="38"/>
      <c r="AL43" s="38"/>
      <c r="AM43" s="168"/>
      <c r="AN43" s="168"/>
      <c r="AO43" s="202"/>
      <c r="AP43" s="142"/>
      <c r="AQ43" s="168"/>
      <c r="AR43" s="168"/>
      <c r="AT43" s="203"/>
    </row>
    <row r="44" ht="15.0" customHeight="1">
      <c r="A44" s="108" t="s">
        <v>191</v>
      </c>
      <c r="B44" s="211">
        <f>G10</f>
        <v>16</v>
      </c>
      <c r="C44" s="198">
        <v>8.0</v>
      </c>
      <c r="F44" s="787" t="s">
        <v>556</v>
      </c>
      <c r="G44" s="790">
        <f>(G42*  SWITCH(G35, "fp32", 4, "bf16", 2, "fp8", 1, "fp4", 0.5)/1024^3 + G43*G10) + (G10-1) * SUM(P554, P573) * (C6-3)/1024</f>
        <v>802.202909</v>
      </c>
      <c r="P44" s="147"/>
      <c r="AG44" s="38"/>
      <c r="AH44" s="38"/>
      <c r="AI44" s="38"/>
      <c r="AJ44" s="38"/>
      <c r="AK44" s="38"/>
      <c r="AL44" s="38"/>
      <c r="AM44" s="168"/>
      <c r="AN44" s="168"/>
      <c r="AO44" s="202"/>
      <c r="AP44" s="142"/>
      <c r="AQ44" s="168"/>
      <c r="AR44" s="168"/>
      <c r="AT44" s="203"/>
    </row>
    <row r="45" ht="15.0" customHeight="1">
      <c r="A45" s="108" t="s">
        <v>87</v>
      </c>
      <c r="B45" s="212" t="str">
        <f>$G$73/1000 * $C$6</f>
        <v>#N/A</v>
      </c>
      <c r="C45" s="172">
        <f>0.0734</f>
        <v>0.0734</v>
      </c>
      <c r="F45" s="362" t="s">
        <v>557</v>
      </c>
      <c r="G45" s="789">
        <f>G44/G10</f>
        <v>50.13768181</v>
      </c>
      <c r="P45" s="147"/>
      <c r="AG45" s="38"/>
      <c r="AH45" s="38"/>
      <c r="AI45" s="38"/>
      <c r="AJ45" s="38"/>
      <c r="AK45" s="38"/>
      <c r="AL45" s="38"/>
      <c r="AM45" s="168"/>
      <c r="AN45" s="168"/>
      <c r="AO45" s="202"/>
      <c r="AP45" s="142"/>
      <c r="AQ45" s="168"/>
      <c r="AR45" s="168"/>
      <c r="AT45" s="203"/>
    </row>
    <row r="46" ht="15.0" customHeight="1">
      <c r="A46" s="108" t="s">
        <v>88</v>
      </c>
      <c r="B46" s="193" t="str">
        <f>$B$43/$B$45</f>
        <v>#N/A</v>
      </c>
      <c r="C46" s="116">
        <f>492/0.0733 * C44</f>
        <v>53697.13506</v>
      </c>
      <c r="F46" s="787" t="s">
        <v>558</v>
      </c>
      <c r="G46" s="792">
        <v>0.9</v>
      </c>
      <c r="P46" s="147"/>
      <c r="AG46" s="38"/>
      <c r="AH46" s="38"/>
      <c r="AI46" s="38"/>
      <c r="AJ46" s="38"/>
      <c r="AK46" s="38"/>
      <c r="AL46" s="38"/>
      <c r="AM46" s="168"/>
      <c r="AN46" s="168"/>
      <c r="AO46" s="202"/>
      <c r="AP46" s="142"/>
      <c r="AQ46" s="168"/>
      <c r="AR46" s="168"/>
      <c r="AT46" s="203"/>
    </row>
    <row r="47" ht="15.0" customHeight="1">
      <c r="A47" s="108" t="s">
        <v>89</v>
      </c>
      <c r="B47" s="116" t="str">
        <f>B43/(B45*(1+C28))*C29</f>
        <v>#N/A</v>
      </c>
      <c r="C47" s="116"/>
      <c r="F47" s="362" t="s">
        <v>559</v>
      </c>
      <c r="G47" s="789">
        <f>(((H28 * G46 - G45)*1024^3) * G9) / (PARAMS(B27) * PAD_128(C10+C12) * SWITCH(PARAMS("kv_dtype"), "fp32", 4, "bf16", 2, "fp8", 1, "fp4", 0.5)*PARAMS(B6))</f>
        <v>15100.83442</v>
      </c>
      <c r="P47" s="147"/>
      <c r="AG47" s="38"/>
      <c r="AH47" s="38"/>
      <c r="AI47" s="38"/>
      <c r="AJ47" s="38"/>
      <c r="AK47" s="38"/>
      <c r="AL47" s="38"/>
      <c r="AM47" s="168"/>
      <c r="AN47" s="168"/>
      <c r="AO47" s="202"/>
      <c r="AP47" s="142"/>
      <c r="AQ47" s="168"/>
      <c r="AR47" s="168"/>
      <c r="AT47" s="203"/>
    </row>
    <row r="48" ht="15.0" customHeight="1">
      <c r="A48" s="108" t="s">
        <v>90</v>
      </c>
      <c r="B48" s="116" t="str">
        <f>B47/$G$11</f>
        <v>#N/A</v>
      </c>
      <c r="C48" s="116">
        <f>C46/C44</f>
        <v>6712.141883</v>
      </c>
      <c r="P48" s="147"/>
      <c r="AG48" s="38"/>
      <c r="AH48" s="38"/>
      <c r="AI48" s="38"/>
      <c r="AJ48" s="38"/>
      <c r="AK48" s="38"/>
      <c r="AL48" s="38"/>
      <c r="AM48" s="168"/>
      <c r="AN48" s="168"/>
      <c r="AO48" s="202"/>
      <c r="AP48" s="142"/>
      <c r="AQ48" s="168"/>
      <c r="AR48" s="168"/>
      <c r="AT48" s="203"/>
    </row>
    <row r="49" ht="15.0" customHeight="1">
      <c r="A49" s="793" t="s">
        <v>560</v>
      </c>
      <c r="B49" s="794" t="str">
        <f t="shared" ref="B49:C49" si="3">B48/$C$48</f>
        <v>#N/A</v>
      </c>
      <c r="C49" s="794">
        <f t="shared" si="3"/>
        <v>1</v>
      </c>
      <c r="P49" s="147"/>
      <c r="AG49" s="38"/>
      <c r="AH49" s="38"/>
      <c r="AI49" s="38"/>
      <c r="AJ49" s="38"/>
      <c r="AK49" s="38"/>
      <c r="AL49" s="38"/>
      <c r="AM49" s="168"/>
      <c r="AN49" s="168"/>
      <c r="AO49" s="202"/>
      <c r="AP49" s="142"/>
      <c r="AQ49" s="168"/>
      <c r="AR49" s="168"/>
      <c r="AT49" s="203"/>
    </row>
    <row r="50" ht="15.0" customHeight="1">
      <c r="P50" s="147"/>
      <c r="AG50" s="38"/>
      <c r="AH50" s="38"/>
      <c r="AI50" s="38"/>
      <c r="AJ50" s="38"/>
      <c r="AK50" s="38"/>
      <c r="AL50" s="38"/>
      <c r="AM50" s="168"/>
      <c r="AN50" s="168"/>
      <c r="AO50" s="202"/>
      <c r="AP50" s="142"/>
      <c r="AQ50" s="168"/>
      <c r="AR50" s="168"/>
      <c r="AT50" s="203"/>
    </row>
    <row r="51">
      <c r="A51" s="204"/>
      <c r="B51" s="204"/>
      <c r="D51" s="2"/>
      <c r="E51" s="2"/>
      <c r="F51" s="2"/>
      <c r="G51" s="2"/>
      <c r="AM51" s="142"/>
      <c r="AN51" s="138"/>
      <c r="AO51" s="138"/>
      <c r="AP51" s="138"/>
      <c r="AQ51" s="138"/>
      <c r="AR51" s="142"/>
      <c r="AT51" s="203"/>
    </row>
    <row r="52">
      <c r="A52" s="204" t="s">
        <v>192</v>
      </c>
      <c r="B52" s="204"/>
      <c r="D52" s="2"/>
      <c r="E52" s="2"/>
      <c r="F52" s="2"/>
      <c r="G52" s="2"/>
      <c r="AM52" s="142"/>
      <c r="AN52" s="138"/>
      <c r="AO52" s="138"/>
      <c r="AP52" s="138"/>
      <c r="AQ52" s="138"/>
      <c r="AR52" s="142"/>
      <c r="AT52" s="203"/>
    </row>
    <row r="53">
      <c r="A53" s="214" t="s">
        <v>193</v>
      </c>
      <c r="B53" s="214" t="s">
        <v>194</v>
      </c>
      <c r="C53" s="214" t="s">
        <v>195</v>
      </c>
      <c r="D53" s="214" t="s">
        <v>196</v>
      </c>
      <c r="E53" s="214" t="s">
        <v>197</v>
      </c>
      <c r="F53" s="214" t="s">
        <v>198</v>
      </c>
      <c r="G53" s="214" t="s">
        <v>199</v>
      </c>
      <c r="H53" s="214" t="s">
        <v>200</v>
      </c>
      <c r="I53" s="215"/>
      <c r="J53" s="214" t="s">
        <v>421</v>
      </c>
      <c r="K53" s="214" t="s">
        <v>202</v>
      </c>
      <c r="AG53" s="164"/>
      <c r="AH53" s="164"/>
      <c r="AI53" s="38"/>
      <c r="AJ53" s="38"/>
      <c r="AK53" s="38"/>
      <c r="AL53" s="38"/>
      <c r="AM53" s="168"/>
      <c r="AN53" s="202"/>
      <c r="AO53" s="202"/>
      <c r="AP53" s="216"/>
      <c r="AQ53" s="202"/>
      <c r="AR53" s="168"/>
      <c r="AS53" s="148"/>
      <c r="AT53" s="203"/>
    </row>
    <row r="54">
      <c r="A54" s="217" t="s">
        <v>203</v>
      </c>
      <c r="B54" s="218" t="s">
        <v>204</v>
      </c>
      <c r="C54" s="219">
        <f>$H$144</f>
        <v>0.001960801329</v>
      </c>
      <c r="D54" s="219" t="str">
        <f>$H$142</f>
        <v>#N/A</v>
      </c>
      <c r="E54" s="220">
        <f>$H$139</f>
        <v>0.0013</v>
      </c>
      <c r="F54" s="219">
        <f>H137</f>
        <v>0.0003051757813</v>
      </c>
      <c r="G54" s="219" t="str">
        <f t="shared" ref="G54:G58" si="4">IF(K54,max(C54:F54),
max(C54:D54)+max(E54:F54))</f>
        <v>#N/A</v>
      </c>
      <c r="H54" s="221" t="str">
        <f t="shared" ref="H54:H70" si="5">LET(maxtime, MAX(C54:F54),
 IFS(maxtime=0, "", C54=maxtime, "HBM", D54=maxtime, "Compute", E54=maxtime, "ICI Lt", F54=maxtime, "ICI BW"))</f>
        <v>#N/A</v>
      </c>
      <c r="I54" s="222"/>
      <c r="J54" s="223" t="str">
        <f t="shared" ref="J54:J60" si="6">G54/$G$71</f>
        <v>#N/A</v>
      </c>
      <c r="K54" s="224" t="b">
        <v>1</v>
      </c>
      <c r="P54" s="225"/>
      <c r="AG54" s="38"/>
      <c r="AH54" s="38"/>
      <c r="AI54" s="164"/>
      <c r="AJ54" s="38"/>
      <c r="AK54" s="38"/>
      <c r="AL54" s="38"/>
      <c r="AM54" s="168"/>
      <c r="AN54" s="138"/>
      <c r="AO54" s="138"/>
      <c r="AP54" s="138"/>
      <c r="AQ54" s="138"/>
      <c r="AR54" s="168"/>
      <c r="AT54" s="203"/>
    </row>
    <row r="55">
      <c r="A55" s="217" t="s">
        <v>203</v>
      </c>
      <c r="B55" s="218" t="s">
        <v>205</v>
      </c>
      <c r="C55" s="219">
        <f>$H$171</f>
        <v>0.01304767267</v>
      </c>
      <c r="D55" s="219" t="str">
        <f>$H$169</f>
        <v>#N/A</v>
      </c>
      <c r="E55" s="221"/>
      <c r="F55" s="219">
        <f>H166</f>
        <v>0</v>
      </c>
      <c r="G55" s="219" t="str">
        <f t="shared" si="4"/>
        <v>#N/A</v>
      </c>
      <c r="H55" s="221" t="str">
        <f t="shared" si="5"/>
        <v>#N/A</v>
      </c>
      <c r="I55" s="222"/>
      <c r="J55" s="223" t="str">
        <f t="shared" si="6"/>
        <v>#N/A</v>
      </c>
      <c r="K55" s="224" t="b">
        <v>0</v>
      </c>
      <c r="P55" s="147"/>
      <c r="AG55" s="38"/>
      <c r="AH55" s="38"/>
      <c r="AI55" s="38"/>
      <c r="AJ55" s="38"/>
      <c r="AK55" s="38"/>
      <c r="AL55" s="38"/>
      <c r="AM55" s="168"/>
      <c r="AN55" s="168"/>
      <c r="AO55" s="202"/>
      <c r="AP55" s="142"/>
      <c r="AQ55" s="168"/>
      <c r="AR55" s="168"/>
      <c r="AT55" s="203"/>
    </row>
    <row r="56">
      <c r="A56" s="217" t="s">
        <v>203</v>
      </c>
      <c r="B56" s="218" t="s">
        <v>206</v>
      </c>
      <c r="C56" s="219">
        <f>$H$190</f>
        <v>0.0056738081</v>
      </c>
      <c r="D56" s="219" t="str">
        <f>$H$188</f>
        <v>#N/A</v>
      </c>
      <c r="E56" s="221"/>
      <c r="F56" s="219"/>
      <c r="G56" s="219" t="str">
        <f t="shared" si="4"/>
        <v>#N/A</v>
      </c>
      <c r="H56" s="221" t="str">
        <f t="shared" si="5"/>
        <v>#N/A</v>
      </c>
      <c r="I56" s="222"/>
      <c r="J56" s="223" t="str">
        <f t="shared" si="6"/>
        <v>#N/A</v>
      </c>
      <c r="K56" s="224"/>
      <c r="P56" s="147"/>
      <c r="AG56" s="38"/>
      <c r="AH56" s="38"/>
      <c r="AI56" s="38"/>
      <c r="AJ56" s="38"/>
      <c r="AK56" s="38"/>
      <c r="AL56" s="38"/>
      <c r="AM56" s="168"/>
      <c r="AN56" s="138"/>
      <c r="AO56" s="138"/>
      <c r="AP56" s="138"/>
      <c r="AQ56" s="138"/>
      <c r="AR56" s="168"/>
      <c r="AT56" s="203"/>
    </row>
    <row r="57">
      <c r="A57" s="217" t="s">
        <v>203</v>
      </c>
      <c r="B57" s="218" t="s">
        <v>207</v>
      </c>
      <c r="C57" s="219">
        <f>$H$209</f>
        <v>0.001483638239</v>
      </c>
      <c r="D57" s="219" t="str">
        <f>$H$207</f>
        <v>#N/A</v>
      </c>
      <c r="E57" s="221"/>
      <c r="F57" s="219"/>
      <c r="G57" s="219" t="str">
        <f t="shared" si="4"/>
        <v>#N/A</v>
      </c>
      <c r="H57" s="221" t="str">
        <f t="shared" si="5"/>
        <v>#N/A</v>
      </c>
      <c r="I57" s="222"/>
      <c r="J57" s="223" t="str">
        <f t="shared" si="6"/>
        <v>#N/A</v>
      </c>
      <c r="K57" s="224"/>
      <c r="P57" s="147"/>
      <c r="AM57" s="142"/>
      <c r="AO57" s="142"/>
      <c r="AP57" s="142"/>
      <c r="AQ57" s="142"/>
      <c r="AR57" s="168"/>
      <c r="AS57" s="148"/>
      <c r="AT57" s="203"/>
    </row>
    <row r="58">
      <c r="A58" s="217" t="s">
        <v>203</v>
      </c>
      <c r="B58" s="218" t="s">
        <v>208</v>
      </c>
      <c r="C58" s="219"/>
      <c r="D58" s="219"/>
      <c r="E58" s="221"/>
      <c r="F58" s="219">
        <f>$H$239</f>
        <v>0.004062652588</v>
      </c>
      <c r="G58" s="219">
        <f t="shared" si="4"/>
        <v>0.004062652588</v>
      </c>
      <c r="H58" s="221" t="str">
        <f t="shared" si="5"/>
        <v>ICI BW</v>
      </c>
      <c r="I58" s="222"/>
      <c r="J58" s="223" t="str">
        <f t="shared" si="6"/>
        <v>#N/A</v>
      </c>
      <c r="K58" s="224"/>
      <c r="P58" s="147"/>
      <c r="R58" s="226"/>
      <c r="S58" s="226"/>
      <c r="T58" s="226"/>
      <c r="U58" s="226"/>
      <c r="V58" s="226"/>
      <c r="W58" s="38"/>
      <c r="AM58" s="142"/>
      <c r="AO58" s="138"/>
      <c r="AP58" s="138"/>
      <c r="AQ58" s="138"/>
      <c r="AR58" s="168"/>
      <c r="AT58" s="203"/>
    </row>
    <row r="59">
      <c r="A59" s="217" t="s">
        <v>203</v>
      </c>
      <c r="B59" s="227" t="s">
        <v>209</v>
      </c>
      <c r="C59" s="219">
        <f t="shared" ref="C59:D59" si="7">SUM(C61:C63)</f>
        <v>0.005861544397</v>
      </c>
      <c r="D59" s="219" t="str">
        <f t="shared" si="7"/>
        <v>#N/A</v>
      </c>
      <c r="E59" s="221"/>
      <c r="F59" s="219"/>
      <c r="G59" s="219" t="str">
        <f>IF(PARAMS("flash_attn"),MAX(C59:F59),0)</f>
        <v>#N/A</v>
      </c>
      <c r="H59" s="221" t="str">
        <f t="shared" si="5"/>
        <v>#N/A</v>
      </c>
      <c r="I59" s="222"/>
      <c r="J59" s="223" t="str">
        <f t="shared" si="6"/>
        <v>#N/A</v>
      </c>
      <c r="K59" s="224"/>
      <c r="P59" s="147"/>
      <c r="R59" s="226"/>
      <c r="S59" s="226"/>
      <c r="T59" s="226"/>
      <c r="U59" s="226"/>
      <c r="V59" s="226"/>
      <c r="W59" s="38"/>
      <c r="AM59" s="142"/>
      <c r="AO59" s="138"/>
      <c r="AP59" s="138"/>
      <c r="AQ59" s="138"/>
      <c r="AR59" s="168"/>
      <c r="AT59" s="203"/>
    </row>
    <row r="60">
      <c r="A60" s="217" t="s">
        <v>203</v>
      </c>
      <c r="B60" s="227" t="s">
        <v>210</v>
      </c>
      <c r="C60" s="219"/>
      <c r="D60" s="219"/>
      <c r="E60" s="221"/>
      <c r="F60" s="219"/>
      <c r="G60" s="219">
        <f>IF(PARAMS("flash_attn"),0,SUM(G61:G63))</f>
        <v>0</v>
      </c>
      <c r="H60" s="221" t="str">
        <f t="shared" si="5"/>
        <v/>
      </c>
      <c r="I60" s="222"/>
      <c r="J60" s="223" t="str">
        <f t="shared" si="6"/>
        <v>#N/A</v>
      </c>
      <c r="K60" s="224"/>
      <c r="P60" s="147"/>
      <c r="R60" s="226"/>
      <c r="S60" s="226"/>
      <c r="T60" s="226"/>
      <c r="U60" s="226"/>
      <c r="V60" s="226"/>
      <c r="W60" s="38"/>
      <c r="AM60" s="142"/>
      <c r="AO60" s="138"/>
      <c r="AP60" s="138"/>
      <c r="AQ60" s="138"/>
      <c r="AR60" s="168"/>
      <c r="AT60" s="203"/>
    </row>
    <row r="61">
      <c r="A61" s="217" t="s">
        <v>203</v>
      </c>
      <c r="B61" s="218" t="s">
        <v>895</v>
      </c>
      <c r="C61" s="219">
        <f>$H$258</f>
        <v>0.00283690405</v>
      </c>
      <c r="D61" s="219" t="str">
        <f>$H$256</f>
        <v>#N/A</v>
      </c>
      <c r="E61" s="221"/>
      <c r="F61" s="219"/>
      <c r="G61" s="219" t="str">
        <f t="shared" ref="G61:G63" si="8">max(C61:F61)</f>
        <v>#N/A</v>
      </c>
      <c r="H61" s="221" t="str">
        <f t="shared" si="5"/>
        <v>#N/A</v>
      </c>
      <c r="I61" s="222"/>
      <c r="J61" s="223"/>
      <c r="K61" s="224"/>
      <c r="P61" s="147"/>
      <c r="R61" s="226"/>
      <c r="S61" s="226"/>
      <c r="T61" s="226"/>
      <c r="U61" s="226"/>
      <c r="V61" s="226"/>
      <c r="W61" s="38"/>
      <c r="AM61" s="142"/>
      <c r="AO61" s="138"/>
      <c r="AP61" s="138"/>
      <c r="AQ61" s="138"/>
      <c r="AR61" s="168"/>
      <c r="AT61" s="203"/>
    </row>
    <row r="62">
      <c r="A62" s="217" t="s">
        <v>203</v>
      </c>
      <c r="B62" s="218" t="s">
        <v>896</v>
      </c>
      <c r="C62" s="219">
        <f>$H$277</f>
        <v>0.0003546130062</v>
      </c>
      <c r="D62" s="219" t="str">
        <f>$H$275</f>
        <v>#N/A</v>
      </c>
      <c r="E62" s="221"/>
      <c r="F62" s="219"/>
      <c r="G62" s="219" t="str">
        <f t="shared" si="8"/>
        <v>#N/A</v>
      </c>
      <c r="H62" s="221" t="str">
        <f t="shared" si="5"/>
        <v>#N/A</v>
      </c>
      <c r="I62" s="222"/>
      <c r="J62" s="223"/>
      <c r="K62" s="224"/>
      <c r="P62" s="147"/>
      <c r="R62" s="228"/>
      <c r="S62" s="228"/>
      <c r="T62" s="228"/>
      <c r="U62" s="228"/>
      <c r="V62" s="228"/>
      <c r="W62" s="38"/>
      <c r="AM62" s="142"/>
      <c r="AN62" s="138"/>
      <c r="AO62" s="142"/>
      <c r="AP62" s="142"/>
      <c r="AQ62" s="138"/>
      <c r="AR62" s="168"/>
      <c r="AT62" s="203"/>
    </row>
    <row r="63">
      <c r="A63" s="217" t="s">
        <v>203</v>
      </c>
      <c r="B63" s="218" t="s">
        <v>897</v>
      </c>
      <c r="C63" s="219">
        <f>$H$296</f>
        <v>0.002670027341</v>
      </c>
      <c r="D63" s="219" t="str">
        <f>$H$294</f>
        <v>#N/A</v>
      </c>
      <c r="E63" s="221"/>
      <c r="F63" s="219"/>
      <c r="G63" s="219" t="str">
        <f t="shared" si="8"/>
        <v>#N/A</v>
      </c>
      <c r="H63" s="221" t="str">
        <f t="shared" si="5"/>
        <v>#N/A</v>
      </c>
      <c r="I63" s="222"/>
      <c r="J63" s="223"/>
      <c r="K63" s="224"/>
      <c r="P63" s="147"/>
      <c r="R63" s="228"/>
      <c r="S63" s="228"/>
      <c r="T63" s="228"/>
      <c r="U63" s="228"/>
      <c r="V63" s="228"/>
      <c r="W63" s="38"/>
      <c r="AM63" s="142"/>
      <c r="AN63" s="138"/>
      <c r="AO63" s="138"/>
      <c r="AP63" s="138"/>
      <c r="AQ63" s="138"/>
      <c r="AR63" s="168"/>
      <c r="AT63" s="203"/>
    </row>
    <row r="64">
      <c r="A64" s="217" t="s">
        <v>203</v>
      </c>
      <c r="B64" s="218" t="s">
        <v>214</v>
      </c>
      <c r="C64" s="219">
        <f>H315</f>
        <v>0.004672547847</v>
      </c>
      <c r="D64" s="219" t="str">
        <f>H313</f>
        <v>#N/A</v>
      </c>
      <c r="E64" s="221"/>
      <c r="F64" s="219"/>
      <c r="G64" s="219" t="str">
        <f t="shared" ref="G64:G70" si="9">IF(K64,max(C64:F64),
max(C64:D64)+max(E64:F64))</f>
        <v>#N/A</v>
      </c>
      <c r="H64" s="221" t="str">
        <f t="shared" si="5"/>
        <v>#N/A</v>
      </c>
      <c r="I64" s="222"/>
      <c r="J64" s="223" t="str">
        <f t="shared" ref="J64:J71" si="10">G64/$G$71</f>
        <v>#N/A</v>
      </c>
      <c r="K64" s="224" t="b">
        <v>0</v>
      </c>
      <c r="P64" s="147"/>
      <c r="R64" s="228"/>
      <c r="S64" s="228"/>
      <c r="T64" s="228"/>
      <c r="U64" s="228"/>
      <c r="V64" s="228"/>
      <c r="W64" s="229"/>
      <c r="AK64" s="203"/>
      <c r="AM64" s="142"/>
      <c r="AN64" s="138"/>
      <c r="AO64" s="138"/>
      <c r="AP64" s="138"/>
      <c r="AQ64" s="138"/>
      <c r="AR64" s="168"/>
      <c r="AT64" s="203"/>
    </row>
    <row r="65">
      <c r="A65" s="217" t="s">
        <v>203</v>
      </c>
      <c r="B65" s="227" t="s">
        <v>215</v>
      </c>
      <c r="C65" s="219"/>
      <c r="D65" s="219"/>
      <c r="E65" s="221"/>
      <c r="F65" s="219">
        <f>$G$330</f>
        <v>0.001627604167</v>
      </c>
      <c r="G65" s="219">
        <f t="shared" si="9"/>
        <v>0.001627604167</v>
      </c>
      <c r="H65" s="221" t="str">
        <f t="shared" si="5"/>
        <v>ICI BW</v>
      </c>
      <c r="I65" s="222"/>
      <c r="J65" s="223" t="str">
        <f t="shared" si="10"/>
        <v>#N/A</v>
      </c>
      <c r="K65" s="224"/>
      <c r="P65" s="147"/>
      <c r="R65" s="228"/>
      <c r="S65" s="228"/>
      <c r="T65" s="228"/>
      <c r="U65" s="230"/>
      <c r="V65" s="230"/>
      <c r="W65" s="38"/>
      <c r="AK65" s="231"/>
      <c r="AL65" s="232"/>
      <c r="AM65" s="168"/>
      <c r="AN65" s="138"/>
      <c r="AO65" s="138"/>
      <c r="AP65" s="138"/>
      <c r="AQ65" s="138"/>
      <c r="AR65" s="168"/>
      <c r="AT65" s="203"/>
    </row>
    <row r="66">
      <c r="A66" s="217" t="s">
        <v>203</v>
      </c>
      <c r="B66" s="218" t="s">
        <v>216</v>
      </c>
      <c r="C66" s="219">
        <f>H357</f>
        <v>0.01931597905</v>
      </c>
      <c r="D66" s="219" t="str">
        <f>H355</f>
        <v>#N/A</v>
      </c>
      <c r="E66" s="221"/>
      <c r="F66" s="219">
        <f>$H$352</f>
        <v>0.001627604167</v>
      </c>
      <c r="G66" s="219" t="str">
        <f t="shared" si="9"/>
        <v>#N/A</v>
      </c>
      <c r="H66" s="221" t="str">
        <f t="shared" si="5"/>
        <v>#N/A</v>
      </c>
      <c r="I66" s="222"/>
      <c r="J66" s="223" t="str">
        <f t="shared" si="10"/>
        <v>#N/A</v>
      </c>
      <c r="K66" s="224" t="b">
        <v>1</v>
      </c>
      <c r="P66" s="147"/>
      <c r="R66" s="228"/>
      <c r="S66" s="228"/>
      <c r="T66" s="228"/>
      <c r="U66" s="230"/>
      <c r="V66" s="230"/>
      <c r="W66" s="38"/>
      <c r="AK66" s="231"/>
      <c r="AL66" s="232"/>
      <c r="AM66" s="168"/>
      <c r="AN66" s="138"/>
      <c r="AO66" s="138"/>
      <c r="AP66" s="138"/>
      <c r="AQ66" s="138"/>
      <c r="AR66" s="168"/>
      <c r="AT66" s="203"/>
    </row>
    <row r="67">
      <c r="A67" s="217" t="s">
        <v>217</v>
      </c>
      <c r="B67" s="233" t="s">
        <v>218</v>
      </c>
      <c r="C67" s="219"/>
      <c r="D67" s="219"/>
      <c r="E67" s="220">
        <f>$H$407</f>
        <v>0.0039</v>
      </c>
      <c r="F67" s="219">
        <f>$H$405</f>
        <v>0.01744588216</v>
      </c>
      <c r="G67" s="219">
        <f t="shared" si="9"/>
        <v>0.01744588216</v>
      </c>
      <c r="H67" s="221" t="str">
        <f t="shared" si="5"/>
        <v>ICI BW</v>
      </c>
      <c r="I67" s="222"/>
      <c r="J67" s="223" t="str">
        <f t="shared" si="10"/>
        <v>#N/A</v>
      </c>
      <c r="K67" s="224"/>
      <c r="P67" s="147"/>
      <c r="R67" s="38"/>
      <c r="S67" s="38"/>
      <c r="T67" s="38"/>
      <c r="U67" s="38"/>
      <c r="V67" s="38"/>
      <c r="W67" s="38"/>
      <c r="AM67" s="142"/>
      <c r="AN67" s="138"/>
      <c r="AO67" s="142"/>
      <c r="AP67" s="142"/>
      <c r="AQ67" s="194"/>
      <c r="AR67" s="142"/>
    </row>
    <row r="68">
      <c r="A68" s="217" t="s">
        <v>217</v>
      </c>
      <c r="B68" s="233" t="s">
        <v>219</v>
      </c>
      <c r="C68" s="219">
        <f>$H$455</f>
        <v>0.07659640935</v>
      </c>
      <c r="D68" s="219" t="str">
        <f>$H$453</f>
        <v>#N/A</v>
      </c>
      <c r="E68" s="221"/>
      <c r="F68" s="219">
        <f>$H$445</f>
        <v>0</v>
      </c>
      <c r="G68" s="219" t="str">
        <f t="shared" si="9"/>
        <v>#N/A</v>
      </c>
      <c r="H68" s="221" t="str">
        <f t="shared" si="5"/>
        <v>#N/A</v>
      </c>
      <c r="I68" s="222"/>
      <c r="J68" s="223" t="str">
        <f t="shared" si="10"/>
        <v>#N/A</v>
      </c>
      <c r="K68" s="224" t="b">
        <v>1</v>
      </c>
      <c r="P68" s="147"/>
      <c r="R68" s="38"/>
      <c r="S68" s="38"/>
      <c r="T68" s="38"/>
      <c r="U68" s="38"/>
      <c r="V68" s="38"/>
      <c r="W68" s="234"/>
      <c r="AM68" s="142"/>
      <c r="AN68" s="138"/>
      <c r="AO68" s="138"/>
      <c r="AP68" s="138"/>
      <c r="AQ68" s="138"/>
      <c r="AR68" s="142"/>
      <c r="AT68" s="149"/>
    </row>
    <row r="69">
      <c r="A69" s="217" t="s">
        <v>217</v>
      </c>
      <c r="B69" s="233" t="s">
        <v>220</v>
      </c>
      <c r="C69" s="219">
        <f>$H$491</f>
        <v>0.04005041012</v>
      </c>
      <c r="D69" s="219" t="str">
        <f>$H$489</f>
        <v>#N/A</v>
      </c>
      <c r="E69" s="221"/>
      <c r="F69" s="219">
        <f>$H$480</f>
        <v>0</v>
      </c>
      <c r="G69" s="219" t="str">
        <f t="shared" si="9"/>
        <v>#N/A</v>
      </c>
      <c r="H69" s="221" t="str">
        <f t="shared" si="5"/>
        <v>#N/A</v>
      </c>
      <c r="I69" s="222"/>
      <c r="J69" s="223" t="str">
        <f t="shared" si="10"/>
        <v>#N/A</v>
      </c>
      <c r="K69" s="224" t="b">
        <v>1</v>
      </c>
      <c r="P69" s="147"/>
      <c r="R69" s="38"/>
      <c r="S69" s="38"/>
      <c r="T69" s="38"/>
      <c r="U69" s="38"/>
      <c r="V69" s="38"/>
      <c r="W69" s="234"/>
      <c r="AM69" s="142"/>
      <c r="AN69" s="138"/>
      <c r="AO69" s="138"/>
      <c r="AP69" s="142"/>
      <c r="AQ69" s="142"/>
      <c r="AR69" s="142"/>
    </row>
    <row r="70">
      <c r="A70" s="217" t="s">
        <v>217</v>
      </c>
      <c r="B70" s="233" t="s">
        <v>221</v>
      </c>
      <c r="C70" s="219"/>
      <c r="D70" s="219"/>
      <c r="E70" s="220">
        <f>$H$543</f>
        <v>0.0039</v>
      </c>
      <c r="F70" s="219">
        <f>$H$541</f>
        <v>0.05126953125</v>
      </c>
      <c r="G70" s="219">
        <f t="shared" si="9"/>
        <v>0.05126953125</v>
      </c>
      <c r="H70" s="221" t="str">
        <f t="shared" si="5"/>
        <v>ICI BW</v>
      </c>
      <c r="I70" s="222"/>
      <c r="J70" s="223" t="str">
        <f t="shared" si="10"/>
        <v>#N/A</v>
      </c>
      <c r="K70" s="224"/>
      <c r="P70" s="147"/>
      <c r="AM70" s="142"/>
      <c r="AN70" s="138"/>
      <c r="AO70" s="138"/>
      <c r="AP70" s="138"/>
      <c r="AQ70" s="138"/>
      <c r="AR70" s="142"/>
      <c r="AT70" s="203"/>
    </row>
    <row r="71">
      <c r="A71" s="235"/>
      <c r="B71" s="236"/>
      <c r="C71" s="236"/>
      <c r="D71" s="236"/>
      <c r="E71" s="235" t="s">
        <v>222</v>
      </c>
      <c r="F71" s="237" t="s">
        <v>59</v>
      </c>
      <c r="G71" s="236" t="str">
        <f>SUM(G54:G60,G64:G70)</f>
        <v>#N/A</v>
      </c>
      <c r="H71" s="236"/>
      <c r="I71" s="239"/>
      <c r="J71" s="240" t="str">
        <f t="shared" si="10"/>
        <v>#N/A</v>
      </c>
      <c r="K71" s="222"/>
      <c r="P71" s="147"/>
      <c r="AG71" s="164"/>
      <c r="AH71" s="164"/>
      <c r="AI71" s="38"/>
      <c r="AJ71" s="38"/>
      <c r="AK71" s="38"/>
      <c r="AL71" s="38"/>
      <c r="AM71" s="168"/>
      <c r="AN71" s="202"/>
      <c r="AO71" s="202"/>
      <c r="AP71" s="216"/>
      <c r="AQ71" s="202"/>
      <c r="AR71" s="168"/>
      <c r="AT71" s="203"/>
    </row>
    <row r="72">
      <c r="A72" s="241"/>
      <c r="B72" s="236"/>
      <c r="C72" s="236"/>
      <c r="D72" s="236"/>
      <c r="E72" s="241"/>
      <c r="F72" s="237" t="s">
        <v>223</v>
      </c>
      <c r="G72" s="889" t="str">
        <f>SUM(G54:G60,G64:G66)+MAX(G67:G68)+MAX(G69:G70)</f>
        <v>#N/A</v>
      </c>
      <c r="H72" s="236"/>
      <c r="I72" s="239"/>
      <c r="J72" s="240"/>
      <c r="K72" s="222"/>
      <c r="P72" s="147"/>
      <c r="AG72" s="164"/>
      <c r="AH72" s="164"/>
      <c r="AI72" s="38"/>
      <c r="AJ72" s="38"/>
      <c r="AK72" s="38"/>
      <c r="AL72" s="38"/>
      <c r="AM72" s="168"/>
      <c r="AN72" s="202"/>
      <c r="AO72" s="202"/>
      <c r="AP72" s="216"/>
      <c r="AQ72" s="202"/>
      <c r="AR72" s="168"/>
      <c r="AT72" s="203"/>
    </row>
    <row r="73">
      <c r="A73" s="243" t="s">
        <v>224</v>
      </c>
      <c r="B73" s="244"/>
      <c r="C73" s="244"/>
      <c r="D73" s="244"/>
      <c r="E73" s="243" t="s">
        <v>225</v>
      </c>
      <c r="F73" s="245" t="s">
        <v>59</v>
      </c>
      <c r="G73" s="890" t="str">
        <f>IF(F73=F71,G71,G72)</f>
        <v>#N/A</v>
      </c>
      <c r="H73" s="244"/>
      <c r="I73" s="247"/>
      <c r="J73" s="247"/>
      <c r="K73" s="247"/>
      <c r="P73" s="147"/>
      <c r="AG73" s="38"/>
      <c r="AH73" s="38"/>
      <c r="AI73" s="38"/>
      <c r="AJ73" s="38"/>
      <c r="AK73" s="38"/>
      <c r="AL73" s="38"/>
      <c r="AM73" s="168"/>
      <c r="AN73" s="168"/>
      <c r="AO73" s="202"/>
      <c r="AP73" s="142"/>
      <c r="AQ73" s="168"/>
      <c r="AR73" s="168"/>
      <c r="AT73" s="203"/>
    </row>
    <row r="74" ht="15.0" customHeight="1">
      <c r="P74" s="147"/>
      <c r="AG74" s="38"/>
      <c r="AH74" s="38"/>
      <c r="AI74" s="38"/>
      <c r="AJ74" s="38"/>
      <c r="AK74" s="38"/>
      <c r="AL74" s="38"/>
      <c r="AM74" s="168"/>
      <c r="AN74" s="168"/>
      <c r="AO74" s="202"/>
      <c r="AP74" s="142"/>
      <c r="AQ74" s="168"/>
      <c r="AR74" s="168"/>
      <c r="AT74" s="203"/>
    </row>
    <row r="75">
      <c r="P75" s="147"/>
      <c r="AG75" s="38"/>
      <c r="AH75" s="38"/>
      <c r="AI75" s="38"/>
      <c r="AJ75" s="38"/>
      <c r="AK75" s="38"/>
      <c r="AL75" s="38"/>
      <c r="AM75" s="168"/>
      <c r="AN75" s="168"/>
      <c r="AO75" s="202"/>
      <c r="AP75" s="142"/>
      <c r="AQ75" s="168"/>
      <c r="AR75" s="168"/>
      <c r="AT75" s="203"/>
    </row>
    <row r="76">
      <c r="A76" s="248" t="s">
        <v>226</v>
      </c>
      <c r="E76" s="204" t="s">
        <v>227</v>
      </c>
      <c r="P76" s="147"/>
      <c r="AG76" s="38"/>
      <c r="AH76" s="38"/>
      <c r="AI76" s="38"/>
      <c r="AJ76" s="38"/>
      <c r="AK76" s="38"/>
      <c r="AL76" s="38"/>
      <c r="AM76" s="168"/>
      <c r="AN76" s="138"/>
      <c r="AO76" s="138"/>
      <c r="AP76" s="138"/>
      <c r="AQ76" s="138"/>
      <c r="AR76" s="168"/>
      <c r="AT76" s="203"/>
    </row>
    <row r="77">
      <c r="A77" s="106" t="s">
        <v>228</v>
      </c>
      <c r="B77" s="106" t="s">
        <v>118</v>
      </c>
      <c r="C77" s="106" t="s">
        <v>121</v>
      </c>
      <c r="E77" s="249" t="s">
        <v>229</v>
      </c>
      <c r="F77" s="250" t="s">
        <v>230</v>
      </c>
      <c r="G77" s="251"/>
      <c r="H77" s="252"/>
      <c r="I77" s="250" t="s">
        <v>231</v>
      </c>
      <c r="J77" s="251"/>
      <c r="K77" s="251"/>
      <c r="L77" s="251"/>
      <c r="M77" s="251"/>
      <c r="N77" s="252"/>
      <c r="O77" s="253" t="s">
        <v>232</v>
      </c>
      <c r="P77" s="254" t="s">
        <v>233</v>
      </c>
      <c r="Q77" s="255" t="s">
        <v>234</v>
      </c>
      <c r="AM77" s="142"/>
      <c r="AO77" s="142"/>
      <c r="AP77" s="142"/>
      <c r="AQ77" s="142"/>
      <c r="AR77" s="168"/>
      <c r="AT77" s="203"/>
    </row>
    <row r="78">
      <c r="A78" s="108" t="s">
        <v>235</v>
      </c>
      <c r="B78" s="256">
        <f>SUM(P87,P150,P177,P196,P302,P336) * PARAMS("L") / 1024</f>
        <v>10.62957764</v>
      </c>
      <c r="C78" s="257"/>
      <c r="D78" s="38"/>
      <c r="E78" s="258" t="s">
        <v>236</v>
      </c>
      <c r="F78" s="259" t="s">
        <v>237</v>
      </c>
      <c r="G78" s="260"/>
      <c r="H78" s="261" t="s">
        <v>238</v>
      </c>
      <c r="I78" s="261" t="s">
        <v>239</v>
      </c>
      <c r="J78" s="261"/>
      <c r="K78" s="262" t="s">
        <v>40</v>
      </c>
      <c r="L78" s="262" t="s">
        <v>38</v>
      </c>
      <c r="M78" s="261" t="s">
        <v>125</v>
      </c>
      <c r="N78" s="261" t="s">
        <v>240</v>
      </c>
      <c r="O78" s="263" t="s">
        <v>63</v>
      </c>
      <c r="P78" s="264"/>
      <c r="Q78" s="262"/>
      <c r="AM78" s="142"/>
      <c r="AO78" s="138"/>
      <c r="AP78" s="138"/>
      <c r="AQ78" s="138"/>
      <c r="AR78" s="168"/>
      <c r="AT78" s="203"/>
    </row>
    <row r="79">
      <c r="A79" s="108" t="s">
        <v>241</v>
      </c>
      <c r="B79" s="265">
        <f>SUM($P$365,$P$461) * PARAMS("L") / 1024</f>
        <v>110.0859375</v>
      </c>
      <c r="C79" s="172"/>
      <c r="D79" s="38"/>
      <c r="E79" s="266"/>
      <c r="F79" s="267"/>
      <c r="G79" s="268"/>
      <c r="H79" s="269" t="s">
        <v>242</v>
      </c>
      <c r="I79" s="270" t="s">
        <v>239</v>
      </c>
      <c r="J79" s="271"/>
      <c r="K79" s="270">
        <f t="shared" ref="K79:M79" si="11">PARAMS(K78)</f>
        <v>1</v>
      </c>
      <c r="L79" s="270">
        <f t="shared" si="11"/>
        <v>1024</v>
      </c>
      <c r="M79" s="270">
        <f t="shared" si="11"/>
        <v>7168</v>
      </c>
      <c r="N79" s="270" t="s">
        <v>240</v>
      </c>
      <c r="O79" s="272"/>
      <c r="P79" s="273">
        <f>SIZEOF_IN_MIB(J79:M79, $O78)</f>
        <v>7</v>
      </c>
      <c r="Q79" s="269"/>
      <c r="AM79" s="142"/>
      <c r="AN79" s="138"/>
      <c r="AO79" s="142"/>
      <c r="AP79" s="142"/>
      <c r="AQ79" s="138"/>
      <c r="AR79" s="168"/>
      <c r="AT79" s="203"/>
    </row>
    <row r="80">
      <c r="A80" s="198" t="s">
        <v>243</v>
      </c>
      <c r="B80" s="172"/>
      <c r="C80" s="172"/>
      <c r="D80" s="38"/>
      <c r="E80" s="266"/>
      <c r="F80" s="267"/>
      <c r="G80" s="268"/>
      <c r="H80" s="274" t="s">
        <v>244</v>
      </c>
      <c r="I80" s="274" t="s">
        <v>239</v>
      </c>
      <c r="J80" s="261"/>
      <c r="K80" s="262"/>
      <c r="L80" s="262" t="s">
        <v>32</v>
      </c>
      <c r="M80" s="262" t="s">
        <v>33</v>
      </c>
      <c r="N80" s="274" t="s">
        <v>240</v>
      </c>
      <c r="O80" s="275"/>
      <c r="P80" s="276"/>
      <c r="Q80" s="262"/>
      <c r="AM80" s="142"/>
      <c r="AN80" s="138"/>
      <c r="AO80" s="138"/>
      <c r="AP80" s="138"/>
      <c r="AQ80" s="138"/>
      <c r="AR80" s="168"/>
      <c r="AT80" s="203"/>
    </row>
    <row r="81">
      <c r="A81" s="108" t="s">
        <v>245</v>
      </c>
      <c r="B81" s="265">
        <f>SIZEOF_IN_MIB(PARAMS("B")*PARAMS("S")*PARAMS("L")*(PARAMS("c_kv")+PARAMS("h_rope")), PARAMS("kv_dtype"))/1024</f>
        <v>0.03350830078</v>
      </c>
      <c r="C81" s="172"/>
      <c r="D81" s="38"/>
      <c r="E81" s="277"/>
      <c r="F81" s="278"/>
      <c r="G81" s="279"/>
      <c r="H81" s="269" t="s">
        <v>246</v>
      </c>
      <c r="I81" s="271" t="s">
        <v>239</v>
      </c>
      <c r="J81" s="270"/>
      <c r="K81" s="271">
        <f t="shared" ref="K81:M81" si="12">K79/SHARDING(K80)</f>
        <v>1</v>
      </c>
      <c r="L81" s="271">
        <f t="shared" si="12"/>
        <v>128</v>
      </c>
      <c r="M81" s="271">
        <f t="shared" si="12"/>
        <v>3584</v>
      </c>
      <c r="N81" s="271" t="s">
        <v>240</v>
      </c>
      <c r="O81" s="280"/>
      <c r="P81" s="273">
        <f>SIZEOF_IN_MIB(J81:M81, $O78)</f>
        <v>0.4375</v>
      </c>
      <c r="Q81" s="269"/>
      <c r="AG81" s="2"/>
      <c r="AK81" s="203"/>
      <c r="AM81" s="142"/>
      <c r="AN81" s="138"/>
      <c r="AO81" s="138"/>
      <c r="AP81" s="138"/>
      <c r="AQ81" s="138"/>
      <c r="AR81" s="168"/>
      <c r="AT81" s="203"/>
    </row>
    <row r="82">
      <c r="A82" s="198" t="s">
        <v>247</v>
      </c>
      <c r="B82" s="281">
        <f>MAX(P87,P106,P142,P169,P188,P207,P256,P275,P294,P310,P371,P420,P510,P529)/1024</f>
        <v>0.01025390625</v>
      </c>
      <c r="C82" s="198"/>
      <c r="D82" s="38"/>
      <c r="E82" s="258" t="s">
        <v>248</v>
      </c>
      <c r="F82" s="282" t="s">
        <v>249</v>
      </c>
      <c r="G82" s="260"/>
      <c r="H82" s="261" t="s">
        <v>238</v>
      </c>
      <c r="I82" s="261" t="s">
        <v>239</v>
      </c>
      <c r="J82" s="261"/>
      <c r="K82" s="262" t="s">
        <v>40</v>
      </c>
      <c r="L82" s="262" t="s">
        <v>38</v>
      </c>
      <c r="M82" s="283" t="s">
        <v>125</v>
      </c>
      <c r="N82" s="261" t="s">
        <v>240</v>
      </c>
      <c r="O82" s="263" t="str">
        <f>EXTRACT_ACTIVATION_DTYPE(PARAMS("attn_proj_dtype"))</f>
        <v>fp8</v>
      </c>
      <c r="P82" s="264"/>
      <c r="Q82" s="263" t="b">
        <v>0</v>
      </c>
      <c r="AG82" s="2"/>
      <c r="AK82" s="231"/>
      <c r="AL82" s="232"/>
      <c r="AM82" s="168"/>
      <c r="AN82" s="138"/>
      <c r="AO82" s="138"/>
      <c r="AP82" s="138"/>
      <c r="AQ82" s="138"/>
      <c r="AR82" s="168"/>
      <c r="AT82" s="203"/>
    </row>
    <row r="83">
      <c r="A83" s="284" t="s">
        <v>250</v>
      </c>
      <c r="B83" s="285">
        <f>SUM(B78:B81)</f>
        <v>120.7490234</v>
      </c>
      <c r="C83" s="284" t="str">
        <f>"&lt;=" &amp; ($H$28 * PARAMS("num_devices")) &amp; " (Capacity)?"</f>
        <v>&lt;=1516.032 (Capacity)?</v>
      </c>
      <c r="D83" s="38"/>
      <c r="E83" s="266"/>
      <c r="F83" s="267"/>
      <c r="G83" s="268"/>
      <c r="H83" s="269" t="s">
        <v>242</v>
      </c>
      <c r="I83" s="270" t="s">
        <v>239</v>
      </c>
      <c r="J83" s="271"/>
      <c r="K83" s="270">
        <f t="shared" ref="K83:M83" si="13">PARAMS(K82)</f>
        <v>1</v>
      </c>
      <c r="L83" s="270">
        <f t="shared" si="13"/>
        <v>1024</v>
      </c>
      <c r="M83" s="270">
        <f t="shared" si="13"/>
        <v>7168</v>
      </c>
      <c r="N83" s="270" t="s">
        <v>240</v>
      </c>
      <c r="O83" s="272"/>
      <c r="P83" s="273">
        <f>SIZEOF_IN_MIB(J83:M83, $O82)</f>
        <v>7</v>
      </c>
      <c r="Q83" s="272"/>
      <c r="AG83" s="2"/>
      <c r="AM83" s="38"/>
      <c r="AR83" s="38"/>
    </row>
    <row r="84">
      <c r="A84" s="172"/>
      <c r="B84" s="172"/>
      <c r="C84" s="172"/>
      <c r="D84" s="87"/>
      <c r="E84" s="266"/>
      <c r="F84" s="267"/>
      <c r="G84" s="268"/>
      <c r="H84" s="274" t="s">
        <v>244</v>
      </c>
      <c r="I84" s="274" t="s">
        <v>239</v>
      </c>
      <c r="J84" s="261"/>
      <c r="K84" s="262"/>
      <c r="L84" s="262" t="s">
        <v>32</v>
      </c>
      <c r="M84" s="262" t="s">
        <v>33</v>
      </c>
      <c r="N84" s="274" t="s">
        <v>240</v>
      </c>
      <c r="O84" s="275"/>
      <c r="P84" s="276"/>
      <c r="Q84" s="275"/>
    </row>
    <row r="85">
      <c r="A85" s="108" t="s">
        <v>251</v>
      </c>
      <c r="B85" s="256">
        <f>SUM(P89,P152,P179,P198,P304,P338) * PARAMS("L") / 1024</f>
        <v>6.980895996</v>
      </c>
      <c r="C85" s="257"/>
      <c r="D85" s="87"/>
      <c r="E85" s="266"/>
      <c r="F85" s="278"/>
      <c r="G85" s="279"/>
      <c r="H85" s="269" t="s">
        <v>246</v>
      </c>
      <c r="I85" s="271" t="s">
        <v>239</v>
      </c>
      <c r="J85" s="270"/>
      <c r="K85" s="271">
        <f t="shared" ref="K85:M85" si="14">K83/SHARDING(K84)</f>
        <v>1</v>
      </c>
      <c r="L85" s="271">
        <f t="shared" si="14"/>
        <v>128</v>
      </c>
      <c r="M85" s="271">
        <f t="shared" si="14"/>
        <v>3584</v>
      </c>
      <c r="N85" s="271" t="s">
        <v>240</v>
      </c>
      <c r="O85" s="280"/>
      <c r="P85" s="273">
        <f>SIZEOF_IN_MIB(J85:M85, $O82)</f>
        <v>0.4375</v>
      </c>
      <c r="Q85" s="280"/>
      <c r="AG85" s="2"/>
    </row>
    <row r="86">
      <c r="A86" s="108" t="s">
        <v>252</v>
      </c>
      <c r="B86" s="265">
        <f>SUM(P415,P463) * PARAMS("L") / 1024</f>
        <v>20.015625</v>
      </c>
      <c r="C86" s="257"/>
      <c r="D86" s="87"/>
      <c r="E86" s="266"/>
      <c r="F86" s="259" t="s">
        <v>253</v>
      </c>
      <c r="G86" s="260"/>
      <c r="H86" s="274" t="s">
        <v>238</v>
      </c>
      <c r="I86" s="274" t="s">
        <v>239</v>
      </c>
      <c r="J86" s="261"/>
      <c r="K86" s="261"/>
      <c r="L86" s="286" t="s">
        <v>125</v>
      </c>
      <c r="M86" s="262" t="s">
        <v>142</v>
      </c>
      <c r="N86" s="274" t="s">
        <v>240</v>
      </c>
      <c r="O86" s="263" t="str">
        <f>EXTRACT_WEIGHT_DTYPE(PARAMS("attn_proj_dtype"))</f>
        <v>fp8</v>
      </c>
      <c r="P86" s="276"/>
      <c r="Q86" s="263" t="b">
        <v>0</v>
      </c>
      <c r="AP86" s="138"/>
      <c r="AQ86" s="138"/>
      <c r="AT86" s="149"/>
    </row>
    <row r="87">
      <c r="A87" s="198" t="s">
        <v>243</v>
      </c>
      <c r="B87" s="172"/>
      <c r="C87" s="257"/>
      <c r="D87" s="87"/>
      <c r="E87" s="266"/>
      <c r="F87" s="267"/>
      <c r="G87" s="268"/>
      <c r="H87" s="269" t="s">
        <v>242</v>
      </c>
      <c r="I87" s="271" t="s">
        <v>239</v>
      </c>
      <c r="J87" s="270"/>
      <c r="K87" s="270"/>
      <c r="L87" s="271">
        <f t="shared" ref="L87:M87" si="15">PARAMS(L86)</f>
        <v>7168</v>
      </c>
      <c r="M87" s="271">
        <f t="shared" si="15"/>
        <v>1536</v>
      </c>
      <c r="N87" s="271" t="s">
        <v>240</v>
      </c>
      <c r="O87" s="272"/>
      <c r="P87" s="273">
        <f>SIZEOF_IN_MIB(J87:M87, $O86)</f>
        <v>10.5</v>
      </c>
      <c r="Q87" s="272"/>
      <c r="AP87" s="142"/>
    </row>
    <row r="88">
      <c r="A88" s="108" t="s">
        <v>254</v>
      </c>
      <c r="B88" s="265">
        <f>B81/PARAMS("num_devices")</f>
        <v>0.002094268799</v>
      </c>
      <c r="C88" s="257"/>
      <c r="D88" s="87"/>
      <c r="E88" s="266"/>
      <c r="F88" s="267"/>
      <c r="G88" s="268"/>
      <c r="H88" s="274" t="s">
        <v>244</v>
      </c>
      <c r="I88" s="274" t="s">
        <v>239</v>
      </c>
      <c r="J88" s="261"/>
      <c r="K88" s="261"/>
      <c r="L88" s="262" t="s">
        <v>33</v>
      </c>
      <c r="M88" s="262"/>
      <c r="N88" s="274" t="s">
        <v>240</v>
      </c>
      <c r="O88" s="275"/>
      <c r="P88" s="276"/>
      <c r="Q88" s="275"/>
      <c r="AP88" s="138"/>
      <c r="AQ88" s="138"/>
      <c r="AT88" s="149"/>
    </row>
    <row r="89">
      <c r="A89" s="108" t="s">
        <v>255</v>
      </c>
      <c r="B89" s="265">
        <f>MAX(P89,P108,P144,P171,P190,P209,P258,P277,P296,P312,P373,P422,P512,P531)/1024</f>
        <v>0.005126953125</v>
      </c>
      <c r="C89" s="257"/>
      <c r="D89" s="87"/>
      <c r="E89" s="266"/>
      <c r="F89" s="278"/>
      <c r="G89" s="279"/>
      <c r="H89" s="271" t="s">
        <v>246</v>
      </c>
      <c r="I89" s="271" t="s">
        <v>239</v>
      </c>
      <c r="J89" s="270"/>
      <c r="K89" s="270"/>
      <c r="L89" s="271">
        <f t="shared" ref="L89:M89" si="16">L87/SHARDING(L88)</f>
        <v>3584</v>
      </c>
      <c r="M89" s="271">
        <f t="shared" si="16"/>
        <v>1536</v>
      </c>
      <c r="N89" s="271" t="s">
        <v>240</v>
      </c>
      <c r="O89" s="280"/>
      <c r="P89" s="273">
        <f>SIZEOF_IN_MIB(J89:M89, $O86)</f>
        <v>5.25</v>
      </c>
      <c r="Q89" s="280"/>
    </row>
    <row r="90">
      <c r="A90" s="122" t="s">
        <v>256</v>
      </c>
      <c r="B90" s="287">
        <f>SUM(B85:B88)</f>
        <v>26.99861526</v>
      </c>
      <c r="C90" s="288" t="str">
        <f>"&lt;=" &amp; ($H$28) &amp; " (Capacity)?"</f>
        <v>&lt;=94.752 (Capacity)?</v>
      </c>
      <c r="D90" s="87"/>
      <c r="E90" s="266"/>
      <c r="F90" s="259" t="s">
        <v>257</v>
      </c>
      <c r="G90" s="260"/>
      <c r="H90" s="289" t="s">
        <v>238</v>
      </c>
      <c r="I90" s="289" t="s">
        <v>239</v>
      </c>
      <c r="J90" s="290"/>
      <c r="K90" s="195" t="s">
        <v>40</v>
      </c>
      <c r="L90" s="195" t="s">
        <v>38</v>
      </c>
      <c r="M90" s="195" t="s">
        <v>142</v>
      </c>
      <c r="N90" s="289" t="s">
        <v>240</v>
      </c>
      <c r="O90" s="291" t="s">
        <v>82</v>
      </c>
      <c r="P90" s="292"/>
      <c r="Q90" s="291" t="b">
        <v>0</v>
      </c>
    </row>
    <row r="91">
      <c r="A91" s="87"/>
      <c r="B91" s="87"/>
      <c r="C91" s="87"/>
      <c r="D91" s="87"/>
      <c r="E91" s="266"/>
      <c r="F91" s="267"/>
      <c r="G91" s="268"/>
      <c r="H91" s="195" t="s">
        <v>242</v>
      </c>
      <c r="I91" s="289" t="s">
        <v>239</v>
      </c>
      <c r="J91" s="290"/>
      <c r="K91" s="289">
        <f t="shared" ref="K91:M91" si="17">PARAMS(K90)</f>
        <v>1</v>
      </c>
      <c r="L91" s="290">
        <f t="shared" si="17"/>
        <v>1024</v>
      </c>
      <c r="M91" s="289">
        <f t="shared" si="17"/>
        <v>1536</v>
      </c>
      <c r="N91" s="289" t="s">
        <v>240</v>
      </c>
      <c r="O91" s="266"/>
      <c r="P91" s="292">
        <f>SIZEOF_IN_MIB(K91:M91, $O90)</f>
        <v>3</v>
      </c>
      <c r="Q91" s="266"/>
    </row>
    <row r="92">
      <c r="A92" s="87"/>
      <c r="B92" s="87"/>
      <c r="C92" s="87"/>
      <c r="D92" s="87"/>
      <c r="E92" s="266"/>
      <c r="F92" s="267"/>
      <c r="G92" s="268"/>
      <c r="H92" s="289" t="s">
        <v>244</v>
      </c>
      <c r="I92" s="289" t="s">
        <v>239</v>
      </c>
      <c r="J92" s="290"/>
      <c r="K92" s="195"/>
      <c r="L92" s="195" t="s">
        <v>143</v>
      </c>
      <c r="M92" s="195"/>
      <c r="N92" s="289" t="s">
        <v>240</v>
      </c>
      <c r="O92" s="266"/>
      <c r="P92" s="292"/>
      <c r="Q92" s="266"/>
    </row>
    <row r="93">
      <c r="A93" s="87"/>
      <c r="B93" s="87"/>
      <c r="C93" s="87"/>
      <c r="D93" s="87"/>
      <c r="E93" s="266"/>
      <c r="F93" s="278"/>
      <c r="G93" s="279"/>
      <c r="H93" s="289" t="s">
        <v>246</v>
      </c>
      <c r="I93" s="289" t="s">
        <v>239</v>
      </c>
      <c r="J93" s="290"/>
      <c r="K93" s="289">
        <f t="shared" ref="K93:M93" si="18">K91/SHARDING(K92)</f>
        <v>1</v>
      </c>
      <c r="L93" s="289">
        <f t="shared" si="18"/>
        <v>64</v>
      </c>
      <c r="M93" s="289">
        <f t="shared" si="18"/>
        <v>1536</v>
      </c>
      <c r="N93" s="289" t="s">
        <v>240</v>
      </c>
      <c r="O93" s="277"/>
      <c r="P93" s="292">
        <f>SIZEOF_IN_MIB(K93:M93, $O90)</f>
        <v>0.1875</v>
      </c>
      <c r="Q93" s="277"/>
    </row>
    <row r="94">
      <c r="A94" s="87"/>
      <c r="B94" s="87"/>
      <c r="C94" s="87"/>
      <c r="E94" s="266"/>
      <c r="F94" s="296" t="s">
        <v>258</v>
      </c>
      <c r="G94" s="297" t="s">
        <v>259</v>
      </c>
      <c r="H94" s="298" t="s">
        <v>238</v>
      </c>
      <c r="I94" s="290" t="s">
        <v>239</v>
      </c>
      <c r="J94" s="290" t="str">
        <f t="array" ref="J94:M97">J78:M81</f>
        <v/>
      </c>
      <c r="K94" s="195" t="s">
        <v>40</v>
      </c>
      <c r="L94" s="195" t="s">
        <v>38</v>
      </c>
      <c r="M94" s="299" t="s">
        <v>125</v>
      </c>
      <c r="N94" s="290" t="s">
        <v>240</v>
      </c>
      <c r="O94" s="291" t="str">
        <f>O82</f>
        <v>fp8</v>
      </c>
      <c r="P94" s="290"/>
      <c r="Q94" s="291"/>
    </row>
    <row r="95">
      <c r="A95" s="87"/>
      <c r="B95" s="87"/>
      <c r="C95" s="87"/>
      <c r="E95" s="266"/>
      <c r="F95" s="266"/>
      <c r="G95" s="266"/>
      <c r="H95" s="300" t="s">
        <v>242</v>
      </c>
      <c r="I95" s="290" t="s">
        <v>239</v>
      </c>
      <c r="J95" s="289"/>
      <c r="K95" s="290">
        <v>1.0</v>
      </c>
      <c r="L95" s="290">
        <v>1024.0</v>
      </c>
      <c r="M95" s="290">
        <v>7168.0</v>
      </c>
      <c r="N95" s="290" t="s">
        <v>240</v>
      </c>
      <c r="O95" s="266"/>
      <c r="P95" s="301">
        <f>SIZEOF_IN_MIB(J95:M95, O94)</f>
        <v>7</v>
      </c>
      <c r="Q95" s="266"/>
    </row>
    <row r="96">
      <c r="A96" s="87"/>
      <c r="B96" s="87"/>
      <c r="C96" s="87"/>
      <c r="E96" s="266"/>
      <c r="F96" s="266"/>
      <c r="G96" s="266"/>
      <c r="H96" s="300" t="s">
        <v>260</v>
      </c>
      <c r="I96" s="289" t="s">
        <v>239</v>
      </c>
      <c r="J96" s="290"/>
      <c r="K96" s="195"/>
      <c r="L96" s="195" t="s">
        <v>32</v>
      </c>
      <c r="M96" s="195" t="s">
        <v>33</v>
      </c>
      <c r="N96" s="289" t="s">
        <v>240</v>
      </c>
      <c r="O96" s="266"/>
      <c r="P96" s="301"/>
      <c r="Q96" s="266"/>
    </row>
    <row r="97">
      <c r="A97" s="87"/>
      <c r="B97" s="87"/>
      <c r="C97" s="87"/>
      <c r="E97" s="266"/>
      <c r="F97" s="266"/>
      <c r="G97" s="266"/>
      <c r="H97" s="302" t="s">
        <v>261</v>
      </c>
      <c r="I97" s="274" t="s">
        <v>239</v>
      </c>
      <c r="J97" s="261"/>
      <c r="K97" s="274">
        <v>1.0</v>
      </c>
      <c r="L97" s="274">
        <v>128.0</v>
      </c>
      <c r="M97" s="274">
        <v>3584.0</v>
      </c>
      <c r="N97" s="262" t="s">
        <v>240</v>
      </c>
      <c r="O97" s="275"/>
      <c r="P97" s="303">
        <f>SIZEOF_IN_MIB(J97:M97, O94)</f>
        <v>0.4375</v>
      </c>
      <c r="Q97" s="275"/>
    </row>
    <row r="98">
      <c r="A98" s="87"/>
      <c r="B98" s="87"/>
      <c r="C98" s="87"/>
      <c r="E98" s="266"/>
      <c r="F98" s="266"/>
      <c r="G98" s="277"/>
      <c r="H98" s="304" t="s">
        <v>262</v>
      </c>
      <c r="I98" s="271" t="s">
        <v>239</v>
      </c>
      <c r="J98" s="270"/>
      <c r="K98" s="269" t="s">
        <v>32</v>
      </c>
      <c r="L98" s="269"/>
      <c r="M98" s="269"/>
      <c r="N98" s="271" t="s">
        <v>240</v>
      </c>
      <c r="O98" s="280"/>
      <c r="P98" s="305"/>
      <c r="Q98" s="280"/>
      <c r="R98" s="38"/>
      <c r="S98" s="38"/>
      <c r="AG98" s="38"/>
      <c r="AH98" s="38"/>
      <c r="AI98" s="38"/>
      <c r="AJ98" s="38"/>
      <c r="AK98" s="38"/>
      <c r="AL98" s="38"/>
      <c r="AM98" s="38"/>
      <c r="AN98" s="38"/>
      <c r="AO98" s="38"/>
      <c r="AP98" s="38"/>
      <c r="AQ98" s="38"/>
      <c r="AR98" s="38"/>
      <c r="AS98" s="38"/>
      <c r="AT98" s="38"/>
    </row>
    <row r="99">
      <c r="A99" s="87"/>
      <c r="B99" s="87"/>
      <c r="C99" s="87"/>
      <c r="E99" s="266"/>
      <c r="F99" s="266"/>
      <c r="G99" s="306" t="s">
        <v>263</v>
      </c>
      <c r="H99" s="307"/>
      <c r="I99" s="308"/>
      <c r="J99" s="308"/>
      <c r="K99" s="308"/>
      <c r="L99" s="309"/>
      <c r="M99" s="309"/>
      <c r="N99" s="309"/>
      <c r="O99" s="308"/>
      <c r="P99" s="310"/>
      <c r="Q99" s="308"/>
      <c r="R99" s="38"/>
      <c r="S99" s="38"/>
      <c r="AG99" s="38"/>
      <c r="AH99" s="38"/>
      <c r="AI99" s="38"/>
      <c r="AJ99" s="38"/>
      <c r="AK99" s="38"/>
      <c r="AL99" s="38"/>
      <c r="AM99" s="38"/>
      <c r="AN99" s="38"/>
      <c r="AO99" s="38"/>
      <c r="AP99" s="38"/>
      <c r="AQ99" s="38"/>
      <c r="AR99" s="38"/>
      <c r="AS99" s="38"/>
      <c r="AT99" s="38"/>
    </row>
    <row r="100">
      <c r="A100" s="87"/>
      <c r="B100" s="87"/>
      <c r="C100" s="87"/>
      <c r="E100" s="266"/>
      <c r="F100" s="266"/>
      <c r="G100" s="311" t="s">
        <v>264</v>
      </c>
      <c r="H100" s="312">
        <f>SHARDING(K96)*SHARDING(L96)*SHARDING(M96)</f>
        <v>16</v>
      </c>
      <c r="I100" s="313"/>
      <c r="J100" s="313"/>
      <c r="K100" s="313"/>
      <c r="L100" s="314"/>
      <c r="M100" s="314"/>
      <c r="N100" s="314"/>
      <c r="O100" s="313"/>
      <c r="P100" s="315"/>
      <c r="Q100" s="313"/>
      <c r="R100" s="38"/>
      <c r="S100" s="38"/>
      <c r="AG100" s="38"/>
      <c r="AH100" s="38"/>
      <c r="AI100" s="38"/>
      <c r="AJ100" s="38"/>
      <c r="AK100" s="38"/>
      <c r="AL100" s="38"/>
      <c r="AM100" s="38"/>
      <c r="AN100" s="38"/>
      <c r="AO100" s="38"/>
      <c r="AP100" s="38"/>
      <c r="AQ100" s="38"/>
      <c r="AR100" s="38"/>
      <c r="AS100" s="38"/>
      <c r="AT100" s="38"/>
    </row>
    <row r="101">
      <c r="A101" s="87"/>
      <c r="B101" s="87"/>
      <c r="C101" s="87"/>
      <c r="E101" s="266"/>
      <c r="F101" s="266"/>
      <c r="G101" s="311" t="s">
        <v>265</v>
      </c>
      <c r="H101" s="316">
        <f>P97 * (H100-1)</f>
        <v>6.5625</v>
      </c>
      <c r="I101" s="222"/>
      <c r="J101" s="317"/>
      <c r="K101" s="317"/>
      <c r="L101" s="318"/>
      <c r="M101" s="318"/>
      <c r="N101" s="318"/>
      <c r="O101" s="317"/>
      <c r="P101" s="319"/>
      <c r="Q101" s="317"/>
      <c r="R101" s="38"/>
      <c r="S101" s="38"/>
      <c r="AG101" s="38"/>
      <c r="AH101" s="38"/>
      <c r="AI101" s="38"/>
      <c r="AJ101" s="38"/>
      <c r="AK101" s="38"/>
      <c r="AL101" s="38"/>
      <c r="AM101" s="38"/>
      <c r="AN101" s="38"/>
      <c r="AO101" s="38"/>
      <c r="AP101" s="38"/>
      <c r="AQ101" s="38"/>
      <c r="AR101" s="38"/>
      <c r="AS101" s="38"/>
      <c r="AT101" s="38"/>
    </row>
    <row r="102">
      <c r="A102" s="87"/>
      <c r="B102" s="87"/>
      <c r="C102" s="87"/>
      <c r="E102" s="266"/>
      <c r="F102" s="266"/>
      <c r="G102" s="320" t="s">
        <v>266</v>
      </c>
      <c r="H102" s="321">
        <f>H101*H100</f>
        <v>105</v>
      </c>
      <c r="I102" s="313"/>
      <c r="J102" s="305"/>
      <c r="K102" s="305"/>
      <c r="L102" s="314"/>
      <c r="M102" s="314"/>
      <c r="N102" s="314"/>
      <c r="O102" s="313"/>
      <c r="P102" s="315"/>
      <c r="Q102" s="313"/>
      <c r="R102" s="38"/>
      <c r="S102" s="38"/>
      <c r="AG102" s="38"/>
      <c r="AH102" s="38"/>
      <c r="AI102" s="38"/>
      <c r="AJ102" s="38"/>
      <c r="AK102" s="38"/>
      <c r="AL102" s="38"/>
      <c r="AM102" s="38"/>
      <c r="AN102" s="38"/>
      <c r="AO102" s="38"/>
      <c r="AP102" s="38"/>
      <c r="AQ102" s="38"/>
      <c r="AR102" s="38"/>
      <c r="AS102" s="38"/>
      <c r="AT102" s="38"/>
    </row>
    <row r="103">
      <c r="A103" s="87"/>
      <c r="B103" s="87"/>
      <c r="C103" s="87"/>
      <c r="E103" s="266"/>
      <c r="F103" s="266"/>
      <c r="G103" s="322" t="s">
        <v>267</v>
      </c>
      <c r="H103" s="323" t="str">
        <f>IFS(H100=8,12,
H100=4,4,
H100=2,1,
H100=1,0,
TRUE,NA())</f>
        <v>#N/A</v>
      </c>
      <c r="I103" s="317"/>
      <c r="J103" s="317"/>
      <c r="K103" s="317"/>
      <c r="L103" s="318"/>
      <c r="M103" s="318"/>
      <c r="N103" s="318"/>
      <c r="O103" s="317"/>
      <c r="P103" s="319"/>
      <c r="Q103" s="317"/>
      <c r="R103" s="38"/>
      <c r="S103" s="38"/>
      <c r="AG103" s="38"/>
      <c r="AH103" s="38"/>
      <c r="AI103" s="38"/>
      <c r="AJ103" s="38"/>
      <c r="AK103" s="38"/>
      <c r="AL103" s="38"/>
      <c r="AM103" s="38"/>
      <c r="AN103" s="38"/>
      <c r="AO103" s="38"/>
      <c r="AP103" s="38"/>
      <c r="AQ103" s="38"/>
      <c r="AR103" s="38"/>
      <c r="AS103" s="38"/>
      <c r="AT103" s="38"/>
    </row>
    <row r="104">
      <c r="A104" s="87"/>
      <c r="B104" s="87"/>
      <c r="C104" s="87"/>
      <c r="E104" s="266"/>
      <c r="F104" s="266"/>
      <c r="G104" s="198" t="s">
        <v>268</v>
      </c>
      <c r="H104" s="324">
        <v>1.0</v>
      </c>
      <c r="I104" s="325"/>
      <c r="J104" s="325"/>
      <c r="K104" s="325"/>
      <c r="L104" s="326"/>
      <c r="M104" s="326"/>
      <c r="N104" s="326"/>
      <c r="O104" s="325"/>
      <c r="P104" s="327"/>
      <c r="Q104" s="325"/>
      <c r="R104" s="38"/>
      <c r="S104" s="38"/>
      <c r="AG104" s="38"/>
      <c r="AH104" s="38"/>
      <c r="AI104" s="38"/>
      <c r="AJ104" s="38"/>
      <c r="AK104" s="38"/>
      <c r="AL104" s="38"/>
      <c r="AM104" s="38"/>
      <c r="AN104" s="38"/>
      <c r="AO104" s="38"/>
      <c r="AP104" s="38"/>
      <c r="AQ104" s="38"/>
      <c r="AR104" s="38"/>
      <c r="AS104" s="38"/>
      <c r="AT104" s="38"/>
    </row>
    <row r="105">
      <c r="A105" s="87"/>
      <c r="B105" s="87"/>
      <c r="C105" s="87"/>
      <c r="E105" s="266"/>
      <c r="F105" s="266"/>
      <c r="G105" s="328" t="s">
        <v>269</v>
      </c>
      <c r="H105" s="329" t="str">
        <f>ALL_GATHER_CHIP2CHIP_TIME_MS2(H102 * H104, H103)</f>
        <v>#N/A</v>
      </c>
      <c r="I105" s="330"/>
      <c r="J105" s="330"/>
      <c r="K105" s="330"/>
      <c r="L105" s="331"/>
      <c r="M105" s="331"/>
      <c r="N105" s="331"/>
      <c r="O105" s="330"/>
      <c r="P105" s="332"/>
      <c r="Q105" s="330"/>
      <c r="R105" s="38"/>
      <c r="S105" s="38"/>
      <c r="AG105" s="38"/>
      <c r="AH105" s="38"/>
      <c r="AI105" s="38"/>
      <c r="AJ105" s="38"/>
      <c r="AK105" s="38"/>
      <c r="AL105" s="38"/>
      <c r="AM105" s="38"/>
      <c r="AN105" s="38"/>
      <c r="AO105" s="38"/>
      <c r="AP105" s="38"/>
      <c r="AQ105" s="38"/>
      <c r="AR105" s="38"/>
      <c r="AS105" s="38"/>
      <c r="AT105" s="38"/>
    </row>
    <row r="106">
      <c r="A106" s="87"/>
      <c r="B106" s="87"/>
      <c r="C106" s="87"/>
      <c r="E106" s="266"/>
      <c r="F106" s="266"/>
      <c r="G106" s="320"/>
      <c r="H106" s="333"/>
      <c r="I106" s="325"/>
      <c r="J106" s="325"/>
      <c r="K106" s="325"/>
      <c r="L106" s="326"/>
      <c r="M106" s="326"/>
      <c r="N106" s="326"/>
      <c r="O106" s="325"/>
      <c r="P106" s="327"/>
      <c r="Q106" s="325"/>
      <c r="R106" s="38"/>
      <c r="S106" s="38"/>
      <c r="AG106" s="38"/>
      <c r="AH106" s="38"/>
      <c r="AI106" s="38"/>
      <c r="AJ106" s="38"/>
      <c r="AK106" s="38"/>
      <c r="AL106" s="38"/>
      <c r="AM106" s="38"/>
      <c r="AN106" s="38"/>
      <c r="AO106" s="38"/>
      <c r="AP106" s="38"/>
      <c r="AQ106" s="38"/>
      <c r="AR106" s="38"/>
      <c r="AS106" s="38"/>
      <c r="AT106" s="38"/>
    </row>
    <row r="107">
      <c r="A107" s="87"/>
      <c r="B107" s="87"/>
      <c r="C107" s="87"/>
      <c r="E107" s="266"/>
      <c r="F107" s="266"/>
      <c r="G107" s="937" t="s">
        <v>270</v>
      </c>
      <c r="H107" s="938"/>
      <c r="I107" s="939"/>
      <c r="J107" s="939"/>
      <c r="K107" s="939"/>
      <c r="L107" s="940"/>
      <c r="M107" s="940"/>
      <c r="N107" s="940"/>
      <c r="O107" s="939"/>
      <c r="P107" s="941"/>
      <c r="Q107" s="939"/>
      <c r="R107" s="38"/>
      <c r="S107" s="38"/>
      <c r="AG107" s="38"/>
      <c r="AH107" s="38"/>
      <c r="AI107" s="38"/>
      <c r="AJ107" s="38"/>
      <c r="AK107" s="38"/>
      <c r="AL107" s="38"/>
      <c r="AM107" s="38"/>
      <c r="AN107" s="38"/>
      <c r="AO107" s="38"/>
      <c r="AP107" s="38"/>
      <c r="AQ107" s="38"/>
      <c r="AR107" s="38"/>
      <c r="AS107" s="38"/>
      <c r="AT107" s="38"/>
    </row>
    <row r="108">
      <c r="A108" s="87"/>
      <c r="B108" s="87"/>
      <c r="C108" s="87"/>
      <c r="E108" s="266"/>
      <c r="F108" s="266"/>
      <c r="G108" s="942" t="s">
        <v>271</v>
      </c>
      <c r="H108" s="943" t="s">
        <v>264</v>
      </c>
      <c r="I108" s="944"/>
      <c r="J108" s="945">
        <f>SHARDING(K96)*SHARDING(L96)*SHARDING(M96)/HW_SPEC("# of TensorCore per Chip")</f>
        <v>8</v>
      </c>
      <c r="K108" s="946"/>
      <c r="L108" s="947"/>
      <c r="M108" s="947"/>
      <c r="N108" s="947"/>
      <c r="O108" s="946"/>
      <c r="P108" s="948"/>
      <c r="Q108" s="946"/>
      <c r="R108" s="38"/>
      <c r="S108" s="38"/>
      <c r="AG108" s="38"/>
      <c r="AH108" s="38"/>
      <c r="AI108" s="38"/>
      <c r="AJ108" s="38"/>
      <c r="AK108" s="38"/>
      <c r="AL108" s="38"/>
      <c r="AM108" s="38"/>
      <c r="AN108" s="38"/>
      <c r="AO108" s="38"/>
      <c r="AP108" s="38"/>
      <c r="AQ108" s="38"/>
      <c r="AR108" s="38"/>
      <c r="AS108" s="38"/>
      <c r="AT108" s="38"/>
    </row>
    <row r="109">
      <c r="A109" s="87"/>
      <c r="B109" s="87"/>
      <c r="C109" s="87"/>
      <c r="E109" s="266"/>
      <c r="F109" s="266"/>
      <c r="G109" s="266"/>
      <c r="H109" s="943" t="s">
        <v>265</v>
      </c>
      <c r="I109" s="944"/>
      <c r="J109" s="949">
        <f>P97 * HW_SPEC("# of TensorCore per Chip") * (J108-1)</f>
        <v>6.125</v>
      </c>
      <c r="K109" s="946"/>
      <c r="L109" s="947"/>
      <c r="M109" s="947"/>
      <c r="N109" s="947"/>
      <c r="O109" s="946"/>
      <c r="P109" s="948"/>
      <c r="Q109" s="946"/>
      <c r="R109" s="38"/>
      <c r="S109" s="38"/>
      <c r="AG109" s="38"/>
      <c r="AH109" s="38"/>
      <c r="AI109" s="38"/>
      <c r="AJ109" s="38"/>
      <c r="AK109" s="38"/>
      <c r="AL109" s="38"/>
      <c r="AM109" s="38"/>
      <c r="AN109" s="38"/>
      <c r="AO109" s="38"/>
      <c r="AP109" s="38"/>
      <c r="AQ109" s="38"/>
      <c r="AR109" s="38"/>
      <c r="AS109" s="38"/>
      <c r="AT109" s="38"/>
    </row>
    <row r="110">
      <c r="A110" s="87"/>
      <c r="B110" s="87"/>
      <c r="C110" s="87"/>
      <c r="E110" s="266"/>
      <c r="F110" s="266"/>
      <c r="G110" s="266"/>
      <c r="H110" s="950" t="s">
        <v>266</v>
      </c>
      <c r="I110" s="944"/>
      <c r="J110" s="949">
        <f>J109*J108</f>
        <v>49</v>
      </c>
      <c r="K110" s="946"/>
      <c r="L110" s="947"/>
      <c r="M110" s="947"/>
      <c r="N110" s="947"/>
      <c r="O110" s="946"/>
      <c r="P110" s="948"/>
      <c r="Q110" s="946"/>
      <c r="R110" s="38"/>
      <c r="S110" s="38"/>
      <c r="AG110" s="38"/>
      <c r="AH110" s="38"/>
      <c r="AI110" s="38"/>
      <c r="AJ110" s="38"/>
      <c r="AK110" s="38"/>
      <c r="AL110" s="38"/>
      <c r="AM110" s="38"/>
      <c r="AN110" s="38"/>
      <c r="AO110" s="38"/>
      <c r="AP110" s="38"/>
      <c r="AQ110" s="38"/>
      <c r="AR110" s="38"/>
      <c r="AS110" s="38"/>
      <c r="AT110" s="38"/>
    </row>
    <row r="111">
      <c r="A111" s="87"/>
      <c r="B111" s="87"/>
      <c r="C111" s="87"/>
      <c r="E111" s="266"/>
      <c r="F111" s="266"/>
      <c r="G111" s="266"/>
      <c r="H111" s="950" t="s">
        <v>267</v>
      </c>
      <c r="I111" s="944"/>
      <c r="J111" s="951">
        <f>IFS(J108=8,12,
J108=4,4,
J108=2,1,
J108=1,0,
TRUE,NA())</f>
        <v>12</v>
      </c>
      <c r="K111" s="946"/>
      <c r="L111" s="947"/>
      <c r="M111" s="947"/>
      <c r="N111" s="947"/>
      <c r="O111" s="946"/>
      <c r="P111" s="948"/>
      <c r="Q111" s="946"/>
      <c r="R111" s="38"/>
      <c r="S111" s="38"/>
      <c r="AG111" s="38"/>
      <c r="AH111" s="38"/>
      <c r="AI111" s="38"/>
      <c r="AJ111" s="38"/>
      <c r="AK111" s="38"/>
      <c r="AL111" s="38"/>
      <c r="AM111" s="38"/>
      <c r="AN111" s="38"/>
      <c r="AO111" s="38"/>
      <c r="AP111" s="38"/>
      <c r="AQ111" s="38"/>
      <c r="AR111" s="38"/>
      <c r="AS111" s="38"/>
      <c r="AT111" s="38"/>
    </row>
    <row r="112">
      <c r="A112" s="87"/>
      <c r="B112" s="87"/>
      <c r="C112" s="87"/>
      <c r="E112" s="266"/>
      <c r="F112" s="266"/>
      <c r="G112" s="266"/>
      <c r="H112" s="952" t="s">
        <v>268</v>
      </c>
      <c r="I112" s="944"/>
      <c r="J112" s="953">
        <v>2.0</v>
      </c>
      <c r="K112" s="946"/>
      <c r="L112" s="947"/>
      <c r="M112" s="947"/>
      <c r="N112" s="947"/>
      <c r="O112" s="946"/>
      <c r="P112" s="948"/>
      <c r="Q112" s="946"/>
      <c r="R112" s="38"/>
      <c r="S112" s="38"/>
      <c r="AG112" s="38"/>
      <c r="AH112" s="38"/>
      <c r="AI112" s="38"/>
      <c r="AJ112" s="38"/>
      <c r="AK112" s="38"/>
      <c r="AL112" s="38"/>
      <c r="AM112" s="38"/>
      <c r="AN112" s="38"/>
      <c r="AO112" s="38"/>
      <c r="AP112" s="38"/>
      <c r="AQ112" s="38"/>
      <c r="AR112" s="38"/>
      <c r="AS112" s="38"/>
      <c r="AT112" s="38"/>
    </row>
    <row r="113">
      <c r="A113" s="87"/>
      <c r="B113" s="87"/>
      <c r="C113" s="87"/>
      <c r="E113" s="266"/>
      <c r="F113" s="266"/>
      <c r="G113" s="277"/>
      <c r="H113" s="943" t="s">
        <v>269</v>
      </c>
      <c r="I113" s="944"/>
      <c r="J113" s="938">
        <f>ALL_GATHER_CHIP2CHIP_TIME_MS2(J110 * J112, J111)</f>
        <v>0.0498453776</v>
      </c>
      <c r="K113" s="946"/>
      <c r="L113" s="947"/>
      <c r="M113" s="947"/>
      <c r="N113" s="947"/>
      <c r="O113" s="946"/>
      <c r="P113" s="948"/>
      <c r="Q113" s="946"/>
      <c r="R113" s="38"/>
      <c r="S113" s="38"/>
      <c r="AG113" s="38"/>
      <c r="AH113" s="38"/>
      <c r="AI113" s="38"/>
      <c r="AJ113" s="38"/>
      <c r="AK113" s="38"/>
      <c r="AL113" s="38"/>
      <c r="AM113" s="38"/>
      <c r="AN113" s="38"/>
      <c r="AO113" s="38"/>
      <c r="AP113" s="38"/>
      <c r="AQ113" s="38"/>
      <c r="AR113" s="38"/>
      <c r="AS113" s="38"/>
      <c r="AT113" s="38"/>
    </row>
    <row r="114">
      <c r="A114" s="87"/>
      <c r="B114" s="87"/>
      <c r="C114" s="87"/>
      <c r="E114" s="266"/>
      <c r="F114" s="266"/>
      <c r="G114" s="942" t="s">
        <v>272</v>
      </c>
      <c r="H114" s="950" t="s">
        <v>264</v>
      </c>
      <c r="I114" s="939"/>
      <c r="J114" s="954">
        <f>HW_SPEC("# of TensorCore per Chip")</f>
        <v>2</v>
      </c>
      <c r="K114" s="946"/>
      <c r="L114" s="947"/>
      <c r="M114" s="947"/>
      <c r="N114" s="947"/>
      <c r="O114" s="946"/>
      <c r="P114" s="948"/>
      <c r="Q114" s="946"/>
      <c r="R114" s="38"/>
      <c r="S114" s="38"/>
      <c r="AG114" s="38"/>
      <c r="AH114" s="38"/>
      <c r="AI114" s="38"/>
      <c r="AJ114" s="38"/>
      <c r="AK114" s="38"/>
      <c r="AL114" s="38"/>
      <c r="AM114" s="38"/>
      <c r="AN114" s="38"/>
      <c r="AO114" s="38"/>
      <c r="AP114" s="38"/>
      <c r="AQ114" s="38"/>
      <c r="AR114" s="38"/>
      <c r="AS114" s="38"/>
      <c r="AT114" s="38"/>
    </row>
    <row r="115">
      <c r="A115" s="87"/>
      <c r="B115" s="87"/>
      <c r="C115" s="87"/>
      <c r="E115" s="266"/>
      <c r="F115" s="266"/>
      <c r="G115" s="266"/>
      <c r="H115" s="950" t="s">
        <v>265</v>
      </c>
      <c r="I115" s="939"/>
      <c r="J115" s="949">
        <f>P81 / J114 * (J114-1)</f>
        <v>0.21875</v>
      </c>
      <c r="K115" s="946"/>
      <c r="L115" s="947"/>
      <c r="M115" s="947"/>
      <c r="N115" s="947"/>
      <c r="O115" s="946"/>
      <c r="P115" s="948"/>
      <c r="Q115" s="946"/>
      <c r="R115" s="38"/>
      <c r="S115" s="38"/>
      <c r="AG115" s="38"/>
      <c r="AH115" s="38"/>
      <c r="AI115" s="38"/>
      <c r="AJ115" s="38"/>
      <c r="AK115" s="38"/>
      <c r="AL115" s="38"/>
      <c r="AM115" s="38"/>
      <c r="AN115" s="38"/>
      <c r="AO115" s="38"/>
      <c r="AP115" s="38"/>
      <c r="AQ115" s="38"/>
      <c r="AR115" s="38"/>
      <c r="AS115" s="38"/>
      <c r="AT115" s="38"/>
    </row>
    <row r="116">
      <c r="A116" s="87"/>
      <c r="B116" s="87"/>
      <c r="C116" s="87"/>
      <c r="E116" s="266"/>
      <c r="F116" s="266"/>
      <c r="G116" s="266"/>
      <c r="H116" s="950" t="s">
        <v>266</v>
      </c>
      <c r="I116" s="939"/>
      <c r="J116" s="949">
        <f>J115*J114</f>
        <v>0.4375</v>
      </c>
      <c r="K116" s="946"/>
      <c r="L116" s="947"/>
      <c r="M116" s="947"/>
      <c r="N116" s="947"/>
      <c r="O116" s="946"/>
      <c r="P116" s="948"/>
      <c r="Q116" s="946"/>
      <c r="R116" s="346"/>
      <c r="S116" s="346"/>
      <c r="AG116" s="38"/>
      <c r="AH116" s="38"/>
      <c r="AI116" s="38"/>
      <c r="AJ116" s="38"/>
      <c r="AK116" s="38"/>
      <c r="AL116" s="38"/>
      <c r="AM116" s="38"/>
      <c r="AN116" s="38"/>
      <c r="AO116" s="38"/>
      <c r="AP116" s="38"/>
      <c r="AQ116" s="38"/>
      <c r="AR116" s="38"/>
      <c r="AS116" s="38"/>
      <c r="AT116" s="38"/>
    </row>
    <row r="117">
      <c r="A117" s="87"/>
      <c r="B117" s="87"/>
      <c r="C117" s="87"/>
      <c r="E117" s="266"/>
      <c r="F117" s="266"/>
      <c r="G117" s="266"/>
      <c r="H117" s="950" t="s">
        <v>269</v>
      </c>
      <c r="I117" s="939"/>
      <c r="J117" s="955">
        <f>ALL_GATHER_CORE2CORE_TIME_MS(J116)</f>
        <v>0.0003560384115</v>
      </c>
      <c r="K117" s="946"/>
      <c r="L117" s="947"/>
      <c r="M117" s="947"/>
      <c r="N117" s="947"/>
      <c r="O117" s="946"/>
      <c r="P117" s="948"/>
      <c r="Q117" s="946"/>
      <c r="R117" s="346"/>
      <c r="S117" s="346"/>
      <c r="AG117" s="38"/>
      <c r="AH117" s="38"/>
      <c r="AI117" s="38"/>
      <c r="AJ117" s="38"/>
      <c r="AK117" s="38"/>
      <c r="AL117" s="38"/>
      <c r="AM117" s="38"/>
      <c r="AN117" s="38"/>
      <c r="AO117" s="38"/>
      <c r="AP117" s="38"/>
      <c r="AQ117" s="38"/>
      <c r="AR117" s="38"/>
      <c r="AS117" s="38"/>
      <c r="AT117" s="38"/>
    </row>
    <row r="118">
      <c r="A118" s="87"/>
      <c r="B118" s="87"/>
      <c r="C118" s="87"/>
      <c r="E118" s="266"/>
      <c r="F118" s="266"/>
      <c r="G118" s="277"/>
      <c r="H118" s="950" t="s">
        <v>273</v>
      </c>
      <c r="I118" s="944"/>
      <c r="J118" s="955">
        <f>J117/J108</f>
        <v>0.00004450480143</v>
      </c>
      <c r="K118" s="946"/>
      <c r="L118" s="947"/>
      <c r="M118" s="947"/>
      <c r="N118" s="947"/>
      <c r="O118" s="946"/>
      <c r="P118" s="948"/>
      <c r="Q118" s="946"/>
      <c r="R118" s="346"/>
      <c r="S118" s="346"/>
      <c r="AG118" s="38"/>
      <c r="AH118" s="38"/>
      <c r="AI118" s="38"/>
      <c r="AJ118" s="38"/>
      <c r="AK118" s="38"/>
      <c r="AL118" s="38"/>
      <c r="AM118" s="38"/>
      <c r="AN118" s="38"/>
      <c r="AO118" s="38"/>
      <c r="AP118" s="38"/>
      <c r="AQ118" s="38"/>
      <c r="AR118" s="38"/>
      <c r="AS118" s="38"/>
      <c r="AT118" s="38"/>
    </row>
    <row r="119">
      <c r="A119" s="87"/>
      <c r="B119" s="87"/>
      <c r="C119" s="87"/>
      <c r="E119" s="266"/>
      <c r="F119" s="266"/>
      <c r="G119" s="956" t="s">
        <v>274</v>
      </c>
      <c r="H119" s="957">
        <f>J113+J118</f>
        <v>0.04988988241</v>
      </c>
      <c r="I119" s="944"/>
      <c r="J119" s="938"/>
      <c r="K119" s="946"/>
      <c r="L119" s="947"/>
      <c r="M119" s="947"/>
      <c r="N119" s="947"/>
      <c r="O119" s="946"/>
      <c r="P119" s="948"/>
      <c r="Q119" s="946"/>
      <c r="R119" s="346"/>
      <c r="S119" s="346"/>
      <c r="AG119" s="38"/>
      <c r="AH119" s="38"/>
      <c r="AI119" s="38"/>
      <c r="AJ119" s="38"/>
      <c r="AK119" s="38"/>
      <c r="AL119" s="38"/>
      <c r="AM119" s="38"/>
      <c r="AN119" s="38"/>
      <c r="AO119" s="38"/>
      <c r="AP119" s="38"/>
      <c r="AQ119" s="38"/>
      <c r="AR119" s="38"/>
      <c r="AS119" s="38"/>
      <c r="AT119" s="38"/>
    </row>
    <row r="120">
      <c r="A120" s="87"/>
      <c r="B120" s="87"/>
      <c r="C120" s="87"/>
      <c r="E120" s="266"/>
      <c r="F120" s="266"/>
      <c r="G120" s="320"/>
      <c r="H120" s="348"/>
      <c r="I120" s="172"/>
      <c r="J120" s="343"/>
      <c r="K120" s="338"/>
      <c r="L120" s="339"/>
      <c r="M120" s="339"/>
      <c r="N120" s="339"/>
      <c r="O120" s="338"/>
      <c r="P120" s="340"/>
      <c r="Q120" s="338"/>
      <c r="R120" s="346"/>
      <c r="S120" s="346"/>
      <c r="AG120" s="38"/>
      <c r="AH120" s="38"/>
      <c r="AI120" s="38"/>
      <c r="AJ120" s="38"/>
      <c r="AK120" s="38"/>
      <c r="AL120" s="38"/>
      <c r="AM120" s="38"/>
      <c r="AN120" s="38"/>
      <c r="AO120" s="38"/>
      <c r="AP120" s="38"/>
      <c r="AQ120" s="38"/>
      <c r="AR120" s="38"/>
      <c r="AS120" s="38"/>
      <c r="AT120" s="38"/>
    </row>
    <row r="121">
      <c r="A121" s="87"/>
      <c r="B121" s="87"/>
      <c r="C121" s="87"/>
      <c r="E121" s="266"/>
      <c r="F121" s="266"/>
      <c r="G121" s="349" t="s">
        <v>275</v>
      </c>
      <c r="H121" s="350"/>
      <c r="I121" s="308"/>
      <c r="J121" s="351" t="s">
        <v>276</v>
      </c>
      <c r="K121" s="308"/>
      <c r="L121" s="309"/>
      <c r="M121" s="309"/>
      <c r="N121" s="309"/>
      <c r="O121" s="308"/>
      <c r="P121" s="310"/>
      <c r="Q121" s="308"/>
      <c r="R121" s="346"/>
      <c r="S121" s="346"/>
      <c r="AG121" s="38"/>
      <c r="AH121" s="38"/>
      <c r="AI121" s="38"/>
      <c r="AJ121" s="38"/>
      <c r="AK121" s="38"/>
      <c r="AL121" s="38"/>
      <c r="AM121" s="38"/>
      <c r="AN121" s="38"/>
      <c r="AO121" s="38"/>
      <c r="AP121" s="38"/>
      <c r="AQ121" s="38"/>
      <c r="AR121" s="38"/>
      <c r="AS121" s="38"/>
      <c r="AT121" s="38"/>
    </row>
    <row r="122">
      <c r="A122" s="87"/>
      <c r="B122" s="87"/>
      <c r="C122" s="87"/>
      <c r="E122" s="266"/>
      <c r="F122" s="266"/>
      <c r="G122" s="352" t="s">
        <v>277</v>
      </c>
      <c r="H122" s="353" t="s">
        <v>33</v>
      </c>
      <c r="I122" s="354"/>
      <c r="J122" s="355"/>
      <c r="K122" s="354"/>
      <c r="L122" s="356"/>
      <c r="M122" s="356"/>
      <c r="N122" s="356"/>
      <c r="O122" s="354"/>
      <c r="P122" s="357"/>
      <c r="Q122" s="354"/>
      <c r="R122" s="346"/>
      <c r="S122" s="346"/>
      <c r="AG122" s="38"/>
      <c r="AH122" s="38"/>
      <c r="AI122" s="38"/>
      <c r="AJ122" s="38"/>
      <c r="AK122" s="38"/>
      <c r="AL122" s="38"/>
      <c r="AM122" s="38"/>
      <c r="AN122" s="38"/>
      <c r="AO122" s="38"/>
      <c r="AP122" s="38"/>
      <c r="AQ122" s="38"/>
      <c r="AR122" s="38"/>
      <c r="AS122" s="38"/>
      <c r="AT122" s="38"/>
    </row>
    <row r="123">
      <c r="A123" s="87"/>
      <c r="B123" s="87"/>
      <c r="C123" s="87"/>
      <c r="E123" s="266"/>
      <c r="F123" s="266"/>
      <c r="G123" s="358" t="s">
        <v>278</v>
      </c>
      <c r="H123" s="359" t="s">
        <v>279</v>
      </c>
      <c r="I123" s="360"/>
      <c r="J123" s="361">
        <f>SHARDING(H122)</f>
        <v>2</v>
      </c>
      <c r="K123" s="360"/>
      <c r="L123" s="362"/>
      <c r="M123" s="362"/>
      <c r="N123" s="362"/>
      <c r="O123" s="360"/>
      <c r="P123" s="363"/>
      <c r="Q123" s="360"/>
      <c r="R123" s="346"/>
      <c r="S123" s="346"/>
      <c r="AG123" s="38"/>
      <c r="AH123" s="38"/>
      <c r="AI123" s="38"/>
      <c r="AJ123" s="38"/>
      <c r="AK123" s="38"/>
      <c r="AL123" s="38"/>
      <c r="AM123" s="38"/>
      <c r="AN123" s="38"/>
      <c r="AO123" s="38"/>
      <c r="AP123" s="38"/>
      <c r="AQ123" s="38"/>
      <c r="AR123" s="38"/>
      <c r="AS123" s="38"/>
      <c r="AT123" s="38"/>
    </row>
    <row r="124">
      <c r="A124" s="87"/>
      <c r="B124" s="87"/>
      <c r="C124" s="87"/>
      <c r="E124" s="266"/>
      <c r="F124" s="266"/>
      <c r="G124" s="266"/>
      <c r="H124" s="364" t="s">
        <v>265</v>
      </c>
      <c r="I124" s="354"/>
      <c r="J124" s="365">
        <f>P97 * (J123-1)</f>
        <v>0.4375</v>
      </c>
      <c r="K124" s="354"/>
      <c r="L124" s="356"/>
      <c r="M124" s="356"/>
      <c r="N124" s="356"/>
      <c r="O124" s="354"/>
      <c r="P124" s="357"/>
      <c r="Q124" s="354"/>
      <c r="R124" s="346"/>
      <c r="S124" s="346"/>
      <c r="AG124" s="38"/>
      <c r="AH124" s="38"/>
      <c r="AI124" s="38"/>
      <c r="AJ124" s="38"/>
      <c r="AK124" s="38"/>
      <c r="AL124" s="38"/>
      <c r="AM124" s="38"/>
      <c r="AN124" s="38"/>
      <c r="AO124" s="38"/>
      <c r="AP124" s="38"/>
      <c r="AQ124" s="38"/>
      <c r="AR124" s="38"/>
      <c r="AS124" s="38"/>
      <c r="AT124" s="38"/>
    </row>
    <row r="125">
      <c r="A125" s="87"/>
      <c r="B125" s="87"/>
      <c r="C125" s="87"/>
      <c r="E125" s="266"/>
      <c r="F125" s="266"/>
      <c r="G125" s="266"/>
      <c r="H125" s="366" t="s">
        <v>266</v>
      </c>
      <c r="I125" s="360"/>
      <c r="J125" s="367">
        <f>J124*J123</f>
        <v>0.875</v>
      </c>
      <c r="K125" s="360"/>
      <c r="L125" s="362"/>
      <c r="M125" s="362"/>
      <c r="N125" s="362"/>
      <c r="O125" s="360"/>
      <c r="P125" s="363"/>
      <c r="Q125" s="360"/>
      <c r="R125" s="346"/>
      <c r="S125" s="346"/>
      <c r="AG125" s="38"/>
      <c r="AH125" s="38"/>
      <c r="AI125" s="38"/>
      <c r="AJ125" s="38"/>
      <c r="AK125" s="38"/>
      <c r="AL125" s="38"/>
      <c r="AM125" s="38"/>
      <c r="AN125" s="38"/>
      <c r="AO125" s="38"/>
      <c r="AP125" s="38"/>
      <c r="AQ125" s="38"/>
      <c r="AR125" s="38"/>
      <c r="AS125" s="38"/>
      <c r="AT125" s="38"/>
    </row>
    <row r="126">
      <c r="A126" s="87"/>
      <c r="B126" s="87"/>
      <c r="C126" s="87"/>
      <c r="E126" s="266"/>
      <c r="F126" s="266"/>
      <c r="G126" s="277"/>
      <c r="H126" s="364" t="s">
        <v>269</v>
      </c>
      <c r="I126" s="354"/>
      <c r="J126" s="368">
        <f>ALL_GATHER_CORE2CORE_TIME_MS(J125)</f>
        <v>0.0007120768229</v>
      </c>
      <c r="K126" s="354"/>
      <c r="L126" s="356"/>
      <c r="M126" s="356"/>
      <c r="N126" s="356"/>
      <c r="O126" s="354"/>
      <c r="P126" s="357"/>
      <c r="Q126" s="354"/>
      <c r="R126" s="346"/>
      <c r="S126" s="346"/>
      <c r="AG126" s="38"/>
      <c r="AH126" s="38"/>
      <c r="AI126" s="38"/>
      <c r="AJ126" s="38"/>
      <c r="AK126" s="38"/>
      <c r="AL126" s="38"/>
      <c r="AM126" s="38"/>
      <c r="AN126" s="38"/>
      <c r="AO126" s="38"/>
      <c r="AP126" s="38"/>
      <c r="AQ126" s="38"/>
      <c r="AR126" s="38"/>
      <c r="AS126" s="38"/>
      <c r="AT126" s="38"/>
    </row>
    <row r="127">
      <c r="A127" s="87"/>
      <c r="B127" s="87"/>
      <c r="C127" s="87"/>
      <c r="E127" s="266"/>
      <c r="F127" s="266"/>
      <c r="G127" s="320"/>
      <c r="H127" s="348"/>
      <c r="I127" s="172"/>
      <c r="J127" s="343"/>
      <c r="K127" s="338"/>
      <c r="L127" s="339"/>
      <c r="M127" s="339"/>
      <c r="N127" s="339"/>
      <c r="O127" s="338"/>
      <c r="P127" s="340"/>
      <c r="Q127" s="338"/>
      <c r="R127" s="346"/>
      <c r="S127" s="346"/>
      <c r="AG127" s="38"/>
      <c r="AH127" s="38"/>
      <c r="AI127" s="38"/>
      <c r="AJ127" s="38"/>
      <c r="AK127" s="38"/>
      <c r="AL127" s="38"/>
      <c r="AM127" s="38"/>
      <c r="AN127" s="38"/>
      <c r="AO127" s="38"/>
      <c r="AP127" s="38"/>
      <c r="AQ127" s="38"/>
      <c r="AR127" s="38"/>
      <c r="AS127" s="38"/>
      <c r="AT127" s="38"/>
    </row>
    <row r="128">
      <c r="A128" s="87"/>
      <c r="B128" s="87"/>
      <c r="C128" s="87"/>
      <c r="E128" s="266"/>
      <c r="F128" s="266"/>
      <c r="G128" s="320"/>
      <c r="H128" s="348"/>
      <c r="I128" s="172"/>
      <c r="J128" s="343"/>
      <c r="K128" s="338"/>
      <c r="L128" s="339"/>
      <c r="M128" s="339"/>
      <c r="N128" s="339"/>
      <c r="O128" s="338"/>
      <c r="P128" s="340"/>
      <c r="Q128" s="338"/>
      <c r="R128" s="346"/>
      <c r="S128" s="346"/>
      <c r="AG128" s="38"/>
      <c r="AH128" s="38"/>
      <c r="AI128" s="38"/>
      <c r="AJ128" s="38"/>
      <c r="AK128" s="38"/>
      <c r="AL128" s="38"/>
      <c r="AM128" s="38"/>
      <c r="AN128" s="38"/>
      <c r="AO128" s="38"/>
      <c r="AP128" s="38"/>
      <c r="AQ128" s="38"/>
      <c r="AR128" s="38"/>
      <c r="AS128" s="38"/>
      <c r="AT128" s="38"/>
    </row>
    <row r="129">
      <c r="A129" s="87"/>
      <c r="B129" s="87"/>
      <c r="C129" s="87"/>
      <c r="E129" s="266"/>
      <c r="F129" s="266"/>
      <c r="G129" s="349" t="s">
        <v>886</v>
      </c>
      <c r="H129" s="350"/>
      <c r="I129" s="308"/>
      <c r="J129" s="506" t="s">
        <v>887</v>
      </c>
      <c r="K129" s="308"/>
      <c r="L129" s="309"/>
      <c r="M129" s="309"/>
      <c r="N129" s="309"/>
      <c r="O129" s="308"/>
      <c r="P129" s="310"/>
      <c r="Q129" s="308"/>
      <c r="R129" s="346"/>
      <c r="S129" s="346"/>
      <c r="AG129" s="38"/>
      <c r="AH129" s="38"/>
      <c r="AI129" s="38"/>
      <c r="AJ129" s="38"/>
      <c r="AK129" s="38"/>
      <c r="AL129" s="38"/>
      <c r="AM129" s="38"/>
      <c r="AN129" s="38"/>
      <c r="AO129" s="38"/>
      <c r="AP129" s="38"/>
      <c r="AQ129" s="38"/>
      <c r="AR129" s="38"/>
      <c r="AS129" s="38"/>
      <c r="AT129" s="38"/>
    </row>
    <row r="130">
      <c r="A130" s="87"/>
      <c r="B130" s="87"/>
      <c r="C130" s="87"/>
      <c r="E130" s="266"/>
      <c r="F130" s="266"/>
      <c r="G130" s="352" t="s">
        <v>277</v>
      </c>
      <c r="H130" s="353" t="s">
        <v>33</v>
      </c>
      <c r="I130" s="354"/>
      <c r="J130" s="355"/>
      <c r="K130" s="354"/>
      <c r="L130" s="356"/>
      <c r="M130" s="356"/>
      <c r="N130" s="356"/>
      <c r="O130" s="354"/>
      <c r="P130" s="357"/>
      <c r="Q130" s="354"/>
      <c r="R130" s="346"/>
      <c r="S130" s="346"/>
      <c r="AG130" s="38"/>
      <c r="AH130" s="38"/>
      <c r="AI130" s="38"/>
      <c r="AJ130" s="38"/>
      <c r="AK130" s="38"/>
      <c r="AL130" s="38"/>
      <c r="AM130" s="38"/>
      <c r="AN130" s="38"/>
      <c r="AO130" s="38"/>
      <c r="AP130" s="38"/>
      <c r="AQ130" s="38"/>
      <c r="AR130" s="38"/>
      <c r="AS130" s="38"/>
      <c r="AT130" s="38"/>
    </row>
    <row r="131">
      <c r="A131" s="87"/>
      <c r="B131" s="87"/>
      <c r="C131" s="87"/>
      <c r="E131" s="266"/>
      <c r="F131" s="266"/>
      <c r="G131" s="358" t="s">
        <v>278</v>
      </c>
      <c r="H131" s="359" t="s">
        <v>279</v>
      </c>
      <c r="I131" s="360"/>
      <c r="J131" s="361">
        <f>SHARDING(H130)</f>
        <v>2</v>
      </c>
      <c r="K131" s="360"/>
      <c r="L131" s="362"/>
      <c r="M131" s="362"/>
      <c r="N131" s="362"/>
      <c r="O131" s="360"/>
      <c r="P131" s="363"/>
      <c r="Q131" s="360"/>
      <c r="R131" s="346"/>
      <c r="S131" s="346"/>
      <c r="AG131" s="38"/>
      <c r="AH131" s="38"/>
      <c r="AI131" s="38"/>
      <c r="AJ131" s="38"/>
      <c r="AK131" s="38"/>
      <c r="AL131" s="38"/>
      <c r="AM131" s="38"/>
      <c r="AN131" s="38"/>
      <c r="AO131" s="38"/>
      <c r="AP131" s="38"/>
      <c r="AQ131" s="38"/>
      <c r="AR131" s="38"/>
      <c r="AS131" s="38"/>
      <c r="AT131" s="38"/>
    </row>
    <row r="132">
      <c r="A132" s="87"/>
      <c r="B132" s="87"/>
      <c r="C132" s="87"/>
      <c r="E132" s="266"/>
      <c r="F132" s="266"/>
      <c r="G132" s="266"/>
      <c r="H132" s="364" t="s">
        <v>265</v>
      </c>
      <c r="I132" s="354"/>
      <c r="J132" s="365">
        <f>P93 * (J131-1)</f>
        <v>0.1875</v>
      </c>
      <c r="K132" s="354"/>
      <c r="L132" s="356"/>
      <c r="M132" s="356"/>
      <c r="N132" s="356"/>
      <c r="O132" s="354"/>
      <c r="P132" s="357"/>
      <c r="Q132" s="354"/>
      <c r="R132" s="346"/>
      <c r="S132" s="346"/>
      <c r="AG132" s="38"/>
      <c r="AH132" s="38"/>
      <c r="AI132" s="38"/>
      <c r="AJ132" s="38"/>
      <c r="AK132" s="38"/>
      <c r="AL132" s="38"/>
      <c r="AM132" s="38"/>
      <c r="AN132" s="38"/>
      <c r="AO132" s="38"/>
      <c r="AP132" s="38"/>
      <c r="AQ132" s="38"/>
      <c r="AR132" s="38"/>
      <c r="AS132" s="38"/>
      <c r="AT132" s="38"/>
    </row>
    <row r="133">
      <c r="A133" s="87"/>
      <c r="B133" s="87"/>
      <c r="C133" s="87"/>
      <c r="E133" s="266"/>
      <c r="F133" s="266"/>
      <c r="G133" s="266"/>
      <c r="H133" s="366" t="s">
        <v>266</v>
      </c>
      <c r="I133" s="360"/>
      <c r="J133" s="367">
        <f>J132*J131</f>
        <v>0.375</v>
      </c>
      <c r="K133" s="360"/>
      <c r="L133" s="362"/>
      <c r="M133" s="362"/>
      <c r="N133" s="362"/>
      <c r="O133" s="360"/>
      <c r="P133" s="363"/>
      <c r="Q133" s="360"/>
      <c r="R133" s="346"/>
      <c r="S133" s="346"/>
      <c r="AG133" s="38"/>
      <c r="AH133" s="38"/>
      <c r="AI133" s="38"/>
      <c r="AJ133" s="38"/>
      <c r="AK133" s="38"/>
      <c r="AL133" s="38"/>
      <c r="AM133" s="38"/>
      <c r="AN133" s="38"/>
      <c r="AO133" s="38"/>
      <c r="AP133" s="38"/>
      <c r="AQ133" s="38"/>
      <c r="AR133" s="38"/>
      <c r="AS133" s="38"/>
      <c r="AT133" s="38"/>
    </row>
    <row r="134">
      <c r="A134" s="87"/>
      <c r="B134" s="87"/>
      <c r="C134" s="87"/>
      <c r="E134" s="266"/>
      <c r="F134" s="266"/>
      <c r="G134" s="277"/>
      <c r="H134" s="364" t="s">
        <v>269</v>
      </c>
      <c r="I134" s="354"/>
      <c r="J134" s="368">
        <f>ALL_GATHER_CORE2CORE_TIME_MS(J133)</f>
        <v>0.0003051757813</v>
      </c>
      <c r="K134" s="354"/>
      <c r="L134" s="356"/>
      <c r="M134" s="356"/>
      <c r="N134" s="356"/>
      <c r="O134" s="354"/>
      <c r="P134" s="357"/>
      <c r="Q134" s="354"/>
      <c r="R134" s="346"/>
      <c r="S134" s="346"/>
      <c r="AG134" s="38"/>
      <c r="AH134" s="38"/>
      <c r="AI134" s="38"/>
      <c r="AJ134" s="38"/>
      <c r="AK134" s="38"/>
      <c r="AL134" s="38"/>
      <c r="AM134" s="38"/>
      <c r="AN134" s="38"/>
      <c r="AO134" s="38"/>
      <c r="AP134" s="38"/>
      <c r="AQ134" s="38"/>
      <c r="AR134" s="38"/>
      <c r="AS134" s="38"/>
      <c r="AT134" s="38"/>
    </row>
    <row r="135">
      <c r="A135" s="87"/>
      <c r="B135" s="87"/>
      <c r="C135" s="87"/>
      <c r="E135" s="266"/>
      <c r="F135" s="266"/>
      <c r="G135" s="320"/>
      <c r="H135" s="348"/>
      <c r="I135" s="172"/>
      <c r="J135" s="343"/>
      <c r="K135" s="338"/>
      <c r="L135" s="339"/>
      <c r="M135" s="339"/>
      <c r="N135" s="339"/>
      <c r="O135" s="338"/>
      <c r="P135" s="340"/>
      <c r="Q135" s="338"/>
      <c r="R135" s="346"/>
      <c r="S135" s="346"/>
      <c r="AG135" s="38"/>
      <c r="AH135" s="38"/>
      <c r="AI135" s="38"/>
      <c r="AJ135" s="38"/>
      <c r="AK135" s="38"/>
      <c r="AL135" s="38"/>
      <c r="AM135" s="38"/>
      <c r="AN135" s="38"/>
      <c r="AO135" s="38"/>
      <c r="AP135" s="38"/>
      <c r="AQ135" s="38"/>
      <c r="AR135" s="38"/>
      <c r="AS135" s="38"/>
      <c r="AT135" s="38"/>
    </row>
    <row r="136">
      <c r="A136" s="87"/>
      <c r="B136" s="87"/>
      <c r="C136" s="87"/>
      <c r="E136" s="266"/>
      <c r="F136" s="266"/>
      <c r="G136" s="369" t="s">
        <v>280</v>
      </c>
      <c r="H136" s="349" t="s">
        <v>886</v>
      </c>
      <c r="I136" s="371"/>
      <c r="J136" s="371"/>
      <c r="K136" s="308"/>
      <c r="L136" s="309"/>
      <c r="M136" s="309"/>
      <c r="N136" s="309"/>
      <c r="O136" s="308"/>
      <c r="P136" s="310"/>
      <c r="Q136" s="308"/>
      <c r="R136" s="346"/>
      <c r="S136" s="346"/>
      <c r="AG136" s="38"/>
      <c r="AH136" s="38"/>
      <c r="AI136" s="38"/>
      <c r="AJ136" s="38"/>
      <c r="AK136" s="38"/>
      <c r="AL136" s="38"/>
      <c r="AM136" s="38"/>
      <c r="AN136" s="38"/>
      <c r="AO136" s="38"/>
      <c r="AP136" s="38"/>
      <c r="AQ136" s="38"/>
      <c r="AR136" s="38"/>
      <c r="AS136" s="38"/>
      <c r="AT136" s="38"/>
    </row>
    <row r="137">
      <c r="A137" s="87"/>
      <c r="B137" s="87"/>
      <c r="C137" s="87"/>
      <c r="E137" s="266"/>
      <c r="F137" s="266"/>
      <c r="G137" s="372" t="s">
        <v>282</v>
      </c>
      <c r="H137" s="373">
        <f>IFS(H136=G99,H105,
H136=G107,H119 ,
H136=G121,J126,
H136=G129,J134,
TRUE,0)</f>
        <v>0.0003051757813</v>
      </c>
      <c r="I137" s="374"/>
      <c r="J137" s="374"/>
      <c r="K137" s="374"/>
      <c r="L137" s="375"/>
      <c r="M137" s="375"/>
      <c r="N137" s="375"/>
      <c r="O137" s="376"/>
      <c r="P137" s="377"/>
      <c r="Q137" s="376"/>
      <c r="AG137" s="38"/>
      <c r="AH137" s="38"/>
      <c r="AI137" s="38"/>
      <c r="AJ137" s="38"/>
      <c r="AK137" s="38"/>
      <c r="AL137" s="38"/>
      <c r="AM137" s="38"/>
      <c r="AN137" s="38"/>
      <c r="AO137" s="38"/>
      <c r="AP137" s="38"/>
      <c r="AQ137" s="38"/>
      <c r="AR137" s="38"/>
      <c r="AS137" s="38"/>
      <c r="AT137" s="38"/>
    </row>
    <row r="138">
      <c r="A138" s="87"/>
      <c r="B138" s="87"/>
      <c r="C138" s="87"/>
      <c r="E138" s="266"/>
      <c r="F138" s="266"/>
      <c r="G138" s="378" t="s">
        <v>283</v>
      </c>
      <c r="H138" s="378">
        <v>1.0</v>
      </c>
      <c r="I138" s="380"/>
      <c r="J138" s="380"/>
      <c r="K138" s="380"/>
      <c r="L138" s="381"/>
      <c r="M138" s="381"/>
      <c r="N138" s="381"/>
      <c r="O138" s="382"/>
      <c r="P138" s="383"/>
      <c r="Q138" s="382"/>
      <c r="AG138" s="38"/>
      <c r="AH138" s="38"/>
      <c r="AI138" s="38"/>
      <c r="AJ138" s="38"/>
      <c r="AK138" s="38"/>
      <c r="AL138" s="38"/>
      <c r="AM138" s="38"/>
      <c r="AN138" s="38"/>
      <c r="AO138" s="38"/>
      <c r="AP138" s="38"/>
      <c r="AQ138" s="38"/>
      <c r="AR138" s="38"/>
      <c r="AS138" s="38"/>
      <c r="AT138" s="38"/>
    </row>
    <row r="139">
      <c r="A139" s="87"/>
      <c r="B139" s="87"/>
      <c r="C139" s="87"/>
      <c r="E139" s="266"/>
      <c r="F139" s="277"/>
      <c r="G139" s="372" t="s">
        <v>284</v>
      </c>
      <c r="H139" s="373">
        <f>IF(H136="No Collectives", 0, H138 * HW_SPEC("Chip-to-Chip ICI Latency (ms)"))</f>
        <v>0.0013</v>
      </c>
      <c r="I139" s="374"/>
      <c r="J139" s="374"/>
      <c r="K139" s="374"/>
      <c r="L139" s="375"/>
      <c r="M139" s="375"/>
      <c r="N139" s="375"/>
      <c r="O139" s="376"/>
      <c r="P139" s="377"/>
      <c r="Q139" s="376"/>
      <c r="AG139" s="38"/>
      <c r="AH139" s="38"/>
      <c r="AI139" s="38"/>
      <c r="AJ139" s="38"/>
      <c r="AK139" s="38"/>
      <c r="AL139" s="38"/>
      <c r="AM139" s="38"/>
      <c r="AN139" s="38"/>
      <c r="AO139" s="38"/>
      <c r="AP139" s="38"/>
      <c r="AQ139" s="38"/>
      <c r="AR139" s="38"/>
      <c r="AS139" s="38"/>
      <c r="AT139" s="38"/>
    </row>
    <row r="140">
      <c r="A140" s="87"/>
      <c r="B140" s="87"/>
      <c r="C140" s="87"/>
      <c r="E140" s="266"/>
      <c r="F140" s="384" t="s">
        <v>285</v>
      </c>
      <c r="G140" s="385" t="s">
        <v>286</v>
      </c>
      <c r="H140" s="381" t="str">
        <f>VLOOKUP(O82&amp;","&amp;O86,$T$3:$W$12,4, FALSE)</f>
        <v>fp8</v>
      </c>
      <c r="I140" s="386"/>
      <c r="J140" s="380"/>
      <c r="K140" s="380"/>
      <c r="L140" s="381"/>
      <c r="M140" s="381"/>
      <c r="N140" s="381"/>
      <c r="O140" s="380"/>
      <c r="P140" s="383"/>
      <c r="Q140" s="172"/>
      <c r="AG140" s="38"/>
      <c r="AH140" s="38"/>
      <c r="AI140" s="38"/>
      <c r="AJ140" s="38"/>
      <c r="AK140" s="38"/>
      <c r="AL140" s="38"/>
      <c r="AM140" s="38"/>
      <c r="AN140" s="38"/>
      <c r="AO140" s="38"/>
      <c r="AP140" s="38"/>
      <c r="AQ140" s="38"/>
      <c r="AR140" s="38"/>
      <c r="AS140" s="38"/>
      <c r="AT140" s="38"/>
    </row>
    <row r="141">
      <c r="A141" s="87"/>
      <c r="B141" s="87"/>
      <c r="C141" s="87"/>
      <c r="E141" s="266"/>
      <c r="F141" s="266"/>
      <c r="G141" s="385" t="s">
        <v>287</v>
      </c>
      <c r="H141" s="387" t="str">
        <f>CALCULATE_FLOPS(J85:M85,J89:M89,L89,1,H140)</f>
        <v>#N/A</v>
      </c>
      <c r="I141" s="386"/>
      <c r="J141" s="380"/>
      <c r="K141" s="380"/>
      <c r="L141" s="381"/>
      <c r="M141" s="381"/>
      <c r="N141" s="381"/>
      <c r="O141" s="380"/>
      <c r="P141" s="383"/>
      <c r="Q141" s="172"/>
      <c r="AG141" s="38"/>
      <c r="AH141" s="38"/>
      <c r="AI141" s="38"/>
      <c r="AJ141" s="38"/>
      <c r="AK141" s="38"/>
      <c r="AL141" s="38"/>
      <c r="AM141" s="38"/>
      <c r="AN141" s="38"/>
      <c r="AO141" s="38"/>
      <c r="AP141" s="38"/>
      <c r="AQ141" s="38"/>
      <c r="AR141" s="38"/>
      <c r="AS141" s="38"/>
      <c r="AT141" s="38"/>
    </row>
    <row r="142">
      <c r="A142" s="87"/>
      <c r="B142" s="87"/>
      <c r="C142" s="87"/>
      <c r="E142" s="266"/>
      <c r="F142" s="277"/>
      <c r="G142" s="388" t="s">
        <v>288</v>
      </c>
      <c r="H142" s="389" t="str">
        <f>COMPUTE_TIME_MS(H141, H140)</f>
        <v>#N/A</v>
      </c>
      <c r="I142" s="390"/>
      <c r="J142" s="391"/>
      <c r="K142" s="391"/>
      <c r="L142" s="392"/>
      <c r="M142" s="392"/>
      <c r="N142" s="392"/>
      <c r="O142" s="391"/>
      <c r="P142" s="393"/>
      <c r="Q142" s="172"/>
      <c r="AG142" s="38"/>
      <c r="AH142" s="38"/>
      <c r="AI142" s="38"/>
      <c r="AJ142" s="38"/>
      <c r="AK142" s="38"/>
      <c r="AL142" s="38"/>
      <c r="AM142" s="38"/>
      <c r="AN142" s="38"/>
      <c r="AO142" s="38"/>
      <c r="AP142" s="38"/>
      <c r="AQ142" s="38"/>
      <c r="AR142" s="38"/>
      <c r="AS142" s="38"/>
      <c r="AT142" s="38"/>
    </row>
    <row r="143">
      <c r="A143" s="87"/>
      <c r="B143" s="87"/>
      <c r="C143" s="87"/>
      <c r="E143" s="266"/>
      <c r="F143" s="384" t="s">
        <v>289</v>
      </c>
      <c r="G143" s="381" t="s">
        <v>290</v>
      </c>
      <c r="H143" s="394">
        <f>IF(Q82,0,P85)+IF(Q86,0,P89)+IF(Q90,0,P93)</f>
        <v>5.875</v>
      </c>
      <c r="I143" s="380"/>
      <c r="J143" s="380"/>
      <c r="K143" s="380"/>
      <c r="L143" s="381"/>
      <c r="M143" s="381"/>
      <c r="N143" s="381"/>
      <c r="O143" s="380"/>
      <c r="P143" s="383"/>
      <c r="Q143" s="172"/>
      <c r="AG143" s="38"/>
      <c r="AH143" s="38"/>
      <c r="AI143" s="38"/>
      <c r="AJ143" s="38"/>
      <c r="AK143" s="38"/>
      <c r="AL143" s="38"/>
      <c r="AM143" s="38"/>
      <c r="AN143" s="38"/>
      <c r="AO143" s="38"/>
      <c r="AP143" s="38"/>
      <c r="AQ143" s="38"/>
      <c r="AR143" s="38"/>
      <c r="AS143" s="38"/>
      <c r="AT143" s="38"/>
    </row>
    <row r="144">
      <c r="A144" s="87"/>
      <c r="B144" s="87"/>
      <c r="C144" s="87"/>
      <c r="E144" s="277"/>
      <c r="F144" s="277"/>
      <c r="G144" s="395" t="s">
        <v>291</v>
      </c>
      <c r="H144" s="396">
        <f>HBM_TIME_MS(H143)</f>
        <v>0.001960801329</v>
      </c>
      <c r="I144" s="391"/>
      <c r="J144" s="391"/>
      <c r="K144" s="391"/>
      <c r="L144" s="392"/>
      <c r="M144" s="392"/>
      <c r="N144" s="392"/>
      <c r="O144" s="391"/>
      <c r="P144" s="393"/>
      <c r="Q144" s="172"/>
      <c r="AH144" s="397"/>
      <c r="AI144" s="397"/>
      <c r="AJ144" s="397"/>
      <c r="AK144" s="38"/>
      <c r="AL144" s="38"/>
      <c r="AM144" s="38"/>
      <c r="AN144" s="38"/>
      <c r="AO144" s="38"/>
      <c r="AP144" s="38"/>
      <c r="AQ144" s="38"/>
      <c r="AR144" s="38"/>
      <c r="AS144" s="38"/>
      <c r="AT144" s="38"/>
    </row>
    <row r="145">
      <c r="E145" s="258" t="s">
        <v>292</v>
      </c>
      <c r="F145" s="282" t="s">
        <v>249</v>
      </c>
      <c r="G145" s="260"/>
      <c r="H145" s="290" t="s">
        <v>238</v>
      </c>
      <c r="I145" s="290" t="s">
        <v>239</v>
      </c>
      <c r="J145" s="290"/>
      <c r="K145" s="195" t="s">
        <v>40</v>
      </c>
      <c r="L145" s="195" t="s">
        <v>38</v>
      </c>
      <c r="M145" s="398" t="s">
        <v>142</v>
      </c>
      <c r="N145" s="290" t="s">
        <v>240</v>
      </c>
      <c r="O145" s="291" t="str">
        <f>EXTRACT_ACTIVATION_DTYPE(PARAMS("attn_proj_dtype"))</f>
        <v>fp8</v>
      </c>
      <c r="P145" s="292"/>
      <c r="Q145" s="291" t="b">
        <v>0</v>
      </c>
      <c r="R145" s="38"/>
      <c r="S145" s="38"/>
      <c r="AH145" s="397"/>
      <c r="AI145" s="397"/>
      <c r="AJ145" s="397"/>
      <c r="AK145" s="38"/>
      <c r="AL145" s="38"/>
      <c r="AM145" s="38"/>
      <c r="AN145" s="38"/>
      <c r="AO145" s="38"/>
      <c r="AP145" s="38"/>
      <c r="AQ145" s="38"/>
      <c r="AR145" s="38"/>
      <c r="AS145" s="38"/>
      <c r="AT145" s="38"/>
    </row>
    <row r="146">
      <c r="E146" s="266"/>
      <c r="F146" s="267"/>
      <c r="G146" s="268"/>
      <c r="H146" s="195" t="s">
        <v>242</v>
      </c>
      <c r="I146" s="290" t="s">
        <v>239</v>
      </c>
      <c r="J146" s="289"/>
      <c r="K146" s="289">
        <f t="shared" ref="K146:M146" si="19">PARAMS(K145)</f>
        <v>1</v>
      </c>
      <c r="L146" s="290">
        <f t="shared" si="19"/>
        <v>1024</v>
      </c>
      <c r="M146" s="290">
        <f t="shared" si="19"/>
        <v>1536</v>
      </c>
      <c r="N146" s="290" t="s">
        <v>240</v>
      </c>
      <c r="O146" s="266"/>
      <c r="P146" s="292">
        <f>SIZEOF_IN_MIB(J146:M146, $O145)</f>
        <v>1.5</v>
      </c>
      <c r="Q146" s="266"/>
      <c r="R146" s="38"/>
      <c r="S146" s="38"/>
      <c r="AH146" s="397"/>
      <c r="AI146" s="397"/>
      <c r="AJ146" s="397"/>
      <c r="AK146" s="38"/>
      <c r="AL146" s="38"/>
      <c r="AM146" s="38"/>
      <c r="AN146" s="38"/>
      <c r="AO146" s="38"/>
      <c r="AP146" s="38"/>
      <c r="AQ146" s="38"/>
      <c r="AR146" s="38"/>
      <c r="AS146" s="38"/>
      <c r="AT146" s="38"/>
    </row>
    <row r="147">
      <c r="E147" s="266"/>
      <c r="F147" s="267"/>
      <c r="G147" s="268"/>
      <c r="H147" s="289" t="s">
        <v>244</v>
      </c>
      <c r="I147" s="289" t="s">
        <v>239</v>
      </c>
      <c r="J147" s="290"/>
      <c r="K147" s="195"/>
      <c r="L147" s="195" t="s">
        <v>143</v>
      </c>
      <c r="M147" s="195"/>
      <c r="N147" s="289" t="s">
        <v>240</v>
      </c>
      <c r="O147" s="266"/>
      <c r="P147" s="292"/>
      <c r="Q147" s="266"/>
      <c r="R147" s="38"/>
      <c r="S147" s="38"/>
      <c r="AH147" s="397"/>
      <c r="AI147" s="397"/>
      <c r="AJ147" s="397"/>
      <c r="AK147" s="38"/>
      <c r="AL147" s="38"/>
      <c r="AM147" s="38"/>
      <c r="AN147" s="38"/>
      <c r="AO147" s="38"/>
      <c r="AP147" s="38"/>
      <c r="AQ147" s="38"/>
      <c r="AR147" s="38"/>
      <c r="AS147" s="38"/>
      <c r="AT147" s="38"/>
    </row>
    <row r="148">
      <c r="E148" s="266"/>
      <c r="F148" s="278"/>
      <c r="G148" s="279"/>
      <c r="H148" s="195" t="s">
        <v>246</v>
      </c>
      <c r="I148" s="289" t="s">
        <v>239</v>
      </c>
      <c r="J148" s="290"/>
      <c r="K148" s="289">
        <f t="shared" ref="K148:M148" si="20">K146/SHARDING(K147)</f>
        <v>1</v>
      </c>
      <c r="L148" s="289">
        <f t="shared" si="20"/>
        <v>64</v>
      </c>
      <c r="M148" s="289">
        <f t="shared" si="20"/>
        <v>1536</v>
      </c>
      <c r="N148" s="289" t="s">
        <v>240</v>
      </c>
      <c r="O148" s="277"/>
      <c r="P148" s="292">
        <f>SIZEOF_IN_MIB(J148:M148, $O145)</f>
        <v>0.09375</v>
      </c>
      <c r="Q148" s="277"/>
      <c r="R148" s="38"/>
      <c r="S148" s="38"/>
      <c r="AK148" s="38"/>
      <c r="AL148" s="38"/>
      <c r="AM148" s="38"/>
      <c r="AN148" s="38"/>
      <c r="AO148" s="38"/>
      <c r="AP148" s="38"/>
      <c r="AQ148" s="38"/>
      <c r="AR148" s="38"/>
      <c r="AS148" s="38"/>
      <c r="AT148" s="38"/>
    </row>
    <row r="149">
      <c r="E149" s="266"/>
      <c r="F149" s="259" t="s">
        <v>253</v>
      </c>
      <c r="G149" s="260"/>
      <c r="H149" s="289" t="s">
        <v>238</v>
      </c>
      <c r="I149" s="289" t="s">
        <v>239</v>
      </c>
      <c r="J149" s="290"/>
      <c r="K149" s="398" t="s">
        <v>142</v>
      </c>
      <c r="L149" s="195" t="s">
        <v>154</v>
      </c>
      <c r="M149" s="195" t="s">
        <v>156</v>
      </c>
      <c r="N149" s="289" t="s">
        <v>240</v>
      </c>
      <c r="O149" s="291" t="str">
        <f>EXTRACT_WEIGHT_DTYPE(PARAMS("attn_proj_dtype"))</f>
        <v>fp8</v>
      </c>
      <c r="P149" s="292"/>
      <c r="Q149" s="291" t="b">
        <v>0</v>
      </c>
      <c r="R149" s="38"/>
      <c r="S149" s="38"/>
      <c r="AK149" s="38"/>
      <c r="AL149" s="38"/>
      <c r="AM149" s="38"/>
      <c r="AN149" s="38"/>
      <c r="AO149" s="38"/>
      <c r="AP149" s="38"/>
      <c r="AQ149" s="38"/>
      <c r="AR149" s="38"/>
      <c r="AS149" s="38"/>
      <c r="AT149" s="38"/>
    </row>
    <row r="150">
      <c r="E150" s="266"/>
      <c r="F150" s="267"/>
      <c r="G150" s="268"/>
      <c r="H150" s="195" t="s">
        <v>242</v>
      </c>
      <c r="I150" s="289" t="s">
        <v>239</v>
      </c>
      <c r="J150" s="290"/>
      <c r="K150" s="289">
        <f t="shared" ref="K150:M150" si="21">PARAMS(K149)</f>
        <v>1536</v>
      </c>
      <c r="L150" s="289">
        <f t="shared" si="21"/>
        <v>128</v>
      </c>
      <c r="M150" s="289">
        <f t="shared" si="21"/>
        <v>192</v>
      </c>
      <c r="N150" s="289" t="s">
        <v>240</v>
      </c>
      <c r="O150" s="266"/>
      <c r="P150" s="292">
        <f>SIZEOF_IN_MIB(J150:M150, $O149)</f>
        <v>36</v>
      </c>
      <c r="Q150" s="266"/>
      <c r="R150" s="38"/>
      <c r="S150" s="38"/>
      <c r="AK150" s="38"/>
      <c r="AL150" s="38"/>
      <c r="AM150" s="38"/>
      <c r="AN150" s="38"/>
      <c r="AO150" s="38"/>
      <c r="AP150" s="38"/>
      <c r="AQ150" s="38"/>
      <c r="AR150" s="38"/>
      <c r="AS150" s="38"/>
      <c r="AT150" s="38"/>
    </row>
    <row r="151">
      <c r="E151" s="266"/>
      <c r="F151" s="267"/>
      <c r="G151" s="268"/>
      <c r="H151" s="289" t="s">
        <v>244</v>
      </c>
      <c r="I151" s="289" t="s">
        <v>239</v>
      </c>
      <c r="J151" s="290"/>
      <c r="K151" s="195"/>
      <c r="L151" s="289"/>
      <c r="M151" s="289"/>
      <c r="N151" s="289" t="s">
        <v>240</v>
      </c>
      <c r="O151" s="266"/>
      <c r="P151" s="292"/>
      <c r="Q151" s="266"/>
      <c r="R151" s="38"/>
      <c r="S151" s="38"/>
      <c r="AK151" s="38"/>
      <c r="AL151" s="38"/>
      <c r="AM151" s="38"/>
      <c r="AN151" s="38"/>
      <c r="AO151" s="38"/>
      <c r="AP151" s="38"/>
      <c r="AQ151" s="38"/>
      <c r="AR151" s="38"/>
      <c r="AS151" s="38"/>
      <c r="AT151" s="38"/>
    </row>
    <row r="152">
      <c r="E152" s="266"/>
      <c r="F152" s="278"/>
      <c r="G152" s="279"/>
      <c r="H152" s="274" t="s">
        <v>246</v>
      </c>
      <c r="I152" s="274" t="s">
        <v>239</v>
      </c>
      <c r="J152" s="261"/>
      <c r="K152" s="274">
        <f t="shared" ref="K152:M152" si="22">K150/SHARDING(K151)</f>
        <v>1536</v>
      </c>
      <c r="L152" s="274">
        <f t="shared" si="22"/>
        <v>128</v>
      </c>
      <c r="M152" s="274">
        <f t="shared" si="22"/>
        <v>192</v>
      </c>
      <c r="N152" s="274" t="s">
        <v>240</v>
      </c>
      <c r="O152" s="241"/>
      <c r="P152" s="276">
        <f>SIZEOF_IN_MIB(J152:M152, $O149)</f>
        <v>36</v>
      </c>
      <c r="Q152" s="241"/>
      <c r="R152" s="38"/>
      <c r="S152" s="38"/>
      <c r="AK152" s="38"/>
      <c r="AL152" s="38"/>
      <c r="AM152" s="38"/>
      <c r="AN152" s="38"/>
      <c r="AO152" s="38"/>
      <c r="AP152" s="38"/>
      <c r="AQ152" s="38"/>
      <c r="AR152" s="38"/>
      <c r="AS152" s="38"/>
      <c r="AT152" s="38"/>
    </row>
    <row r="153">
      <c r="E153" s="266"/>
      <c r="F153" s="259" t="s">
        <v>257</v>
      </c>
      <c r="G153" s="260"/>
      <c r="H153" s="271" t="s">
        <v>238</v>
      </c>
      <c r="I153" s="271" t="s">
        <v>239</v>
      </c>
      <c r="J153" s="269" t="s">
        <v>40</v>
      </c>
      <c r="K153" s="269" t="s">
        <v>38</v>
      </c>
      <c r="L153" s="269" t="s">
        <v>154</v>
      </c>
      <c r="M153" s="269" t="s">
        <v>156</v>
      </c>
      <c r="N153" s="271" t="s">
        <v>240</v>
      </c>
      <c r="O153" s="399" t="s">
        <v>82</v>
      </c>
      <c r="P153" s="273"/>
      <c r="Q153" s="399" t="b">
        <v>0</v>
      </c>
      <c r="R153" s="38"/>
      <c r="S153" s="38"/>
      <c r="AK153" s="38"/>
      <c r="AL153" s="38"/>
      <c r="AM153" s="38"/>
      <c r="AN153" s="38"/>
      <c r="AO153" s="38"/>
      <c r="AP153" s="38"/>
      <c r="AQ153" s="38"/>
      <c r="AR153" s="38"/>
      <c r="AS153" s="38"/>
      <c r="AT153" s="38"/>
    </row>
    <row r="154">
      <c r="E154" s="266"/>
      <c r="F154" s="267"/>
      <c r="G154" s="268"/>
      <c r="H154" s="262" t="s">
        <v>242</v>
      </c>
      <c r="I154" s="274" t="s">
        <v>239</v>
      </c>
      <c r="J154" s="274">
        <f t="shared" ref="J154:M154" si="23">PARAMS(J153)</f>
        <v>1</v>
      </c>
      <c r="K154" s="274">
        <f t="shared" si="23"/>
        <v>1024</v>
      </c>
      <c r="L154" s="274">
        <f t="shared" si="23"/>
        <v>128</v>
      </c>
      <c r="M154" s="274">
        <f t="shared" si="23"/>
        <v>192</v>
      </c>
      <c r="N154" s="274" t="s">
        <v>240</v>
      </c>
      <c r="O154" s="275"/>
      <c r="P154" s="276">
        <f>SIZEOF_IN_MIB(J154:M154, $O153)</f>
        <v>48</v>
      </c>
      <c r="Q154" s="275"/>
      <c r="R154" s="38"/>
      <c r="S154" s="38"/>
      <c r="AK154" s="38"/>
      <c r="AL154" s="38"/>
      <c r="AM154" s="38"/>
      <c r="AN154" s="38"/>
      <c r="AO154" s="38"/>
      <c r="AP154" s="38"/>
      <c r="AQ154" s="38"/>
      <c r="AR154" s="38"/>
      <c r="AS154" s="38"/>
      <c r="AT154" s="38"/>
    </row>
    <row r="155">
      <c r="E155" s="266"/>
      <c r="F155" s="267"/>
      <c r="G155" s="268"/>
      <c r="H155" s="271" t="s">
        <v>244</v>
      </c>
      <c r="I155" s="271" t="s">
        <v>239</v>
      </c>
      <c r="J155" s="269"/>
      <c r="K155" s="269" t="s">
        <v>143</v>
      </c>
      <c r="L155" s="269"/>
      <c r="M155" s="271"/>
      <c r="N155" s="271" t="s">
        <v>240</v>
      </c>
      <c r="O155" s="272"/>
      <c r="P155" s="273"/>
      <c r="Q155" s="272"/>
      <c r="R155" s="38"/>
      <c r="S155" s="38"/>
      <c r="AK155" s="38"/>
      <c r="AL155" s="38"/>
      <c r="AM155" s="38"/>
      <c r="AN155" s="38"/>
      <c r="AO155" s="38"/>
      <c r="AP155" s="38"/>
      <c r="AQ155" s="38"/>
      <c r="AR155" s="38"/>
      <c r="AS155" s="38"/>
      <c r="AT155" s="38"/>
    </row>
    <row r="156">
      <c r="E156" s="266"/>
      <c r="F156" s="278"/>
      <c r="G156" s="279"/>
      <c r="H156" s="274" t="s">
        <v>246</v>
      </c>
      <c r="I156" s="274" t="s">
        <v>239</v>
      </c>
      <c r="J156" s="274">
        <f t="shared" ref="J156:M156" si="24">J154/SHARDING(J155)</f>
        <v>1</v>
      </c>
      <c r="K156" s="274">
        <f t="shared" si="24"/>
        <v>64</v>
      </c>
      <c r="L156" s="274">
        <f t="shared" si="24"/>
        <v>128</v>
      </c>
      <c r="M156" s="274">
        <f t="shared" si="24"/>
        <v>192</v>
      </c>
      <c r="N156" s="274" t="s">
        <v>240</v>
      </c>
      <c r="O156" s="241"/>
      <c r="P156" s="276">
        <f>SIZEOF_IN_MIB(J156:M156, $O153)</f>
        <v>3</v>
      </c>
      <c r="Q156" s="241"/>
      <c r="R156" s="38"/>
      <c r="S156" s="38"/>
      <c r="AK156" s="38"/>
      <c r="AL156" s="38"/>
      <c r="AM156" s="38"/>
      <c r="AN156" s="38"/>
      <c r="AO156" s="38"/>
      <c r="AP156" s="38"/>
      <c r="AQ156" s="38"/>
      <c r="AR156" s="38"/>
      <c r="AS156" s="38"/>
      <c r="AT156" s="38"/>
    </row>
    <row r="157">
      <c r="E157" s="266"/>
      <c r="F157" s="400" t="s">
        <v>293</v>
      </c>
      <c r="G157" s="349" t="s">
        <v>294</v>
      </c>
      <c r="H157" s="401"/>
      <c r="I157" s="402" t="s">
        <v>295</v>
      </c>
      <c r="J157" s="403"/>
      <c r="K157" s="308"/>
      <c r="L157" s="309"/>
      <c r="M157" s="309"/>
      <c r="N157" s="309"/>
      <c r="O157" s="308"/>
      <c r="P157" s="310"/>
      <c r="Q157" s="308"/>
      <c r="R157" s="38"/>
      <c r="S157" s="38"/>
      <c r="AK157" s="38"/>
      <c r="AL157" s="38"/>
      <c r="AM157" s="38"/>
      <c r="AN157" s="38"/>
      <c r="AO157" s="38"/>
      <c r="AP157" s="38"/>
      <c r="AQ157" s="38"/>
      <c r="AR157" s="38"/>
      <c r="AS157" s="38"/>
      <c r="AT157" s="38"/>
    </row>
    <row r="158">
      <c r="E158" s="266"/>
      <c r="F158" s="266"/>
      <c r="G158" s="358" t="s">
        <v>296</v>
      </c>
      <c r="H158" s="404" t="str">
        <f>K151</f>
        <v/>
      </c>
      <c r="I158" s="405"/>
      <c r="J158" s="317"/>
      <c r="K158" s="330"/>
      <c r="L158" s="331"/>
      <c r="M158" s="331"/>
      <c r="N158" s="331"/>
      <c r="O158" s="330"/>
      <c r="P158" s="406"/>
      <c r="Q158" s="317"/>
      <c r="R158" s="38"/>
      <c r="S158" s="38"/>
      <c r="AK158" s="38"/>
      <c r="AL158" s="38"/>
      <c r="AM158" s="38"/>
      <c r="AN158" s="38"/>
      <c r="AO158" s="38"/>
      <c r="AP158" s="38"/>
      <c r="AQ158" s="38"/>
      <c r="AR158" s="38"/>
      <c r="AS158" s="38"/>
      <c r="AT158" s="38"/>
    </row>
    <row r="159">
      <c r="E159" s="266"/>
      <c r="F159" s="266"/>
      <c r="G159" s="358" t="s">
        <v>297</v>
      </c>
      <c r="H159" s="407" t="s">
        <v>264</v>
      </c>
      <c r="I159" s="408"/>
      <c r="J159" s="409">
        <v>2.0</v>
      </c>
      <c r="K159" s="325"/>
      <c r="L159" s="326"/>
      <c r="M159" s="326"/>
      <c r="N159" s="326"/>
      <c r="O159" s="325"/>
      <c r="P159" s="410"/>
      <c r="Q159" s="313"/>
      <c r="R159" s="38"/>
      <c r="S159" s="38"/>
      <c r="AK159" s="38"/>
      <c r="AL159" s="38"/>
      <c r="AM159" s="38"/>
      <c r="AN159" s="38"/>
      <c r="AO159" s="38"/>
      <c r="AP159" s="38"/>
      <c r="AQ159" s="38"/>
      <c r="AR159" s="38"/>
      <c r="AS159" s="38"/>
      <c r="AT159" s="38"/>
    </row>
    <row r="160">
      <c r="E160" s="266"/>
      <c r="F160" s="266"/>
      <c r="G160" s="266"/>
      <c r="H160" s="411" t="s">
        <v>265</v>
      </c>
      <c r="I160" s="405"/>
      <c r="J160" s="316">
        <f>P156 * (J159-1)</f>
        <v>3</v>
      </c>
      <c r="K160" s="330"/>
      <c r="L160" s="331"/>
      <c r="M160" s="331"/>
      <c r="N160" s="331"/>
      <c r="O160" s="330"/>
      <c r="P160" s="406"/>
      <c r="Q160" s="317"/>
      <c r="R160" s="38"/>
      <c r="S160" s="38"/>
      <c r="AK160" s="38"/>
      <c r="AL160" s="38"/>
      <c r="AM160" s="38"/>
      <c r="AN160" s="38"/>
      <c r="AO160" s="38"/>
      <c r="AP160" s="38"/>
      <c r="AQ160" s="38"/>
      <c r="AR160" s="38"/>
      <c r="AS160" s="38"/>
      <c r="AT160" s="38"/>
    </row>
    <row r="161">
      <c r="E161" s="266"/>
      <c r="F161" s="266"/>
      <c r="G161" s="266"/>
      <c r="H161" s="407" t="s">
        <v>266</v>
      </c>
      <c r="I161" s="408"/>
      <c r="J161" s="321">
        <f>J160*J159</f>
        <v>6</v>
      </c>
      <c r="K161" s="325"/>
      <c r="L161" s="326"/>
      <c r="M161" s="326"/>
      <c r="N161" s="326"/>
      <c r="O161" s="325"/>
      <c r="P161" s="410"/>
      <c r="Q161" s="313"/>
      <c r="R161" s="38"/>
      <c r="S161" s="38"/>
      <c r="AK161" s="38"/>
      <c r="AL161" s="38"/>
      <c r="AM161" s="38"/>
      <c r="AN161" s="38"/>
      <c r="AO161" s="38"/>
      <c r="AP161" s="38"/>
      <c r="AQ161" s="38"/>
      <c r="AR161" s="38"/>
      <c r="AS161" s="38"/>
      <c r="AT161" s="38"/>
    </row>
    <row r="162">
      <c r="E162" s="266"/>
      <c r="F162" s="266"/>
      <c r="G162" s="277"/>
      <c r="H162" s="411" t="s">
        <v>269</v>
      </c>
      <c r="I162" s="405"/>
      <c r="J162" s="412">
        <f>ALL_GATHER_CORE2CORE_TIME_MS(J161)</f>
        <v>0.0048828125</v>
      </c>
      <c r="K162" s="330"/>
      <c r="L162" s="331"/>
      <c r="M162" s="331"/>
      <c r="N162" s="331"/>
      <c r="O162" s="330"/>
      <c r="P162" s="406"/>
      <c r="Q162" s="317"/>
      <c r="R162" s="38"/>
      <c r="S162" s="38"/>
      <c r="AK162" s="38"/>
      <c r="AL162" s="38"/>
      <c r="AM162" s="38"/>
      <c r="AN162" s="38"/>
      <c r="AO162" s="38"/>
      <c r="AP162" s="38"/>
      <c r="AQ162" s="38"/>
      <c r="AR162" s="38"/>
      <c r="AS162" s="38"/>
      <c r="AT162" s="38"/>
    </row>
    <row r="163">
      <c r="E163" s="266"/>
      <c r="F163" s="266"/>
      <c r="G163" s="413" t="s">
        <v>298</v>
      </c>
      <c r="H163" s="414">
        <f>J162</f>
        <v>0.0048828125</v>
      </c>
      <c r="I163" s="415"/>
      <c r="J163" s="325"/>
      <c r="K163" s="325"/>
      <c r="L163" s="326"/>
      <c r="M163" s="326"/>
      <c r="N163" s="326"/>
      <c r="O163" s="325"/>
      <c r="P163" s="410"/>
      <c r="Q163" s="313"/>
      <c r="R163" s="38"/>
      <c r="S163" s="38"/>
      <c r="AK163" s="38"/>
      <c r="AL163" s="38"/>
      <c r="AM163" s="38"/>
      <c r="AN163" s="38"/>
      <c r="AO163" s="38"/>
      <c r="AP163" s="38"/>
      <c r="AQ163" s="38"/>
      <c r="AR163" s="38"/>
      <c r="AS163" s="38"/>
      <c r="AT163" s="38"/>
    </row>
    <row r="164">
      <c r="E164" s="266"/>
      <c r="F164" s="266"/>
      <c r="G164" s="416"/>
      <c r="H164" s="417"/>
      <c r="I164" s="418"/>
      <c r="J164" s="261"/>
      <c r="K164" s="261"/>
      <c r="L164" s="274"/>
      <c r="M164" s="274"/>
      <c r="N164" s="274"/>
      <c r="O164" s="261"/>
      <c r="P164" s="276"/>
      <c r="Q164" s="222"/>
      <c r="R164" s="38"/>
      <c r="S164" s="38"/>
      <c r="AK164" s="38"/>
      <c r="AL164" s="38"/>
      <c r="AM164" s="38"/>
      <c r="AN164" s="38"/>
      <c r="AO164" s="38"/>
      <c r="AP164" s="38"/>
      <c r="AQ164" s="38"/>
      <c r="AR164" s="38"/>
      <c r="AS164" s="38"/>
      <c r="AT164" s="38"/>
    </row>
    <row r="165">
      <c r="E165" s="266"/>
      <c r="F165" s="266"/>
      <c r="G165" s="369" t="s">
        <v>280</v>
      </c>
      <c r="H165" s="370" t="s">
        <v>281</v>
      </c>
      <c r="I165" s="419"/>
      <c r="J165" s="270"/>
      <c r="K165" s="270"/>
      <c r="L165" s="271"/>
      <c r="M165" s="271"/>
      <c r="N165" s="271"/>
      <c r="O165" s="270"/>
      <c r="P165" s="273"/>
      <c r="Q165" s="305"/>
      <c r="R165" s="38"/>
      <c r="S165" s="38"/>
      <c r="AK165" s="38"/>
      <c r="AL165" s="38"/>
      <c r="AM165" s="38"/>
      <c r="AN165" s="38"/>
      <c r="AO165" s="38"/>
      <c r="AP165" s="38"/>
      <c r="AQ165" s="38"/>
      <c r="AR165" s="38"/>
      <c r="AS165" s="38"/>
      <c r="AT165" s="38"/>
    </row>
    <row r="166">
      <c r="E166" s="266"/>
      <c r="F166" s="277"/>
      <c r="G166" s="372" t="s">
        <v>282</v>
      </c>
      <c r="H166" s="373">
        <f>IF(H165=G157,H163,0)</f>
        <v>0</v>
      </c>
      <c r="I166" s="418"/>
      <c r="J166" s="261"/>
      <c r="K166" s="261"/>
      <c r="L166" s="274"/>
      <c r="M166" s="274"/>
      <c r="N166" s="274"/>
      <c r="O166" s="261"/>
      <c r="P166" s="276"/>
      <c r="Q166" s="222"/>
      <c r="R166" s="38"/>
      <c r="S166" s="38"/>
      <c r="AK166" s="38"/>
      <c r="AL166" s="38"/>
      <c r="AM166" s="38"/>
      <c r="AN166" s="38"/>
      <c r="AO166" s="38"/>
      <c r="AP166" s="38"/>
      <c r="AQ166" s="38"/>
      <c r="AR166" s="38"/>
      <c r="AS166" s="38"/>
      <c r="AT166" s="38"/>
    </row>
    <row r="167">
      <c r="E167" s="266"/>
      <c r="F167" s="384" t="s">
        <v>285</v>
      </c>
      <c r="G167" s="385" t="s">
        <v>286</v>
      </c>
      <c r="H167" s="271" t="str">
        <f>VLOOKUP(O145&amp;","&amp;O149,$T$3:$W$12,4, FALSE)</f>
        <v>fp8</v>
      </c>
      <c r="I167" s="419"/>
      <c r="J167" s="270"/>
      <c r="K167" s="270"/>
      <c r="L167" s="271"/>
      <c r="M167" s="271"/>
      <c r="N167" s="271"/>
      <c r="O167" s="270"/>
      <c r="P167" s="273"/>
      <c r="Q167" s="305"/>
      <c r="R167" s="38"/>
      <c r="S167" s="38"/>
      <c r="AK167" s="38"/>
      <c r="AL167" s="38"/>
      <c r="AM167" s="38"/>
      <c r="AN167" s="38"/>
      <c r="AO167" s="38"/>
      <c r="AP167" s="38"/>
      <c r="AQ167" s="38"/>
      <c r="AR167" s="38"/>
      <c r="AS167" s="38"/>
      <c r="AT167" s="38"/>
    </row>
    <row r="168">
      <c r="E168" s="266"/>
      <c r="F168" s="266"/>
      <c r="G168" s="381" t="s">
        <v>299</v>
      </c>
      <c r="H168" s="420" t="str">
        <f>CALCULATE_FLOPS(K148:M148,K152:M152,K152,1,H167)</f>
        <v>#N/A</v>
      </c>
      <c r="I168" s="418"/>
      <c r="J168" s="261"/>
      <c r="K168" s="261"/>
      <c r="L168" s="274"/>
      <c r="M168" s="274"/>
      <c r="N168" s="274"/>
      <c r="O168" s="261"/>
      <c r="P168" s="276"/>
      <c r="Q168" s="222"/>
      <c r="R168" s="38"/>
      <c r="S168" s="38"/>
      <c r="AK168" s="38"/>
      <c r="AL168" s="38"/>
      <c r="AM168" s="38"/>
      <c r="AN168" s="38"/>
      <c r="AO168" s="38"/>
      <c r="AP168" s="38"/>
      <c r="AQ168" s="38"/>
      <c r="AR168" s="38"/>
      <c r="AS168" s="38"/>
      <c r="AT168" s="38"/>
    </row>
    <row r="169">
      <c r="A169" s="164"/>
      <c r="B169" s="38"/>
      <c r="C169" s="38"/>
      <c r="D169" s="38"/>
      <c r="E169" s="266"/>
      <c r="F169" s="277"/>
      <c r="G169" s="388" t="s">
        <v>288</v>
      </c>
      <c r="H169" s="421" t="str">
        <f>COMPUTE_TIME_MS(H168, H167)</f>
        <v>#N/A</v>
      </c>
      <c r="I169" s="390"/>
      <c r="J169" s="391"/>
      <c r="K169" s="391"/>
      <c r="L169" s="392"/>
      <c r="M169" s="392"/>
      <c r="N169" s="392"/>
      <c r="O169" s="391"/>
      <c r="P169" s="393"/>
      <c r="Q169" s="305"/>
      <c r="R169" s="38"/>
      <c r="S169" s="38"/>
      <c r="AK169" s="38"/>
      <c r="AL169" s="38"/>
      <c r="AM169" s="38"/>
      <c r="AN169" s="38"/>
      <c r="AO169" s="38"/>
      <c r="AP169" s="38"/>
      <c r="AQ169" s="38"/>
      <c r="AR169" s="38"/>
      <c r="AS169" s="38"/>
      <c r="AT169" s="38"/>
    </row>
    <row r="170">
      <c r="A170" s="164"/>
      <c r="B170" s="38"/>
      <c r="C170" s="38"/>
      <c r="D170" s="38"/>
      <c r="E170" s="266"/>
      <c r="F170" s="384" t="s">
        <v>289</v>
      </c>
      <c r="G170" s="381" t="s">
        <v>290</v>
      </c>
      <c r="H170" s="303">
        <f>IF(Q145,0,P148)+IF(Q149,0,P152)+IF(Q153,0,P156)</f>
        <v>39.09375</v>
      </c>
      <c r="I170" s="261"/>
      <c r="J170" s="261"/>
      <c r="K170" s="261"/>
      <c r="L170" s="274"/>
      <c r="M170" s="274"/>
      <c r="N170" s="274"/>
      <c r="O170" s="261"/>
      <c r="P170" s="276"/>
      <c r="Q170" s="222"/>
      <c r="R170" s="38"/>
      <c r="S170" s="38"/>
      <c r="AK170" s="38"/>
      <c r="AL170" s="38"/>
      <c r="AM170" s="38"/>
      <c r="AN170" s="38"/>
      <c r="AO170" s="38"/>
      <c r="AP170" s="38"/>
      <c r="AQ170" s="38"/>
      <c r="AR170" s="38"/>
      <c r="AS170" s="38"/>
      <c r="AT170" s="38"/>
    </row>
    <row r="171">
      <c r="A171" s="38"/>
      <c r="B171" s="38"/>
      <c r="C171" s="38"/>
      <c r="D171" s="38"/>
      <c r="E171" s="277"/>
      <c r="F171" s="277"/>
      <c r="G171" s="395" t="s">
        <v>291</v>
      </c>
      <c r="H171" s="422">
        <f>HBM_TIME_MS(H170)</f>
        <v>0.01304767267</v>
      </c>
      <c r="I171" s="391"/>
      <c r="J171" s="391"/>
      <c r="K171" s="391"/>
      <c r="L171" s="392"/>
      <c r="M171" s="392"/>
      <c r="N171" s="392"/>
      <c r="O171" s="391"/>
      <c r="P171" s="393"/>
      <c r="Q171" s="305"/>
      <c r="R171" s="38"/>
      <c r="S171" s="38"/>
      <c r="AK171" s="38"/>
      <c r="AL171" s="38"/>
      <c r="AM171" s="38"/>
      <c r="AN171" s="38"/>
      <c r="AO171" s="38"/>
      <c r="AP171" s="38"/>
      <c r="AQ171" s="38"/>
      <c r="AR171" s="38"/>
      <c r="AS171" s="38"/>
      <c r="AT171" s="38"/>
    </row>
    <row r="172">
      <c r="A172" s="87"/>
      <c r="B172" s="87"/>
      <c r="C172" s="87"/>
      <c r="D172" s="87"/>
      <c r="E172" s="258" t="s">
        <v>300</v>
      </c>
      <c r="F172" s="282" t="s">
        <v>249</v>
      </c>
      <c r="G172" s="260"/>
      <c r="H172" s="290" t="s">
        <v>238</v>
      </c>
      <c r="I172" s="290" t="s">
        <v>239</v>
      </c>
      <c r="J172" s="195" t="s">
        <v>40</v>
      </c>
      <c r="K172" s="195" t="s">
        <v>38</v>
      </c>
      <c r="L172" s="195" t="s">
        <v>154</v>
      </c>
      <c r="M172" s="398" t="s">
        <v>148</v>
      </c>
      <c r="N172" s="290" t="s">
        <v>240</v>
      </c>
      <c r="O172" s="291" t="str">
        <f>EXTRACT_ACTIVATION_DTYPE(PARAMS("attn_proj_dtype"))</f>
        <v>fp8</v>
      </c>
      <c r="P172" s="292"/>
      <c r="Q172" s="291" t="b">
        <v>0</v>
      </c>
      <c r="R172" s="38"/>
      <c r="S172" s="38"/>
      <c r="AK172" s="38"/>
      <c r="AL172" s="38"/>
      <c r="AM172" s="38"/>
      <c r="AN172" s="38"/>
      <c r="AO172" s="38"/>
      <c r="AP172" s="38"/>
      <c r="AQ172" s="38"/>
      <c r="AR172" s="38"/>
      <c r="AS172" s="38"/>
      <c r="AT172" s="38"/>
    </row>
    <row r="173">
      <c r="A173" s="87"/>
      <c r="B173" s="87"/>
      <c r="C173" s="87"/>
      <c r="D173" s="87"/>
      <c r="E173" s="266"/>
      <c r="F173" s="267"/>
      <c r="G173" s="268"/>
      <c r="H173" s="195" t="s">
        <v>242</v>
      </c>
      <c r="I173" s="290" t="s">
        <v>239</v>
      </c>
      <c r="J173" s="289">
        <f t="shared" ref="J173:M173" si="25">PARAMS(J172)</f>
        <v>1</v>
      </c>
      <c r="K173" s="290">
        <f t="shared" si="25"/>
        <v>1024</v>
      </c>
      <c r="L173" s="290">
        <f t="shared" si="25"/>
        <v>128</v>
      </c>
      <c r="M173" s="290">
        <f t="shared" si="25"/>
        <v>128</v>
      </c>
      <c r="N173" s="290" t="s">
        <v>240</v>
      </c>
      <c r="O173" s="266"/>
      <c r="P173" s="292">
        <f>SIZEOF_IN_MIB(J173:M173, $O172)</f>
        <v>16</v>
      </c>
      <c r="Q173" s="266"/>
      <c r="R173" s="38"/>
      <c r="S173" s="38"/>
      <c r="AK173" s="38"/>
      <c r="AL173" s="38"/>
      <c r="AM173" s="38"/>
      <c r="AN173" s="38"/>
      <c r="AO173" s="38"/>
      <c r="AP173" s="38"/>
      <c r="AQ173" s="38"/>
      <c r="AR173" s="38"/>
      <c r="AS173" s="38"/>
      <c r="AT173" s="38"/>
    </row>
    <row r="174">
      <c r="A174" s="87"/>
      <c r="B174" s="87"/>
      <c r="C174" s="87"/>
      <c r="D174" s="87"/>
      <c r="E174" s="266"/>
      <c r="F174" s="267"/>
      <c r="G174" s="268"/>
      <c r="H174" s="289" t="s">
        <v>244</v>
      </c>
      <c r="I174" s="289" t="s">
        <v>239</v>
      </c>
      <c r="J174" s="195"/>
      <c r="K174" s="195" t="s">
        <v>143</v>
      </c>
      <c r="L174" s="195"/>
      <c r="M174" s="289"/>
      <c r="N174" s="289" t="s">
        <v>240</v>
      </c>
      <c r="O174" s="266"/>
      <c r="P174" s="292"/>
      <c r="Q174" s="266"/>
      <c r="R174" s="38"/>
      <c r="S174" s="38"/>
      <c r="AG174" s="38"/>
      <c r="AH174" s="38"/>
      <c r="AI174" s="38"/>
      <c r="AJ174" s="38"/>
      <c r="AK174" s="38"/>
      <c r="AL174" s="38"/>
      <c r="AM174" s="38"/>
      <c r="AN174" s="38"/>
      <c r="AO174" s="38"/>
      <c r="AP174" s="38"/>
      <c r="AQ174" s="38"/>
      <c r="AR174" s="38"/>
      <c r="AS174" s="38"/>
      <c r="AT174" s="38"/>
    </row>
    <row r="175">
      <c r="A175" s="87"/>
      <c r="B175" s="87"/>
      <c r="C175" s="87"/>
      <c r="D175" s="87"/>
      <c r="E175" s="266"/>
      <c r="F175" s="278"/>
      <c r="G175" s="279"/>
      <c r="H175" s="195" t="s">
        <v>246</v>
      </c>
      <c r="I175" s="289" t="s">
        <v>239</v>
      </c>
      <c r="J175" s="289">
        <f t="shared" ref="J175:M175" si="26">J173/SHARDING(J174)</f>
        <v>1</v>
      </c>
      <c r="K175" s="289">
        <f t="shared" si="26"/>
        <v>64</v>
      </c>
      <c r="L175" s="289">
        <f t="shared" si="26"/>
        <v>128</v>
      </c>
      <c r="M175" s="289">
        <f t="shared" si="26"/>
        <v>128</v>
      </c>
      <c r="N175" s="289" t="s">
        <v>240</v>
      </c>
      <c r="O175" s="277"/>
      <c r="P175" s="292">
        <f>SIZEOF_IN_MIB(J175:M175, $O172)</f>
        <v>1</v>
      </c>
      <c r="Q175" s="277"/>
      <c r="R175" s="38"/>
      <c r="S175" s="38"/>
      <c r="AG175" s="38"/>
      <c r="AH175" s="38"/>
      <c r="AI175" s="38"/>
      <c r="AJ175" s="38"/>
      <c r="AK175" s="38"/>
      <c r="AL175" s="38"/>
      <c r="AM175" s="38"/>
      <c r="AN175" s="38"/>
      <c r="AO175" s="38"/>
      <c r="AP175" s="38"/>
      <c r="AQ175" s="38"/>
      <c r="AR175" s="38"/>
      <c r="AS175" s="38"/>
      <c r="AT175" s="38"/>
    </row>
    <row r="176">
      <c r="A176" s="87"/>
      <c r="B176" s="87"/>
      <c r="C176" s="87"/>
      <c r="D176" s="87"/>
      <c r="E176" s="266"/>
      <c r="F176" s="259" t="s">
        <v>253</v>
      </c>
      <c r="G176" s="260"/>
      <c r="H176" s="289" t="s">
        <v>238</v>
      </c>
      <c r="I176" s="289" t="s">
        <v>239</v>
      </c>
      <c r="J176" s="290"/>
      <c r="K176" s="195" t="s">
        <v>154</v>
      </c>
      <c r="L176" s="398" t="s">
        <v>148</v>
      </c>
      <c r="M176" s="195" t="s">
        <v>145</v>
      </c>
      <c r="N176" s="289" t="s">
        <v>240</v>
      </c>
      <c r="O176" s="291" t="str">
        <f>EXTRACT_WEIGHT_DTYPE(PARAMS("attn_proj_dtype"))</f>
        <v>fp8</v>
      </c>
      <c r="P176" s="292"/>
      <c r="Q176" s="291" t="b">
        <v>0</v>
      </c>
      <c r="R176" s="38"/>
      <c r="S176" s="38"/>
      <c r="AG176" s="38"/>
      <c r="AH176" s="38"/>
      <c r="AI176" s="38"/>
      <c r="AJ176" s="38"/>
      <c r="AK176" s="38"/>
      <c r="AL176" s="38"/>
      <c r="AM176" s="38"/>
      <c r="AN176" s="38"/>
      <c r="AO176" s="38"/>
      <c r="AP176" s="38"/>
      <c r="AQ176" s="38"/>
      <c r="AR176" s="38"/>
      <c r="AS176" s="38"/>
      <c r="AT176" s="38"/>
    </row>
    <row r="177">
      <c r="A177" s="87"/>
      <c r="B177" s="87"/>
      <c r="C177" s="87"/>
      <c r="D177" s="87"/>
      <c r="E177" s="266"/>
      <c r="F177" s="267"/>
      <c r="G177" s="268"/>
      <c r="H177" s="195" t="s">
        <v>242</v>
      </c>
      <c r="I177" s="289" t="s">
        <v>239</v>
      </c>
      <c r="J177" s="290"/>
      <c r="K177" s="289">
        <f t="shared" ref="K177:M177" si="27">PARAMS(K176)</f>
        <v>128</v>
      </c>
      <c r="L177" s="289">
        <f t="shared" si="27"/>
        <v>128</v>
      </c>
      <c r="M177" s="289">
        <f t="shared" si="27"/>
        <v>512</v>
      </c>
      <c r="N177" s="289" t="s">
        <v>240</v>
      </c>
      <c r="O177" s="266"/>
      <c r="P177" s="292">
        <f>SIZEOF_IN_MIB(J177:M177, $O176)</f>
        <v>8</v>
      </c>
      <c r="Q177" s="266"/>
      <c r="R177" s="38"/>
      <c r="S177" s="38"/>
      <c r="AG177" s="38"/>
      <c r="AH177" s="38"/>
      <c r="AI177" s="38"/>
      <c r="AJ177" s="38"/>
      <c r="AK177" s="38"/>
      <c r="AL177" s="38"/>
      <c r="AM177" s="38"/>
      <c r="AN177" s="38"/>
      <c r="AO177" s="38"/>
      <c r="AP177" s="38"/>
      <c r="AQ177" s="38"/>
      <c r="AR177" s="38"/>
      <c r="AS177" s="38"/>
      <c r="AT177" s="38"/>
    </row>
    <row r="178">
      <c r="A178" s="87"/>
      <c r="B178" s="87"/>
      <c r="C178" s="87"/>
      <c r="D178" s="87"/>
      <c r="E178" s="266"/>
      <c r="F178" s="267"/>
      <c r="G178" s="268"/>
      <c r="H178" s="289" t="s">
        <v>244</v>
      </c>
      <c r="I178" s="289" t="s">
        <v>239</v>
      </c>
      <c r="J178" s="290"/>
      <c r="K178" s="290"/>
      <c r="L178" s="289"/>
      <c r="M178" s="289"/>
      <c r="N178" s="289" t="s">
        <v>240</v>
      </c>
      <c r="O178" s="266"/>
      <c r="P178" s="292"/>
      <c r="Q178" s="266"/>
      <c r="R178" s="38"/>
      <c r="S178" s="38"/>
      <c r="AG178" s="38"/>
      <c r="AH178" s="38"/>
      <c r="AI178" s="38"/>
      <c r="AJ178" s="38"/>
      <c r="AK178" s="38"/>
      <c r="AL178" s="38"/>
      <c r="AM178" s="38"/>
      <c r="AN178" s="38"/>
      <c r="AO178" s="38"/>
      <c r="AP178" s="38"/>
      <c r="AQ178" s="38"/>
      <c r="AR178" s="38"/>
      <c r="AS178" s="38"/>
      <c r="AT178" s="38"/>
    </row>
    <row r="179">
      <c r="A179" s="87"/>
      <c r="B179" s="87"/>
      <c r="C179" s="87"/>
      <c r="D179" s="87"/>
      <c r="E179" s="266"/>
      <c r="F179" s="278"/>
      <c r="G179" s="279"/>
      <c r="H179" s="274" t="s">
        <v>246</v>
      </c>
      <c r="I179" s="274" t="s">
        <v>239</v>
      </c>
      <c r="J179" s="261"/>
      <c r="K179" s="274">
        <f t="shared" ref="K179:M179" si="28">K177/SHARDING(K178)</f>
        <v>128</v>
      </c>
      <c r="L179" s="274">
        <f t="shared" si="28"/>
        <v>128</v>
      </c>
      <c r="M179" s="274">
        <f t="shared" si="28"/>
        <v>512</v>
      </c>
      <c r="N179" s="274" t="s">
        <v>240</v>
      </c>
      <c r="O179" s="241"/>
      <c r="P179" s="276">
        <f>SIZEOF_IN_MIB(J179:M179, $O176)</f>
        <v>8</v>
      </c>
      <c r="Q179" s="241"/>
      <c r="R179" s="38"/>
      <c r="S179" s="38"/>
      <c r="T179" s="207"/>
      <c r="U179" s="207"/>
      <c r="V179" s="207"/>
      <c r="W179" s="207"/>
      <c r="X179" s="38"/>
      <c r="Y179" s="38"/>
      <c r="Z179" s="38"/>
      <c r="AA179" s="38"/>
      <c r="AB179" s="38"/>
      <c r="AC179" s="38"/>
      <c r="AD179" s="38"/>
      <c r="AE179" s="38"/>
      <c r="AF179" s="38"/>
      <c r="AG179" s="38"/>
      <c r="AH179" s="38"/>
      <c r="AI179" s="38"/>
      <c r="AJ179" s="38"/>
      <c r="AK179" s="38"/>
      <c r="AL179" s="38"/>
      <c r="AM179" s="38"/>
      <c r="AN179" s="38"/>
      <c r="AO179" s="38"/>
      <c r="AP179" s="38"/>
      <c r="AQ179" s="38"/>
      <c r="AR179" s="38"/>
      <c r="AS179" s="38"/>
      <c r="AT179" s="38"/>
    </row>
    <row r="180">
      <c r="A180" s="87"/>
      <c r="B180" s="87"/>
      <c r="C180" s="87"/>
      <c r="D180" s="87"/>
      <c r="E180" s="266"/>
      <c r="F180" s="259" t="s">
        <v>257</v>
      </c>
      <c r="G180" s="260"/>
      <c r="H180" s="271" t="s">
        <v>238</v>
      </c>
      <c r="I180" s="271" t="s">
        <v>239</v>
      </c>
      <c r="J180" s="269" t="s">
        <v>40</v>
      </c>
      <c r="K180" s="269" t="s">
        <v>38</v>
      </c>
      <c r="L180" s="269" t="s">
        <v>154</v>
      </c>
      <c r="M180" s="269" t="s">
        <v>145</v>
      </c>
      <c r="N180" s="271" t="s">
        <v>240</v>
      </c>
      <c r="O180" s="399" t="s">
        <v>82</v>
      </c>
      <c r="P180" s="273"/>
      <c r="Q180" s="399" t="b">
        <v>0</v>
      </c>
      <c r="R180" s="38"/>
      <c r="S180" s="38"/>
      <c r="T180" s="207"/>
      <c r="U180" s="207"/>
      <c r="V180" s="207"/>
      <c r="W180" s="207"/>
      <c r="X180" s="38"/>
      <c r="Y180" s="38"/>
      <c r="Z180" s="38"/>
      <c r="AA180" s="38"/>
      <c r="AB180" s="38"/>
      <c r="AC180" s="38"/>
      <c r="AD180" s="38"/>
      <c r="AE180" s="38"/>
      <c r="AF180" s="38"/>
      <c r="AG180" s="38"/>
      <c r="AH180" s="38"/>
      <c r="AI180" s="38"/>
      <c r="AJ180" s="38"/>
      <c r="AK180" s="38"/>
      <c r="AL180" s="38"/>
      <c r="AM180" s="38"/>
      <c r="AN180" s="38"/>
      <c r="AO180" s="38"/>
      <c r="AP180" s="38"/>
      <c r="AQ180" s="38"/>
      <c r="AR180" s="38"/>
      <c r="AS180" s="38"/>
      <c r="AT180" s="38"/>
    </row>
    <row r="181">
      <c r="A181" s="87"/>
      <c r="B181" s="87"/>
      <c r="C181" s="87"/>
      <c r="D181" s="87"/>
      <c r="E181" s="266"/>
      <c r="F181" s="267"/>
      <c r="G181" s="268"/>
      <c r="H181" s="262" t="s">
        <v>242</v>
      </c>
      <c r="I181" s="274" t="s">
        <v>239</v>
      </c>
      <c r="J181" s="274">
        <f t="shared" ref="J181:M181" si="29">PARAMS(J180)</f>
        <v>1</v>
      </c>
      <c r="K181" s="274">
        <f t="shared" si="29"/>
        <v>1024</v>
      </c>
      <c r="L181" s="274">
        <f t="shared" si="29"/>
        <v>128</v>
      </c>
      <c r="M181" s="274">
        <f t="shared" si="29"/>
        <v>512</v>
      </c>
      <c r="N181" s="274" t="s">
        <v>240</v>
      </c>
      <c r="O181" s="275"/>
      <c r="P181" s="276">
        <f>SIZEOF_IN_MIB(J181:M181, $O180)</f>
        <v>128</v>
      </c>
      <c r="Q181" s="275"/>
      <c r="R181" s="38"/>
      <c r="S181" s="38"/>
      <c r="T181" s="207"/>
      <c r="U181" s="207"/>
      <c r="V181" s="207"/>
      <c r="W181" s="207"/>
      <c r="X181" s="38"/>
      <c r="Y181" s="38"/>
      <c r="Z181" s="38"/>
      <c r="AA181" s="38"/>
      <c r="AB181" s="38"/>
      <c r="AC181" s="38"/>
      <c r="AD181" s="38"/>
      <c r="AE181" s="38"/>
      <c r="AF181" s="38"/>
      <c r="AG181" s="38"/>
      <c r="AH181" s="38"/>
      <c r="AI181" s="38"/>
      <c r="AJ181" s="38"/>
      <c r="AK181" s="38"/>
      <c r="AL181" s="38"/>
      <c r="AM181" s="38"/>
      <c r="AN181" s="38"/>
      <c r="AO181" s="38"/>
      <c r="AP181" s="38"/>
      <c r="AQ181" s="38"/>
      <c r="AR181" s="38"/>
      <c r="AS181" s="38"/>
      <c r="AT181" s="38"/>
    </row>
    <row r="182">
      <c r="A182" s="87"/>
      <c r="B182" s="87"/>
      <c r="C182" s="87"/>
      <c r="D182" s="87"/>
      <c r="E182" s="266"/>
      <c r="F182" s="267"/>
      <c r="G182" s="268"/>
      <c r="H182" s="271" t="s">
        <v>244</v>
      </c>
      <c r="I182" s="271" t="s">
        <v>239</v>
      </c>
      <c r="J182" s="269"/>
      <c r="K182" s="269" t="s">
        <v>143</v>
      </c>
      <c r="L182" s="269"/>
      <c r="M182" s="271"/>
      <c r="N182" s="271" t="s">
        <v>240</v>
      </c>
      <c r="O182" s="272"/>
      <c r="P182" s="273"/>
      <c r="Q182" s="272"/>
      <c r="R182" s="38"/>
      <c r="S182" s="38"/>
      <c r="T182" s="207"/>
      <c r="U182" s="207"/>
      <c r="V182" s="207"/>
      <c r="W182" s="207"/>
      <c r="X182" s="38"/>
      <c r="Y182" s="38"/>
      <c r="Z182" s="38"/>
      <c r="AA182" s="38"/>
      <c r="AB182" s="38"/>
      <c r="AC182" s="38"/>
      <c r="AD182" s="38"/>
      <c r="AE182" s="38"/>
      <c r="AF182" s="38"/>
      <c r="AG182" s="38"/>
      <c r="AH182" s="38"/>
      <c r="AI182" s="38"/>
      <c r="AJ182" s="38"/>
      <c r="AK182" s="38"/>
      <c r="AL182" s="38"/>
      <c r="AM182" s="38"/>
      <c r="AN182" s="38"/>
      <c r="AO182" s="38"/>
      <c r="AP182" s="38"/>
      <c r="AQ182" s="38"/>
      <c r="AR182" s="38"/>
      <c r="AS182" s="38"/>
      <c r="AT182" s="38"/>
    </row>
    <row r="183">
      <c r="A183" s="87"/>
      <c r="B183" s="87"/>
      <c r="C183" s="87"/>
      <c r="D183" s="87"/>
      <c r="E183" s="266"/>
      <c r="F183" s="278"/>
      <c r="G183" s="279"/>
      <c r="H183" s="274" t="s">
        <v>246</v>
      </c>
      <c r="I183" s="274" t="s">
        <v>239</v>
      </c>
      <c r="J183" s="274">
        <f t="shared" ref="J183:M183" si="30">J181/SHARDING(J182)</f>
        <v>1</v>
      </c>
      <c r="K183" s="274">
        <f t="shared" si="30"/>
        <v>64</v>
      </c>
      <c r="L183" s="274">
        <f t="shared" si="30"/>
        <v>128</v>
      </c>
      <c r="M183" s="274">
        <f t="shared" si="30"/>
        <v>512</v>
      </c>
      <c r="N183" s="274" t="s">
        <v>240</v>
      </c>
      <c r="O183" s="241"/>
      <c r="P183" s="276">
        <f>SIZEOF_IN_MIB(J183:M183, $O180)</f>
        <v>8</v>
      </c>
      <c r="Q183" s="241"/>
      <c r="R183" s="38"/>
      <c r="S183" s="38"/>
      <c r="T183" s="207"/>
      <c r="U183" s="207"/>
      <c r="V183" s="207"/>
      <c r="W183" s="207"/>
      <c r="X183" s="38"/>
      <c r="Y183" s="38"/>
      <c r="Z183" s="38"/>
      <c r="AA183" s="38"/>
      <c r="AB183" s="38"/>
      <c r="AC183" s="38"/>
      <c r="AD183" s="38"/>
      <c r="AE183" s="38"/>
      <c r="AF183" s="38"/>
      <c r="AG183" s="38"/>
      <c r="AH183" s="38"/>
      <c r="AI183" s="38"/>
      <c r="AJ183" s="38"/>
      <c r="AK183" s="38"/>
      <c r="AL183" s="38"/>
      <c r="AM183" s="38"/>
      <c r="AN183" s="38"/>
      <c r="AO183" s="38"/>
      <c r="AP183" s="38"/>
      <c r="AQ183" s="38"/>
      <c r="AR183" s="38"/>
      <c r="AS183" s="38"/>
      <c r="AT183" s="38"/>
    </row>
    <row r="184">
      <c r="A184" s="87"/>
      <c r="B184" s="87"/>
      <c r="C184" s="87"/>
      <c r="D184" s="87"/>
      <c r="E184" s="266"/>
      <c r="F184" s="400" t="s">
        <v>293</v>
      </c>
      <c r="G184" s="385" t="s">
        <v>45</v>
      </c>
      <c r="H184" s="423"/>
      <c r="I184" s="424"/>
      <c r="J184" s="270"/>
      <c r="K184" s="270"/>
      <c r="L184" s="271"/>
      <c r="M184" s="271"/>
      <c r="N184" s="271"/>
      <c r="O184" s="270"/>
      <c r="P184" s="273"/>
      <c r="Q184" s="305"/>
      <c r="T184" s="3"/>
      <c r="U184" s="3"/>
      <c r="V184" s="3"/>
      <c r="W184" s="3"/>
    </row>
    <row r="185">
      <c r="A185" s="87"/>
      <c r="B185" s="38"/>
      <c r="C185" s="38"/>
      <c r="D185" s="38"/>
      <c r="E185" s="266"/>
      <c r="F185" s="277"/>
      <c r="G185" s="385"/>
      <c r="H185" s="274"/>
      <c r="I185" s="418"/>
      <c r="J185" s="261"/>
      <c r="K185" s="261"/>
      <c r="L185" s="274"/>
      <c r="M185" s="274"/>
      <c r="N185" s="274"/>
      <c r="O185" s="261"/>
      <c r="P185" s="276"/>
      <c r="Q185" s="222"/>
      <c r="T185" s="3"/>
      <c r="U185" s="3"/>
      <c r="V185" s="3"/>
      <c r="W185" s="3"/>
    </row>
    <row r="186">
      <c r="A186" s="38"/>
      <c r="B186" s="38"/>
      <c r="C186" s="38"/>
      <c r="D186" s="38"/>
      <c r="E186" s="266"/>
      <c r="F186" s="384" t="s">
        <v>285</v>
      </c>
      <c r="G186" s="385" t="s">
        <v>286</v>
      </c>
      <c r="H186" s="271" t="str">
        <f>VLOOKUP(O172&amp;","&amp;O176,$T$3:$W$12,4, FALSE)</f>
        <v>fp8</v>
      </c>
      <c r="I186" s="419"/>
      <c r="J186" s="270"/>
      <c r="K186" s="270"/>
      <c r="L186" s="271"/>
      <c r="M186" s="271"/>
      <c r="N186" s="271"/>
      <c r="O186" s="270"/>
      <c r="P186" s="273"/>
      <c r="Q186" s="305"/>
      <c r="T186" s="3"/>
      <c r="U186" s="3"/>
      <c r="V186" s="3"/>
      <c r="W186" s="3"/>
    </row>
    <row r="187">
      <c r="A187" s="87"/>
      <c r="B187" s="87"/>
      <c r="C187" s="87"/>
      <c r="D187" s="87"/>
      <c r="E187" s="266"/>
      <c r="F187" s="266"/>
      <c r="G187" s="381" t="s">
        <v>299</v>
      </c>
      <c r="H187" s="420" t="str">
        <f>CALCULATE_FLOPS(J175:M175,J179:M179,L179,K179,H186)</f>
        <v>#N/A</v>
      </c>
      <c r="I187" s="418"/>
      <c r="J187" s="261"/>
      <c r="K187" s="261"/>
      <c r="L187" s="274"/>
      <c r="M187" s="274"/>
      <c r="N187" s="274"/>
      <c r="O187" s="261"/>
      <c r="P187" s="276"/>
      <c r="Q187" s="222"/>
      <c r="T187" s="3"/>
      <c r="U187" s="3"/>
      <c r="V187" s="3"/>
      <c r="W187" s="3"/>
    </row>
    <row r="188">
      <c r="A188" s="87"/>
      <c r="B188" s="87"/>
      <c r="C188" s="87"/>
      <c r="D188" s="87"/>
      <c r="E188" s="266"/>
      <c r="F188" s="277"/>
      <c r="G188" s="388" t="s">
        <v>288</v>
      </c>
      <c r="H188" s="389" t="str">
        <f>COMPUTE_TIME_MS(H187, H186)</f>
        <v>#N/A</v>
      </c>
      <c r="I188" s="390"/>
      <c r="J188" s="391"/>
      <c r="K188" s="391"/>
      <c r="L188" s="392"/>
      <c r="M188" s="392"/>
      <c r="N188" s="392"/>
      <c r="O188" s="391"/>
      <c r="P188" s="393"/>
      <c r="Q188" s="305"/>
      <c r="T188" s="3"/>
      <c r="U188" s="3"/>
      <c r="V188" s="3"/>
      <c r="W188" s="3"/>
    </row>
    <row r="189">
      <c r="A189" s="87"/>
      <c r="B189" s="87"/>
      <c r="C189" s="87"/>
      <c r="D189" s="87"/>
      <c r="E189" s="266"/>
      <c r="F189" s="384" t="s">
        <v>289</v>
      </c>
      <c r="G189" s="381" t="s">
        <v>290</v>
      </c>
      <c r="H189" s="303">
        <f>IF(Q172,0,P175)+IF(Q176,0,P179)+IF(Q180,0,P183)</f>
        <v>17</v>
      </c>
      <c r="I189" s="261"/>
      <c r="J189" s="261"/>
      <c r="K189" s="261"/>
      <c r="L189" s="274"/>
      <c r="M189" s="274"/>
      <c r="N189" s="274"/>
      <c r="O189" s="261"/>
      <c r="P189" s="276"/>
      <c r="Q189" s="222"/>
      <c r="R189" s="38"/>
      <c r="S189" s="38"/>
      <c r="T189" s="207"/>
      <c r="U189" s="207"/>
      <c r="V189" s="207"/>
      <c r="W189" s="207"/>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c r="AT189" s="38"/>
    </row>
    <row r="190">
      <c r="A190" s="87"/>
      <c r="B190" s="87"/>
      <c r="C190" s="87"/>
      <c r="D190" s="87"/>
      <c r="E190" s="277"/>
      <c r="F190" s="277"/>
      <c r="G190" s="395" t="s">
        <v>291</v>
      </c>
      <c r="H190" s="422">
        <f>HBM_TIME_MS(H189)</f>
        <v>0.0056738081</v>
      </c>
      <c r="I190" s="391"/>
      <c r="J190" s="391"/>
      <c r="K190" s="391"/>
      <c r="L190" s="392"/>
      <c r="M190" s="392"/>
      <c r="N190" s="392"/>
      <c r="O190" s="391"/>
      <c r="P190" s="393"/>
      <c r="Q190" s="305"/>
      <c r="R190" s="38"/>
      <c r="S190" s="38"/>
      <c r="T190" s="207"/>
      <c r="U190" s="207"/>
      <c r="V190" s="207"/>
      <c r="W190" s="207"/>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c r="AT190" s="38"/>
    </row>
    <row r="191">
      <c r="A191" s="87"/>
      <c r="B191" s="87"/>
      <c r="C191" s="87"/>
      <c r="D191" s="87"/>
      <c r="E191" s="258" t="s">
        <v>301</v>
      </c>
      <c r="F191" s="282" t="s">
        <v>249</v>
      </c>
      <c r="G191" s="260"/>
      <c r="H191" s="261" t="s">
        <v>238</v>
      </c>
      <c r="I191" s="261" t="s">
        <v>239</v>
      </c>
      <c r="J191" s="262"/>
      <c r="K191" s="262" t="s">
        <v>40</v>
      </c>
      <c r="L191" s="262" t="s">
        <v>38</v>
      </c>
      <c r="M191" s="425" t="s">
        <v>125</v>
      </c>
      <c r="N191" s="261" t="s">
        <v>240</v>
      </c>
      <c r="O191" s="263" t="str">
        <f>EXTRACT_ACTIVATION_DTYPE(PARAMS("attn_proj_dtype"))</f>
        <v>fp8</v>
      </c>
      <c r="P191" s="276"/>
      <c r="Q191" s="263" t="b">
        <v>0</v>
      </c>
      <c r="R191" s="38"/>
      <c r="S191" s="38"/>
      <c r="T191" s="38"/>
      <c r="U191" s="38"/>
      <c r="V191" s="38"/>
      <c r="W191" s="38"/>
      <c r="X191" s="38"/>
      <c r="Y191" s="38"/>
      <c r="Z191" s="38"/>
      <c r="AA191" s="38"/>
      <c r="AB191" s="38"/>
      <c r="AC191" s="38"/>
      <c r="AD191" s="38"/>
      <c r="AE191" s="38"/>
      <c r="AF191" s="38"/>
      <c r="AG191" s="38"/>
      <c r="AH191" s="38"/>
      <c r="AI191" s="38"/>
      <c r="AJ191" s="38"/>
      <c r="AK191" s="38"/>
      <c r="AL191" s="38"/>
      <c r="AM191" s="38"/>
      <c r="AN191" s="38"/>
      <c r="AO191" s="38"/>
      <c r="AP191" s="38"/>
      <c r="AQ191" s="38"/>
      <c r="AR191" s="38"/>
      <c r="AS191" s="38"/>
      <c r="AT191" s="38"/>
    </row>
    <row r="192">
      <c r="A192" s="87"/>
      <c r="B192" s="87"/>
      <c r="C192" s="87"/>
      <c r="D192" s="87"/>
      <c r="E192" s="266"/>
      <c r="F192" s="267"/>
      <c r="G192" s="268"/>
      <c r="H192" s="195" t="s">
        <v>242</v>
      </c>
      <c r="I192" s="290" t="s">
        <v>239</v>
      </c>
      <c r="J192" s="289"/>
      <c r="K192" s="289">
        <f t="shared" ref="K192:M192" si="31">PARAMS(K191)</f>
        <v>1</v>
      </c>
      <c r="L192" s="290">
        <f t="shared" si="31"/>
        <v>1024</v>
      </c>
      <c r="M192" s="290">
        <f t="shared" si="31"/>
        <v>7168</v>
      </c>
      <c r="N192" s="290" t="s">
        <v>240</v>
      </c>
      <c r="O192" s="266"/>
      <c r="P192" s="292">
        <f>SIZEOF_IN_MIB(J192:M192, $O191)</f>
        <v>7</v>
      </c>
      <c r="Q192" s="266"/>
      <c r="R192" s="38"/>
      <c r="S192" s="38"/>
      <c r="T192" s="38"/>
      <c r="U192" s="38"/>
      <c r="V192" s="38"/>
      <c r="W192" s="38"/>
      <c r="X192" s="38"/>
      <c r="Y192" s="38"/>
      <c r="Z192" s="38"/>
      <c r="AA192" s="38"/>
      <c r="AB192" s="38"/>
      <c r="AC192" s="38"/>
      <c r="AD192" s="38"/>
      <c r="AE192" s="38"/>
      <c r="AF192" s="38"/>
      <c r="AG192" s="38"/>
      <c r="AH192" s="38"/>
      <c r="AI192" s="38"/>
      <c r="AJ192" s="38"/>
      <c r="AK192" s="38"/>
      <c r="AL192" s="38"/>
      <c r="AM192" s="38"/>
      <c r="AN192" s="38"/>
      <c r="AO192" s="38"/>
      <c r="AP192" s="38"/>
      <c r="AQ192" s="38"/>
      <c r="AR192" s="38"/>
      <c r="AS192" s="38"/>
      <c r="AT192" s="38"/>
    </row>
    <row r="193">
      <c r="A193" s="87"/>
      <c r="B193" s="87"/>
      <c r="C193" s="87"/>
      <c r="D193" s="87"/>
      <c r="E193" s="266"/>
      <c r="F193" s="267"/>
      <c r="G193" s="268"/>
      <c r="H193" s="289" t="s">
        <v>244</v>
      </c>
      <c r="I193" s="289" t="s">
        <v>239</v>
      </c>
      <c r="J193" s="290"/>
      <c r="K193" s="195"/>
      <c r="L193" s="195" t="s">
        <v>143</v>
      </c>
      <c r="M193" s="289"/>
      <c r="N193" s="289" t="s">
        <v>240</v>
      </c>
      <c r="O193" s="266"/>
      <c r="P193" s="292"/>
      <c r="Q193" s="266"/>
      <c r="R193" s="38"/>
      <c r="S193" s="38"/>
      <c r="T193" s="38"/>
      <c r="U193" s="38"/>
      <c r="V193" s="38"/>
      <c r="W193" s="38"/>
      <c r="X193" s="38"/>
      <c r="Y193" s="38"/>
      <c r="Z193" s="38"/>
      <c r="AA193" s="38"/>
      <c r="AB193" s="38"/>
      <c r="AC193" s="38"/>
      <c r="AD193" s="38"/>
      <c r="AE193" s="38"/>
      <c r="AF193" s="38"/>
      <c r="AG193" s="38"/>
      <c r="AH193" s="38"/>
      <c r="AI193" s="38"/>
      <c r="AJ193" s="38"/>
      <c r="AK193" s="38"/>
      <c r="AL193" s="38"/>
      <c r="AM193" s="38"/>
      <c r="AN193" s="38"/>
      <c r="AO193" s="38"/>
      <c r="AP193" s="38"/>
      <c r="AQ193" s="38"/>
      <c r="AR193" s="38"/>
      <c r="AS193" s="38"/>
      <c r="AT193" s="38"/>
    </row>
    <row r="194">
      <c r="A194" s="87"/>
      <c r="B194" s="87"/>
      <c r="C194" s="87"/>
      <c r="D194" s="87"/>
      <c r="E194" s="266"/>
      <c r="F194" s="278"/>
      <c r="G194" s="279"/>
      <c r="H194" s="195" t="s">
        <v>246</v>
      </c>
      <c r="I194" s="289" t="s">
        <v>239</v>
      </c>
      <c r="J194" s="290"/>
      <c r="K194" s="289">
        <f t="shared" ref="K194:M194" si="32">K192/SHARDING(K193)</f>
        <v>1</v>
      </c>
      <c r="L194" s="289">
        <f t="shared" si="32"/>
        <v>64</v>
      </c>
      <c r="M194" s="289">
        <f t="shared" si="32"/>
        <v>7168</v>
      </c>
      <c r="N194" s="289" t="s">
        <v>240</v>
      </c>
      <c r="O194" s="277"/>
      <c r="P194" s="292">
        <f>SIZEOF_IN_MIB(J194:M194, $O191)</f>
        <v>0.4375</v>
      </c>
      <c r="Q194" s="277"/>
      <c r="R194" s="38"/>
      <c r="S194" s="38"/>
      <c r="T194" s="38"/>
      <c r="U194" s="38"/>
      <c r="V194" s="38"/>
      <c r="W194" s="38"/>
      <c r="X194" s="38"/>
      <c r="Y194" s="38"/>
      <c r="Z194" s="38"/>
      <c r="AA194" s="38"/>
      <c r="AB194" s="38"/>
      <c r="AC194" s="38"/>
      <c r="AD194" s="38"/>
      <c r="AE194" s="38"/>
      <c r="AF194" s="38"/>
      <c r="AG194" s="38"/>
      <c r="AH194" s="38"/>
      <c r="AI194" s="38"/>
      <c r="AJ194" s="38"/>
      <c r="AK194" s="38"/>
      <c r="AL194" s="38"/>
      <c r="AM194" s="38"/>
      <c r="AN194" s="38"/>
      <c r="AO194" s="38"/>
      <c r="AP194" s="38"/>
      <c r="AQ194" s="38"/>
      <c r="AR194" s="38"/>
      <c r="AS194" s="38"/>
      <c r="AT194" s="38"/>
    </row>
    <row r="195">
      <c r="A195" s="87"/>
      <c r="B195" s="87"/>
      <c r="C195" s="87"/>
      <c r="D195" s="87"/>
      <c r="E195" s="266"/>
      <c r="F195" s="259" t="s">
        <v>253</v>
      </c>
      <c r="G195" s="260"/>
      <c r="H195" s="289" t="s">
        <v>238</v>
      </c>
      <c r="I195" s="289" t="s">
        <v>239</v>
      </c>
      <c r="J195" s="290"/>
      <c r="K195" s="195"/>
      <c r="L195" s="398" t="s">
        <v>125</v>
      </c>
      <c r="M195" s="195" t="s">
        <v>157</v>
      </c>
      <c r="N195" s="289" t="s">
        <v>240</v>
      </c>
      <c r="O195" s="291" t="str">
        <f>EXTRACT_WEIGHT_DTYPE(PARAMS("attn_proj_dtype"))</f>
        <v>fp8</v>
      </c>
      <c r="P195" s="292"/>
      <c r="Q195" s="291" t="b">
        <v>0</v>
      </c>
      <c r="R195" s="38"/>
      <c r="S195" s="38"/>
      <c r="T195" s="38"/>
      <c r="U195" s="38"/>
      <c r="V195" s="38"/>
      <c r="W195" s="38"/>
      <c r="X195" s="38"/>
      <c r="Y195" s="38"/>
      <c r="Z195" s="38"/>
      <c r="AA195" s="38"/>
      <c r="AB195" s="38"/>
      <c r="AC195" s="38"/>
      <c r="AD195" s="38"/>
      <c r="AE195" s="38"/>
      <c r="AF195" s="38"/>
      <c r="AG195" s="38"/>
      <c r="AH195" s="38"/>
      <c r="AI195" s="38"/>
      <c r="AJ195" s="38"/>
      <c r="AK195" s="38"/>
      <c r="AL195" s="38"/>
      <c r="AM195" s="38"/>
      <c r="AN195" s="38"/>
      <c r="AO195" s="38"/>
      <c r="AP195" s="38"/>
      <c r="AQ195" s="38"/>
      <c r="AR195" s="38"/>
      <c r="AS195" s="38"/>
      <c r="AT195" s="38"/>
    </row>
    <row r="196">
      <c r="A196" s="87"/>
      <c r="B196" s="87"/>
      <c r="C196" s="87"/>
      <c r="D196" s="87"/>
      <c r="E196" s="266"/>
      <c r="F196" s="267"/>
      <c r="G196" s="268"/>
      <c r="H196" s="195" t="s">
        <v>242</v>
      </c>
      <c r="I196" s="289" t="s">
        <v>239</v>
      </c>
      <c r="J196" s="290"/>
      <c r="K196" s="289"/>
      <c r="L196" s="289">
        <f t="shared" ref="L196:M196" si="33">PARAMS(L195)</f>
        <v>7168</v>
      </c>
      <c r="M196" s="289">
        <f t="shared" si="33"/>
        <v>576</v>
      </c>
      <c r="N196" s="289" t="s">
        <v>240</v>
      </c>
      <c r="O196" s="266"/>
      <c r="P196" s="292">
        <f>SIZEOF_IN_MIB(J196:M196, $O195)</f>
        <v>3.9375</v>
      </c>
      <c r="Q196" s="266"/>
      <c r="R196" s="38"/>
      <c r="S196" s="38"/>
      <c r="T196" s="38"/>
      <c r="U196" s="38"/>
      <c r="V196" s="38"/>
      <c r="W196" s="38"/>
      <c r="X196" s="38"/>
      <c r="Y196" s="38"/>
      <c r="Z196" s="38"/>
      <c r="AA196" s="38"/>
      <c r="AB196" s="38"/>
      <c r="AC196" s="38"/>
      <c r="AD196" s="38"/>
      <c r="AE196" s="38"/>
      <c r="AF196" s="38"/>
      <c r="AG196" s="38"/>
      <c r="AH196" s="38"/>
      <c r="AI196" s="38"/>
      <c r="AJ196" s="38"/>
      <c r="AK196" s="38"/>
      <c r="AL196" s="38"/>
      <c r="AM196" s="38"/>
      <c r="AN196" s="38"/>
      <c r="AO196" s="38"/>
      <c r="AP196" s="38"/>
      <c r="AQ196" s="38"/>
      <c r="AR196" s="38"/>
      <c r="AS196" s="38"/>
      <c r="AT196" s="38"/>
    </row>
    <row r="197">
      <c r="A197" s="87"/>
      <c r="B197" s="87"/>
      <c r="C197" s="87"/>
      <c r="D197" s="87"/>
      <c r="E197" s="266"/>
      <c r="F197" s="267"/>
      <c r="G197" s="268"/>
      <c r="H197" s="289" t="s">
        <v>244</v>
      </c>
      <c r="I197" s="289" t="s">
        <v>239</v>
      </c>
      <c r="J197" s="290"/>
      <c r="K197" s="290"/>
      <c r="L197" s="289"/>
      <c r="M197" s="289"/>
      <c r="N197" s="289" t="s">
        <v>240</v>
      </c>
      <c r="O197" s="266"/>
      <c r="P197" s="292"/>
      <c r="Q197" s="266"/>
    </row>
    <row r="198">
      <c r="A198" s="87"/>
      <c r="B198" s="87"/>
      <c r="C198" s="87"/>
      <c r="D198" s="87"/>
      <c r="E198" s="266"/>
      <c r="F198" s="278"/>
      <c r="G198" s="279"/>
      <c r="H198" s="274" t="s">
        <v>246</v>
      </c>
      <c r="I198" s="274" t="s">
        <v>239</v>
      </c>
      <c r="J198" s="261"/>
      <c r="K198" s="274"/>
      <c r="L198" s="274">
        <f t="shared" ref="L198:M198" si="34">L196/SHARDING(L197)</f>
        <v>7168</v>
      </c>
      <c r="M198" s="274">
        <f t="shared" si="34"/>
        <v>576</v>
      </c>
      <c r="N198" s="274" t="s">
        <v>240</v>
      </c>
      <c r="O198" s="241"/>
      <c r="P198" s="276">
        <f>SIZEOF_IN_MIB(J198:M198, $O195)</f>
        <v>3.9375</v>
      </c>
      <c r="Q198" s="241"/>
    </row>
    <row r="199">
      <c r="A199" s="87"/>
      <c r="B199" s="87"/>
      <c r="C199" s="87"/>
      <c r="D199" s="87"/>
      <c r="E199" s="266"/>
      <c r="F199" s="259" t="s">
        <v>257</v>
      </c>
      <c r="G199" s="260"/>
      <c r="H199" s="271" t="s">
        <v>238</v>
      </c>
      <c r="I199" s="271" t="s">
        <v>239</v>
      </c>
      <c r="J199" s="270"/>
      <c r="K199" s="269" t="s">
        <v>40</v>
      </c>
      <c r="L199" s="269" t="s">
        <v>38</v>
      </c>
      <c r="M199" s="269" t="s">
        <v>157</v>
      </c>
      <c r="N199" s="271" t="s">
        <v>240</v>
      </c>
      <c r="O199" s="399" t="s">
        <v>82</v>
      </c>
      <c r="P199" s="273"/>
      <c r="Q199" s="399" t="b">
        <v>0</v>
      </c>
    </row>
    <row r="200">
      <c r="A200" s="87"/>
      <c r="B200" s="38"/>
      <c r="C200" s="38"/>
      <c r="D200" s="38"/>
      <c r="E200" s="266"/>
      <c r="F200" s="267"/>
      <c r="G200" s="268"/>
      <c r="H200" s="262" t="s">
        <v>242</v>
      </c>
      <c r="I200" s="274" t="s">
        <v>239</v>
      </c>
      <c r="J200" s="261"/>
      <c r="K200" s="274">
        <f t="shared" ref="K200:M200" si="35">PARAMS(K199)</f>
        <v>1</v>
      </c>
      <c r="L200" s="274">
        <f t="shared" si="35"/>
        <v>1024</v>
      </c>
      <c r="M200" s="274">
        <f t="shared" si="35"/>
        <v>576</v>
      </c>
      <c r="N200" s="274" t="s">
        <v>240</v>
      </c>
      <c r="O200" s="275"/>
      <c r="P200" s="276">
        <f>SIZEOF_IN_MIB(K200:M200, $O199)</f>
        <v>1.125</v>
      </c>
      <c r="Q200" s="275"/>
    </row>
    <row r="201">
      <c r="A201" s="38"/>
      <c r="B201" s="38"/>
      <c r="C201" s="38"/>
      <c r="D201" s="38"/>
      <c r="E201" s="266"/>
      <c r="F201" s="267"/>
      <c r="G201" s="268"/>
      <c r="H201" s="271" t="s">
        <v>244</v>
      </c>
      <c r="I201" s="271" t="s">
        <v>239</v>
      </c>
      <c r="J201" s="270"/>
      <c r="K201" s="269"/>
      <c r="L201" s="269" t="s">
        <v>143</v>
      </c>
      <c r="M201" s="271"/>
      <c r="N201" s="271" t="s">
        <v>240</v>
      </c>
      <c r="O201" s="272"/>
      <c r="P201" s="273"/>
      <c r="Q201" s="272"/>
    </row>
    <row r="202">
      <c r="A202" s="87"/>
      <c r="B202" s="87"/>
      <c r="C202" s="87"/>
      <c r="D202" s="87"/>
      <c r="E202" s="266"/>
      <c r="F202" s="278"/>
      <c r="G202" s="279"/>
      <c r="H202" s="274" t="s">
        <v>246</v>
      </c>
      <c r="I202" s="274" t="s">
        <v>239</v>
      </c>
      <c r="J202" s="274"/>
      <c r="K202" s="274">
        <f t="shared" ref="K202:M202" si="36">K200/SHARDING(K201)</f>
        <v>1</v>
      </c>
      <c r="L202" s="274">
        <f t="shared" si="36"/>
        <v>64</v>
      </c>
      <c r="M202" s="274">
        <f t="shared" si="36"/>
        <v>576</v>
      </c>
      <c r="N202" s="274" t="s">
        <v>240</v>
      </c>
      <c r="O202" s="241"/>
      <c r="P202" s="276">
        <f>SIZEOF_IN_MIB(K202:M202, $O199)</f>
        <v>0.0703125</v>
      </c>
      <c r="Q202" s="241"/>
    </row>
    <row r="203">
      <c r="A203" s="87"/>
      <c r="B203" s="87"/>
      <c r="C203" s="87"/>
      <c r="D203" s="87"/>
      <c r="E203" s="266"/>
      <c r="F203" s="400" t="s">
        <v>293</v>
      </c>
      <c r="G203" s="385" t="s">
        <v>45</v>
      </c>
      <c r="H203" s="423"/>
      <c r="I203" s="424"/>
      <c r="J203" s="270"/>
      <c r="K203" s="270"/>
      <c r="L203" s="271"/>
      <c r="M203" s="271"/>
      <c r="N203" s="271"/>
      <c r="O203" s="270"/>
      <c r="P203" s="273"/>
      <c r="Q203" s="305"/>
    </row>
    <row r="204">
      <c r="A204" s="87"/>
      <c r="B204" s="87"/>
      <c r="C204" s="87"/>
      <c r="D204" s="87"/>
      <c r="E204" s="266"/>
      <c r="F204" s="277"/>
      <c r="G204" s="385"/>
      <c r="H204" s="274"/>
      <c r="I204" s="418"/>
      <c r="J204" s="261"/>
      <c r="K204" s="261"/>
      <c r="L204" s="274"/>
      <c r="M204" s="274"/>
      <c r="N204" s="274"/>
      <c r="O204" s="261"/>
      <c r="P204" s="276"/>
      <c r="Q204" s="222"/>
    </row>
    <row r="205">
      <c r="A205" s="87"/>
      <c r="B205" s="87"/>
      <c r="C205" s="87"/>
      <c r="D205" s="87"/>
      <c r="E205" s="266"/>
      <c r="F205" s="384" t="s">
        <v>285</v>
      </c>
      <c r="G205" s="385" t="s">
        <v>286</v>
      </c>
      <c r="H205" s="271" t="str">
        <f>VLOOKUP(O191&amp;","&amp;O195,$T$3:$W$12,4, FALSE)</f>
        <v>fp8</v>
      </c>
      <c r="I205" s="419"/>
      <c r="J205" s="270"/>
      <c r="K205" s="270"/>
      <c r="L205" s="271"/>
      <c r="M205" s="271"/>
      <c r="N205" s="271"/>
      <c r="O205" s="270"/>
      <c r="P205" s="273"/>
      <c r="Q205" s="305"/>
    </row>
    <row r="206">
      <c r="A206" s="87"/>
      <c r="B206" s="87"/>
      <c r="C206" s="87"/>
      <c r="D206" s="87"/>
      <c r="E206" s="266"/>
      <c r="F206" s="266"/>
      <c r="G206" s="381" t="s">
        <v>299</v>
      </c>
      <c r="H206" s="420" t="str">
        <f>CALCULATE_FLOPS(J194:M194,J198:M198,L198,1,H205)</f>
        <v>#N/A</v>
      </c>
      <c r="I206" s="418"/>
      <c r="J206" s="261"/>
      <c r="K206" s="261"/>
      <c r="L206" s="274"/>
      <c r="M206" s="274"/>
      <c r="N206" s="274"/>
      <c r="O206" s="261"/>
      <c r="P206" s="276"/>
      <c r="Q206" s="222"/>
    </row>
    <row r="207">
      <c r="A207" s="87"/>
      <c r="B207" s="87"/>
      <c r="C207" s="87"/>
      <c r="D207" s="87"/>
      <c r="E207" s="266"/>
      <c r="F207" s="277"/>
      <c r="G207" s="388" t="s">
        <v>288</v>
      </c>
      <c r="H207" s="421" t="str">
        <f>COMPUTE_TIME_MS(H206, H205)</f>
        <v>#N/A</v>
      </c>
      <c r="I207" s="390"/>
      <c r="J207" s="391"/>
      <c r="K207" s="391"/>
      <c r="L207" s="392"/>
      <c r="M207" s="392"/>
      <c r="N207" s="392"/>
      <c r="O207" s="391"/>
      <c r="P207" s="393"/>
      <c r="Q207" s="305"/>
    </row>
    <row r="208">
      <c r="A208" s="87"/>
      <c r="B208" s="87"/>
      <c r="C208" s="87"/>
      <c r="D208" s="87"/>
      <c r="E208" s="266"/>
      <c r="F208" s="384" t="s">
        <v>289</v>
      </c>
      <c r="G208" s="381" t="s">
        <v>290</v>
      </c>
      <c r="H208" s="303">
        <f>IF(Q191,0,P194)+IF(Q195,0,P198)+IF(Q199,0,P202)</f>
        <v>4.4453125</v>
      </c>
      <c r="I208" s="261"/>
      <c r="J208" s="261"/>
      <c r="K208" s="261"/>
      <c r="L208" s="274"/>
      <c r="M208" s="274"/>
      <c r="N208" s="274"/>
      <c r="O208" s="261"/>
      <c r="P208" s="276"/>
      <c r="Q208" s="222"/>
    </row>
    <row r="209">
      <c r="A209" s="87"/>
      <c r="B209" s="87"/>
      <c r="C209" s="87"/>
      <c r="D209" s="87"/>
      <c r="E209" s="277"/>
      <c r="F209" s="277"/>
      <c r="G209" s="395" t="s">
        <v>291</v>
      </c>
      <c r="H209" s="430">
        <f>HBM_TIME_MS(H208)</f>
        <v>0.001483638239</v>
      </c>
      <c r="I209" s="391"/>
      <c r="J209" s="391"/>
      <c r="K209" s="391"/>
      <c r="L209" s="392"/>
      <c r="M209" s="392"/>
      <c r="N209" s="392"/>
      <c r="O209" s="391"/>
      <c r="P209" s="393"/>
      <c r="Q209" s="305"/>
    </row>
    <row r="210">
      <c r="A210" s="87"/>
      <c r="B210" s="87"/>
      <c r="C210" s="87"/>
      <c r="D210" s="87"/>
      <c r="E210" s="431" t="s">
        <v>302</v>
      </c>
      <c r="F210" s="400" t="s">
        <v>303</v>
      </c>
      <c r="G210" s="432" t="s">
        <v>259</v>
      </c>
      <c r="H210" s="433" t="s">
        <v>238</v>
      </c>
      <c r="I210" s="261" t="s">
        <v>239</v>
      </c>
      <c r="J210" s="434" t="str">
        <f t="array" ref="J210:M213">J199:M202</f>
        <v/>
      </c>
      <c r="K210" s="262" t="s">
        <v>40</v>
      </c>
      <c r="L210" s="262" t="s">
        <v>38</v>
      </c>
      <c r="M210" s="262" t="s">
        <v>157</v>
      </c>
      <c r="N210" s="274" t="s">
        <v>240</v>
      </c>
      <c r="O210" s="263" t="s">
        <v>63</v>
      </c>
      <c r="P210" s="435"/>
      <c r="Q210" s="436"/>
    </row>
    <row r="211">
      <c r="A211" s="87"/>
      <c r="B211" s="87"/>
      <c r="C211" s="87"/>
      <c r="D211" s="87"/>
      <c r="E211" s="266"/>
      <c r="F211" s="266"/>
      <c r="G211" s="266"/>
      <c r="H211" s="438" t="s">
        <v>242</v>
      </c>
      <c r="I211" s="270" t="s">
        <v>239</v>
      </c>
      <c r="J211" s="439"/>
      <c r="K211" s="270">
        <v>1.0</v>
      </c>
      <c r="L211" s="271">
        <v>1024.0</v>
      </c>
      <c r="M211" s="271">
        <v>576.0</v>
      </c>
      <c r="N211" s="271" t="s">
        <v>240</v>
      </c>
      <c r="O211" s="272"/>
      <c r="P211" s="440">
        <f>SIZEOF_IN_MIB(J211:M211, O210)</f>
        <v>0.5625</v>
      </c>
      <c r="Q211" s="272"/>
    </row>
    <row r="212">
      <c r="A212" s="87"/>
      <c r="B212" s="87"/>
      <c r="C212" s="87"/>
      <c r="D212" s="87"/>
      <c r="E212" s="266"/>
      <c r="F212" s="266"/>
      <c r="G212" s="266"/>
      <c r="H212" s="433" t="s">
        <v>260</v>
      </c>
      <c r="I212" s="261" t="s">
        <v>239</v>
      </c>
      <c r="J212" s="434"/>
      <c r="K212" s="434"/>
      <c r="L212" s="274" t="s">
        <v>143</v>
      </c>
      <c r="M212" s="442"/>
      <c r="N212" s="274" t="s">
        <v>240</v>
      </c>
      <c r="O212" s="275"/>
      <c r="P212" s="443"/>
      <c r="Q212" s="275"/>
    </row>
    <row r="213">
      <c r="A213" s="87"/>
      <c r="B213" s="87"/>
      <c r="C213" s="87"/>
      <c r="D213" s="87"/>
      <c r="E213" s="266"/>
      <c r="F213" s="266"/>
      <c r="G213" s="266"/>
      <c r="H213" s="438" t="s">
        <v>261</v>
      </c>
      <c r="I213" s="270" t="s">
        <v>239</v>
      </c>
      <c r="J213" s="439"/>
      <c r="K213" s="271">
        <v>1.0</v>
      </c>
      <c r="L213" s="271">
        <v>64.0</v>
      </c>
      <c r="M213" s="271">
        <v>576.0</v>
      </c>
      <c r="N213" s="271" t="s">
        <v>240</v>
      </c>
      <c r="O213" s="272"/>
      <c r="P213" s="440">
        <f>SIZEOF_IN_MIB(J213:M213, O210)</f>
        <v>0.03515625</v>
      </c>
      <c r="Q213" s="272"/>
    </row>
    <row r="214">
      <c r="A214" s="87"/>
      <c r="B214" s="87"/>
      <c r="C214" s="87"/>
      <c r="D214" s="87"/>
      <c r="E214" s="266"/>
      <c r="F214" s="266"/>
      <c r="G214" s="266"/>
      <c r="H214" s="433" t="s">
        <v>262</v>
      </c>
      <c r="I214" s="261" t="s">
        <v>239</v>
      </c>
      <c r="J214" s="434"/>
      <c r="K214" s="434"/>
      <c r="L214" s="442"/>
      <c r="M214" s="442"/>
      <c r="N214" s="274" t="s">
        <v>240</v>
      </c>
      <c r="O214" s="275"/>
      <c r="P214" s="435"/>
      <c r="Q214" s="275"/>
    </row>
    <row r="215">
      <c r="A215" s="87"/>
      <c r="B215" s="87"/>
      <c r="C215" s="87"/>
      <c r="D215" s="87"/>
      <c r="E215" s="266"/>
      <c r="F215" s="266"/>
      <c r="G215" s="277"/>
      <c r="H215" s="438" t="s">
        <v>261</v>
      </c>
      <c r="I215" s="270" t="s">
        <v>239</v>
      </c>
      <c r="J215" s="439"/>
      <c r="K215" s="271">
        <f t="shared" ref="K215:M215" si="37">K211/SHARDING(K214)</f>
        <v>1</v>
      </c>
      <c r="L215" s="271">
        <f t="shared" si="37"/>
        <v>1024</v>
      </c>
      <c r="M215" s="271">
        <f t="shared" si="37"/>
        <v>576</v>
      </c>
      <c r="N215" s="271" t="s">
        <v>240</v>
      </c>
      <c r="O215" s="280"/>
      <c r="P215" s="440">
        <f>SIZEOF_IN_MIB(J215:M215, O210)</f>
        <v>0.5625</v>
      </c>
      <c r="Q215" s="280"/>
    </row>
    <row r="216">
      <c r="A216" s="87"/>
      <c r="B216" s="87"/>
      <c r="C216" s="87"/>
      <c r="D216" s="87"/>
      <c r="E216" s="266"/>
      <c r="F216" s="266"/>
      <c r="G216" s="444" t="s">
        <v>263</v>
      </c>
      <c r="H216" s="445"/>
      <c r="I216" s="371"/>
      <c r="J216" s="371"/>
      <c r="K216" s="371"/>
      <c r="L216" s="446"/>
      <c r="M216" s="446"/>
      <c r="N216" s="446"/>
      <c r="O216" s="371"/>
      <c r="P216" s="447"/>
      <c r="Q216" s="371"/>
    </row>
    <row r="217">
      <c r="A217" s="87"/>
      <c r="B217" s="87"/>
      <c r="C217" s="87"/>
      <c r="D217" s="87"/>
      <c r="E217" s="266"/>
      <c r="F217" s="266"/>
      <c r="G217" s="448" t="s">
        <v>264</v>
      </c>
      <c r="H217" s="449">
        <f>SHARDING(K212)*SHARDING(L212)*SHARDING(M212)</f>
        <v>16</v>
      </c>
      <c r="I217" s="439"/>
      <c r="J217" s="439"/>
      <c r="K217" s="439"/>
      <c r="L217" s="450"/>
      <c r="M217" s="450"/>
      <c r="N217" s="450"/>
      <c r="O217" s="439"/>
      <c r="P217" s="451"/>
      <c r="Q217" s="439"/>
    </row>
    <row r="218">
      <c r="A218" s="87"/>
      <c r="B218" s="87"/>
      <c r="C218" s="87"/>
      <c r="D218" s="87"/>
      <c r="E218" s="266"/>
      <c r="F218" s="266"/>
      <c r="G218" s="448" t="s">
        <v>265</v>
      </c>
      <c r="H218" s="452">
        <f>P213 * (H217-1)</f>
        <v>0.52734375</v>
      </c>
      <c r="I218" s="434"/>
      <c r="J218" s="434"/>
      <c r="K218" s="434"/>
      <c r="L218" s="442"/>
      <c r="M218" s="442"/>
      <c r="N218" s="442"/>
      <c r="O218" s="434"/>
      <c r="P218" s="443"/>
      <c r="Q218" s="434"/>
    </row>
    <row r="219">
      <c r="A219" s="87"/>
      <c r="B219" s="87"/>
      <c r="C219" s="87"/>
      <c r="D219" s="87"/>
      <c r="E219" s="266"/>
      <c r="F219" s="266"/>
      <c r="G219" s="448" t="s">
        <v>266</v>
      </c>
      <c r="H219" s="453">
        <f>H218*H217</f>
        <v>8.4375</v>
      </c>
      <c r="I219" s="439"/>
      <c r="J219" s="439"/>
      <c r="K219" s="439"/>
      <c r="L219" s="450"/>
      <c r="M219" s="450"/>
      <c r="N219" s="450"/>
      <c r="O219" s="439"/>
      <c r="P219" s="451"/>
      <c r="Q219" s="439"/>
    </row>
    <row r="220">
      <c r="A220" s="87"/>
      <c r="B220" s="87"/>
      <c r="C220" s="87"/>
      <c r="D220" s="87"/>
      <c r="E220" s="266"/>
      <c r="F220" s="266"/>
      <c r="G220" s="448" t="s">
        <v>267</v>
      </c>
      <c r="H220" s="433" t="str">
        <f>IFS(H217=8,12,
H217=4,4,
H217=2,1,
H217=1,0,
TRUE,NA())</f>
        <v>#N/A</v>
      </c>
      <c r="I220" s="434"/>
      <c r="J220" s="434"/>
      <c r="K220" s="434"/>
      <c r="L220" s="442"/>
      <c r="M220" s="442"/>
      <c r="N220" s="442"/>
      <c r="O220" s="434"/>
      <c r="P220" s="443"/>
      <c r="Q220" s="434"/>
    </row>
    <row r="221">
      <c r="A221" s="87"/>
      <c r="B221" s="87"/>
      <c r="C221" s="87"/>
      <c r="D221" s="87"/>
      <c r="E221" s="266"/>
      <c r="F221" s="266"/>
      <c r="G221" s="454" t="s">
        <v>268</v>
      </c>
      <c r="H221" s="455">
        <v>1.0</v>
      </c>
      <c r="I221" s="439"/>
      <c r="J221" s="439"/>
      <c r="K221" s="439"/>
      <c r="L221" s="450"/>
      <c r="M221" s="450"/>
      <c r="N221" s="450"/>
      <c r="O221" s="439"/>
      <c r="P221" s="451"/>
      <c r="Q221" s="439"/>
    </row>
    <row r="222">
      <c r="A222" s="87"/>
      <c r="B222" s="87"/>
      <c r="C222" s="87"/>
      <c r="D222" s="87"/>
      <c r="E222" s="266"/>
      <c r="F222" s="266"/>
      <c r="G222" s="456" t="s">
        <v>269</v>
      </c>
      <c r="H222" s="457" t="str">
        <f>ALL_GATHER_CHIP2CHIP_TIME_MS2(H219 * H221, H220)</f>
        <v>#N/A</v>
      </c>
      <c r="I222" s="434"/>
      <c r="J222" s="434"/>
      <c r="K222" s="434"/>
      <c r="L222" s="442"/>
      <c r="M222" s="442"/>
      <c r="N222" s="442"/>
      <c r="O222" s="434"/>
      <c r="P222" s="443"/>
      <c r="Q222" s="434"/>
    </row>
    <row r="223">
      <c r="A223" s="87"/>
      <c r="B223" s="87"/>
      <c r="C223" s="87"/>
      <c r="D223" s="87"/>
      <c r="E223" s="266"/>
      <c r="F223" s="266"/>
      <c r="G223" s="454"/>
      <c r="H223" s="458"/>
      <c r="I223" s="439"/>
      <c r="J223" s="439"/>
      <c r="K223" s="439"/>
      <c r="L223" s="450"/>
      <c r="M223" s="450"/>
      <c r="N223" s="450"/>
      <c r="O223" s="439"/>
      <c r="P223" s="451"/>
      <c r="Q223" s="439"/>
    </row>
    <row r="224">
      <c r="A224" s="87"/>
      <c r="B224" s="87"/>
      <c r="C224" s="87"/>
      <c r="D224" s="87"/>
      <c r="E224" s="266"/>
      <c r="F224" s="266"/>
      <c r="G224" s="444" t="s">
        <v>270</v>
      </c>
      <c r="H224" s="445"/>
      <c r="I224" s="371"/>
      <c r="J224" s="371"/>
      <c r="K224" s="371"/>
      <c r="L224" s="446"/>
      <c r="M224" s="446"/>
      <c r="N224" s="446"/>
      <c r="O224" s="371"/>
      <c r="P224" s="447"/>
      <c r="Q224" s="371"/>
    </row>
    <row r="225">
      <c r="A225" s="87"/>
      <c r="B225" s="87"/>
      <c r="C225" s="87"/>
      <c r="D225" s="87"/>
      <c r="E225" s="266"/>
      <c r="F225" s="266"/>
      <c r="G225" s="459" t="s">
        <v>271</v>
      </c>
      <c r="H225" s="460" t="s">
        <v>264</v>
      </c>
      <c r="I225" s="439"/>
      <c r="J225" s="461">
        <f>SHARDING(K212)*SHARDING(L212)*SHARDING(M212)/HW_SPEC("# of TensorCore per Chip")</f>
        <v>8</v>
      </c>
      <c r="K225" s="439"/>
      <c r="L225" s="450"/>
      <c r="M225" s="450"/>
      <c r="N225" s="450"/>
      <c r="O225" s="439"/>
      <c r="P225" s="451"/>
      <c r="Q225" s="439"/>
    </row>
    <row r="226">
      <c r="A226" s="87"/>
      <c r="B226" s="87"/>
      <c r="C226" s="87"/>
      <c r="D226" s="87"/>
      <c r="E226" s="266"/>
      <c r="F226" s="266"/>
      <c r="G226" s="266"/>
      <c r="H226" s="462" t="s">
        <v>265</v>
      </c>
      <c r="I226" s="434"/>
      <c r="J226" s="452">
        <f>P213 * HW_SPEC("# of TensorCore per Chip") * (J225-1)</f>
        <v>0.4921875</v>
      </c>
      <c r="K226" s="434"/>
      <c r="L226" s="442"/>
      <c r="M226" s="442"/>
      <c r="N226" s="442"/>
      <c r="O226" s="434"/>
      <c r="P226" s="443"/>
      <c r="Q226" s="434"/>
    </row>
    <row r="227">
      <c r="A227" s="87"/>
      <c r="B227" s="87"/>
      <c r="C227" s="87"/>
      <c r="D227" s="87"/>
      <c r="E227" s="266"/>
      <c r="F227" s="266"/>
      <c r="G227" s="266"/>
      <c r="H227" s="460" t="s">
        <v>266</v>
      </c>
      <c r="I227" s="439"/>
      <c r="J227" s="453">
        <f>J226*J225</f>
        <v>3.9375</v>
      </c>
      <c r="K227" s="439"/>
      <c r="L227" s="450"/>
      <c r="M227" s="450"/>
      <c r="N227" s="450"/>
      <c r="O227" s="439"/>
      <c r="P227" s="451"/>
      <c r="Q227" s="439"/>
    </row>
    <row r="228">
      <c r="A228" s="87"/>
      <c r="B228" s="87"/>
      <c r="C228" s="87"/>
      <c r="D228" s="87"/>
      <c r="E228" s="266"/>
      <c r="F228" s="266"/>
      <c r="G228" s="266"/>
      <c r="H228" s="462" t="s">
        <v>267</v>
      </c>
      <c r="I228" s="434"/>
      <c r="J228" s="463">
        <f>IFS(J225=8,12,
J225=4,4,
J225=2,1,
J225=1,0,
TRUE,NA())</f>
        <v>12</v>
      </c>
      <c r="K228" s="434"/>
      <c r="L228" s="442"/>
      <c r="M228" s="442"/>
      <c r="N228" s="442"/>
      <c r="O228" s="434"/>
      <c r="P228" s="443"/>
      <c r="Q228" s="434"/>
    </row>
    <row r="229">
      <c r="A229" s="87"/>
      <c r="B229" s="87"/>
      <c r="C229" s="87"/>
      <c r="D229" s="87"/>
      <c r="E229" s="266"/>
      <c r="F229" s="266"/>
      <c r="G229" s="266"/>
      <c r="H229" s="458" t="s">
        <v>268</v>
      </c>
      <c r="I229" s="439"/>
      <c r="J229" s="270">
        <v>2.0</v>
      </c>
      <c r="K229" s="439"/>
      <c r="L229" s="450"/>
      <c r="M229" s="450"/>
      <c r="N229" s="450"/>
      <c r="O229" s="439"/>
      <c r="P229" s="451"/>
      <c r="Q229" s="439"/>
    </row>
    <row r="230">
      <c r="A230" s="87"/>
      <c r="B230" s="87"/>
      <c r="C230" s="87"/>
      <c r="D230" s="87"/>
      <c r="E230" s="266"/>
      <c r="F230" s="266"/>
      <c r="G230" s="277"/>
      <c r="H230" s="462" t="s">
        <v>269</v>
      </c>
      <c r="I230" s="434"/>
      <c r="J230" s="464">
        <f>ALL_GATHER_CHIP2CHIP_TIME_MS2(J227 * J229, J228)</f>
        <v>0.004005432129</v>
      </c>
      <c r="K230" s="434"/>
      <c r="L230" s="442"/>
      <c r="M230" s="442"/>
      <c r="N230" s="442"/>
      <c r="O230" s="434"/>
      <c r="P230" s="443"/>
      <c r="Q230" s="434"/>
    </row>
    <row r="231">
      <c r="A231" s="87"/>
      <c r="B231" s="87"/>
      <c r="C231" s="87"/>
      <c r="D231" s="87"/>
      <c r="E231" s="266"/>
      <c r="F231" s="266"/>
      <c r="G231" s="459" t="s">
        <v>272</v>
      </c>
      <c r="H231" s="460" t="s">
        <v>264</v>
      </c>
      <c r="I231" s="439"/>
      <c r="J231" s="465">
        <f>HW_SPEC("# of TensorCore per Chip")</f>
        <v>2</v>
      </c>
      <c r="K231" s="439"/>
      <c r="L231" s="450"/>
      <c r="M231" s="450"/>
      <c r="N231" s="450"/>
      <c r="O231" s="439"/>
      <c r="P231" s="451"/>
      <c r="Q231" s="439"/>
    </row>
    <row r="232">
      <c r="A232" s="87"/>
      <c r="B232" s="87"/>
      <c r="C232" s="87"/>
      <c r="D232" s="87"/>
      <c r="E232" s="266"/>
      <c r="F232" s="266"/>
      <c r="G232" s="266"/>
      <c r="H232" s="462" t="s">
        <v>265</v>
      </c>
      <c r="I232" s="434"/>
      <c r="J232" s="452">
        <f>P213*J225 * (J231-1)</f>
        <v>0.28125</v>
      </c>
      <c r="K232" s="434"/>
      <c r="L232" s="442"/>
      <c r="M232" s="442"/>
      <c r="N232" s="442"/>
      <c r="O232" s="434"/>
      <c r="P232" s="443"/>
      <c r="Q232" s="434"/>
    </row>
    <row r="233">
      <c r="A233" s="87"/>
      <c r="B233" s="87"/>
      <c r="C233" s="87"/>
      <c r="D233" s="87"/>
      <c r="E233" s="266"/>
      <c r="F233" s="266"/>
      <c r="G233" s="266"/>
      <c r="H233" s="460" t="s">
        <v>266</v>
      </c>
      <c r="I233" s="439"/>
      <c r="J233" s="453">
        <f>J232*J231</f>
        <v>0.5625</v>
      </c>
      <c r="K233" s="439"/>
      <c r="L233" s="450"/>
      <c r="M233" s="450"/>
      <c r="N233" s="450"/>
      <c r="O233" s="439"/>
      <c r="P233" s="451"/>
      <c r="Q233" s="439"/>
    </row>
    <row r="234">
      <c r="A234" s="87"/>
      <c r="B234" s="87"/>
      <c r="C234" s="87"/>
      <c r="D234" s="87"/>
      <c r="E234" s="266"/>
      <c r="F234" s="266"/>
      <c r="G234" s="266"/>
      <c r="H234" s="462" t="s">
        <v>269</v>
      </c>
      <c r="I234" s="434"/>
      <c r="J234" s="466">
        <f>ALL_GATHER_CORE2CORE_TIME_MS(J233)</f>
        <v>0.0004577636719</v>
      </c>
      <c r="K234" s="434"/>
      <c r="L234" s="442"/>
      <c r="M234" s="442"/>
      <c r="N234" s="442"/>
      <c r="O234" s="434"/>
      <c r="P234" s="443"/>
      <c r="Q234" s="434"/>
    </row>
    <row r="235">
      <c r="A235" s="87"/>
      <c r="B235" s="87"/>
      <c r="C235" s="87"/>
      <c r="D235" s="87"/>
      <c r="E235" s="266"/>
      <c r="F235" s="266"/>
      <c r="G235" s="277"/>
      <c r="H235" s="467" t="s">
        <v>304</v>
      </c>
      <c r="I235" s="439"/>
      <c r="J235" s="468">
        <f>J234/J225</f>
        <v>0.00005722045898</v>
      </c>
      <c r="K235" s="439"/>
      <c r="L235" s="450"/>
      <c r="M235" s="450"/>
      <c r="N235" s="450"/>
      <c r="O235" s="439"/>
      <c r="P235" s="451"/>
      <c r="Q235" s="439"/>
    </row>
    <row r="236">
      <c r="A236" s="87"/>
      <c r="B236" s="87"/>
      <c r="C236" s="87"/>
      <c r="D236" s="87"/>
      <c r="E236" s="266"/>
      <c r="F236" s="266"/>
      <c r="G236" s="456" t="s">
        <v>274</v>
      </c>
      <c r="H236" s="469">
        <f>J230+J235</f>
        <v>0.004062652588</v>
      </c>
      <c r="I236" s="434"/>
      <c r="J236" s="470"/>
      <c r="K236" s="434"/>
      <c r="L236" s="442"/>
      <c r="M236" s="442"/>
      <c r="N236" s="442"/>
      <c r="O236" s="434"/>
      <c r="P236" s="443"/>
      <c r="Q236" s="434"/>
    </row>
    <row r="237">
      <c r="A237" s="87"/>
      <c r="B237" s="87"/>
      <c r="C237" s="87"/>
      <c r="D237" s="87"/>
      <c r="E237" s="266"/>
      <c r="F237" s="266"/>
      <c r="G237" s="454"/>
      <c r="H237" s="471"/>
      <c r="I237" s="439"/>
      <c r="J237" s="472"/>
      <c r="K237" s="439"/>
      <c r="L237" s="450"/>
      <c r="M237" s="450"/>
      <c r="N237" s="450"/>
      <c r="O237" s="439"/>
      <c r="P237" s="451"/>
      <c r="Q237" s="439"/>
    </row>
    <row r="238">
      <c r="A238" s="87"/>
      <c r="B238" s="87"/>
      <c r="C238" s="87"/>
      <c r="D238" s="87"/>
      <c r="E238" s="266"/>
      <c r="F238" s="266"/>
      <c r="G238" s="473" t="s">
        <v>280</v>
      </c>
      <c r="H238" s="370" t="s">
        <v>270</v>
      </c>
      <c r="I238" s="371"/>
      <c r="J238" s="371"/>
      <c r="K238" s="371"/>
      <c r="L238" s="446"/>
      <c r="M238" s="446"/>
      <c r="N238" s="446"/>
      <c r="O238" s="371"/>
      <c r="P238" s="447"/>
      <c r="Q238" s="371"/>
    </row>
    <row r="239">
      <c r="A239" s="87"/>
      <c r="B239" s="87"/>
      <c r="C239" s="87"/>
      <c r="D239" s="87"/>
      <c r="E239" s="266"/>
      <c r="F239" s="266"/>
      <c r="G239" s="473" t="s">
        <v>298</v>
      </c>
      <c r="H239" s="474">
        <f>IFS(H238=G216,H222,
H238=G224,H236 ,
TRUE,0)</f>
        <v>0.004062652588</v>
      </c>
      <c r="I239" s="371"/>
      <c r="J239" s="371"/>
      <c r="K239" s="371"/>
      <c r="L239" s="446"/>
      <c r="M239" s="446"/>
      <c r="N239" s="446"/>
      <c r="O239" s="371"/>
      <c r="P239" s="475"/>
      <c r="Q239" s="371"/>
    </row>
    <row r="240">
      <c r="A240" s="87"/>
      <c r="B240" s="87"/>
      <c r="C240" s="87"/>
      <c r="D240" s="87"/>
      <c r="E240" s="258" t="s">
        <v>305</v>
      </c>
      <c r="F240" s="282" t="s">
        <v>249</v>
      </c>
      <c r="G240" s="260"/>
      <c r="H240" s="290" t="s">
        <v>238</v>
      </c>
      <c r="I240" s="290" t="s">
        <v>239</v>
      </c>
      <c r="J240" s="195" t="s">
        <v>40</v>
      </c>
      <c r="K240" s="195" t="s">
        <v>38</v>
      </c>
      <c r="L240" s="195" t="s">
        <v>154</v>
      </c>
      <c r="M240" s="398" t="s">
        <v>145</v>
      </c>
      <c r="N240" s="290" t="s">
        <v>240</v>
      </c>
      <c r="O240" s="291" t="str">
        <f>PARAMS("attn_kv_k_dtype")</f>
        <v>bf16</v>
      </c>
      <c r="P240" s="292"/>
      <c r="Q240" s="291" t="b">
        <v>0</v>
      </c>
    </row>
    <row r="241">
      <c r="A241" s="87"/>
      <c r="B241" s="87"/>
      <c r="C241" s="87"/>
      <c r="D241" s="87"/>
      <c r="E241" s="266"/>
      <c r="F241" s="267"/>
      <c r="G241" s="268"/>
      <c r="H241" s="195" t="s">
        <v>242</v>
      </c>
      <c r="I241" s="290" t="s">
        <v>239</v>
      </c>
      <c r="J241" s="289">
        <f t="shared" ref="J241:M241" si="38">PARAMS(J240)</f>
        <v>1</v>
      </c>
      <c r="K241" s="290">
        <f t="shared" si="38"/>
        <v>1024</v>
      </c>
      <c r="L241" s="290">
        <f t="shared" si="38"/>
        <v>128</v>
      </c>
      <c r="M241" s="290">
        <f t="shared" si="38"/>
        <v>512</v>
      </c>
      <c r="N241" s="290" t="s">
        <v>240</v>
      </c>
      <c r="O241" s="266"/>
      <c r="P241" s="292">
        <f>SIZEOF_IN_MIB(J241:M241, $O240)</f>
        <v>128</v>
      </c>
      <c r="Q241" s="266"/>
    </row>
    <row r="242">
      <c r="A242" s="87"/>
      <c r="B242" s="87"/>
      <c r="C242" s="87"/>
      <c r="D242" s="87"/>
      <c r="E242" s="266"/>
      <c r="F242" s="267"/>
      <c r="G242" s="268"/>
      <c r="H242" s="289" t="s">
        <v>244</v>
      </c>
      <c r="I242" s="289" t="s">
        <v>239</v>
      </c>
      <c r="J242" s="195"/>
      <c r="K242" s="195" t="s">
        <v>143</v>
      </c>
      <c r="L242" s="195"/>
      <c r="M242" s="289"/>
      <c r="N242" s="289" t="s">
        <v>240</v>
      </c>
      <c r="O242" s="266"/>
      <c r="P242" s="292"/>
      <c r="Q242" s="266"/>
    </row>
    <row r="243">
      <c r="A243" s="87"/>
      <c r="B243" s="87"/>
      <c r="C243" s="87"/>
      <c r="D243" s="87"/>
      <c r="E243" s="266"/>
      <c r="F243" s="278"/>
      <c r="G243" s="279"/>
      <c r="H243" s="195" t="s">
        <v>246</v>
      </c>
      <c r="I243" s="289" t="s">
        <v>239</v>
      </c>
      <c r="J243" s="289">
        <f t="shared" ref="J243:M243" si="39">J241/SHARDING(J242)</f>
        <v>1</v>
      </c>
      <c r="K243" s="289">
        <f t="shared" si="39"/>
        <v>64</v>
      </c>
      <c r="L243" s="289">
        <f t="shared" si="39"/>
        <v>128</v>
      </c>
      <c r="M243" s="289">
        <f t="shared" si="39"/>
        <v>512</v>
      </c>
      <c r="N243" s="289" t="s">
        <v>240</v>
      </c>
      <c r="O243" s="277"/>
      <c r="P243" s="292">
        <f>SIZEOF_IN_MIB(J243:M243, $O240)</f>
        <v>8</v>
      </c>
      <c r="Q243" s="277"/>
    </row>
    <row r="244">
      <c r="A244" s="87"/>
      <c r="B244" s="87"/>
      <c r="C244" s="87"/>
      <c r="D244" s="87"/>
      <c r="E244" s="266"/>
      <c r="F244" s="259" t="s">
        <v>253</v>
      </c>
      <c r="G244" s="260"/>
      <c r="H244" s="289" t="s">
        <v>238</v>
      </c>
      <c r="I244" s="289" t="s">
        <v>239</v>
      </c>
      <c r="J244" s="290"/>
      <c r="K244" s="195" t="s">
        <v>40</v>
      </c>
      <c r="L244" s="195" t="s">
        <v>42</v>
      </c>
      <c r="M244" s="398" t="s">
        <v>145</v>
      </c>
      <c r="N244" s="289" t="s">
        <v>240</v>
      </c>
      <c r="O244" s="291" t="str">
        <f>PARAMS("kv_dtype")</f>
        <v>fp8</v>
      </c>
      <c r="P244" s="292"/>
      <c r="Q244" s="291" t="b">
        <v>0</v>
      </c>
    </row>
    <row r="245">
      <c r="E245" s="266"/>
      <c r="F245" s="267"/>
      <c r="G245" s="268"/>
      <c r="H245" s="195" t="s">
        <v>242</v>
      </c>
      <c r="I245" s="289" t="s">
        <v>239</v>
      </c>
      <c r="J245" s="290"/>
      <c r="K245" s="289">
        <f t="shared" ref="K245:M245" si="40">PARAMS(K244)</f>
        <v>1</v>
      </c>
      <c r="L245" s="289">
        <f t="shared" si="40"/>
        <v>1024</v>
      </c>
      <c r="M245" s="289">
        <f t="shared" si="40"/>
        <v>512</v>
      </c>
      <c r="N245" s="289" t="s">
        <v>240</v>
      </c>
      <c r="O245" s="266"/>
      <c r="P245" s="292">
        <f>SIZEOF_IN_MIB(J245:M245, $O244)</f>
        <v>0.5</v>
      </c>
      <c r="Q245" s="266"/>
    </row>
    <row r="246">
      <c r="E246" s="266"/>
      <c r="F246" s="267"/>
      <c r="G246" s="268"/>
      <c r="H246" s="289" t="s">
        <v>244</v>
      </c>
      <c r="I246" s="289" t="s">
        <v>239</v>
      </c>
      <c r="J246" s="290"/>
      <c r="K246" s="195"/>
      <c r="L246" s="289"/>
      <c r="M246" s="289"/>
      <c r="N246" s="289" t="s">
        <v>240</v>
      </c>
      <c r="O246" s="266"/>
      <c r="P246" s="292"/>
      <c r="Q246" s="266"/>
    </row>
    <row r="247">
      <c r="E247" s="266"/>
      <c r="F247" s="278"/>
      <c r="G247" s="279"/>
      <c r="H247" s="274" t="s">
        <v>246</v>
      </c>
      <c r="I247" s="274" t="s">
        <v>239</v>
      </c>
      <c r="J247" s="261"/>
      <c r="K247" s="274">
        <f t="shared" ref="K247:M247" si="41">K245/SHARDING(K246)</f>
        <v>1</v>
      </c>
      <c r="L247" s="274">
        <f t="shared" si="41"/>
        <v>1024</v>
      </c>
      <c r="M247" s="274">
        <f t="shared" si="41"/>
        <v>512</v>
      </c>
      <c r="N247" s="274" t="s">
        <v>240</v>
      </c>
      <c r="O247" s="241"/>
      <c r="P247" s="276">
        <f>SIZEOF_IN_MIB(J247:M247, $O244)</f>
        <v>0.5</v>
      </c>
      <c r="Q247" s="241"/>
    </row>
    <row r="248">
      <c r="E248" s="266"/>
      <c r="F248" s="259" t="s">
        <v>257</v>
      </c>
      <c r="G248" s="260"/>
      <c r="H248" s="271" t="s">
        <v>238</v>
      </c>
      <c r="I248" s="271" t="s">
        <v>239</v>
      </c>
      <c r="J248" s="269" t="s">
        <v>40</v>
      </c>
      <c r="K248" s="269" t="s">
        <v>38</v>
      </c>
      <c r="L248" s="269" t="s">
        <v>42</v>
      </c>
      <c r="M248" s="269" t="s">
        <v>154</v>
      </c>
      <c r="N248" s="271" t="s">
        <v>240</v>
      </c>
      <c r="O248" s="399" t="s">
        <v>82</v>
      </c>
      <c r="P248" s="273"/>
      <c r="Q248" s="399" t="b">
        <v>1</v>
      </c>
    </row>
    <row r="249">
      <c r="E249" s="266"/>
      <c r="F249" s="267"/>
      <c r="G249" s="268"/>
      <c r="H249" s="262" t="s">
        <v>242</v>
      </c>
      <c r="I249" s="274" t="s">
        <v>239</v>
      </c>
      <c r="J249" s="274">
        <f t="shared" ref="J249:M249" si="42">PARAMS(J248)</f>
        <v>1</v>
      </c>
      <c r="K249" s="274">
        <f t="shared" si="42"/>
        <v>1024</v>
      </c>
      <c r="L249" s="274">
        <f t="shared" si="42"/>
        <v>1024</v>
      </c>
      <c r="M249" s="274">
        <f t="shared" si="42"/>
        <v>128</v>
      </c>
      <c r="N249" s="274" t="s">
        <v>240</v>
      </c>
      <c r="O249" s="275"/>
      <c r="P249" s="276">
        <f>SIZEOF_IN_MIB(J249:M249, $O248)</f>
        <v>256</v>
      </c>
      <c r="Q249" s="275"/>
    </row>
    <row r="250">
      <c r="E250" s="266"/>
      <c r="F250" s="267"/>
      <c r="G250" s="268"/>
      <c r="H250" s="271" t="s">
        <v>244</v>
      </c>
      <c r="I250" s="271" t="s">
        <v>239</v>
      </c>
      <c r="J250" s="269"/>
      <c r="K250" s="269" t="s">
        <v>143</v>
      </c>
      <c r="L250" s="269"/>
      <c r="M250" s="271"/>
      <c r="N250" s="271" t="s">
        <v>240</v>
      </c>
      <c r="O250" s="272"/>
      <c r="P250" s="273"/>
      <c r="Q250" s="272"/>
    </row>
    <row r="251">
      <c r="E251" s="266"/>
      <c r="F251" s="278"/>
      <c r="G251" s="279"/>
      <c r="H251" s="274" t="s">
        <v>246</v>
      </c>
      <c r="I251" s="274" t="s">
        <v>239</v>
      </c>
      <c r="J251" s="274">
        <f t="shared" ref="J251:M251" si="43">J249/SHARDING(J250)</f>
        <v>1</v>
      </c>
      <c r="K251" s="274">
        <f t="shared" si="43"/>
        <v>64</v>
      </c>
      <c r="L251" s="274">
        <f t="shared" si="43"/>
        <v>1024</v>
      </c>
      <c r="M251" s="274">
        <f t="shared" si="43"/>
        <v>128</v>
      </c>
      <c r="N251" s="274" t="s">
        <v>240</v>
      </c>
      <c r="O251" s="241"/>
      <c r="P251" s="276">
        <f>SIZEOF_IN_MIB(J251:M251, $O248)</f>
        <v>16</v>
      </c>
      <c r="Q251" s="241"/>
    </row>
    <row r="252">
      <c r="E252" s="266"/>
      <c r="F252" s="400" t="s">
        <v>293</v>
      </c>
      <c r="G252" s="385" t="s">
        <v>45</v>
      </c>
      <c r="H252" s="476" t="s">
        <v>306</v>
      </c>
      <c r="I252" s="270"/>
      <c r="J252" s="270"/>
      <c r="K252" s="270"/>
      <c r="L252" s="271"/>
      <c r="M252" s="271"/>
      <c r="N252" s="271"/>
      <c r="O252" s="477"/>
      <c r="P252" s="273"/>
      <c r="Q252" s="477"/>
    </row>
    <row r="253">
      <c r="E253" s="266"/>
      <c r="F253" s="277"/>
      <c r="G253" s="385"/>
      <c r="H253" s="274"/>
      <c r="I253" s="418"/>
      <c r="J253" s="261"/>
      <c r="K253" s="261"/>
      <c r="L253" s="274"/>
      <c r="M253" s="274"/>
      <c r="N253" s="274"/>
      <c r="O253" s="261"/>
      <c r="P253" s="276"/>
      <c r="Q253" s="222"/>
    </row>
    <row r="254">
      <c r="E254" s="266"/>
      <c r="F254" s="384" t="s">
        <v>285</v>
      </c>
      <c r="G254" s="385" t="s">
        <v>286</v>
      </c>
      <c r="H254" s="271" t="str">
        <f>VLOOKUP(O240&amp;","&amp;O244,$T$3:$W$12,4, FALSE)</f>
        <v>bf16</v>
      </c>
      <c r="I254" s="419"/>
      <c r="J254" s="270"/>
      <c r="K254" s="270"/>
      <c r="L254" s="271"/>
      <c r="M254" s="271"/>
      <c r="N254" s="271"/>
      <c r="O254" s="270"/>
      <c r="P254" s="273"/>
      <c r="Q254" s="305"/>
    </row>
    <row r="255">
      <c r="E255" s="266"/>
      <c r="F255" s="266"/>
      <c r="G255" s="381" t="s">
        <v>299</v>
      </c>
      <c r="H255" s="420" t="str">
        <f>CALCULATE_FLOPS(J243:M243,J247:M247,M247,K247,H254)</f>
        <v>#N/A</v>
      </c>
      <c r="I255" s="418"/>
      <c r="J255" s="261"/>
      <c r="K255" s="261"/>
      <c r="L255" s="274"/>
      <c r="M255" s="274"/>
      <c r="N255" s="274"/>
      <c r="O255" s="261"/>
      <c r="P255" s="276"/>
      <c r="Q255" s="222"/>
    </row>
    <row r="256">
      <c r="E256" s="266"/>
      <c r="F256" s="277"/>
      <c r="G256" s="388" t="s">
        <v>288</v>
      </c>
      <c r="H256" s="389" t="str">
        <f>COMPUTE_TIME_MS(H255, H254)</f>
        <v>#N/A</v>
      </c>
      <c r="I256" s="390"/>
      <c r="J256" s="391"/>
      <c r="K256" s="391"/>
      <c r="L256" s="392"/>
      <c r="M256" s="392"/>
      <c r="N256" s="392"/>
      <c r="O256" s="391"/>
      <c r="P256" s="393"/>
      <c r="Q256" s="305"/>
    </row>
    <row r="257">
      <c r="E257" s="266"/>
      <c r="F257" s="384" t="s">
        <v>289</v>
      </c>
      <c r="G257" s="381" t="s">
        <v>290</v>
      </c>
      <c r="H257" s="303">
        <f>IF(Q240,0,P243)+IF(Q244,0,P247)+IF(Q248,0,P251)</f>
        <v>8.5</v>
      </c>
      <c r="I257" s="261"/>
      <c r="J257" s="261"/>
      <c r="K257" s="261"/>
      <c r="L257" s="274"/>
      <c r="M257" s="274"/>
      <c r="N257" s="274"/>
      <c r="O257" s="261"/>
      <c r="P257" s="276"/>
      <c r="Q257" s="222"/>
    </row>
    <row r="258">
      <c r="E258" s="277"/>
      <c r="F258" s="277"/>
      <c r="G258" s="395" t="s">
        <v>291</v>
      </c>
      <c r="H258" s="430">
        <f>HBM_TIME_MS(H257)</f>
        <v>0.00283690405</v>
      </c>
      <c r="I258" s="391"/>
      <c r="J258" s="391"/>
      <c r="K258" s="391"/>
      <c r="L258" s="392"/>
      <c r="M258" s="392"/>
      <c r="N258" s="392"/>
      <c r="O258" s="391"/>
      <c r="P258" s="393"/>
      <c r="Q258" s="305"/>
    </row>
    <row r="259">
      <c r="E259" s="258" t="s">
        <v>307</v>
      </c>
      <c r="F259" s="282" t="s">
        <v>249</v>
      </c>
      <c r="G259" s="260"/>
      <c r="H259" s="290" t="s">
        <v>238</v>
      </c>
      <c r="I259" s="290" t="s">
        <v>239</v>
      </c>
      <c r="J259" s="195" t="s">
        <v>40</v>
      </c>
      <c r="K259" s="195" t="s">
        <v>38</v>
      </c>
      <c r="L259" s="195" t="s">
        <v>154</v>
      </c>
      <c r="M259" s="398" t="s">
        <v>151</v>
      </c>
      <c r="N259" s="290" t="s">
        <v>240</v>
      </c>
      <c r="O259" s="291" t="str">
        <f>PARAMS("attn_kv_k_dtype")</f>
        <v>bf16</v>
      </c>
      <c r="P259" s="292"/>
      <c r="Q259" s="291" t="b">
        <v>0</v>
      </c>
    </row>
    <row r="260">
      <c r="E260" s="266"/>
      <c r="F260" s="267"/>
      <c r="G260" s="268"/>
      <c r="H260" s="195" t="s">
        <v>242</v>
      </c>
      <c r="I260" s="290" t="s">
        <v>239</v>
      </c>
      <c r="J260" s="289">
        <f t="shared" ref="J260:M260" si="44">PARAMS(J259)</f>
        <v>1</v>
      </c>
      <c r="K260" s="290">
        <f t="shared" si="44"/>
        <v>1024</v>
      </c>
      <c r="L260" s="290">
        <f t="shared" si="44"/>
        <v>128</v>
      </c>
      <c r="M260" s="290">
        <f t="shared" si="44"/>
        <v>64</v>
      </c>
      <c r="N260" s="290" t="s">
        <v>240</v>
      </c>
      <c r="O260" s="266"/>
      <c r="P260" s="292">
        <f>SIZEOF_IN_MIB(J260:M260, $O259)</f>
        <v>16</v>
      </c>
      <c r="Q260" s="266"/>
    </row>
    <row r="261">
      <c r="E261" s="266"/>
      <c r="F261" s="267"/>
      <c r="G261" s="268"/>
      <c r="H261" s="289" t="s">
        <v>244</v>
      </c>
      <c r="I261" s="289" t="s">
        <v>239</v>
      </c>
      <c r="J261" s="195"/>
      <c r="K261" s="195" t="s">
        <v>143</v>
      </c>
      <c r="L261" s="195"/>
      <c r="M261" s="289"/>
      <c r="N261" s="289" t="s">
        <v>240</v>
      </c>
      <c r="O261" s="266"/>
      <c r="P261" s="292"/>
      <c r="Q261" s="266"/>
    </row>
    <row r="262">
      <c r="E262" s="266"/>
      <c r="F262" s="278"/>
      <c r="G262" s="279"/>
      <c r="H262" s="195" t="s">
        <v>246</v>
      </c>
      <c r="I262" s="289" t="s">
        <v>239</v>
      </c>
      <c r="J262" s="289">
        <f t="shared" ref="J262:M262" si="45">J260/SHARDING(J261)</f>
        <v>1</v>
      </c>
      <c r="K262" s="289">
        <f t="shared" si="45"/>
        <v>64</v>
      </c>
      <c r="L262" s="289">
        <f t="shared" si="45"/>
        <v>128</v>
      </c>
      <c r="M262" s="289">
        <f t="shared" si="45"/>
        <v>64</v>
      </c>
      <c r="N262" s="289" t="s">
        <v>240</v>
      </c>
      <c r="O262" s="277"/>
      <c r="P262" s="292">
        <f>SIZEOF_IN_MIB(J262:M262, $O259)</f>
        <v>1</v>
      </c>
      <c r="Q262" s="277"/>
    </row>
    <row r="263">
      <c r="E263" s="266"/>
      <c r="F263" s="259" t="s">
        <v>253</v>
      </c>
      <c r="G263" s="260"/>
      <c r="H263" s="289" t="s">
        <v>238</v>
      </c>
      <c r="I263" s="289" t="s">
        <v>239</v>
      </c>
      <c r="J263" s="290"/>
      <c r="K263" s="195" t="s">
        <v>40</v>
      </c>
      <c r="L263" s="195" t="s">
        <v>42</v>
      </c>
      <c r="M263" s="398" t="s">
        <v>151</v>
      </c>
      <c r="N263" s="289" t="s">
        <v>240</v>
      </c>
      <c r="O263" s="291" t="str">
        <f>PARAMS("kv_dtype")</f>
        <v>fp8</v>
      </c>
      <c r="P263" s="292"/>
      <c r="Q263" s="291" t="b">
        <v>0</v>
      </c>
    </row>
    <row r="264">
      <c r="E264" s="266"/>
      <c r="F264" s="267"/>
      <c r="G264" s="268"/>
      <c r="H264" s="195" t="s">
        <v>242</v>
      </c>
      <c r="I264" s="289" t="s">
        <v>239</v>
      </c>
      <c r="J264" s="290"/>
      <c r="K264" s="289">
        <f t="shared" ref="K264:M264" si="46">PARAMS(K263)</f>
        <v>1</v>
      </c>
      <c r="L264" s="289">
        <f t="shared" si="46"/>
        <v>1024</v>
      </c>
      <c r="M264" s="289">
        <f t="shared" si="46"/>
        <v>64</v>
      </c>
      <c r="N264" s="289" t="s">
        <v>240</v>
      </c>
      <c r="O264" s="266"/>
      <c r="P264" s="292">
        <f>SIZEOF_IN_MIB(J264:M264, $O263)</f>
        <v>0.0625</v>
      </c>
      <c r="Q264" s="266"/>
    </row>
    <row r="265">
      <c r="E265" s="266"/>
      <c r="F265" s="267"/>
      <c r="G265" s="268"/>
      <c r="H265" s="289" t="s">
        <v>244</v>
      </c>
      <c r="I265" s="289" t="s">
        <v>239</v>
      </c>
      <c r="J265" s="290"/>
      <c r="K265" s="195"/>
      <c r="L265" s="289"/>
      <c r="M265" s="289"/>
      <c r="N265" s="289" t="s">
        <v>240</v>
      </c>
      <c r="O265" s="266"/>
      <c r="P265" s="292"/>
      <c r="Q265" s="266"/>
    </row>
    <row r="266">
      <c r="E266" s="266"/>
      <c r="F266" s="278"/>
      <c r="G266" s="279"/>
      <c r="H266" s="274" t="s">
        <v>246</v>
      </c>
      <c r="I266" s="274" t="s">
        <v>239</v>
      </c>
      <c r="J266" s="261"/>
      <c r="K266" s="274">
        <f t="shared" ref="K266:M266" si="47">K264/SHARDING(K265)</f>
        <v>1</v>
      </c>
      <c r="L266" s="274">
        <f t="shared" si="47"/>
        <v>1024</v>
      </c>
      <c r="M266" s="274">
        <f t="shared" si="47"/>
        <v>64</v>
      </c>
      <c r="N266" s="274" t="s">
        <v>240</v>
      </c>
      <c r="O266" s="241"/>
      <c r="P266" s="276">
        <f>SIZEOF_IN_MIB(J266:M266, $O263)</f>
        <v>0.0625</v>
      </c>
      <c r="Q266" s="241"/>
    </row>
    <row r="267">
      <c r="E267" s="266"/>
      <c r="F267" s="259" t="s">
        <v>257</v>
      </c>
      <c r="G267" s="260"/>
      <c r="H267" s="271" t="s">
        <v>238</v>
      </c>
      <c r="I267" s="271" t="s">
        <v>239</v>
      </c>
      <c r="J267" s="269" t="s">
        <v>40</v>
      </c>
      <c r="K267" s="269" t="s">
        <v>38</v>
      </c>
      <c r="L267" s="269" t="s">
        <v>42</v>
      </c>
      <c r="M267" s="269" t="s">
        <v>154</v>
      </c>
      <c r="N267" s="271" t="s">
        <v>240</v>
      </c>
      <c r="O267" s="478" t="s">
        <v>82</v>
      </c>
      <c r="P267" s="273"/>
      <c r="Q267" s="399" t="b">
        <v>1</v>
      </c>
    </row>
    <row r="268">
      <c r="E268" s="266"/>
      <c r="F268" s="267"/>
      <c r="G268" s="268"/>
      <c r="H268" s="262" t="s">
        <v>242</v>
      </c>
      <c r="I268" s="274" t="s">
        <v>239</v>
      </c>
      <c r="J268" s="274">
        <f t="shared" ref="J268:M268" si="48">PARAMS(J267)</f>
        <v>1</v>
      </c>
      <c r="K268" s="274">
        <f t="shared" si="48"/>
        <v>1024</v>
      </c>
      <c r="L268" s="274">
        <f t="shared" si="48"/>
        <v>1024</v>
      </c>
      <c r="M268" s="274">
        <f t="shared" si="48"/>
        <v>128</v>
      </c>
      <c r="N268" s="274" t="s">
        <v>240</v>
      </c>
      <c r="O268" s="275"/>
      <c r="P268" s="276">
        <f>SIZEOF_IN_MIB(J268:M268, $O267)</f>
        <v>256</v>
      </c>
      <c r="Q268" s="275"/>
    </row>
    <row r="269">
      <c r="E269" s="266"/>
      <c r="F269" s="267"/>
      <c r="G269" s="268"/>
      <c r="H269" s="271" t="s">
        <v>244</v>
      </c>
      <c r="I269" s="271" t="s">
        <v>239</v>
      </c>
      <c r="J269" s="269"/>
      <c r="K269" s="269" t="s">
        <v>143</v>
      </c>
      <c r="L269" s="269"/>
      <c r="M269" s="271"/>
      <c r="N269" s="271" t="s">
        <v>240</v>
      </c>
      <c r="O269" s="272"/>
      <c r="P269" s="273"/>
      <c r="Q269" s="272"/>
    </row>
    <row r="270">
      <c r="E270" s="266"/>
      <c r="F270" s="278"/>
      <c r="G270" s="279"/>
      <c r="H270" s="274" t="s">
        <v>246</v>
      </c>
      <c r="I270" s="274" t="s">
        <v>239</v>
      </c>
      <c r="J270" s="274">
        <f t="shared" ref="J270:M270" si="49">J268/SHARDING(J269)</f>
        <v>1</v>
      </c>
      <c r="K270" s="274">
        <f t="shared" si="49"/>
        <v>64</v>
      </c>
      <c r="L270" s="274">
        <f t="shared" si="49"/>
        <v>1024</v>
      </c>
      <c r="M270" s="274">
        <f t="shared" si="49"/>
        <v>128</v>
      </c>
      <c r="N270" s="274" t="s">
        <v>240</v>
      </c>
      <c r="O270" s="241"/>
      <c r="P270" s="276">
        <f>SIZEOF_IN_MIB(J270:M270, $O267)</f>
        <v>16</v>
      </c>
      <c r="Q270" s="241"/>
    </row>
    <row r="271">
      <c r="E271" s="266"/>
      <c r="F271" s="400" t="s">
        <v>293</v>
      </c>
      <c r="G271" s="385" t="s">
        <v>45</v>
      </c>
      <c r="H271" s="423"/>
      <c r="I271" s="424"/>
      <c r="J271" s="270"/>
      <c r="K271" s="270"/>
      <c r="L271" s="271"/>
      <c r="M271" s="271"/>
      <c r="N271" s="271"/>
      <c r="O271" s="270"/>
      <c r="P271" s="273"/>
      <c r="Q271" s="305"/>
    </row>
    <row r="272">
      <c r="E272" s="266"/>
      <c r="F272" s="277"/>
      <c r="G272" s="385"/>
      <c r="H272" s="274"/>
      <c r="I272" s="418"/>
      <c r="J272" s="261"/>
      <c r="K272" s="261"/>
      <c r="L272" s="274"/>
      <c r="M272" s="274"/>
      <c r="N272" s="274"/>
      <c r="O272" s="261"/>
      <c r="P272" s="276"/>
      <c r="Q272" s="222"/>
    </row>
    <row r="273">
      <c r="E273" s="266"/>
      <c r="F273" s="384" t="s">
        <v>285</v>
      </c>
      <c r="G273" s="385" t="s">
        <v>286</v>
      </c>
      <c r="H273" s="271" t="str">
        <f>VLOOKUP(O259&amp;","&amp;O263,$T$3:$W$12,4, FALSE)</f>
        <v>bf16</v>
      </c>
      <c r="I273" s="419"/>
      <c r="J273" s="270"/>
      <c r="K273" s="270"/>
      <c r="L273" s="271"/>
      <c r="M273" s="271"/>
      <c r="N273" s="271"/>
      <c r="O273" s="270"/>
      <c r="P273" s="273"/>
      <c r="Q273" s="305"/>
    </row>
    <row r="274">
      <c r="E274" s="266"/>
      <c r="F274" s="266"/>
      <c r="G274" s="381" t="s">
        <v>299</v>
      </c>
      <c r="H274" s="420" t="str">
        <f>CALCULATE_FLOPS(J262:M262,J266:M266,M266,K266,H273)</f>
        <v>#N/A</v>
      </c>
      <c r="I274" s="418"/>
      <c r="J274" s="261"/>
      <c r="K274" s="261"/>
      <c r="L274" s="274"/>
      <c r="M274" s="274"/>
      <c r="N274" s="274"/>
      <c r="O274" s="261"/>
      <c r="P274" s="276"/>
      <c r="Q274" s="222"/>
    </row>
    <row r="275">
      <c r="E275" s="266"/>
      <c r="F275" s="277"/>
      <c r="G275" s="388" t="s">
        <v>288</v>
      </c>
      <c r="H275" s="421" t="str">
        <f>COMPUTE_TIME_MS(H274, H273)</f>
        <v>#N/A</v>
      </c>
      <c r="I275" s="390"/>
      <c r="J275" s="391"/>
      <c r="K275" s="391"/>
      <c r="L275" s="392"/>
      <c r="M275" s="392"/>
      <c r="N275" s="392"/>
      <c r="O275" s="391"/>
      <c r="P275" s="393"/>
      <c r="Q275" s="305"/>
    </row>
    <row r="276">
      <c r="E276" s="266"/>
      <c r="F276" s="384" t="s">
        <v>289</v>
      </c>
      <c r="G276" s="381" t="s">
        <v>290</v>
      </c>
      <c r="H276" s="303">
        <f>IF(Q259,0,P262)+IF(Q263,0,P266)+IF(Q267,0,P270)</f>
        <v>1.0625</v>
      </c>
      <c r="I276" s="261"/>
      <c r="J276" s="261"/>
      <c r="K276" s="261"/>
      <c r="L276" s="274"/>
      <c r="M276" s="274"/>
      <c r="N276" s="274"/>
      <c r="O276" s="261"/>
      <c r="P276" s="276"/>
      <c r="Q276" s="222"/>
    </row>
    <row r="277">
      <c r="E277" s="277"/>
      <c r="F277" s="277"/>
      <c r="G277" s="395" t="s">
        <v>291</v>
      </c>
      <c r="H277" s="430">
        <f>HBM_TIME_MS(H276)</f>
        <v>0.0003546130062</v>
      </c>
      <c r="I277" s="391"/>
      <c r="J277" s="391"/>
      <c r="K277" s="391"/>
      <c r="L277" s="392"/>
      <c r="M277" s="392"/>
      <c r="N277" s="392"/>
      <c r="O277" s="391"/>
      <c r="P277" s="393"/>
      <c r="Q277" s="305"/>
    </row>
    <row r="278">
      <c r="E278" s="258" t="s">
        <v>308</v>
      </c>
      <c r="F278" s="282" t="s">
        <v>249</v>
      </c>
      <c r="G278" s="260"/>
      <c r="H278" s="290" t="s">
        <v>238</v>
      </c>
      <c r="I278" s="290" t="s">
        <v>239</v>
      </c>
      <c r="J278" s="195" t="s">
        <v>40</v>
      </c>
      <c r="K278" s="195" t="s">
        <v>38</v>
      </c>
      <c r="L278" s="398" t="s">
        <v>42</v>
      </c>
      <c r="M278" s="195" t="s">
        <v>154</v>
      </c>
      <c r="N278" s="290" t="s">
        <v>240</v>
      </c>
      <c r="O278" s="291" t="str">
        <f>PARAMS("attn_av_a_dtype")</f>
        <v>bf16</v>
      </c>
      <c r="P278" s="292"/>
      <c r="Q278" s="291" t="b">
        <v>1</v>
      </c>
    </row>
    <row r="279">
      <c r="E279" s="266"/>
      <c r="F279" s="267"/>
      <c r="G279" s="268"/>
      <c r="H279" s="195" t="s">
        <v>242</v>
      </c>
      <c r="I279" s="290" t="s">
        <v>239</v>
      </c>
      <c r="J279" s="289">
        <f t="shared" ref="J279:M279" si="50">PARAMS(J278)</f>
        <v>1</v>
      </c>
      <c r="K279" s="290">
        <f t="shared" si="50"/>
        <v>1024</v>
      </c>
      <c r="L279" s="290">
        <f t="shared" si="50"/>
        <v>1024</v>
      </c>
      <c r="M279" s="290">
        <f t="shared" si="50"/>
        <v>128</v>
      </c>
      <c r="N279" s="290" t="s">
        <v>240</v>
      </c>
      <c r="O279" s="266"/>
      <c r="P279" s="292">
        <f>SIZEOF_IN_MIB(J279:M279, $O278)</f>
        <v>256</v>
      </c>
      <c r="Q279" s="266"/>
    </row>
    <row r="280">
      <c r="E280" s="266"/>
      <c r="F280" s="267"/>
      <c r="G280" s="268"/>
      <c r="H280" s="289" t="s">
        <v>244</v>
      </c>
      <c r="I280" s="289" t="s">
        <v>239</v>
      </c>
      <c r="J280" s="195"/>
      <c r="K280" s="195" t="s">
        <v>143</v>
      </c>
      <c r="L280" s="195"/>
      <c r="M280" s="289"/>
      <c r="N280" s="289" t="s">
        <v>240</v>
      </c>
      <c r="O280" s="266"/>
      <c r="P280" s="292"/>
      <c r="Q280" s="266"/>
    </row>
    <row r="281">
      <c r="E281" s="266"/>
      <c r="F281" s="278"/>
      <c r="G281" s="279"/>
      <c r="H281" s="195" t="s">
        <v>246</v>
      </c>
      <c r="I281" s="289" t="s">
        <v>239</v>
      </c>
      <c r="J281" s="289">
        <f t="shared" ref="J281:M281" si="51">J279/SHARDING(J280)</f>
        <v>1</v>
      </c>
      <c r="K281" s="289">
        <f t="shared" si="51"/>
        <v>64</v>
      </c>
      <c r="L281" s="289">
        <f t="shared" si="51"/>
        <v>1024</v>
      </c>
      <c r="M281" s="289">
        <f t="shared" si="51"/>
        <v>128</v>
      </c>
      <c r="N281" s="289" t="s">
        <v>240</v>
      </c>
      <c r="O281" s="277"/>
      <c r="P281" s="292">
        <f>SIZEOF_IN_MIB(J281:M281, $O278)</f>
        <v>16</v>
      </c>
      <c r="Q281" s="277"/>
    </row>
    <row r="282">
      <c r="E282" s="266"/>
      <c r="F282" s="259" t="s">
        <v>253</v>
      </c>
      <c r="G282" s="260"/>
      <c r="H282" s="289" t="s">
        <v>238</v>
      </c>
      <c r="I282" s="289" t="s">
        <v>239</v>
      </c>
      <c r="J282" s="195" t="s">
        <v>40</v>
      </c>
      <c r="K282" s="195"/>
      <c r="L282" s="398" t="s">
        <v>42</v>
      </c>
      <c r="M282" s="195" t="s">
        <v>145</v>
      </c>
      <c r="N282" s="289" t="s">
        <v>240</v>
      </c>
      <c r="O282" s="291" t="str">
        <f>PARAMS("kv_dtype")</f>
        <v>fp8</v>
      </c>
      <c r="P282" s="292"/>
      <c r="Q282" s="291" t="b">
        <v>1</v>
      </c>
    </row>
    <row r="283">
      <c r="E283" s="266"/>
      <c r="F283" s="267"/>
      <c r="G283" s="268"/>
      <c r="H283" s="195" t="s">
        <v>242</v>
      </c>
      <c r="I283" s="289" t="s">
        <v>239</v>
      </c>
      <c r="J283" s="289">
        <f>PARAMS(J282)</f>
        <v>1</v>
      </c>
      <c r="K283" s="289"/>
      <c r="L283" s="289">
        <f t="shared" ref="L283:M283" si="52">PARAMS(L282)</f>
        <v>1024</v>
      </c>
      <c r="M283" s="289">
        <f t="shared" si="52"/>
        <v>512</v>
      </c>
      <c r="N283" s="289" t="s">
        <v>240</v>
      </c>
      <c r="O283" s="266"/>
      <c r="P283" s="292">
        <f>SIZEOF_IN_MIB(J283:M283, $O282)</f>
        <v>0.5</v>
      </c>
      <c r="Q283" s="266"/>
    </row>
    <row r="284">
      <c r="E284" s="266"/>
      <c r="F284" s="267"/>
      <c r="G284" s="268"/>
      <c r="H284" s="289" t="s">
        <v>244</v>
      </c>
      <c r="I284" s="289" t="s">
        <v>239</v>
      </c>
      <c r="J284" s="195"/>
      <c r="K284" s="290"/>
      <c r="L284" s="289"/>
      <c r="M284" s="289"/>
      <c r="N284" s="289" t="s">
        <v>240</v>
      </c>
      <c r="O284" s="266"/>
      <c r="P284" s="292"/>
      <c r="Q284" s="266"/>
    </row>
    <row r="285">
      <c r="E285" s="266"/>
      <c r="F285" s="278"/>
      <c r="G285" s="279"/>
      <c r="H285" s="274" t="s">
        <v>246</v>
      </c>
      <c r="I285" s="274" t="s">
        <v>239</v>
      </c>
      <c r="J285" s="274">
        <f>J283/SHARDING(J284)</f>
        <v>1</v>
      </c>
      <c r="K285" s="274"/>
      <c r="L285" s="274">
        <f t="shared" ref="L285:M285" si="53">L283/SHARDING(L284)</f>
        <v>1024</v>
      </c>
      <c r="M285" s="274">
        <f t="shared" si="53"/>
        <v>512</v>
      </c>
      <c r="N285" s="274" t="s">
        <v>240</v>
      </c>
      <c r="O285" s="241"/>
      <c r="P285" s="276">
        <f>SIZEOF_IN_MIB(J285:M285, $O282)</f>
        <v>0.5</v>
      </c>
      <c r="Q285" s="241"/>
    </row>
    <row r="286">
      <c r="E286" s="266"/>
      <c r="F286" s="259" t="s">
        <v>257</v>
      </c>
      <c r="G286" s="260"/>
      <c r="H286" s="271" t="s">
        <v>238</v>
      </c>
      <c r="I286" s="271" t="s">
        <v>239</v>
      </c>
      <c r="J286" s="269" t="s">
        <v>40</v>
      </c>
      <c r="K286" s="269" t="s">
        <v>38</v>
      </c>
      <c r="L286" s="269" t="s">
        <v>154</v>
      </c>
      <c r="M286" s="269" t="s">
        <v>145</v>
      </c>
      <c r="N286" s="271" t="s">
        <v>240</v>
      </c>
      <c r="O286" s="478" t="s">
        <v>82</v>
      </c>
      <c r="P286" s="273"/>
      <c r="Q286" s="399" t="b">
        <v>0</v>
      </c>
    </row>
    <row r="287">
      <c r="E287" s="266"/>
      <c r="F287" s="267"/>
      <c r="G287" s="268"/>
      <c r="H287" s="262" t="s">
        <v>242</v>
      </c>
      <c r="I287" s="274" t="s">
        <v>239</v>
      </c>
      <c r="J287" s="274">
        <f t="shared" ref="J287:M287" si="54">PARAMS(J286)</f>
        <v>1</v>
      </c>
      <c r="K287" s="274">
        <f t="shared" si="54"/>
        <v>1024</v>
      </c>
      <c r="L287" s="274">
        <f t="shared" si="54"/>
        <v>128</v>
      </c>
      <c r="M287" s="274">
        <f t="shared" si="54"/>
        <v>512</v>
      </c>
      <c r="N287" s="274" t="s">
        <v>240</v>
      </c>
      <c r="O287" s="275"/>
      <c r="P287" s="276">
        <f>SIZEOF_IN_MIB(J287:M287, $O286)</f>
        <v>128</v>
      </c>
      <c r="Q287" s="275"/>
    </row>
    <row r="288">
      <c r="E288" s="266"/>
      <c r="F288" s="267"/>
      <c r="G288" s="268"/>
      <c r="H288" s="271" t="s">
        <v>244</v>
      </c>
      <c r="I288" s="271" t="s">
        <v>239</v>
      </c>
      <c r="J288" s="269"/>
      <c r="K288" s="269" t="s">
        <v>143</v>
      </c>
      <c r="L288" s="269"/>
      <c r="M288" s="271"/>
      <c r="N288" s="271" t="s">
        <v>240</v>
      </c>
      <c r="O288" s="272"/>
      <c r="P288" s="273"/>
      <c r="Q288" s="272"/>
    </row>
    <row r="289">
      <c r="E289" s="266"/>
      <c r="F289" s="278"/>
      <c r="G289" s="279"/>
      <c r="H289" s="274" t="s">
        <v>246</v>
      </c>
      <c r="I289" s="274" t="s">
        <v>239</v>
      </c>
      <c r="J289" s="274">
        <f t="shared" ref="J289:M289" si="55">J287/SHARDING(J288)</f>
        <v>1</v>
      </c>
      <c r="K289" s="274">
        <f t="shared" si="55"/>
        <v>64</v>
      </c>
      <c r="L289" s="274">
        <f t="shared" si="55"/>
        <v>128</v>
      </c>
      <c r="M289" s="274">
        <f t="shared" si="55"/>
        <v>512</v>
      </c>
      <c r="N289" s="274" t="s">
        <v>240</v>
      </c>
      <c r="O289" s="241"/>
      <c r="P289" s="276">
        <f>SIZEOF_IN_MIB(J289:M289, $O286)</f>
        <v>8</v>
      </c>
      <c r="Q289" s="241"/>
    </row>
    <row r="290">
      <c r="E290" s="266"/>
      <c r="F290" s="400" t="s">
        <v>293</v>
      </c>
      <c r="G290" s="385" t="s">
        <v>45</v>
      </c>
      <c r="H290" s="423"/>
      <c r="I290" s="424"/>
      <c r="J290" s="270"/>
      <c r="K290" s="270"/>
      <c r="L290" s="271"/>
      <c r="M290" s="271"/>
      <c r="N290" s="271"/>
      <c r="O290" s="270"/>
      <c r="P290" s="273"/>
      <c r="Q290" s="305"/>
    </row>
    <row r="291">
      <c r="E291" s="266"/>
      <c r="F291" s="277"/>
      <c r="G291" s="385"/>
      <c r="H291" s="274"/>
      <c r="I291" s="418"/>
      <c r="J291" s="261"/>
      <c r="K291" s="261"/>
      <c r="L291" s="274"/>
      <c r="M291" s="274"/>
      <c r="N291" s="274"/>
      <c r="O291" s="261"/>
      <c r="P291" s="276"/>
      <c r="Q291" s="222"/>
    </row>
    <row r="292">
      <c r="E292" s="266"/>
      <c r="F292" s="384" t="s">
        <v>285</v>
      </c>
      <c r="G292" s="385" t="s">
        <v>286</v>
      </c>
      <c r="H292" s="271" t="str">
        <f>VLOOKUP(O278&amp;","&amp;O282,$T$3:$W$12,4, FALSE)</f>
        <v>bf16</v>
      </c>
      <c r="I292" s="419"/>
      <c r="J292" s="270"/>
      <c r="K292" s="270"/>
      <c r="L292" s="271"/>
      <c r="M292" s="271"/>
      <c r="N292" s="271"/>
      <c r="O292" s="270"/>
      <c r="P292" s="273"/>
      <c r="Q292" s="305"/>
    </row>
    <row r="293">
      <c r="E293" s="266"/>
      <c r="F293" s="266"/>
      <c r="G293" s="381" t="s">
        <v>299</v>
      </c>
      <c r="H293" s="420" t="str">
        <f>CALCULATE_FLOPS(J281:M281,J285:M285,L285,J285,H292)</f>
        <v>#N/A</v>
      </c>
      <c r="I293" s="418"/>
      <c r="J293" s="261"/>
      <c r="K293" s="261"/>
      <c r="L293" s="274"/>
      <c r="M293" s="274"/>
      <c r="N293" s="274"/>
      <c r="O293" s="261"/>
      <c r="P293" s="276"/>
      <c r="Q293" s="222"/>
    </row>
    <row r="294">
      <c r="E294" s="266"/>
      <c r="F294" s="277"/>
      <c r="G294" s="388" t="s">
        <v>288</v>
      </c>
      <c r="H294" s="421" t="str">
        <f>COMPUTE_TIME_MS(H293, H292)</f>
        <v>#N/A</v>
      </c>
      <c r="I294" s="390"/>
      <c r="J294" s="391"/>
      <c r="K294" s="391"/>
      <c r="L294" s="392"/>
      <c r="M294" s="392"/>
      <c r="N294" s="392"/>
      <c r="O294" s="391"/>
      <c r="P294" s="393"/>
      <c r="Q294" s="305"/>
    </row>
    <row r="295">
      <c r="E295" s="266"/>
      <c r="F295" s="384" t="s">
        <v>289</v>
      </c>
      <c r="G295" s="381" t="s">
        <v>290</v>
      </c>
      <c r="H295" s="303">
        <f>IF(Q278,0,P281)+IF(Q282,0,P285)+IF(Q286,0,P289)</f>
        <v>8</v>
      </c>
      <c r="I295" s="261"/>
      <c r="J295" s="261"/>
      <c r="K295" s="261"/>
      <c r="L295" s="274"/>
      <c r="M295" s="274"/>
      <c r="N295" s="274"/>
      <c r="O295" s="261"/>
      <c r="P295" s="276"/>
      <c r="Q295" s="222"/>
    </row>
    <row r="296">
      <c r="E296" s="277"/>
      <c r="F296" s="277"/>
      <c r="G296" s="395" t="s">
        <v>291</v>
      </c>
      <c r="H296" s="479">
        <f>HBM_TIME_MS(H295)</f>
        <v>0.002670027341</v>
      </c>
      <c r="I296" s="391"/>
      <c r="J296" s="391"/>
      <c r="K296" s="391"/>
      <c r="L296" s="392"/>
      <c r="M296" s="392"/>
      <c r="N296" s="392"/>
      <c r="O296" s="391"/>
      <c r="P296" s="393"/>
      <c r="Q296" s="305"/>
    </row>
    <row r="297">
      <c r="E297" s="258" t="s">
        <v>309</v>
      </c>
      <c r="F297" s="282" t="s">
        <v>249</v>
      </c>
      <c r="G297" s="260"/>
      <c r="H297" s="261" t="s">
        <v>238</v>
      </c>
      <c r="I297" s="261" t="s">
        <v>239</v>
      </c>
      <c r="J297" s="262" t="s">
        <v>40</v>
      </c>
      <c r="K297" s="262" t="s">
        <v>38</v>
      </c>
      <c r="L297" s="262" t="s">
        <v>154</v>
      </c>
      <c r="M297" s="425" t="s">
        <v>145</v>
      </c>
      <c r="N297" s="261" t="s">
        <v>240</v>
      </c>
      <c r="O297" s="263" t="str">
        <f>EXTRACT_ACTIVATION_DTYPE(PARAMS("attn_proj_dtype"))</f>
        <v>fp8</v>
      </c>
      <c r="P297" s="276"/>
      <c r="Q297" s="263" t="b">
        <v>0</v>
      </c>
    </row>
    <row r="298">
      <c r="E298" s="266"/>
      <c r="F298" s="267"/>
      <c r="G298" s="268"/>
      <c r="H298" s="269" t="s">
        <v>242</v>
      </c>
      <c r="I298" s="270" t="s">
        <v>239</v>
      </c>
      <c r="J298" s="271">
        <f t="shared" ref="J298:M298" si="56">PARAMS(J297)</f>
        <v>1</v>
      </c>
      <c r="K298" s="270">
        <f t="shared" si="56"/>
        <v>1024</v>
      </c>
      <c r="L298" s="270">
        <f t="shared" si="56"/>
        <v>128</v>
      </c>
      <c r="M298" s="270">
        <f t="shared" si="56"/>
        <v>512</v>
      </c>
      <c r="N298" s="270" t="s">
        <v>240</v>
      </c>
      <c r="O298" s="272"/>
      <c r="P298" s="273">
        <f>SIZEOF_IN_MIB(J298:M298, $O297)</f>
        <v>64</v>
      </c>
      <c r="Q298" s="272"/>
    </row>
    <row r="299">
      <c r="E299" s="266"/>
      <c r="F299" s="267"/>
      <c r="G299" s="268"/>
      <c r="H299" s="274" t="s">
        <v>244</v>
      </c>
      <c r="I299" s="274" t="s">
        <v>239</v>
      </c>
      <c r="J299" s="262"/>
      <c r="K299" s="262" t="s">
        <v>143</v>
      </c>
      <c r="L299" s="262"/>
      <c r="M299" s="274"/>
      <c r="N299" s="274" t="s">
        <v>240</v>
      </c>
      <c r="O299" s="275"/>
      <c r="P299" s="276"/>
      <c r="Q299" s="275"/>
    </row>
    <row r="300">
      <c r="E300" s="266"/>
      <c r="F300" s="278"/>
      <c r="G300" s="279"/>
      <c r="H300" s="269" t="s">
        <v>246</v>
      </c>
      <c r="I300" s="271" t="s">
        <v>239</v>
      </c>
      <c r="J300" s="271">
        <f t="shared" ref="J300:M300" si="57">J298/SHARDING(J299)</f>
        <v>1</v>
      </c>
      <c r="K300" s="271">
        <f t="shared" si="57"/>
        <v>64</v>
      </c>
      <c r="L300" s="271">
        <f t="shared" si="57"/>
        <v>128</v>
      </c>
      <c r="M300" s="271">
        <f t="shared" si="57"/>
        <v>512</v>
      </c>
      <c r="N300" s="271" t="s">
        <v>240</v>
      </c>
      <c r="O300" s="280"/>
      <c r="P300" s="273">
        <f>SIZEOF_IN_MIB(J300:M300, $O297)</f>
        <v>4</v>
      </c>
      <c r="Q300" s="280"/>
    </row>
    <row r="301">
      <c r="E301" s="266"/>
      <c r="F301" s="259" t="s">
        <v>253</v>
      </c>
      <c r="G301" s="260"/>
      <c r="H301" s="274" t="s">
        <v>238</v>
      </c>
      <c r="I301" s="274" t="s">
        <v>239</v>
      </c>
      <c r="J301" s="261"/>
      <c r="K301" s="262" t="s">
        <v>154</v>
      </c>
      <c r="L301" s="262" t="s">
        <v>148</v>
      </c>
      <c r="M301" s="425" t="s">
        <v>145</v>
      </c>
      <c r="N301" s="274" t="s">
        <v>240</v>
      </c>
      <c r="O301" s="263" t="str">
        <f>EXTRACT_WEIGHT_DTYPE(PARAMS("attn_proj_dtype"))</f>
        <v>fp8</v>
      </c>
      <c r="P301" s="276"/>
      <c r="Q301" s="263" t="b">
        <v>0</v>
      </c>
    </row>
    <row r="302">
      <c r="E302" s="266"/>
      <c r="F302" s="267"/>
      <c r="G302" s="268"/>
      <c r="H302" s="269" t="s">
        <v>242</v>
      </c>
      <c r="I302" s="271" t="s">
        <v>239</v>
      </c>
      <c r="J302" s="270"/>
      <c r="K302" s="271">
        <f t="shared" ref="K302:M302" si="58">PARAMS(K301)</f>
        <v>128</v>
      </c>
      <c r="L302" s="271">
        <f t="shared" si="58"/>
        <v>128</v>
      </c>
      <c r="M302" s="271">
        <f t="shared" si="58"/>
        <v>512</v>
      </c>
      <c r="N302" s="271" t="s">
        <v>240</v>
      </c>
      <c r="O302" s="272"/>
      <c r="P302" s="273">
        <f>SIZEOF_IN_MIB(J302:M302, $O301)</f>
        <v>8</v>
      </c>
      <c r="Q302" s="272"/>
    </row>
    <row r="303">
      <c r="E303" s="266"/>
      <c r="F303" s="267"/>
      <c r="G303" s="268"/>
      <c r="H303" s="274" t="s">
        <v>244</v>
      </c>
      <c r="I303" s="274" t="s">
        <v>239</v>
      </c>
      <c r="J303" s="261"/>
      <c r="K303" s="261"/>
      <c r="L303" s="274"/>
      <c r="M303" s="274"/>
      <c r="N303" s="274" t="s">
        <v>240</v>
      </c>
      <c r="O303" s="275"/>
      <c r="P303" s="276"/>
      <c r="Q303" s="275"/>
    </row>
    <row r="304">
      <c r="E304" s="266"/>
      <c r="F304" s="278"/>
      <c r="G304" s="279"/>
      <c r="H304" s="271" t="s">
        <v>246</v>
      </c>
      <c r="I304" s="271" t="s">
        <v>239</v>
      </c>
      <c r="J304" s="270"/>
      <c r="K304" s="271">
        <f t="shared" ref="K304:M304" si="59">K302/SHARDING(K303)</f>
        <v>128</v>
      </c>
      <c r="L304" s="271">
        <f t="shared" si="59"/>
        <v>128</v>
      </c>
      <c r="M304" s="271">
        <f t="shared" si="59"/>
        <v>512</v>
      </c>
      <c r="N304" s="271" t="s">
        <v>240</v>
      </c>
      <c r="O304" s="280"/>
      <c r="P304" s="273">
        <f>SIZEOF_IN_MIB(J304:M304, $O301)</f>
        <v>8</v>
      </c>
      <c r="Q304" s="280"/>
    </row>
    <row r="305">
      <c r="E305" s="266"/>
      <c r="F305" s="259" t="s">
        <v>257</v>
      </c>
      <c r="G305" s="260"/>
      <c r="H305" s="274" t="s">
        <v>238</v>
      </c>
      <c r="I305" s="274" t="s">
        <v>239</v>
      </c>
      <c r="J305" s="262" t="s">
        <v>40</v>
      </c>
      <c r="K305" s="262" t="s">
        <v>38</v>
      </c>
      <c r="L305" s="262" t="s">
        <v>154</v>
      </c>
      <c r="M305" s="262" t="s">
        <v>148</v>
      </c>
      <c r="N305" s="274" t="s">
        <v>240</v>
      </c>
      <c r="O305" s="263" t="s">
        <v>82</v>
      </c>
      <c r="P305" s="276"/>
      <c r="Q305" s="263" t="b">
        <v>0</v>
      </c>
    </row>
    <row r="306">
      <c r="E306" s="266"/>
      <c r="F306" s="267"/>
      <c r="G306" s="268"/>
      <c r="H306" s="269" t="s">
        <v>242</v>
      </c>
      <c r="I306" s="271" t="s">
        <v>239</v>
      </c>
      <c r="J306" s="271">
        <f t="shared" ref="J306:M306" si="60">PARAMS(J305)</f>
        <v>1</v>
      </c>
      <c r="K306" s="271">
        <f t="shared" si="60"/>
        <v>1024</v>
      </c>
      <c r="L306" s="271">
        <f t="shared" si="60"/>
        <v>128</v>
      </c>
      <c r="M306" s="271">
        <f t="shared" si="60"/>
        <v>128</v>
      </c>
      <c r="N306" s="271" t="s">
        <v>240</v>
      </c>
      <c r="O306" s="272"/>
      <c r="P306" s="273">
        <f>SIZEOF_IN_MIB(J306:M306, $O305)</f>
        <v>32</v>
      </c>
      <c r="Q306" s="272"/>
    </row>
    <row r="307">
      <c r="E307" s="266"/>
      <c r="F307" s="267"/>
      <c r="G307" s="268"/>
      <c r="H307" s="274" t="s">
        <v>244</v>
      </c>
      <c r="I307" s="274" t="s">
        <v>239</v>
      </c>
      <c r="J307" s="262"/>
      <c r="K307" s="262" t="s">
        <v>143</v>
      </c>
      <c r="L307" s="262"/>
      <c r="M307" s="274"/>
      <c r="N307" s="274" t="s">
        <v>240</v>
      </c>
      <c r="O307" s="275"/>
      <c r="P307" s="276"/>
      <c r="Q307" s="275"/>
    </row>
    <row r="308">
      <c r="E308" s="266"/>
      <c r="F308" s="278"/>
      <c r="G308" s="279"/>
      <c r="H308" s="271" t="s">
        <v>246</v>
      </c>
      <c r="I308" s="271" t="s">
        <v>239</v>
      </c>
      <c r="J308" s="271">
        <f t="shared" ref="J308:M308" si="61">J306/SHARDING(J307)</f>
        <v>1</v>
      </c>
      <c r="K308" s="271">
        <f t="shared" si="61"/>
        <v>64</v>
      </c>
      <c r="L308" s="271">
        <f t="shared" si="61"/>
        <v>128</v>
      </c>
      <c r="M308" s="271">
        <f t="shared" si="61"/>
        <v>128</v>
      </c>
      <c r="N308" s="271" t="s">
        <v>240</v>
      </c>
      <c r="O308" s="280"/>
      <c r="P308" s="273">
        <f>SIZEOF_IN_MIB(J308:M308, $O305)</f>
        <v>2</v>
      </c>
      <c r="Q308" s="280"/>
    </row>
    <row r="309">
      <c r="E309" s="266"/>
      <c r="F309" s="400" t="s">
        <v>293</v>
      </c>
      <c r="G309" s="385" t="s">
        <v>45</v>
      </c>
      <c r="H309" s="480"/>
      <c r="I309" s="481"/>
      <c r="J309" s="261"/>
      <c r="K309" s="261"/>
      <c r="L309" s="274"/>
      <c r="M309" s="274"/>
      <c r="N309" s="274"/>
      <c r="O309" s="261"/>
      <c r="P309" s="276"/>
      <c r="Q309" s="222"/>
    </row>
    <row r="310">
      <c r="E310" s="266"/>
      <c r="F310" s="277"/>
      <c r="G310" s="385"/>
      <c r="H310" s="271"/>
      <c r="I310" s="419"/>
      <c r="J310" s="270"/>
      <c r="K310" s="270"/>
      <c r="L310" s="271"/>
      <c r="M310" s="271"/>
      <c r="N310" s="271"/>
      <c r="O310" s="270"/>
      <c r="P310" s="273"/>
      <c r="Q310" s="305"/>
    </row>
    <row r="311">
      <c r="E311" s="266"/>
      <c r="F311" s="384" t="s">
        <v>285</v>
      </c>
      <c r="G311" s="385" t="s">
        <v>286</v>
      </c>
      <c r="H311" s="274" t="str">
        <f>VLOOKUP(O297&amp;","&amp;O301,$T$3:$W$12,4, FALSE)</f>
        <v>fp8</v>
      </c>
      <c r="I311" s="418"/>
      <c r="J311" s="261"/>
      <c r="K311" s="261"/>
      <c r="L311" s="274"/>
      <c r="M311" s="274"/>
      <c r="N311" s="274"/>
      <c r="O311" s="261"/>
      <c r="P311" s="276"/>
      <c r="Q311" s="222"/>
    </row>
    <row r="312">
      <c r="E312" s="266"/>
      <c r="F312" s="266"/>
      <c r="G312" s="381" t="s">
        <v>299</v>
      </c>
      <c r="H312" s="482" t="str">
        <f>CALCULATE_FLOPS(J300:M300,J304:M304,M304,K304,H311)</f>
        <v>#N/A</v>
      </c>
      <c r="I312" s="419"/>
      <c r="J312" s="270"/>
      <c r="K312" s="270"/>
      <c r="L312" s="271"/>
      <c r="M312" s="271"/>
      <c r="N312" s="271"/>
      <c r="O312" s="270"/>
      <c r="P312" s="273"/>
      <c r="Q312" s="305"/>
    </row>
    <row r="313">
      <c r="E313" s="266"/>
      <c r="F313" s="277"/>
      <c r="G313" s="388" t="s">
        <v>288</v>
      </c>
      <c r="H313" s="421" t="str">
        <f>COMPUTE_TIME_MS(H312, H311)</f>
        <v>#N/A</v>
      </c>
      <c r="I313" s="390"/>
      <c r="J313" s="391"/>
      <c r="K313" s="391"/>
      <c r="L313" s="392"/>
      <c r="M313" s="392"/>
      <c r="N313" s="392"/>
      <c r="O313" s="391"/>
      <c r="P313" s="393"/>
      <c r="Q313" s="222"/>
    </row>
    <row r="314">
      <c r="E314" s="266"/>
      <c r="F314" s="384" t="s">
        <v>289</v>
      </c>
      <c r="G314" s="381" t="s">
        <v>290</v>
      </c>
      <c r="H314" s="440">
        <f>IF(Q297,0,P300)+IF(Q301,0,P304)+IF(Q305,0,P308)</f>
        <v>14</v>
      </c>
      <c r="I314" s="270"/>
      <c r="J314" s="270"/>
      <c r="K314" s="270"/>
      <c r="L314" s="271"/>
      <c r="M314" s="271"/>
      <c r="N314" s="271"/>
      <c r="O314" s="270"/>
      <c r="P314" s="273"/>
      <c r="Q314" s="305"/>
    </row>
    <row r="315">
      <c r="E315" s="277"/>
      <c r="F315" s="277"/>
      <c r="G315" s="395" t="s">
        <v>291</v>
      </c>
      <c r="H315" s="430">
        <f>HBM_TIME_MS(H314)</f>
        <v>0.004672547847</v>
      </c>
      <c r="I315" s="391"/>
      <c r="J315" s="391"/>
      <c r="K315" s="391"/>
      <c r="L315" s="392"/>
      <c r="M315" s="392"/>
      <c r="N315" s="392"/>
      <c r="O315" s="391"/>
      <c r="P315" s="393"/>
      <c r="Q315" s="222"/>
    </row>
    <row r="316">
      <c r="E316" s="258" t="s">
        <v>310</v>
      </c>
      <c r="F316" s="483" t="s">
        <v>311</v>
      </c>
      <c r="G316" s="350"/>
      <c r="H316" s="484" t="s">
        <v>312</v>
      </c>
      <c r="I316" s="374"/>
      <c r="J316" s="485"/>
      <c r="K316" s="485"/>
      <c r="L316" s="485"/>
      <c r="M316" s="372"/>
      <c r="N316" s="374"/>
      <c r="O316" s="485"/>
      <c r="P316" s="377"/>
      <c r="Q316" s="485"/>
    </row>
    <row r="317">
      <c r="E317" s="266"/>
      <c r="F317" s="259" t="s">
        <v>259</v>
      </c>
      <c r="G317" s="260"/>
      <c r="H317" s="261" t="s">
        <v>238</v>
      </c>
      <c r="I317" s="261" t="s">
        <v>239</v>
      </c>
      <c r="J317" s="262" t="s">
        <v>40</v>
      </c>
      <c r="K317" s="262" t="s">
        <v>38</v>
      </c>
      <c r="L317" s="262" t="s">
        <v>154</v>
      </c>
      <c r="M317" s="425" t="s">
        <v>148</v>
      </c>
      <c r="N317" s="261" t="s">
        <v>240</v>
      </c>
      <c r="O317" s="263" t="str">
        <f>EXTRACT_ACTIVATION_DTYPE(PARAMS("attn_proj_dtype"))</f>
        <v>fp8</v>
      </c>
      <c r="P317" s="276"/>
      <c r="Q317" s="263"/>
    </row>
    <row r="318">
      <c r="E318" s="266"/>
      <c r="F318" s="267"/>
      <c r="G318" s="268"/>
      <c r="H318" s="269" t="s">
        <v>242</v>
      </c>
      <c r="I318" s="270" t="s">
        <v>239</v>
      </c>
      <c r="J318" s="271">
        <f t="shared" ref="J318:M318" si="62">PARAMS(J317)</f>
        <v>1</v>
      </c>
      <c r="K318" s="270">
        <f t="shared" si="62"/>
        <v>1024</v>
      </c>
      <c r="L318" s="270">
        <f t="shared" si="62"/>
        <v>128</v>
      </c>
      <c r="M318" s="270">
        <f t="shared" si="62"/>
        <v>128</v>
      </c>
      <c r="N318" s="270" t="s">
        <v>240</v>
      </c>
      <c r="O318" s="272"/>
      <c r="P318" s="273">
        <f>SIZEOF_IN_MIB(J318:M318, $O317)</f>
        <v>16</v>
      </c>
      <c r="Q318" s="272"/>
    </row>
    <row r="319">
      <c r="E319" s="266"/>
      <c r="F319" s="267"/>
      <c r="G319" s="268"/>
      <c r="H319" s="274" t="s">
        <v>244</v>
      </c>
      <c r="I319" s="274" t="s">
        <v>239</v>
      </c>
      <c r="J319" s="262"/>
      <c r="K319" s="262" t="s">
        <v>143</v>
      </c>
      <c r="L319" s="262"/>
      <c r="M319" s="274"/>
      <c r="N319" s="274" t="s">
        <v>240</v>
      </c>
      <c r="O319" s="275"/>
      <c r="P319" s="276"/>
      <c r="Q319" s="275"/>
    </row>
    <row r="320">
      <c r="E320" s="266"/>
      <c r="F320" s="267"/>
      <c r="G320" s="268"/>
      <c r="H320" s="269" t="s">
        <v>246</v>
      </c>
      <c r="I320" s="271" t="s">
        <v>239</v>
      </c>
      <c r="J320" s="271">
        <f t="shared" ref="J320:M320" si="63">J318/SHARDING(J319)</f>
        <v>1</v>
      </c>
      <c r="K320" s="271">
        <f t="shared" si="63"/>
        <v>64</v>
      </c>
      <c r="L320" s="271">
        <f t="shared" si="63"/>
        <v>128</v>
      </c>
      <c r="M320" s="271">
        <f t="shared" si="63"/>
        <v>128</v>
      </c>
      <c r="N320" s="271" t="s">
        <v>240</v>
      </c>
      <c r="O320" s="280"/>
      <c r="P320" s="273">
        <f>SIZEOF_IN_MIB(J320:M320, $O317)</f>
        <v>1</v>
      </c>
      <c r="Q320" s="280"/>
    </row>
    <row r="321">
      <c r="E321" s="266"/>
      <c r="F321" s="278"/>
      <c r="G321" s="279"/>
      <c r="H321" s="262" t="s">
        <v>262</v>
      </c>
      <c r="I321" s="274"/>
      <c r="J321" s="262"/>
      <c r="K321" s="262" t="s">
        <v>32</v>
      </c>
      <c r="L321" s="262"/>
      <c r="M321" s="425"/>
      <c r="N321" s="274"/>
      <c r="O321" s="262"/>
      <c r="P321" s="276"/>
      <c r="Q321" s="262"/>
    </row>
    <row r="322">
      <c r="E322" s="266"/>
      <c r="F322" s="352" t="s">
        <v>277</v>
      </c>
      <c r="G322" s="486" t="s">
        <v>33</v>
      </c>
      <c r="H322" s="314"/>
      <c r="I322" s="487"/>
      <c r="J322" s="270"/>
      <c r="K322" s="269"/>
      <c r="L322" s="269"/>
      <c r="M322" s="488"/>
      <c r="N322" s="271"/>
      <c r="O322" s="399"/>
      <c r="P322" s="273"/>
      <c r="Q322" s="399"/>
    </row>
    <row r="323">
      <c r="E323" s="266"/>
      <c r="F323" s="358" t="s">
        <v>278</v>
      </c>
      <c r="G323" s="489" t="s">
        <v>264</v>
      </c>
      <c r="H323" s="490">
        <f>HW_SPEC("# of TensorCore per Chip")</f>
        <v>2</v>
      </c>
      <c r="J323" s="261"/>
      <c r="K323" s="274"/>
      <c r="L323" s="274"/>
      <c r="M323" s="274"/>
      <c r="N323" s="274"/>
      <c r="O323" s="275"/>
      <c r="P323" s="276"/>
      <c r="Q323" s="275"/>
    </row>
    <row r="324">
      <c r="E324" s="266"/>
      <c r="F324" s="266"/>
      <c r="G324" s="491" t="s">
        <v>265</v>
      </c>
      <c r="H324" s="321">
        <f>P320*(H323-1)</f>
        <v>1</v>
      </c>
      <c r="J324" s="270"/>
      <c r="K324" s="270"/>
      <c r="L324" s="271"/>
      <c r="M324" s="271"/>
      <c r="N324" s="271"/>
      <c r="O324" s="272"/>
      <c r="P324" s="273"/>
      <c r="Q324" s="272"/>
    </row>
    <row r="325">
      <c r="E325" s="266"/>
      <c r="F325" s="266"/>
      <c r="G325" s="489" t="s">
        <v>266</v>
      </c>
      <c r="H325" s="316">
        <f>H324*H323</f>
        <v>2</v>
      </c>
      <c r="J325" s="261"/>
      <c r="K325" s="274"/>
      <c r="L325" s="274"/>
      <c r="M325" s="274"/>
      <c r="N325" s="274"/>
      <c r="O325" s="241"/>
      <c r="P325" s="276"/>
      <c r="Q325" s="241"/>
    </row>
    <row r="326">
      <c r="E326" s="266"/>
      <c r="F326" s="277"/>
      <c r="G326" s="491" t="s">
        <v>269</v>
      </c>
      <c r="H326" s="492">
        <f>ALL_GATHER_CORE2CORE_TIME_MS(H325)</f>
        <v>0.001627604167</v>
      </c>
      <c r="J326" s="269"/>
      <c r="K326" s="269"/>
      <c r="L326" s="269"/>
      <c r="M326" s="269"/>
      <c r="N326" s="271"/>
      <c r="O326" s="399"/>
      <c r="P326" s="273"/>
      <c r="Q326" s="399"/>
    </row>
    <row r="327">
      <c r="E327" s="266"/>
      <c r="F327" s="413" t="s">
        <v>298</v>
      </c>
      <c r="G327" s="493">
        <f>H326</f>
        <v>0.001627604167</v>
      </c>
      <c r="H327" s="494"/>
      <c r="I327" s="331"/>
      <c r="J327" s="274"/>
      <c r="K327" s="274"/>
      <c r="L327" s="274"/>
      <c r="M327" s="274"/>
      <c r="N327" s="274"/>
      <c r="O327" s="495"/>
      <c r="P327" s="276"/>
      <c r="Q327" s="241"/>
    </row>
    <row r="328">
      <c r="E328" s="266"/>
      <c r="F328" s="496"/>
      <c r="G328" s="497"/>
      <c r="H328" s="498"/>
      <c r="I328" s="391"/>
      <c r="J328" s="391"/>
      <c r="K328" s="391"/>
      <c r="L328" s="392"/>
      <c r="M328" s="392"/>
      <c r="N328" s="392"/>
      <c r="O328" s="499"/>
      <c r="P328" s="393"/>
      <c r="Q328" s="305"/>
    </row>
    <row r="329">
      <c r="E329" s="266"/>
      <c r="F329" s="500" t="s">
        <v>280</v>
      </c>
      <c r="G329" s="501" t="s">
        <v>314</v>
      </c>
      <c r="H329" s="502"/>
      <c r="I329" s="374"/>
      <c r="J329" s="374"/>
      <c r="K329" s="374"/>
      <c r="L329" s="375"/>
      <c r="M329" s="375"/>
      <c r="N329" s="375"/>
      <c r="O329" s="503"/>
      <c r="P329" s="377"/>
      <c r="Q329" s="504"/>
    </row>
    <row r="330">
      <c r="E330" s="277"/>
      <c r="F330" s="500" t="s">
        <v>298</v>
      </c>
      <c r="G330" s="505">
        <f>IF(G329=F316,G327,0)</f>
        <v>0.001627604167</v>
      </c>
      <c r="H330" s="502"/>
      <c r="I330" s="374"/>
      <c r="J330" s="374"/>
      <c r="K330" s="374"/>
      <c r="L330" s="375"/>
      <c r="M330" s="375"/>
      <c r="N330" s="375"/>
      <c r="O330" s="374"/>
      <c r="P330" s="377"/>
      <c r="Q330" s="504"/>
    </row>
    <row r="331">
      <c r="E331" s="258" t="s">
        <v>313</v>
      </c>
      <c r="F331" s="282" t="s">
        <v>249</v>
      </c>
      <c r="G331" s="260"/>
      <c r="H331" s="261" t="s">
        <v>238</v>
      </c>
      <c r="I331" s="261" t="s">
        <v>239</v>
      </c>
      <c r="J331" s="262" t="s">
        <v>40</v>
      </c>
      <c r="K331" s="262" t="s">
        <v>38</v>
      </c>
      <c r="L331" s="425" t="s">
        <v>154</v>
      </c>
      <c r="M331" s="425" t="s">
        <v>148</v>
      </c>
      <c r="N331" s="261" t="s">
        <v>240</v>
      </c>
      <c r="O331" s="263" t="str">
        <f>EXTRACT_ACTIVATION_DTYPE(PARAMS("attn_proj_dtype"))</f>
        <v>fp8</v>
      </c>
      <c r="P331" s="276"/>
      <c r="Q331" s="263" t="b">
        <v>0</v>
      </c>
    </row>
    <row r="332">
      <c r="E332" s="266"/>
      <c r="F332" s="267"/>
      <c r="G332" s="268"/>
      <c r="H332" s="269" t="s">
        <v>242</v>
      </c>
      <c r="I332" s="270" t="s">
        <v>239</v>
      </c>
      <c r="J332" s="271">
        <f t="shared" ref="J332:M332" si="64">PARAMS(J331)</f>
        <v>1</v>
      </c>
      <c r="K332" s="270">
        <f t="shared" si="64"/>
        <v>1024</v>
      </c>
      <c r="L332" s="270">
        <f t="shared" si="64"/>
        <v>128</v>
      </c>
      <c r="M332" s="270">
        <f t="shared" si="64"/>
        <v>128</v>
      </c>
      <c r="N332" s="270" t="s">
        <v>240</v>
      </c>
      <c r="O332" s="272"/>
      <c r="P332" s="273">
        <f>SIZEOF_IN_MIB(J332:M332, $O331)</f>
        <v>16</v>
      </c>
      <c r="Q332" s="272"/>
    </row>
    <row r="333">
      <c r="E333" s="266"/>
      <c r="F333" s="267"/>
      <c r="G333" s="268"/>
      <c r="H333" s="274" t="s">
        <v>244</v>
      </c>
      <c r="I333" s="274" t="s">
        <v>239</v>
      </c>
      <c r="J333" s="262"/>
      <c r="K333" s="262" t="s">
        <v>32</v>
      </c>
      <c r="L333" s="262"/>
      <c r="M333" s="262" t="s">
        <v>33</v>
      </c>
      <c r="N333" s="274" t="s">
        <v>240</v>
      </c>
      <c r="O333" s="275"/>
      <c r="P333" s="276"/>
      <c r="Q333" s="275"/>
    </row>
    <row r="334">
      <c r="E334" s="266"/>
      <c r="F334" s="278"/>
      <c r="G334" s="279"/>
      <c r="H334" s="269" t="s">
        <v>246</v>
      </c>
      <c r="I334" s="271" t="s">
        <v>239</v>
      </c>
      <c r="J334" s="271">
        <f t="shared" ref="J334:M334" si="65">J332/SHARDING(J333)</f>
        <v>1</v>
      </c>
      <c r="K334" s="271">
        <f t="shared" si="65"/>
        <v>128</v>
      </c>
      <c r="L334" s="271">
        <f t="shared" si="65"/>
        <v>128</v>
      </c>
      <c r="M334" s="271">
        <f t="shared" si="65"/>
        <v>64</v>
      </c>
      <c r="N334" s="271" t="s">
        <v>240</v>
      </c>
      <c r="O334" s="280"/>
      <c r="P334" s="273">
        <f>SIZEOF_IN_MIB(J334:M334, $O331)</f>
        <v>1</v>
      </c>
      <c r="Q334" s="280"/>
    </row>
    <row r="335">
      <c r="E335" s="266"/>
      <c r="F335" s="259" t="s">
        <v>253</v>
      </c>
      <c r="G335" s="260"/>
      <c r="H335" s="274" t="s">
        <v>238</v>
      </c>
      <c r="I335" s="274" t="s">
        <v>239</v>
      </c>
      <c r="J335" s="261"/>
      <c r="K335" s="425" t="s">
        <v>154</v>
      </c>
      <c r="L335" s="425" t="s">
        <v>148</v>
      </c>
      <c r="M335" s="262" t="s">
        <v>125</v>
      </c>
      <c r="N335" s="274" t="s">
        <v>240</v>
      </c>
      <c r="O335" s="263" t="str">
        <f>EXTRACT_WEIGHT_DTYPE(PARAMS("attn_proj_dtype"))</f>
        <v>fp8</v>
      </c>
      <c r="P335" s="276"/>
      <c r="Q335" s="263" t="b">
        <v>0</v>
      </c>
    </row>
    <row r="336">
      <c r="E336" s="266"/>
      <c r="F336" s="267"/>
      <c r="G336" s="268"/>
      <c r="H336" s="269" t="s">
        <v>242</v>
      </c>
      <c r="I336" s="271" t="s">
        <v>239</v>
      </c>
      <c r="J336" s="270"/>
      <c r="K336" s="271">
        <f t="shared" ref="K336:M336" si="66">PARAMS(K335)</f>
        <v>128</v>
      </c>
      <c r="L336" s="271">
        <f t="shared" si="66"/>
        <v>128</v>
      </c>
      <c r="M336" s="271">
        <f t="shared" si="66"/>
        <v>7168</v>
      </c>
      <c r="N336" s="271" t="s">
        <v>240</v>
      </c>
      <c r="O336" s="272"/>
      <c r="P336" s="273">
        <f>SIZEOF_IN_MIB(J336:M336, $O335)</f>
        <v>112</v>
      </c>
      <c r="Q336" s="272"/>
    </row>
    <row r="337">
      <c r="E337" s="266"/>
      <c r="F337" s="267"/>
      <c r="G337" s="268"/>
      <c r="H337" s="274" t="s">
        <v>244</v>
      </c>
      <c r="I337" s="274" t="s">
        <v>239</v>
      </c>
      <c r="J337" s="261"/>
      <c r="K337" s="261"/>
      <c r="L337" s="274"/>
      <c r="M337" s="262" t="s">
        <v>33</v>
      </c>
      <c r="N337" s="274" t="s">
        <v>240</v>
      </c>
      <c r="O337" s="275"/>
      <c r="P337" s="276"/>
      <c r="Q337" s="275"/>
    </row>
    <row r="338">
      <c r="E338" s="266"/>
      <c r="F338" s="278"/>
      <c r="G338" s="279"/>
      <c r="H338" s="271" t="s">
        <v>246</v>
      </c>
      <c r="I338" s="271" t="s">
        <v>239</v>
      </c>
      <c r="J338" s="270"/>
      <c r="K338" s="271">
        <f t="shared" ref="K338:M338" si="67">K336/SHARDING(K337)</f>
        <v>128</v>
      </c>
      <c r="L338" s="271">
        <f t="shared" si="67"/>
        <v>128</v>
      </c>
      <c r="M338" s="271">
        <f t="shared" si="67"/>
        <v>3584</v>
      </c>
      <c r="N338" s="271" t="s">
        <v>240</v>
      </c>
      <c r="O338" s="280"/>
      <c r="P338" s="273">
        <f>SIZEOF_IN_MIB(J338:M338, $O335)</f>
        <v>56</v>
      </c>
      <c r="Q338" s="280"/>
    </row>
    <row r="339">
      <c r="E339" s="266"/>
      <c r="F339" s="259" t="s">
        <v>257</v>
      </c>
      <c r="G339" s="260"/>
      <c r="H339" s="274" t="s">
        <v>238</v>
      </c>
      <c r="I339" s="274" t="s">
        <v>239</v>
      </c>
      <c r="J339" s="261"/>
      <c r="K339" s="262" t="s">
        <v>40</v>
      </c>
      <c r="L339" s="262" t="s">
        <v>38</v>
      </c>
      <c r="M339" s="262" t="s">
        <v>125</v>
      </c>
      <c r="N339" s="274" t="s">
        <v>240</v>
      </c>
      <c r="O339" s="263" t="s">
        <v>82</v>
      </c>
      <c r="P339" s="276"/>
      <c r="Q339" s="263" t="b">
        <v>0</v>
      </c>
    </row>
    <row r="340">
      <c r="E340" s="266"/>
      <c r="F340" s="267"/>
      <c r="G340" s="268"/>
      <c r="H340" s="269" t="s">
        <v>242</v>
      </c>
      <c r="I340" s="271" t="s">
        <v>239</v>
      </c>
      <c r="J340" s="270"/>
      <c r="K340" s="271">
        <f t="shared" ref="K340:M340" si="68">PARAMS(K339)</f>
        <v>1</v>
      </c>
      <c r="L340" s="271">
        <f t="shared" si="68"/>
        <v>1024</v>
      </c>
      <c r="M340" s="271">
        <f t="shared" si="68"/>
        <v>7168</v>
      </c>
      <c r="N340" s="271" t="s">
        <v>240</v>
      </c>
      <c r="O340" s="272"/>
      <c r="P340" s="273">
        <f>SIZEOF_IN_MIB(K340:M340, $O339)</f>
        <v>14</v>
      </c>
      <c r="Q340" s="272"/>
    </row>
    <row r="341">
      <c r="E341" s="266"/>
      <c r="F341" s="267"/>
      <c r="G341" s="268"/>
      <c r="H341" s="274" t="s">
        <v>244</v>
      </c>
      <c r="I341" s="274" t="s">
        <v>239</v>
      </c>
      <c r="J341" s="261"/>
      <c r="K341" s="262"/>
      <c r="L341" s="262" t="s">
        <v>32</v>
      </c>
      <c r="M341" s="262" t="s">
        <v>33</v>
      </c>
      <c r="N341" s="274" t="s">
        <v>240</v>
      </c>
      <c r="O341" s="275"/>
      <c r="P341" s="276"/>
      <c r="Q341" s="275"/>
    </row>
    <row r="342">
      <c r="E342" s="266"/>
      <c r="F342" s="278"/>
      <c r="G342" s="279"/>
      <c r="H342" s="271" t="s">
        <v>246</v>
      </c>
      <c r="I342" s="271" t="s">
        <v>239</v>
      </c>
      <c r="J342" s="271"/>
      <c r="K342" s="271">
        <f t="shared" ref="K342:M342" si="69">K340/SHARDING(K341)</f>
        <v>1</v>
      </c>
      <c r="L342" s="271">
        <f t="shared" si="69"/>
        <v>128</v>
      </c>
      <c r="M342" s="271">
        <f t="shared" si="69"/>
        <v>3584</v>
      </c>
      <c r="N342" s="271" t="s">
        <v>240</v>
      </c>
      <c r="O342" s="280"/>
      <c r="P342" s="273">
        <f>SIZEOF_IN_MIB(K342:M342, $O339)</f>
        <v>0.875</v>
      </c>
      <c r="Q342" s="280"/>
    </row>
    <row r="343">
      <c r="E343" s="266"/>
      <c r="F343" s="400" t="s">
        <v>293</v>
      </c>
      <c r="G343" s="349" t="s">
        <v>314</v>
      </c>
      <c r="H343" s="350"/>
      <c r="I343" s="308"/>
      <c r="J343" s="506" t="s">
        <v>315</v>
      </c>
      <c r="K343" s="308"/>
      <c r="L343" s="309"/>
      <c r="M343" s="309"/>
      <c r="N343" s="309"/>
      <c r="O343" s="308"/>
      <c r="P343" s="310"/>
      <c r="Q343" s="308"/>
    </row>
    <row r="344">
      <c r="E344" s="266"/>
      <c r="F344" s="266"/>
      <c r="G344" s="352" t="s">
        <v>277</v>
      </c>
      <c r="H344" s="507" t="s">
        <v>33</v>
      </c>
      <c r="I344" s="408"/>
      <c r="J344" s="487"/>
      <c r="K344" s="313"/>
      <c r="L344" s="314"/>
      <c r="M344" s="314"/>
      <c r="N344" s="314"/>
      <c r="O344" s="313"/>
      <c r="P344" s="315"/>
      <c r="Q344" s="313"/>
    </row>
    <row r="345">
      <c r="E345" s="266"/>
      <c r="F345" s="266"/>
      <c r="G345" s="358" t="s">
        <v>278</v>
      </c>
      <c r="H345" s="508" t="s">
        <v>316</v>
      </c>
      <c r="I345" s="405"/>
      <c r="J345" s="490">
        <f>SHARDING(H344)</f>
        <v>2</v>
      </c>
      <c r="K345" s="317"/>
      <c r="L345" s="318"/>
      <c r="M345" s="318"/>
      <c r="N345" s="318"/>
      <c r="O345" s="317"/>
      <c r="P345" s="319"/>
      <c r="Q345" s="317"/>
    </row>
    <row r="346">
      <c r="E346" s="266"/>
      <c r="F346" s="266"/>
      <c r="G346" s="266"/>
      <c r="H346" s="407" t="s">
        <v>265</v>
      </c>
      <c r="I346" s="408"/>
      <c r="J346" s="321">
        <f>P334 * (J345-1)</f>
        <v>1</v>
      </c>
      <c r="K346" s="313"/>
      <c r="L346" s="314"/>
      <c r="M346" s="314"/>
      <c r="N346" s="314"/>
      <c r="O346" s="313"/>
      <c r="P346" s="315"/>
      <c r="Q346" s="313"/>
    </row>
    <row r="347">
      <c r="E347" s="266"/>
      <c r="F347" s="266"/>
      <c r="G347" s="266"/>
      <c r="H347" s="411" t="s">
        <v>266</v>
      </c>
      <c r="I347" s="405"/>
      <c r="J347" s="316">
        <f>J346*J345</f>
        <v>2</v>
      </c>
      <c r="K347" s="317"/>
      <c r="L347" s="318"/>
      <c r="M347" s="318"/>
      <c r="N347" s="318"/>
      <c r="O347" s="317"/>
      <c r="P347" s="319"/>
      <c r="Q347" s="317"/>
    </row>
    <row r="348">
      <c r="E348" s="266"/>
      <c r="F348" s="266"/>
      <c r="G348" s="277"/>
      <c r="H348" s="407" t="s">
        <v>269</v>
      </c>
      <c r="I348" s="408"/>
      <c r="J348" s="492">
        <f>ALL_GATHER_CORE2CORE_TIME_MS(J347)</f>
        <v>0.001627604167</v>
      </c>
      <c r="K348" s="313"/>
      <c r="L348" s="314"/>
      <c r="M348" s="314"/>
      <c r="N348" s="314"/>
      <c r="O348" s="313"/>
      <c r="P348" s="315"/>
      <c r="Q348" s="313"/>
    </row>
    <row r="349">
      <c r="E349" s="266"/>
      <c r="F349" s="266"/>
      <c r="G349" s="413" t="s">
        <v>298</v>
      </c>
      <c r="H349" s="509">
        <f>J348</f>
        <v>0.001627604167</v>
      </c>
      <c r="I349" s="494"/>
      <c r="J349" s="330"/>
      <c r="K349" s="330"/>
      <c r="L349" s="331"/>
      <c r="M349" s="331"/>
      <c r="N349" s="331"/>
      <c r="O349" s="330"/>
      <c r="P349" s="406"/>
      <c r="Q349" s="317"/>
    </row>
    <row r="350">
      <c r="E350" s="266"/>
      <c r="F350" s="266"/>
      <c r="G350" s="385"/>
      <c r="H350" s="271"/>
      <c r="I350" s="419"/>
      <c r="J350" s="270"/>
      <c r="K350" s="270"/>
      <c r="L350" s="271"/>
      <c r="M350" s="271"/>
      <c r="N350" s="271"/>
      <c r="O350" s="270"/>
      <c r="P350" s="510"/>
      <c r="Q350" s="305"/>
    </row>
    <row r="351">
      <c r="E351" s="266"/>
      <c r="F351" s="266"/>
      <c r="G351" s="511" t="s">
        <v>280</v>
      </c>
      <c r="H351" s="512" t="s">
        <v>314</v>
      </c>
      <c r="I351" s="513"/>
      <c r="J351" s="374"/>
      <c r="K351" s="374"/>
      <c r="L351" s="375"/>
      <c r="M351" s="375"/>
      <c r="N351" s="375"/>
      <c r="O351" s="374"/>
      <c r="P351" s="514"/>
      <c r="Q351" s="504"/>
    </row>
    <row r="352">
      <c r="E352" s="266"/>
      <c r="F352" s="277"/>
      <c r="G352" s="511" t="s">
        <v>298</v>
      </c>
      <c r="H352" s="515">
        <f>IF(G343=H351,H349,0)</f>
        <v>0.001627604167</v>
      </c>
      <c r="I352" s="513"/>
      <c r="J352" s="374"/>
      <c r="K352" s="374"/>
      <c r="L352" s="375"/>
      <c r="M352" s="375"/>
      <c r="N352" s="375"/>
      <c r="O352" s="374"/>
      <c r="P352" s="514"/>
      <c r="Q352" s="504"/>
    </row>
    <row r="353">
      <c r="E353" s="266"/>
      <c r="F353" s="384" t="s">
        <v>285</v>
      </c>
      <c r="G353" s="385" t="s">
        <v>286</v>
      </c>
      <c r="H353" s="274" t="str">
        <f>VLOOKUP(O331&amp;","&amp;O335,$T$3:$W$12,4, FALSE)</f>
        <v>fp8</v>
      </c>
      <c r="I353" s="418"/>
      <c r="J353" s="261"/>
      <c r="K353" s="261"/>
      <c r="L353" s="274"/>
      <c r="M353" s="274"/>
      <c r="N353" s="274"/>
      <c r="O353" s="261"/>
      <c r="P353" s="264"/>
      <c r="Q353" s="222"/>
    </row>
    <row r="354">
      <c r="E354" s="266"/>
      <c r="F354" s="266"/>
      <c r="G354" s="381" t="s">
        <v>299</v>
      </c>
      <c r="H354" s="482" t="str">
        <f>CALCULATE_FLOPS(J334:M334,J338:M338,K338:L338,1,H353)</f>
        <v>#N/A</v>
      </c>
      <c r="I354" s="516" t="s">
        <v>317</v>
      </c>
      <c r="J354" s="270"/>
      <c r="K354" s="270"/>
      <c r="L354" s="271"/>
      <c r="M354" s="271"/>
      <c r="N354" s="271"/>
      <c r="O354" s="270"/>
      <c r="P354" s="510"/>
      <c r="Q354" s="305"/>
    </row>
    <row r="355">
      <c r="E355" s="266"/>
      <c r="F355" s="277"/>
      <c r="G355" s="388" t="s">
        <v>288</v>
      </c>
      <c r="H355" s="517" t="str">
        <f>COMPUTE_TIME_MS(H354, H353)</f>
        <v>#N/A</v>
      </c>
      <c r="I355" s="390"/>
      <c r="J355" s="391"/>
      <c r="K355" s="391"/>
      <c r="L355" s="392"/>
      <c r="M355" s="392"/>
      <c r="N355" s="392"/>
      <c r="O355" s="391"/>
      <c r="P355" s="518"/>
      <c r="Q355" s="222"/>
    </row>
    <row r="356">
      <c r="E356" s="266"/>
      <c r="F356" s="384" t="s">
        <v>289</v>
      </c>
      <c r="G356" s="381" t="s">
        <v>290</v>
      </c>
      <c r="H356" s="440">
        <f>IF(Q331,0,P334)+IF(Q335,0,P338)+IF(Q339,0,P342)</f>
        <v>57.875</v>
      </c>
      <c r="I356" s="270"/>
      <c r="J356" s="270"/>
      <c r="K356" s="270"/>
      <c r="L356" s="271"/>
      <c r="M356" s="271"/>
      <c r="N356" s="271"/>
      <c r="O356" s="270"/>
      <c r="P356" s="510"/>
      <c r="Q356" s="305"/>
    </row>
    <row r="357">
      <c r="E357" s="277"/>
      <c r="F357" s="277"/>
      <c r="G357" s="395" t="s">
        <v>291</v>
      </c>
      <c r="H357" s="479">
        <f>HBM_TIME_MS(H356)</f>
        <v>0.01931597905</v>
      </c>
      <c r="I357" s="391"/>
      <c r="J357" s="391"/>
      <c r="K357" s="391"/>
      <c r="L357" s="392"/>
      <c r="M357" s="392"/>
      <c r="N357" s="392"/>
      <c r="O357" s="391"/>
      <c r="P357" s="518"/>
      <c r="Q357" s="172"/>
    </row>
    <row r="361">
      <c r="E361" s="204" t="s">
        <v>318</v>
      </c>
    </row>
    <row r="362">
      <c r="E362" s="249" t="s">
        <v>229</v>
      </c>
      <c r="F362" s="519" t="s">
        <v>230</v>
      </c>
      <c r="G362" s="251"/>
      <c r="H362" s="520"/>
      <c r="I362" s="250" t="s">
        <v>231</v>
      </c>
      <c r="J362" s="521"/>
      <c r="K362" s="521"/>
      <c r="L362" s="521"/>
      <c r="M362" s="521"/>
      <c r="N362" s="520"/>
      <c r="O362" s="253" t="s">
        <v>232</v>
      </c>
      <c r="P362" s="253" t="s">
        <v>319</v>
      </c>
      <c r="Q362" s="255" t="s">
        <v>234</v>
      </c>
    </row>
    <row r="363">
      <c r="E363" s="258" t="s">
        <v>320</v>
      </c>
      <c r="F363" s="522" t="s">
        <v>293</v>
      </c>
      <c r="G363" s="523" t="s">
        <v>54</v>
      </c>
      <c r="H363" s="524" t="s">
        <v>321</v>
      </c>
      <c r="I363" s="374"/>
      <c r="J363" s="374"/>
      <c r="K363" s="485"/>
      <c r="L363" s="485"/>
      <c r="M363" s="525"/>
      <c r="N363" s="374"/>
      <c r="O363" s="485"/>
      <c r="P363" s="374"/>
      <c r="Q363" s="485"/>
    </row>
    <row r="364">
      <c r="E364" s="266"/>
      <c r="F364" s="266"/>
      <c r="G364" s="297" t="s">
        <v>259</v>
      </c>
      <c r="H364" s="463" t="s">
        <v>238</v>
      </c>
      <c r="I364" s="261" t="s">
        <v>239</v>
      </c>
      <c r="J364" s="261"/>
      <c r="K364" s="262" t="s">
        <v>40</v>
      </c>
      <c r="L364" s="262" t="s">
        <v>159</v>
      </c>
      <c r="M364" s="283" t="s">
        <v>125</v>
      </c>
      <c r="N364" s="261" t="s">
        <v>240</v>
      </c>
      <c r="O364" s="263" t="str">
        <f>PARAMS("expert_dispatch_dtype")</f>
        <v>fp8</v>
      </c>
      <c r="P364" s="261"/>
      <c r="Q364" s="263"/>
    </row>
    <row r="365">
      <c r="E365" s="266"/>
      <c r="F365" s="266"/>
      <c r="G365" s="266"/>
      <c r="H365" s="304" t="s">
        <v>242</v>
      </c>
      <c r="I365" s="270" t="s">
        <v>239</v>
      </c>
      <c r="J365" s="271"/>
      <c r="K365" s="270">
        <f t="shared" ref="K365:M365" si="70">PARAMS(K364)</f>
        <v>1</v>
      </c>
      <c r="L365" s="270">
        <f t="shared" si="70"/>
        <v>8192</v>
      </c>
      <c r="M365" s="270">
        <f t="shared" si="70"/>
        <v>7168</v>
      </c>
      <c r="N365" s="270" t="s">
        <v>240</v>
      </c>
      <c r="O365" s="272"/>
      <c r="P365" s="440">
        <f>SIZEOF_IN_MIB(J365:M365, O364)</f>
        <v>56</v>
      </c>
      <c r="Q365" s="272"/>
    </row>
    <row r="366">
      <c r="E366" s="266"/>
      <c r="F366" s="266"/>
      <c r="G366" s="266"/>
      <c r="H366" s="302" t="s">
        <v>260</v>
      </c>
      <c r="I366" s="274" t="s">
        <v>239</v>
      </c>
      <c r="J366" s="261"/>
      <c r="K366" s="262" t="s">
        <v>143</v>
      </c>
      <c r="L366" s="262"/>
      <c r="M366" s="262"/>
      <c r="N366" s="274" t="s">
        <v>240</v>
      </c>
      <c r="O366" s="275"/>
      <c r="P366" s="303"/>
      <c r="Q366" s="275"/>
    </row>
    <row r="367">
      <c r="E367" s="266"/>
      <c r="F367" s="266"/>
      <c r="G367" s="266"/>
      <c r="H367" s="304" t="s">
        <v>261</v>
      </c>
      <c r="I367" s="271" t="s">
        <v>239</v>
      </c>
      <c r="J367" s="270"/>
      <c r="K367" s="271">
        <f t="shared" ref="K367:M367" si="71">K365/SHARDING(K366)</f>
        <v>0.0625</v>
      </c>
      <c r="L367" s="271">
        <f t="shared" si="71"/>
        <v>8192</v>
      </c>
      <c r="M367" s="271">
        <f t="shared" si="71"/>
        <v>7168</v>
      </c>
      <c r="N367" s="269" t="s">
        <v>240</v>
      </c>
      <c r="O367" s="272"/>
      <c r="P367" s="440"/>
      <c r="Q367" s="272"/>
    </row>
    <row r="368">
      <c r="E368" s="266"/>
      <c r="F368" s="266"/>
      <c r="G368" s="277"/>
      <c r="H368" s="302" t="s">
        <v>262</v>
      </c>
      <c r="I368" s="274" t="s">
        <v>239</v>
      </c>
      <c r="J368" s="261"/>
      <c r="K368" s="262" t="s">
        <v>143</v>
      </c>
      <c r="L368" s="262"/>
      <c r="M368" s="262"/>
      <c r="N368" s="274" t="s">
        <v>240</v>
      </c>
      <c r="O368" s="241"/>
      <c r="P368" s="303">
        <f>SIZEOF_IN_MIB(J367:M367, O364)</f>
        <v>3.5</v>
      </c>
      <c r="Q368" s="241"/>
    </row>
    <row r="369">
      <c r="E369" s="266"/>
      <c r="F369" s="266"/>
      <c r="G369" s="526" t="s">
        <v>564</v>
      </c>
      <c r="H369" s="645">
        <f>P365</f>
        <v>56</v>
      </c>
      <c r="I369" s="305"/>
      <c r="J369" s="305"/>
      <c r="K369" s="305"/>
      <c r="L369" s="305"/>
      <c r="M369" s="305"/>
      <c r="N369" s="305"/>
      <c r="O369" s="305"/>
      <c r="P369" s="528"/>
      <c r="Q369" s="305"/>
    </row>
    <row r="370">
      <c r="E370" s="266"/>
      <c r="F370" s="266"/>
      <c r="G370" s="531" t="s">
        <v>565</v>
      </c>
      <c r="H370" s="799" t="str">
        <f>ALL2ALL_CHIP2CHIP_TIME_MS(H369)</f>
        <v>#N/A</v>
      </c>
      <c r="I370" s="222"/>
      <c r="J370" s="222"/>
      <c r="K370" s="222"/>
      <c r="L370" s="222"/>
      <c r="M370" s="222"/>
      <c r="N370" s="222"/>
      <c r="O370" s="222"/>
      <c r="P370" s="530"/>
      <c r="Q370" s="222"/>
    </row>
    <row r="371">
      <c r="E371" s="266"/>
      <c r="F371" s="266"/>
      <c r="G371" s="533"/>
      <c r="H371" s="449"/>
      <c r="I371" s="271"/>
      <c r="J371" s="270"/>
      <c r="K371" s="269"/>
      <c r="L371" s="488"/>
      <c r="M371" s="269"/>
      <c r="N371" s="271"/>
      <c r="O371" s="269"/>
      <c r="P371" s="440"/>
      <c r="Q371" s="269"/>
    </row>
    <row r="372">
      <c r="E372" s="266"/>
      <c r="F372" s="266"/>
      <c r="G372" s="523" t="s">
        <v>325</v>
      </c>
      <c r="H372" s="535" t="s">
        <v>898</v>
      </c>
      <c r="I372" s="375"/>
      <c r="J372" s="374"/>
      <c r="K372" s="485"/>
      <c r="L372" s="372"/>
      <c r="M372" s="485"/>
      <c r="N372" s="375"/>
      <c r="O372" s="485"/>
      <c r="P372" s="536"/>
      <c r="Q372" s="485"/>
    </row>
    <row r="373">
      <c r="E373" s="266"/>
      <c r="F373" s="266"/>
      <c r="G373" s="297" t="s">
        <v>259</v>
      </c>
      <c r="H373" s="449" t="s">
        <v>238</v>
      </c>
      <c r="I373" s="271" t="s">
        <v>239</v>
      </c>
      <c r="J373" s="270"/>
      <c r="K373" s="269" t="s">
        <v>40</v>
      </c>
      <c r="L373" s="488" t="s">
        <v>38</v>
      </c>
      <c r="M373" s="269" t="s">
        <v>125</v>
      </c>
      <c r="N373" s="271" t="s">
        <v>240</v>
      </c>
      <c r="O373" s="399" t="str">
        <f>PARAMS("expert_dispatch_dtype")</f>
        <v>fp8</v>
      </c>
      <c r="P373" s="440"/>
      <c r="Q373" s="399"/>
    </row>
    <row r="374">
      <c r="E374" s="266"/>
      <c r="F374" s="266"/>
      <c r="G374" s="266"/>
      <c r="H374" s="302" t="s">
        <v>242</v>
      </c>
      <c r="I374" s="274" t="s">
        <v>239</v>
      </c>
      <c r="J374" s="261"/>
      <c r="K374" s="274">
        <f t="shared" ref="K374:M374" si="72">PARAMS(K373)</f>
        <v>1</v>
      </c>
      <c r="L374" s="274">
        <f t="shared" si="72"/>
        <v>1024</v>
      </c>
      <c r="M374" s="274">
        <f t="shared" si="72"/>
        <v>7168</v>
      </c>
      <c r="N374" s="274" t="s">
        <v>240</v>
      </c>
      <c r="O374" s="275"/>
      <c r="P374" s="303">
        <f>SIZEOF_IN_MIB(J374:M374, O373)</f>
        <v>7</v>
      </c>
      <c r="Q374" s="275"/>
    </row>
    <row r="375">
      <c r="E375" s="266"/>
      <c r="F375" s="266"/>
      <c r="G375" s="266"/>
      <c r="H375" s="304" t="s">
        <v>260</v>
      </c>
      <c r="I375" s="271" t="s">
        <v>239</v>
      </c>
      <c r="J375" s="270"/>
      <c r="K375" s="269" t="s">
        <v>143</v>
      </c>
      <c r="L375" s="269"/>
      <c r="M375" s="269"/>
      <c r="N375" s="271" t="s">
        <v>240</v>
      </c>
      <c r="O375" s="272"/>
      <c r="P375" s="440"/>
      <c r="Q375" s="272"/>
    </row>
    <row r="376">
      <c r="E376" s="266"/>
      <c r="F376" s="266"/>
      <c r="G376" s="266"/>
      <c r="H376" s="534" t="s">
        <v>246</v>
      </c>
      <c r="I376" s="274" t="s">
        <v>239</v>
      </c>
      <c r="J376" s="261"/>
      <c r="K376" s="274">
        <f t="shared" ref="K376:M376" si="73">K374/SHARDING(K375)</f>
        <v>0.0625</v>
      </c>
      <c r="L376" s="274">
        <f t="shared" si="73"/>
        <v>1024</v>
      </c>
      <c r="M376" s="274">
        <f t="shared" si="73"/>
        <v>7168</v>
      </c>
      <c r="N376" s="274" t="s">
        <v>240</v>
      </c>
      <c r="O376" s="275"/>
      <c r="P376" s="303">
        <f>SIZEOF_IN_MIB(J376:M376, O373)</f>
        <v>0.4375</v>
      </c>
      <c r="Q376" s="241"/>
    </row>
    <row r="377">
      <c r="E377" s="266"/>
      <c r="F377" s="266"/>
      <c r="G377" s="277"/>
      <c r="H377" s="542" t="s">
        <v>262</v>
      </c>
      <c r="I377" s="271" t="s">
        <v>239</v>
      </c>
      <c r="J377" s="305"/>
      <c r="K377" s="305"/>
      <c r="L377" s="305"/>
      <c r="M377" s="269"/>
      <c r="N377" s="271" t="s">
        <v>240</v>
      </c>
      <c r="O377" s="280"/>
      <c r="P377" s="528"/>
      <c r="Q377" s="305"/>
    </row>
    <row r="378">
      <c r="E378" s="266"/>
      <c r="F378" s="266"/>
      <c r="G378" s="311" t="s">
        <v>264</v>
      </c>
      <c r="H378" s="800">
        <f>SHARDING(K375)*SHARDING(L375)</f>
        <v>16</v>
      </c>
      <c r="I378" s="222"/>
      <c r="J378" s="222"/>
      <c r="K378" s="222"/>
      <c r="L378" s="222"/>
      <c r="M378" s="222"/>
      <c r="N378" s="222"/>
      <c r="O378" s="222"/>
      <c r="P378" s="530"/>
      <c r="Q378" s="222"/>
    </row>
    <row r="379">
      <c r="E379" s="266"/>
      <c r="F379" s="266"/>
      <c r="G379" s="311" t="s">
        <v>265</v>
      </c>
      <c r="H379" s="321">
        <f>P376 * (H378-1)</f>
        <v>6.5625</v>
      </c>
      <c r="I379" s="305"/>
      <c r="J379" s="305"/>
      <c r="K379" s="305"/>
      <c r="L379" s="305"/>
      <c r="M379" s="305"/>
      <c r="N379" s="305"/>
      <c r="O379" s="305"/>
      <c r="P379" s="528"/>
      <c r="Q379" s="305"/>
    </row>
    <row r="380">
      <c r="E380" s="266"/>
      <c r="F380" s="266"/>
      <c r="G380" s="320" t="s">
        <v>266</v>
      </c>
      <c r="H380" s="316">
        <f>H379*H378</f>
        <v>105</v>
      </c>
      <c r="I380" s="274"/>
      <c r="J380" s="261"/>
      <c r="K380" s="261"/>
      <c r="L380" s="262"/>
      <c r="M380" s="274"/>
      <c r="N380" s="274"/>
      <c r="O380" s="262"/>
      <c r="P380" s="303"/>
      <c r="Q380" s="262"/>
    </row>
    <row r="381">
      <c r="E381" s="266"/>
      <c r="F381" s="266"/>
      <c r="G381" s="322" t="s">
        <v>267</v>
      </c>
      <c r="H381" s="859" t="str">
        <f>IFS(H378=8,12,
H378=4,4,
H378=2,1,
H378=1,0,
TRUE,NA())</f>
        <v>#N/A</v>
      </c>
      <c r="I381" s="271"/>
      <c r="J381" s="270"/>
      <c r="K381" s="270"/>
      <c r="L381" s="269"/>
      <c r="M381" s="271"/>
      <c r="N381" s="271"/>
      <c r="O381" s="269"/>
      <c r="P381" s="440"/>
      <c r="Q381" s="269"/>
    </row>
    <row r="382">
      <c r="E382" s="266"/>
      <c r="F382" s="266"/>
      <c r="G382" s="198" t="s">
        <v>268</v>
      </c>
      <c r="H382" s="217">
        <v>1.0</v>
      </c>
      <c r="I382" s="274"/>
      <c r="J382" s="261"/>
      <c r="K382" s="261"/>
      <c r="L382" s="262"/>
      <c r="M382" s="274"/>
      <c r="N382" s="274"/>
      <c r="O382" s="262"/>
      <c r="P382" s="303"/>
      <c r="Q382" s="262"/>
    </row>
    <row r="383">
      <c r="E383" s="266"/>
      <c r="F383" s="266"/>
      <c r="G383" s="328" t="s">
        <v>269</v>
      </c>
      <c r="H383" s="540" t="str">
        <f>ALL_GATHER_CHIP2CHIP_TIME_MS2(H380 * H382, H381)</f>
        <v>#N/A</v>
      </c>
      <c r="I383" s="271"/>
      <c r="J383" s="270"/>
      <c r="K383" s="270"/>
      <c r="L383" s="269"/>
      <c r="M383" s="271"/>
      <c r="N383" s="271"/>
      <c r="O383" s="269"/>
      <c r="P383" s="440"/>
      <c r="Q383" s="269"/>
    </row>
    <row r="384">
      <c r="E384" s="266"/>
      <c r="F384" s="266"/>
      <c r="G384" s="533"/>
      <c r="H384" s="534"/>
      <c r="I384" s="274"/>
      <c r="J384" s="261"/>
      <c r="K384" s="262"/>
      <c r="L384" s="425"/>
      <c r="M384" s="262"/>
      <c r="N384" s="274"/>
      <c r="O384" s="262"/>
      <c r="P384" s="303"/>
      <c r="Q384" s="262"/>
    </row>
    <row r="385">
      <c r="E385" s="266"/>
      <c r="F385" s="266"/>
      <c r="G385" s="523" t="s">
        <v>53</v>
      </c>
      <c r="H385" s="524" t="s">
        <v>328</v>
      </c>
      <c r="I385" s="375"/>
      <c r="J385" s="374"/>
      <c r="K385" s="485"/>
      <c r="L385" s="372"/>
      <c r="M385" s="485"/>
      <c r="N385" s="375"/>
      <c r="O385" s="485"/>
      <c r="P385" s="536"/>
      <c r="Q385" s="485"/>
    </row>
    <row r="386">
      <c r="E386" s="266"/>
      <c r="F386" s="266"/>
      <c r="G386" s="541" t="s">
        <v>259</v>
      </c>
      <c r="H386" s="534" t="s">
        <v>238</v>
      </c>
      <c r="I386" s="274" t="s">
        <v>239</v>
      </c>
      <c r="J386" s="261"/>
      <c r="K386" s="262" t="s">
        <v>40</v>
      </c>
      <c r="L386" s="425" t="s">
        <v>38</v>
      </c>
      <c r="M386" s="262" t="s">
        <v>125</v>
      </c>
      <c r="N386" s="274" t="s">
        <v>240</v>
      </c>
      <c r="O386" s="263" t="str">
        <f>PARAMS("expert_dispatch_dtype")</f>
        <v>fp8</v>
      </c>
      <c r="P386" s="303"/>
      <c r="Q386" s="262"/>
    </row>
    <row r="387">
      <c r="E387" s="266"/>
      <c r="F387" s="266"/>
      <c r="G387" s="266"/>
      <c r="H387" s="304" t="s">
        <v>242</v>
      </c>
      <c r="I387" s="271" t="s">
        <v>239</v>
      </c>
      <c r="J387" s="270"/>
      <c r="K387" s="271">
        <f t="shared" ref="K387:M387" si="74">PARAMS(K386)</f>
        <v>1</v>
      </c>
      <c r="L387" s="271">
        <f t="shared" si="74"/>
        <v>1024</v>
      </c>
      <c r="M387" s="271">
        <f t="shared" si="74"/>
        <v>7168</v>
      </c>
      <c r="N387" s="271" t="s">
        <v>240</v>
      </c>
      <c r="O387" s="272"/>
      <c r="P387" s="440">
        <f>SIZEOF_IN_MIB(J387:M387, O386)</f>
        <v>7</v>
      </c>
      <c r="Q387" s="269"/>
    </row>
    <row r="388">
      <c r="E388" s="266"/>
      <c r="F388" s="266"/>
      <c r="G388" s="266"/>
      <c r="H388" s="302" t="s">
        <v>260</v>
      </c>
      <c r="I388" s="274" t="s">
        <v>239</v>
      </c>
      <c r="J388" s="261"/>
      <c r="K388" s="262"/>
      <c r="L388" s="262" t="s">
        <v>32</v>
      </c>
      <c r="M388" s="262" t="s">
        <v>33</v>
      </c>
      <c r="N388" s="274" t="s">
        <v>240</v>
      </c>
      <c r="O388" s="275"/>
      <c r="P388" s="303"/>
      <c r="Q388" s="262"/>
    </row>
    <row r="389">
      <c r="E389" s="266"/>
      <c r="F389" s="266"/>
      <c r="G389" s="266"/>
      <c r="H389" s="304" t="s">
        <v>261</v>
      </c>
      <c r="I389" s="271" t="s">
        <v>239</v>
      </c>
      <c r="J389" s="270"/>
      <c r="K389" s="271">
        <f t="shared" ref="K389:M389" si="75">K387/SHARDING(K388)</f>
        <v>1</v>
      </c>
      <c r="L389" s="271">
        <f t="shared" si="75"/>
        <v>128</v>
      </c>
      <c r="M389" s="271">
        <f t="shared" si="75"/>
        <v>3584</v>
      </c>
      <c r="N389" s="271" t="s">
        <v>240</v>
      </c>
      <c r="O389" s="272"/>
      <c r="P389" s="440">
        <f>SIZEOF_IN_MIB(J389:M389, O386)</f>
        <v>0.4375</v>
      </c>
      <c r="Q389" s="269"/>
    </row>
    <row r="390">
      <c r="E390" s="266"/>
      <c r="F390" s="266"/>
      <c r="G390" s="277"/>
      <c r="H390" s="537" t="s">
        <v>262</v>
      </c>
      <c r="I390" s="274" t="s">
        <v>239</v>
      </c>
      <c r="J390" s="222"/>
      <c r="K390" s="222"/>
      <c r="L390" s="222"/>
      <c r="M390" s="262"/>
      <c r="N390" s="274" t="s">
        <v>240</v>
      </c>
      <c r="O390" s="241"/>
      <c r="P390" s="222"/>
      <c r="Q390" s="262"/>
    </row>
    <row r="391">
      <c r="E391" s="266"/>
      <c r="F391" s="266"/>
      <c r="G391" s="384" t="s">
        <v>329</v>
      </c>
      <c r="H391" s="542" t="s">
        <v>264</v>
      </c>
      <c r="I391" s="305"/>
      <c r="J391" s="336">
        <f>SHARDING(K388) * SHARDING(L388) / HW_SPEC("# of TensorCore per Chip")</f>
        <v>4</v>
      </c>
      <c r="K391" s="270"/>
      <c r="L391" s="269"/>
      <c r="M391" s="271"/>
      <c r="N391" s="271"/>
      <c r="O391" s="269"/>
      <c r="P391" s="440"/>
      <c r="Q391" s="269"/>
    </row>
    <row r="392">
      <c r="E392" s="266"/>
      <c r="F392" s="266"/>
      <c r="G392" s="266"/>
      <c r="H392" s="537" t="s">
        <v>265</v>
      </c>
      <c r="I392" s="222"/>
      <c r="J392" s="316">
        <f>P389 * (J391-1)</f>
        <v>1.3125</v>
      </c>
      <c r="K392" s="261"/>
      <c r="L392" s="262"/>
      <c r="M392" s="274"/>
      <c r="N392" s="274"/>
      <c r="O392" s="262"/>
      <c r="P392" s="303"/>
      <c r="Q392" s="262"/>
    </row>
    <row r="393">
      <c r="E393" s="266"/>
      <c r="F393" s="266"/>
      <c r="G393" s="266"/>
      <c r="H393" s="336" t="s">
        <v>266</v>
      </c>
      <c r="I393" s="305"/>
      <c r="J393" s="321">
        <f>J392*J391</f>
        <v>5.25</v>
      </c>
      <c r="K393" s="270"/>
      <c r="L393" s="269"/>
      <c r="M393" s="271"/>
      <c r="N393" s="271"/>
      <c r="O393" s="269"/>
      <c r="P393" s="440"/>
      <c r="Q393" s="269"/>
    </row>
    <row r="394">
      <c r="E394" s="266"/>
      <c r="F394" s="266"/>
      <c r="G394" s="266"/>
      <c r="H394" s="404" t="s">
        <v>267</v>
      </c>
      <c r="I394" s="222"/>
      <c r="J394" s="323">
        <f>IFS(J391=8,12,
J391=4,4,
J391=2,1,
J391=1,0,
TRUE,NA())</f>
        <v>4</v>
      </c>
      <c r="K394" s="261"/>
      <c r="L394" s="262"/>
      <c r="M394" s="274"/>
      <c r="N394" s="274"/>
      <c r="O394" s="262"/>
      <c r="P394" s="303"/>
      <c r="Q394" s="262"/>
    </row>
    <row r="395">
      <c r="E395" s="266"/>
      <c r="F395" s="266"/>
      <c r="G395" s="266"/>
      <c r="H395" s="538" t="s">
        <v>268</v>
      </c>
      <c r="I395" s="305"/>
      <c r="J395" s="543">
        <f>HW_SPEC("# of TensorCore per Chip")</f>
        <v>2</v>
      </c>
      <c r="K395" s="270"/>
      <c r="L395" s="269"/>
      <c r="M395" s="271"/>
      <c r="N395" s="271"/>
      <c r="O395" s="269"/>
      <c r="P395" s="440"/>
      <c r="Q395" s="269"/>
    </row>
    <row r="396">
      <c r="E396" s="266"/>
      <c r="F396" s="266"/>
      <c r="G396" s="277"/>
      <c r="H396" s="544" t="s">
        <v>269</v>
      </c>
      <c r="I396" s="545"/>
      <c r="J396" s="329">
        <f>ALL_GATHER_CHIP2CHIP_TIME_MS2(J393 * J395, J394)</f>
        <v>0.01602172852</v>
      </c>
      <c r="K396" s="261"/>
      <c r="L396" s="262"/>
      <c r="M396" s="274"/>
      <c r="N396" s="274"/>
      <c r="O396" s="262"/>
      <c r="P396" s="303"/>
      <c r="Q396" s="262"/>
    </row>
    <row r="397">
      <c r="E397" s="266"/>
      <c r="F397" s="266"/>
      <c r="G397" s="384" t="s">
        <v>330</v>
      </c>
      <c r="H397" s="336" t="s">
        <v>264</v>
      </c>
      <c r="I397" s="313"/>
      <c r="J397" s="409">
        <f>HW_SPEC("# of TensorCore per Chip")</f>
        <v>2</v>
      </c>
      <c r="K397" s="270"/>
      <c r="L397" s="269"/>
      <c r="M397" s="271"/>
      <c r="N397" s="271"/>
      <c r="O397" s="269"/>
      <c r="P397" s="440"/>
      <c r="Q397" s="269"/>
    </row>
    <row r="398">
      <c r="E398" s="266"/>
      <c r="F398" s="266"/>
      <c r="G398" s="266"/>
      <c r="H398" s="404" t="s">
        <v>265</v>
      </c>
      <c r="I398" s="317"/>
      <c r="J398" s="316">
        <f> P387 / J397 * (J397-1)</f>
        <v>3.5</v>
      </c>
      <c r="K398" s="261"/>
      <c r="L398" s="262"/>
      <c r="M398" s="274"/>
      <c r="N398" s="274"/>
      <c r="O398" s="262"/>
      <c r="P398" s="303"/>
      <c r="Q398" s="262"/>
    </row>
    <row r="399">
      <c r="E399" s="266"/>
      <c r="F399" s="266"/>
      <c r="G399" s="266"/>
      <c r="H399" s="336" t="s">
        <v>266</v>
      </c>
      <c r="I399" s="313"/>
      <c r="J399" s="321">
        <f>J398*J397</f>
        <v>7</v>
      </c>
      <c r="K399" s="270"/>
      <c r="L399" s="269"/>
      <c r="M399" s="271"/>
      <c r="N399" s="271"/>
      <c r="O399" s="269"/>
      <c r="P399" s="440"/>
      <c r="Q399" s="269"/>
    </row>
    <row r="400">
      <c r="E400" s="266"/>
      <c r="F400" s="266"/>
      <c r="G400" s="266"/>
      <c r="H400" s="546" t="s">
        <v>269</v>
      </c>
      <c r="I400" s="547"/>
      <c r="J400" s="548">
        <f>ALL_GATHER_CORE2CORE_TIME_MS(J399)</f>
        <v>0.005696614583</v>
      </c>
      <c r="K400" s="261"/>
      <c r="L400" s="262"/>
      <c r="M400" s="274"/>
      <c r="N400" s="274"/>
      <c r="O400" s="262"/>
      <c r="P400" s="303"/>
      <c r="Q400" s="262"/>
    </row>
    <row r="401">
      <c r="E401" s="266"/>
      <c r="F401" s="266"/>
      <c r="G401" s="277"/>
      <c r="H401" s="549" t="s">
        <v>331</v>
      </c>
      <c r="I401" s="550"/>
      <c r="J401" s="551">
        <f>J400/J391</f>
        <v>0.001424153646</v>
      </c>
      <c r="K401" s="270"/>
      <c r="L401" s="269"/>
      <c r="M401" s="271"/>
      <c r="N401" s="271"/>
      <c r="O401" s="269"/>
      <c r="P401" s="440"/>
      <c r="Q401" s="269"/>
    </row>
    <row r="402">
      <c r="E402" s="266"/>
      <c r="F402" s="266"/>
      <c r="G402" s="328" t="s">
        <v>274</v>
      </c>
      <c r="H402" s="552">
        <f>J396+J401</f>
        <v>0.01744588216</v>
      </c>
      <c r="I402" s="222"/>
      <c r="J402" s="553"/>
      <c r="K402" s="261"/>
      <c r="L402" s="262"/>
      <c r="M402" s="274"/>
      <c r="N402" s="274"/>
      <c r="O402" s="262"/>
      <c r="P402" s="303"/>
      <c r="Q402" s="262"/>
    </row>
    <row r="403">
      <c r="E403" s="266"/>
      <c r="F403" s="266"/>
      <c r="G403" s="533"/>
      <c r="H403" s="554"/>
      <c r="I403" s="419"/>
      <c r="J403" s="270"/>
      <c r="K403" s="270"/>
      <c r="L403" s="271"/>
      <c r="M403" s="271"/>
      <c r="N403" s="271"/>
      <c r="O403" s="270"/>
      <c r="P403" s="440"/>
      <c r="Q403" s="305"/>
    </row>
    <row r="404">
      <c r="E404" s="266"/>
      <c r="F404" s="266"/>
      <c r="G404" s="555" t="s">
        <v>332</v>
      </c>
      <c r="H404" s="556" t="s">
        <v>53</v>
      </c>
      <c r="I404" s="513"/>
      <c r="J404" s="374"/>
      <c r="K404" s="374"/>
      <c r="L404" s="375"/>
      <c r="M404" s="375"/>
      <c r="N404" s="375"/>
      <c r="O404" s="374"/>
      <c r="P404" s="536"/>
      <c r="Q404" s="504"/>
    </row>
    <row r="405">
      <c r="E405" s="266"/>
      <c r="F405" s="266"/>
      <c r="G405" s="523" t="s">
        <v>298</v>
      </c>
      <c r="H405" s="557">
        <f>IFS(H404=G363,H370,H404=G372,H383,H404=G385,H402, TRUE,0)</f>
        <v>0.01744588216</v>
      </c>
      <c r="I405" s="513"/>
      <c r="J405" s="374"/>
      <c r="K405" s="374"/>
      <c r="L405" s="375"/>
      <c r="M405" s="375"/>
      <c r="N405" s="375"/>
      <c r="O405" s="374"/>
      <c r="P405" s="536"/>
      <c r="Q405" s="504"/>
    </row>
    <row r="406">
      <c r="E406" s="266"/>
      <c r="F406" s="266"/>
      <c r="G406" s="378" t="s">
        <v>283</v>
      </c>
      <c r="H406" s="558">
        <f>IFS(PARAMS("topo")="2x2x2", (2+2+2)/2,
PARAMS("topo")="2x2", (2+2)/2,
TRUE, NA())</f>
        <v>3</v>
      </c>
      <c r="I406" s="386"/>
      <c r="J406" s="380"/>
      <c r="K406" s="380"/>
      <c r="L406" s="381"/>
      <c r="M406" s="381"/>
      <c r="N406" s="381"/>
      <c r="O406" s="380"/>
      <c r="P406" s="394"/>
      <c r="Q406" s="172"/>
    </row>
    <row r="407">
      <c r="E407" s="277"/>
      <c r="F407" s="277"/>
      <c r="G407" s="372" t="s">
        <v>284</v>
      </c>
      <c r="H407" s="373">
        <f>IF(H404="No Collectives", 0, H406 * HW_SPEC("Chip-to-Chip ICI Latency (ms)"))</f>
        <v>0.0039</v>
      </c>
      <c r="I407" s="513"/>
      <c r="J407" s="374"/>
      <c r="K407" s="374"/>
      <c r="L407" s="375"/>
      <c r="M407" s="375"/>
      <c r="N407" s="375"/>
      <c r="O407" s="374"/>
      <c r="P407" s="536"/>
      <c r="Q407" s="504"/>
    </row>
    <row r="408">
      <c r="E408" s="258" t="s">
        <v>334</v>
      </c>
      <c r="F408" s="559" t="s">
        <v>249</v>
      </c>
      <c r="G408" s="260"/>
      <c r="H408" s="298" t="s">
        <v>238</v>
      </c>
      <c r="I408" s="290" t="s">
        <v>239</v>
      </c>
      <c r="J408" s="290"/>
      <c r="K408" s="195" t="s">
        <v>40</v>
      </c>
      <c r="L408" s="195" t="s">
        <v>159</v>
      </c>
      <c r="M408" s="398" t="s">
        <v>125</v>
      </c>
      <c r="N408" s="290" t="s">
        <v>240</v>
      </c>
      <c r="O408" s="560" t="str">
        <f>EXTRACT_ACTIVATION_DTYPE(PARAMS("moe_dtype"))</f>
        <v>fp8</v>
      </c>
      <c r="P408" s="301"/>
      <c r="Q408" s="291" t="b">
        <v>0</v>
      </c>
    </row>
    <row r="409">
      <c r="E409" s="266"/>
      <c r="F409" s="267"/>
      <c r="G409" s="268"/>
      <c r="H409" s="300" t="s">
        <v>242</v>
      </c>
      <c r="I409" s="290" t="s">
        <v>239</v>
      </c>
      <c r="J409" s="289"/>
      <c r="K409" s="290">
        <f t="shared" ref="K409:M409" si="76">PARAMS(K408)</f>
        <v>1</v>
      </c>
      <c r="L409" s="290">
        <f t="shared" si="76"/>
        <v>8192</v>
      </c>
      <c r="M409" s="290">
        <f t="shared" si="76"/>
        <v>7168</v>
      </c>
      <c r="N409" s="290" t="s">
        <v>240</v>
      </c>
      <c r="O409" s="266"/>
      <c r="P409" s="301">
        <f>SIZEOF_IN_MIB(J409:M409, O408)</f>
        <v>56</v>
      </c>
      <c r="Q409" s="266"/>
    </row>
    <row r="410">
      <c r="E410" s="266"/>
      <c r="F410" s="267"/>
      <c r="G410" s="268"/>
      <c r="H410" s="561" t="s">
        <v>244</v>
      </c>
      <c r="I410" s="289" t="s">
        <v>239</v>
      </c>
      <c r="J410" s="290"/>
      <c r="K410" s="195"/>
      <c r="L410" s="195" t="s">
        <v>143</v>
      </c>
      <c r="M410" s="195"/>
      <c r="N410" s="289" t="s">
        <v>240</v>
      </c>
      <c r="O410" s="266"/>
      <c r="P410" s="301"/>
      <c r="Q410" s="266"/>
    </row>
    <row r="411">
      <c r="E411" s="266"/>
      <c r="F411" s="278"/>
      <c r="G411" s="279"/>
      <c r="H411" s="302" t="s">
        <v>246</v>
      </c>
      <c r="I411" s="274" t="s">
        <v>239</v>
      </c>
      <c r="J411" s="261"/>
      <c r="K411" s="274">
        <f t="shared" ref="K411:M411" si="77">K409/SHARDING(K410)</f>
        <v>1</v>
      </c>
      <c r="L411" s="274">
        <f t="shared" si="77"/>
        <v>512</v>
      </c>
      <c r="M411" s="274">
        <f t="shared" si="77"/>
        <v>7168</v>
      </c>
      <c r="N411" s="274" t="s">
        <v>240</v>
      </c>
      <c r="O411" s="241"/>
      <c r="P411" s="303">
        <f>SIZEOF_IN_MIB(J411:M411, O408)</f>
        <v>3.5</v>
      </c>
      <c r="Q411" s="241"/>
    </row>
    <row r="412">
      <c r="E412" s="266"/>
      <c r="F412" s="562" t="s">
        <v>253</v>
      </c>
      <c r="G412" s="260"/>
      <c r="H412" s="449" t="s">
        <v>238</v>
      </c>
      <c r="I412" s="271" t="s">
        <v>239</v>
      </c>
      <c r="J412" s="269">
        <v>2.0</v>
      </c>
      <c r="K412" s="269" t="s">
        <v>131</v>
      </c>
      <c r="L412" s="488" t="s">
        <v>125</v>
      </c>
      <c r="M412" s="269" t="s">
        <v>129</v>
      </c>
      <c r="N412" s="271" t="s">
        <v>240</v>
      </c>
      <c r="O412" s="563" t="str">
        <f>EXTRACT_WEIGHT_DTYPE(PARAMS("moe_dtype"))</f>
        <v>fp4</v>
      </c>
      <c r="P412" s="440"/>
      <c r="Q412" s="399" t="b">
        <v>0</v>
      </c>
    </row>
    <row r="413">
      <c r="E413" s="266"/>
      <c r="F413" s="267"/>
      <c r="G413" s="268"/>
      <c r="H413" s="302" t="s">
        <v>242</v>
      </c>
      <c r="I413" s="274" t="s">
        <v>239</v>
      </c>
      <c r="J413" s="274">
        <f t="shared" ref="J413:M413" si="78">PARAMS(J412)</f>
        <v>2</v>
      </c>
      <c r="K413" s="274">
        <f t="shared" si="78"/>
        <v>256</v>
      </c>
      <c r="L413" s="274">
        <f t="shared" si="78"/>
        <v>7168</v>
      </c>
      <c r="M413" s="274">
        <f t="shared" si="78"/>
        <v>2048</v>
      </c>
      <c r="N413" s="274" t="s">
        <v>240</v>
      </c>
      <c r="O413" s="275"/>
      <c r="P413" s="303">
        <f>SIZEOF_IN_MIB(J413:M413, O412)</f>
        <v>3584</v>
      </c>
      <c r="Q413" s="275"/>
    </row>
    <row r="414">
      <c r="E414" s="266"/>
      <c r="F414" s="267"/>
      <c r="G414" s="268"/>
      <c r="H414" s="449" t="s">
        <v>244</v>
      </c>
      <c r="I414" s="271"/>
      <c r="J414" s="270"/>
      <c r="K414" s="269" t="s">
        <v>143</v>
      </c>
      <c r="L414" s="269"/>
      <c r="M414" s="269"/>
      <c r="N414" s="271" t="s">
        <v>240</v>
      </c>
      <c r="O414" s="272"/>
      <c r="P414" s="440"/>
      <c r="Q414" s="272"/>
    </row>
    <row r="415">
      <c r="E415" s="266"/>
      <c r="F415" s="278"/>
      <c r="G415" s="279"/>
      <c r="H415" s="534" t="s">
        <v>246</v>
      </c>
      <c r="I415" s="274" t="s">
        <v>239</v>
      </c>
      <c r="J415" s="274">
        <f t="shared" ref="J415:M415" si="79">J413/SHARDING(J414)</f>
        <v>2</v>
      </c>
      <c r="K415" s="274">
        <f t="shared" si="79"/>
        <v>16</v>
      </c>
      <c r="L415" s="274">
        <f t="shared" si="79"/>
        <v>7168</v>
      </c>
      <c r="M415" s="274">
        <f t="shared" si="79"/>
        <v>2048</v>
      </c>
      <c r="N415" s="274" t="s">
        <v>240</v>
      </c>
      <c r="O415" s="241"/>
      <c r="P415" s="303">
        <f>SIZEOF_IN_MIB(J415:M415, O412)</f>
        <v>224</v>
      </c>
      <c r="Q415" s="241"/>
    </row>
    <row r="416">
      <c r="E416" s="266"/>
      <c r="F416" s="562" t="s">
        <v>257</v>
      </c>
      <c r="G416" s="260"/>
      <c r="H416" s="449" t="s">
        <v>238</v>
      </c>
      <c r="I416" s="271" t="s">
        <v>239</v>
      </c>
      <c r="J416" s="269">
        <v>2.0</v>
      </c>
      <c r="K416" s="269" t="s">
        <v>40</v>
      </c>
      <c r="L416" s="269" t="s">
        <v>159</v>
      </c>
      <c r="M416" s="269" t="s">
        <v>129</v>
      </c>
      <c r="N416" s="271" t="s">
        <v>240</v>
      </c>
      <c r="O416" s="478" t="s">
        <v>82</v>
      </c>
      <c r="P416" s="440"/>
      <c r="Q416" s="399" t="b">
        <v>0</v>
      </c>
    </row>
    <row r="417">
      <c r="E417" s="266"/>
      <c r="F417" s="267"/>
      <c r="G417" s="268"/>
      <c r="H417" s="302" t="s">
        <v>242</v>
      </c>
      <c r="I417" s="274" t="s">
        <v>239</v>
      </c>
      <c r="J417" s="274">
        <f t="shared" ref="J417:M417" si="80">PARAMS(J416)</f>
        <v>2</v>
      </c>
      <c r="K417" s="274">
        <f t="shared" si="80"/>
        <v>1</v>
      </c>
      <c r="L417" s="274">
        <f t="shared" si="80"/>
        <v>8192</v>
      </c>
      <c r="M417" s="274">
        <f t="shared" si="80"/>
        <v>2048</v>
      </c>
      <c r="N417" s="274" t="s">
        <v>240</v>
      </c>
      <c r="O417" s="275"/>
      <c r="P417" s="303">
        <f>SIZEOF_IN_MIB(J417:M417, O416)</f>
        <v>64</v>
      </c>
      <c r="Q417" s="275"/>
    </row>
    <row r="418">
      <c r="E418" s="266"/>
      <c r="F418" s="267"/>
      <c r="G418" s="268"/>
      <c r="H418" s="449" t="s">
        <v>244</v>
      </c>
      <c r="I418" s="271" t="s">
        <v>239</v>
      </c>
      <c r="J418" s="270"/>
      <c r="K418" s="269"/>
      <c r="L418" s="269" t="s">
        <v>143</v>
      </c>
      <c r="M418" s="269"/>
      <c r="N418" s="271" t="s">
        <v>240</v>
      </c>
      <c r="O418" s="272"/>
      <c r="P418" s="440"/>
      <c r="Q418" s="272"/>
    </row>
    <row r="419">
      <c r="E419" s="266"/>
      <c r="F419" s="278"/>
      <c r="G419" s="279"/>
      <c r="H419" s="534" t="s">
        <v>246</v>
      </c>
      <c r="I419" s="274" t="s">
        <v>239</v>
      </c>
      <c r="J419" s="274">
        <f t="shared" ref="J419:M419" si="81">J417/SHARDING(J418)</f>
        <v>2</v>
      </c>
      <c r="K419" s="274">
        <f t="shared" si="81"/>
        <v>1</v>
      </c>
      <c r="L419" s="274">
        <f t="shared" si="81"/>
        <v>512</v>
      </c>
      <c r="M419" s="274">
        <f t="shared" si="81"/>
        <v>2048</v>
      </c>
      <c r="N419" s="274" t="s">
        <v>240</v>
      </c>
      <c r="O419" s="241"/>
      <c r="P419" s="303">
        <f>SIZEOF_IN_MIB(J419:M419, O416)</f>
        <v>4</v>
      </c>
      <c r="Q419" s="241"/>
    </row>
    <row r="420">
      <c r="E420" s="266"/>
      <c r="F420" s="296" t="s">
        <v>335</v>
      </c>
      <c r="G420" s="533" t="s">
        <v>899</v>
      </c>
      <c r="H420" s="424" t="str">
        <f>L414</f>
        <v/>
      </c>
      <c r="I420" s="564" t="s">
        <v>900</v>
      </c>
      <c r="J420" s="270"/>
      <c r="K420" s="270"/>
      <c r="L420" s="271"/>
      <c r="M420" s="271"/>
      <c r="N420" s="271"/>
      <c r="O420" s="270"/>
      <c r="P420" s="440"/>
      <c r="Q420" s="305"/>
    </row>
    <row r="421">
      <c r="E421" s="266"/>
      <c r="F421" s="266"/>
      <c r="G421" s="523" t="s">
        <v>338</v>
      </c>
      <c r="H421" s="565" t="s">
        <v>339</v>
      </c>
      <c r="I421" s="565"/>
      <c r="J421" s="374"/>
      <c r="K421" s="374"/>
      <c r="L421" s="375"/>
      <c r="M421" s="375"/>
      <c r="N421" s="375"/>
      <c r="O421" s="374"/>
      <c r="P421" s="536"/>
      <c r="Q421" s="504"/>
    </row>
    <row r="422">
      <c r="E422" s="266"/>
      <c r="F422" s="266"/>
      <c r="G422" s="526" t="s">
        <v>264</v>
      </c>
      <c r="H422" s="566">
        <f>SHARDING(H420)</f>
        <v>1</v>
      </c>
      <c r="I422" s="424"/>
      <c r="J422" s="270"/>
      <c r="K422" s="270"/>
      <c r="L422" s="271"/>
      <c r="M422" s="271"/>
      <c r="N422" s="271"/>
      <c r="O422" s="270"/>
      <c r="P422" s="440"/>
      <c r="Q422" s="305"/>
    </row>
    <row r="423">
      <c r="E423" s="266"/>
      <c r="F423" s="266"/>
      <c r="G423" s="526" t="s">
        <v>340</v>
      </c>
      <c r="H423" s="567">
        <f>P419/H422*(H422-1)</f>
        <v>0</v>
      </c>
      <c r="I423" s="481"/>
      <c r="J423" s="261"/>
      <c r="K423" s="261"/>
      <c r="L423" s="274"/>
      <c r="M423" s="274"/>
      <c r="N423" s="274"/>
      <c r="O423" s="261"/>
      <c r="P423" s="303"/>
      <c r="Q423" s="222"/>
    </row>
    <row r="424">
      <c r="E424" s="266"/>
      <c r="F424" s="266"/>
      <c r="G424" s="526" t="s">
        <v>341</v>
      </c>
      <c r="H424" s="568">
        <f>H423*H422</f>
        <v>0</v>
      </c>
      <c r="I424" s="424"/>
      <c r="J424" s="270"/>
      <c r="K424" s="270"/>
      <c r="L424" s="271"/>
      <c r="M424" s="271"/>
      <c r="N424" s="271"/>
      <c r="O424" s="270"/>
      <c r="P424" s="440"/>
      <c r="Q424" s="305"/>
    </row>
    <row r="425">
      <c r="E425" s="266"/>
      <c r="F425" s="266"/>
      <c r="G425" s="569" t="s">
        <v>342</v>
      </c>
      <c r="H425" s="570" t="s">
        <v>267</v>
      </c>
      <c r="I425" s="481"/>
      <c r="J425" s="571">
        <f>IFS(H422=8,12,
H422=4,4,
H422=2,1,
H422=1,0,
TRUE,NA())</f>
        <v>0</v>
      </c>
      <c r="K425" s="261"/>
      <c r="L425" s="274"/>
      <c r="M425" s="274"/>
      <c r="N425" s="274"/>
      <c r="O425" s="261"/>
      <c r="P425" s="303"/>
      <c r="Q425" s="222"/>
    </row>
    <row r="426">
      <c r="E426" s="266"/>
      <c r="F426" s="266"/>
      <c r="G426" s="266"/>
      <c r="H426" s="572" t="s">
        <v>343</v>
      </c>
      <c r="I426" s="305"/>
      <c r="J426" s="573">
        <f>HW_SPEC("# of TensorCore per Chip")</f>
        <v>2</v>
      </c>
      <c r="K426" s="270"/>
      <c r="L426" s="271"/>
      <c r="M426" s="271"/>
      <c r="N426" s="271"/>
      <c r="O426" s="270"/>
      <c r="P426" s="440"/>
      <c r="Q426" s="305"/>
    </row>
    <row r="427">
      <c r="E427" s="266"/>
      <c r="F427" s="266"/>
      <c r="G427" s="277"/>
      <c r="H427" s="574" t="s">
        <v>269</v>
      </c>
      <c r="I427" s="481"/>
      <c r="J427" s="575">
        <f>REDUCE_SCATTER_CHIP2CHIP_TIME_MS2(H424*J426,J425)</f>
        <v>0</v>
      </c>
      <c r="K427" s="261"/>
      <c r="L427" s="274"/>
      <c r="M427" s="274"/>
      <c r="N427" s="274"/>
      <c r="O427" s="261"/>
      <c r="P427" s="303"/>
      <c r="Q427" s="222"/>
    </row>
    <row r="428">
      <c r="E428" s="266"/>
      <c r="F428" s="266"/>
      <c r="G428" s="576" t="s">
        <v>344</v>
      </c>
      <c r="H428" s="577" t="s">
        <v>269</v>
      </c>
      <c r="I428" s="305"/>
      <c r="J428" s="578">
        <f>REDUCE_SCATTER_CORE2CORE_TIME_MS(H424)</f>
        <v>0</v>
      </c>
      <c r="K428" s="270"/>
      <c r="L428" s="271"/>
      <c r="M428" s="271"/>
      <c r="N428" s="271"/>
      <c r="O428" s="270"/>
      <c r="P428" s="440"/>
      <c r="Q428" s="305"/>
    </row>
    <row r="429">
      <c r="E429" s="266"/>
      <c r="F429" s="266"/>
      <c r="G429" s="172"/>
      <c r="H429" s="222"/>
      <c r="I429" s="481"/>
      <c r="J429" s="261"/>
      <c r="K429" s="261"/>
      <c r="L429" s="274"/>
      <c r="M429" s="274"/>
      <c r="N429" s="274"/>
      <c r="O429" s="261"/>
      <c r="P429" s="303"/>
      <c r="Q429" s="222"/>
    </row>
    <row r="430">
      <c r="E430" s="266"/>
      <c r="F430" s="266"/>
      <c r="G430" s="523" t="s">
        <v>345</v>
      </c>
      <c r="H430" s="579" t="s">
        <v>346</v>
      </c>
      <c r="I430" s="580"/>
      <c r="J430" s="374"/>
      <c r="K430" s="374"/>
      <c r="L430" s="375"/>
      <c r="M430" s="375"/>
      <c r="N430" s="375"/>
      <c r="O430" s="374"/>
      <c r="P430" s="536"/>
      <c r="Q430" s="504"/>
    </row>
    <row r="431">
      <c r="E431" s="266"/>
      <c r="F431" s="266"/>
      <c r="G431" s="533" t="s">
        <v>347</v>
      </c>
      <c r="H431" s="581">
        <f>P419/2</f>
        <v>2</v>
      </c>
      <c r="I431" s="582"/>
      <c r="J431" s="380"/>
      <c r="K431" s="380"/>
      <c r="L431" s="381"/>
      <c r="M431" s="381"/>
      <c r="N431" s="381"/>
      <c r="O431" s="380"/>
      <c r="P431" s="394"/>
      <c r="Q431" s="172"/>
    </row>
    <row r="432">
      <c r="E432" s="266"/>
      <c r="F432" s="266"/>
      <c r="G432" s="172"/>
      <c r="H432" s="172"/>
      <c r="I432" s="582"/>
      <c r="J432" s="380"/>
      <c r="K432" s="380"/>
      <c r="L432" s="381"/>
      <c r="M432" s="381"/>
      <c r="N432" s="381"/>
      <c r="O432" s="380"/>
      <c r="P432" s="394"/>
      <c r="Q432" s="172"/>
    </row>
    <row r="433">
      <c r="E433" s="266"/>
      <c r="F433" s="266"/>
      <c r="G433" s="523" t="s">
        <v>215</v>
      </c>
      <c r="H433" s="579" t="s">
        <v>348</v>
      </c>
      <c r="I433" s="580"/>
      <c r="J433" s="374"/>
      <c r="K433" s="374"/>
      <c r="L433" s="375"/>
      <c r="M433" s="375"/>
      <c r="N433" s="375"/>
      <c r="O433" s="374"/>
      <c r="P433" s="536"/>
      <c r="Q433" s="504"/>
    </row>
    <row r="434">
      <c r="E434" s="266"/>
      <c r="F434" s="266"/>
      <c r="G434" s="526" t="s">
        <v>264</v>
      </c>
      <c r="H434" s="583">
        <f>H422</f>
        <v>1</v>
      </c>
      <c r="I434" s="582"/>
      <c r="J434" s="380"/>
      <c r="K434" s="380"/>
      <c r="L434" s="381"/>
      <c r="M434" s="381"/>
      <c r="N434" s="381"/>
      <c r="O434" s="380"/>
      <c r="P434" s="394"/>
      <c r="Q434" s="172"/>
    </row>
    <row r="435">
      <c r="E435" s="266"/>
      <c r="F435" s="266"/>
      <c r="G435" s="526" t="s">
        <v>349</v>
      </c>
      <c r="H435" s="584">
        <f>H431/H434 * (H434-1)</f>
        <v>0</v>
      </c>
      <c r="I435" s="582"/>
      <c r="J435" s="380"/>
      <c r="K435" s="380"/>
      <c r="L435" s="381"/>
      <c r="M435" s="381"/>
      <c r="N435" s="381"/>
      <c r="O435" s="380"/>
      <c r="P435" s="394"/>
      <c r="Q435" s="172"/>
    </row>
    <row r="436">
      <c r="E436" s="266"/>
      <c r="F436" s="266"/>
      <c r="G436" s="526" t="s">
        <v>266</v>
      </c>
      <c r="H436" s="584">
        <f>H435*H434</f>
        <v>0</v>
      </c>
      <c r="I436" s="582"/>
      <c r="J436" s="380"/>
      <c r="K436" s="380"/>
      <c r="L436" s="381"/>
      <c r="M436" s="381"/>
      <c r="N436" s="381"/>
      <c r="O436" s="380"/>
      <c r="P436" s="394"/>
      <c r="Q436" s="172"/>
    </row>
    <row r="437">
      <c r="E437" s="266"/>
      <c r="F437" s="266"/>
      <c r="G437" s="585" t="s">
        <v>342</v>
      </c>
      <c r="H437" s="311" t="s">
        <v>267</v>
      </c>
      <c r="I437" s="172"/>
      <c r="J437" s="586" t="str">
        <f>IFS(H434=8,12,
H434=4,4,
H434=2,1,
TRUE,NA())</f>
        <v>#N/A</v>
      </c>
      <c r="K437" s="380"/>
      <c r="L437" s="381"/>
      <c r="M437" s="381"/>
      <c r="N437" s="381"/>
      <c r="O437" s="380"/>
      <c r="P437" s="394"/>
      <c r="Q437" s="172"/>
      <c r="S437" s="587"/>
    </row>
    <row r="438">
      <c r="E438" s="266"/>
      <c r="F438" s="266"/>
      <c r="G438" s="266"/>
      <c r="H438" s="311" t="s">
        <v>343</v>
      </c>
      <c r="I438" s="172"/>
      <c r="J438" s="588">
        <f>HW_SPEC("# of TensorCore per Chip")</f>
        <v>2</v>
      </c>
      <c r="K438" s="380"/>
      <c r="L438" s="381"/>
      <c r="M438" s="381"/>
      <c r="N438" s="381"/>
      <c r="O438" s="380"/>
      <c r="P438" s="394"/>
      <c r="Q438" s="172"/>
    </row>
    <row r="439">
      <c r="E439" s="266"/>
      <c r="F439" s="266"/>
      <c r="G439" s="277"/>
      <c r="H439" s="328" t="s">
        <v>269</v>
      </c>
      <c r="I439" s="582"/>
      <c r="J439" s="589">
        <f>REDUCE_SCATTER_CHIP2CHIP_TIME_MS2(H436*J438,J437)</f>
        <v>0</v>
      </c>
      <c r="K439" s="380"/>
      <c r="L439" s="381"/>
      <c r="M439" s="381"/>
      <c r="N439" s="381"/>
      <c r="O439" s="380"/>
      <c r="P439" s="394"/>
      <c r="Q439" s="172"/>
    </row>
    <row r="440">
      <c r="E440" s="266"/>
      <c r="F440" s="266"/>
      <c r="G440" s="590" t="s">
        <v>344</v>
      </c>
      <c r="H440" s="328" t="s">
        <v>269</v>
      </c>
      <c r="I440" s="582"/>
      <c r="J440" s="589">
        <f>REDUCE_SCATTER_CORE2CORE_TIME_MS(H436)</f>
        <v>0</v>
      </c>
      <c r="K440" s="380"/>
      <c r="L440" s="381"/>
      <c r="M440" s="381"/>
      <c r="N440" s="381"/>
      <c r="O440" s="380"/>
      <c r="P440" s="394"/>
      <c r="Q440" s="172"/>
    </row>
    <row r="441">
      <c r="E441" s="266"/>
      <c r="F441" s="266"/>
      <c r="G441" s="526"/>
      <c r="H441" s="591"/>
      <c r="I441" s="582"/>
      <c r="J441" s="380"/>
      <c r="K441" s="380"/>
      <c r="L441" s="381"/>
      <c r="M441" s="381"/>
      <c r="N441" s="381"/>
      <c r="O441" s="380"/>
      <c r="P441" s="394"/>
      <c r="Q441" s="172"/>
    </row>
    <row r="442">
      <c r="E442" s="266"/>
      <c r="F442" s="266"/>
      <c r="G442" s="523" t="s">
        <v>350</v>
      </c>
      <c r="H442" s="592" t="s">
        <v>351</v>
      </c>
      <c r="I442" s="580"/>
      <c r="J442" s="374"/>
      <c r="K442" s="374"/>
      <c r="L442" s="375"/>
      <c r="M442" s="375"/>
      <c r="N442" s="375"/>
      <c r="O442" s="374"/>
      <c r="P442" s="536"/>
      <c r="Q442" s="504"/>
    </row>
    <row r="443">
      <c r="E443" s="266"/>
      <c r="F443" s="266"/>
      <c r="G443" s="593" t="s">
        <v>352</v>
      </c>
      <c r="H443" s="594">
        <f>IFS(H442=G425,J427,
H442=G428,J428 ,
TRUE,0)</f>
        <v>0</v>
      </c>
      <c r="I443" s="582"/>
      <c r="J443" s="380"/>
      <c r="K443" s="380"/>
      <c r="L443" s="381"/>
      <c r="M443" s="381"/>
      <c r="N443" s="381"/>
      <c r="O443" s="380"/>
      <c r="P443" s="394"/>
      <c r="Q443" s="172"/>
    </row>
    <row r="444">
      <c r="E444" s="266"/>
      <c r="F444" s="266"/>
      <c r="G444" s="593" t="s">
        <v>353</v>
      </c>
      <c r="H444" s="594">
        <f>IFS(H442=G437,J439,
H442=G440,J440 ,
TRUE,0)</f>
        <v>0</v>
      </c>
      <c r="I444" s="582"/>
      <c r="J444" s="380"/>
      <c r="K444" s="380"/>
      <c r="L444" s="381"/>
      <c r="M444" s="381"/>
      <c r="N444" s="381"/>
      <c r="O444" s="380"/>
      <c r="P444" s="394"/>
      <c r="Q444" s="172"/>
    </row>
    <row r="445">
      <c r="E445" s="266"/>
      <c r="F445" s="277"/>
      <c r="G445" s="523" t="s">
        <v>298</v>
      </c>
      <c r="H445" s="557">
        <f>SUM(H443:H444)</f>
        <v>0</v>
      </c>
      <c r="I445" s="513"/>
      <c r="J445" s="374"/>
      <c r="K445" s="374"/>
      <c r="L445" s="375"/>
      <c r="M445" s="375"/>
      <c r="N445" s="375"/>
      <c r="O445" s="374"/>
      <c r="P445" s="536"/>
      <c r="Q445" s="504"/>
    </row>
    <row r="446">
      <c r="E446" s="266"/>
      <c r="F446" s="541" t="s">
        <v>285</v>
      </c>
      <c r="G446" s="533" t="s">
        <v>286</v>
      </c>
      <c r="H446" s="595" t="str">
        <f>VLOOKUP(O408&amp;","&amp;O412,$T$3:$W$12,4, FALSE)</f>
        <v>fp8</v>
      </c>
      <c r="I446" s="386"/>
      <c r="J446" s="380"/>
      <c r="K446" s="380"/>
      <c r="L446" s="381"/>
      <c r="M446" s="381"/>
      <c r="N446" s="381"/>
      <c r="O446" s="380"/>
      <c r="P446" s="394"/>
      <c r="Q446" s="172"/>
    </row>
    <row r="447">
      <c r="E447" s="266"/>
      <c r="F447" s="266"/>
      <c r="G447" s="596" t="s">
        <v>354</v>
      </c>
      <c r="H447" s="596">
        <v>128.0</v>
      </c>
      <c r="I447" s="386"/>
      <c r="J447" s="380"/>
      <c r="K447" s="380"/>
      <c r="L447" s="381"/>
      <c r="M447" s="381"/>
      <c r="N447" s="381"/>
      <c r="O447" s="380"/>
      <c r="P447" s="394"/>
      <c r="Q447" s="172"/>
    </row>
    <row r="448">
      <c r="E448" s="266"/>
      <c r="F448" s="266"/>
      <c r="G448" s="596" t="s">
        <v>355</v>
      </c>
      <c r="H448" s="597" t="str">
        <f t="array" ref="H448">CALCULATE_FLOPS(HSTACK(H447,M411),J415:M415,L415,K415,H446)</f>
        <v>#N/A</v>
      </c>
      <c r="I448" s="386"/>
      <c r="J448" s="380"/>
      <c r="K448" s="380"/>
      <c r="L448" s="381"/>
      <c r="M448" s="381"/>
      <c r="N448" s="381"/>
      <c r="O448" s="380"/>
      <c r="P448" s="394"/>
      <c r="Q448" s="172"/>
    </row>
    <row r="449">
      <c r="E449" s="266"/>
      <c r="F449" s="266"/>
      <c r="G449" s="596" t="s">
        <v>356</v>
      </c>
      <c r="H449" s="596">
        <f>CEILING(PRODUCT(K411:L411)/H447,1)</f>
        <v>4</v>
      </c>
      <c r="I449" s="386"/>
      <c r="J449" s="380"/>
      <c r="K449" s="380"/>
      <c r="L449" s="381"/>
      <c r="M449" s="381"/>
      <c r="N449" s="381"/>
      <c r="O449" s="380"/>
      <c r="P449" s="394"/>
      <c r="Q449" s="172"/>
    </row>
    <row r="450">
      <c r="E450" s="266"/>
      <c r="F450" s="266"/>
      <c r="G450" s="596" t="s">
        <v>357</v>
      </c>
      <c r="H450" s="596">
        <f>PARAMS("E")/SHARDING(K414)</f>
        <v>16</v>
      </c>
      <c r="I450" s="386"/>
      <c r="J450" s="380"/>
      <c r="K450" s="380"/>
      <c r="L450" s="381"/>
      <c r="M450" s="381"/>
      <c r="N450" s="381"/>
      <c r="O450" s="380"/>
      <c r="P450" s="394"/>
      <c r="Q450" s="172"/>
    </row>
    <row r="451">
      <c r="E451" s="266"/>
      <c r="F451" s="266"/>
      <c r="G451" s="596" t="s">
        <v>358</v>
      </c>
      <c r="H451" s="595">
        <f>H449 + IF(PARAMS("enforce_perfect_expert_routing"),0,H450-1)</f>
        <v>4</v>
      </c>
      <c r="I451" s="598" t="s">
        <v>359</v>
      </c>
      <c r="J451" s="380"/>
      <c r="K451" s="380"/>
      <c r="L451" s="381"/>
      <c r="M451" s="381"/>
      <c r="N451" s="381"/>
      <c r="O451" s="380"/>
      <c r="P451" s="394"/>
      <c r="Q451" s="172"/>
    </row>
    <row r="452">
      <c r="E452" s="266"/>
      <c r="F452" s="266"/>
      <c r="G452" s="533" t="s">
        <v>360</v>
      </c>
      <c r="H452" s="599" t="str">
        <f>H451*H448</f>
        <v>#N/A</v>
      </c>
      <c r="I452" s="386"/>
      <c r="J452" s="380"/>
      <c r="K452" s="380"/>
      <c r="L452" s="381"/>
      <c r="M452" s="381"/>
      <c r="N452" s="381"/>
      <c r="O452" s="380"/>
      <c r="P452" s="394"/>
      <c r="Q452" s="172"/>
    </row>
    <row r="453">
      <c r="E453" s="266"/>
      <c r="F453" s="277"/>
      <c r="G453" s="600" t="s">
        <v>288</v>
      </c>
      <c r="H453" s="601" t="str">
        <f>COMPUTE_TIME_MS(H452, H446)</f>
        <v>#N/A</v>
      </c>
      <c r="I453" s="390"/>
      <c r="J453" s="391"/>
      <c r="K453" s="391"/>
      <c r="L453" s="392"/>
      <c r="M453" s="392"/>
      <c r="N453" s="392"/>
      <c r="O453" s="391"/>
      <c r="P453" s="602"/>
      <c r="Q453" s="172"/>
    </row>
    <row r="454">
      <c r="E454" s="266"/>
      <c r="F454" s="541" t="s">
        <v>289</v>
      </c>
      <c r="G454" s="595" t="s">
        <v>290</v>
      </c>
      <c r="H454" s="603">
        <f>IF(Q408,0,P411)+IF(Q412,0,P415)+IF(Q416,0,P419 / 2)</f>
        <v>229.5</v>
      </c>
      <c r="I454" s="380"/>
      <c r="J454" s="380"/>
      <c r="K454" s="380"/>
      <c r="L454" s="381"/>
      <c r="M454" s="381"/>
      <c r="N454" s="381"/>
      <c r="O454" s="380"/>
      <c r="P454" s="394"/>
      <c r="Q454" s="172"/>
    </row>
    <row r="455">
      <c r="E455" s="277"/>
      <c r="F455" s="277"/>
      <c r="G455" s="604" t="s">
        <v>291</v>
      </c>
      <c r="H455" s="601">
        <f>HBM_TIME_MS(H454)</f>
        <v>0.07659640935</v>
      </c>
      <c r="I455" s="391"/>
      <c r="J455" s="391"/>
      <c r="K455" s="391"/>
      <c r="L455" s="392"/>
      <c r="M455" s="392"/>
      <c r="N455" s="392"/>
      <c r="O455" s="391"/>
      <c r="P455" s="602"/>
      <c r="Q455" s="172"/>
    </row>
    <row r="456">
      <c r="E456" s="258" t="s">
        <v>361</v>
      </c>
      <c r="F456" s="559" t="s">
        <v>249</v>
      </c>
      <c r="G456" s="260"/>
      <c r="H456" s="298" t="s">
        <v>238</v>
      </c>
      <c r="I456" s="290" t="s">
        <v>239</v>
      </c>
      <c r="J456" s="195"/>
      <c r="K456" s="195" t="s">
        <v>40</v>
      </c>
      <c r="L456" s="195" t="s">
        <v>159</v>
      </c>
      <c r="M456" s="398" t="s">
        <v>129</v>
      </c>
      <c r="N456" s="290" t="s">
        <v>240</v>
      </c>
      <c r="O456" s="560" t="str">
        <f>EXTRACT_ACTIVATION_DTYPE(PARAMS("moe_dtype"))</f>
        <v>fp8</v>
      </c>
      <c r="P456" s="301"/>
      <c r="Q456" s="291" t="b">
        <v>0</v>
      </c>
    </row>
    <row r="457">
      <c r="E457" s="266"/>
      <c r="F457" s="267"/>
      <c r="G457" s="268"/>
      <c r="H457" s="300" t="s">
        <v>242</v>
      </c>
      <c r="I457" s="290" t="s">
        <v>239</v>
      </c>
      <c r="J457" s="289"/>
      <c r="K457" s="290">
        <f t="shared" ref="K457:M457" si="82">PARAMS(K456)</f>
        <v>1</v>
      </c>
      <c r="L457" s="290">
        <f t="shared" si="82"/>
        <v>8192</v>
      </c>
      <c r="M457" s="290">
        <f t="shared" si="82"/>
        <v>2048</v>
      </c>
      <c r="N457" s="290" t="s">
        <v>240</v>
      </c>
      <c r="O457" s="266"/>
      <c r="P457" s="301">
        <f>SIZEOF_IN_MIB(J457:M457, O456)</f>
        <v>16</v>
      </c>
      <c r="Q457" s="266"/>
    </row>
    <row r="458">
      <c r="E458" s="266"/>
      <c r="F458" s="267"/>
      <c r="G458" s="268"/>
      <c r="H458" s="561" t="s">
        <v>244</v>
      </c>
      <c r="I458" s="289" t="s">
        <v>239</v>
      </c>
      <c r="J458" s="290"/>
      <c r="K458" s="195"/>
      <c r="L458" s="195" t="s">
        <v>143</v>
      </c>
      <c r="M458" s="195"/>
      <c r="N458" s="289" t="s">
        <v>240</v>
      </c>
      <c r="O458" s="266"/>
      <c r="P458" s="301"/>
      <c r="Q458" s="266"/>
    </row>
    <row r="459">
      <c r="E459" s="266"/>
      <c r="F459" s="278"/>
      <c r="G459" s="279"/>
      <c r="H459" s="300" t="s">
        <v>246</v>
      </c>
      <c r="I459" s="289" t="s">
        <v>239</v>
      </c>
      <c r="J459" s="290"/>
      <c r="K459" s="289">
        <f t="shared" ref="K459:M459" si="83">K457/SHARDING(K458)</f>
        <v>1</v>
      </c>
      <c r="L459" s="289">
        <f t="shared" si="83"/>
        <v>512</v>
      </c>
      <c r="M459" s="289">
        <f t="shared" si="83"/>
        <v>2048</v>
      </c>
      <c r="N459" s="289" t="s">
        <v>240</v>
      </c>
      <c r="O459" s="241"/>
      <c r="P459" s="301">
        <f>SIZEOF_IN_MIB(J459:M459, O456)</f>
        <v>1</v>
      </c>
      <c r="Q459" s="277"/>
    </row>
    <row r="460">
      <c r="E460" s="266"/>
      <c r="F460" s="562" t="s">
        <v>253</v>
      </c>
      <c r="G460" s="260"/>
      <c r="H460" s="561" t="s">
        <v>238</v>
      </c>
      <c r="I460" s="289" t="s">
        <v>239</v>
      </c>
      <c r="J460" s="290"/>
      <c r="K460" s="195" t="s">
        <v>131</v>
      </c>
      <c r="L460" s="398" t="s">
        <v>129</v>
      </c>
      <c r="M460" s="195" t="s">
        <v>125</v>
      </c>
      <c r="N460" s="289" t="s">
        <v>240</v>
      </c>
      <c r="O460" s="563" t="str">
        <f>EXTRACT_WEIGHT_DTYPE(PARAMS("moe_dtype"))</f>
        <v>fp4</v>
      </c>
      <c r="P460" s="301"/>
      <c r="Q460" s="291" t="b">
        <v>0</v>
      </c>
    </row>
    <row r="461">
      <c r="E461" s="266"/>
      <c r="F461" s="267"/>
      <c r="G461" s="268"/>
      <c r="H461" s="300" t="s">
        <v>242</v>
      </c>
      <c r="I461" s="289" t="s">
        <v>239</v>
      </c>
      <c r="J461" s="290"/>
      <c r="K461" s="289">
        <f t="shared" ref="K461:M461" si="84">PARAMS(K460)</f>
        <v>256</v>
      </c>
      <c r="L461" s="289">
        <f t="shared" si="84"/>
        <v>2048</v>
      </c>
      <c r="M461" s="289">
        <f t="shared" si="84"/>
        <v>7168</v>
      </c>
      <c r="N461" s="289" t="s">
        <v>240</v>
      </c>
      <c r="O461" s="275"/>
      <c r="P461" s="301">
        <f>SIZEOF_IN_MIB(J461:M461, O460)</f>
        <v>1792</v>
      </c>
      <c r="Q461" s="266"/>
    </row>
    <row r="462">
      <c r="E462" s="266"/>
      <c r="F462" s="267"/>
      <c r="G462" s="268"/>
      <c r="H462" s="561" t="s">
        <v>244</v>
      </c>
      <c r="I462" s="289" t="s">
        <v>239</v>
      </c>
      <c r="J462" s="290"/>
      <c r="K462" s="195" t="s">
        <v>143</v>
      </c>
      <c r="L462" s="195"/>
      <c r="M462" s="195"/>
      <c r="N462" s="289" t="s">
        <v>240</v>
      </c>
      <c r="O462" s="272"/>
      <c r="P462" s="301"/>
      <c r="Q462" s="266"/>
    </row>
    <row r="463">
      <c r="E463" s="266"/>
      <c r="F463" s="278"/>
      <c r="G463" s="279"/>
      <c r="H463" s="561" t="s">
        <v>246</v>
      </c>
      <c r="I463" s="289" t="s">
        <v>239</v>
      </c>
      <c r="J463" s="290"/>
      <c r="K463" s="289">
        <f t="shared" ref="K463:M463" si="85">K461/SHARDING(K462)</f>
        <v>16</v>
      </c>
      <c r="L463" s="289">
        <f t="shared" si="85"/>
        <v>2048</v>
      </c>
      <c r="M463" s="289">
        <f t="shared" si="85"/>
        <v>7168</v>
      </c>
      <c r="N463" s="289" t="s">
        <v>240</v>
      </c>
      <c r="O463" s="241"/>
      <c r="P463" s="301">
        <f>SIZEOF_IN_MIB(J463:M463, O460)</f>
        <v>112</v>
      </c>
      <c r="Q463" s="277"/>
    </row>
    <row r="464">
      <c r="E464" s="266"/>
      <c r="F464" s="562" t="s">
        <v>257</v>
      </c>
      <c r="G464" s="260"/>
      <c r="H464" s="561" t="s">
        <v>238</v>
      </c>
      <c r="I464" s="289" t="s">
        <v>239</v>
      </c>
      <c r="J464" s="290"/>
      <c r="K464" s="195" t="s">
        <v>40</v>
      </c>
      <c r="L464" s="195" t="s">
        <v>159</v>
      </c>
      <c r="M464" s="195" t="s">
        <v>125</v>
      </c>
      <c r="N464" s="289" t="s">
        <v>240</v>
      </c>
      <c r="O464" s="605" t="s">
        <v>82</v>
      </c>
      <c r="P464" s="301"/>
      <c r="Q464" s="291" t="b">
        <v>0</v>
      </c>
    </row>
    <row r="465">
      <c r="E465" s="266"/>
      <c r="F465" s="267"/>
      <c r="G465" s="268"/>
      <c r="H465" s="300" t="s">
        <v>242</v>
      </c>
      <c r="I465" s="289" t="s">
        <v>239</v>
      </c>
      <c r="J465" s="290"/>
      <c r="K465" s="289">
        <f t="shared" ref="K465:M465" si="86">PARAMS(K464)</f>
        <v>1</v>
      </c>
      <c r="L465" s="289">
        <f t="shared" si="86"/>
        <v>8192</v>
      </c>
      <c r="M465" s="289">
        <f t="shared" si="86"/>
        <v>7168</v>
      </c>
      <c r="N465" s="289" t="s">
        <v>240</v>
      </c>
      <c r="O465" s="266"/>
      <c r="P465" s="301">
        <f>SIZEOF_IN_MIB(J465:M465, O464)</f>
        <v>112</v>
      </c>
      <c r="Q465" s="266"/>
    </row>
    <row r="466">
      <c r="E466" s="266"/>
      <c r="F466" s="267"/>
      <c r="G466" s="268"/>
      <c r="H466" s="561" t="s">
        <v>244</v>
      </c>
      <c r="I466" s="289" t="s">
        <v>239</v>
      </c>
      <c r="J466" s="290"/>
      <c r="K466" s="195"/>
      <c r="L466" s="195" t="s">
        <v>143</v>
      </c>
      <c r="M466" s="195"/>
      <c r="N466" s="289" t="s">
        <v>240</v>
      </c>
      <c r="O466" s="266"/>
      <c r="P466" s="301"/>
      <c r="Q466" s="266"/>
    </row>
    <row r="467">
      <c r="E467" s="266"/>
      <c r="F467" s="278"/>
      <c r="G467" s="279"/>
      <c r="H467" s="561" t="s">
        <v>246</v>
      </c>
      <c r="I467" s="289" t="s">
        <v>239</v>
      </c>
      <c r="J467" s="289"/>
      <c r="K467" s="289">
        <f t="shared" ref="K467:M467" si="87">K465/SHARDING(K466)</f>
        <v>1</v>
      </c>
      <c r="L467" s="289">
        <f t="shared" si="87"/>
        <v>512</v>
      </c>
      <c r="M467" s="289">
        <f t="shared" si="87"/>
        <v>7168</v>
      </c>
      <c r="N467" s="289" t="s">
        <v>240</v>
      </c>
      <c r="O467" s="277"/>
      <c r="P467" s="301">
        <f>SIZEOF_IN_MIB(J467:M467, O464)</f>
        <v>7</v>
      </c>
      <c r="Q467" s="277"/>
    </row>
    <row r="468">
      <c r="E468" s="266"/>
      <c r="F468" s="296" t="s">
        <v>335</v>
      </c>
      <c r="G468" s="606" t="s">
        <v>901</v>
      </c>
      <c r="H468" s="607" t="str">
        <f>L462</f>
        <v/>
      </c>
      <c r="I468" s="290"/>
      <c r="J468" s="172"/>
      <c r="K468" s="290"/>
      <c r="L468" s="289"/>
      <c r="M468" s="289"/>
      <c r="N468" s="289"/>
      <c r="O468" s="290"/>
      <c r="P468" s="301"/>
      <c r="Q468" s="608"/>
    </row>
    <row r="469">
      <c r="E469" s="266"/>
      <c r="F469" s="266"/>
      <c r="G469" s="609" t="s">
        <v>363</v>
      </c>
      <c r="H469" s="610" t="s">
        <v>902</v>
      </c>
      <c r="I469" s="374"/>
      <c r="J469" s="374"/>
      <c r="K469" s="374"/>
      <c r="L469" s="375"/>
      <c r="M469" s="375"/>
      <c r="N469" s="375"/>
      <c r="O469" s="374"/>
      <c r="P469" s="536"/>
      <c r="Q469" s="376"/>
    </row>
    <row r="470">
      <c r="E470" s="266"/>
      <c r="F470" s="266"/>
      <c r="G470" s="611" t="s">
        <v>264</v>
      </c>
      <c r="H470" s="300">
        <f>SHARDING(H468)</f>
        <v>1</v>
      </c>
      <c r="I470" s="290"/>
      <c r="J470" s="290"/>
      <c r="K470" s="290"/>
      <c r="L470" s="289"/>
      <c r="M470" s="289"/>
      <c r="N470" s="289"/>
      <c r="O470" s="290"/>
      <c r="P470" s="301"/>
      <c r="Q470" s="608"/>
    </row>
    <row r="471">
      <c r="E471" s="266"/>
      <c r="F471" s="266"/>
      <c r="G471" s="611" t="s">
        <v>349</v>
      </c>
      <c r="H471" s="612">
        <f>P467 / H470 * (H470-1)</f>
        <v>0</v>
      </c>
      <c r="I471" s="290"/>
      <c r="J471" s="290"/>
      <c r="K471" s="290"/>
      <c r="L471" s="289"/>
      <c r="M471" s="289"/>
      <c r="N471" s="289"/>
      <c r="O471" s="290"/>
      <c r="P471" s="301"/>
      <c r="Q471" s="608"/>
    </row>
    <row r="472">
      <c r="E472" s="266"/>
      <c r="F472" s="266"/>
      <c r="G472" s="611" t="s">
        <v>266</v>
      </c>
      <c r="H472" s="612">
        <f>H471*H470</f>
        <v>0</v>
      </c>
      <c r="I472" s="290"/>
      <c r="J472" s="290"/>
      <c r="K472" s="290"/>
      <c r="L472" s="289"/>
      <c r="M472" s="289"/>
      <c r="N472" s="289"/>
      <c r="O472" s="290"/>
      <c r="P472" s="301"/>
      <c r="Q472" s="608"/>
    </row>
    <row r="473">
      <c r="E473" s="266"/>
      <c r="F473" s="266"/>
      <c r="G473" s="311" t="s">
        <v>267</v>
      </c>
      <c r="H473" s="586" t="str">
        <f>IFS(H470=8,12,
H470=4,4,
H470=2,1,
TRUE,NA())</f>
        <v>#N/A</v>
      </c>
      <c r="I473" s="172"/>
      <c r="J473" s="290"/>
      <c r="K473" s="290"/>
      <c r="L473" s="289"/>
      <c r="M473" s="289"/>
      <c r="N473" s="289"/>
      <c r="O473" s="290"/>
      <c r="P473" s="301"/>
      <c r="Q473" s="608"/>
    </row>
    <row r="474">
      <c r="E474" s="266"/>
      <c r="F474" s="266"/>
      <c r="G474" s="613" t="s">
        <v>298</v>
      </c>
      <c r="H474" s="614">
        <f>ALL_REDUCE_CHIP2CHIP_TIME_MS(H472,H473)</f>
        <v>0</v>
      </c>
      <c r="I474" s="290"/>
      <c r="J474" s="290"/>
      <c r="K474" s="290"/>
      <c r="L474" s="289"/>
      <c r="M474" s="289"/>
      <c r="N474" s="289"/>
      <c r="O474" s="290"/>
      <c r="P474" s="301"/>
      <c r="Q474" s="608"/>
    </row>
    <row r="475">
      <c r="E475" s="266"/>
      <c r="F475" s="266"/>
      <c r="G475" s="613"/>
      <c r="H475" s="614"/>
      <c r="I475" s="290"/>
      <c r="J475" s="290"/>
      <c r="K475" s="290"/>
      <c r="L475" s="289"/>
      <c r="M475" s="289"/>
      <c r="N475" s="289"/>
      <c r="O475" s="290"/>
      <c r="P475" s="301"/>
      <c r="Q475" s="608"/>
    </row>
    <row r="476">
      <c r="E476" s="266"/>
      <c r="F476" s="266"/>
      <c r="G476" s="609" t="s">
        <v>365</v>
      </c>
      <c r="H476" s="615" t="s">
        <v>366</v>
      </c>
      <c r="I476" s="374"/>
      <c r="J476" s="374"/>
      <c r="K476" s="374"/>
      <c r="L476" s="375"/>
      <c r="M476" s="375"/>
      <c r="N476" s="375"/>
      <c r="O476" s="374"/>
      <c r="P476" s="536"/>
      <c r="Q476" s="376"/>
    </row>
    <row r="477">
      <c r="E477" s="266"/>
      <c r="F477" s="266"/>
      <c r="G477" s="284" t="s">
        <v>298</v>
      </c>
      <c r="H477" s="601">
        <f>0</f>
        <v>0</v>
      </c>
      <c r="I477" s="290"/>
      <c r="J477" s="290"/>
      <c r="K477" s="290"/>
      <c r="L477" s="289"/>
      <c r="M477" s="289"/>
      <c r="N477" s="289"/>
      <c r="O477" s="290"/>
      <c r="P477" s="301"/>
      <c r="Q477" s="608"/>
    </row>
    <row r="478">
      <c r="E478" s="266"/>
      <c r="F478" s="266"/>
      <c r="G478" s="284"/>
      <c r="H478" s="601"/>
      <c r="I478" s="290"/>
      <c r="J478" s="290"/>
      <c r="K478" s="290"/>
      <c r="L478" s="289"/>
      <c r="M478" s="289"/>
      <c r="N478" s="289"/>
      <c r="O478" s="290"/>
      <c r="P478" s="301"/>
      <c r="Q478" s="608"/>
    </row>
    <row r="479">
      <c r="E479" s="266"/>
      <c r="F479" s="266"/>
      <c r="G479" s="523" t="s">
        <v>350</v>
      </c>
      <c r="H479" s="616" t="s">
        <v>365</v>
      </c>
      <c r="I479" s="374"/>
      <c r="J479" s="374"/>
      <c r="K479" s="374"/>
      <c r="L479" s="375"/>
      <c r="M479" s="375"/>
      <c r="N479" s="375"/>
      <c r="O479" s="374"/>
      <c r="P479" s="536"/>
      <c r="Q479" s="376"/>
    </row>
    <row r="480">
      <c r="E480" s="266"/>
      <c r="F480" s="277"/>
      <c r="G480" s="600" t="s">
        <v>298</v>
      </c>
      <c r="H480" s="601">
        <f>IFS(H479=G469,H474,H479=G476,H477,TRUE,0)</f>
        <v>0</v>
      </c>
      <c r="I480" s="617"/>
      <c r="J480" s="290"/>
      <c r="K480" s="290"/>
      <c r="L480" s="289"/>
      <c r="M480" s="289"/>
      <c r="N480" s="289"/>
      <c r="O480" s="290"/>
      <c r="P480" s="301"/>
      <c r="Q480" s="608"/>
    </row>
    <row r="481">
      <c r="E481" s="266"/>
      <c r="F481" s="541" t="s">
        <v>285</v>
      </c>
      <c r="G481" s="533" t="s">
        <v>286</v>
      </c>
      <c r="H481" s="595" t="str">
        <f>VLOOKUP(O456&amp;","&amp;O460,$T$3:$W$12,4, FALSE)</f>
        <v>fp8</v>
      </c>
      <c r="I481" s="386"/>
      <c r="J481" s="380"/>
      <c r="K481" s="380"/>
      <c r="L481" s="381"/>
      <c r="M481" s="381"/>
      <c r="N481" s="381"/>
      <c r="O481" s="380"/>
      <c r="P481" s="394"/>
      <c r="Q481" s="172"/>
    </row>
    <row r="482">
      <c r="E482" s="266"/>
      <c r="F482" s="266"/>
      <c r="G482" s="533" t="s">
        <v>354</v>
      </c>
      <c r="H482" s="533">
        <v>128.0</v>
      </c>
      <c r="I482" s="386"/>
      <c r="J482" s="380"/>
      <c r="K482" s="380"/>
      <c r="L482" s="381"/>
      <c r="M482" s="381"/>
      <c r="N482" s="381"/>
      <c r="O482" s="380"/>
      <c r="P482" s="394"/>
      <c r="Q482" s="172"/>
    </row>
    <row r="483">
      <c r="E483" s="266"/>
      <c r="F483" s="266"/>
      <c r="G483" s="533" t="s">
        <v>355</v>
      </c>
      <c r="H483" s="599" t="str">
        <f t="array" ref="H483">CALCULATE_FLOPS(HSTACK(H482,M459),J463:M463,L463,K463,H481)</f>
        <v>#N/A</v>
      </c>
      <c r="I483" s="386"/>
      <c r="J483" s="380"/>
      <c r="K483" s="380"/>
      <c r="L483" s="381"/>
      <c r="M483" s="381"/>
      <c r="N483" s="381"/>
      <c r="O483" s="380"/>
      <c r="P483" s="394"/>
      <c r="Q483" s="172"/>
    </row>
    <row r="484">
      <c r="E484" s="266"/>
      <c r="F484" s="266"/>
      <c r="G484" s="533" t="s">
        <v>356</v>
      </c>
      <c r="H484" s="533">
        <f>CEILING(PRODUCT(K459:L459)/H482,1)</f>
        <v>4</v>
      </c>
      <c r="I484" s="386"/>
      <c r="J484" s="380"/>
      <c r="K484" s="380"/>
      <c r="L484" s="381"/>
      <c r="M484" s="381"/>
      <c r="N484" s="381"/>
      <c r="O484" s="380"/>
      <c r="P484" s="394"/>
      <c r="Q484" s="172"/>
    </row>
    <row r="485">
      <c r="E485" s="266"/>
      <c r="F485" s="266"/>
      <c r="G485" s="533" t="s">
        <v>357</v>
      </c>
      <c r="H485" s="533">
        <f>PARAMS("E")/SHARDING(K462)</f>
        <v>16</v>
      </c>
      <c r="I485" s="386"/>
      <c r="J485" s="380"/>
      <c r="K485" s="380"/>
      <c r="L485" s="381"/>
      <c r="M485" s="381"/>
      <c r="N485" s="381"/>
      <c r="O485" s="380"/>
      <c r="P485" s="394"/>
      <c r="Q485" s="172"/>
    </row>
    <row r="486">
      <c r="E486" s="266"/>
      <c r="F486" s="266"/>
      <c r="G486" s="533" t="s">
        <v>368</v>
      </c>
      <c r="H486" s="595">
        <f>H484 + IF(PARAMS("enforce_perfect_expert_routing"),0,H485-1)</f>
        <v>4</v>
      </c>
      <c r="I486" s="598" t="s">
        <v>359</v>
      </c>
      <c r="J486" s="380"/>
      <c r="K486" s="380"/>
      <c r="L486" s="381"/>
      <c r="M486" s="381"/>
      <c r="N486" s="381"/>
      <c r="O486" s="380"/>
      <c r="P486" s="394"/>
      <c r="Q486" s="172"/>
    </row>
    <row r="487">
      <c r="E487" s="266"/>
      <c r="F487" s="266"/>
      <c r="G487" s="533" t="s">
        <v>299</v>
      </c>
      <c r="H487" s="599" t="str">
        <f>H483*H486</f>
        <v>#N/A</v>
      </c>
      <c r="I487" s="386"/>
      <c r="J487" s="380"/>
      <c r="K487" s="380"/>
      <c r="L487" s="381"/>
      <c r="M487" s="381"/>
      <c r="N487" s="381"/>
      <c r="O487" s="380"/>
      <c r="P487" s="394"/>
      <c r="Q487" s="172"/>
    </row>
    <row r="488">
      <c r="E488" s="266"/>
      <c r="F488" s="266"/>
      <c r="G488" s="595" t="s">
        <v>299</v>
      </c>
      <c r="H488" s="618" t="str">
        <f>H483*H486</f>
        <v>#N/A</v>
      </c>
      <c r="I488" s="418"/>
      <c r="J488" s="261"/>
      <c r="K488" s="261"/>
      <c r="L488" s="274"/>
      <c r="M488" s="274"/>
      <c r="N488" s="274"/>
      <c r="O488" s="261"/>
      <c r="P488" s="303"/>
      <c r="Q488" s="222"/>
    </row>
    <row r="489">
      <c r="E489" s="266"/>
      <c r="F489" s="277"/>
      <c r="G489" s="600" t="s">
        <v>288</v>
      </c>
      <c r="H489" s="619" t="str">
        <f>COMPUTE_TIME_MS(H488, H481)</f>
        <v>#N/A</v>
      </c>
      <c r="I489" s="390"/>
      <c r="J489" s="391"/>
      <c r="K489" s="391"/>
      <c r="L489" s="392"/>
      <c r="M489" s="392"/>
      <c r="N489" s="392"/>
      <c r="O489" s="391"/>
      <c r="P489" s="602"/>
      <c r="Q489" s="305"/>
    </row>
    <row r="490">
      <c r="E490" s="266"/>
      <c r="F490" s="541" t="s">
        <v>289</v>
      </c>
      <c r="G490" s="595" t="s">
        <v>290</v>
      </c>
      <c r="H490" s="620">
        <f>IF(Q456,0,P459)+IF(Q460,0,P463)+IF(Q464,0,P467)</f>
        <v>120</v>
      </c>
      <c r="I490" s="261"/>
      <c r="J490" s="261"/>
      <c r="K490" s="261"/>
      <c r="L490" s="274"/>
      <c r="M490" s="274"/>
      <c r="N490" s="274"/>
      <c r="O490" s="261"/>
      <c r="P490" s="303"/>
      <c r="Q490" s="222"/>
    </row>
    <row r="491">
      <c r="E491" s="277"/>
      <c r="F491" s="277"/>
      <c r="G491" s="604" t="s">
        <v>291</v>
      </c>
      <c r="H491" s="621">
        <f>HBM_TIME_MS(H490)</f>
        <v>0.04005041012</v>
      </c>
      <c r="I491" s="391"/>
      <c r="J491" s="391"/>
      <c r="K491" s="391"/>
      <c r="L491" s="392"/>
      <c r="M491" s="392"/>
      <c r="N491" s="392"/>
      <c r="O491" s="391"/>
      <c r="P491" s="602"/>
      <c r="Q491" s="305"/>
    </row>
    <row r="492">
      <c r="E492" s="258" t="s">
        <v>369</v>
      </c>
      <c r="F492" s="622" t="s">
        <v>57</v>
      </c>
      <c r="G492" s="297" t="s">
        <v>259</v>
      </c>
      <c r="H492" s="463" t="s">
        <v>238</v>
      </c>
      <c r="I492" s="261" t="s">
        <v>239</v>
      </c>
      <c r="J492" s="262"/>
      <c r="K492" s="262" t="s">
        <v>40</v>
      </c>
      <c r="L492" s="262" t="s">
        <v>159</v>
      </c>
      <c r="M492" s="425" t="s">
        <v>125</v>
      </c>
      <c r="N492" s="261" t="s">
        <v>240</v>
      </c>
      <c r="O492" s="263" t="str">
        <f>PARAMS("expert_collect_dtype")</f>
        <v>bf16</v>
      </c>
      <c r="P492" s="303"/>
      <c r="Q492" s="262"/>
    </row>
    <row r="493">
      <c r="E493" s="266"/>
      <c r="F493" s="266"/>
      <c r="G493" s="266"/>
      <c r="H493" s="304" t="s">
        <v>242</v>
      </c>
      <c r="I493" s="270" t="s">
        <v>239</v>
      </c>
      <c r="J493" s="271"/>
      <c r="K493" s="270">
        <f t="shared" ref="K493:M493" si="88">PARAMS(K492)</f>
        <v>1</v>
      </c>
      <c r="L493" s="270">
        <f t="shared" si="88"/>
        <v>8192</v>
      </c>
      <c r="M493" s="270">
        <f t="shared" si="88"/>
        <v>7168</v>
      </c>
      <c r="N493" s="270" t="s">
        <v>240</v>
      </c>
      <c r="O493" s="272"/>
      <c r="P493" s="440">
        <f>SIZEOF_IN_MIB(J493:M493, O492)</f>
        <v>112</v>
      </c>
      <c r="Q493" s="269"/>
    </row>
    <row r="494">
      <c r="E494" s="266"/>
      <c r="F494" s="266"/>
      <c r="G494" s="266"/>
      <c r="H494" s="302" t="s">
        <v>244</v>
      </c>
      <c r="I494" s="274" t="s">
        <v>239</v>
      </c>
      <c r="J494" s="261"/>
      <c r="K494" s="262" t="s">
        <v>143</v>
      </c>
      <c r="L494" s="262"/>
      <c r="M494" s="262"/>
      <c r="N494" s="274" t="s">
        <v>240</v>
      </c>
      <c r="O494" s="275"/>
      <c r="P494" s="303"/>
      <c r="Q494" s="262"/>
    </row>
    <row r="495">
      <c r="E495" s="266"/>
      <c r="F495" s="266"/>
      <c r="G495" s="266"/>
      <c r="H495" s="304" t="s">
        <v>246</v>
      </c>
      <c r="I495" s="271" t="s">
        <v>239</v>
      </c>
      <c r="J495" s="270"/>
      <c r="K495" s="271">
        <f t="shared" ref="K495:M495" si="89">K493/SHARDING(K494)</f>
        <v>0.0625</v>
      </c>
      <c r="L495" s="271">
        <f t="shared" si="89"/>
        <v>8192</v>
      </c>
      <c r="M495" s="271">
        <f t="shared" si="89"/>
        <v>7168</v>
      </c>
      <c r="N495" s="271" t="s">
        <v>240</v>
      </c>
      <c r="O495" s="280"/>
      <c r="P495" s="440">
        <f>SIZEOF_IN_MIB(J495:M495, O492)</f>
        <v>7</v>
      </c>
      <c r="Q495" s="269"/>
    </row>
    <row r="496">
      <c r="E496" s="266"/>
      <c r="F496" s="266"/>
      <c r="G496" s="277"/>
      <c r="H496" s="302" t="s">
        <v>262</v>
      </c>
      <c r="I496" s="274"/>
      <c r="J496" s="261"/>
      <c r="K496" s="262" t="s">
        <v>143</v>
      </c>
      <c r="L496" s="274"/>
      <c r="M496" s="274"/>
      <c r="N496" s="274"/>
      <c r="O496" s="262"/>
      <c r="P496" s="303"/>
      <c r="Q496" s="262"/>
    </row>
    <row r="497">
      <c r="E497" s="266"/>
      <c r="F497" s="266"/>
      <c r="G497" s="623" t="s">
        <v>370</v>
      </c>
      <c r="H497" s="624" t="s">
        <v>371</v>
      </c>
      <c r="I497" s="428"/>
      <c r="J497" s="566">
        <v>8.0</v>
      </c>
      <c r="K497" s="271"/>
      <c r="L497" s="271"/>
      <c r="M497" s="271"/>
      <c r="N497" s="271"/>
      <c r="O497" s="269"/>
      <c r="P497" s="440"/>
      <c r="Q497" s="269"/>
    </row>
    <row r="498">
      <c r="E498" s="266"/>
      <c r="F498" s="266"/>
      <c r="H498" s="625" t="s">
        <v>571</v>
      </c>
      <c r="I498" s="429"/>
      <c r="J498" s="801">
        <f>P495 * HW_SPEC("# of TensorCore per Chip") /J497</f>
        <v>1.75</v>
      </c>
      <c r="K498" s="274"/>
      <c r="L498" s="274"/>
      <c r="M498" s="274"/>
      <c r="N498" s="274"/>
      <c r="O498" s="262"/>
      <c r="P498" s="303"/>
      <c r="Q498" s="262"/>
    </row>
    <row r="499">
      <c r="E499" s="266"/>
      <c r="F499" s="266"/>
      <c r="H499" s="624" t="s">
        <v>572</v>
      </c>
      <c r="I499" s="428"/>
      <c r="J499" s="802">
        <f>IFS(J497=1,0,
J497=2, 1,
J497=4, 2,
J497=8, 3)</f>
        <v>3</v>
      </c>
      <c r="K499" s="271"/>
      <c r="L499" s="271"/>
      <c r="M499" s="271"/>
      <c r="N499" s="271"/>
      <c r="O499" s="269"/>
      <c r="P499" s="440"/>
      <c r="Q499" s="269"/>
    </row>
    <row r="500">
      <c r="E500" s="266"/>
      <c r="F500" s="266"/>
      <c r="H500" s="625" t="s">
        <v>573</v>
      </c>
      <c r="I500" s="429"/>
      <c r="J500" s="626">
        <f>IFS(J497=1,0,
J497=2, 0,
J497=4, 1,
J497=8, 3)</f>
        <v>3</v>
      </c>
      <c r="K500" s="274"/>
      <c r="L500" s="274"/>
      <c r="M500" s="274"/>
      <c r="N500" s="274"/>
      <c r="O500" s="262"/>
      <c r="P500" s="303"/>
      <c r="Q500" s="262"/>
    </row>
    <row r="501">
      <c r="E501" s="266"/>
      <c r="F501" s="266"/>
      <c r="H501" s="624" t="s">
        <v>574</v>
      </c>
      <c r="I501" s="428"/>
      <c r="J501" s="802">
        <f>IFS(J497=1,0,
J497=2, 0,
J497=4, 0,
J497=8, 1)</f>
        <v>1</v>
      </c>
      <c r="K501" s="271"/>
      <c r="L501" s="271"/>
      <c r="M501" s="271"/>
      <c r="N501" s="271"/>
      <c r="O501" s="269"/>
      <c r="P501" s="440"/>
      <c r="Q501" s="269"/>
    </row>
    <row r="502">
      <c r="E502" s="266"/>
      <c r="F502" s="266"/>
      <c r="H502" s="625" t="s">
        <v>575</v>
      </c>
      <c r="I502" s="429"/>
      <c r="J502" s="626">
        <f>IFS(J497=1,0,
J497=2, 1,
J497=4, 4,
J497=8, 12)</f>
        <v>12</v>
      </c>
      <c r="K502" s="274"/>
      <c r="L502" s="274"/>
      <c r="M502" s="274"/>
      <c r="N502" s="274"/>
      <c r="O502" s="262"/>
      <c r="P502" s="303"/>
      <c r="Q502" s="262"/>
    </row>
    <row r="503">
      <c r="E503" s="266"/>
      <c r="F503" s="266"/>
      <c r="H503" s="624" t="s">
        <v>576</v>
      </c>
      <c r="I503" s="428"/>
      <c r="J503" s="803">
        <f>J498*(1*J499+2*J500+3*J501)</f>
        <v>21</v>
      </c>
      <c r="K503" s="271"/>
      <c r="L503" s="271"/>
      <c r="M503" s="271"/>
      <c r="N503" s="271"/>
      <c r="O503" s="269"/>
      <c r="P503" s="440"/>
      <c r="Q503" s="269"/>
    </row>
    <row r="504">
      <c r="E504" s="266"/>
      <c r="F504" s="266"/>
      <c r="H504" s="625" t="s">
        <v>577</v>
      </c>
      <c r="I504" s="429"/>
      <c r="J504" s="801">
        <f>J503*J497</f>
        <v>168</v>
      </c>
      <c r="K504" s="274"/>
      <c r="L504" s="274"/>
      <c r="M504" s="274"/>
      <c r="N504" s="274"/>
      <c r="O504" s="262"/>
      <c r="P504" s="303"/>
      <c r="Q504" s="262"/>
    </row>
    <row r="505">
      <c r="E505" s="266"/>
      <c r="F505" s="266"/>
      <c r="H505" s="627" t="s">
        <v>269</v>
      </c>
      <c r="I505" s="428"/>
      <c r="J505" s="578">
        <f>ALL2ALL_CHIP2CHIP_TIME_MS2(J504,J502)</f>
        <v>0.08544921875</v>
      </c>
      <c r="K505" s="271"/>
      <c r="L505" s="271"/>
      <c r="M505" s="271"/>
      <c r="N505" s="271"/>
      <c r="O505" s="269"/>
      <c r="P505" s="440"/>
      <c r="Q505" s="269"/>
    </row>
    <row r="506">
      <c r="E506" s="266"/>
      <c r="F506" s="266"/>
      <c r="G506" s="151" t="s">
        <v>372</v>
      </c>
      <c r="H506" s="804" t="s">
        <v>264</v>
      </c>
      <c r="I506" s="429"/>
      <c r="J506" s="805">
        <f>HW_SPEC("# of TensorCore per Chip")</f>
        <v>2</v>
      </c>
      <c r="K506" s="274"/>
      <c r="L506" s="274"/>
      <c r="M506" s="274"/>
      <c r="N506" s="274"/>
      <c r="O506" s="262"/>
      <c r="P506" s="303"/>
      <c r="Q506" s="262"/>
    </row>
    <row r="507">
      <c r="E507" s="266"/>
      <c r="F507" s="266"/>
      <c r="H507" s="627" t="s">
        <v>373</v>
      </c>
      <c r="I507" s="428"/>
      <c r="J507" s="806">
        <f>P495 /J497 * (J506-1)</f>
        <v>0.875</v>
      </c>
      <c r="K507" s="271"/>
      <c r="L507" s="271"/>
      <c r="M507" s="271"/>
      <c r="N507" s="271"/>
      <c r="O507" s="269"/>
      <c r="P507" s="440"/>
      <c r="Q507" s="269"/>
    </row>
    <row r="508">
      <c r="E508" s="266"/>
      <c r="F508" s="266"/>
      <c r="H508" s="804" t="s">
        <v>341</v>
      </c>
      <c r="I508" s="429"/>
      <c r="J508" s="807">
        <f>J507*J506</f>
        <v>1.75</v>
      </c>
      <c r="K508" s="274"/>
      <c r="L508" s="274"/>
      <c r="M508" s="274"/>
      <c r="N508" s="274"/>
      <c r="O508" s="262"/>
      <c r="P508" s="303"/>
      <c r="Q508" s="262"/>
    </row>
    <row r="509">
      <c r="E509" s="266"/>
      <c r="F509" s="266"/>
      <c r="H509" s="627" t="s">
        <v>269</v>
      </c>
      <c r="I509" s="428"/>
      <c r="J509" s="428">
        <f>ALL2ALL_CORE2CORE_TIME_MS(J508)</f>
        <v>0.001424153646</v>
      </c>
      <c r="K509" s="271"/>
      <c r="L509" s="271"/>
      <c r="M509" s="271"/>
      <c r="N509" s="271"/>
      <c r="O509" s="269"/>
      <c r="P509" s="440"/>
      <c r="Q509" s="269"/>
    </row>
    <row r="510">
      <c r="E510" s="266"/>
      <c r="F510" s="277"/>
      <c r="G510" s="526" t="s">
        <v>269</v>
      </c>
      <c r="H510" s="575">
        <f>J505+J509</f>
        <v>0.0868733724</v>
      </c>
      <c r="I510" s="274"/>
      <c r="J510" s="261"/>
      <c r="K510" s="274"/>
      <c r="L510" s="274"/>
      <c r="M510" s="274"/>
      <c r="N510" s="274"/>
      <c r="O510" s="262"/>
      <c r="P510" s="303"/>
      <c r="Q510" s="262"/>
    </row>
    <row r="511">
      <c r="E511" s="266"/>
      <c r="F511" s="632" t="s">
        <v>374</v>
      </c>
      <c r="G511" s="593" t="s">
        <v>116</v>
      </c>
      <c r="H511" s="641" t="s">
        <v>903</v>
      </c>
      <c r="I511" s="270"/>
      <c r="J511" s="269"/>
      <c r="K511" s="269"/>
      <c r="L511" s="269"/>
      <c r="M511" s="269"/>
      <c r="N511" s="271"/>
      <c r="O511" s="269"/>
      <c r="P511" s="440"/>
      <c r="Q511" s="269"/>
    </row>
    <row r="512">
      <c r="E512" s="266"/>
      <c r="F512" s="266"/>
      <c r="G512" s="297" t="s">
        <v>259</v>
      </c>
      <c r="H512" s="463" t="s">
        <v>238</v>
      </c>
      <c r="I512" s="261" t="s">
        <v>239</v>
      </c>
      <c r="J512" s="262"/>
      <c r="K512" s="262" t="s">
        <v>40</v>
      </c>
      <c r="L512" s="262" t="s">
        <v>38</v>
      </c>
      <c r="M512" s="262" t="s">
        <v>125</v>
      </c>
      <c r="N512" s="274"/>
      <c r="O512" s="263" t="str">
        <f>PARAMS("expert_collect_dtype")</f>
        <v>bf16</v>
      </c>
      <c r="P512" s="303"/>
      <c r="Q512" s="262"/>
    </row>
    <row r="513">
      <c r="E513" s="266"/>
      <c r="F513" s="266"/>
      <c r="G513" s="266"/>
      <c r="H513" s="304" t="s">
        <v>242</v>
      </c>
      <c r="I513" s="270" t="s">
        <v>239</v>
      </c>
      <c r="J513" s="271"/>
      <c r="K513" s="270">
        <f t="shared" ref="K513:M513" si="90">PARAMS(K512)</f>
        <v>1</v>
      </c>
      <c r="L513" s="270">
        <f t="shared" si="90"/>
        <v>1024</v>
      </c>
      <c r="M513" s="270">
        <f t="shared" si="90"/>
        <v>7168</v>
      </c>
      <c r="N513" s="271"/>
      <c r="O513" s="272"/>
      <c r="P513" s="440">
        <f>SIZEOF_IN_MIB(J513:M513, O512)</f>
        <v>14</v>
      </c>
      <c r="Q513" s="269"/>
    </row>
    <row r="514">
      <c r="E514" s="266"/>
      <c r="F514" s="266"/>
      <c r="G514" s="266"/>
      <c r="H514" s="534" t="s">
        <v>244</v>
      </c>
      <c r="I514" s="274" t="s">
        <v>239</v>
      </c>
      <c r="J514" s="261"/>
      <c r="K514" s="262"/>
      <c r="L514" s="262"/>
      <c r="M514" s="262" t="s">
        <v>33</v>
      </c>
      <c r="N514" s="274"/>
      <c r="O514" s="275"/>
      <c r="P514" s="303"/>
      <c r="Q514" s="262"/>
    </row>
    <row r="515">
      <c r="E515" s="266"/>
      <c r="F515" s="266"/>
      <c r="G515" s="266"/>
      <c r="H515" s="300" t="s">
        <v>246</v>
      </c>
      <c r="I515" s="289" t="s">
        <v>239</v>
      </c>
      <c r="J515" s="290"/>
      <c r="K515" s="289">
        <f t="shared" ref="K515:M515" si="91">K513/SHARDING(K514)</f>
        <v>1</v>
      </c>
      <c r="L515" s="289">
        <f t="shared" si="91"/>
        <v>1024</v>
      </c>
      <c r="M515" s="289">
        <f t="shared" si="91"/>
        <v>3584</v>
      </c>
      <c r="N515" s="289"/>
      <c r="O515" s="277"/>
      <c r="P515" s="301">
        <f>SIZEOF_IN_MIB(J515:M515, O512)</f>
        <v>7</v>
      </c>
      <c r="Q515" s="195"/>
    </row>
    <row r="516">
      <c r="E516" s="266"/>
      <c r="F516" s="266"/>
      <c r="G516" s="277"/>
      <c r="H516" s="634" t="s">
        <v>376</v>
      </c>
      <c r="I516" s="635"/>
      <c r="J516" s="195" t="s">
        <v>143</v>
      </c>
      <c r="K516" s="289"/>
      <c r="L516" s="289"/>
      <c r="M516" s="289"/>
      <c r="N516" s="289"/>
      <c r="O516" s="195"/>
      <c r="P516" s="636"/>
      <c r="Q516" s="195"/>
    </row>
    <row r="517">
      <c r="E517" s="266"/>
      <c r="F517" s="266"/>
      <c r="G517" s="311" t="s">
        <v>264</v>
      </c>
      <c r="H517" s="637">
        <f>SHARDING(J516) * SHARDING(H468)</f>
        <v>16</v>
      </c>
      <c r="I517" s="289"/>
      <c r="J517" s="290"/>
      <c r="K517" s="289"/>
      <c r="L517" s="289"/>
      <c r="M517" s="289"/>
      <c r="N517" s="289"/>
      <c r="O517" s="195"/>
      <c r="P517" s="636"/>
      <c r="Q517" s="195"/>
    </row>
    <row r="518">
      <c r="E518" s="266"/>
      <c r="F518" s="266"/>
      <c r="G518" s="526" t="s">
        <v>340</v>
      </c>
      <c r="H518" s="584">
        <f>P515 / H517 * (H517-1)</f>
        <v>6.5625</v>
      </c>
      <c r="I518" s="289"/>
      <c r="J518" s="290"/>
      <c r="K518" s="289"/>
      <c r="L518" s="289"/>
      <c r="M518" s="289"/>
      <c r="N518" s="289"/>
      <c r="O518" s="195"/>
      <c r="P518" s="636"/>
      <c r="Q518" s="195"/>
    </row>
    <row r="519">
      <c r="E519" s="266"/>
      <c r="F519" s="266"/>
      <c r="G519" s="526" t="s">
        <v>341</v>
      </c>
      <c r="H519" s="638">
        <f>H518*H517</f>
        <v>105</v>
      </c>
      <c r="I519" s="533"/>
      <c r="J519" s="290"/>
      <c r="K519" s="289"/>
      <c r="L519" s="289"/>
      <c r="M519" s="289"/>
      <c r="N519" s="289"/>
      <c r="O519" s="195"/>
      <c r="P519" s="636"/>
      <c r="Q519" s="195"/>
    </row>
    <row r="520">
      <c r="E520" s="266"/>
      <c r="F520" s="266"/>
      <c r="G520" s="526" t="s">
        <v>377</v>
      </c>
      <c r="H520" s="639">
        <f>HW_SPEC("# of TensorCore per Chip")</f>
        <v>2</v>
      </c>
      <c r="I520" s="633" t="s">
        <v>378</v>
      </c>
      <c r="J520" s="261"/>
      <c r="K520" s="274"/>
      <c r="L520" s="274"/>
      <c r="M520" s="274"/>
      <c r="N520" s="274"/>
      <c r="O520" s="262"/>
      <c r="P520" s="640"/>
      <c r="Q520" s="262"/>
    </row>
    <row r="521">
      <c r="E521" s="266"/>
      <c r="F521" s="266"/>
      <c r="G521" s="311" t="s">
        <v>267</v>
      </c>
      <c r="H521" s="336" t="str">
        <f>IFS(H517=8,12,
H517=4,4,
H517=2,1,
TRUE,NA())</f>
        <v>#N/A</v>
      </c>
      <c r="I521" s="641"/>
      <c r="J521" s="270"/>
      <c r="K521" s="271"/>
      <c r="L521" s="271"/>
      <c r="M521" s="271"/>
      <c r="N521" s="271"/>
      <c r="O521" s="269"/>
      <c r="P521" s="642"/>
      <c r="Q521" s="269"/>
    </row>
    <row r="522">
      <c r="E522" s="266"/>
      <c r="F522" s="277"/>
      <c r="G522" s="526" t="s">
        <v>380</v>
      </c>
      <c r="H522" s="575" t="str">
        <f>REDUCE_SCATTER_CHIP2CHIP_TIME_MS2(H519*H520,H521)</f>
        <v>#N/A</v>
      </c>
      <c r="I522" s="534"/>
      <c r="J522" s="261"/>
      <c r="K522" s="274"/>
      <c r="L522" s="274"/>
      <c r="M522" s="274"/>
      <c r="N522" s="274"/>
      <c r="O522" s="262"/>
      <c r="P522" s="640"/>
      <c r="Q522" s="262"/>
    </row>
    <row r="523">
      <c r="E523" s="266"/>
      <c r="F523" s="632" t="s">
        <v>56</v>
      </c>
      <c r="G523" s="643" t="s">
        <v>116</v>
      </c>
      <c r="H523" s="324" t="s">
        <v>904</v>
      </c>
      <c r="I523" s="269"/>
      <c r="J523" s="270"/>
      <c r="K523" s="269"/>
      <c r="L523" s="488"/>
      <c r="M523" s="269"/>
      <c r="N523" s="271"/>
      <c r="O523" s="269"/>
      <c r="P523" s="440"/>
      <c r="Q523" s="269"/>
    </row>
    <row r="524">
      <c r="E524" s="266"/>
      <c r="F524" s="266"/>
      <c r="G524" s="541" t="s">
        <v>259</v>
      </c>
      <c r="H524" s="534" t="s">
        <v>238</v>
      </c>
      <c r="I524" s="534"/>
      <c r="J524" s="261"/>
      <c r="K524" s="262" t="s">
        <v>40</v>
      </c>
      <c r="L524" s="425" t="s">
        <v>38</v>
      </c>
      <c r="M524" s="262" t="s">
        <v>125</v>
      </c>
      <c r="N524" s="274"/>
      <c r="O524" s="263" t="str">
        <f>PARAMS("expert_collect_dtype")</f>
        <v>bf16</v>
      </c>
      <c r="P524" s="303"/>
      <c r="Q524" s="262"/>
    </row>
    <row r="525">
      <c r="E525" s="266"/>
      <c r="F525" s="266"/>
      <c r="G525" s="266"/>
      <c r="H525" s="304" t="s">
        <v>242</v>
      </c>
      <c r="I525" s="304"/>
      <c r="J525" s="270"/>
      <c r="K525" s="271">
        <f t="shared" ref="K525:M525" si="92">PARAMS(K524)</f>
        <v>1</v>
      </c>
      <c r="L525" s="271">
        <f t="shared" si="92"/>
        <v>1024</v>
      </c>
      <c r="M525" s="271">
        <f t="shared" si="92"/>
        <v>7168</v>
      </c>
      <c r="N525" s="271"/>
      <c r="O525" s="272"/>
      <c r="P525" s="440">
        <f>SIZEOF_IN_MIB(J525:M525, O524)</f>
        <v>14</v>
      </c>
      <c r="Q525" s="269"/>
    </row>
    <row r="526">
      <c r="E526" s="266"/>
      <c r="F526" s="266"/>
      <c r="G526" s="266"/>
      <c r="H526" s="534" t="s">
        <v>244</v>
      </c>
      <c r="I526" s="534"/>
      <c r="J526" s="261"/>
      <c r="K526" s="262"/>
      <c r="L526" s="262"/>
      <c r="M526" s="262"/>
      <c r="N526" s="274"/>
      <c r="O526" s="275"/>
      <c r="P526" s="303"/>
      <c r="Q526" s="262"/>
    </row>
    <row r="527">
      <c r="E527" s="266"/>
      <c r="F527" s="266"/>
      <c r="G527" s="266"/>
      <c r="H527" s="449" t="s">
        <v>246</v>
      </c>
      <c r="I527" s="449"/>
      <c r="J527" s="270"/>
      <c r="K527" s="271">
        <f t="shared" ref="K527:M527" si="93">K525/SHARDING(K526)</f>
        <v>1</v>
      </c>
      <c r="L527" s="271">
        <f t="shared" si="93"/>
        <v>1024</v>
      </c>
      <c r="M527" s="271">
        <f t="shared" si="93"/>
        <v>7168</v>
      </c>
      <c r="N527" s="271"/>
      <c r="O527" s="280"/>
      <c r="P527" s="440">
        <f>SIZEOF_IN_MIB(J527:M527, O524)</f>
        <v>14</v>
      </c>
      <c r="Q527" s="269"/>
    </row>
    <row r="528">
      <c r="E528" s="266"/>
      <c r="F528" s="266"/>
      <c r="G528" s="277"/>
      <c r="H528" s="571" t="s">
        <v>376</v>
      </c>
      <c r="I528" s="302"/>
      <c r="J528" s="571" t="s">
        <v>143</v>
      </c>
      <c r="K528" s="261"/>
      <c r="L528" s="262"/>
      <c r="M528" s="274"/>
      <c r="N528" s="274"/>
      <c r="O528" s="262"/>
      <c r="P528" s="303"/>
      <c r="Q528" s="262"/>
    </row>
    <row r="529">
      <c r="E529" s="266"/>
      <c r="F529" s="266"/>
      <c r="G529" s="384" t="s">
        <v>382</v>
      </c>
      <c r="H529" s="538" t="s">
        <v>264</v>
      </c>
      <c r="I529" s="305"/>
      <c r="J529" s="527">
        <f>SHARDING(J528)*SHARDING(H468)/HW_SPEC("# of TensorCore per Chip")</f>
        <v>8</v>
      </c>
      <c r="K529" s="270"/>
      <c r="L529" s="269"/>
      <c r="M529" s="271"/>
      <c r="N529" s="271"/>
      <c r="O529" s="269"/>
      <c r="P529" s="440"/>
      <c r="Q529" s="269"/>
    </row>
    <row r="530">
      <c r="E530" s="266"/>
      <c r="F530" s="266"/>
      <c r="G530" s="266"/>
      <c r="H530" s="571" t="s">
        <v>383</v>
      </c>
      <c r="I530" s="222"/>
      <c r="J530" s="646">
        <f>P527 / J529 * (J529-1)</f>
        <v>12.25</v>
      </c>
      <c r="K530" s="261"/>
      <c r="L530" s="262"/>
      <c r="M530" s="274"/>
      <c r="N530" s="274"/>
      <c r="O530" s="262"/>
      <c r="P530" s="303"/>
      <c r="Q530" s="262"/>
    </row>
    <row r="531">
      <c r="E531" s="266"/>
      <c r="F531" s="266"/>
      <c r="G531" s="266"/>
      <c r="H531" s="566" t="s">
        <v>341</v>
      </c>
      <c r="I531" s="305"/>
      <c r="J531" s="645">
        <f>J530*J529</f>
        <v>98</v>
      </c>
      <c r="K531" s="270"/>
      <c r="L531" s="269"/>
      <c r="M531" s="271"/>
      <c r="N531" s="271"/>
      <c r="O531" s="269"/>
      <c r="P531" s="440"/>
      <c r="Q531" s="269"/>
    </row>
    <row r="532">
      <c r="E532" s="266"/>
      <c r="F532" s="266"/>
      <c r="G532" s="266"/>
      <c r="H532" s="571" t="s">
        <v>267</v>
      </c>
      <c r="I532" s="222"/>
      <c r="J532" s="644">
        <f>IFS(J529=8,12,
J529=4,4,
J529=2,1,
TRUE,NA())</f>
        <v>12</v>
      </c>
      <c r="K532" s="261"/>
      <c r="L532" s="262"/>
      <c r="M532" s="274"/>
      <c r="N532" s="274"/>
      <c r="O532" s="262"/>
      <c r="P532" s="303"/>
      <c r="Q532" s="262"/>
    </row>
    <row r="533">
      <c r="E533" s="266"/>
      <c r="F533" s="266"/>
      <c r="G533" s="277"/>
      <c r="H533" s="566" t="s">
        <v>269</v>
      </c>
      <c r="I533" s="305"/>
      <c r="J533" s="808">
        <f>IF(J531=0,0, REDUCE_SCATTER_CHIP2CHIP_TIME_MS2(J531,J532))</f>
        <v>0.0498453776</v>
      </c>
      <c r="K533" s="270"/>
      <c r="L533" s="269"/>
      <c r="M533" s="271"/>
      <c r="N533" s="271"/>
      <c r="O533" s="269"/>
      <c r="P533" s="440"/>
      <c r="Q533" s="269"/>
    </row>
    <row r="534">
      <c r="E534" s="266"/>
      <c r="F534" s="266"/>
      <c r="G534" s="541" t="s">
        <v>384</v>
      </c>
      <c r="H534" s="342" t="s">
        <v>264</v>
      </c>
      <c r="I534" s="533"/>
      <c r="J534" s="647">
        <f>HW_SPEC("# of TensorCore per Chip")</f>
        <v>2</v>
      </c>
      <c r="K534" s="290"/>
      <c r="L534" s="195"/>
      <c r="M534" s="289"/>
      <c r="N534" s="289"/>
      <c r="O534" s="195"/>
      <c r="P534" s="301"/>
      <c r="Q534" s="195"/>
    </row>
    <row r="535">
      <c r="E535" s="266"/>
      <c r="F535" s="266"/>
      <c r="G535" s="266"/>
      <c r="H535" s="634" t="s">
        <v>373</v>
      </c>
      <c r="I535" s="172"/>
      <c r="J535" s="648">
        <f>P527 * (J534-1)/J534</f>
        <v>7</v>
      </c>
      <c r="K535" s="290"/>
      <c r="L535" s="195"/>
      <c r="M535" s="289"/>
      <c r="N535" s="289"/>
      <c r="O535" s="195"/>
      <c r="P535" s="301"/>
      <c r="Q535" s="195"/>
    </row>
    <row r="536">
      <c r="E536" s="266"/>
      <c r="F536" s="266"/>
      <c r="G536" s="266"/>
      <c r="H536" s="634" t="s">
        <v>341</v>
      </c>
      <c r="I536" s="172"/>
      <c r="J536" s="648">
        <f>J535*J534</f>
        <v>14</v>
      </c>
      <c r="K536" s="290"/>
      <c r="L536" s="195"/>
      <c r="M536" s="289"/>
      <c r="N536" s="289"/>
      <c r="O536" s="195"/>
      <c r="P536" s="301"/>
      <c r="Q536" s="195"/>
    </row>
    <row r="537">
      <c r="E537" s="266"/>
      <c r="F537" s="266"/>
      <c r="G537" s="266"/>
      <c r="H537" s="634" t="s">
        <v>269</v>
      </c>
      <c r="I537" s="172"/>
      <c r="J537" s="649">
        <f>REDUCE_SCATTER_CORE2CORE_TIME_MS(J536)</f>
        <v>0.01139322917</v>
      </c>
      <c r="K537" s="290"/>
      <c r="L537" s="195"/>
      <c r="M537" s="289"/>
      <c r="N537" s="289"/>
      <c r="O537" s="195"/>
      <c r="P537" s="301"/>
      <c r="Q537" s="195"/>
    </row>
    <row r="538">
      <c r="E538" s="266"/>
      <c r="F538" s="266"/>
      <c r="G538" s="277"/>
      <c r="H538" s="634" t="s">
        <v>385</v>
      </c>
      <c r="I538" s="172"/>
      <c r="J538" s="649">
        <f>J537/J529</f>
        <v>0.001424153646</v>
      </c>
      <c r="K538" s="290"/>
      <c r="L538" s="195"/>
      <c r="M538" s="289"/>
      <c r="N538" s="289"/>
      <c r="O538" s="195"/>
      <c r="P538" s="301"/>
      <c r="Q538" s="195"/>
    </row>
    <row r="539">
      <c r="E539" s="266"/>
      <c r="F539" s="277"/>
      <c r="G539" s="531" t="s">
        <v>386</v>
      </c>
      <c r="H539" s="809">
        <f>SUM(J533+J538)</f>
        <v>0.05126953125</v>
      </c>
      <c r="I539" s="649"/>
      <c r="J539" s="290"/>
      <c r="K539" s="290"/>
      <c r="L539" s="195"/>
      <c r="M539" s="289"/>
      <c r="N539" s="289"/>
      <c r="O539" s="195"/>
      <c r="P539" s="301"/>
      <c r="Q539" s="195"/>
    </row>
    <row r="540">
      <c r="E540" s="266"/>
      <c r="F540" s="296" t="s">
        <v>293</v>
      </c>
      <c r="G540" s="651" t="s">
        <v>280</v>
      </c>
      <c r="H540" s="652" t="s">
        <v>56</v>
      </c>
      <c r="I540" s="582"/>
      <c r="J540" s="380"/>
      <c r="K540" s="380"/>
      <c r="L540" s="381"/>
      <c r="M540" s="381"/>
      <c r="N540" s="381"/>
      <c r="O540" s="380"/>
      <c r="P540" s="653"/>
      <c r="Q540" s="172"/>
    </row>
    <row r="541">
      <c r="E541" s="266"/>
      <c r="F541" s="266"/>
      <c r="G541" s="523" t="s">
        <v>298</v>
      </c>
      <c r="H541" s="654">
        <f>IFS(H540=F492,H510,H540=F511,H522,F523=H540,H539, TRUE,0)</f>
        <v>0.05126953125</v>
      </c>
      <c r="I541" s="513"/>
      <c r="J541" s="374"/>
      <c r="K541" s="374"/>
      <c r="L541" s="375"/>
      <c r="M541" s="375"/>
      <c r="N541" s="375"/>
      <c r="O541" s="374"/>
      <c r="P541" s="655"/>
      <c r="Q541" s="376"/>
    </row>
    <row r="542">
      <c r="E542" s="266"/>
      <c r="F542" s="266"/>
      <c r="G542" s="378" t="s">
        <v>283</v>
      </c>
      <c r="H542" s="558">
        <f>IFS(PARAMS("topo")="2x2x2", (2+2+2)/2,
PARAMS("topo")="2x2", (2+2)/2,
TRUE, NA())</f>
        <v>3</v>
      </c>
      <c r="I542" s="582"/>
      <c r="J542" s="380"/>
      <c r="K542" s="380"/>
      <c r="L542" s="381"/>
      <c r="M542" s="381"/>
      <c r="N542" s="381"/>
      <c r="O542" s="380"/>
      <c r="P542" s="653"/>
      <c r="Q542" s="172"/>
    </row>
    <row r="543">
      <c r="E543" s="266"/>
      <c r="F543" s="277"/>
      <c r="G543" s="372" t="s">
        <v>284</v>
      </c>
      <c r="H543" s="373">
        <f>IF(H540="No Collectives", 0, H542 * HW_SPEC("Chip-to-Chip ICI Latency (ms)"))</f>
        <v>0.0039</v>
      </c>
      <c r="I543" s="580"/>
      <c r="J543" s="374"/>
      <c r="K543" s="374"/>
      <c r="L543" s="375"/>
      <c r="M543" s="375"/>
      <c r="N543" s="375"/>
      <c r="O543" s="374"/>
      <c r="P543" s="655"/>
      <c r="Q543" s="504"/>
    </row>
    <row r="544">
      <c r="E544" s="266"/>
      <c r="F544" s="541" t="s">
        <v>285</v>
      </c>
      <c r="G544" s="533" t="s">
        <v>45</v>
      </c>
      <c r="H544" s="810"/>
      <c r="I544" s="582"/>
      <c r="J544" s="380"/>
      <c r="K544" s="380"/>
      <c r="L544" s="381"/>
      <c r="M544" s="381"/>
      <c r="N544" s="381"/>
      <c r="O544" s="380"/>
      <c r="P544" s="653"/>
      <c r="Q544" s="172"/>
    </row>
    <row r="545">
      <c r="E545" s="266"/>
      <c r="F545" s="266"/>
      <c r="G545" s="533"/>
      <c r="H545" s="595"/>
      <c r="I545" s="386"/>
      <c r="J545" s="380"/>
      <c r="K545" s="380"/>
      <c r="L545" s="381"/>
      <c r="M545" s="381"/>
      <c r="N545" s="381"/>
      <c r="O545" s="380"/>
      <c r="P545" s="653"/>
      <c r="Q545" s="172"/>
    </row>
    <row r="546">
      <c r="E546" s="266"/>
      <c r="F546" s="277"/>
      <c r="G546" s="533"/>
      <c r="H546" s="595"/>
      <c r="I546" s="386"/>
      <c r="J546" s="380"/>
      <c r="K546" s="380"/>
      <c r="L546" s="381"/>
      <c r="M546" s="381"/>
      <c r="N546" s="381"/>
      <c r="O546" s="380"/>
      <c r="P546" s="653"/>
      <c r="Q546" s="172"/>
    </row>
    <row r="547">
      <c r="E547" s="266"/>
      <c r="F547" s="541" t="s">
        <v>289</v>
      </c>
      <c r="G547" s="533" t="s">
        <v>45</v>
      </c>
      <c r="H547" s="595"/>
      <c r="I547" s="386"/>
      <c r="J547" s="380"/>
      <c r="K547" s="380"/>
      <c r="L547" s="381"/>
      <c r="M547" s="381"/>
      <c r="N547" s="381"/>
      <c r="O547" s="380"/>
      <c r="P547" s="653"/>
      <c r="Q547" s="172"/>
    </row>
    <row r="548">
      <c r="E548" s="277"/>
      <c r="F548" s="277"/>
      <c r="G548" s="533"/>
      <c r="H548" s="595"/>
      <c r="I548" s="386"/>
      <c r="J548" s="380"/>
      <c r="K548" s="380"/>
      <c r="L548" s="381"/>
      <c r="M548" s="381"/>
      <c r="N548" s="381"/>
      <c r="O548" s="380"/>
      <c r="P548" s="653"/>
      <c r="Q548" s="172"/>
    </row>
    <row r="549">
      <c r="E549" s="258" t="s">
        <v>387</v>
      </c>
      <c r="F549" s="656" t="s">
        <v>249</v>
      </c>
      <c r="G549" s="260"/>
      <c r="H549" s="463" t="s">
        <v>238</v>
      </c>
      <c r="I549" s="261" t="s">
        <v>239</v>
      </c>
      <c r="J549" s="262"/>
      <c r="K549" s="262" t="s">
        <v>40</v>
      </c>
      <c r="L549" s="262" t="s">
        <v>38</v>
      </c>
      <c r="M549" s="425" t="s">
        <v>125</v>
      </c>
      <c r="N549" s="261" t="s">
        <v>240</v>
      </c>
      <c r="O549" s="263" t="s">
        <v>63</v>
      </c>
      <c r="P549" s="303"/>
      <c r="Q549" s="263" t="b">
        <v>0</v>
      </c>
    </row>
    <row r="550">
      <c r="E550" s="266"/>
      <c r="F550" s="267"/>
      <c r="G550" s="268"/>
      <c r="H550" s="304" t="s">
        <v>242</v>
      </c>
      <c r="I550" s="270" t="s">
        <v>239</v>
      </c>
      <c r="J550" s="271"/>
      <c r="K550" s="270">
        <f t="shared" ref="K550:M550" si="94">PARAMS(K549)</f>
        <v>1</v>
      </c>
      <c r="L550" s="270">
        <f t="shared" si="94"/>
        <v>1024</v>
      </c>
      <c r="M550" s="270">
        <f t="shared" si="94"/>
        <v>7168</v>
      </c>
      <c r="N550" s="270" t="s">
        <v>240</v>
      </c>
      <c r="O550" s="272"/>
      <c r="P550" s="440">
        <f>SIZEOF_IN_MIB(J550:M550, O549)</f>
        <v>7</v>
      </c>
      <c r="Q550" s="272"/>
    </row>
    <row r="551">
      <c r="E551" s="266"/>
      <c r="F551" s="267"/>
      <c r="G551" s="268"/>
      <c r="H551" s="534" t="s">
        <v>244</v>
      </c>
      <c r="I551" s="274" t="s">
        <v>239</v>
      </c>
      <c r="J551" s="261"/>
      <c r="K551" s="262" t="s">
        <v>33</v>
      </c>
      <c r="L551" s="262"/>
      <c r="M551" s="262"/>
      <c r="N551" s="274" t="s">
        <v>240</v>
      </c>
      <c r="O551" s="275"/>
      <c r="P551" s="303"/>
      <c r="Q551" s="275"/>
    </row>
    <row r="552">
      <c r="E552" s="266"/>
      <c r="F552" s="278"/>
      <c r="G552" s="279"/>
      <c r="H552" s="304" t="s">
        <v>246</v>
      </c>
      <c r="I552" s="271" t="s">
        <v>239</v>
      </c>
      <c r="J552" s="270"/>
      <c r="K552" s="271">
        <f t="shared" ref="K552:M552" si="95">K550/SHARDING(K551)</f>
        <v>0.5</v>
      </c>
      <c r="L552" s="271">
        <f t="shared" si="95"/>
        <v>1024</v>
      </c>
      <c r="M552" s="271">
        <f t="shared" si="95"/>
        <v>7168</v>
      </c>
      <c r="N552" s="271" t="s">
        <v>240</v>
      </c>
      <c r="O552" s="280"/>
      <c r="P552" s="440">
        <f>SIZEOF_IN_MIB(J552:M552, O549)</f>
        <v>3.5</v>
      </c>
      <c r="Q552" s="280"/>
    </row>
    <row r="553">
      <c r="E553" s="266"/>
      <c r="F553" s="657" t="s">
        <v>253</v>
      </c>
      <c r="G553" s="260"/>
      <c r="H553" s="534" t="s">
        <v>238</v>
      </c>
      <c r="I553" s="274" t="s">
        <v>239</v>
      </c>
      <c r="J553" s="261"/>
      <c r="K553" s="222"/>
      <c r="L553" s="262" t="s">
        <v>125</v>
      </c>
      <c r="M553" s="425" t="s">
        <v>129</v>
      </c>
      <c r="N553" s="274" t="s">
        <v>240</v>
      </c>
      <c r="O553" s="263" t="s">
        <v>127</v>
      </c>
      <c r="P553" s="303"/>
      <c r="Q553" s="263" t="b">
        <v>0</v>
      </c>
    </row>
    <row r="554">
      <c r="E554" s="266"/>
      <c r="F554" s="267"/>
      <c r="G554" s="268"/>
      <c r="H554" s="304" t="s">
        <v>242</v>
      </c>
      <c r="I554" s="271" t="s">
        <v>239</v>
      </c>
      <c r="J554" s="270"/>
      <c r="K554" s="324">
        <v>2.0</v>
      </c>
      <c r="L554" s="271">
        <f t="shared" ref="L554:M554" si="96">PARAMS(L553)</f>
        <v>7168</v>
      </c>
      <c r="M554" s="271">
        <f t="shared" si="96"/>
        <v>2048</v>
      </c>
      <c r="N554" s="271" t="s">
        <v>240</v>
      </c>
      <c r="O554" s="272"/>
      <c r="P554" s="440">
        <f>SIZEOF_IN_MIB(J554:M554, O553)</f>
        <v>14</v>
      </c>
      <c r="Q554" s="272"/>
    </row>
    <row r="555">
      <c r="E555" s="266"/>
      <c r="F555" s="267"/>
      <c r="G555" s="268"/>
      <c r="H555" s="534" t="s">
        <v>244</v>
      </c>
      <c r="I555" s="274" t="s">
        <v>239</v>
      </c>
      <c r="J555" s="261"/>
      <c r="K555" s="222"/>
      <c r="L555" s="262"/>
      <c r="M555" s="262"/>
      <c r="N555" s="274" t="s">
        <v>240</v>
      </c>
      <c r="O555" s="275"/>
      <c r="P555" s="303"/>
      <c r="Q555" s="275"/>
    </row>
    <row r="556">
      <c r="E556" s="266"/>
      <c r="F556" s="278"/>
      <c r="G556" s="279"/>
      <c r="H556" s="449" t="s">
        <v>246</v>
      </c>
      <c r="I556" s="271" t="s">
        <v>239</v>
      </c>
      <c r="J556" s="270"/>
      <c r="K556" s="324">
        <v>2.0</v>
      </c>
      <c r="L556" s="271">
        <f t="shared" ref="L556:M556" si="97">L554/SHARDING(L555)</f>
        <v>7168</v>
      </c>
      <c r="M556" s="271">
        <f t="shared" si="97"/>
        <v>2048</v>
      </c>
      <c r="N556" s="271" t="s">
        <v>240</v>
      </c>
      <c r="O556" s="280"/>
      <c r="P556" s="440">
        <f>SIZEOF_IN_MIB(J556:M556, O553)</f>
        <v>14</v>
      </c>
      <c r="Q556" s="280"/>
    </row>
    <row r="557">
      <c r="E557" s="266"/>
      <c r="F557" s="657" t="s">
        <v>257</v>
      </c>
      <c r="G557" s="260"/>
      <c r="H557" s="534" t="s">
        <v>238</v>
      </c>
      <c r="I557" s="274" t="s">
        <v>239</v>
      </c>
      <c r="J557" s="261"/>
      <c r="K557" s="262" t="s">
        <v>40</v>
      </c>
      <c r="L557" s="262" t="s">
        <v>38</v>
      </c>
      <c r="M557" s="262" t="s">
        <v>129</v>
      </c>
      <c r="N557" s="274" t="s">
        <v>240</v>
      </c>
      <c r="O557" s="658" t="s">
        <v>82</v>
      </c>
      <c r="P557" s="303"/>
      <c r="Q557" s="263" t="b">
        <v>0</v>
      </c>
    </row>
    <row r="558">
      <c r="E558" s="266"/>
      <c r="F558" s="267"/>
      <c r="G558" s="268"/>
      <c r="H558" s="304" t="s">
        <v>242</v>
      </c>
      <c r="I558" s="271" t="s">
        <v>239</v>
      </c>
      <c r="J558" s="269">
        <v>2.0</v>
      </c>
      <c r="K558" s="271">
        <f t="shared" ref="K558:M558" si="98">PARAMS(K557)</f>
        <v>1</v>
      </c>
      <c r="L558" s="271">
        <f t="shared" si="98"/>
        <v>1024</v>
      </c>
      <c r="M558" s="271">
        <f t="shared" si="98"/>
        <v>2048</v>
      </c>
      <c r="N558" s="271" t="s">
        <v>240</v>
      </c>
      <c r="O558" s="272"/>
      <c r="P558" s="440">
        <f>SIZEOF_IN_MIB(J558:M558, O557)</f>
        <v>8</v>
      </c>
      <c r="Q558" s="272"/>
    </row>
    <row r="559">
      <c r="E559" s="266"/>
      <c r="F559" s="267"/>
      <c r="G559" s="268"/>
      <c r="H559" s="534" t="s">
        <v>244</v>
      </c>
      <c r="I559" s="274" t="s">
        <v>239</v>
      </c>
      <c r="J559" s="261"/>
      <c r="K559" s="262" t="s">
        <v>33</v>
      </c>
      <c r="L559" s="262"/>
      <c r="M559" s="274"/>
      <c r="N559" s="274" t="s">
        <v>240</v>
      </c>
      <c r="O559" s="275"/>
      <c r="P559" s="303"/>
      <c r="Q559" s="275"/>
    </row>
    <row r="560">
      <c r="E560" s="266"/>
      <c r="F560" s="278"/>
      <c r="G560" s="279"/>
      <c r="H560" s="449" t="s">
        <v>246</v>
      </c>
      <c r="I560" s="271" t="s">
        <v>239</v>
      </c>
      <c r="J560" s="269">
        <v>2.0</v>
      </c>
      <c r="K560" s="271">
        <f t="shared" ref="K560:M560" si="99">K558/SHARDING(K559)</f>
        <v>0.5</v>
      </c>
      <c r="L560" s="271">
        <f t="shared" si="99"/>
        <v>1024</v>
      </c>
      <c r="M560" s="271">
        <f t="shared" si="99"/>
        <v>2048</v>
      </c>
      <c r="N560" s="271" t="s">
        <v>240</v>
      </c>
      <c r="O560" s="280"/>
      <c r="P560" s="440">
        <f>SIZEOF_IN_MIB(J560:M560, O557)</f>
        <v>4</v>
      </c>
      <c r="Q560" s="280"/>
    </row>
    <row r="561">
      <c r="E561" s="266"/>
      <c r="F561" s="297" t="s">
        <v>293</v>
      </c>
      <c r="G561" s="533"/>
      <c r="H561" s="659"/>
      <c r="I561" s="261"/>
      <c r="J561" s="261"/>
      <c r="K561" s="261"/>
      <c r="L561" s="274"/>
      <c r="M561" s="274"/>
      <c r="N561" s="274"/>
      <c r="O561" s="261"/>
      <c r="P561" s="303"/>
      <c r="Q561" s="660"/>
    </row>
    <row r="562">
      <c r="E562" s="266"/>
      <c r="F562" s="277"/>
      <c r="G562" s="600" t="s">
        <v>298</v>
      </c>
      <c r="H562" s="661"/>
      <c r="I562" s="419"/>
      <c r="J562" s="270"/>
      <c r="K562" s="270"/>
      <c r="L562" s="271"/>
      <c r="M562" s="271"/>
      <c r="N562" s="271"/>
      <c r="O562" s="270"/>
      <c r="P562" s="440"/>
      <c r="Q562" s="477"/>
    </row>
    <row r="563">
      <c r="E563" s="266"/>
      <c r="F563" s="662" t="s">
        <v>285</v>
      </c>
      <c r="G563" s="533" t="s">
        <v>286</v>
      </c>
      <c r="H563" s="595" t="str">
        <f>VLOOKUP(O549&amp;","&amp;O553,$T$3:$W$12,4, FALSE)</f>
        <v>fp8</v>
      </c>
      <c r="I563" s="386"/>
      <c r="J563" s="380"/>
      <c r="K563" s="380"/>
      <c r="L563" s="381"/>
      <c r="M563" s="381"/>
      <c r="N563" s="381"/>
      <c r="O563" s="380"/>
      <c r="P563" s="394"/>
      <c r="Q563" s="172"/>
    </row>
    <row r="564">
      <c r="E564" s="266"/>
      <c r="F564" s="266"/>
      <c r="G564" s="595" t="s">
        <v>299</v>
      </c>
      <c r="H564" s="599" t="str">
        <f>CALCULATE_FLOPS(J552:M552,J556:M556,M556,L556,H563)</f>
        <v>#N/A</v>
      </c>
      <c r="I564" s="386"/>
      <c r="J564" s="380"/>
      <c r="K564" s="380"/>
      <c r="L564" s="381"/>
      <c r="M564" s="381"/>
      <c r="N564" s="381"/>
      <c r="O564" s="380"/>
      <c r="P564" s="394"/>
      <c r="Q564" s="172"/>
    </row>
    <row r="565">
      <c r="E565" s="266"/>
      <c r="F565" s="277"/>
      <c r="G565" s="600" t="s">
        <v>288</v>
      </c>
      <c r="H565" s="663" t="str">
        <f>COMPUTE_TIME_MS(H564, H563)</f>
        <v>#N/A</v>
      </c>
      <c r="I565" s="390"/>
      <c r="J565" s="391"/>
      <c r="K565" s="391"/>
      <c r="L565" s="392"/>
      <c r="M565" s="392"/>
      <c r="N565" s="392"/>
      <c r="O565" s="391"/>
      <c r="P565" s="602"/>
      <c r="Q565" s="172"/>
    </row>
    <row r="566">
      <c r="E566" s="266"/>
      <c r="F566" s="662" t="s">
        <v>289</v>
      </c>
      <c r="G566" s="595" t="s">
        <v>290</v>
      </c>
      <c r="H566" s="603">
        <f>IF(Q549,0,P552)+IF(Q553,0,P556)+IF(Q557,0,P560)</f>
        <v>21.5</v>
      </c>
      <c r="I566" s="380"/>
      <c r="J566" s="380"/>
      <c r="K566" s="380"/>
      <c r="L566" s="381"/>
      <c r="M566" s="381"/>
      <c r="N566" s="381"/>
      <c r="O566" s="380"/>
      <c r="P566" s="394"/>
      <c r="Q566" s="172"/>
    </row>
    <row r="567">
      <c r="E567" s="277"/>
      <c r="F567" s="277"/>
      <c r="G567" s="604" t="s">
        <v>291</v>
      </c>
      <c r="H567" s="664">
        <f>HBM_TIME_MS(H566)</f>
        <v>0.007175698479</v>
      </c>
      <c r="I567" s="391"/>
      <c r="J567" s="391"/>
      <c r="K567" s="391"/>
      <c r="L567" s="392"/>
      <c r="M567" s="392"/>
      <c r="N567" s="392"/>
      <c r="O567" s="391"/>
      <c r="P567" s="602"/>
      <c r="Q567" s="172"/>
    </row>
    <row r="568">
      <c r="E568" s="258" t="s">
        <v>388</v>
      </c>
      <c r="F568" s="656" t="s">
        <v>249</v>
      </c>
      <c r="G568" s="260"/>
      <c r="H568" s="463" t="s">
        <v>238</v>
      </c>
      <c r="I568" s="261" t="s">
        <v>239</v>
      </c>
      <c r="J568" s="331"/>
      <c r="K568" s="665" t="s">
        <v>40</v>
      </c>
      <c r="L568" s="665" t="s">
        <v>38</v>
      </c>
      <c r="M568" s="666" t="s">
        <v>129</v>
      </c>
      <c r="N568" s="261" t="s">
        <v>240</v>
      </c>
      <c r="O568" s="263" t="s">
        <v>63</v>
      </c>
      <c r="P568" s="303"/>
      <c r="Q568" s="263" t="b">
        <v>0</v>
      </c>
    </row>
    <row r="569">
      <c r="E569" s="266"/>
      <c r="F569" s="267"/>
      <c r="G569" s="268"/>
      <c r="H569" s="304" t="s">
        <v>242</v>
      </c>
      <c r="I569" s="270" t="s">
        <v>239</v>
      </c>
      <c r="J569" s="326"/>
      <c r="K569" s="667">
        <f t="shared" ref="K569:M569" si="100">PARAMS(K568)</f>
        <v>1</v>
      </c>
      <c r="L569" s="668">
        <f t="shared" si="100"/>
        <v>1024</v>
      </c>
      <c r="M569" s="668">
        <f t="shared" si="100"/>
        <v>2048</v>
      </c>
      <c r="N569" s="270" t="s">
        <v>240</v>
      </c>
      <c r="O569" s="272"/>
      <c r="P569" s="440">
        <f>SIZEOF_IN_MIB(J569:M569, O568)</f>
        <v>2</v>
      </c>
      <c r="Q569" s="272"/>
    </row>
    <row r="570">
      <c r="E570" s="266"/>
      <c r="F570" s="267"/>
      <c r="G570" s="268"/>
      <c r="H570" s="534" t="s">
        <v>244</v>
      </c>
      <c r="I570" s="274" t="s">
        <v>239</v>
      </c>
      <c r="J570" s="330"/>
      <c r="K570" s="665" t="s">
        <v>33</v>
      </c>
      <c r="L570" s="331"/>
      <c r="M570" s="331"/>
      <c r="N570" s="274" t="s">
        <v>240</v>
      </c>
      <c r="O570" s="275"/>
      <c r="P570" s="303"/>
      <c r="Q570" s="275"/>
    </row>
    <row r="571">
      <c r="E571" s="266"/>
      <c r="F571" s="278"/>
      <c r="G571" s="279"/>
      <c r="H571" s="304" t="s">
        <v>246</v>
      </c>
      <c r="I571" s="271" t="s">
        <v>239</v>
      </c>
      <c r="J571" s="325"/>
      <c r="K571" s="670">
        <f t="shared" ref="K571:M571" si="101">K569/SHARDING(K570)</f>
        <v>0.5</v>
      </c>
      <c r="L571" s="670">
        <f t="shared" si="101"/>
        <v>1024</v>
      </c>
      <c r="M571" s="670">
        <f t="shared" si="101"/>
        <v>2048</v>
      </c>
      <c r="N571" s="271" t="s">
        <v>240</v>
      </c>
      <c r="O571" s="280"/>
      <c r="P571" s="440">
        <f>SIZEOF_IN_MIB(J571:M571, O568)</f>
        <v>1</v>
      </c>
      <c r="Q571" s="280"/>
    </row>
    <row r="572">
      <c r="E572" s="266"/>
      <c r="F572" s="657" t="s">
        <v>253</v>
      </c>
      <c r="G572" s="260"/>
      <c r="H572" s="534" t="s">
        <v>238</v>
      </c>
      <c r="I572" s="274" t="s">
        <v>239</v>
      </c>
      <c r="J572" s="330"/>
      <c r="K572" s="317"/>
      <c r="L572" s="665" t="s">
        <v>129</v>
      </c>
      <c r="M572" s="666" t="s">
        <v>125</v>
      </c>
      <c r="N572" s="274" t="s">
        <v>240</v>
      </c>
      <c r="O572" s="263" t="s">
        <v>127</v>
      </c>
      <c r="P572" s="303"/>
      <c r="Q572" s="263" t="b">
        <v>0</v>
      </c>
    </row>
    <row r="573">
      <c r="E573" s="266"/>
      <c r="F573" s="267"/>
      <c r="G573" s="268"/>
      <c r="H573" s="304" t="s">
        <v>242</v>
      </c>
      <c r="I573" s="271" t="s">
        <v>239</v>
      </c>
      <c r="J573" s="325"/>
      <c r="K573" s="314"/>
      <c r="L573" s="670">
        <f t="shared" ref="L573:M573" si="102">PARAMS(L572)</f>
        <v>2048</v>
      </c>
      <c r="M573" s="670">
        <f t="shared" si="102"/>
        <v>7168</v>
      </c>
      <c r="N573" s="271" t="s">
        <v>240</v>
      </c>
      <c r="O573" s="272"/>
      <c r="P573" s="440">
        <f>SIZEOF_IN_MIB(J573:M573, O572)</f>
        <v>7</v>
      </c>
      <c r="Q573" s="272"/>
    </row>
    <row r="574">
      <c r="E574" s="266"/>
      <c r="F574" s="267"/>
      <c r="G574" s="268"/>
      <c r="H574" s="534" t="s">
        <v>244</v>
      </c>
      <c r="I574" s="274" t="s">
        <v>239</v>
      </c>
      <c r="J574" s="330"/>
      <c r="K574" s="317"/>
      <c r="L574" s="331"/>
      <c r="M574" s="331"/>
      <c r="N574" s="274" t="s">
        <v>240</v>
      </c>
      <c r="O574" s="275"/>
      <c r="P574" s="303"/>
      <c r="Q574" s="275"/>
    </row>
    <row r="575">
      <c r="E575" s="266"/>
      <c r="F575" s="278"/>
      <c r="G575" s="279"/>
      <c r="H575" s="449" t="s">
        <v>246</v>
      </c>
      <c r="I575" s="271" t="s">
        <v>239</v>
      </c>
      <c r="J575" s="325"/>
      <c r="K575" s="314"/>
      <c r="L575" s="670">
        <f t="shared" ref="L575:M575" si="103">L573/SHARDING(L574)</f>
        <v>2048</v>
      </c>
      <c r="M575" s="670">
        <f t="shared" si="103"/>
        <v>7168</v>
      </c>
      <c r="N575" s="271" t="s">
        <v>240</v>
      </c>
      <c r="O575" s="280"/>
      <c r="P575" s="440">
        <f>SIZEOF_IN_MIB(J575:M575, O572)</f>
        <v>7</v>
      </c>
      <c r="Q575" s="280"/>
    </row>
    <row r="576">
      <c r="E576" s="266"/>
      <c r="F576" s="657" t="s">
        <v>257</v>
      </c>
      <c r="G576" s="260"/>
      <c r="H576" s="534" t="s">
        <v>238</v>
      </c>
      <c r="I576" s="274" t="s">
        <v>239</v>
      </c>
      <c r="J576" s="330"/>
      <c r="K576" s="665" t="s">
        <v>40</v>
      </c>
      <c r="L576" s="665" t="s">
        <v>38</v>
      </c>
      <c r="M576" s="665" t="s">
        <v>125</v>
      </c>
      <c r="N576" s="274" t="s">
        <v>240</v>
      </c>
      <c r="O576" s="658" t="s">
        <v>82</v>
      </c>
      <c r="P576" s="303"/>
      <c r="Q576" s="263" t="b">
        <v>0</v>
      </c>
    </row>
    <row r="577">
      <c r="E577" s="266"/>
      <c r="F577" s="267"/>
      <c r="G577" s="268"/>
      <c r="H577" s="304" t="s">
        <v>242</v>
      </c>
      <c r="I577" s="271" t="s">
        <v>239</v>
      </c>
      <c r="J577" s="326"/>
      <c r="K577" s="667">
        <f t="shared" ref="K577:M577" si="104">PARAMS(K576)</f>
        <v>1</v>
      </c>
      <c r="L577" s="670">
        <f t="shared" si="104"/>
        <v>1024</v>
      </c>
      <c r="M577" s="670">
        <f t="shared" si="104"/>
        <v>7168</v>
      </c>
      <c r="N577" s="271" t="s">
        <v>240</v>
      </c>
      <c r="O577" s="272"/>
      <c r="P577" s="440">
        <f>SIZEOF_IN_MIB(J577:M577, O576)</f>
        <v>14</v>
      </c>
      <c r="Q577" s="272"/>
    </row>
    <row r="578">
      <c r="E578" s="266"/>
      <c r="F578" s="267"/>
      <c r="G578" s="268"/>
      <c r="H578" s="534" t="s">
        <v>244</v>
      </c>
      <c r="I578" s="274" t="s">
        <v>239</v>
      </c>
      <c r="J578" s="330"/>
      <c r="K578" s="665" t="s">
        <v>33</v>
      </c>
      <c r="L578" s="331"/>
      <c r="M578" s="331"/>
      <c r="N578" s="274" t="s">
        <v>240</v>
      </c>
      <c r="O578" s="275"/>
      <c r="P578" s="303"/>
      <c r="Q578" s="275"/>
    </row>
    <row r="579">
      <c r="E579" s="266"/>
      <c r="F579" s="278"/>
      <c r="G579" s="279"/>
      <c r="H579" s="449" t="s">
        <v>246</v>
      </c>
      <c r="I579" s="271" t="s">
        <v>239</v>
      </c>
      <c r="J579" s="326"/>
      <c r="K579" s="670">
        <f t="shared" ref="K579:M579" si="105">K577/SHARDING(K578)</f>
        <v>0.5</v>
      </c>
      <c r="L579" s="670">
        <f t="shared" si="105"/>
        <v>1024</v>
      </c>
      <c r="M579" s="670">
        <f t="shared" si="105"/>
        <v>7168</v>
      </c>
      <c r="N579" s="271" t="s">
        <v>240</v>
      </c>
      <c r="O579" s="280"/>
      <c r="P579" s="440">
        <f>SIZEOF_IN_MIB(J579:M579, O576)</f>
        <v>7</v>
      </c>
      <c r="Q579" s="280"/>
    </row>
    <row r="580">
      <c r="E580" s="266"/>
      <c r="F580" s="297" t="s">
        <v>293</v>
      </c>
      <c r="G580" s="533"/>
      <c r="H580" s="659"/>
      <c r="I580" s="261"/>
      <c r="J580" s="261"/>
      <c r="K580" s="261"/>
      <c r="L580" s="274"/>
      <c r="M580" s="274"/>
      <c r="N580" s="274"/>
      <c r="O580" s="261"/>
      <c r="P580" s="303"/>
      <c r="Q580" s="660"/>
    </row>
    <row r="581">
      <c r="E581" s="266"/>
      <c r="F581" s="277"/>
      <c r="G581" s="600" t="s">
        <v>298</v>
      </c>
      <c r="H581" s="661"/>
      <c r="I581" s="419"/>
      <c r="J581" s="270"/>
      <c r="K581" s="270"/>
      <c r="L581" s="271"/>
      <c r="M581" s="271"/>
      <c r="N581" s="271"/>
      <c r="O581" s="270"/>
      <c r="P581" s="440"/>
      <c r="Q581" s="477"/>
    </row>
    <row r="582">
      <c r="E582" s="266"/>
      <c r="F582" s="662" t="s">
        <v>285</v>
      </c>
      <c r="G582" s="533" t="s">
        <v>286</v>
      </c>
      <c r="H582" s="595" t="str">
        <f>VLOOKUP(O568&amp;","&amp;O572,$T$3:$W$12,4, FALSE)</f>
        <v>fp8</v>
      </c>
      <c r="I582" s="386"/>
      <c r="J582" s="380"/>
      <c r="K582" s="380"/>
      <c r="L582" s="381"/>
      <c r="M582" s="381"/>
      <c r="N582" s="381"/>
      <c r="O582" s="380"/>
      <c r="P582" s="394"/>
      <c r="Q582" s="172"/>
    </row>
    <row r="583">
      <c r="E583" s="266"/>
      <c r="F583" s="266"/>
      <c r="G583" s="595" t="s">
        <v>299</v>
      </c>
      <c r="H583" s="599" t="str">
        <f>CALCULATE_FLOPS(J571:M571,J575:M575,M575,L575,H582)</f>
        <v>#N/A</v>
      </c>
      <c r="I583" s="386"/>
      <c r="J583" s="380"/>
      <c r="K583" s="380"/>
      <c r="L583" s="381"/>
      <c r="M583" s="381"/>
      <c r="N583" s="381"/>
      <c r="O583" s="380"/>
      <c r="P583" s="394"/>
      <c r="Q583" s="172"/>
    </row>
    <row r="584">
      <c r="E584" s="266"/>
      <c r="F584" s="277"/>
      <c r="G584" s="600" t="s">
        <v>288</v>
      </c>
      <c r="H584" s="663" t="str">
        <f>COMPUTE_TIME_MS(H583, H582)</f>
        <v>#N/A</v>
      </c>
      <c r="I584" s="390"/>
      <c r="J584" s="391"/>
      <c r="K584" s="391"/>
      <c r="L584" s="392"/>
      <c r="M584" s="392"/>
      <c r="N584" s="392"/>
      <c r="O584" s="391"/>
      <c r="P584" s="602"/>
      <c r="Q584" s="172"/>
    </row>
    <row r="585">
      <c r="E585" s="266"/>
      <c r="F585" s="662" t="s">
        <v>289</v>
      </c>
      <c r="G585" s="595" t="s">
        <v>290</v>
      </c>
      <c r="H585" s="603">
        <f>IF(Q568,0,P571)+IF(Q572,0,P575)+IF(Q576,0,P579)</f>
        <v>15</v>
      </c>
      <c r="I585" s="380"/>
      <c r="J585" s="380"/>
      <c r="K585" s="380"/>
      <c r="L585" s="381"/>
      <c r="M585" s="381"/>
      <c r="N585" s="381"/>
      <c r="O585" s="380"/>
      <c r="P585" s="394"/>
      <c r="Q585" s="172"/>
    </row>
    <row r="586">
      <c r="E586" s="277"/>
      <c r="F586" s="277"/>
      <c r="G586" s="604" t="s">
        <v>291</v>
      </c>
      <c r="H586" s="664">
        <f>HBM_TIME_MS(H585)</f>
        <v>0.005006301265</v>
      </c>
      <c r="I586" s="391"/>
      <c r="J586" s="391"/>
      <c r="K586" s="391"/>
      <c r="L586" s="392"/>
      <c r="M586" s="392"/>
      <c r="N586" s="392"/>
      <c r="O586" s="391"/>
      <c r="P586" s="602"/>
      <c r="Q586" s="172"/>
    </row>
    <row r="587">
      <c r="P587" s="147"/>
    </row>
    <row r="588">
      <c r="P588" s="147"/>
    </row>
    <row r="589">
      <c r="P589" s="147"/>
    </row>
    <row r="590">
      <c r="P590" s="147"/>
    </row>
    <row r="591">
      <c r="P591" s="147"/>
    </row>
    <row r="592">
      <c r="P592" s="147"/>
    </row>
    <row r="593">
      <c r="P593" s="147"/>
    </row>
    <row r="594">
      <c r="P594" s="147"/>
    </row>
    <row r="595">
      <c r="P595" s="147"/>
    </row>
    <row r="596">
      <c r="P596" s="147"/>
    </row>
    <row r="597">
      <c r="P597" s="147"/>
    </row>
    <row r="598">
      <c r="P598" s="147"/>
    </row>
    <row r="599">
      <c r="P599" s="147"/>
    </row>
    <row r="600">
      <c r="P600" s="147"/>
    </row>
    <row r="601">
      <c r="P601" s="147"/>
    </row>
    <row r="602">
      <c r="P602" s="147"/>
    </row>
    <row r="603">
      <c r="P603" s="147"/>
    </row>
    <row r="604">
      <c r="P604" s="147"/>
    </row>
    <row r="605">
      <c r="P605" s="147"/>
    </row>
    <row r="606">
      <c r="P606" s="147"/>
    </row>
    <row r="607">
      <c r="P607" s="147"/>
    </row>
    <row r="608">
      <c r="P608" s="147"/>
    </row>
    <row r="609">
      <c r="P609" s="147"/>
    </row>
    <row r="610">
      <c r="P610" s="147"/>
    </row>
    <row r="611">
      <c r="P611" s="147"/>
    </row>
    <row r="612">
      <c r="P612" s="147"/>
    </row>
    <row r="613">
      <c r="P613" s="147"/>
    </row>
    <row r="614">
      <c r="P614" s="147"/>
    </row>
    <row r="615">
      <c r="P615" s="147"/>
    </row>
    <row r="616">
      <c r="P616" s="147"/>
    </row>
    <row r="617">
      <c r="P617" s="147"/>
    </row>
    <row r="618">
      <c r="P618" s="147"/>
    </row>
    <row r="619">
      <c r="P619" s="147"/>
    </row>
    <row r="620">
      <c r="P620" s="147"/>
    </row>
    <row r="621">
      <c r="P621" s="147"/>
    </row>
    <row r="622">
      <c r="P622" s="147"/>
    </row>
    <row r="623">
      <c r="P623" s="147"/>
    </row>
    <row r="624">
      <c r="P624" s="147"/>
    </row>
    <row r="625">
      <c r="P625" s="147"/>
    </row>
    <row r="626">
      <c r="P626" s="147"/>
    </row>
    <row r="627">
      <c r="P627" s="147"/>
    </row>
    <row r="628">
      <c r="P628" s="147"/>
    </row>
    <row r="629">
      <c r="P629" s="147"/>
    </row>
    <row r="630">
      <c r="P630" s="147"/>
    </row>
    <row r="631">
      <c r="P631" s="147"/>
    </row>
    <row r="632">
      <c r="P632" s="147"/>
    </row>
    <row r="633">
      <c r="P633" s="147"/>
    </row>
    <row r="634">
      <c r="P634" s="147"/>
    </row>
    <row r="635">
      <c r="P635" s="147"/>
    </row>
    <row r="636">
      <c r="P636" s="147"/>
    </row>
    <row r="637">
      <c r="P637" s="147"/>
    </row>
    <row r="638">
      <c r="P638" s="147"/>
    </row>
    <row r="639">
      <c r="P639" s="147"/>
    </row>
    <row r="640">
      <c r="P640" s="147"/>
    </row>
    <row r="641">
      <c r="P641" s="147"/>
    </row>
    <row r="642">
      <c r="P642" s="147"/>
    </row>
    <row r="643">
      <c r="P643" s="147"/>
    </row>
    <row r="644">
      <c r="P644" s="147"/>
    </row>
    <row r="645">
      <c r="P645" s="147"/>
    </row>
    <row r="646">
      <c r="P646" s="147"/>
    </row>
    <row r="647">
      <c r="P647" s="147"/>
    </row>
    <row r="648">
      <c r="P648" s="147"/>
    </row>
    <row r="649">
      <c r="P649" s="147"/>
    </row>
    <row r="650">
      <c r="P650" s="147"/>
    </row>
    <row r="651">
      <c r="P651" s="147"/>
    </row>
    <row r="652">
      <c r="P652" s="147"/>
    </row>
    <row r="653">
      <c r="P653" s="147"/>
    </row>
    <row r="654">
      <c r="P654" s="147"/>
    </row>
    <row r="655">
      <c r="P655" s="147"/>
    </row>
    <row r="656">
      <c r="P656" s="147"/>
    </row>
    <row r="657">
      <c r="P657" s="147"/>
    </row>
    <row r="658">
      <c r="P658" s="147"/>
    </row>
    <row r="659">
      <c r="P659" s="147"/>
    </row>
    <row r="660">
      <c r="P660" s="147"/>
    </row>
    <row r="661">
      <c r="P661" s="147"/>
    </row>
    <row r="662">
      <c r="P662" s="147"/>
    </row>
    <row r="663">
      <c r="P663" s="147"/>
    </row>
    <row r="664">
      <c r="P664" s="147"/>
    </row>
    <row r="665">
      <c r="P665" s="147"/>
    </row>
    <row r="666">
      <c r="P666" s="147"/>
    </row>
    <row r="667">
      <c r="P667" s="147"/>
    </row>
    <row r="668">
      <c r="P668" s="147"/>
    </row>
    <row r="669">
      <c r="P669" s="147"/>
    </row>
    <row r="670">
      <c r="P670" s="147"/>
    </row>
    <row r="671">
      <c r="P671" s="147"/>
    </row>
    <row r="672">
      <c r="P672" s="147"/>
    </row>
    <row r="673">
      <c r="P673" s="147"/>
    </row>
    <row r="674">
      <c r="P674" s="147"/>
    </row>
    <row r="675">
      <c r="P675" s="147"/>
    </row>
    <row r="676">
      <c r="P676" s="147"/>
    </row>
    <row r="677">
      <c r="P677" s="147"/>
    </row>
    <row r="678">
      <c r="P678" s="147"/>
    </row>
    <row r="679">
      <c r="P679" s="147"/>
    </row>
    <row r="680">
      <c r="P680" s="147"/>
    </row>
    <row r="681">
      <c r="P681" s="147"/>
    </row>
    <row r="682">
      <c r="P682" s="147"/>
    </row>
    <row r="683">
      <c r="P683" s="147"/>
    </row>
    <row r="684">
      <c r="P684" s="147"/>
    </row>
    <row r="685">
      <c r="P685" s="147"/>
    </row>
    <row r="686">
      <c r="P686" s="147"/>
    </row>
    <row r="687">
      <c r="P687" s="147"/>
    </row>
    <row r="688">
      <c r="P688" s="147"/>
    </row>
    <row r="689">
      <c r="P689" s="147"/>
    </row>
    <row r="690">
      <c r="P690" s="147"/>
    </row>
    <row r="691">
      <c r="P691" s="147"/>
    </row>
    <row r="692">
      <c r="P692" s="147"/>
    </row>
    <row r="693">
      <c r="P693" s="147"/>
    </row>
    <row r="694">
      <c r="P694" s="147"/>
    </row>
    <row r="695">
      <c r="P695" s="147"/>
    </row>
    <row r="696">
      <c r="P696" s="147"/>
    </row>
    <row r="697">
      <c r="P697" s="147"/>
    </row>
    <row r="698">
      <c r="P698" s="147"/>
    </row>
    <row r="699">
      <c r="P699" s="147"/>
    </row>
    <row r="700">
      <c r="P700" s="147"/>
    </row>
    <row r="701">
      <c r="P701" s="147"/>
    </row>
    <row r="702">
      <c r="P702" s="147"/>
    </row>
    <row r="703">
      <c r="P703" s="147"/>
    </row>
    <row r="704">
      <c r="P704" s="147"/>
    </row>
    <row r="705">
      <c r="P705" s="147"/>
    </row>
    <row r="706">
      <c r="P706" s="147"/>
    </row>
    <row r="707">
      <c r="P707" s="147"/>
    </row>
    <row r="708">
      <c r="P708" s="147"/>
    </row>
    <row r="709">
      <c r="P709" s="147"/>
    </row>
    <row r="710">
      <c r="P710" s="147"/>
    </row>
    <row r="711">
      <c r="P711" s="147"/>
    </row>
    <row r="712">
      <c r="P712" s="147"/>
    </row>
    <row r="713">
      <c r="P713" s="147"/>
    </row>
    <row r="714">
      <c r="P714" s="147"/>
    </row>
    <row r="715">
      <c r="P715" s="147"/>
    </row>
    <row r="716">
      <c r="P716" s="147"/>
    </row>
    <row r="717">
      <c r="P717" s="147"/>
    </row>
    <row r="718">
      <c r="P718" s="147"/>
    </row>
    <row r="719">
      <c r="P719" s="147"/>
    </row>
    <row r="720">
      <c r="P720" s="147"/>
    </row>
    <row r="721">
      <c r="P721" s="147"/>
    </row>
    <row r="722">
      <c r="P722" s="147"/>
    </row>
    <row r="723">
      <c r="P723" s="147"/>
    </row>
    <row r="724">
      <c r="P724" s="147"/>
    </row>
    <row r="725">
      <c r="P725" s="147"/>
    </row>
    <row r="726">
      <c r="P726" s="147"/>
    </row>
    <row r="727">
      <c r="P727" s="147"/>
    </row>
    <row r="728">
      <c r="P728" s="147"/>
    </row>
    <row r="729">
      <c r="P729" s="147"/>
    </row>
    <row r="730">
      <c r="P730" s="147"/>
    </row>
    <row r="731">
      <c r="P731" s="147"/>
    </row>
    <row r="732">
      <c r="P732" s="147"/>
    </row>
    <row r="733">
      <c r="P733" s="147"/>
    </row>
    <row r="734">
      <c r="P734" s="147"/>
    </row>
    <row r="735">
      <c r="P735" s="147"/>
    </row>
    <row r="736">
      <c r="P736" s="147"/>
    </row>
    <row r="737">
      <c r="P737" s="147"/>
    </row>
    <row r="738">
      <c r="P738" s="147"/>
    </row>
    <row r="739">
      <c r="P739" s="147"/>
    </row>
    <row r="740">
      <c r="P740" s="147"/>
    </row>
    <row r="741">
      <c r="P741" s="147"/>
    </row>
    <row r="742">
      <c r="P742" s="147"/>
    </row>
    <row r="743">
      <c r="P743" s="147"/>
    </row>
    <row r="744">
      <c r="P744" s="147"/>
    </row>
    <row r="745">
      <c r="P745" s="147"/>
    </row>
    <row r="746">
      <c r="P746" s="147"/>
    </row>
    <row r="747">
      <c r="P747" s="147"/>
    </row>
    <row r="748">
      <c r="P748" s="147"/>
    </row>
    <row r="749">
      <c r="P749" s="147"/>
    </row>
    <row r="750">
      <c r="P750" s="147"/>
    </row>
    <row r="751">
      <c r="P751" s="147"/>
    </row>
    <row r="752">
      <c r="P752" s="147"/>
    </row>
    <row r="753">
      <c r="P753" s="147"/>
    </row>
    <row r="754">
      <c r="P754" s="147"/>
    </row>
    <row r="755">
      <c r="P755" s="147"/>
    </row>
    <row r="756">
      <c r="P756" s="147"/>
    </row>
    <row r="757">
      <c r="P757" s="147"/>
    </row>
    <row r="758">
      <c r="P758" s="147"/>
    </row>
    <row r="759">
      <c r="P759" s="147"/>
    </row>
    <row r="760">
      <c r="P760" s="147"/>
    </row>
    <row r="761">
      <c r="P761" s="147"/>
    </row>
    <row r="762">
      <c r="P762" s="147"/>
    </row>
    <row r="763">
      <c r="P763" s="147"/>
    </row>
    <row r="764">
      <c r="P764" s="147"/>
    </row>
    <row r="765">
      <c r="P765" s="147"/>
    </row>
    <row r="766">
      <c r="P766" s="147"/>
    </row>
    <row r="767">
      <c r="P767" s="147"/>
    </row>
    <row r="768">
      <c r="P768" s="147"/>
    </row>
    <row r="769">
      <c r="P769" s="147"/>
    </row>
    <row r="770">
      <c r="P770" s="147"/>
    </row>
    <row r="771">
      <c r="P771" s="147"/>
    </row>
    <row r="772">
      <c r="P772" s="147"/>
    </row>
    <row r="773">
      <c r="P773" s="147"/>
    </row>
    <row r="774">
      <c r="P774" s="147"/>
    </row>
    <row r="775">
      <c r="P775" s="147"/>
    </row>
    <row r="776">
      <c r="P776" s="147"/>
    </row>
    <row r="777">
      <c r="P777" s="147"/>
    </row>
    <row r="778">
      <c r="P778" s="147"/>
    </row>
    <row r="779">
      <c r="P779" s="147"/>
    </row>
    <row r="780">
      <c r="P780" s="147"/>
    </row>
    <row r="781">
      <c r="P781" s="147"/>
    </row>
    <row r="782">
      <c r="P782" s="147"/>
    </row>
    <row r="783">
      <c r="P783" s="147"/>
    </row>
    <row r="784">
      <c r="P784" s="147"/>
    </row>
    <row r="785">
      <c r="P785" s="147"/>
    </row>
    <row r="786">
      <c r="P786" s="147"/>
    </row>
    <row r="787">
      <c r="P787" s="147"/>
    </row>
    <row r="788">
      <c r="P788" s="147"/>
    </row>
    <row r="789">
      <c r="P789" s="147"/>
    </row>
    <row r="790">
      <c r="P790" s="147"/>
    </row>
    <row r="791">
      <c r="P791" s="147"/>
    </row>
    <row r="792">
      <c r="P792" s="147"/>
    </row>
    <row r="793">
      <c r="P793" s="147"/>
    </row>
    <row r="794">
      <c r="P794" s="147"/>
    </row>
    <row r="795">
      <c r="P795" s="147"/>
    </row>
    <row r="796">
      <c r="P796" s="147"/>
    </row>
    <row r="797">
      <c r="P797" s="147"/>
    </row>
    <row r="798">
      <c r="P798" s="147"/>
    </row>
    <row r="799">
      <c r="P799" s="147"/>
    </row>
    <row r="800">
      <c r="P800" s="147"/>
    </row>
    <row r="801">
      <c r="P801" s="147"/>
    </row>
    <row r="802">
      <c r="P802" s="147"/>
    </row>
    <row r="803">
      <c r="P803" s="147"/>
    </row>
    <row r="804">
      <c r="P804" s="147"/>
    </row>
    <row r="805">
      <c r="P805" s="147"/>
    </row>
    <row r="806">
      <c r="P806" s="147"/>
    </row>
    <row r="807">
      <c r="P807" s="147"/>
    </row>
    <row r="808">
      <c r="P808" s="147"/>
    </row>
    <row r="809">
      <c r="P809" s="147"/>
    </row>
    <row r="810">
      <c r="P810" s="147"/>
    </row>
    <row r="811">
      <c r="P811" s="147"/>
    </row>
    <row r="812">
      <c r="P812" s="147"/>
    </row>
    <row r="813">
      <c r="P813" s="147"/>
    </row>
    <row r="814">
      <c r="P814" s="147"/>
    </row>
    <row r="815">
      <c r="P815" s="147"/>
    </row>
    <row r="816">
      <c r="P816" s="147"/>
    </row>
    <row r="817">
      <c r="P817" s="147"/>
    </row>
    <row r="818">
      <c r="P818" s="147"/>
    </row>
    <row r="819">
      <c r="P819" s="147"/>
    </row>
    <row r="820">
      <c r="P820" s="147"/>
    </row>
    <row r="821">
      <c r="P821" s="147"/>
    </row>
    <row r="822">
      <c r="P822" s="147"/>
    </row>
    <row r="823">
      <c r="P823" s="147"/>
    </row>
    <row r="824">
      <c r="P824" s="147"/>
    </row>
    <row r="825">
      <c r="P825" s="147"/>
    </row>
    <row r="826">
      <c r="P826" s="147"/>
    </row>
    <row r="827">
      <c r="P827" s="147"/>
    </row>
    <row r="828">
      <c r="P828" s="147"/>
    </row>
    <row r="829">
      <c r="P829" s="147"/>
    </row>
    <row r="830">
      <c r="P830" s="147"/>
    </row>
    <row r="831">
      <c r="P831" s="147"/>
    </row>
    <row r="832">
      <c r="P832" s="147"/>
    </row>
    <row r="833">
      <c r="P833" s="147"/>
    </row>
    <row r="834">
      <c r="P834" s="147"/>
    </row>
    <row r="835">
      <c r="P835" s="147"/>
    </row>
    <row r="836">
      <c r="P836" s="147"/>
    </row>
    <row r="837">
      <c r="P837" s="147"/>
    </row>
    <row r="838">
      <c r="P838" s="147"/>
    </row>
    <row r="839">
      <c r="P839" s="147"/>
    </row>
    <row r="840">
      <c r="P840" s="147"/>
    </row>
    <row r="841">
      <c r="P841" s="147"/>
    </row>
    <row r="842">
      <c r="P842" s="147"/>
    </row>
    <row r="843">
      <c r="P843" s="147"/>
    </row>
    <row r="844">
      <c r="P844" s="147"/>
    </row>
    <row r="845">
      <c r="P845" s="147"/>
    </row>
    <row r="846">
      <c r="P846" s="147"/>
    </row>
    <row r="847">
      <c r="P847" s="147"/>
    </row>
    <row r="848">
      <c r="P848" s="147"/>
    </row>
    <row r="849">
      <c r="P849" s="147"/>
    </row>
    <row r="850">
      <c r="P850" s="147"/>
    </row>
    <row r="851">
      <c r="P851" s="147"/>
    </row>
    <row r="852">
      <c r="P852" s="147"/>
    </row>
    <row r="853">
      <c r="P853" s="147"/>
    </row>
    <row r="854">
      <c r="P854" s="147"/>
    </row>
    <row r="855">
      <c r="P855" s="147"/>
    </row>
    <row r="856">
      <c r="P856" s="147"/>
    </row>
    <row r="857">
      <c r="P857" s="147"/>
    </row>
    <row r="858">
      <c r="P858" s="147"/>
    </row>
    <row r="859">
      <c r="P859" s="147"/>
    </row>
    <row r="860">
      <c r="P860" s="147"/>
    </row>
    <row r="861">
      <c r="P861" s="147"/>
    </row>
    <row r="862">
      <c r="P862" s="147"/>
    </row>
    <row r="863">
      <c r="P863" s="147"/>
    </row>
    <row r="864">
      <c r="P864" s="147"/>
    </row>
    <row r="865">
      <c r="P865" s="147"/>
    </row>
    <row r="866">
      <c r="P866" s="147"/>
    </row>
    <row r="867">
      <c r="P867" s="147"/>
    </row>
    <row r="868">
      <c r="P868" s="147"/>
    </row>
    <row r="869">
      <c r="P869" s="147"/>
    </row>
    <row r="870">
      <c r="P870" s="147"/>
    </row>
    <row r="871">
      <c r="P871" s="147"/>
    </row>
    <row r="872">
      <c r="P872" s="147"/>
    </row>
    <row r="873">
      <c r="P873" s="147"/>
    </row>
    <row r="874">
      <c r="P874" s="147"/>
    </row>
    <row r="875">
      <c r="P875" s="147"/>
    </row>
    <row r="876">
      <c r="P876" s="147"/>
    </row>
    <row r="877">
      <c r="P877" s="147"/>
    </row>
    <row r="878">
      <c r="P878" s="147"/>
    </row>
    <row r="879">
      <c r="P879" s="147"/>
    </row>
    <row r="880">
      <c r="P880" s="147"/>
    </row>
    <row r="881">
      <c r="P881" s="147"/>
    </row>
    <row r="882">
      <c r="P882" s="147"/>
    </row>
    <row r="883">
      <c r="P883" s="147"/>
    </row>
    <row r="884">
      <c r="P884" s="147"/>
    </row>
    <row r="885">
      <c r="P885" s="147"/>
    </row>
    <row r="886">
      <c r="P886" s="147"/>
    </row>
    <row r="887">
      <c r="P887" s="147"/>
    </row>
    <row r="888">
      <c r="P888" s="147"/>
    </row>
    <row r="889">
      <c r="P889" s="147"/>
    </row>
    <row r="890">
      <c r="P890" s="147"/>
    </row>
    <row r="891">
      <c r="P891" s="147"/>
    </row>
    <row r="892">
      <c r="P892" s="147"/>
    </row>
    <row r="893">
      <c r="P893" s="147"/>
    </row>
    <row r="894">
      <c r="P894" s="147"/>
    </row>
    <row r="895">
      <c r="P895" s="147"/>
    </row>
    <row r="896">
      <c r="P896" s="147"/>
    </row>
    <row r="897">
      <c r="P897" s="147"/>
    </row>
    <row r="898">
      <c r="P898" s="147"/>
    </row>
    <row r="899">
      <c r="P899" s="147"/>
    </row>
    <row r="900">
      <c r="P900" s="147"/>
    </row>
    <row r="901">
      <c r="P901" s="147"/>
    </row>
    <row r="902">
      <c r="P902" s="147"/>
    </row>
    <row r="903">
      <c r="P903" s="147"/>
    </row>
    <row r="904">
      <c r="P904" s="147"/>
    </row>
    <row r="905">
      <c r="P905" s="147"/>
    </row>
    <row r="906">
      <c r="P906" s="147"/>
    </row>
    <row r="907">
      <c r="P907" s="147"/>
    </row>
    <row r="908">
      <c r="P908" s="147"/>
    </row>
    <row r="909">
      <c r="P909" s="147"/>
    </row>
    <row r="910">
      <c r="P910" s="147"/>
    </row>
    <row r="911">
      <c r="P911" s="147"/>
    </row>
    <row r="912">
      <c r="P912" s="147"/>
    </row>
    <row r="913">
      <c r="P913" s="147"/>
    </row>
    <row r="914">
      <c r="P914" s="147"/>
    </row>
    <row r="915">
      <c r="P915" s="147"/>
    </row>
    <row r="916">
      <c r="P916" s="147"/>
    </row>
    <row r="917">
      <c r="P917" s="147"/>
    </row>
    <row r="918">
      <c r="P918" s="147"/>
    </row>
    <row r="919">
      <c r="P919" s="147"/>
    </row>
    <row r="920">
      <c r="P920" s="147"/>
    </row>
    <row r="921">
      <c r="P921" s="147"/>
    </row>
    <row r="922">
      <c r="P922" s="147"/>
    </row>
    <row r="923">
      <c r="P923" s="147"/>
    </row>
    <row r="924">
      <c r="P924" s="147"/>
    </row>
    <row r="925">
      <c r="P925" s="147"/>
    </row>
    <row r="926">
      <c r="P926" s="147"/>
    </row>
    <row r="927">
      <c r="P927" s="147"/>
    </row>
    <row r="928">
      <c r="P928" s="147"/>
    </row>
    <row r="929">
      <c r="P929" s="147"/>
    </row>
    <row r="930">
      <c r="P930" s="147"/>
    </row>
    <row r="931">
      <c r="P931" s="147"/>
    </row>
    <row r="932">
      <c r="P932" s="147"/>
    </row>
    <row r="933">
      <c r="P933" s="147"/>
    </row>
    <row r="934">
      <c r="P934" s="147"/>
    </row>
    <row r="935">
      <c r="P935" s="147"/>
    </row>
    <row r="936">
      <c r="P936" s="147"/>
    </row>
    <row r="937">
      <c r="P937" s="147"/>
    </row>
    <row r="938">
      <c r="P938" s="147"/>
    </row>
    <row r="939">
      <c r="P939" s="147"/>
    </row>
    <row r="940">
      <c r="P940" s="147"/>
    </row>
    <row r="941">
      <c r="P941" s="147"/>
    </row>
    <row r="942">
      <c r="P942" s="147"/>
    </row>
    <row r="943">
      <c r="P943" s="147"/>
    </row>
    <row r="944">
      <c r="P944" s="147"/>
    </row>
    <row r="945">
      <c r="P945" s="147"/>
    </row>
    <row r="946">
      <c r="P946" s="147"/>
    </row>
    <row r="947">
      <c r="P947" s="147"/>
    </row>
    <row r="948">
      <c r="P948" s="147"/>
    </row>
    <row r="949">
      <c r="P949" s="147"/>
    </row>
    <row r="950">
      <c r="P950" s="147"/>
    </row>
    <row r="951">
      <c r="P951" s="147"/>
    </row>
    <row r="952">
      <c r="P952" s="147"/>
    </row>
    <row r="953">
      <c r="P953" s="147"/>
    </row>
    <row r="954">
      <c r="P954" s="147"/>
    </row>
    <row r="955">
      <c r="P955" s="147"/>
    </row>
    <row r="956">
      <c r="P956" s="147"/>
    </row>
    <row r="957">
      <c r="P957" s="147"/>
    </row>
    <row r="958">
      <c r="P958" s="147"/>
    </row>
    <row r="959">
      <c r="P959" s="147"/>
    </row>
    <row r="960">
      <c r="P960" s="147"/>
    </row>
    <row r="961">
      <c r="P961" s="147"/>
    </row>
    <row r="962">
      <c r="P962" s="147"/>
    </row>
    <row r="963">
      <c r="P963" s="147"/>
    </row>
    <row r="964">
      <c r="P964" s="147"/>
    </row>
    <row r="965">
      <c r="P965" s="147"/>
    </row>
    <row r="966">
      <c r="P966" s="147"/>
    </row>
    <row r="967">
      <c r="P967" s="147"/>
    </row>
    <row r="968">
      <c r="P968" s="147"/>
    </row>
    <row r="969">
      <c r="P969" s="147"/>
    </row>
    <row r="970">
      <c r="P970" s="147"/>
    </row>
    <row r="971">
      <c r="P971" s="147"/>
    </row>
    <row r="972">
      <c r="P972" s="147"/>
    </row>
    <row r="973">
      <c r="P973" s="147"/>
    </row>
    <row r="974">
      <c r="P974" s="147"/>
    </row>
    <row r="975">
      <c r="P975" s="147"/>
    </row>
    <row r="976">
      <c r="P976" s="147"/>
    </row>
    <row r="977">
      <c r="P977" s="147"/>
    </row>
    <row r="978">
      <c r="P978" s="147"/>
    </row>
    <row r="979">
      <c r="P979" s="147"/>
    </row>
    <row r="980">
      <c r="P980" s="147"/>
    </row>
    <row r="981">
      <c r="P981" s="147"/>
    </row>
    <row r="982">
      <c r="P982" s="147"/>
    </row>
    <row r="983">
      <c r="P983" s="147"/>
    </row>
    <row r="984">
      <c r="P984" s="147"/>
    </row>
    <row r="985">
      <c r="P985" s="147"/>
    </row>
    <row r="986">
      <c r="P986" s="147"/>
    </row>
    <row r="987">
      <c r="P987" s="147"/>
    </row>
    <row r="988">
      <c r="P988" s="147"/>
    </row>
    <row r="989">
      <c r="P989" s="147"/>
    </row>
    <row r="990">
      <c r="P990" s="147"/>
    </row>
    <row r="991">
      <c r="P991" s="147"/>
    </row>
    <row r="992">
      <c r="P992" s="147"/>
    </row>
    <row r="993">
      <c r="P993" s="147"/>
    </row>
    <row r="994">
      <c r="P994" s="147"/>
    </row>
    <row r="995">
      <c r="P995" s="147"/>
    </row>
    <row r="996">
      <c r="P996" s="147"/>
    </row>
    <row r="997">
      <c r="P997" s="147"/>
    </row>
    <row r="998">
      <c r="P998" s="147"/>
    </row>
    <row r="999">
      <c r="P999" s="147"/>
    </row>
    <row r="1000">
      <c r="P1000" s="147"/>
    </row>
    <row r="1001">
      <c r="P1001" s="147"/>
    </row>
    <row r="1002">
      <c r="P1002" s="147"/>
    </row>
    <row r="1003">
      <c r="P1003" s="147"/>
    </row>
    <row r="1004">
      <c r="P1004" s="147"/>
    </row>
    <row r="1005">
      <c r="P1005" s="147"/>
    </row>
    <row r="1006">
      <c r="P1006" s="147"/>
    </row>
    <row r="1007">
      <c r="P1007" s="147"/>
    </row>
    <row r="1008">
      <c r="P1008" s="147"/>
    </row>
    <row r="1009">
      <c r="P1009" s="147"/>
    </row>
    <row r="1010">
      <c r="P1010" s="147"/>
    </row>
    <row r="1011">
      <c r="P1011" s="147"/>
    </row>
    <row r="1012">
      <c r="P1012" s="147"/>
    </row>
    <row r="1013">
      <c r="P1013" s="147"/>
    </row>
    <row r="1014">
      <c r="P1014" s="147"/>
    </row>
    <row r="1015">
      <c r="P1015" s="147"/>
    </row>
    <row r="1016">
      <c r="P1016" s="147"/>
    </row>
    <row r="1017">
      <c r="P1017" s="147"/>
    </row>
    <row r="1018">
      <c r="P1018" s="147"/>
    </row>
    <row r="1019">
      <c r="P1019" s="147"/>
    </row>
    <row r="1020">
      <c r="P1020" s="147"/>
    </row>
    <row r="1021">
      <c r="P1021" s="147"/>
    </row>
    <row r="1022">
      <c r="P1022" s="147"/>
    </row>
    <row r="1023">
      <c r="P1023" s="147"/>
    </row>
    <row r="1024">
      <c r="P1024" s="147"/>
    </row>
    <row r="1025">
      <c r="P1025" s="147"/>
    </row>
    <row r="1026">
      <c r="P1026" s="147"/>
    </row>
    <row r="1027">
      <c r="P1027" s="147"/>
    </row>
    <row r="1028">
      <c r="P1028" s="147"/>
    </row>
    <row r="1029">
      <c r="P1029" s="147"/>
    </row>
    <row r="1030">
      <c r="P1030" s="147"/>
    </row>
    <row r="1031">
      <c r="P1031" s="147"/>
    </row>
    <row r="1032">
      <c r="P1032" s="147"/>
    </row>
    <row r="1033">
      <c r="P1033" s="147"/>
    </row>
    <row r="1034">
      <c r="P1034" s="147"/>
    </row>
    <row r="1035">
      <c r="P1035" s="147"/>
    </row>
    <row r="1036">
      <c r="P1036" s="147"/>
    </row>
    <row r="1037">
      <c r="P1037" s="147"/>
    </row>
    <row r="1038">
      <c r="P1038" s="147"/>
    </row>
    <row r="1039">
      <c r="P1039" s="147"/>
    </row>
    <row r="1040">
      <c r="P1040" s="147"/>
    </row>
    <row r="1041">
      <c r="P1041" s="147"/>
    </row>
    <row r="1042">
      <c r="P1042" s="147"/>
    </row>
    <row r="1043">
      <c r="P1043" s="147"/>
    </row>
    <row r="1044">
      <c r="P1044" s="147"/>
    </row>
    <row r="1045">
      <c r="P1045" s="147"/>
    </row>
    <row r="1046">
      <c r="P1046" s="147"/>
    </row>
    <row r="1047">
      <c r="P1047" s="147"/>
    </row>
    <row r="1048">
      <c r="P1048" s="147"/>
    </row>
    <row r="1049">
      <c r="P1049" s="147"/>
    </row>
    <row r="1050">
      <c r="P1050" s="147"/>
    </row>
    <row r="1051">
      <c r="P1051" s="147"/>
    </row>
    <row r="1052">
      <c r="P1052" s="147"/>
    </row>
    <row r="1053">
      <c r="P1053" s="147"/>
    </row>
    <row r="1054">
      <c r="P1054" s="147"/>
    </row>
    <row r="1055">
      <c r="P1055" s="147"/>
    </row>
    <row r="1056">
      <c r="P1056" s="147"/>
    </row>
    <row r="1057">
      <c r="P1057" s="147"/>
    </row>
    <row r="1058">
      <c r="P1058" s="147"/>
    </row>
    <row r="1059">
      <c r="P1059" s="147"/>
    </row>
    <row r="1060">
      <c r="P1060" s="147"/>
    </row>
    <row r="1061">
      <c r="P1061" s="147"/>
    </row>
    <row r="1062">
      <c r="P1062" s="147"/>
    </row>
    <row r="1063">
      <c r="P1063" s="147"/>
    </row>
    <row r="1064">
      <c r="P1064" s="147"/>
    </row>
    <row r="1065">
      <c r="P1065" s="147"/>
    </row>
    <row r="1066">
      <c r="P1066" s="147"/>
    </row>
    <row r="1067">
      <c r="P1067" s="147"/>
    </row>
    <row r="1068">
      <c r="P1068" s="147"/>
    </row>
    <row r="1069">
      <c r="P1069" s="147"/>
    </row>
    <row r="1070">
      <c r="P1070" s="147"/>
    </row>
    <row r="1071">
      <c r="P1071" s="147"/>
    </row>
    <row r="1072">
      <c r="P1072" s="147"/>
    </row>
    <row r="1073">
      <c r="P1073" s="147"/>
    </row>
    <row r="1074">
      <c r="P1074" s="147"/>
    </row>
    <row r="1075">
      <c r="P1075" s="147"/>
    </row>
    <row r="1076">
      <c r="P1076" s="147"/>
    </row>
    <row r="1077">
      <c r="P1077" s="147"/>
    </row>
    <row r="1078">
      <c r="P1078" s="147"/>
    </row>
    <row r="1079">
      <c r="P1079" s="147"/>
    </row>
    <row r="1080">
      <c r="P1080" s="147"/>
    </row>
    <row r="1081">
      <c r="P1081" s="147"/>
    </row>
    <row r="1082">
      <c r="P1082" s="147"/>
    </row>
    <row r="1083">
      <c r="P1083" s="147"/>
    </row>
    <row r="1084">
      <c r="P1084" s="147"/>
    </row>
    <row r="1085">
      <c r="P1085" s="147"/>
    </row>
    <row r="1086">
      <c r="P1086" s="147"/>
    </row>
    <row r="1087">
      <c r="P1087" s="147"/>
    </row>
    <row r="1088">
      <c r="P1088" s="147"/>
    </row>
    <row r="1089">
      <c r="P1089" s="147"/>
    </row>
    <row r="1090">
      <c r="P1090" s="147"/>
    </row>
    <row r="1091">
      <c r="P1091" s="147"/>
    </row>
    <row r="1092">
      <c r="P1092" s="147"/>
    </row>
    <row r="1093">
      <c r="P1093" s="147"/>
    </row>
    <row r="1094">
      <c r="P1094" s="147"/>
    </row>
    <row r="1095">
      <c r="P1095" s="147"/>
    </row>
    <row r="1096">
      <c r="P1096" s="147"/>
    </row>
    <row r="1097">
      <c r="P1097" s="147"/>
    </row>
    <row r="1098">
      <c r="P1098" s="147"/>
    </row>
    <row r="1099">
      <c r="P1099" s="147"/>
    </row>
    <row r="1100">
      <c r="P1100" s="147"/>
    </row>
    <row r="1101">
      <c r="P1101" s="147"/>
    </row>
    <row r="1102">
      <c r="P1102" s="147"/>
    </row>
    <row r="1103">
      <c r="P1103" s="147"/>
    </row>
    <row r="1104">
      <c r="P1104" s="147"/>
    </row>
    <row r="1105">
      <c r="P1105" s="147"/>
    </row>
    <row r="1106">
      <c r="P1106" s="147"/>
    </row>
    <row r="1107">
      <c r="P1107" s="147"/>
    </row>
    <row r="1108">
      <c r="P1108" s="147"/>
    </row>
    <row r="1109">
      <c r="P1109" s="147"/>
    </row>
    <row r="1110">
      <c r="P1110" s="147"/>
    </row>
    <row r="1111">
      <c r="P1111" s="147"/>
    </row>
    <row r="1112">
      <c r="P1112" s="147"/>
    </row>
    <row r="1113">
      <c r="P1113" s="147"/>
    </row>
    <row r="1114">
      <c r="P1114" s="147"/>
    </row>
    <row r="1115">
      <c r="P1115" s="147"/>
    </row>
    <row r="1116">
      <c r="P1116" s="147"/>
    </row>
    <row r="1117">
      <c r="P1117" s="147"/>
    </row>
    <row r="1118">
      <c r="P1118" s="147"/>
    </row>
    <row r="1119">
      <c r="P1119" s="147"/>
    </row>
    <row r="1120">
      <c r="P1120" s="147"/>
    </row>
    <row r="1121">
      <c r="P1121" s="147"/>
    </row>
    <row r="1122">
      <c r="P1122" s="147"/>
    </row>
    <row r="1123">
      <c r="P1123" s="147"/>
    </row>
    <row r="1124">
      <c r="P1124" s="147"/>
    </row>
    <row r="1125">
      <c r="P1125" s="147"/>
    </row>
    <row r="1126">
      <c r="P1126" s="147"/>
    </row>
    <row r="1127">
      <c r="P1127" s="147"/>
    </row>
    <row r="1128">
      <c r="P1128" s="147"/>
    </row>
    <row r="1129">
      <c r="P1129" s="147"/>
    </row>
    <row r="1130">
      <c r="P1130" s="147"/>
    </row>
    <row r="1131">
      <c r="P1131" s="147"/>
    </row>
    <row r="1132">
      <c r="P1132" s="147"/>
    </row>
    <row r="1133">
      <c r="P1133" s="147"/>
    </row>
    <row r="1134">
      <c r="P1134" s="147"/>
    </row>
    <row r="1135">
      <c r="P1135" s="147"/>
    </row>
    <row r="1136">
      <c r="P1136" s="147"/>
    </row>
    <row r="1137">
      <c r="P1137" s="147"/>
    </row>
    <row r="1138">
      <c r="P1138" s="147"/>
    </row>
    <row r="1139">
      <c r="P1139" s="147"/>
    </row>
    <row r="1140">
      <c r="P1140" s="147"/>
    </row>
    <row r="1141">
      <c r="P1141" s="147"/>
    </row>
    <row r="1142">
      <c r="P1142" s="147"/>
    </row>
    <row r="1143">
      <c r="P1143" s="147"/>
    </row>
    <row r="1144">
      <c r="P1144" s="147"/>
    </row>
    <row r="1145">
      <c r="P1145" s="147"/>
    </row>
    <row r="1146">
      <c r="P1146" s="147"/>
    </row>
    <row r="1147">
      <c r="P1147" s="147"/>
    </row>
    <row r="1148">
      <c r="P1148" s="147"/>
    </row>
    <row r="1149">
      <c r="P1149" s="147"/>
    </row>
    <row r="1150">
      <c r="P1150" s="147"/>
    </row>
    <row r="1151">
      <c r="P1151" s="147"/>
    </row>
    <row r="1152">
      <c r="P1152" s="147"/>
    </row>
    <row r="1153">
      <c r="P1153" s="147"/>
    </row>
    <row r="1154">
      <c r="P1154" s="147"/>
    </row>
    <row r="1155">
      <c r="P1155" s="147"/>
    </row>
    <row r="1156">
      <c r="P1156" s="147"/>
    </row>
    <row r="1157">
      <c r="P1157" s="147"/>
    </row>
    <row r="1158">
      <c r="P1158" s="147"/>
    </row>
    <row r="1159">
      <c r="P1159" s="147"/>
    </row>
    <row r="1160">
      <c r="P1160" s="147"/>
    </row>
    <row r="1161">
      <c r="P1161" s="147"/>
    </row>
    <row r="1162">
      <c r="P1162" s="147"/>
    </row>
    <row r="1163">
      <c r="P1163" s="147"/>
    </row>
    <row r="1164">
      <c r="P1164" s="147"/>
    </row>
    <row r="1165">
      <c r="P1165" s="147"/>
    </row>
    <row r="1166">
      <c r="P1166" s="147"/>
    </row>
    <row r="1167">
      <c r="P1167" s="147"/>
    </row>
    <row r="1168">
      <c r="P1168" s="147"/>
    </row>
    <row r="1169">
      <c r="P1169" s="147"/>
    </row>
    <row r="1170">
      <c r="P1170" s="147"/>
    </row>
    <row r="1171">
      <c r="P1171" s="147"/>
    </row>
    <row r="1172">
      <c r="P1172" s="147"/>
    </row>
    <row r="1173">
      <c r="P1173" s="147"/>
    </row>
    <row r="1174">
      <c r="P1174" s="147"/>
    </row>
    <row r="1175">
      <c r="P1175" s="147"/>
    </row>
    <row r="1176">
      <c r="P1176" s="147"/>
    </row>
    <row r="1177">
      <c r="P1177" s="147"/>
    </row>
    <row r="1178">
      <c r="P1178" s="147"/>
    </row>
    <row r="1179">
      <c r="P1179" s="147"/>
    </row>
    <row r="1180">
      <c r="P1180" s="147"/>
    </row>
    <row r="1181">
      <c r="P1181" s="147"/>
    </row>
    <row r="1182">
      <c r="P1182" s="147"/>
    </row>
    <row r="1183">
      <c r="P1183" s="147"/>
    </row>
    <row r="1184">
      <c r="P1184" s="147"/>
    </row>
    <row r="1185">
      <c r="P1185" s="147"/>
    </row>
    <row r="1186">
      <c r="P1186" s="147"/>
    </row>
    <row r="1187">
      <c r="P1187" s="147"/>
    </row>
    <row r="1188">
      <c r="P1188" s="147"/>
    </row>
    <row r="1189">
      <c r="P1189" s="147"/>
    </row>
    <row r="1190">
      <c r="P1190" s="147"/>
    </row>
    <row r="1191">
      <c r="P1191" s="147"/>
    </row>
    <row r="1192">
      <c r="P1192" s="147"/>
    </row>
    <row r="1193">
      <c r="P1193" s="147"/>
    </row>
    <row r="1194">
      <c r="P1194" s="147"/>
    </row>
    <row r="1195">
      <c r="P1195" s="147"/>
    </row>
    <row r="1196">
      <c r="P1196" s="147"/>
    </row>
    <row r="1197">
      <c r="P1197" s="147"/>
    </row>
    <row r="1198">
      <c r="P1198" s="147"/>
    </row>
    <row r="1199">
      <c r="P1199" s="147"/>
    </row>
    <row r="1200">
      <c r="P1200" s="147"/>
    </row>
    <row r="1201">
      <c r="P1201" s="147"/>
    </row>
    <row r="1202">
      <c r="P1202" s="147"/>
    </row>
    <row r="1203">
      <c r="P1203" s="147"/>
    </row>
    <row r="1204">
      <c r="P1204" s="147"/>
    </row>
    <row r="1205">
      <c r="P1205" s="147"/>
    </row>
    <row r="1206">
      <c r="P1206" s="147"/>
    </row>
    <row r="1207">
      <c r="P1207" s="147"/>
    </row>
    <row r="1208">
      <c r="P1208" s="147"/>
    </row>
    <row r="1209">
      <c r="P1209" s="147"/>
    </row>
    <row r="1210">
      <c r="P1210" s="147"/>
    </row>
    <row r="1211">
      <c r="P1211" s="147"/>
    </row>
    <row r="1212">
      <c r="P1212" s="147"/>
    </row>
    <row r="1213">
      <c r="P1213" s="147"/>
    </row>
    <row r="1214">
      <c r="P1214" s="147"/>
    </row>
    <row r="1215">
      <c r="P1215" s="147"/>
    </row>
    <row r="1216">
      <c r="P1216" s="147"/>
    </row>
    <row r="1217">
      <c r="P1217" s="147"/>
    </row>
    <row r="1218">
      <c r="P1218" s="147"/>
    </row>
    <row r="1219">
      <c r="P1219" s="147"/>
    </row>
    <row r="1220">
      <c r="P1220" s="147"/>
    </row>
    <row r="1221">
      <c r="P1221" s="147"/>
    </row>
    <row r="1222">
      <c r="P1222" s="147"/>
    </row>
    <row r="1223">
      <c r="P1223" s="147"/>
    </row>
    <row r="1224">
      <c r="P1224" s="147"/>
    </row>
    <row r="1225">
      <c r="P1225" s="147"/>
    </row>
    <row r="1226">
      <c r="P1226" s="147"/>
    </row>
    <row r="1227">
      <c r="P1227" s="147"/>
    </row>
    <row r="1228">
      <c r="P1228" s="147"/>
    </row>
    <row r="1229">
      <c r="P1229" s="147"/>
    </row>
    <row r="1230">
      <c r="P1230" s="147"/>
    </row>
    <row r="1231">
      <c r="P1231" s="147"/>
    </row>
    <row r="1232">
      <c r="P1232" s="147"/>
    </row>
    <row r="1233">
      <c r="P1233" s="147"/>
    </row>
    <row r="1234">
      <c r="P1234" s="147"/>
    </row>
    <row r="1235">
      <c r="P1235" s="147"/>
    </row>
    <row r="1236">
      <c r="P1236" s="147"/>
    </row>
    <row r="1237">
      <c r="P1237" s="147"/>
    </row>
    <row r="1238">
      <c r="P1238" s="147"/>
    </row>
    <row r="1239">
      <c r="P1239" s="147"/>
    </row>
    <row r="1240">
      <c r="P1240" s="147"/>
    </row>
    <row r="1241">
      <c r="P1241" s="147"/>
    </row>
    <row r="1242">
      <c r="P1242" s="147"/>
    </row>
    <row r="1243">
      <c r="P1243" s="147"/>
    </row>
    <row r="1244">
      <c r="P1244" s="147"/>
    </row>
    <row r="1245">
      <c r="P1245" s="147"/>
    </row>
    <row r="1246">
      <c r="P1246" s="147"/>
    </row>
    <row r="1247">
      <c r="P1247" s="147"/>
    </row>
    <row r="1248">
      <c r="P1248" s="147"/>
    </row>
    <row r="1249">
      <c r="P1249" s="147"/>
    </row>
    <row r="1250">
      <c r="P1250" s="147"/>
    </row>
    <row r="1251">
      <c r="P1251" s="147"/>
    </row>
    <row r="1252">
      <c r="P1252" s="147"/>
    </row>
    <row r="1253">
      <c r="P1253" s="147"/>
    </row>
    <row r="1254">
      <c r="P1254" s="147"/>
    </row>
    <row r="1255">
      <c r="P1255" s="147"/>
    </row>
    <row r="1256">
      <c r="P1256" s="147"/>
    </row>
    <row r="1257">
      <c r="P1257" s="147"/>
    </row>
    <row r="1258">
      <c r="P1258" s="147"/>
    </row>
    <row r="1259">
      <c r="P1259" s="147"/>
    </row>
    <row r="1260">
      <c r="P1260" s="147"/>
    </row>
    <row r="1261">
      <c r="P1261" s="147"/>
    </row>
    <row r="1262">
      <c r="P1262" s="147"/>
    </row>
    <row r="1263">
      <c r="P1263" s="147"/>
    </row>
    <row r="1264">
      <c r="P1264" s="147"/>
    </row>
    <row r="1265">
      <c r="P1265" s="147"/>
    </row>
    <row r="1266">
      <c r="P1266" s="147"/>
    </row>
    <row r="1267">
      <c r="P1267" s="147"/>
    </row>
    <row r="1268">
      <c r="P1268" s="147"/>
    </row>
    <row r="1269">
      <c r="P1269" s="147"/>
    </row>
    <row r="1270">
      <c r="P1270" s="147"/>
    </row>
    <row r="1271">
      <c r="P1271" s="147"/>
    </row>
    <row r="1272">
      <c r="P1272" s="147"/>
    </row>
    <row r="1273">
      <c r="P1273" s="147"/>
    </row>
    <row r="1274">
      <c r="P1274" s="147"/>
    </row>
    <row r="1275">
      <c r="P1275" s="147"/>
    </row>
    <row r="1276">
      <c r="P1276" s="147"/>
    </row>
    <row r="1277">
      <c r="P1277" s="147"/>
    </row>
    <row r="1278">
      <c r="P1278" s="147"/>
    </row>
    <row r="1279">
      <c r="P1279" s="147"/>
    </row>
    <row r="1280">
      <c r="P1280" s="147"/>
    </row>
    <row r="1281">
      <c r="P1281" s="147"/>
    </row>
    <row r="1282">
      <c r="P1282" s="147"/>
    </row>
    <row r="1283">
      <c r="P1283" s="147"/>
    </row>
    <row r="1284">
      <c r="P1284" s="147"/>
    </row>
    <row r="1285">
      <c r="P1285" s="147"/>
    </row>
    <row r="1286">
      <c r="P1286" s="147"/>
    </row>
    <row r="1287">
      <c r="P1287" s="147"/>
    </row>
    <row r="1288">
      <c r="P1288" s="147"/>
    </row>
    <row r="1289">
      <c r="P1289" s="147"/>
    </row>
    <row r="1290">
      <c r="P1290" s="147"/>
    </row>
    <row r="1291">
      <c r="P1291" s="147"/>
    </row>
    <row r="1292">
      <c r="P1292" s="147"/>
    </row>
    <row r="1293">
      <c r="P1293" s="147"/>
    </row>
    <row r="1294">
      <c r="P1294" s="147"/>
    </row>
    <row r="1295">
      <c r="P1295" s="147"/>
    </row>
    <row r="1296">
      <c r="P1296" s="147"/>
    </row>
    <row r="1297">
      <c r="P1297" s="147"/>
    </row>
    <row r="1298">
      <c r="P1298" s="147"/>
    </row>
    <row r="1299">
      <c r="P1299" s="147"/>
    </row>
    <row r="1300">
      <c r="P1300" s="147"/>
    </row>
    <row r="1301">
      <c r="P1301" s="147"/>
    </row>
    <row r="1302">
      <c r="P1302" s="147"/>
    </row>
    <row r="1303">
      <c r="P1303" s="147"/>
    </row>
    <row r="1304">
      <c r="P1304" s="147"/>
    </row>
    <row r="1305">
      <c r="P1305" s="147"/>
    </row>
    <row r="1306">
      <c r="P1306" s="147"/>
    </row>
    <row r="1307">
      <c r="P1307" s="147"/>
    </row>
    <row r="1308">
      <c r="P1308" s="147"/>
    </row>
    <row r="1309">
      <c r="P1309" s="147"/>
    </row>
    <row r="1310">
      <c r="P1310" s="147"/>
    </row>
    <row r="1311">
      <c r="P1311" s="147"/>
    </row>
    <row r="1312">
      <c r="P1312" s="147"/>
    </row>
    <row r="1313">
      <c r="P1313" s="147"/>
    </row>
    <row r="1314">
      <c r="P1314" s="147"/>
    </row>
    <row r="1315">
      <c r="P1315" s="147"/>
    </row>
    <row r="1316">
      <c r="P1316" s="147"/>
    </row>
    <row r="1317">
      <c r="P1317" s="147"/>
    </row>
    <row r="1318">
      <c r="P1318" s="147"/>
    </row>
    <row r="1319">
      <c r="P1319" s="147"/>
    </row>
    <row r="1320">
      <c r="P1320" s="147"/>
    </row>
    <row r="1321">
      <c r="P1321" s="147"/>
    </row>
    <row r="1322">
      <c r="P1322" s="147"/>
    </row>
    <row r="1323">
      <c r="P1323" s="147"/>
    </row>
    <row r="1324">
      <c r="P1324" s="147"/>
    </row>
    <row r="1325">
      <c r="P1325" s="147"/>
    </row>
    <row r="1326">
      <c r="P1326" s="147"/>
    </row>
    <row r="1327">
      <c r="P1327" s="147"/>
    </row>
    <row r="1328">
      <c r="P1328" s="147"/>
    </row>
    <row r="1329">
      <c r="P1329" s="147"/>
    </row>
    <row r="1330">
      <c r="P1330" s="147"/>
    </row>
    <row r="1331">
      <c r="P1331" s="147"/>
    </row>
    <row r="1332">
      <c r="P1332" s="147"/>
    </row>
    <row r="1333">
      <c r="P1333" s="147"/>
    </row>
    <row r="1334">
      <c r="P1334" s="147"/>
    </row>
    <row r="1335">
      <c r="P1335" s="147"/>
    </row>
    <row r="1336">
      <c r="P1336" s="147"/>
    </row>
    <row r="1337">
      <c r="P1337" s="147"/>
    </row>
    <row r="1338">
      <c r="P1338" s="147"/>
    </row>
    <row r="1339">
      <c r="P1339" s="147"/>
    </row>
    <row r="1340">
      <c r="P1340" s="147"/>
    </row>
    <row r="1341">
      <c r="P1341" s="147"/>
    </row>
    <row r="1342">
      <c r="P1342" s="147"/>
    </row>
  </sheetData>
  <mergeCells count="233">
    <mergeCell ref="Q464:Q467"/>
    <mergeCell ref="Q549:Q552"/>
    <mergeCell ref="Q364:Q368"/>
    <mergeCell ref="Q373:Q376"/>
    <mergeCell ref="Q408:Q411"/>
    <mergeCell ref="Q412:Q415"/>
    <mergeCell ref="Q416:Q419"/>
    <mergeCell ref="Q456:Q459"/>
    <mergeCell ref="Q460:Q463"/>
    <mergeCell ref="Q149:Q152"/>
    <mergeCell ref="Q153:Q156"/>
    <mergeCell ref="O172:O175"/>
    <mergeCell ref="Q172:Q175"/>
    <mergeCell ref="O176:O179"/>
    <mergeCell ref="Q176:Q179"/>
    <mergeCell ref="Q180:Q183"/>
    <mergeCell ref="O180:O183"/>
    <mergeCell ref="O191:O194"/>
    <mergeCell ref="Q191:Q194"/>
    <mergeCell ref="O195:O198"/>
    <mergeCell ref="Q195:Q198"/>
    <mergeCell ref="O199:O202"/>
    <mergeCell ref="Q199:Q202"/>
    <mergeCell ref="O240:O243"/>
    <mergeCell ref="Q240:Q243"/>
    <mergeCell ref="O244:O247"/>
    <mergeCell ref="Q244:Q247"/>
    <mergeCell ref="O248:O251"/>
    <mergeCell ref="Q248:Q251"/>
    <mergeCell ref="Q259:Q262"/>
    <mergeCell ref="O259:O262"/>
    <mergeCell ref="O263:O266"/>
    <mergeCell ref="O267:O270"/>
    <mergeCell ref="O278:O281"/>
    <mergeCell ref="O282:O285"/>
    <mergeCell ref="O286:O289"/>
    <mergeCell ref="O297:O300"/>
    <mergeCell ref="O301:O304"/>
    <mergeCell ref="O305:O308"/>
    <mergeCell ref="O317:O320"/>
    <mergeCell ref="O322:O325"/>
    <mergeCell ref="O331:O334"/>
    <mergeCell ref="O335:O338"/>
    <mergeCell ref="O339:O342"/>
    <mergeCell ref="O460:O463"/>
    <mergeCell ref="O464:O467"/>
    <mergeCell ref="O492:O495"/>
    <mergeCell ref="O512:O515"/>
    <mergeCell ref="O524:O527"/>
    <mergeCell ref="O549:O552"/>
    <mergeCell ref="O364:O368"/>
    <mergeCell ref="O373:O377"/>
    <mergeCell ref="O386:O390"/>
    <mergeCell ref="O408:O411"/>
    <mergeCell ref="O412:O415"/>
    <mergeCell ref="O416:O419"/>
    <mergeCell ref="O456:O459"/>
    <mergeCell ref="F78:G81"/>
    <mergeCell ref="F82:G85"/>
    <mergeCell ref="Q82:Q85"/>
    <mergeCell ref="Q86:Q89"/>
    <mergeCell ref="Q90:Q93"/>
    <mergeCell ref="O94:O98"/>
    <mergeCell ref="Q94:Q98"/>
    <mergeCell ref="E78:E81"/>
    <mergeCell ref="F86:G89"/>
    <mergeCell ref="A71:A72"/>
    <mergeCell ref="E71:E72"/>
    <mergeCell ref="I77:N77"/>
    <mergeCell ref="O78:O81"/>
    <mergeCell ref="O82:O85"/>
    <mergeCell ref="O86:O89"/>
    <mergeCell ref="O90:O93"/>
    <mergeCell ref="F77:H77"/>
    <mergeCell ref="F90:G93"/>
    <mergeCell ref="G94:G98"/>
    <mergeCell ref="G108:G113"/>
    <mergeCell ref="G114:G118"/>
    <mergeCell ref="G123:G126"/>
    <mergeCell ref="G131:G134"/>
    <mergeCell ref="F145:G148"/>
    <mergeCell ref="O145:O148"/>
    <mergeCell ref="Q145:Q148"/>
    <mergeCell ref="F149:G152"/>
    <mergeCell ref="O149:O152"/>
    <mergeCell ref="F153:G156"/>
    <mergeCell ref="O153:O156"/>
    <mergeCell ref="G159:G162"/>
    <mergeCell ref="E172:E190"/>
    <mergeCell ref="E191:E209"/>
    <mergeCell ref="F191:G194"/>
    <mergeCell ref="F195:G198"/>
    <mergeCell ref="F199:G202"/>
    <mergeCell ref="F203:F204"/>
    <mergeCell ref="F205:F207"/>
    <mergeCell ref="F208:F209"/>
    <mergeCell ref="O210:O215"/>
    <mergeCell ref="Q210:Q215"/>
    <mergeCell ref="F314:F315"/>
    <mergeCell ref="F317:G321"/>
    <mergeCell ref="F290:F291"/>
    <mergeCell ref="F292:F294"/>
    <mergeCell ref="F297:G300"/>
    <mergeCell ref="F301:G304"/>
    <mergeCell ref="F305:G308"/>
    <mergeCell ref="F309:F310"/>
    <mergeCell ref="F311:F313"/>
    <mergeCell ref="F339:G342"/>
    <mergeCell ref="F343:F352"/>
    <mergeCell ref="G345:G348"/>
    <mergeCell ref="F362:H362"/>
    <mergeCell ref="I362:N362"/>
    <mergeCell ref="E278:E296"/>
    <mergeCell ref="E297:E315"/>
    <mergeCell ref="E316:E330"/>
    <mergeCell ref="F323:F326"/>
    <mergeCell ref="E331:E357"/>
    <mergeCell ref="F331:G334"/>
    <mergeCell ref="F335:G338"/>
    <mergeCell ref="Q263:Q266"/>
    <mergeCell ref="Q267:Q270"/>
    <mergeCell ref="Q278:Q281"/>
    <mergeCell ref="Q282:Q285"/>
    <mergeCell ref="Q286:Q289"/>
    <mergeCell ref="Q297:Q300"/>
    <mergeCell ref="Q301:Q304"/>
    <mergeCell ref="Q305:Q308"/>
    <mergeCell ref="Q317:Q320"/>
    <mergeCell ref="Q322:Q325"/>
    <mergeCell ref="Q326:Q327"/>
    <mergeCell ref="Q331:Q334"/>
    <mergeCell ref="Q335:Q338"/>
    <mergeCell ref="Q339:Q342"/>
    <mergeCell ref="O572:O575"/>
    <mergeCell ref="O576:O579"/>
    <mergeCell ref="O553:O556"/>
    <mergeCell ref="Q553:Q556"/>
    <mergeCell ref="O557:O560"/>
    <mergeCell ref="Q557:Q560"/>
    <mergeCell ref="O568:O571"/>
    <mergeCell ref="Q568:Q571"/>
    <mergeCell ref="Q572:Q575"/>
    <mergeCell ref="Q576:Q579"/>
    <mergeCell ref="E145:E171"/>
    <mergeCell ref="F172:G175"/>
    <mergeCell ref="F176:G179"/>
    <mergeCell ref="F180:G183"/>
    <mergeCell ref="F184:F185"/>
    <mergeCell ref="F186:F188"/>
    <mergeCell ref="F189:F190"/>
    <mergeCell ref="E82:E144"/>
    <mergeCell ref="F94:F139"/>
    <mergeCell ref="F140:F142"/>
    <mergeCell ref="F143:F144"/>
    <mergeCell ref="F157:F166"/>
    <mergeCell ref="F167:F169"/>
    <mergeCell ref="F170:F171"/>
    <mergeCell ref="F244:G247"/>
    <mergeCell ref="F248:G251"/>
    <mergeCell ref="F257:F258"/>
    <mergeCell ref="F259:G262"/>
    <mergeCell ref="F263:G266"/>
    <mergeCell ref="F267:G270"/>
    <mergeCell ref="F278:G281"/>
    <mergeCell ref="F282:G285"/>
    <mergeCell ref="F286:G289"/>
    <mergeCell ref="E210:E239"/>
    <mergeCell ref="F210:F239"/>
    <mergeCell ref="G210:G215"/>
    <mergeCell ref="G225:G230"/>
    <mergeCell ref="G231:G235"/>
    <mergeCell ref="E240:E258"/>
    <mergeCell ref="F240:G243"/>
    <mergeCell ref="F252:F253"/>
    <mergeCell ref="F254:F256"/>
    <mergeCell ref="E259:E277"/>
    <mergeCell ref="F271:F272"/>
    <mergeCell ref="F273:F275"/>
    <mergeCell ref="F276:F277"/>
    <mergeCell ref="F295:F296"/>
    <mergeCell ref="G391:G396"/>
    <mergeCell ref="G397:G401"/>
    <mergeCell ref="F492:F510"/>
    <mergeCell ref="F511:F522"/>
    <mergeCell ref="F544:F546"/>
    <mergeCell ref="F547:F548"/>
    <mergeCell ref="E549:E567"/>
    <mergeCell ref="F561:F562"/>
    <mergeCell ref="F563:F565"/>
    <mergeCell ref="F566:F567"/>
    <mergeCell ref="E568:E586"/>
    <mergeCell ref="F580:F581"/>
    <mergeCell ref="F582:F584"/>
    <mergeCell ref="F585:F586"/>
    <mergeCell ref="F446:F453"/>
    <mergeCell ref="F454:F455"/>
    <mergeCell ref="E456:E491"/>
    <mergeCell ref="F468:F480"/>
    <mergeCell ref="F481:F489"/>
    <mergeCell ref="F490:F491"/>
    <mergeCell ref="E492:E548"/>
    <mergeCell ref="G386:G390"/>
    <mergeCell ref="F408:G411"/>
    <mergeCell ref="F412:G415"/>
    <mergeCell ref="F416:G419"/>
    <mergeCell ref="F420:F445"/>
    <mergeCell ref="G425:G427"/>
    <mergeCell ref="G437:G439"/>
    <mergeCell ref="F353:F355"/>
    <mergeCell ref="F356:F357"/>
    <mergeCell ref="E363:E407"/>
    <mergeCell ref="F363:F407"/>
    <mergeCell ref="G364:G368"/>
    <mergeCell ref="G373:G377"/>
    <mergeCell ref="E408:E455"/>
    <mergeCell ref="G524:G528"/>
    <mergeCell ref="G529:G533"/>
    <mergeCell ref="G534:G538"/>
    <mergeCell ref="F456:G459"/>
    <mergeCell ref="F460:G463"/>
    <mergeCell ref="F464:G467"/>
    <mergeCell ref="G492:G496"/>
    <mergeCell ref="G497:G505"/>
    <mergeCell ref="G506:G509"/>
    <mergeCell ref="G512:G516"/>
    <mergeCell ref="F523:F539"/>
    <mergeCell ref="F540:F543"/>
    <mergeCell ref="F549:G552"/>
    <mergeCell ref="F553:G556"/>
    <mergeCell ref="F557:G560"/>
    <mergeCell ref="F568:G571"/>
    <mergeCell ref="F572:G575"/>
    <mergeCell ref="F576:G579"/>
  </mergeCells>
  <conditionalFormatting sqref="G216:Q222">
    <cfRule type="expression" dxfId="19" priority="1">
      <formula>NE($H$238,$G$216)</formula>
    </cfRule>
  </conditionalFormatting>
  <conditionalFormatting sqref="G224:Q236">
    <cfRule type="expression" dxfId="19" priority="2">
      <formula>NE($H$238,$G$224)</formula>
    </cfRule>
  </conditionalFormatting>
  <conditionalFormatting sqref="G425:Q427">
    <cfRule type="expression" dxfId="20" priority="3">
      <formula>NE($H$442,$G$425)</formula>
    </cfRule>
  </conditionalFormatting>
  <conditionalFormatting sqref="G428:Q428">
    <cfRule type="expression" dxfId="20" priority="4">
      <formula>NE($H$442,$G$428)</formula>
    </cfRule>
  </conditionalFormatting>
  <conditionalFormatting sqref="G437:Q439 G521:H521">
    <cfRule type="expression" dxfId="20" priority="5">
      <formula>NE($H$442,$G$437)</formula>
    </cfRule>
  </conditionalFormatting>
  <conditionalFormatting sqref="G440:Q440">
    <cfRule type="expression" dxfId="20" priority="6">
      <formula>NE($H$442,$G$440)</formula>
    </cfRule>
  </conditionalFormatting>
  <conditionalFormatting sqref="F523:Q539">
    <cfRule type="expression" dxfId="19" priority="7">
      <formula>NE($F$523,$H$540)</formula>
    </cfRule>
  </conditionalFormatting>
  <conditionalFormatting sqref="F492:Q510">
    <cfRule type="expression" dxfId="19" priority="8">
      <formula>NE($F$492,$H$540)</formula>
    </cfRule>
  </conditionalFormatting>
  <conditionalFormatting sqref="F511:Q522">
    <cfRule type="expression" dxfId="19" priority="9">
      <formula>NE($F$511,$H$540)</formula>
    </cfRule>
  </conditionalFormatting>
  <conditionalFormatting sqref="G469:Q474">
    <cfRule type="expression" dxfId="19" priority="10">
      <formula>NE($G$469,$H$479)</formula>
    </cfRule>
  </conditionalFormatting>
  <conditionalFormatting sqref="G476:Q477">
    <cfRule type="expression" dxfId="19" priority="11">
      <formula>NE($G$476,$H$479)</formula>
    </cfRule>
  </conditionalFormatting>
  <conditionalFormatting sqref="G99:Q105">
    <cfRule type="expression" dxfId="19" priority="12">
      <formula>NE($H$136,$G$99)</formula>
    </cfRule>
  </conditionalFormatting>
  <conditionalFormatting sqref="G107:Q119">
    <cfRule type="expression" dxfId="19" priority="13">
      <formula>NE($H$136,$G$107)</formula>
    </cfRule>
  </conditionalFormatting>
  <conditionalFormatting sqref="G363:Q370">
    <cfRule type="expression" dxfId="19" priority="14">
      <formula>NE($H$404,$G$363)</formula>
    </cfRule>
  </conditionalFormatting>
  <conditionalFormatting sqref="G372:Q383">
    <cfRule type="expression" dxfId="19" priority="15">
      <formula>NE($H$404,$G$372)</formula>
    </cfRule>
  </conditionalFormatting>
  <conditionalFormatting sqref="G385:Q402">
    <cfRule type="expression" dxfId="19" priority="16">
      <formula>NE($H$404,$G$385)</formula>
    </cfRule>
  </conditionalFormatting>
  <conditionalFormatting sqref="A77:A90 B77:B78 B81:B85 B87:B90">
    <cfRule type="notContainsBlanks" dxfId="21" priority="17">
      <formula>LEN(TRIM(A77))&gt;0</formula>
    </cfRule>
  </conditionalFormatting>
  <conditionalFormatting sqref="C54:F54">
    <cfRule type="colorScale" priority="18">
      <colorScale>
        <cfvo type="formula" val="0"/>
        <cfvo type="max"/>
        <color rgb="FFFFFFFF"/>
        <color rgb="FFE67C73"/>
      </colorScale>
    </cfRule>
  </conditionalFormatting>
  <conditionalFormatting sqref="C55:F55">
    <cfRule type="colorScale" priority="19">
      <colorScale>
        <cfvo type="formula" val="0"/>
        <cfvo type="max"/>
        <color rgb="FFFFFFFF"/>
        <color rgb="FFE67C73"/>
      </colorScale>
    </cfRule>
  </conditionalFormatting>
  <conditionalFormatting sqref="C56:F56">
    <cfRule type="colorScale" priority="20">
      <colorScale>
        <cfvo type="formula" val="0"/>
        <cfvo type="max"/>
        <color rgb="FFFFFFFF"/>
        <color rgb="FFE67C73"/>
      </colorScale>
    </cfRule>
  </conditionalFormatting>
  <conditionalFormatting sqref="C62:F62">
    <cfRule type="colorScale" priority="21">
      <colorScale>
        <cfvo type="formula" val="0"/>
        <cfvo type="max"/>
        <color rgb="FFFFFFFF"/>
        <color rgb="FFE67C73"/>
      </colorScale>
    </cfRule>
  </conditionalFormatting>
  <conditionalFormatting sqref="C63:F63">
    <cfRule type="colorScale" priority="22">
      <colorScale>
        <cfvo type="formula" val="0"/>
        <cfvo type="max"/>
        <color rgb="FFFFFFFF"/>
        <color rgb="FFE67C73"/>
      </colorScale>
    </cfRule>
  </conditionalFormatting>
  <conditionalFormatting sqref="C66:F66">
    <cfRule type="colorScale" priority="23">
      <colorScale>
        <cfvo type="formula" val="0"/>
        <cfvo type="max"/>
        <color rgb="FFFFFFFF"/>
        <color rgb="FFE67C73"/>
      </colorScale>
    </cfRule>
  </conditionalFormatting>
  <conditionalFormatting sqref="C67:F67">
    <cfRule type="colorScale" priority="24">
      <colorScale>
        <cfvo type="formula" val="0"/>
        <cfvo type="max"/>
        <color rgb="FFFFFFFF"/>
        <color rgb="FFE67C73"/>
      </colorScale>
    </cfRule>
  </conditionalFormatting>
  <conditionalFormatting sqref="C68:F68">
    <cfRule type="colorScale" priority="25">
      <colorScale>
        <cfvo type="formula" val="0"/>
        <cfvo type="max"/>
        <color rgb="FFFFFFFF"/>
        <color rgb="FFE67C73"/>
      </colorScale>
    </cfRule>
  </conditionalFormatting>
  <conditionalFormatting sqref="C69:F69">
    <cfRule type="colorScale" priority="26">
      <colorScale>
        <cfvo type="formula" val="0"/>
        <cfvo type="max"/>
        <color rgb="FFFFFFFF"/>
        <color rgb="FFE67C73"/>
      </colorScale>
    </cfRule>
  </conditionalFormatting>
  <conditionalFormatting sqref="C70:F70">
    <cfRule type="colorScale" priority="27">
      <colorScale>
        <cfvo type="formula" val="0"/>
        <cfvo type="max"/>
        <color rgb="FFFFFFFF"/>
        <color rgb="FFE67C73"/>
      </colorScale>
    </cfRule>
  </conditionalFormatting>
  <conditionalFormatting sqref="C64:F64">
    <cfRule type="colorScale" priority="28">
      <colorScale>
        <cfvo type="formula" val="0"/>
        <cfvo type="max"/>
        <color rgb="FFFFFFFF"/>
        <color rgb="FFE67C73"/>
      </colorScale>
    </cfRule>
  </conditionalFormatting>
  <conditionalFormatting sqref="C57:F57">
    <cfRule type="colorScale" priority="29">
      <colorScale>
        <cfvo type="formula" val="0"/>
        <cfvo type="max"/>
        <color rgb="FFFFFFFF"/>
        <color rgb="FFE67C73"/>
      </colorScale>
    </cfRule>
  </conditionalFormatting>
  <conditionalFormatting sqref="D51:D52 E52">
    <cfRule type="notContainsBlanks" dxfId="22" priority="30">
      <formula>LEN(TRIM(D51))&gt;0</formula>
    </cfRule>
  </conditionalFormatting>
  <conditionalFormatting sqref="C61:F61">
    <cfRule type="colorScale" priority="31">
      <colorScale>
        <cfvo type="formula" val="0"/>
        <cfvo type="max"/>
        <color rgb="FFFFFFFF"/>
        <color rgb="FFE67C73"/>
      </colorScale>
    </cfRule>
  </conditionalFormatting>
  <conditionalFormatting sqref="C59:F59">
    <cfRule type="colorScale" priority="32">
      <colorScale>
        <cfvo type="formula" val="0"/>
        <cfvo type="max"/>
        <color rgb="FFFFFFFF"/>
        <color rgb="FFE67C73"/>
      </colorScale>
    </cfRule>
  </conditionalFormatting>
  <conditionalFormatting sqref="O1:O360 O362:O1342">
    <cfRule type="cellIs" dxfId="23" priority="33" operator="equal">
      <formula>"fp8"</formula>
    </cfRule>
  </conditionalFormatting>
  <conditionalFormatting sqref="O1:O360 O362:O1342">
    <cfRule type="cellIs" dxfId="24" priority="34" operator="equal">
      <formula>"bf16"</formula>
    </cfRule>
  </conditionalFormatting>
  <conditionalFormatting sqref="O1:O360 O362:O1342">
    <cfRule type="cellIs" dxfId="25" priority="35" operator="equal">
      <formula>"fp4"</formula>
    </cfRule>
  </conditionalFormatting>
  <conditionalFormatting sqref="C58:F58">
    <cfRule type="colorScale" priority="36">
      <colorScale>
        <cfvo type="formula" val="0"/>
        <cfvo type="max"/>
        <color rgb="FFFFFFFF"/>
        <color rgb="FFE67C73"/>
      </colorScale>
    </cfRule>
  </conditionalFormatting>
  <conditionalFormatting sqref="C65:F65">
    <cfRule type="colorScale" priority="37">
      <colorScale>
        <cfvo type="formula" val="0"/>
        <cfvo type="max"/>
        <color rgb="FFFFFFFF"/>
        <color rgb="FFE67C73"/>
      </colorScale>
    </cfRule>
  </conditionalFormatting>
  <dataValidations>
    <dataValidation type="list" allowBlank="1" showErrorMessage="1" sqref="H442">
      <formula1>"Option 1 (Chip2Chip),Option 2 (Core2Core),No Collective needed"</formula1>
    </dataValidation>
    <dataValidation type="list" allowBlank="1" showErrorMessage="1" sqref="G37">
      <formula1>"Strategy A: All-Gather Tokens,Strategy B: Keep Batch Sharding"</formula1>
    </dataValidation>
    <dataValidation type="list" allowBlank="1" showErrorMessage="1" sqref="C24">
      <formula1>"Decode,Prefill"</formula1>
    </dataValidation>
    <dataValidation type="list" allowBlank="1" showErrorMessage="1" sqref="C34 C38">
      <formula1>"w4a4,w4a8,w8a8,w4a16,w8a16,w16a16"</formula1>
    </dataValidation>
    <dataValidation type="list" allowBlank="1" showErrorMessage="1" sqref="AS29:AS30 C33 G35 C35:C37 C39 AS53 AS57 O78 O90 O153 O180 O199 O210 O248 O267 O286 O305 O339 O416 O464 O549 O553 O557 O568 O572 O576">
      <formula1>"fp4,fp8,bf16"</formula1>
    </dataValidation>
    <dataValidation type="list" allowBlank="1" showErrorMessage="1" sqref="H404">
      <formula1>"Strategy A: All-To-All,Strategy B: All-Gather Tokens with no chiplet involved,Strategy C: Hirarachical All-Gather,No Collectives"</formula1>
    </dataValidation>
    <dataValidation type="list" allowBlank="1" showErrorMessage="1" sqref="H165">
      <formula1>"Strategy 1: Reduce Scatter D2D (for CM),No Collectives"</formula1>
    </dataValidation>
    <dataValidation type="list" allowBlank="1" showErrorMessage="1" sqref="H17">
      <formula1>DB!$C$1:$F$1</formula1>
    </dataValidation>
    <dataValidation type="list" allowBlank="1" showErrorMessage="1" sqref="F71:F73">
      <formula1>"OptionA. No Overlapping,OptionB. Overlapping Expert Collectives"</formula1>
    </dataValidation>
    <dataValidation type="list" allowBlank="1" showErrorMessage="1" sqref="H479">
      <formula1>"Option A: AllReduce,Option B: Do not resolve partial sum yet,Option C: No Collectives"</formula1>
    </dataValidation>
    <dataValidation type="list" allowBlank="1" showErrorMessage="1" sqref="F492 F523 H540">
      <formula1>"Option A: Transposed All-To-All,Option B: Reduce-Scatter,Option C: Hierachical RS"</formula1>
    </dataValidation>
    <dataValidation type="list" allowBlank="1" showErrorMessage="1" sqref="G329 H351">
      <formula1>"Strategy 1: All-Gather Die-to-Die (for CM),No Collectives"</formula1>
    </dataValidation>
    <dataValidation type="list" allowBlank="1" showErrorMessage="1" sqref="F511">
      <formula1>"Option A: All-To-All,Option B: Reduce-Scatter"</formula1>
    </dataValidation>
    <dataValidation type="list" allowBlank="1" showErrorMessage="1" sqref="H238">
      <formula1>"Strategy A: All-Gather Tokens with no chiplet involved,Strategy B: Hierarchical All-Gather,No Collectives"</formula1>
    </dataValidation>
  </dataValidations>
  <hyperlinks>
    <hyperlink display="TODO LIST" location="'Shortcuts to SnapshotsTODO'!A1" ref="L12"/>
    <hyperlink r:id="rId1" location="gid=0&amp;range=D45:D63" ref="B54"/>
    <hyperlink r:id="rId2" location="gid=0&amp;range=D64:D82" ref="B55"/>
    <hyperlink r:id="rId3" location="gid=0&amp;range=D83:D101" ref="B56"/>
    <hyperlink r:id="rId4" location="gid=0&amp;range=D102:D120" ref="B57"/>
    <hyperlink r:id="rId5" location="gid=0&amp;range=E182:E211" ref="B58"/>
    <hyperlink r:id="rId6" location="gid=0&amp;range=D121:D139" ref="B61"/>
    <hyperlink r:id="rId7" location="gid=0&amp;range=D140:D158" ref="B62"/>
    <hyperlink r:id="rId8" location="gid=0&amp;range=D159:D177" ref="B63"/>
    <hyperlink r:id="rId9" location="gid=0&amp;range=D178:D196" ref="B64"/>
    <hyperlink r:id="rId10" location="gid=0&amp;range=D197:D215" ref="B66"/>
    <hyperlink r:id="rId11" location="gid=0&amp;range=S44:S58" ref="B67"/>
    <hyperlink r:id="rId12" location="gid=0&amp;range=S59:S77" ref="B68"/>
    <hyperlink r:id="rId13" location="gid=0&amp;range=S78:S96" ref="B69"/>
    <hyperlink r:id="rId14" location="gid=0&amp;range=S97:S115" ref="B70"/>
  </hyperlinks>
  <drawing r:id="rId15"/>
  <tableParts count="14">
    <tablePart r:id="rId30"/>
    <tablePart r:id="rId31"/>
    <tablePart r:id="rId32"/>
    <tablePart r:id="rId33"/>
    <tablePart r:id="rId34"/>
    <tablePart r:id="rId35"/>
    <tablePart r:id="rId36"/>
    <tablePart r:id="rId37"/>
    <tablePart r:id="rId38"/>
    <tablePart r:id="rId39"/>
    <tablePart r:id="rId40"/>
    <tablePart r:id="rId41"/>
    <tablePart r:id="rId42"/>
    <tablePart r:id="rId43"/>
  </tableParts>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75"/>
    <col customWidth="1" min="2" max="2" width="17.88"/>
    <col customWidth="1" min="4" max="4" width="17.63"/>
    <col customWidth="1" min="5" max="5" width="18.25"/>
    <col customWidth="1" min="6" max="6" width="31.63"/>
    <col customWidth="1" min="7" max="7" width="19.5"/>
    <col customWidth="1" min="8" max="8" width="26.5"/>
    <col customWidth="1" min="9" max="9" width="2.5"/>
    <col customWidth="1" min="10" max="10" width="8.75"/>
    <col customWidth="1" min="11" max="12" width="9.25"/>
    <col customWidth="1" min="13" max="13" width="12.38"/>
    <col customWidth="1" min="14" max="14" width="2.38"/>
    <col customWidth="1" min="15" max="15" width="9.13"/>
    <col customWidth="1" min="16" max="16" width="10.88"/>
    <col customWidth="1" min="20" max="20" width="16.25"/>
    <col customWidth="1" min="21" max="21" width="23.13"/>
    <col customWidth="1" min="22" max="22" width="28.0"/>
    <col customWidth="1" min="23" max="23" width="21.0"/>
    <col customWidth="1" min="24" max="24" width="2.0"/>
    <col customWidth="1" min="25" max="28" width="5.63"/>
    <col customWidth="1" min="29" max="29" width="1.38"/>
  </cols>
  <sheetData>
    <row r="1">
      <c r="A1" s="769" t="s">
        <v>115</v>
      </c>
      <c r="B1" s="129"/>
      <c r="C1" s="129"/>
      <c r="D1" s="130"/>
      <c r="E1" s="131"/>
      <c r="F1" s="132"/>
      <c r="G1" s="132"/>
      <c r="H1" s="133"/>
      <c r="I1" s="131"/>
      <c r="J1" s="131"/>
      <c r="K1" s="131"/>
      <c r="L1" s="131"/>
      <c r="M1" s="131"/>
      <c r="N1" s="131"/>
      <c r="O1" s="131"/>
      <c r="P1" s="134"/>
      <c r="Q1" s="135"/>
      <c r="R1" s="131"/>
      <c r="S1" s="131"/>
      <c r="T1" s="135"/>
      <c r="U1" s="131"/>
      <c r="V1" s="131"/>
      <c r="W1" s="131"/>
      <c r="X1" s="131"/>
      <c r="Y1" s="131"/>
      <c r="Z1" s="131"/>
      <c r="AA1" s="131"/>
      <c r="AB1" s="131"/>
      <c r="AC1" s="131"/>
      <c r="AD1" s="131"/>
      <c r="AE1" s="131"/>
      <c r="AF1" s="131"/>
      <c r="AG1" s="131"/>
      <c r="AH1" s="131"/>
      <c r="AI1" s="131"/>
      <c r="AJ1" s="131"/>
      <c r="AK1" s="131"/>
      <c r="AL1" s="131"/>
      <c r="AM1" s="131"/>
      <c r="AN1" s="131"/>
      <c r="AO1" s="131"/>
      <c r="AP1" s="131"/>
      <c r="AQ1" s="131"/>
      <c r="AR1" s="131"/>
      <c r="AS1" s="131"/>
      <c r="AT1" s="131"/>
    </row>
    <row r="2">
      <c r="A2" s="136" t="s">
        <v>116</v>
      </c>
      <c r="B2" s="136" t="s">
        <v>117</v>
      </c>
      <c r="C2" s="136" t="s">
        <v>118</v>
      </c>
      <c r="D2" s="770"/>
      <c r="E2" s="138"/>
      <c r="F2" s="139" t="s">
        <v>119</v>
      </c>
      <c r="G2" s="139" t="s">
        <v>120</v>
      </c>
      <c r="H2" s="140" t="s">
        <v>121</v>
      </c>
      <c r="I2" s="138"/>
      <c r="J2" s="138"/>
      <c r="K2" s="138"/>
      <c r="L2" s="138"/>
      <c r="M2" s="138"/>
      <c r="N2" s="138"/>
      <c r="O2" s="138"/>
      <c r="P2" s="141"/>
      <c r="Q2" s="142" t="s">
        <v>122</v>
      </c>
      <c r="R2" s="138"/>
      <c r="S2" s="138"/>
      <c r="T2" s="142" t="s">
        <v>123</v>
      </c>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row>
    <row r="3">
      <c r="A3" s="143" t="s">
        <v>124</v>
      </c>
      <c r="B3" s="143" t="s">
        <v>125</v>
      </c>
      <c r="C3" s="143">
        <v>7168.0</v>
      </c>
      <c r="D3" s="771"/>
      <c r="F3" s="139" t="s">
        <v>126</v>
      </c>
      <c r="G3" s="145"/>
      <c r="H3" s="146"/>
      <c r="P3" s="147"/>
      <c r="Q3" s="2" t="s">
        <v>127</v>
      </c>
      <c r="R3" s="2">
        <v>0.5</v>
      </c>
      <c r="T3" s="148" t="str">
        <f t="shared" ref="T3:T7" si="1">U3&amp;","&amp;V3</f>
        <v>fp4,fp4</v>
      </c>
      <c r="U3" s="2" t="s">
        <v>127</v>
      </c>
      <c r="V3" s="2" t="s">
        <v>127</v>
      </c>
      <c r="W3" s="2" t="s">
        <v>127</v>
      </c>
      <c r="AR3" s="149"/>
      <c r="AS3" s="149"/>
      <c r="AT3" s="149"/>
    </row>
    <row r="4">
      <c r="A4" s="143" t="s">
        <v>128</v>
      </c>
      <c r="B4" s="143" t="s">
        <v>129</v>
      </c>
      <c r="C4" s="143">
        <v>2048.0</v>
      </c>
      <c r="D4" s="771"/>
      <c r="F4" s="150" t="s">
        <v>32</v>
      </c>
      <c r="G4" s="145">
        <v>8.0</v>
      </c>
      <c r="H4" s="146"/>
      <c r="P4" s="147"/>
      <c r="Q4" s="2" t="s">
        <v>63</v>
      </c>
      <c r="R4" s="2">
        <v>1.0</v>
      </c>
      <c r="T4" s="148" t="str">
        <f t="shared" si="1"/>
        <v>fp4,fp8</v>
      </c>
      <c r="U4" s="2" t="s">
        <v>127</v>
      </c>
      <c r="V4" s="2" t="s">
        <v>63</v>
      </c>
      <c r="W4" s="2" t="s">
        <v>63</v>
      </c>
    </row>
    <row r="5">
      <c r="A5" s="143" t="s">
        <v>130</v>
      </c>
      <c r="B5" s="143" t="s">
        <v>131</v>
      </c>
      <c r="C5" s="143">
        <v>256.0</v>
      </c>
      <c r="D5" s="771"/>
      <c r="F5" s="150" t="s">
        <v>33</v>
      </c>
      <c r="G5" s="145">
        <v>2.0</v>
      </c>
      <c r="H5" s="146" t="s">
        <v>132</v>
      </c>
      <c r="P5" s="147"/>
      <c r="Q5" s="2" t="s">
        <v>82</v>
      </c>
      <c r="R5" s="2">
        <v>2.0</v>
      </c>
      <c r="T5" s="148" t="str">
        <f t="shared" si="1"/>
        <v>fp4,bf16</v>
      </c>
      <c r="U5" s="2" t="s">
        <v>127</v>
      </c>
      <c r="V5" s="2" t="s">
        <v>82</v>
      </c>
      <c r="W5" s="2" t="s">
        <v>82</v>
      </c>
      <c r="AR5" s="149"/>
      <c r="AS5" s="149"/>
      <c r="AT5" s="149"/>
    </row>
    <row r="6">
      <c r="A6" s="143" t="s">
        <v>133</v>
      </c>
      <c r="B6" s="143" t="s">
        <v>134</v>
      </c>
      <c r="C6" s="143">
        <v>61.0</v>
      </c>
      <c r="D6" s="771"/>
      <c r="F6" s="150" t="s">
        <v>34</v>
      </c>
      <c r="G6" s="145">
        <v>1.0</v>
      </c>
      <c r="H6" s="146"/>
      <c r="P6" s="147"/>
      <c r="T6" s="148" t="str">
        <f t="shared" si="1"/>
        <v>fp8,fp4</v>
      </c>
      <c r="U6" s="2" t="s">
        <v>63</v>
      </c>
      <c r="V6" s="2" t="s">
        <v>127</v>
      </c>
      <c r="W6" s="2" t="s">
        <v>63</v>
      </c>
    </row>
    <row r="7">
      <c r="A7" s="151" t="s">
        <v>135</v>
      </c>
      <c r="B7" s="151" t="s">
        <v>136</v>
      </c>
      <c r="C7" s="151">
        <v>3.0</v>
      </c>
      <c r="D7" s="771"/>
      <c r="F7" s="150" t="s">
        <v>35</v>
      </c>
      <c r="G7" s="145">
        <v>1.0</v>
      </c>
      <c r="H7" s="146" t="s">
        <v>137</v>
      </c>
      <c r="P7" s="147"/>
      <c r="T7" s="148" t="str">
        <f t="shared" si="1"/>
        <v>fp8,fp8</v>
      </c>
      <c r="U7" s="2" t="s">
        <v>63</v>
      </c>
      <c r="V7" s="2" t="s">
        <v>63</v>
      </c>
      <c r="W7" s="2" t="s">
        <v>63</v>
      </c>
      <c r="AR7" s="87"/>
      <c r="AS7" s="87"/>
      <c r="AT7" s="87"/>
    </row>
    <row r="8">
      <c r="A8" s="143" t="s">
        <v>138</v>
      </c>
      <c r="B8" s="143" t="s">
        <v>139</v>
      </c>
      <c r="C8" s="143">
        <v>8.0</v>
      </c>
      <c r="D8" s="771"/>
      <c r="F8" s="139" t="s">
        <v>140</v>
      </c>
      <c r="P8" s="147"/>
      <c r="U8" s="2"/>
      <c r="V8" s="2"/>
      <c r="W8" s="2"/>
      <c r="AB8" s="2"/>
      <c r="AC8" s="2"/>
      <c r="AD8" s="2"/>
      <c r="AE8" s="2"/>
    </row>
    <row r="9">
      <c r="A9" s="152" t="s">
        <v>141</v>
      </c>
      <c r="B9" s="153" t="s">
        <v>142</v>
      </c>
      <c r="C9" s="143">
        <v>1536.0</v>
      </c>
      <c r="D9" s="771"/>
      <c r="F9" s="154" t="s">
        <v>143</v>
      </c>
      <c r="G9" s="155">
        <f>G5*G4</f>
        <v>16</v>
      </c>
      <c r="H9" s="156"/>
      <c r="P9" s="147"/>
      <c r="T9" s="148" t="str">
        <f t="shared" ref="T9:T11" si="2">U9&amp;","&amp;V9</f>
        <v>fp8,bf16</v>
      </c>
      <c r="U9" s="2" t="s">
        <v>63</v>
      </c>
      <c r="V9" s="2" t="s">
        <v>82</v>
      </c>
      <c r="W9" s="2" t="s">
        <v>82</v>
      </c>
      <c r="AB9" s="2"/>
      <c r="AC9" s="2"/>
      <c r="AD9" s="2"/>
      <c r="AE9" s="2"/>
    </row>
    <row r="10">
      <c r="A10" s="152" t="s">
        <v>144</v>
      </c>
      <c r="B10" s="153" t="s">
        <v>145</v>
      </c>
      <c r="C10" s="143">
        <v>512.0</v>
      </c>
      <c r="D10" s="771"/>
      <c r="F10" s="157" t="s">
        <v>146</v>
      </c>
      <c r="G10" s="158">
        <f>PRODUCT(G3:G6)</f>
        <v>16</v>
      </c>
      <c r="H10" s="159"/>
      <c r="P10" s="147"/>
      <c r="T10" s="148" t="str">
        <f t="shared" si="2"/>
        <v>bf16,fp4</v>
      </c>
      <c r="U10" s="2" t="s">
        <v>82</v>
      </c>
      <c r="V10" s="2" t="s">
        <v>127</v>
      </c>
      <c r="W10" s="2" t="s">
        <v>82</v>
      </c>
      <c r="AP10" s="138"/>
      <c r="AQ10" s="138"/>
      <c r="AT10" s="149"/>
    </row>
    <row r="11">
      <c r="A11" s="152" t="s">
        <v>147</v>
      </c>
      <c r="B11" s="153" t="s">
        <v>148</v>
      </c>
      <c r="C11" s="143">
        <v>128.0</v>
      </c>
      <c r="D11" s="771"/>
      <c r="F11" s="157" t="s">
        <v>149</v>
      </c>
      <c r="G11" s="158">
        <f>$G$10/$H$18</f>
        <v>8</v>
      </c>
      <c r="H11" s="159"/>
      <c r="P11" s="147"/>
      <c r="T11" s="148" t="str">
        <f t="shared" si="2"/>
        <v>bf16,fp8</v>
      </c>
      <c r="U11" s="2" t="s">
        <v>82</v>
      </c>
      <c r="V11" s="2" t="s">
        <v>63</v>
      </c>
      <c r="W11" s="2" t="s">
        <v>82</v>
      </c>
      <c r="AP11" s="142"/>
    </row>
    <row r="12">
      <c r="A12" s="152" t="s">
        <v>150</v>
      </c>
      <c r="B12" s="153" t="s">
        <v>151</v>
      </c>
      <c r="C12" s="143">
        <v>64.0</v>
      </c>
      <c r="D12" s="771"/>
      <c r="L12" s="772" t="s">
        <v>539</v>
      </c>
      <c r="P12" s="147"/>
      <c r="T12" s="148" t="s">
        <v>152</v>
      </c>
      <c r="U12" s="2" t="s">
        <v>82</v>
      </c>
      <c r="V12" s="2" t="s">
        <v>82</v>
      </c>
      <c r="W12" s="2" t="s">
        <v>82</v>
      </c>
      <c r="AP12" s="138"/>
      <c r="AQ12" s="138"/>
      <c r="AT12" s="149"/>
    </row>
    <row r="13">
      <c r="A13" s="143" t="s">
        <v>153</v>
      </c>
      <c r="B13" s="153" t="s">
        <v>154</v>
      </c>
      <c r="C13" s="143">
        <v>128.0</v>
      </c>
      <c r="D13" s="771"/>
    </row>
    <row r="14">
      <c r="A14" s="161" t="s">
        <v>155</v>
      </c>
      <c r="B14" s="162"/>
      <c r="C14" s="162"/>
      <c r="AG14" s="164"/>
      <c r="AH14" s="164"/>
      <c r="AI14" s="87"/>
      <c r="AJ14" s="38"/>
      <c r="AK14" s="38"/>
      <c r="AL14" s="38"/>
      <c r="AM14" s="38"/>
      <c r="AN14" s="87"/>
      <c r="AO14" s="38"/>
      <c r="AP14" s="164"/>
      <c r="AQ14" s="38"/>
      <c r="AR14" s="38"/>
      <c r="AS14" s="87"/>
      <c r="AT14" s="87"/>
    </row>
    <row r="15">
      <c r="A15" s="165" t="s">
        <v>156</v>
      </c>
      <c r="B15" s="165" t="s">
        <v>156</v>
      </c>
      <c r="C15" s="166">
        <f>$C$11+$C$12</f>
        <v>192</v>
      </c>
      <c r="AG15" s="38"/>
      <c r="AH15" s="38"/>
      <c r="AI15" s="87"/>
      <c r="AJ15" s="38"/>
      <c r="AK15" s="38"/>
      <c r="AL15" s="38"/>
      <c r="AM15" s="38"/>
      <c r="AN15" s="87"/>
      <c r="AO15" s="38"/>
      <c r="AP15" s="168"/>
      <c r="AQ15" s="168"/>
      <c r="AR15" s="38"/>
      <c r="AS15" s="87"/>
      <c r="AT15" s="169"/>
    </row>
    <row r="16">
      <c r="A16" s="165" t="s">
        <v>157</v>
      </c>
      <c r="B16" s="165" t="s">
        <v>157</v>
      </c>
      <c r="C16" s="170">
        <f>$C$10+$C$12</f>
        <v>576</v>
      </c>
      <c r="D16" s="771"/>
      <c r="AG16" s="38"/>
      <c r="AH16" s="38"/>
      <c r="AI16" s="87"/>
      <c r="AJ16" s="38"/>
      <c r="AK16" s="38"/>
      <c r="AL16" s="38"/>
      <c r="AM16" s="38"/>
      <c r="AN16" s="87"/>
      <c r="AO16" s="38"/>
      <c r="AP16" s="168"/>
      <c r="AQ16" s="168"/>
      <c r="AR16" s="38"/>
      <c r="AS16" s="87"/>
      <c r="AT16" s="169"/>
    </row>
    <row r="17">
      <c r="A17" s="170" t="s">
        <v>158</v>
      </c>
      <c r="B17" s="170" t="s">
        <v>159</v>
      </c>
      <c r="C17" s="166">
        <f>C8*$C$25</f>
        <v>8</v>
      </c>
      <c r="F17" s="171" t="s">
        <v>160</v>
      </c>
      <c r="G17" s="173" t="s">
        <v>540</v>
      </c>
      <c r="H17" s="173" t="s">
        <v>468</v>
      </c>
      <c r="AG17" s="38"/>
      <c r="AH17" s="38"/>
      <c r="AI17" s="87"/>
      <c r="AJ17" s="38"/>
      <c r="AK17" s="38"/>
      <c r="AL17" s="38"/>
      <c r="AM17" s="38"/>
      <c r="AN17" s="87"/>
      <c r="AO17" s="38"/>
      <c r="AP17" s="168"/>
      <c r="AQ17" s="168"/>
      <c r="AR17" s="38"/>
      <c r="AS17" s="87"/>
      <c r="AT17" s="169"/>
    </row>
    <row r="18">
      <c r="A18" s="174" t="s">
        <v>120</v>
      </c>
      <c r="B18" s="174" t="s">
        <v>161</v>
      </c>
      <c r="C18" s="175">
        <f>$G$10</f>
        <v>16</v>
      </c>
      <c r="F18" s="108" t="str">
        <f t="array" ref="F18:F31">DB!A2:A15</f>
        <v># of TensorCore per Chip</v>
      </c>
      <c r="G18" s="773">
        <v>1.0</v>
      </c>
      <c r="H18" s="176">
        <f t="array" ref="H18:H31">xlookup($H$17,DB!1:1,DB!2:15) * G18:G31</f>
        <v>2</v>
      </c>
      <c r="AG18" s="38"/>
      <c r="AH18" s="38"/>
      <c r="AI18" s="87"/>
      <c r="AJ18" s="38"/>
      <c r="AK18" s="38"/>
      <c r="AL18" s="38"/>
      <c r="AM18" s="38"/>
      <c r="AN18" s="87"/>
      <c r="AO18" s="38"/>
      <c r="AP18" s="168"/>
      <c r="AQ18" s="38"/>
      <c r="AR18" s="38"/>
      <c r="AS18" s="87"/>
      <c r="AT18" s="87"/>
    </row>
    <row r="19">
      <c r="A19" s="174" t="s">
        <v>162</v>
      </c>
      <c r="B19" s="174" t="s">
        <v>163</v>
      </c>
      <c r="C19" s="175">
        <f>$G$11</f>
        <v>8</v>
      </c>
      <c r="F19" s="108" t="s">
        <v>164</v>
      </c>
      <c r="G19" s="773">
        <v>1.0</v>
      </c>
      <c r="H19" s="176">
        <v>7315.0</v>
      </c>
      <c r="AG19" s="38"/>
      <c r="AH19" s="38"/>
      <c r="AI19" s="87"/>
      <c r="AJ19" s="38"/>
      <c r="AK19" s="38"/>
      <c r="AL19" s="38"/>
      <c r="AM19" s="38"/>
      <c r="AN19" s="87"/>
      <c r="AO19" s="38"/>
      <c r="AP19" s="168"/>
      <c r="AQ19" s="38"/>
      <c r="AR19" s="38"/>
      <c r="AS19" s="87"/>
      <c r="AT19" s="87"/>
    </row>
    <row r="20">
      <c r="A20" s="178" t="s">
        <v>541</v>
      </c>
      <c r="B20" s="178" t="s">
        <v>166</v>
      </c>
      <c r="C20" s="179" t="str">
        <f>IFS(C19=8,"2x2x2",C19=4,"2x2",TRUE,NA)</f>
        <v>2x2x2</v>
      </c>
      <c r="D20" s="168"/>
      <c r="F20" s="108" t="s">
        <v>167</v>
      </c>
      <c r="G20" s="773">
        <v>1.0</v>
      </c>
      <c r="H20" s="176">
        <v>3968.04</v>
      </c>
      <c r="AG20" s="38"/>
      <c r="AH20" s="38"/>
      <c r="AI20" s="87"/>
      <c r="AJ20" s="38"/>
      <c r="AK20" s="38"/>
      <c r="AL20" s="38"/>
      <c r="AM20" s="38"/>
      <c r="AN20" s="87"/>
      <c r="AO20" s="38"/>
      <c r="AP20" s="168"/>
      <c r="AQ20" s="38"/>
      <c r="AR20" s="38"/>
      <c r="AS20" s="87"/>
      <c r="AT20" s="87"/>
    </row>
    <row r="21">
      <c r="A21" s="182" t="s">
        <v>542</v>
      </c>
      <c r="B21" s="182" t="s">
        <v>169</v>
      </c>
      <c r="C21" s="774">
        <f>IFS(C20="2x2x2",12,C20="2x2",4,TRUE,NA())</f>
        <v>12</v>
      </c>
      <c r="D21" s="775"/>
      <c r="F21" s="108" t="s">
        <v>170</v>
      </c>
      <c r="G21" s="773">
        <v>1.0</v>
      </c>
      <c r="H21" s="176">
        <v>3968.04</v>
      </c>
      <c r="AG21" s="38"/>
      <c r="AH21" s="38"/>
      <c r="AI21" s="87"/>
      <c r="AJ21" s="38"/>
      <c r="AK21" s="38"/>
      <c r="AL21" s="38"/>
      <c r="AM21" s="38"/>
      <c r="AN21" s="87"/>
      <c r="AO21" s="38"/>
      <c r="AP21" s="168"/>
      <c r="AQ21" s="38"/>
      <c r="AR21" s="38"/>
      <c r="AS21" s="87"/>
      <c r="AT21" s="87"/>
    </row>
    <row r="22">
      <c r="A22" s="175"/>
      <c r="B22" s="175"/>
      <c r="C22" s="175"/>
      <c r="F22" s="108" t="s">
        <v>171</v>
      </c>
      <c r="G22" s="773">
        <v>1.0</v>
      </c>
      <c r="H22" s="176">
        <v>1984.02</v>
      </c>
      <c r="AG22" s="38"/>
      <c r="AH22" s="38"/>
      <c r="AI22" s="87"/>
      <c r="AJ22" s="38"/>
      <c r="AK22" s="38"/>
      <c r="AL22" s="38"/>
      <c r="AM22" s="38"/>
      <c r="AN22" s="87"/>
      <c r="AO22" s="38"/>
      <c r="AP22" s="168"/>
      <c r="AQ22" s="168"/>
      <c r="AR22" s="38"/>
      <c r="AS22" s="87"/>
      <c r="AT22" s="169"/>
    </row>
    <row r="23">
      <c r="A23" s="184" t="s">
        <v>172</v>
      </c>
      <c r="B23" s="185"/>
      <c r="C23" s="186"/>
      <c r="D23" s="771"/>
      <c r="F23" s="108" t="s">
        <v>173</v>
      </c>
      <c r="G23" s="773">
        <v>0.987</v>
      </c>
      <c r="H23" s="188">
        <v>189.504</v>
      </c>
      <c r="AG23" s="38"/>
      <c r="AH23" s="38"/>
      <c r="AI23" s="87"/>
      <c r="AJ23" s="38"/>
      <c r="AK23" s="38"/>
      <c r="AL23" s="38"/>
      <c r="AM23" s="38"/>
      <c r="AN23" s="87"/>
      <c r="AO23" s="38"/>
      <c r="AP23" s="168"/>
      <c r="AQ23" s="168"/>
      <c r="AR23" s="38"/>
      <c r="AS23" s="87"/>
      <c r="AT23" s="169"/>
    </row>
    <row r="24">
      <c r="A24" s="170" t="s">
        <v>174</v>
      </c>
      <c r="B24" s="170" t="s">
        <v>175</v>
      </c>
      <c r="C24" s="170" t="s">
        <v>24</v>
      </c>
      <c r="D24" s="771"/>
      <c r="F24" s="108" t="s">
        <v>176</v>
      </c>
      <c r="G24" s="773">
        <v>0.8</v>
      </c>
      <c r="H24" s="188">
        <v>2926.0</v>
      </c>
      <c r="AG24" s="38"/>
      <c r="AH24" s="38"/>
      <c r="AI24" s="87"/>
      <c r="AJ24" s="38"/>
      <c r="AK24" s="38"/>
      <c r="AL24" s="38"/>
      <c r="AM24" s="38"/>
      <c r="AN24" s="87"/>
      <c r="AO24" s="38"/>
      <c r="AP24" s="168"/>
      <c r="AQ24" s="168"/>
      <c r="AR24" s="38"/>
      <c r="AS24" s="87"/>
      <c r="AT24" s="169"/>
    </row>
    <row r="25">
      <c r="A25" s="189" t="s">
        <v>37</v>
      </c>
      <c r="B25" s="189" t="s">
        <v>38</v>
      </c>
      <c r="C25" s="189">
        <f>IF(C24="Decode", 1, 2048)</f>
        <v>1</v>
      </c>
      <c r="D25" s="771"/>
      <c r="F25" s="108" t="s">
        <v>177</v>
      </c>
      <c r="G25" s="773">
        <v>1.0</v>
      </c>
      <c r="H25" s="176">
        <v>1984.02</v>
      </c>
      <c r="AG25" s="38"/>
      <c r="AH25" s="38"/>
      <c r="AI25" s="87"/>
      <c r="AJ25" s="169"/>
      <c r="AK25" s="38"/>
      <c r="AL25" s="38"/>
      <c r="AM25" s="38"/>
    </row>
    <row r="26">
      <c r="A26" s="170" t="s">
        <v>39</v>
      </c>
      <c r="B26" s="170" t="s">
        <v>40</v>
      </c>
      <c r="C26" s="170">
        <v>4096.0</v>
      </c>
      <c r="D26" s="2"/>
      <c r="F26" s="108" t="s">
        <v>178</v>
      </c>
      <c r="G26" s="773">
        <v>1.0</v>
      </c>
      <c r="H26" s="176">
        <v>1984.02</v>
      </c>
      <c r="AG26" s="164"/>
      <c r="AH26" s="164"/>
      <c r="AI26" s="164"/>
      <c r="AK26" s="38"/>
      <c r="AL26" s="38"/>
      <c r="AM26" s="38"/>
      <c r="AN26" s="87"/>
      <c r="AO26" s="38"/>
      <c r="AP26" s="38"/>
      <c r="AQ26" s="38"/>
      <c r="AR26" s="38"/>
      <c r="AS26" s="87"/>
      <c r="AT26" s="87"/>
    </row>
    <row r="27">
      <c r="A27" s="170" t="s">
        <v>41</v>
      </c>
      <c r="B27" s="174" t="s">
        <v>42</v>
      </c>
      <c r="C27" s="174">
        <f>1024+4096</f>
        <v>5120</v>
      </c>
      <c r="D27" s="771"/>
      <c r="F27" s="108" t="s">
        <v>180</v>
      </c>
      <c r="G27" s="773">
        <v>1.0</v>
      </c>
      <c r="H27" s="176">
        <v>992.01</v>
      </c>
      <c r="AG27" s="164"/>
      <c r="AH27" s="164"/>
      <c r="AI27" s="164"/>
      <c r="AK27" s="38"/>
      <c r="AL27" s="38"/>
      <c r="AM27" s="38"/>
      <c r="AN27" s="87"/>
      <c r="AO27" s="38"/>
      <c r="AP27" s="38"/>
      <c r="AQ27" s="38"/>
      <c r="AR27" s="38"/>
      <c r="AS27" s="87"/>
      <c r="AT27" s="87"/>
    </row>
    <row r="28">
      <c r="A28" s="170" t="s">
        <v>46</v>
      </c>
      <c r="B28" s="175"/>
      <c r="C28" s="174">
        <v>0.15</v>
      </c>
      <c r="D28" s="771"/>
      <c r="F28" s="108" t="s">
        <v>181</v>
      </c>
      <c r="G28" s="773">
        <v>0.987</v>
      </c>
      <c r="H28" s="193">
        <v>94.752</v>
      </c>
      <c r="AG28" s="164"/>
      <c r="AH28" s="164"/>
      <c r="AI28" s="164"/>
      <c r="AL28" s="38"/>
      <c r="AM28" s="38"/>
      <c r="AN28" s="87"/>
      <c r="AO28" s="38"/>
      <c r="AP28" s="38"/>
      <c r="AQ28" s="38"/>
      <c r="AR28" s="38"/>
      <c r="AS28" s="87"/>
      <c r="AT28" s="87"/>
    </row>
    <row r="29">
      <c r="A29" s="170" t="s">
        <v>47</v>
      </c>
      <c r="B29" s="175"/>
      <c r="C29" s="174">
        <v>1.0</v>
      </c>
      <c r="D29" s="771"/>
      <c r="F29" s="108" t="s">
        <v>182</v>
      </c>
      <c r="G29" s="773">
        <v>0.375</v>
      </c>
      <c r="H29" s="176">
        <v>600.0</v>
      </c>
      <c r="AB29" s="2"/>
      <c r="AC29" s="2"/>
      <c r="AD29" s="2"/>
      <c r="AE29" s="2"/>
      <c r="AM29" s="142"/>
      <c r="AN29" s="138"/>
      <c r="AO29" s="142"/>
      <c r="AP29" s="142"/>
      <c r="AQ29" s="194"/>
      <c r="AR29" s="142"/>
      <c r="AS29" s="148"/>
    </row>
    <row r="30">
      <c r="A30" s="170" t="s">
        <v>48</v>
      </c>
      <c r="B30" s="174" t="s">
        <v>49</v>
      </c>
      <c r="C30" s="195" t="b">
        <v>1</v>
      </c>
      <c r="D30" s="777"/>
      <c r="F30" s="172" t="s">
        <v>183</v>
      </c>
      <c r="G30" s="778">
        <v>0.8</v>
      </c>
      <c r="H30" s="197">
        <v>80.0</v>
      </c>
      <c r="AB30" s="2"/>
      <c r="AC30" s="2"/>
      <c r="AD30" s="2"/>
      <c r="AE30" s="2"/>
      <c r="AM30" s="142"/>
      <c r="AN30" s="138"/>
      <c r="AO30" s="142"/>
      <c r="AP30" s="142"/>
      <c r="AQ30" s="194"/>
      <c r="AR30" s="142"/>
      <c r="AS30" s="148"/>
    </row>
    <row r="31">
      <c r="A31" s="360" t="s">
        <v>50</v>
      </c>
      <c r="B31" s="360" t="s">
        <v>51</v>
      </c>
      <c r="C31" s="913" t="b">
        <v>1</v>
      </c>
      <c r="F31" s="105" t="s">
        <v>184</v>
      </c>
      <c r="G31" s="108">
        <v>1.0</v>
      </c>
      <c r="H31" s="105">
        <v>0.0013</v>
      </c>
      <c r="AM31" s="142"/>
      <c r="AN31" s="138"/>
      <c r="AO31" s="138"/>
      <c r="AP31" s="138"/>
      <c r="AQ31" s="138"/>
      <c r="AR31" s="142"/>
      <c r="AT31" s="149"/>
    </row>
    <row r="32">
      <c r="A32" s="184" t="s">
        <v>185</v>
      </c>
      <c r="B32" s="185"/>
      <c r="C32" s="186"/>
      <c r="AM32" s="142"/>
      <c r="AN32" s="138"/>
      <c r="AO32" s="138"/>
      <c r="AP32" s="138"/>
      <c r="AQ32" s="138"/>
      <c r="AR32" s="142"/>
      <c r="AT32" s="149"/>
    </row>
    <row r="33">
      <c r="A33" s="170" t="s">
        <v>61</v>
      </c>
      <c r="B33" s="174" t="s">
        <v>62</v>
      </c>
      <c r="C33" s="195" t="s">
        <v>63</v>
      </c>
      <c r="D33" s="201"/>
      <c r="AM33" s="142"/>
      <c r="AN33" s="138"/>
      <c r="AO33" s="138"/>
      <c r="AP33" s="142"/>
      <c r="AQ33" s="142"/>
      <c r="AR33" s="142"/>
    </row>
    <row r="34">
      <c r="A34" s="170" t="s">
        <v>64</v>
      </c>
      <c r="B34" s="165" t="s">
        <v>65</v>
      </c>
      <c r="C34" s="200" t="s">
        <v>66</v>
      </c>
      <c r="D34" s="201"/>
      <c r="F34" s="779" t="s">
        <v>545</v>
      </c>
      <c r="G34" s="780"/>
      <c r="AM34" s="142"/>
      <c r="AN34" s="138"/>
      <c r="AO34" s="138"/>
      <c r="AP34" s="142"/>
      <c r="AQ34" s="142"/>
      <c r="AR34" s="142"/>
    </row>
    <row r="35">
      <c r="A35" s="170" t="s">
        <v>71</v>
      </c>
      <c r="B35" s="165" t="s">
        <v>72</v>
      </c>
      <c r="C35" s="195" t="s">
        <v>82</v>
      </c>
      <c r="D35" s="201"/>
      <c r="F35" s="362" t="s">
        <v>547</v>
      </c>
      <c r="G35" s="781" t="s">
        <v>63</v>
      </c>
      <c r="AM35" s="142"/>
      <c r="AN35" s="138"/>
      <c r="AO35" s="138"/>
      <c r="AP35" s="142"/>
      <c r="AQ35" s="142"/>
      <c r="AR35" s="142"/>
    </row>
    <row r="36">
      <c r="A36" s="170" t="s">
        <v>73</v>
      </c>
      <c r="B36" s="165" t="s">
        <v>74</v>
      </c>
      <c r="C36" s="195" t="s">
        <v>82</v>
      </c>
      <c r="D36" s="201"/>
      <c r="F36" s="782" t="s">
        <v>548</v>
      </c>
      <c r="G36" s="781" t="str">
        <f>C33</f>
        <v>fp8</v>
      </c>
      <c r="AM36" s="142"/>
      <c r="AN36" s="138"/>
      <c r="AO36" s="138"/>
      <c r="AP36" s="142"/>
      <c r="AQ36" s="142"/>
      <c r="AR36" s="142"/>
    </row>
    <row r="37">
      <c r="A37" s="170" t="s">
        <v>75</v>
      </c>
      <c r="B37" s="165" t="s">
        <v>76</v>
      </c>
      <c r="C37" s="195" t="s">
        <v>63</v>
      </c>
      <c r="D37" s="201"/>
      <c r="F37" s="783" t="s">
        <v>549</v>
      </c>
      <c r="G37" s="784" t="s">
        <v>550</v>
      </c>
      <c r="AM37" s="142"/>
      <c r="AN37" s="138"/>
      <c r="AO37" s="138"/>
      <c r="AP37" s="142"/>
      <c r="AQ37" s="142"/>
      <c r="AR37" s="142"/>
    </row>
    <row r="38">
      <c r="A38" s="198" t="s">
        <v>77</v>
      </c>
      <c r="B38" s="165" t="s">
        <v>78</v>
      </c>
      <c r="C38" s="200" t="s">
        <v>79</v>
      </c>
      <c r="D38" s="201"/>
      <c r="F38" s="785"/>
      <c r="G38" s="786"/>
      <c r="AM38" s="142"/>
      <c r="AN38" s="138"/>
      <c r="AO38" s="138"/>
      <c r="AP38" s="142"/>
      <c r="AQ38" s="142"/>
      <c r="AR38" s="142"/>
    </row>
    <row r="39">
      <c r="A39" s="170" t="s">
        <v>80</v>
      </c>
      <c r="B39" s="165" t="s">
        <v>81</v>
      </c>
      <c r="C39" s="195" t="s">
        <v>82</v>
      </c>
      <c r="D39" s="201"/>
      <c r="F39" s="787" t="s">
        <v>551</v>
      </c>
      <c r="G39" s="857">
        <f>671*1000000000</f>
        <v>671000000000</v>
      </c>
      <c r="AM39" s="142"/>
      <c r="AN39" s="138"/>
      <c r="AO39" s="138"/>
      <c r="AP39" s="142"/>
      <c r="AQ39" s="142"/>
      <c r="AR39" s="142"/>
    </row>
    <row r="40">
      <c r="A40" s="2"/>
      <c r="B40" s="201"/>
      <c r="C40" s="201"/>
      <c r="D40" s="201"/>
      <c r="F40" s="362" t="s">
        <v>552</v>
      </c>
      <c r="G40" s="789">
        <f>SUM(PRODUCT(L87:M87), PRODUCT(K145:M145), PRODUCT(K172:M172), PRODUCT(L191:M191), PRODUCT(K297:M297), PRODUCT(K331:M331)) * PARAMS("L")</f>
        <v>11413422080</v>
      </c>
      <c r="AM40" s="142"/>
      <c r="AN40" s="138"/>
      <c r="AO40" s="138"/>
      <c r="AP40" s="142"/>
      <c r="AQ40" s="142"/>
      <c r="AR40" s="142"/>
    </row>
    <row r="41" ht="27.0" customHeight="1">
      <c r="A41" s="204" t="s">
        <v>188</v>
      </c>
      <c r="F41" s="787"/>
      <c r="G41" s="790"/>
      <c r="AG41" s="38"/>
      <c r="AH41" s="38"/>
      <c r="AI41" s="38"/>
      <c r="AJ41" s="38"/>
      <c r="AK41" s="38"/>
      <c r="AL41" s="38"/>
      <c r="AM41" s="168"/>
      <c r="AN41" s="168"/>
      <c r="AO41" s="202"/>
      <c r="AP41" s="142"/>
      <c r="AQ41" s="168"/>
      <c r="AR41" s="168"/>
      <c r="AT41" s="203"/>
    </row>
    <row r="42" ht="30.0" customHeight="1">
      <c r="A42" s="171" t="s">
        <v>189</v>
      </c>
      <c r="B42" s="171" t="str">
        <f> "Value (" &amp; H17 &amp; ")"</f>
        <v>Value (GhostFish (P3))</v>
      </c>
      <c r="C42" s="205" t="s">
        <v>553</v>
      </c>
      <c r="F42" s="787" t="s">
        <v>554</v>
      </c>
      <c r="G42" s="790">
        <f>G39-G40</f>
        <v>659586577920</v>
      </c>
      <c r="P42" s="147"/>
      <c r="AG42" s="38"/>
      <c r="AH42" s="38"/>
      <c r="AI42" s="38"/>
      <c r="AJ42" s="38"/>
      <c r="AK42" s="38"/>
      <c r="AL42" s="38"/>
      <c r="AM42" s="168"/>
      <c r="AN42" s="168"/>
      <c r="AO42" s="202"/>
      <c r="AP42" s="142"/>
      <c r="AQ42" s="168"/>
      <c r="AR42" s="168"/>
      <c r="AT42" s="203"/>
    </row>
    <row r="43" ht="15.0" customHeight="1">
      <c r="A43" s="108" t="s">
        <v>190</v>
      </c>
      <c r="B43" s="193">
        <f>$C26*$C25</f>
        <v>4096</v>
      </c>
      <c r="C43" s="105">
        <f>492*8</f>
        <v>3936</v>
      </c>
      <c r="F43" s="362" t="s">
        <v>555</v>
      </c>
      <c r="G43" s="789">
        <f>SUM(P87, P145, P172, P191, P297, P331) * PARAMS(B6) / 1024</f>
        <v>10.62957764</v>
      </c>
      <c r="P43" s="147"/>
      <c r="AG43" s="38"/>
      <c r="AH43" s="38"/>
      <c r="AI43" s="38"/>
      <c r="AJ43" s="38"/>
      <c r="AK43" s="38"/>
      <c r="AL43" s="38"/>
      <c r="AM43" s="168"/>
      <c r="AN43" s="168"/>
      <c r="AO43" s="202"/>
      <c r="AP43" s="142"/>
      <c r="AQ43" s="168"/>
      <c r="AR43" s="168"/>
      <c r="AT43" s="203"/>
    </row>
    <row r="44" ht="15.0" customHeight="1">
      <c r="A44" s="108" t="s">
        <v>191</v>
      </c>
      <c r="B44" s="211">
        <f>G10</f>
        <v>16</v>
      </c>
      <c r="C44" s="198">
        <v>8.0</v>
      </c>
      <c r="F44" s="787" t="s">
        <v>556</v>
      </c>
      <c r="G44" s="790">
        <f>(G42*  SWITCH(G35, "fp32", 4, "bf16", 2, "fp8", 1, "fp4", 0.5)/1024^3 + G43*G10) + (G10-1) * SUM(P550, P569) * (C6-3)/1024</f>
        <v>802.202909</v>
      </c>
      <c r="P44" s="147"/>
      <c r="AG44" s="38"/>
      <c r="AH44" s="38"/>
      <c r="AI44" s="38"/>
      <c r="AJ44" s="38"/>
      <c r="AK44" s="38"/>
      <c r="AL44" s="38"/>
      <c r="AM44" s="168"/>
      <c r="AN44" s="168"/>
      <c r="AO44" s="202"/>
      <c r="AP44" s="142"/>
      <c r="AQ44" s="168"/>
      <c r="AR44" s="168"/>
      <c r="AT44" s="203"/>
    </row>
    <row r="45" ht="15.0" customHeight="1">
      <c r="A45" s="108" t="s">
        <v>87</v>
      </c>
      <c r="B45" s="212" t="str">
        <f>$G$73/1000 * $C$6</f>
        <v>#N/A</v>
      </c>
      <c r="C45" s="172">
        <f>0.0734</f>
        <v>0.0734</v>
      </c>
      <c r="F45" s="362" t="s">
        <v>557</v>
      </c>
      <c r="G45" s="789">
        <f>G44/G10</f>
        <v>50.13768181</v>
      </c>
      <c r="P45" s="147"/>
      <c r="AG45" s="38"/>
      <c r="AH45" s="38"/>
      <c r="AI45" s="38"/>
      <c r="AJ45" s="38"/>
      <c r="AK45" s="38"/>
      <c r="AL45" s="38"/>
      <c r="AM45" s="168"/>
      <c r="AN45" s="168"/>
      <c r="AO45" s="202"/>
      <c r="AP45" s="142"/>
      <c r="AQ45" s="168"/>
      <c r="AR45" s="168"/>
      <c r="AT45" s="203"/>
    </row>
    <row r="46" ht="15.0" customHeight="1">
      <c r="A46" s="108" t="s">
        <v>88</v>
      </c>
      <c r="B46" s="193" t="str">
        <f>$B$43/$B$45</f>
        <v>#N/A</v>
      </c>
      <c r="C46" s="116">
        <f>492/0.0733 * C44</f>
        <v>53697.13506</v>
      </c>
      <c r="F46" s="787" t="s">
        <v>558</v>
      </c>
      <c r="G46" s="792">
        <v>0.9</v>
      </c>
      <c r="P46" s="147"/>
      <c r="AG46" s="38"/>
      <c r="AH46" s="38"/>
      <c r="AI46" s="38"/>
      <c r="AJ46" s="38"/>
      <c r="AK46" s="38"/>
      <c r="AL46" s="38"/>
      <c r="AM46" s="168"/>
      <c r="AN46" s="168"/>
      <c r="AO46" s="202"/>
      <c r="AP46" s="142"/>
      <c r="AQ46" s="168"/>
      <c r="AR46" s="168"/>
      <c r="AT46" s="203"/>
    </row>
    <row r="47" ht="15.0" customHeight="1">
      <c r="A47" s="108" t="s">
        <v>89</v>
      </c>
      <c r="B47" s="116" t="str">
        <f>B43/(B45*(1+C28))*C29</f>
        <v>#N/A</v>
      </c>
      <c r="C47" s="116"/>
      <c r="F47" s="362" t="s">
        <v>559</v>
      </c>
      <c r="G47" s="789">
        <f>(((H28 * G46 - G45)*1024^3) * G9) / (PARAMS(B27) * PAD_128(C10+C12) * SWITCH(PARAMS("kv_dtype"), "fp32", 4, "bf16", 2, "fp8", 1, "fp4", 0.5)*PARAMS(B6))</f>
        <v>3020.166885</v>
      </c>
      <c r="P47" s="147"/>
      <c r="AG47" s="38"/>
      <c r="AH47" s="38"/>
      <c r="AI47" s="38"/>
      <c r="AJ47" s="38"/>
      <c r="AK47" s="38"/>
      <c r="AL47" s="38"/>
      <c r="AM47" s="168"/>
      <c r="AN47" s="168"/>
      <c r="AO47" s="202"/>
      <c r="AP47" s="142"/>
      <c r="AQ47" s="168"/>
      <c r="AR47" s="168"/>
      <c r="AT47" s="203"/>
    </row>
    <row r="48" ht="15.0" customHeight="1">
      <c r="A48" s="108" t="s">
        <v>90</v>
      </c>
      <c r="B48" s="116" t="str">
        <f>B47/$G$11</f>
        <v>#N/A</v>
      </c>
      <c r="C48" s="116">
        <f>C46/C44</f>
        <v>6712.141883</v>
      </c>
      <c r="P48" s="147"/>
      <c r="AG48" s="38"/>
      <c r="AH48" s="38"/>
      <c r="AI48" s="38"/>
      <c r="AJ48" s="38"/>
      <c r="AK48" s="38"/>
      <c r="AL48" s="38"/>
      <c r="AM48" s="168"/>
      <c r="AN48" s="168"/>
      <c r="AO48" s="202"/>
      <c r="AP48" s="142"/>
      <c r="AQ48" s="168"/>
      <c r="AR48" s="168"/>
      <c r="AT48" s="203"/>
    </row>
    <row r="49" ht="15.0" customHeight="1">
      <c r="A49" s="793" t="s">
        <v>560</v>
      </c>
      <c r="B49" s="794" t="str">
        <f t="shared" ref="B49:C49" si="3">B48/$C$48</f>
        <v>#N/A</v>
      </c>
      <c r="C49" s="794">
        <f t="shared" si="3"/>
        <v>1</v>
      </c>
      <c r="P49" s="147"/>
      <c r="AG49" s="38"/>
      <c r="AH49" s="38"/>
      <c r="AI49" s="38"/>
      <c r="AJ49" s="38"/>
      <c r="AK49" s="38"/>
      <c r="AL49" s="38"/>
      <c r="AM49" s="168"/>
      <c r="AN49" s="168"/>
      <c r="AO49" s="202"/>
      <c r="AP49" s="142"/>
      <c r="AQ49" s="168"/>
      <c r="AR49" s="168"/>
      <c r="AT49" s="203"/>
    </row>
    <row r="50" ht="15.0" customHeight="1">
      <c r="P50" s="147"/>
      <c r="AG50" s="38"/>
      <c r="AH50" s="38"/>
      <c r="AI50" s="38"/>
      <c r="AJ50" s="38"/>
      <c r="AK50" s="38"/>
      <c r="AL50" s="38"/>
      <c r="AM50" s="168"/>
      <c r="AN50" s="168"/>
      <c r="AO50" s="202"/>
      <c r="AP50" s="142"/>
      <c r="AQ50" s="168"/>
      <c r="AR50" s="168"/>
      <c r="AT50" s="203"/>
    </row>
    <row r="51">
      <c r="A51" s="204"/>
      <c r="B51" s="204"/>
      <c r="D51" s="2"/>
      <c r="E51" s="2"/>
      <c r="F51" s="2"/>
      <c r="G51" s="2"/>
      <c r="AM51" s="142"/>
      <c r="AN51" s="138"/>
      <c r="AO51" s="138"/>
      <c r="AP51" s="138"/>
      <c r="AQ51" s="138"/>
      <c r="AR51" s="142"/>
      <c r="AT51" s="203"/>
    </row>
    <row r="52">
      <c r="A52" s="204" t="s">
        <v>192</v>
      </c>
      <c r="B52" s="204"/>
      <c r="D52" s="2"/>
      <c r="E52" s="2"/>
      <c r="F52" s="2"/>
      <c r="G52" s="2"/>
      <c r="AM52" s="142"/>
      <c r="AN52" s="138"/>
      <c r="AO52" s="138"/>
      <c r="AP52" s="138"/>
      <c r="AQ52" s="138"/>
      <c r="AR52" s="142"/>
      <c r="AT52" s="203"/>
    </row>
    <row r="53">
      <c r="A53" s="214" t="s">
        <v>193</v>
      </c>
      <c r="B53" s="214" t="s">
        <v>194</v>
      </c>
      <c r="C53" s="214" t="s">
        <v>195</v>
      </c>
      <c r="D53" s="214" t="s">
        <v>196</v>
      </c>
      <c r="E53" s="214" t="s">
        <v>197</v>
      </c>
      <c r="F53" s="214" t="s">
        <v>198</v>
      </c>
      <c r="G53" s="214" t="s">
        <v>199</v>
      </c>
      <c r="H53" s="214" t="s">
        <v>200</v>
      </c>
      <c r="I53" s="215"/>
      <c r="J53" s="214" t="s">
        <v>421</v>
      </c>
      <c r="K53" s="214" t="s">
        <v>202</v>
      </c>
      <c r="AG53" s="164"/>
      <c r="AH53" s="164"/>
      <c r="AI53" s="38"/>
      <c r="AJ53" s="38"/>
      <c r="AK53" s="38"/>
      <c r="AL53" s="38"/>
      <c r="AM53" s="168"/>
      <c r="AN53" s="202"/>
      <c r="AO53" s="202"/>
      <c r="AP53" s="216"/>
      <c r="AQ53" s="202"/>
      <c r="AR53" s="168"/>
      <c r="AS53" s="148"/>
      <c r="AT53" s="203"/>
    </row>
    <row r="54">
      <c r="A54" s="217" t="s">
        <v>203</v>
      </c>
      <c r="B54" s="218" t="s">
        <v>204</v>
      </c>
      <c r="C54" s="219">
        <f>$H$139</f>
        <v>0.004338794429</v>
      </c>
      <c r="D54" s="219" t="str">
        <f>$H$137</f>
        <v>#N/A</v>
      </c>
      <c r="E54" s="220">
        <f>$H$134</f>
        <v>0.0013</v>
      </c>
      <c r="F54" s="219">
        <f>H132</f>
        <v>0.001424153646</v>
      </c>
      <c r="G54" s="219" t="str">
        <f t="shared" ref="G54:G58" si="4">IF(K54,max(C54:F54),
max(C54:D54)+max(E54:F54))</f>
        <v>#N/A</v>
      </c>
      <c r="H54" s="221" t="str">
        <f t="shared" ref="H54:H70" si="5">LET(maxtime, MAX(C54:F54),
 IFS(maxtime=0, "", C54=maxtime, "HBM", D54=maxtime, "Compute", E54=maxtime, "ICI Lt", F54=maxtime, "ICI BW"))</f>
        <v>#N/A</v>
      </c>
      <c r="I54" s="222"/>
      <c r="J54" s="223" t="str">
        <f t="shared" ref="J54:J60" si="6">G54/$G$71</f>
        <v>#N/A</v>
      </c>
      <c r="K54" s="224" t="b">
        <v>0</v>
      </c>
      <c r="P54" s="225"/>
      <c r="AG54" s="38"/>
      <c r="AH54" s="38"/>
      <c r="AI54" s="164"/>
      <c r="AJ54" s="38"/>
      <c r="AK54" s="38"/>
      <c r="AL54" s="38"/>
      <c r="AM54" s="168"/>
      <c r="AN54" s="138"/>
      <c r="AO54" s="138"/>
      <c r="AP54" s="138"/>
      <c r="AQ54" s="138"/>
      <c r="AR54" s="168"/>
      <c r="AT54" s="203"/>
    </row>
    <row r="55">
      <c r="A55" s="217" t="s">
        <v>203</v>
      </c>
      <c r="B55" s="218" t="s">
        <v>205</v>
      </c>
      <c r="C55" s="219">
        <f>$H$166</f>
        <v>0.01614532158</v>
      </c>
      <c r="D55" s="219" t="str">
        <f>$H$164</f>
        <v>#N/A</v>
      </c>
      <c r="E55" s="221"/>
      <c r="F55" s="219">
        <f>H161</f>
        <v>0</v>
      </c>
      <c r="G55" s="219" t="str">
        <f t="shared" si="4"/>
        <v>#N/A</v>
      </c>
      <c r="H55" s="221" t="str">
        <f t="shared" si="5"/>
        <v>#N/A</v>
      </c>
      <c r="I55" s="222"/>
      <c r="J55" s="223" t="str">
        <f t="shared" si="6"/>
        <v>#N/A</v>
      </c>
      <c r="K55" s="224" t="b">
        <v>1</v>
      </c>
      <c r="P55" s="147"/>
      <c r="AG55" s="38"/>
      <c r="AH55" s="38"/>
      <c r="AI55" s="38"/>
      <c r="AJ55" s="38"/>
      <c r="AK55" s="38"/>
      <c r="AL55" s="38"/>
      <c r="AM55" s="168"/>
      <c r="AN55" s="168"/>
      <c r="AO55" s="202"/>
      <c r="AP55" s="142"/>
      <c r="AQ55" s="168"/>
      <c r="AR55" s="168"/>
      <c r="AT55" s="203"/>
    </row>
    <row r="56">
      <c r="A56" s="217" t="s">
        <v>203</v>
      </c>
      <c r="B56" s="218" t="s">
        <v>206</v>
      </c>
      <c r="C56" s="219">
        <f>$H$185</f>
        <v>0.01468515038</v>
      </c>
      <c r="D56" s="219" t="str">
        <f>$H$183</f>
        <v>#N/A</v>
      </c>
      <c r="E56" s="221"/>
      <c r="F56" s="219"/>
      <c r="G56" s="219" t="str">
        <f t="shared" si="4"/>
        <v>#N/A</v>
      </c>
      <c r="H56" s="221" t="str">
        <f t="shared" si="5"/>
        <v>#N/A</v>
      </c>
      <c r="I56" s="222"/>
      <c r="J56" s="223" t="str">
        <f t="shared" si="6"/>
        <v>#N/A</v>
      </c>
      <c r="K56" s="224"/>
      <c r="P56" s="147"/>
      <c r="AG56" s="38"/>
      <c r="AH56" s="38"/>
      <c r="AI56" s="38"/>
      <c r="AJ56" s="38"/>
      <c r="AK56" s="38"/>
      <c r="AL56" s="38"/>
      <c r="AM56" s="168"/>
      <c r="AN56" s="138"/>
      <c r="AO56" s="138"/>
      <c r="AP56" s="138"/>
      <c r="AQ56" s="138"/>
      <c r="AR56" s="168"/>
      <c r="AT56" s="203"/>
    </row>
    <row r="57">
      <c r="A57" s="217" t="s">
        <v>203</v>
      </c>
      <c r="B57" s="218" t="s">
        <v>207</v>
      </c>
      <c r="C57" s="219">
        <f>$H$204</f>
        <v>0.001992090712</v>
      </c>
      <c r="D57" s="219" t="str">
        <f>$H$202</f>
        <v>#N/A</v>
      </c>
      <c r="E57" s="221"/>
      <c r="F57" s="219"/>
      <c r="G57" s="219" t="str">
        <f t="shared" si="4"/>
        <v>#N/A</v>
      </c>
      <c r="H57" s="221" t="str">
        <f t="shared" si="5"/>
        <v>#N/A</v>
      </c>
      <c r="I57" s="222"/>
      <c r="J57" s="223" t="str">
        <f t="shared" si="6"/>
        <v>#N/A</v>
      </c>
      <c r="K57" s="224"/>
      <c r="P57" s="147"/>
      <c r="AM57" s="142"/>
      <c r="AO57" s="142"/>
      <c r="AP57" s="142"/>
      <c r="AQ57" s="142"/>
      <c r="AR57" s="168"/>
      <c r="AS57" s="148"/>
      <c r="AT57" s="203"/>
    </row>
    <row r="58">
      <c r="A58" s="217" t="s">
        <v>203</v>
      </c>
      <c r="B58" s="218" t="s">
        <v>208</v>
      </c>
      <c r="C58" s="219"/>
      <c r="D58" s="219"/>
      <c r="E58" s="221"/>
      <c r="F58" s="219">
        <f>$H$234</f>
        <v>0</v>
      </c>
      <c r="G58" s="219">
        <f t="shared" si="4"/>
        <v>0</v>
      </c>
      <c r="H58" s="221" t="str">
        <f t="shared" si="5"/>
        <v/>
      </c>
      <c r="I58" s="222"/>
      <c r="J58" s="223" t="str">
        <f t="shared" si="6"/>
        <v>#N/A</v>
      </c>
      <c r="K58" s="224"/>
      <c r="P58" s="147"/>
      <c r="R58" s="226"/>
      <c r="S58" s="226"/>
      <c r="T58" s="226"/>
      <c r="U58" s="226"/>
      <c r="V58" s="226"/>
      <c r="W58" s="38"/>
      <c r="AM58" s="142"/>
      <c r="AO58" s="138"/>
      <c r="AP58" s="138"/>
      <c r="AQ58" s="138"/>
      <c r="AR58" s="168"/>
      <c r="AT58" s="203"/>
    </row>
    <row r="59">
      <c r="A59" s="217" t="s">
        <v>203</v>
      </c>
      <c r="B59" s="227" t="s">
        <v>209</v>
      </c>
      <c r="C59" s="219">
        <f t="shared" ref="C59:D59" si="7">SUM(C61:C63)</f>
        <v>0.2629976931</v>
      </c>
      <c r="D59" s="219" t="str">
        <f t="shared" si="7"/>
        <v>#N/A</v>
      </c>
      <c r="E59" s="221"/>
      <c r="F59" s="219"/>
      <c r="G59" s="219" t="str">
        <f>IF(PARAMS("flash_attn"),MAX(C59:F59),0)</f>
        <v>#N/A</v>
      </c>
      <c r="H59" s="221" t="str">
        <f t="shared" si="5"/>
        <v>#N/A</v>
      </c>
      <c r="I59" s="222"/>
      <c r="J59" s="223" t="str">
        <f t="shared" si="6"/>
        <v>#N/A</v>
      </c>
      <c r="K59" s="224"/>
      <c r="P59" s="147"/>
      <c r="R59" s="226"/>
      <c r="S59" s="226"/>
      <c r="T59" s="226"/>
      <c r="U59" s="226"/>
      <c r="V59" s="226"/>
      <c r="W59" s="38"/>
      <c r="AM59" s="142"/>
      <c r="AO59" s="138"/>
      <c r="AP59" s="138"/>
      <c r="AQ59" s="138"/>
      <c r="AR59" s="168"/>
      <c r="AT59" s="203"/>
    </row>
    <row r="60">
      <c r="A60" s="217" t="s">
        <v>203</v>
      </c>
      <c r="B60" s="227" t="s">
        <v>210</v>
      </c>
      <c r="C60" s="219"/>
      <c r="D60" s="219"/>
      <c r="E60" s="221"/>
      <c r="F60" s="219"/>
      <c r="G60" s="219">
        <f>IF(PARAMS("flash_attn"),0,SUM(G61:G63))</f>
        <v>0</v>
      </c>
      <c r="H60" s="221" t="str">
        <f t="shared" si="5"/>
        <v/>
      </c>
      <c r="I60" s="222"/>
      <c r="J60" s="223" t="str">
        <f t="shared" si="6"/>
        <v>#N/A</v>
      </c>
      <c r="K60" s="224"/>
      <c r="P60" s="147"/>
      <c r="R60" s="226"/>
      <c r="S60" s="226"/>
      <c r="T60" s="226"/>
      <c r="U60" s="226"/>
      <c r="V60" s="226"/>
      <c r="W60" s="38"/>
      <c r="AM60" s="142"/>
      <c r="AO60" s="138"/>
      <c r="AP60" s="138"/>
      <c r="AQ60" s="138"/>
      <c r="AR60" s="168"/>
      <c r="AT60" s="203"/>
    </row>
    <row r="61">
      <c r="A61" s="217" t="s">
        <v>203</v>
      </c>
      <c r="B61" s="218" t="s">
        <v>905</v>
      </c>
      <c r="C61" s="219">
        <f>$H$253</f>
        <v>0.2242822967</v>
      </c>
      <c r="D61" s="219" t="str">
        <f>$H$251</f>
        <v>#N/A</v>
      </c>
      <c r="E61" s="221"/>
      <c r="F61" s="219"/>
      <c r="G61" s="219" t="str">
        <f t="shared" ref="G61:G63" si="8">max(C61:F61)</f>
        <v>#N/A</v>
      </c>
      <c r="H61" s="221" t="str">
        <f t="shared" si="5"/>
        <v>#N/A</v>
      </c>
      <c r="I61" s="222"/>
      <c r="J61" s="223"/>
      <c r="K61" s="224"/>
      <c r="P61" s="147"/>
      <c r="R61" s="226"/>
      <c r="S61" s="226"/>
      <c r="T61" s="226"/>
      <c r="U61" s="226"/>
      <c r="V61" s="226"/>
      <c r="W61" s="38"/>
      <c r="AM61" s="142"/>
      <c r="AO61" s="138"/>
      <c r="AP61" s="138"/>
      <c r="AQ61" s="138"/>
      <c r="AR61" s="168"/>
      <c r="AT61" s="203"/>
    </row>
    <row r="62">
      <c r="A62" s="217" t="s">
        <v>203</v>
      </c>
      <c r="B62" s="218" t="s">
        <v>906</v>
      </c>
      <c r="C62" s="219">
        <f>$H$272</f>
        <v>0.02803528708</v>
      </c>
      <c r="D62" s="219" t="str">
        <f>$H$270</f>
        <v>#N/A</v>
      </c>
      <c r="E62" s="221"/>
      <c r="F62" s="219"/>
      <c r="G62" s="219" t="str">
        <f t="shared" si="8"/>
        <v>#N/A</v>
      </c>
      <c r="H62" s="221" t="str">
        <f t="shared" si="5"/>
        <v>#N/A</v>
      </c>
      <c r="I62" s="222"/>
      <c r="J62" s="223"/>
      <c r="K62" s="224"/>
      <c r="P62" s="147"/>
      <c r="R62" s="228"/>
      <c r="S62" s="228"/>
      <c r="T62" s="228"/>
      <c r="U62" s="228"/>
      <c r="V62" s="228"/>
      <c r="W62" s="38"/>
      <c r="AM62" s="142"/>
      <c r="AN62" s="138"/>
      <c r="AO62" s="142"/>
      <c r="AP62" s="142"/>
      <c r="AQ62" s="138"/>
      <c r="AR62" s="168"/>
      <c r="AT62" s="203"/>
    </row>
    <row r="63">
      <c r="A63" s="217" t="s">
        <v>203</v>
      </c>
      <c r="B63" s="218" t="s">
        <v>907</v>
      </c>
      <c r="C63" s="219">
        <f>$H$291</f>
        <v>0.01068010936</v>
      </c>
      <c r="D63" s="219" t="str">
        <f>$H$289</f>
        <v>#N/A</v>
      </c>
      <c r="E63" s="221"/>
      <c r="F63" s="219"/>
      <c r="G63" s="219" t="str">
        <f t="shared" si="8"/>
        <v>#N/A</v>
      </c>
      <c r="H63" s="221" t="str">
        <f t="shared" si="5"/>
        <v>#N/A</v>
      </c>
      <c r="I63" s="222"/>
      <c r="J63" s="223"/>
      <c r="K63" s="224"/>
      <c r="P63" s="147"/>
      <c r="R63" s="228"/>
      <c r="S63" s="228"/>
      <c r="T63" s="228"/>
      <c r="U63" s="228"/>
      <c r="V63" s="228"/>
      <c r="W63" s="38"/>
      <c r="AM63" s="142"/>
      <c r="AN63" s="138"/>
      <c r="AO63" s="138"/>
      <c r="AP63" s="138"/>
      <c r="AQ63" s="138"/>
      <c r="AR63" s="168"/>
      <c r="AT63" s="203"/>
    </row>
    <row r="64">
      <c r="A64" s="217" t="s">
        <v>203</v>
      </c>
      <c r="B64" s="218" t="s">
        <v>214</v>
      </c>
      <c r="C64" s="219">
        <f>H310</f>
        <v>0.01068010936</v>
      </c>
      <c r="D64" s="219" t="str">
        <f>H308</f>
        <v>#N/A</v>
      </c>
      <c r="E64" s="221"/>
      <c r="F64" s="219"/>
      <c r="G64" s="219" t="str">
        <f t="shared" ref="G64:G70" si="9">IF(K64,max(C64:F64),
max(C64:D64)+max(E64:F64))</f>
        <v>#N/A</v>
      </c>
      <c r="H64" s="221" t="str">
        <f t="shared" si="5"/>
        <v>#N/A</v>
      </c>
      <c r="I64" s="222"/>
      <c r="J64" s="223" t="str">
        <f t="shared" ref="J64:J71" si="10">G64/$G$71</f>
        <v>#N/A</v>
      </c>
      <c r="K64" s="224" t="b">
        <v>1</v>
      </c>
      <c r="P64" s="147"/>
      <c r="R64" s="228"/>
      <c r="S64" s="228"/>
      <c r="T64" s="228"/>
      <c r="U64" s="228"/>
      <c r="V64" s="228"/>
      <c r="W64" s="229"/>
      <c r="AK64" s="203"/>
      <c r="AM64" s="142"/>
      <c r="AN64" s="138"/>
      <c r="AO64" s="138"/>
      <c r="AP64" s="138"/>
      <c r="AQ64" s="138"/>
      <c r="AR64" s="168"/>
      <c r="AT64" s="203"/>
    </row>
    <row r="65">
      <c r="A65" s="217" t="s">
        <v>203</v>
      </c>
      <c r="B65" s="227" t="s">
        <v>215</v>
      </c>
      <c r="C65" s="219"/>
      <c r="D65" s="219"/>
      <c r="E65" s="221"/>
      <c r="F65" s="219">
        <f>$G$325</f>
        <v>0</v>
      </c>
      <c r="G65" s="219">
        <f t="shared" si="9"/>
        <v>0</v>
      </c>
      <c r="H65" s="221" t="str">
        <f t="shared" si="5"/>
        <v/>
      </c>
      <c r="I65" s="222"/>
      <c r="J65" s="223" t="str">
        <f t="shared" si="10"/>
        <v>#N/A</v>
      </c>
      <c r="K65" s="224"/>
      <c r="P65" s="147"/>
      <c r="R65" s="228"/>
      <c r="S65" s="228"/>
      <c r="T65" s="228"/>
      <c r="U65" s="230"/>
      <c r="V65" s="230"/>
      <c r="W65" s="38"/>
      <c r="AK65" s="231"/>
      <c r="AL65" s="232"/>
      <c r="AM65" s="168"/>
      <c r="AN65" s="138"/>
      <c r="AO65" s="138"/>
      <c r="AP65" s="138"/>
      <c r="AQ65" s="138"/>
      <c r="AR65" s="168"/>
      <c r="AT65" s="203"/>
    </row>
    <row r="66">
      <c r="A66" s="217" t="s">
        <v>203</v>
      </c>
      <c r="B66" s="218" t="s">
        <v>216</v>
      </c>
      <c r="C66" s="219">
        <f>H352</f>
        <v>0.03988353341</v>
      </c>
      <c r="D66" s="219" t="str">
        <f>H350</f>
        <v>#N/A</v>
      </c>
      <c r="E66" s="221"/>
      <c r="F66" s="219">
        <f>$H$347</f>
        <v>0</v>
      </c>
      <c r="G66" s="219" t="str">
        <f t="shared" si="9"/>
        <v>#N/A</v>
      </c>
      <c r="H66" s="221" t="str">
        <f t="shared" si="5"/>
        <v>#N/A</v>
      </c>
      <c r="I66" s="222"/>
      <c r="J66" s="223" t="str">
        <f t="shared" si="10"/>
        <v>#N/A</v>
      </c>
      <c r="K66" s="224" t="b">
        <v>1</v>
      </c>
      <c r="P66" s="147"/>
      <c r="R66" s="228"/>
      <c r="S66" s="228"/>
      <c r="T66" s="228"/>
      <c r="U66" s="230"/>
      <c r="V66" s="230"/>
      <c r="W66" s="38"/>
      <c r="AK66" s="231"/>
      <c r="AL66" s="232"/>
      <c r="AM66" s="168"/>
      <c r="AN66" s="138"/>
      <c r="AO66" s="138"/>
      <c r="AP66" s="138"/>
      <c r="AQ66" s="138"/>
      <c r="AR66" s="168"/>
      <c r="AT66" s="203"/>
    </row>
    <row r="67">
      <c r="A67" s="217" t="s">
        <v>217</v>
      </c>
      <c r="B67" s="233" t="s">
        <v>218</v>
      </c>
      <c r="C67" s="219"/>
      <c r="D67" s="219"/>
      <c r="E67" s="220">
        <f>$H$403</f>
        <v>0.0039</v>
      </c>
      <c r="F67" s="219">
        <f>$H$401</f>
        <v>0.1025390625</v>
      </c>
      <c r="G67" s="219">
        <f t="shared" si="9"/>
        <v>0.1025390625</v>
      </c>
      <c r="H67" s="221" t="str">
        <f t="shared" si="5"/>
        <v>ICI BW</v>
      </c>
      <c r="I67" s="222"/>
      <c r="J67" s="223" t="str">
        <f t="shared" si="10"/>
        <v>#N/A</v>
      </c>
      <c r="K67" s="224"/>
      <c r="P67" s="147"/>
      <c r="R67" s="38"/>
      <c r="S67" s="38"/>
      <c r="T67" s="38"/>
      <c r="U67" s="38"/>
      <c r="V67" s="38"/>
      <c r="W67" s="38"/>
      <c r="AM67" s="142"/>
      <c r="AN67" s="138"/>
      <c r="AO67" s="142"/>
      <c r="AP67" s="142"/>
      <c r="AQ67" s="194"/>
      <c r="AR67" s="142"/>
    </row>
    <row r="68">
      <c r="A68" s="217" t="s">
        <v>217</v>
      </c>
      <c r="B68" s="233" t="s">
        <v>219</v>
      </c>
      <c r="C68" s="219">
        <f>$H$451</f>
        <v>0.1148111757</v>
      </c>
      <c r="D68" s="219" t="str">
        <f>$H$449</f>
        <v>#N/A</v>
      </c>
      <c r="E68" s="221"/>
      <c r="F68" s="219">
        <f>$H$441</f>
        <v>0.0390625</v>
      </c>
      <c r="G68" s="219" t="str">
        <f t="shared" si="9"/>
        <v>#N/A</v>
      </c>
      <c r="H68" s="221" t="str">
        <f t="shared" si="5"/>
        <v>#N/A</v>
      </c>
      <c r="I68" s="222"/>
      <c r="J68" s="223" t="str">
        <f t="shared" si="10"/>
        <v>#N/A</v>
      </c>
      <c r="K68" s="224" t="b">
        <v>1</v>
      </c>
      <c r="P68" s="147"/>
      <c r="R68" s="38"/>
      <c r="S68" s="38"/>
      <c r="T68" s="38"/>
      <c r="U68" s="38"/>
      <c r="V68" s="38"/>
      <c r="W68" s="234"/>
      <c r="AM68" s="142"/>
      <c r="AN68" s="138"/>
      <c r="AO68" s="138"/>
      <c r="AP68" s="138"/>
      <c r="AQ68" s="138"/>
      <c r="AR68" s="142"/>
      <c r="AT68" s="149"/>
    </row>
    <row r="69">
      <c r="A69" s="217" t="s">
        <v>217</v>
      </c>
      <c r="B69" s="233" t="s">
        <v>220</v>
      </c>
      <c r="C69" s="219">
        <f>$H$487</f>
        <v>0.1148111757</v>
      </c>
      <c r="D69" s="219" t="str">
        <f>$H$485</f>
        <v>#N/A</v>
      </c>
      <c r="E69" s="221"/>
      <c r="F69" s="219">
        <f>$H$476</f>
        <v>0</v>
      </c>
      <c r="G69" s="219" t="str">
        <f t="shared" si="9"/>
        <v>#N/A</v>
      </c>
      <c r="H69" s="221" t="str">
        <f t="shared" si="5"/>
        <v>#N/A</v>
      </c>
      <c r="I69" s="222"/>
      <c r="J69" s="223" t="str">
        <f t="shared" si="10"/>
        <v>#N/A</v>
      </c>
      <c r="K69" s="224" t="b">
        <v>1</v>
      </c>
      <c r="P69" s="147"/>
      <c r="R69" s="38"/>
      <c r="S69" s="38"/>
      <c r="T69" s="38"/>
      <c r="U69" s="38"/>
      <c r="V69" s="38"/>
      <c r="W69" s="234"/>
      <c r="AM69" s="142"/>
      <c r="AN69" s="138"/>
      <c r="AO69" s="138"/>
      <c r="AP69" s="142"/>
      <c r="AQ69" s="142"/>
      <c r="AR69" s="142"/>
    </row>
    <row r="70">
      <c r="A70" s="217" t="s">
        <v>217</v>
      </c>
      <c r="B70" s="233" t="s">
        <v>221</v>
      </c>
      <c r="C70" s="219"/>
      <c r="D70" s="219"/>
      <c r="E70" s="220">
        <f>$H$539</f>
        <v>0.0039</v>
      </c>
      <c r="F70" s="219">
        <f>$H$537</f>
        <v>0.1993815104</v>
      </c>
      <c r="G70" s="219">
        <f t="shared" si="9"/>
        <v>0.1993815104</v>
      </c>
      <c r="H70" s="221" t="str">
        <f t="shared" si="5"/>
        <v>ICI BW</v>
      </c>
      <c r="I70" s="222"/>
      <c r="J70" s="223" t="str">
        <f t="shared" si="10"/>
        <v>#N/A</v>
      </c>
      <c r="K70" s="224"/>
      <c r="P70" s="147"/>
      <c r="AM70" s="142"/>
      <c r="AN70" s="138"/>
      <c r="AO70" s="138"/>
      <c r="AP70" s="138"/>
      <c r="AQ70" s="138"/>
      <c r="AR70" s="142"/>
      <c r="AT70" s="203"/>
    </row>
    <row r="71">
      <c r="A71" s="235"/>
      <c r="B71" s="236"/>
      <c r="C71" s="236"/>
      <c r="D71" s="236"/>
      <c r="E71" s="235" t="s">
        <v>222</v>
      </c>
      <c r="F71" s="237" t="s">
        <v>59</v>
      </c>
      <c r="G71" s="236" t="str">
        <f>SUM(G54:G60,G64:G70)</f>
        <v>#N/A</v>
      </c>
      <c r="H71" s="236"/>
      <c r="I71" s="239"/>
      <c r="J71" s="240" t="str">
        <f t="shared" si="10"/>
        <v>#N/A</v>
      </c>
      <c r="K71" s="222"/>
      <c r="P71" s="147"/>
      <c r="AG71" s="164"/>
      <c r="AH71" s="164"/>
      <c r="AI71" s="38"/>
      <c r="AJ71" s="38"/>
      <c r="AK71" s="38"/>
      <c r="AL71" s="38"/>
      <c r="AM71" s="168"/>
      <c r="AN71" s="202"/>
      <c r="AO71" s="202"/>
      <c r="AP71" s="216"/>
      <c r="AQ71" s="202"/>
      <c r="AR71" s="168"/>
      <c r="AT71" s="203"/>
    </row>
    <row r="72">
      <c r="A72" s="241"/>
      <c r="B72" s="236"/>
      <c r="C72" s="236"/>
      <c r="D72" s="236"/>
      <c r="E72" s="241"/>
      <c r="F72" s="237" t="s">
        <v>223</v>
      </c>
      <c r="G72" s="889" t="str">
        <f>SUM(G54:G60,G64:G66)+MAX(G67:G68)+MAX(G69:G70)</f>
        <v>#N/A</v>
      </c>
      <c r="H72" s="236"/>
      <c r="I72" s="239"/>
      <c r="J72" s="240"/>
      <c r="K72" s="222"/>
      <c r="P72" s="147"/>
      <c r="AG72" s="164"/>
      <c r="AH72" s="164"/>
      <c r="AI72" s="38"/>
      <c r="AJ72" s="38"/>
      <c r="AK72" s="38"/>
      <c r="AL72" s="38"/>
      <c r="AM72" s="168"/>
      <c r="AN72" s="202"/>
      <c r="AO72" s="202"/>
      <c r="AP72" s="216"/>
      <c r="AQ72" s="202"/>
      <c r="AR72" s="168"/>
      <c r="AT72" s="203"/>
    </row>
    <row r="73">
      <c r="A73" s="243" t="s">
        <v>224</v>
      </c>
      <c r="B73" s="244"/>
      <c r="C73" s="244"/>
      <c r="D73" s="244"/>
      <c r="E73" s="243" t="s">
        <v>225</v>
      </c>
      <c r="F73" s="245" t="s">
        <v>59</v>
      </c>
      <c r="G73" s="890" t="str">
        <f>IF(F73=F71,G71,G72)</f>
        <v>#N/A</v>
      </c>
      <c r="H73" s="244"/>
      <c r="I73" s="247"/>
      <c r="J73" s="247"/>
      <c r="K73" s="247"/>
      <c r="P73" s="147"/>
      <c r="AG73" s="38"/>
      <c r="AH73" s="38"/>
      <c r="AI73" s="38"/>
      <c r="AJ73" s="38"/>
      <c r="AK73" s="38"/>
      <c r="AL73" s="38"/>
      <c r="AM73" s="168"/>
      <c r="AN73" s="168"/>
      <c r="AO73" s="202"/>
      <c r="AP73" s="142"/>
      <c r="AQ73" s="168"/>
      <c r="AR73" s="168"/>
      <c r="AT73" s="203"/>
    </row>
    <row r="74" ht="15.0" customHeight="1">
      <c r="P74" s="147"/>
      <c r="AG74" s="38"/>
      <c r="AH74" s="38"/>
      <c r="AI74" s="38"/>
      <c r="AJ74" s="38"/>
      <c r="AK74" s="38"/>
      <c r="AL74" s="38"/>
      <c r="AM74" s="168"/>
      <c r="AN74" s="168"/>
      <c r="AO74" s="202"/>
      <c r="AP74" s="142"/>
      <c r="AQ74" s="168"/>
      <c r="AR74" s="168"/>
      <c r="AT74" s="203"/>
    </row>
    <row r="75">
      <c r="P75" s="147"/>
      <c r="AG75" s="38"/>
      <c r="AH75" s="38"/>
      <c r="AI75" s="38"/>
      <c r="AJ75" s="38"/>
      <c r="AK75" s="38"/>
      <c r="AL75" s="38"/>
      <c r="AM75" s="168"/>
      <c r="AN75" s="168"/>
      <c r="AO75" s="202"/>
      <c r="AP75" s="142"/>
      <c r="AQ75" s="168"/>
      <c r="AR75" s="168"/>
      <c r="AT75" s="203"/>
    </row>
    <row r="76">
      <c r="A76" s="248" t="s">
        <v>226</v>
      </c>
      <c r="E76" s="204" t="s">
        <v>227</v>
      </c>
      <c r="P76" s="147"/>
      <c r="AG76" s="38"/>
      <c r="AH76" s="38"/>
      <c r="AI76" s="38"/>
      <c r="AJ76" s="38"/>
      <c r="AK76" s="38"/>
      <c r="AL76" s="38"/>
      <c r="AM76" s="168"/>
      <c r="AN76" s="138"/>
      <c r="AO76" s="138"/>
      <c r="AP76" s="138"/>
      <c r="AQ76" s="138"/>
      <c r="AR76" s="168"/>
      <c r="AT76" s="203"/>
    </row>
    <row r="77">
      <c r="A77" s="106" t="s">
        <v>228</v>
      </c>
      <c r="B77" s="106" t="s">
        <v>118</v>
      </c>
      <c r="C77" s="106" t="s">
        <v>121</v>
      </c>
      <c r="E77" s="249" t="s">
        <v>229</v>
      </c>
      <c r="F77" s="250" t="s">
        <v>230</v>
      </c>
      <c r="G77" s="251"/>
      <c r="H77" s="252"/>
      <c r="I77" s="250" t="s">
        <v>231</v>
      </c>
      <c r="J77" s="251"/>
      <c r="K77" s="251"/>
      <c r="L77" s="251"/>
      <c r="M77" s="251"/>
      <c r="N77" s="252"/>
      <c r="O77" s="253" t="s">
        <v>232</v>
      </c>
      <c r="P77" s="254" t="s">
        <v>233</v>
      </c>
      <c r="Q77" s="255" t="s">
        <v>234</v>
      </c>
      <c r="AM77" s="142"/>
      <c r="AO77" s="142"/>
      <c r="AP77" s="142"/>
      <c r="AQ77" s="142"/>
      <c r="AR77" s="168"/>
      <c r="AT77" s="203"/>
    </row>
    <row r="78">
      <c r="A78" s="108" t="s">
        <v>235</v>
      </c>
      <c r="B78" s="256">
        <f>SUM(P87,P145,P172,P191,P297,P331) * PARAMS("L") / 1024</f>
        <v>10.62957764</v>
      </c>
      <c r="C78" s="257"/>
      <c r="D78" s="38"/>
      <c r="E78" s="258" t="s">
        <v>236</v>
      </c>
      <c r="F78" s="259" t="s">
        <v>237</v>
      </c>
      <c r="G78" s="260"/>
      <c r="H78" s="261" t="s">
        <v>238</v>
      </c>
      <c r="I78" s="261" t="s">
        <v>239</v>
      </c>
      <c r="J78" s="261"/>
      <c r="K78" s="262" t="s">
        <v>40</v>
      </c>
      <c r="L78" s="262" t="s">
        <v>38</v>
      </c>
      <c r="M78" s="261" t="s">
        <v>125</v>
      </c>
      <c r="N78" s="261" t="s">
        <v>240</v>
      </c>
      <c r="O78" s="263" t="s">
        <v>63</v>
      </c>
      <c r="P78" s="264"/>
      <c r="Q78" s="262"/>
      <c r="AM78" s="142"/>
      <c r="AO78" s="138"/>
      <c r="AP78" s="138"/>
      <c r="AQ78" s="138"/>
      <c r="AR78" s="168"/>
      <c r="AT78" s="203"/>
    </row>
    <row r="79">
      <c r="A79" s="108" t="s">
        <v>241</v>
      </c>
      <c r="B79" s="265">
        <f>SUM($P$360,$P$457) * PARAMS("L") / 1024</f>
        <v>120.09375</v>
      </c>
      <c r="C79" s="172"/>
      <c r="D79" s="38"/>
      <c r="E79" s="266"/>
      <c r="F79" s="267"/>
      <c r="G79" s="268"/>
      <c r="H79" s="269" t="s">
        <v>242</v>
      </c>
      <c r="I79" s="270" t="s">
        <v>239</v>
      </c>
      <c r="J79" s="271"/>
      <c r="K79" s="270">
        <f t="shared" ref="K79:M79" si="11">PARAMS(K78)</f>
        <v>4096</v>
      </c>
      <c r="L79" s="270">
        <f t="shared" si="11"/>
        <v>1</v>
      </c>
      <c r="M79" s="270">
        <f t="shared" si="11"/>
        <v>7168</v>
      </c>
      <c r="N79" s="270" t="s">
        <v>240</v>
      </c>
      <c r="O79" s="272"/>
      <c r="P79" s="273">
        <f>SIZEOF_IN_MIB(J79:M79, $O78)</f>
        <v>28</v>
      </c>
      <c r="Q79" s="269"/>
      <c r="AM79" s="142"/>
      <c r="AN79" s="138"/>
      <c r="AO79" s="142"/>
      <c r="AP79" s="142"/>
      <c r="AQ79" s="138"/>
      <c r="AR79" s="168"/>
      <c r="AT79" s="203"/>
    </row>
    <row r="80">
      <c r="A80" s="198" t="s">
        <v>243</v>
      </c>
      <c r="B80" s="172"/>
      <c r="C80" s="172"/>
      <c r="D80" s="38"/>
      <c r="E80" s="266"/>
      <c r="F80" s="267"/>
      <c r="G80" s="268"/>
      <c r="H80" s="274" t="s">
        <v>244</v>
      </c>
      <c r="I80" s="274" t="s">
        <v>239</v>
      </c>
      <c r="J80" s="261"/>
      <c r="K80" s="262" t="s">
        <v>32</v>
      </c>
      <c r="L80" s="262"/>
      <c r="M80" s="262" t="s">
        <v>33</v>
      </c>
      <c r="N80" s="274" t="s">
        <v>240</v>
      </c>
      <c r="O80" s="275"/>
      <c r="P80" s="276"/>
      <c r="Q80" s="262"/>
      <c r="AM80" s="142"/>
      <c r="AN80" s="138"/>
      <c r="AO80" s="138"/>
      <c r="AP80" s="138"/>
      <c r="AQ80" s="138"/>
      <c r="AR80" s="168"/>
      <c r="AT80" s="203"/>
    </row>
    <row r="81">
      <c r="A81" s="108" t="s">
        <v>245</v>
      </c>
      <c r="B81" s="265">
        <f>SIZEOF_IN_MIB(PARAMS("B")*PARAMS("S")*PARAMS("L")*(PARAMS("c_kv")+PARAMS("h_rope")), PARAMS("kv_dtype"))/1024</f>
        <v>686.25</v>
      </c>
      <c r="C81" s="172"/>
      <c r="D81" s="38"/>
      <c r="E81" s="277"/>
      <c r="F81" s="278"/>
      <c r="G81" s="279"/>
      <c r="H81" s="269" t="s">
        <v>246</v>
      </c>
      <c r="I81" s="271" t="s">
        <v>239</v>
      </c>
      <c r="J81" s="270"/>
      <c r="K81" s="271">
        <f t="shared" ref="K81:M81" si="12">K79/SHARDING(K80)</f>
        <v>512</v>
      </c>
      <c r="L81" s="271">
        <f t="shared" si="12"/>
        <v>1</v>
      </c>
      <c r="M81" s="271">
        <f t="shared" si="12"/>
        <v>3584</v>
      </c>
      <c r="N81" s="271" t="s">
        <v>240</v>
      </c>
      <c r="O81" s="280"/>
      <c r="P81" s="273">
        <f>SIZEOF_IN_MIB(J81:M81, $O78)</f>
        <v>1.75</v>
      </c>
      <c r="Q81" s="269"/>
      <c r="AG81" s="2"/>
      <c r="AK81" s="203"/>
      <c r="AM81" s="142"/>
      <c r="AN81" s="138"/>
      <c r="AO81" s="138"/>
      <c r="AP81" s="138"/>
      <c r="AQ81" s="138"/>
      <c r="AR81" s="168"/>
      <c r="AT81" s="203"/>
    </row>
    <row r="82">
      <c r="A82" s="198" t="s">
        <v>247</v>
      </c>
      <c r="B82" s="281">
        <f>MAX(P87,P106,P137,P164,P183,P202,P251,P270,P289,P305,P366,P416,P506,P525)/1024</f>
        <v>0.01025390625</v>
      </c>
      <c r="C82" s="198"/>
      <c r="D82" s="38"/>
      <c r="E82" s="258" t="s">
        <v>248</v>
      </c>
      <c r="F82" s="282" t="s">
        <v>249</v>
      </c>
      <c r="G82" s="260"/>
      <c r="H82" s="261" t="s">
        <v>238</v>
      </c>
      <c r="I82" s="261" t="s">
        <v>239</v>
      </c>
      <c r="J82" s="261"/>
      <c r="K82" s="262" t="s">
        <v>40</v>
      </c>
      <c r="L82" s="262" t="s">
        <v>38</v>
      </c>
      <c r="M82" s="283" t="s">
        <v>125</v>
      </c>
      <c r="N82" s="261" t="s">
        <v>240</v>
      </c>
      <c r="O82" s="263" t="str">
        <f>EXTRACT_ACTIVATION_DTYPE(PARAMS("attn_proj_dtype"))</f>
        <v>fp8</v>
      </c>
      <c r="P82" s="264"/>
      <c r="Q82" s="263" t="b">
        <v>0</v>
      </c>
      <c r="AG82" s="2"/>
      <c r="AK82" s="231"/>
      <c r="AL82" s="232"/>
      <c r="AM82" s="168"/>
      <c r="AN82" s="138"/>
      <c r="AO82" s="138"/>
      <c r="AP82" s="138"/>
      <c r="AQ82" s="138"/>
      <c r="AR82" s="168"/>
      <c r="AT82" s="203"/>
    </row>
    <row r="83">
      <c r="A83" s="284" t="s">
        <v>250</v>
      </c>
      <c r="B83" s="285">
        <f>SUM(B78:B81)</f>
        <v>816.9733276</v>
      </c>
      <c r="C83" s="284" t="str">
        <f>"&lt;=" &amp; ($H$28 * PARAMS("num_devices")) &amp; " (Capacity)?"</f>
        <v>&lt;=1516.032 (Capacity)?</v>
      </c>
      <c r="D83" s="38"/>
      <c r="E83" s="266"/>
      <c r="F83" s="267"/>
      <c r="G83" s="268"/>
      <c r="H83" s="269" t="s">
        <v>242</v>
      </c>
      <c r="I83" s="270" t="s">
        <v>239</v>
      </c>
      <c r="J83" s="271"/>
      <c r="K83" s="270">
        <f t="shared" ref="K83:M83" si="13">PARAMS(K82)</f>
        <v>4096</v>
      </c>
      <c r="L83" s="270">
        <f t="shared" si="13"/>
        <v>1</v>
      </c>
      <c r="M83" s="270">
        <f t="shared" si="13"/>
        <v>7168</v>
      </c>
      <c r="N83" s="270" t="s">
        <v>240</v>
      </c>
      <c r="O83" s="272"/>
      <c r="P83" s="273">
        <f>SIZEOF_IN_MIB(J83:M83, $O82)</f>
        <v>28</v>
      </c>
      <c r="Q83" s="272"/>
      <c r="AG83" s="2"/>
      <c r="AM83" s="38"/>
      <c r="AR83" s="38"/>
    </row>
    <row r="84">
      <c r="A84" s="172"/>
      <c r="B84" s="172"/>
      <c r="C84" s="172"/>
      <c r="D84" s="87"/>
      <c r="E84" s="266"/>
      <c r="F84" s="267"/>
      <c r="G84" s="268"/>
      <c r="H84" s="274" t="s">
        <v>244</v>
      </c>
      <c r="I84" s="274" t="s">
        <v>239</v>
      </c>
      <c r="J84" s="261"/>
      <c r="K84" s="262" t="s">
        <v>143</v>
      </c>
      <c r="L84" s="262"/>
      <c r="M84" s="274"/>
      <c r="N84" s="274" t="s">
        <v>240</v>
      </c>
      <c r="O84" s="275"/>
      <c r="P84" s="276"/>
      <c r="Q84" s="275"/>
    </row>
    <row r="85">
      <c r="A85" s="108" t="s">
        <v>251</v>
      </c>
      <c r="B85" s="256">
        <f>SUM(P89,P147,P174,P193,P299,P333) * PARAMS("L") / 1024</f>
        <v>10.62957764</v>
      </c>
      <c r="C85" s="257"/>
      <c r="D85" s="87"/>
      <c r="E85" s="266"/>
      <c r="F85" s="278"/>
      <c r="G85" s="279"/>
      <c r="H85" s="269" t="s">
        <v>246</v>
      </c>
      <c r="I85" s="271" t="s">
        <v>239</v>
      </c>
      <c r="J85" s="270"/>
      <c r="K85" s="271">
        <f t="shared" ref="K85:M85" si="14">K83/SHARDING(K84)</f>
        <v>256</v>
      </c>
      <c r="L85" s="271">
        <f t="shared" si="14"/>
        <v>1</v>
      </c>
      <c r="M85" s="271">
        <f t="shared" si="14"/>
        <v>7168</v>
      </c>
      <c r="N85" s="271" t="s">
        <v>240</v>
      </c>
      <c r="O85" s="280"/>
      <c r="P85" s="273">
        <f>SIZEOF_IN_MIB(J85:M85, $O82)</f>
        <v>1.75</v>
      </c>
      <c r="Q85" s="280"/>
      <c r="AG85" s="2"/>
    </row>
    <row r="86">
      <c r="A86" s="108" t="s">
        <v>252</v>
      </c>
      <c r="B86" s="265">
        <f>SUM(P411,P459) * PARAMS("L") / 1024</f>
        <v>20.015625</v>
      </c>
      <c r="C86" s="257"/>
      <c r="D86" s="87"/>
      <c r="E86" s="266"/>
      <c r="F86" s="259" t="s">
        <v>253</v>
      </c>
      <c r="G86" s="260"/>
      <c r="H86" s="274" t="s">
        <v>238</v>
      </c>
      <c r="I86" s="274" t="s">
        <v>239</v>
      </c>
      <c r="J86" s="261"/>
      <c r="K86" s="261"/>
      <c r="L86" s="286" t="s">
        <v>125</v>
      </c>
      <c r="M86" s="262" t="s">
        <v>142</v>
      </c>
      <c r="N86" s="274" t="s">
        <v>240</v>
      </c>
      <c r="O86" s="263" t="str">
        <f>EXTRACT_WEIGHT_DTYPE(PARAMS("attn_proj_dtype"))</f>
        <v>fp8</v>
      </c>
      <c r="P86" s="276"/>
      <c r="Q86" s="263" t="b">
        <v>0</v>
      </c>
      <c r="AP86" s="138"/>
      <c r="AQ86" s="138"/>
      <c r="AT86" s="149"/>
    </row>
    <row r="87">
      <c r="A87" s="198" t="s">
        <v>243</v>
      </c>
      <c r="B87" s="172"/>
      <c r="C87" s="257"/>
      <c r="D87" s="87"/>
      <c r="E87" s="266"/>
      <c r="F87" s="267"/>
      <c r="G87" s="268"/>
      <c r="H87" s="269" t="s">
        <v>242</v>
      </c>
      <c r="I87" s="271" t="s">
        <v>239</v>
      </c>
      <c r="J87" s="270"/>
      <c r="K87" s="270"/>
      <c r="L87" s="271">
        <f t="shared" ref="L87:M87" si="15">PARAMS(L86)</f>
        <v>7168</v>
      </c>
      <c r="M87" s="271">
        <f t="shared" si="15"/>
        <v>1536</v>
      </c>
      <c r="N87" s="271" t="s">
        <v>240</v>
      </c>
      <c r="O87" s="272"/>
      <c r="P87" s="273">
        <f>SIZEOF_IN_MIB(J87:M87, $O86)</f>
        <v>10.5</v>
      </c>
      <c r="Q87" s="272"/>
      <c r="AP87" s="142"/>
    </row>
    <row r="88">
      <c r="A88" s="108" t="s">
        <v>254</v>
      </c>
      <c r="B88" s="265">
        <f>B81/PARAMS("num_devices")</f>
        <v>42.890625</v>
      </c>
      <c r="C88" s="257"/>
      <c r="D88" s="87"/>
      <c r="E88" s="266"/>
      <c r="F88" s="267"/>
      <c r="G88" s="268"/>
      <c r="H88" s="274" t="s">
        <v>244</v>
      </c>
      <c r="I88" s="274" t="s">
        <v>239</v>
      </c>
      <c r="J88" s="261"/>
      <c r="K88" s="261"/>
      <c r="L88" s="274"/>
      <c r="M88" s="274"/>
      <c r="N88" s="274" t="s">
        <v>240</v>
      </c>
      <c r="O88" s="275"/>
      <c r="P88" s="276"/>
      <c r="Q88" s="275"/>
      <c r="AP88" s="138"/>
      <c r="AQ88" s="138"/>
      <c r="AT88" s="149"/>
    </row>
    <row r="89">
      <c r="A89" s="108" t="s">
        <v>255</v>
      </c>
      <c r="B89" s="265">
        <f>MAX(P89,P109,P139,P166,P185,P204,P253,P272,P291,P307,P368,P418,P508,P527)/1024</f>
        <v>0.01025390625</v>
      </c>
      <c r="C89" s="257"/>
      <c r="D89" s="87"/>
      <c r="E89" s="266"/>
      <c r="F89" s="278"/>
      <c r="G89" s="279"/>
      <c r="H89" s="271" t="s">
        <v>246</v>
      </c>
      <c r="I89" s="271" t="s">
        <v>239</v>
      </c>
      <c r="J89" s="270"/>
      <c r="K89" s="270"/>
      <c r="L89" s="271">
        <f t="shared" ref="L89:M89" si="16">L87/SHARDING(L88)</f>
        <v>7168</v>
      </c>
      <c r="M89" s="271">
        <f t="shared" si="16"/>
        <v>1536</v>
      </c>
      <c r="N89" s="271" t="s">
        <v>240</v>
      </c>
      <c r="O89" s="280"/>
      <c r="P89" s="273">
        <f>SIZEOF_IN_MIB(J89:M89, $O86)</f>
        <v>10.5</v>
      </c>
      <c r="Q89" s="280"/>
    </row>
    <row r="90">
      <c r="A90" s="122" t="s">
        <v>256</v>
      </c>
      <c r="B90" s="287">
        <f>SUM(B85:B88)</f>
        <v>73.53582764</v>
      </c>
      <c r="C90" s="288" t="str">
        <f>"&lt;=" &amp; ($H$28) &amp; " (Capacity)?"</f>
        <v>&lt;=94.752 (Capacity)?</v>
      </c>
      <c r="D90" s="87"/>
      <c r="E90" s="266"/>
      <c r="F90" s="259" t="s">
        <v>257</v>
      </c>
      <c r="G90" s="260"/>
      <c r="H90" s="289" t="s">
        <v>238</v>
      </c>
      <c r="I90" s="289" t="s">
        <v>239</v>
      </c>
      <c r="J90" s="290"/>
      <c r="K90" s="195" t="s">
        <v>40</v>
      </c>
      <c r="L90" s="195" t="s">
        <v>38</v>
      </c>
      <c r="M90" s="195" t="s">
        <v>142</v>
      </c>
      <c r="N90" s="289" t="s">
        <v>240</v>
      </c>
      <c r="O90" s="291" t="s">
        <v>82</v>
      </c>
      <c r="P90" s="292"/>
      <c r="Q90" s="291" t="b">
        <v>0</v>
      </c>
    </row>
    <row r="91">
      <c r="A91" s="87"/>
      <c r="B91" s="87"/>
      <c r="C91" s="87"/>
      <c r="D91" s="87"/>
      <c r="E91" s="266"/>
      <c r="F91" s="267"/>
      <c r="G91" s="268"/>
      <c r="H91" s="195" t="s">
        <v>242</v>
      </c>
      <c r="I91" s="289" t="s">
        <v>239</v>
      </c>
      <c r="J91" s="290"/>
      <c r="K91" s="289">
        <f t="shared" ref="K91:M91" si="17">PARAMS(K90)</f>
        <v>4096</v>
      </c>
      <c r="L91" s="290">
        <f t="shared" si="17"/>
        <v>1</v>
      </c>
      <c r="M91" s="289">
        <f t="shared" si="17"/>
        <v>1536</v>
      </c>
      <c r="N91" s="289" t="s">
        <v>240</v>
      </c>
      <c r="O91" s="266"/>
      <c r="P91" s="292">
        <f>SIZEOF_IN_MIB(K91:M91, $O90)</f>
        <v>12</v>
      </c>
      <c r="Q91" s="266"/>
    </row>
    <row r="92">
      <c r="A92" s="87"/>
      <c r="B92" s="87"/>
      <c r="C92" s="87"/>
      <c r="D92" s="87"/>
      <c r="E92" s="266"/>
      <c r="F92" s="267"/>
      <c r="G92" s="268"/>
      <c r="H92" s="289" t="s">
        <v>244</v>
      </c>
      <c r="I92" s="289" t="s">
        <v>239</v>
      </c>
      <c r="J92" s="290"/>
      <c r="K92" s="195" t="s">
        <v>143</v>
      </c>
      <c r="L92" s="195"/>
      <c r="M92" s="289"/>
      <c r="N92" s="289" t="s">
        <v>240</v>
      </c>
      <c r="O92" s="266"/>
      <c r="P92" s="292"/>
      <c r="Q92" s="266"/>
    </row>
    <row r="93">
      <c r="A93" s="87"/>
      <c r="B93" s="87"/>
      <c r="C93" s="87"/>
      <c r="D93" s="87"/>
      <c r="E93" s="266"/>
      <c r="F93" s="278"/>
      <c r="G93" s="279"/>
      <c r="H93" s="289" t="s">
        <v>246</v>
      </c>
      <c r="I93" s="289" t="s">
        <v>239</v>
      </c>
      <c r="J93" s="290"/>
      <c r="K93" s="289">
        <f t="shared" ref="K93:M93" si="18">K91/SHARDING(K92)</f>
        <v>256</v>
      </c>
      <c r="L93" s="289">
        <f t="shared" si="18"/>
        <v>1</v>
      </c>
      <c r="M93" s="289">
        <f t="shared" si="18"/>
        <v>1536</v>
      </c>
      <c r="N93" s="289" t="s">
        <v>240</v>
      </c>
      <c r="O93" s="277"/>
      <c r="P93" s="292">
        <f>SIZEOF_IN_MIB(K93:M93, $O90)</f>
        <v>0.75</v>
      </c>
      <c r="Q93" s="277"/>
    </row>
    <row r="94">
      <c r="A94" s="87"/>
      <c r="B94" s="87"/>
      <c r="C94" s="87"/>
      <c r="E94" s="266"/>
      <c r="F94" s="296" t="s">
        <v>258</v>
      </c>
      <c r="G94" s="297" t="s">
        <v>259</v>
      </c>
      <c r="H94" s="298" t="s">
        <v>238</v>
      </c>
      <c r="I94" s="290" t="s">
        <v>239</v>
      </c>
      <c r="J94" s="290" t="str">
        <f t="array" ref="J94:M97">J78:M81</f>
        <v/>
      </c>
      <c r="K94" s="195" t="s">
        <v>40</v>
      </c>
      <c r="L94" s="195" t="s">
        <v>38</v>
      </c>
      <c r="M94" s="299" t="s">
        <v>125</v>
      </c>
      <c r="N94" s="290" t="s">
        <v>240</v>
      </c>
      <c r="O94" s="291" t="str">
        <f>O82</f>
        <v>fp8</v>
      </c>
      <c r="P94" s="290"/>
      <c r="Q94" s="291"/>
    </row>
    <row r="95">
      <c r="A95" s="87"/>
      <c r="B95" s="87"/>
      <c r="C95" s="87"/>
      <c r="E95" s="266"/>
      <c r="F95" s="266"/>
      <c r="G95" s="266"/>
      <c r="H95" s="300" t="s">
        <v>242</v>
      </c>
      <c r="I95" s="290" t="s">
        <v>239</v>
      </c>
      <c r="J95" s="289"/>
      <c r="K95" s="290">
        <v>4096.0</v>
      </c>
      <c r="L95" s="290">
        <v>1.0</v>
      </c>
      <c r="M95" s="290">
        <v>7168.0</v>
      </c>
      <c r="N95" s="290" t="s">
        <v>240</v>
      </c>
      <c r="O95" s="266"/>
      <c r="P95" s="301">
        <f>SIZEOF_IN_MIB(J95:M95, O94)</f>
        <v>28</v>
      </c>
      <c r="Q95" s="266"/>
    </row>
    <row r="96">
      <c r="A96" s="87"/>
      <c r="B96" s="87"/>
      <c r="C96" s="87"/>
      <c r="E96" s="266"/>
      <c r="F96" s="266"/>
      <c r="G96" s="266"/>
      <c r="H96" s="300" t="s">
        <v>260</v>
      </c>
      <c r="I96" s="289" t="s">
        <v>239</v>
      </c>
      <c r="J96" s="290"/>
      <c r="K96" s="195" t="s">
        <v>32</v>
      </c>
      <c r="L96" s="195"/>
      <c r="M96" s="195" t="s">
        <v>33</v>
      </c>
      <c r="N96" s="289" t="s">
        <v>240</v>
      </c>
      <c r="O96" s="266"/>
      <c r="P96" s="301"/>
      <c r="Q96" s="266"/>
    </row>
    <row r="97">
      <c r="A97" s="87"/>
      <c r="B97" s="87"/>
      <c r="C97" s="87"/>
      <c r="E97" s="266"/>
      <c r="F97" s="266"/>
      <c r="G97" s="266"/>
      <c r="H97" s="302" t="s">
        <v>261</v>
      </c>
      <c r="I97" s="274" t="s">
        <v>239</v>
      </c>
      <c r="J97" s="261"/>
      <c r="K97" s="274">
        <v>512.0</v>
      </c>
      <c r="L97" s="274">
        <v>1.0</v>
      </c>
      <c r="M97" s="274">
        <v>3584.0</v>
      </c>
      <c r="N97" s="262" t="s">
        <v>240</v>
      </c>
      <c r="O97" s="275"/>
      <c r="P97" s="303">
        <f>SIZEOF_IN_MIB(J97:M97, O94)</f>
        <v>1.75</v>
      </c>
      <c r="Q97" s="275"/>
    </row>
    <row r="98">
      <c r="A98" s="87"/>
      <c r="B98" s="87"/>
      <c r="C98" s="87"/>
      <c r="E98" s="266"/>
      <c r="F98" s="266"/>
      <c r="G98" s="277"/>
      <c r="H98" s="304" t="s">
        <v>262</v>
      </c>
      <c r="I98" s="271" t="s">
        <v>239</v>
      </c>
      <c r="J98" s="270"/>
      <c r="K98" s="269" t="s">
        <v>32</v>
      </c>
      <c r="L98" s="269"/>
      <c r="M98" s="269"/>
      <c r="N98" s="271" t="s">
        <v>240</v>
      </c>
      <c r="O98" s="280"/>
      <c r="P98" s="305"/>
      <c r="Q98" s="280"/>
      <c r="R98" s="38"/>
      <c r="S98" s="38"/>
      <c r="AG98" s="38"/>
      <c r="AH98" s="38"/>
      <c r="AI98" s="38"/>
      <c r="AJ98" s="38"/>
      <c r="AK98" s="38"/>
      <c r="AL98" s="38"/>
      <c r="AM98" s="38"/>
      <c r="AN98" s="38"/>
      <c r="AO98" s="38"/>
      <c r="AP98" s="38"/>
      <c r="AQ98" s="38"/>
      <c r="AR98" s="38"/>
      <c r="AS98" s="38"/>
      <c r="AT98" s="38"/>
    </row>
    <row r="99">
      <c r="A99" s="87"/>
      <c r="B99" s="87"/>
      <c r="C99" s="87"/>
      <c r="E99" s="266"/>
      <c r="F99" s="266"/>
      <c r="G99" s="306" t="s">
        <v>263</v>
      </c>
      <c r="H99" s="307"/>
      <c r="I99" s="308"/>
      <c r="J99" s="308"/>
      <c r="K99" s="308"/>
      <c r="L99" s="309"/>
      <c r="M99" s="309"/>
      <c r="N99" s="309"/>
      <c r="O99" s="308"/>
      <c r="P99" s="310"/>
      <c r="Q99" s="308"/>
      <c r="R99" s="38"/>
      <c r="S99" s="38"/>
      <c r="AG99" s="38"/>
      <c r="AH99" s="38"/>
      <c r="AI99" s="38"/>
      <c r="AJ99" s="38"/>
      <c r="AK99" s="38"/>
      <c r="AL99" s="38"/>
      <c r="AM99" s="38"/>
      <c r="AN99" s="38"/>
      <c r="AO99" s="38"/>
      <c r="AP99" s="38"/>
      <c r="AQ99" s="38"/>
      <c r="AR99" s="38"/>
      <c r="AS99" s="38"/>
      <c r="AT99" s="38"/>
    </row>
    <row r="100">
      <c r="A100" s="87"/>
      <c r="B100" s="87"/>
      <c r="C100" s="87"/>
      <c r="E100" s="266"/>
      <c r="F100" s="266"/>
      <c r="G100" s="311" t="s">
        <v>264</v>
      </c>
      <c r="H100" s="312">
        <f>SHARDING(K96)*SHARDING(L96)*SHARDING(M96)</f>
        <v>16</v>
      </c>
      <c r="I100" s="313"/>
      <c r="J100" s="313"/>
      <c r="K100" s="313"/>
      <c r="L100" s="314"/>
      <c r="M100" s="314"/>
      <c r="N100" s="314"/>
      <c r="O100" s="313"/>
      <c r="P100" s="315"/>
      <c r="Q100" s="313"/>
      <c r="R100" s="38"/>
      <c r="S100" s="38"/>
      <c r="AG100" s="38"/>
      <c r="AH100" s="38"/>
      <c r="AI100" s="38"/>
      <c r="AJ100" s="38"/>
      <c r="AK100" s="38"/>
      <c r="AL100" s="38"/>
      <c r="AM100" s="38"/>
      <c r="AN100" s="38"/>
      <c r="AO100" s="38"/>
      <c r="AP100" s="38"/>
      <c r="AQ100" s="38"/>
      <c r="AR100" s="38"/>
      <c r="AS100" s="38"/>
      <c r="AT100" s="38"/>
    </row>
    <row r="101">
      <c r="A101" s="87"/>
      <c r="B101" s="87"/>
      <c r="C101" s="87"/>
      <c r="E101" s="266"/>
      <c r="F101" s="266"/>
      <c r="G101" s="311" t="s">
        <v>265</v>
      </c>
      <c r="H101" s="316">
        <f>P97 * (H100-1)</f>
        <v>26.25</v>
      </c>
      <c r="I101" s="222"/>
      <c r="J101" s="317"/>
      <c r="K101" s="317"/>
      <c r="L101" s="318"/>
      <c r="M101" s="318"/>
      <c r="N101" s="318"/>
      <c r="O101" s="317"/>
      <c r="P101" s="319"/>
      <c r="Q101" s="317"/>
      <c r="R101" s="38"/>
      <c r="S101" s="38"/>
      <c r="AG101" s="38"/>
      <c r="AH101" s="38"/>
      <c r="AI101" s="38"/>
      <c r="AJ101" s="38"/>
      <c r="AK101" s="38"/>
      <c r="AL101" s="38"/>
      <c r="AM101" s="38"/>
      <c r="AN101" s="38"/>
      <c r="AO101" s="38"/>
      <c r="AP101" s="38"/>
      <c r="AQ101" s="38"/>
      <c r="AR101" s="38"/>
      <c r="AS101" s="38"/>
      <c r="AT101" s="38"/>
    </row>
    <row r="102">
      <c r="A102" s="87"/>
      <c r="B102" s="87"/>
      <c r="C102" s="87"/>
      <c r="E102" s="266"/>
      <c r="F102" s="266"/>
      <c r="G102" s="320" t="s">
        <v>266</v>
      </c>
      <c r="H102" s="321">
        <f>H101*H100</f>
        <v>420</v>
      </c>
      <c r="I102" s="313"/>
      <c r="J102" s="305"/>
      <c r="K102" s="305"/>
      <c r="L102" s="314"/>
      <c r="M102" s="314"/>
      <c r="N102" s="314"/>
      <c r="O102" s="313"/>
      <c r="P102" s="315"/>
      <c r="Q102" s="313"/>
      <c r="R102" s="38"/>
      <c r="S102" s="38"/>
      <c r="AG102" s="38"/>
      <c r="AH102" s="38"/>
      <c r="AI102" s="38"/>
      <c r="AJ102" s="38"/>
      <c r="AK102" s="38"/>
      <c r="AL102" s="38"/>
      <c r="AM102" s="38"/>
      <c r="AN102" s="38"/>
      <c r="AO102" s="38"/>
      <c r="AP102" s="38"/>
      <c r="AQ102" s="38"/>
      <c r="AR102" s="38"/>
      <c r="AS102" s="38"/>
      <c r="AT102" s="38"/>
    </row>
    <row r="103">
      <c r="A103" s="87"/>
      <c r="B103" s="87"/>
      <c r="C103" s="87"/>
      <c r="E103" s="266"/>
      <c r="F103" s="266"/>
      <c r="G103" s="322" t="s">
        <v>267</v>
      </c>
      <c r="H103" s="323" t="str">
        <f>IFS(H100=8,12,
H100=4,4,
H100=2,1,
H100=1,0,
TRUE,NA())</f>
        <v>#N/A</v>
      </c>
      <c r="I103" s="317"/>
      <c r="J103" s="317"/>
      <c r="K103" s="317"/>
      <c r="L103" s="318"/>
      <c r="M103" s="318"/>
      <c r="N103" s="318"/>
      <c r="O103" s="317"/>
      <c r="P103" s="319"/>
      <c r="Q103" s="317"/>
      <c r="R103" s="38"/>
      <c r="S103" s="38"/>
      <c r="AG103" s="38"/>
      <c r="AH103" s="38"/>
      <c r="AI103" s="38"/>
      <c r="AJ103" s="38"/>
      <c r="AK103" s="38"/>
      <c r="AL103" s="38"/>
      <c r="AM103" s="38"/>
      <c r="AN103" s="38"/>
      <c r="AO103" s="38"/>
      <c r="AP103" s="38"/>
      <c r="AQ103" s="38"/>
      <c r="AR103" s="38"/>
      <c r="AS103" s="38"/>
      <c r="AT103" s="38"/>
    </row>
    <row r="104">
      <c r="A104" s="87"/>
      <c r="B104" s="87"/>
      <c r="C104" s="87"/>
      <c r="E104" s="266"/>
      <c r="F104" s="266"/>
      <c r="G104" s="198" t="s">
        <v>268</v>
      </c>
      <c r="H104" s="324">
        <v>1.0</v>
      </c>
      <c r="I104" s="325"/>
      <c r="J104" s="325"/>
      <c r="K104" s="325"/>
      <c r="L104" s="326"/>
      <c r="M104" s="326"/>
      <c r="N104" s="326"/>
      <c r="O104" s="325"/>
      <c r="P104" s="327"/>
      <c r="Q104" s="325"/>
      <c r="R104" s="38"/>
      <c r="S104" s="38"/>
      <c r="AG104" s="38"/>
      <c r="AH104" s="38"/>
      <c r="AI104" s="38"/>
      <c r="AJ104" s="38"/>
      <c r="AK104" s="38"/>
      <c r="AL104" s="38"/>
      <c r="AM104" s="38"/>
      <c r="AN104" s="38"/>
      <c r="AO104" s="38"/>
      <c r="AP104" s="38"/>
      <c r="AQ104" s="38"/>
      <c r="AR104" s="38"/>
      <c r="AS104" s="38"/>
      <c r="AT104" s="38"/>
    </row>
    <row r="105">
      <c r="A105" s="87"/>
      <c r="B105" s="87"/>
      <c r="C105" s="87"/>
      <c r="E105" s="266"/>
      <c r="F105" s="266"/>
      <c r="G105" s="328" t="s">
        <v>269</v>
      </c>
      <c r="H105" s="329" t="str">
        <f>ALL_GATHER_CHIP2CHIP_TIME_MS2(H102 * H104, H103)</f>
        <v>#N/A</v>
      </c>
      <c r="I105" s="330"/>
      <c r="J105" s="330"/>
      <c r="K105" s="330"/>
      <c r="L105" s="331"/>
      <c r="M105" s="331"/>
      <c r="N105" s="331"/>
      <c r="O105" s="330"/>
      <c r="P105" s="332"/>
      <c r="Q105" s="330"/>
      <c r="R105" s="38"/>
      <c r="S105" s="38"/>
      <c r="AG105" s="38"/>
      <c r="AH105" s="38"/>
      <c r="AI105" s="38"/>
      <c r="AJ105" s="38"/>
      <c r="AK105" s="38"/>
      <c r="AL105" s="38"/>
      <c r="AM105" s="38"/>
      <c r="AN105" s="38"/>
      <c r="AO105" s="38"/>
      <c r="AP105" s="38"/>
      <c r="AQ105" s="38"/>
      <c r="AR105" s="38"/>
      <c r="AS105" s="38"/>
      <c r="AT105" s="38"/>
    </row>
    <row r="106">
      <c r="A106" s="87"/>
      <c r="B106" s="87"/>
      <c r="C106" s="87"/>
      <c r="E106" s="266"/>
      <c r="F106" s="266"/>
      <c r="G106" s="320"/>
      <c r="H106" s="333"/>
      <c r="I106" s="325"/>
      <c r="J106" s="325"/>
      <c r="K106" s="325"/>
      <c r="L106" s="326"/>
      <c r="M106" s="326"/>
      <c r="N106" s="326"/>
      <c r="O106" s="325"/>
      <c r="P106" s="327"/>
      <c r="Q106" s="325"/>
      <c r="R106" s="38"/>
      <c r="S106" s="38"/>
      <c r="AG106" s="38"/>
      <c r="AH106" s="38"/>
      <c r="AI106" s="38"/>
      <c r="AJ106" s="38"/>
      <c r="AK106" s="38"/>
      <c r="AL106" s="38"/>
      <c r="AM106" s="38"/>
      <c r="AN106" s="38"/>
      <c r="AO106" s="38"/>
      <c r="AP106" s="38"/>
      <c r="AQ106" s="38"/>
      <c r="AR106" s="38"/>
      <c r="AS106" s="38"/>
      <c r="AT106" s="38"/>
    </row>
    <row r="107">
      <c r="A107" s="87"/>
      <c r="B107" s="87"/>
      <c r="C107" s="87"/>
      <c r="E107" s="266"/>
      <c r="F107" s="266"/>
      <c r="G107" s="306" t="s">
        <v>270</v>
      </c>
      <c r="H107" s="307"/>
      <c r="I107" s="308"/>
      <c r="J107" s="308"/>
      <c r="K107" s="308"/>
      <c r="L107" s="309"/>
      <c r="M107" s="309"/>
      <c r="N107" s="309"/>
      <c r="O107" s="308"/>
      <c r="P107" s="310"/>
      <c r="Q107" s="308"/>
      <c r="R107" s="38"/>
      <c r="S107" s="38"/>
      <c r="AG107" s="38"/>
      <c r="AH107" s="38"/>
      <c r="AI107" s="38"/>
      <c r="AJ107" s="38"/>
      <c r="AK107" s="38"/>
      <c r="AL107" s="38"/>
      <c r="AM107" s="38"/>
      <c r="AN107" s="38"/>
      <c r="AO107" s="38"/>
      <c r="AP107" s="38"/>
      <c r="AQ107" s="38"/>
      <c r="AR107" s="38"/>
      <c r="AS107" s="38"/>
      <c r="AT107" s="38"/>
    </row>
    <row r="108">
      <c r="A108" s="87"/>
      <c r="B108" s="87"/>
      <c r="C108" s="87"/>
      <c r="E108" s="266"/>
      <c r="F108" s="266"/>
      <c r="G108" s="174" t="s">
        <v>296</v>
      </c>
      <c r="H108" s="542" t="str">
        <f>M96</f>
        <v>data</v>
      </c>
      <c r="I108" s="305"/>
      <c r="J108" s="336"/>
      <c r="K108" s="325"/>
      <c r="L108" s="326"/>
      <c r="M108" s="326"/>
      <c r="N108" s="326"/>
      <c r="O108" s="325"/>
      <c r="P108" s="327"/>
      <c r="Q108" s="325"/>
      <c r="R108" s="38"/>
      <c r="S108" s="38"/>
      <c r="AG108" s="38"/>
      <c r="AH108" s="38"/>
      <c r="AI108" s="38"/>
      <c r="AJ108" s="38"/>
      <c r="AK108" s="38"/>
      <c r="AL108" s="38"/>
      <c r="AM108" s="38"/>
      <c r="AN108" s="38"/>
      <c r="AO108" s="38"/>
      <c r="AP108" s="38"/>
      <c r="AQ108" s="38"/>
      <c r="AR108" s="38"/>
      <c r="AS108" s="38"/>
      <c r="AT108" s="38"/>
    </row>
    <row r="109">
      <c r="A109" s="87"/>
      <c r="B109" s="87"/>
      <c r="C109" s="87"/>
      <c r="E109" s="266"/>
      <c r="F109" s="266"/>
      <c r="G109" s="334" t="s">
        <v>271</v>
      </c>
      <c r="H109" s="508" t="s">
        <v>264</v>
      </c>
      <c r="I109" s="222"/>
      <c r="J109" s="404">
        <f>SHARDING(H108)/HW_SPEC("# of TensorCore per Chip")</f>
        <v>1</v>
      </c>
      <c r="K109" s="330"/>
      <c r="L109" s="331"/>
      <c r="M109" s="331"/>
      <c r="N109" s="331"/>
      <c r="O109" s="330"/>
      <c r="P109" s="332"/>
      <c r="Q109" s="330"/>
      <c r="R109" s="38"/>
      <c r="S109" s="38"/>
      <c r="AG109" s="38"/>
      <c r="AH109" s="38"/>
      <c r="AI109" s="38"/>
      <c r="AJ109" s="38"/>
      <c r="AK109" s="38"/>
      <c r="AL109" s="38"/>
      <c r="AM109" s="38"/>
      <c r="AN109" s="38"/>
      <c r="AO109" s="38"/>
      <c r="AP109" s="38"/>
      <c r="AQ109" s="38"/>
      <c r="AR109" s="38"/>
      <c r="AS109" s="38"/>
      <c r="AT109" s="38"/>
    </row>
    <row r="110">
      <c r="A110" s="87"/>
      <c r="B110" s="87"/>
      <c r="C110" s="87"/>
      <c r="E110" s="266"/>
      <c r="F110" s="266"/>
      <c r="G110" s="266"/>
      <c r="H110" s="311" t="s">
        <v>265</v>
      </c>
      <c r="I110" s="172"/>
      <c r="J110" s="337">
        <f>P97 * HW_SPEC("# of TensorCore per Chip") * (J109-1)</f>
        <v>0</v>
      </c>
      <c r="K110" s="338"/>
      <c r="L110" s="339"/>
      <c r="M110" s="339"/>
      <c r="N110" s="339"/>
      <c r="O110" s="338"/>
      <c r="P110" s="340"/>
      <c r="Q110" s="338"/>
      <c r="R110" s="38"/>
      <c r="S110" s="38"/>
      <c r="AG110" s="38"/>
      <c r="AH110" s="38"/>
      <c r="AI110" s="38"/>
      <c r="AJ110" s="38"/>
      <c r="AK110" s="38"/>
      <c r="AL110" s="38"/>
      <c r="AM110" s="38"/>
      <c r="AN110" s="38"/>
      <c r="AO110" s="38"/>
      <c r="AP110" s="38"/>
      <c r="AQ110" s="38"/>
      <c r="AR110" s="38"/>
      <c r="AS110" s="38"/>
      <c r="AT110" s="38"/>
    </row>
    <row r="111">
      <c r="A111" s="87"/>
      <c r="B111" s="87"/>
      <c r="C111" s="87"/>
      <c r="E111" s="266"/>
      <c r="F111" s="266"/>
      <c r="G111" s="266"/>
      <c r="H111" s="320" t="s">
        <v>266</v>
      </c>
      <c r="I111" s="172"/>
      <c r="J111" s="337">
        <f>J110*J109</f>
        <v>0</v>
      </c>
      <c r="K111" s="338"/>
      <c r="L111" s="339"/>
      <c r="M111" s="339"/>
      <c r="N111" s="339"/>
      <c r="O111" s="338"/>
      <c r="P111" s="340"/>
      <c r="Q111" s="338"/>
      <c r="R111" s="38"/>
      <c r="S111" s="38"/>
      <c r="AG111" s="38"/>
      <c r="AH111" s="38"/>
      <c r="AI111" s="38"/>
      <c r="AJ111" s="38"/>
      <c r="AK111" s="38"/>
      <c r="AL111" s="38"/>
      <c r="AM111" s="38"/>
      <c r="AN111" s="38"/>
      <c r="AO111" s="38"/>
      <c r="AP111" s="38"/>
      <c r="AQ111" s="38"/>
      <c r="AR111" s="38"/>
      <c r="AS111" s="38"/>
      <c r="AT111" s="38"/>
    </row>
    <row r="112">
      <c r="A112" s="87"/>
      <c r="B112" s="87"/>
      <c r="C112" s="87"/>
      <c r="E112" s="266"/>
      <c r="F112" s="266"/>
      <c r="G112" s="266"/>
      <c r="H112" s="322" t="s">
        <v>267</v>
      </c>
      <c r="I112" s="172"/>
      <c r="J112" s="341">
        <f>IFS(J109=8,12,
J109=4,4,
J109=2,1,
J109=1,0,
TRUE,NA())</f>
        <v>0</v>
      </c>
      <c r="K112" s="338"/>
      <c r="L112" s="339"/>
      <c r="M112" s="339"/>
      <c r="N112" s="339"/>
      <c r="O112" s="338"/>
      <c r="P112" s="340"/>
      <c r="Q112" s="338"/>
      <c r="R112" s="38"/>
      <c r="S112" s="38"/>
      <c r="AG112" s="38"/>
      <c r="AH112" s="38"/>
      <c r="AI112" s="38"/>
      <c r="AJ112" s="38"/>
      <c r="AK112" s="38"/>
      <c r="AL112" s="38"/>
      <c r="AM112" s="38"/>
      <c r="AN112" s="38"/>
      <c r="AO112" s="38"/>
      <c r="AP112" s="38"/>
      <c r="AQ112" s="38"/>
      <c r="AR112" s="38"/>
      <c r="AS112" s="38"/>
      <c r="AT112" s="38"/>
    </row>
    <row r="113">
      <c r="A113" s="87"/>
      <c r="B113" s="87"/>
      <c r="C113" s="87"/>
      <c r="E113" s="266"/>
      <c r="F113" s="266"/>
      <c r="G113" s="266"/>
      <c r="H113" s="198" t="s">
        <v>268</v>
      </c>
      <c r="I113" s="172"/>
      <c r="J113" s="342">
        <v>2.0</v>
      </c>
      <c r="K113" s="338"/>
      <c r="L113" s="339"/>
      <c r="M113" s="339"/>
      <c r="N113" s="339"/>
      <c r="O113" s="338"/>
      <c r="P113" s="340"/>
      <c r="Q113" s="338"/>
      <c r="R113" s="38"/>
      <c r="S113" s="38"/>
      <c r="AG113" s="38"/>
      <c r="AH113" s="38"/>
      <c r="AI113" s="38"/>
      <c r="AJ113" s="38"/>
      <c r="AK113" s="38"/>
      <c r="AL113" s="38"/>
      <c r="AM113" s="38"/>
      <c r="AN113" s="38"/>
      <c r="AO113" s="38"/>
      <c r="AP113" s="38"/>
      <c r="AQ113" s="38"/>
      <c r="AR113" s="38"/>
      <c r="AS113" s="38"/>
      <c r="AT113" s="38"/>
    </row>
    <row r="114">
      <c r="A114" s="87"/>
      <c r="B114" s="87"/>
      <c r="C114" s="87"/>
      <c r="E114" s="266"/>
      <c r="F114" s="266"/>
      <c r="G114" s="277"/>
      <c r="H114" s="311" t="s">
        <v>269</v>
      </c>
      <c r="I114" s="172"/>
      <c r="J114" s="343">
        <f>ALL_GATHER_CHIP2CHIP_TIME_MS2(J111 * J113, J112)</f>
        <v>0</v>
      </c>
      <c r="K114" s="338"/>
      <c r="L114" s="339"/>
      <c r="M114" s="339"/>
      <c r="N114" s="339"/>
      <c r="O114" s="338"/>
      <c r="P114" s="340"/>
      <c r="Q114" s="338"/>
      <c r="R114" s="38"/>
      <c r="S114" s="38"/>
      <c r="AG114" s="38"/>
      <c r="AH114" s="38"/>
      <c r="AI114" s="38"/>
      <c r="AJ114" s="38"/>
      <c r="AK114" s="38"/>
      <c r="AL114" s="38"/>
      <c r="AM114" s="38"/>
      <c r="AN114" s="38"/>
      <c r="AO114" s="38"/>
      <c r="AP114" s="38"/>
      <c r="AQ114" s="38"/>
      <c r="AR114" s="38"/>
      <c r="AS114" s="38"/>
      <c r="AT114" s="38"/>
    </row>
    <row r="115">
      <c r="A115" s="87"/>
      <c r="B115" s="87"/>
      <c r="C115" s="87"/>
      <c r="E115" s="266"/>
      <c r="F115" s="266"/>
      <c r="G115" s="334" t="s">
        <v>272</v>
      </c>
      <c r="H115" s="322" t="s">
        <v>264</v>
      </c>
      <c r="I115" s="344"/>
      <c r="J115" s="345">
        <f>HW_SPEC("# of TensorCore per Chip")</f>
        <v>2</v>
      </c>
      <c r="K115" s="338"/>
      <c r="L115" s="339"/>
      <c r="M115" s="339"/>
      <c r="N115" s="339"/>
      <c r="O115" s="338"/>
      <c r="P115" s="340"/>
      <c r="Q115" s="338"/>
      <c r="R115" s="38"/>
      <c r="S115" s="38"/>
      <c r="AG115" s="38"/>
      <c r="AH115" s="38"/>
      <c r="AI115" s="38"/>
      <c r="AJ115" s="38"/>
      <c r="AK115" s="38"/>
      <c r="AL115" s="38"/>
      <c r="AM115" s="38"/>
      <c r="AN115" s="38"/>
      <c r="AO115" s="38"/>
      <c r="AP115" s="38"/>
      <c r="AQ115" s="38"/>
      <c r="AR115" s="38"/>
      <c r="AS115" s="38"/>
      <c r="AT115" s="38"/>
    </row>
    <row r="116">
      <c r="A116" s="87"/>
      <c r="B116" s="87"/>
      <c r="C116" s="87"/>
      <c r="E116" s="266"/>
      <c r="F116" s="266"/>
      <c r="G116" s="266"/>
      <c r="H116" s="322" t="s">
        <v>265</v>
      </c>
      <c r="I116" s="344"/>
      <c r="J116" s="337">
        <f>P81 / J115 * (J115-1)</f>
        <v>0.875</v>
      </c>
      <c r="K116" s="338"/>
      <c r="L116" s="339"/>
      <c r="M116" s="339"/>
      <c r="N116" s="339"/>
      <c r="O116" s="338"/>
      <c r="P116" s="340"/>
      <c r="Q116" s="338"/>
      <c r="R116" s="38"/>
      <c r="S116" s="38"/>
      <c r="AG116" s="38"/>
      <c r="AH116" s="38"/>
      <c r="AI116" s="38"/>
      <c r="AJ116" s="38"/>
      <c r="AK116" s="38"/>
      <c r="AL116" s="38"/>
      <c r="AM116" s="38"/>
      <c r="AN116" s="38"/>
      <c r="AO116" s="38"/>
      <c r="AP116" s="38"/>
      <c r="AQ116" s="38"/>
      <c r="AR116" s="38"/>
      <c r="AS116" s="38"/>
      <c r="AT116" s="38"/>
    </row>
    <row r="117">
      <c r="A117" s="87"/>
      <c r="B117" s="87"/>
      <c r="C117" s="87"/>
      <c r="E117" s="266"/>
      <c r="F117" s="266"/>
      <c r="G117" s="266"/>
      <c r="H117" s="322" t="s">
        <v>266</v>
      </c>
      <c r="I117" s="344"/>
      <c r="J117" s="337">
        <f>J116*J115</f>
        <v>1.75</v>
      </c>
      <c r="K117" s="338"/>
      <c r="L117" s="339"/>
      <c r="M117" s="339"/>
      <c r="N117" s="339"/>
      <c r="O117" s="338"/>
      <c r="P117" s="340"/>
      <c r="Q117" s="338"/>
      <c r="R117" s="346"/>
      <c r="S117" s="346"/>
      <c r="AG117" s="38"/>
      <c r="AH117" s="38"/>
      <c r="AI117" s="38"/>
      <c r="AJ117" s="38"/>
      <c r="AK117" s="38"/>
      <c r="AL117" s="38"/>
      <c r="AM117" s="38"/>
      <c r="AN117" s="38"/>
      <c r="AO117" s="38"/>
      <c r="AP117" s="38"/>
      <c r="AQ117" s="38"/>
      <c r="AR117" s="38"/>
      <c r="AS117" s="38"/>
      <c r="AT117" s="38"/>
    </row>
    <row r="118">
      <c r="A118" s="87"/>
      <c r="B118" s="87"/>
      <c r="C118" s="87"/>
      <c r="E118" s="266"/>
      <c r="F118" s="266"/>
      <c r="G118" s="266"/>
      <c r="H118" s="322" t="s">
        <v>269</v>
      </c>
      <c r="I118" s="344"/>
      <c r="J118" s="347">
        <f>ALL_GATHER_CORE2CORE_TIME_MS(J117)</f>
        <v>0.001424153646</v>
      </c>
      <c r="K118" s="338"/>
      <c r="L118" s="339"/>
      <c r="M118" s="339"/>
      <c r="N118" s="339"/>
      <c r="O118" s="338"/>
      <c r="P118" s="340"/>
      <c r="Q118" s="338"/>
      <c r="R118" s="346"/>
      <c r="S118" s="346"/>
      <c r="AG118" s="38"/>
      <c r="AH118" s="38"/>
      <c r="AI118" s="38"/>
      <c r="AJ118" s="38"/>
      <c r="AK118" s="38"/>
      <c r="AL118" s="38"/>
      <c r="AM118" s="38"/>
      <c r="AN118" s="38"/>
      <c r="AO118" s="38"/>
      <c r="AP118" s="38"/>
      <c r="AQ118" s="38"/>
      <c r="AR118" s="38"/>
      <c r="AS118" s="38"/>
      <c r="AT118" s="38"/>
    </row>
    <row r="119">
      <c r="A119" s="87"/>
      <c r="B119" s="87"/>
      <c r="C119" s="87"/>
      <c r="E119" s="266"/>
      <c r="F119" s="266"/>
      <c r="G119" s="277"/>
      <c r="H119" s="320" t="s">
        <v>273</v>
      </c>
      <c r="I119" s="172"/>
      <c r="J119" s="347">
        <f>J118/J109</f>
        <v>0.001424153646</v>
      </c>
      <c r="K119" s="338"/>
      <c r="L119" s="339"/>
      <c r="M119" s="339"/>
      <c r="N119" s="339"/>
      <c r="O119" s="338"/>
      <c r="P119" s="340"/>
      <c r="Q119" s="338"/>
      <c r="R119" s="346"/>
      <c r="S119" s="346"/>
      <c r="AG119" s="38"/>
      <c r="AH119" s="38"/>
      <c r="AI119" s="38"/>
      <c r="AJ119" s="38"/>
      <c r="AK119" s="38"/>
      <c r="AL119" s="38"/>
      <c r="AM119" s="38"/>
      <c r="AN119" s="38"/>
      <c r="AO119" s="38"/>
      <c r="AP119" s="38"/>
      <c r="AQ119" s="38"/>
      <c r="AR119" s="38"/>
      <c r="AS119" s="38"/>
      <c r="AT119" s="38"/>
    </row>
    <row r="120">
      <c r="A120" s="87"/>
      <c r="B120" s="87"/>
      <c r="C120" s="87"/>
      <c r="E120" s="266"/>
      <c r="F120" s="266"/>
      <c r="G120" s="328" t="s">
        <v>274</v>
      </c>
      <c r="H120" s="348">
        <f>J114+J119</f>
        <v>0.001424153646</v>
      </c>
      <c r="I120" s="172"/>
      <c r="J120" s="343"/>
      <c r="K120" s="338"/>
      <c r="L120" s="339"/>
      <c r="M120" s="339"/>
      <c r="N120" s="339"/>
      <c r="O120" s="338"/>
      <c r="P120" s="340"/>
      <c r="Q120" s="338"/>
      <c r="R120" s="346"/>
      <c r="S120" s="346"/>
      <c r="AG120" s="38"/>
      <c r="AH120" s="38"/>
      <c r="AI120" s="38"/>
      <c r="AJ120" s="38"/>
      <c r="AK120" s="38"/>
      <c r="AL120" s="38"/>
      <c r="AM120" s="38"/>
      <c r="AN120" s="38"/>
      <c r="AO120" s="38"/>
      <c r="AP120" s="38"/>
      <c r="AQ120" s="38"/>
      <c r="AR120" s="38"/>
      <c r="AS120" s="38"/>
      <c r="AT120" s="38"/>
    </row>
    <row r="121">
      <c r="A121" s="87"/>
      <c r="B121" s="87"/>
      <c r="C121" s="87"/>
      <c r="E121" s="266"/>
      <c r="F121" s="266"/>
      <c r="G121" s="320"/>
      <c r="H121" s="348"/>
      <c r="I121" s="172"/>
      <c r="J121" s="343"/>
      <c r="K121" s="338"/>
      <c r="L121" s="339"/>
      <c r="M121" s="339"/>
      <c r="N121" s="339"/>
      <c r="O121" s="338"/>
      <c r="P121" s="340"/>
      <c r="Q121" s="338"/>
      <c r="R121" s="346"/>
      <c r="S121" s="346"/>
      <c r="AG121" s="38"/>
      <c r="AH121" s="38"/>
      <c r="AI121" s="38"/>
      <c r="AJ121" s="38"/>
      <c r="AK121" s="38"/>
      <c r="AL121" s="38"/>
      <c r="AM121" s="38"/>
      <c r="AN121" s="38"/>
      <c r="AO121" s="38"/>
      <c r="AP121" s="38"/>
      <c r="AQ121" s="38"/>
      <c r="AR121" s="38"/>
      <c r="AS121" s="38"/>
      <c r="AT121" s="38"/>
    </row>
    <row r="122">
      <c r="A122" s="87"/>
      <c r="B122" s="87"/>
      <c r="C122" s="87"/>
      <c r="E122" s="266"/>
      <c r="F122" s="266"/>
      <c r="G122" s="914" t="s">
        <v>275</v>
      </c>
      <c r="H122" s="915"/>
      <c r="I122" s="916"/>
      <c r="J122" s="917" t="s">
        <v>276</v>
      </c>
      <c r="K122" s="916"/>
      <c r="L122" s="918"/>
      <c r="M122" s="918"/>
      <c r="N122" s="918"/>
      <c r="O122" s="916"/>
      <c r="P122" s="919"/>
      <c r="Q122" s="916"/>
      <c r="R122" s="346"/>
      <c r="S122" s="346"/>
      <c r="AG122" s="38"/>
      <c r="AH122" s="38"/>
      <c r="AI122" s="38"/>
      <c r="AJ122" s="38"/>
      <c r="AK122" s="38"/>
      <c r="AL122" s="38"/>
      <c r="AM122" s="38"/>
      <c r="AN122" s="38"/>
      <c r="AO122" s="38"/>
      <c r="AP122" s="38"/>
      <c r="AQ122" s="38"/>
      <c r="AR122" s="38"/>
      <c r="AS122" s="38"/>
      <c r="AT122" s="38"/>
    </row>
    <row r="123">
      <c r="A123" s="87"/>
      <c r="B123" s="87"/>
      <c r="C123" s="87"/>
      <c r="E123" s="266"/>
      <c r="F123" s="266"/>
      <c r="G123" s="920" t="s">
        <v>277</v>
      </c>
      <c r="H123" s="921" t="s">
        <v>33</v>
      </c>
      <c r="I123" s="916"/>
      <c r="J123" s="922"/>
      <c r="K123" s="916"/>
      <c r="L123" s="918"/>
      <c r="M123" s="918"/>
      <c r="N123" s="918"/>
      <c r="O123" s="916"/>
      <c r="P123" s="919"/>
      <c r="Q123" s="916"/>
      <c r="R123" s="346"/>
      <c r="S123" s="346"/>
      <c r="AG123" s="38"/>
      <c r="AH123" s="38"/>
      <c r="AI123" s="38"/>
      <c r="AJ123" s="38"/>
      <c r="AK123" s="38"/>
      <c r="AL123" s="38"/>
      <c r="AM123" s="38"/>
      <c r="AN123" s="38"/>
      <c r="AO123" s="38"/>
      <c r="AP123" s="38"/>
      <c r="AQ123" s="38"/>
      <c r="AR123" s="38"/>
      <c r="AS123" s="38"/>
      <c r="AT123" s="38"/>
    </row>
    <row r="124">
      <c r="A124" s="87"/>
      <c r="B124" s="87"/>
      <c r="C124" s="87"/>
      <c r="E124" s="266"/>
      <c r="F124" s="266"/>
      <c r="G124" s="923" t="s">
        <v>278</v>
      </c>
      <c r="H124" s="924" t="s">
        <v>279</v>
      </c>
      <c r="I124" s="916"/>
      <c r="J124" s="925">
        <f>SHARDING(H123)</f>
        <v>2</v>
      </c>
      <c r="K124" s="916"/>
      <c r="L124" s="918"/>
      <c r="M124" s="918"/>
      <c r="N124" s="918"/>
      <c r="O124" s="916"/>
      <c r="P124" s="919"/>
      <c r="Q124" s="916"/>
      <c r="R124" s="346"/>
      <c r="S124" s="346"/>
      <c r="AG124" s="38"/>
      <c r="AH124" s="38"/>
      <c r="AI124" s="38"/>
      <c r="AJ124" s="38"/>
      <c r="AK124" s="38"/>
      <c r="AL124" s="38"/>
      <c r="AM124" s="38"/>
      <c r="AN124" s="38"/>
      <c r="AO124" s="38"/>
      <c r="AP124" s="38"/>
      <c r="AQ124" s="38"/>
      <c r="AR124" s="38"/>
      <c r="AS124" s="38"/>
      <c r="AT124" s="38"/>
    </row>
    <row r="125">
      <c r="A125" s="87"/>
      <c r="B125" s="87"/>
      <c r="C125" s="87"/>
      <c r="E125" s="266"/>
      <c r="F125" s="266"/>
      <c r="G125" s="266"/>
      <c r="H125" s="926" t="s">
        <v>265</v>
      </c>
      <c r="I125" s="916"/>
      <c r="J125" s="927">
        <f>P97 * (J124-1)</f>
        <v>1.75</v>
      </c>
      <c r="K125" s="916"/>
      <c r="L125" s="918"/>
      <c r="M125" s="918"/>
      <c r="N125" s="918"/>
      <c r="O125" s="916"/>
      <c r="P125" s="919"/>
      <c r="Q125" s="916"/>
      <c r="R125" s="346"/>
      <c r="S125" s="346"/>
      <c r="AG125" s="38"/>
      <c r="AH125" s="38"/>
      <c r="AI125" s="38"/>
      <c r="AJ125" s="38"/>
      <c r="AK125" s="38"/>
      <c r="AL125" s="38"/>
      <c r="AM125" s="38"/>
      <c r="AN125" s="38"/>
      <c r="AO125" s="38"/>
      <c r="AP125" s="38"/>
      <c r="AQ125" s="38"/>
      <c r="AR125" s="38"/>
      <c r="AS125" s="38"/>
      <c r="AT125" s="38"/>
    </row>
    <row r="126">
      <c r="A126" s="87"/>
      <c r="B126" s="87"/>
      <c r="C126" s="87"/>
      <c r="E126" s="266"/>
      <c r="F126" s="266"/>
      <c r="G126" s="266"/>
      <c r="H126" s="926" t="s">
        <v>266</v>
      </c>
      <c r="I126" s="916"/>
      <c r="J126" s="927">
        <f>J125*J124</f>
        <v>3.5</v>
      </c>
      <c r="K126" s="916"/>
      <c r="L126" s="918"/>
      <c r="M126" s="918"/>
      <c r="N126" s="918"/>
      <c r="O126" s="916"/>
      <c r="P126" s="919"/>
      <c r="Q126" s="916"/>
      <c r="R126" s="346"/>
      <c r="S126" s="346"/>
      <c r="AG126" s="38"/>
      <c r="AH126" s="38"/>
      <c r="AI126" s="38"/>
      <c r="AJ126" s="38"/>
      <c r="AK126" s="38"/>
      <c r="AL126" s="38"/>
      <c r="AM126" s="38"/>
      <c r="AN126" s="38"/>
      <c r="AO126" s="38"/>
      <c r="AP126" s="38"/>
      <c r="AQ126" s="38"/>
      <c r="AR126" s="38"/>
      <c r="AS126" s="38"/>
      <c r="AT126" s="38"/>
    </row>
    <row r="127">
      <c r="A127" s="87"/>
      <c r="B127" s="87"/>
      <c r="C127" s="87"/>
      <c r="E127" s="266"/>
      <c r="F127" s="266"/>
      <c r="G127" s="277"/>
      <c r="H127" s="926" t="s">
        <v>269</v>
      </c>
      <c r="I127" s="916"/>
      <c r="J127" s="928">
        <f>ALL_GATHER_CORE2CORE_TIME_MS(J126)</f>
        <v>0.002848307292</v>
      </c>
      <c r="K127" s="916"/>
      <c r="L127" s="918"/>
      <c r="M127" s="918"/>
      <c r="N127" s="918"/>
      <c r="O127" s="916"/>
      <c r="P127" s="919"/>
      <c r="Q127" s="916"/>
      <c r="R127" s="346"/>
      <c r="S127" s="346"/>
      <c r="AG127" s="38"/>
      <c r="AH127" s="38"/>
      <c r="AI127" s="38"/>
      <c r="AJ127" s="38"/>
      <c r="AK127" s="38"/>
      <c r="AL127" s="38"/>
      <c r="AM127" s="38"/>
      <c r="AN127" s="38"/>
      <c r="AO127" s="38"/>
      <c r="AP127" s="38"/>
      <c r="AQ127" s="38"/>
      <c r="AR127" s="38"/>
      <c r="AS127" s="38"/>
      <c r="AT127" s="38"/>
    </row>
    <row r="128">
      <c r="A128" s="87"/>
      <c r="B128" s="87"/>
      <c r="C128" s="87"/>
      <c r="E128" s="266"/>
      <c r="F128" s="266"/>
      <c r="G128" s="320"/>
      <c r="H128" s="348"/>
      <c r="I128" s="172"/>
      <c r="J128" s="343"/>
      <c r="K128" s="338"/>
      <c r="L128" s="339"/>
      <c r="M128" s="339"/>
      <c r="N128" s="339"/>
      <c r="O128" s="338"/>
      <c r="P128" s="340"/>
      <c r="Q128" s="338"/>
      <c r="R128" s="346"/>
      <c r="S128" s="346"/>
      <c r="AG128" s="38"/>
      <c r="AH128" s="38"/>
      <c r="AI128" s="38"/>
      <c r="AJ128" s="38"/>
      <c r="AK128" s="38"/>
      <c r="AL128" s="38"/>
      <c r="AM128" s="38"/>
      <c r="AN128" s="38"/>
      <c r="AO128" s="38"/>
      <c r="AP128" s="38"/>
      <c r="AQ128" s="38"/>
      <c r="AR128" s="38"/>
      <c r="AS128" s="38"/>
      <c r="AT128" s="38"/>
    </row>
    <row r="129">
      <c r="A129" s="87"/>
      <c r="B129" s="87"/>
      <c r="C129" s="87"/>
      <c r="E129" s="266"/>
      <c r="F129" s="266"/>
      <c r="G129" s="320"/>
      <c r="H129" s="348"/>
      <c r="I129" s="172"/>
      <c r="J129" s="343"/>
      <c r="K129" s="338"/>
      <c r="L129" s="339"/>
      <c r="M129" s="339"/>
      <c r="N129" s="339"/>
      <c r="O129" s="338"/>
      <c r="P129" s="340"/>
      <c r="Q129" s="338"/>
      <c r="R129" s="346"/>
      <c r="S129" s="346"/>
      <c r="AG129" s="38"/>
      <c r="AH129" s="38"/>
      <c r="AI129" s="38"/>
      <c r="AJ129" s="38"/>
      <c r="AK129" s="38"/>
      <c r="AL129" s="38"/>
      <c r="AM129" s="38"/>
      <c r="AN129" s="38"/>
      <c r="AO129" s="38"/>
      <c r="AP129" s="38"/>
      <c r="AQ129" s="38"/>
      <c r="AR129" s="38"/>
      <c r="AS129" s="38"/>
      <c r="AT129" s="38"/>
    </row>
    <row r="130">
      <c r="A130" s="87"/>
      <c r="B130" s="87"/>
      <c r="C130" s="87"/>
      <c r="E130" s="266"/>
      <c r="F130" s="266"/>
      <c r="G130" s="320"/>
      <c r="H130" s="348"/>
      <c r="I130" s="172"/>
      <c r="J130" s="343"/>
      <c r="K130" s="338"/>
      <c r="L130" s="339"/>
      <c r="M130" s="339"/>
      <c r="N130" s="339"/>
      <c r="O130" s="338"/>
      <c r="P130" s="340"/>
      <c r="Q130" s="338"/>
      <c r="R130" s="346"/>
      <c r="S130" s="346"/>
      <c r="AG130" s="38"/>
      <c r="AH130" s="38"/>
      <c r="AI130" s="38"/>
      <c r="AJ130" s="38"/>
      <c r="AK130" s="38"/>
      <c r="AL130" s="38"/>
      <c r="AM130" s="38"/>
      <c r="AN130" s="38"/>
      <c r="AO130" s="38"/>
      <c r="AP130" s="38"/>
      <c r="AQ130" s="38"/>
      <c r="AR130" s="38"/>
      <c r="AS130" s="38"/>
      <c r="AT130" s="38"/>
    </row>
    <row r="131">
      <c r="A131" s="87"/>
      <c r="B131" s="87"/>
      <c r="C131" s="87"/>
      <c r="E131" s="266"/>
      <c r="F131" s="266"/>
      <c r="G131" s="369" t="s">
        <v>280</v>
      </c>
      <c r="H131" s="370" t="s">
        <v>270</v>
      </c>
      <c r="I131" s="371"/>
      <c r="J131" s="371"/>
      <c r="K131" s="308"/>
      <c r="L131" s="309"/>
      <c r="M131" s="309"/>
      <c r="N131" s="309"/>
      <c r="O131" s="308"/>
      <c r="P131" s="310"/>
      <c r="Q131" s="308"/>
      <c r="R131" s="346"/>
      <c r="S131" s="346"/>
      <c r="AG131" s="38"/>
      <c r="AH131" s="38"/>
      <c r="AI131" s="38"/>
      <c r="AJ131" s="38"/>
      <c r="AK131" s="38"/>
      <c r="AL131" s="38"/>
      <c r="AM131" s="38"/>
      <c r="AN131" s="38"/>
      <c r="AO131" s="38"/>
      <c r="AP131" s="38"/>
      <c r="AQ131" s="38"/>
      <c r="AR131" s="38"/>
      <c r="AS131" s="38"/>
      <c r="AT131" s="38"/>
    </row>
    <row r="132">
      <c r="A132" s="87"/>
      <c r="B132" s="87"/>
      <c r="C132" s="87"/>
      <c r="E132" s="266"/>
      <c r="F132" s="266"/>
      <c r="G132" s="372" t="s">
        <v>282</v>
      </c>
      <c r="H132" s="373">
        <f>IFS(H131=G99,H105,
H131=G107,H120 ,
H131=G122,J127,
TRUE,0)</f>
        <v>0.001424153646</v>
      </c>
      <c r="I132" s="374"/>
      <c r="J132" s="374"/>
      <c r="K132" s="374"/>
      <c r="L132" s="375"/>
      <c r="M132" s="375"/>
      <c r="N132" s="375"/>
      <c r="O132" s="376"/>
      <c r="P132" s="377"/>
      <c r="Q132" s="376"/>
      <c r="AG132" s="38"/>
      <c r="AH132" s="38"/>
      <c r="AI132" s="38"/>
      <c r="AJ132" s="38"/>
      <c r="AK132" s="38"/>
      <c r="AL132" s="38"/>
      <c r="AM132" s="38"/>
      <c r="AN132" s="38"/>
      <c r="AO132" s="38"/>
      <c r="AP132" s="38"/>
      <c r="AQ132" s="38"/>
      <c r="AR132" s="38"/>
      <c r="AS132" s="38"/>
      <c r="AT132" s="38"/>
    </row>
    <row r="133">
      <c r="A133" s="87"/>
      <c r="B133" s="87"/>
      <c r="C133" s="87"/>
      <c r="E133" s="266"/>
      <c r="F133" s="266"/>
      <c r="G133" s="378" t="s">
        <v>283</v>
      </c>
      <c r="H133" s="378">
        <v>1.0</v>
      </c>
      <c r="I133" s="380"/>
      <c r="J133" s="380"/>
      <c r="K133" s="380"/>
      <c r="L133" s="381"/>
      <c r="M133" s="381"/>
      <c r="N133" s="381"/>
      <c r="O133" s="382"/>
      <c r="P133" s="383"/>
      <c r="Q133" s="382"/>
      <c r="AG133" s="38"/>
      <c r="AH133" s="38"/>
      <c r="AI133" s="38"/>
      <c r="AJ133" s="38"/>
      <c r="AK133" s="38"/>
      <c r="AL133" s="38"/>
      <c r="AM133" s="38"/>
      <c r="AN133" s="38"/>
      <c r="AO133" s="38"/>
      <c r="AP133" s="38"/>
      <c r="AQ133" s="38"/>
      <c r="AR133" s="38"/>
      <c r="AS133" s="38"/>
      <c r="AT133" s="38"/>
    </row>
    <row r="134">
      <c r="A134" s="87"/>
      <c r="B134" s="87"/>
      <c r="C134" s="87"/>
      <c r="E134" s="266"/>
      <c r="F134" s="277"/>
      <c r="G134" s="372" t="s">
        <v>284</v>
      </c>
      <c r="H134" s="373">
        <f>IF(H131="No Collectives", 0, H133 * HW_SPEC("Chip-to-Chip ICI Latency (ms)"))</f>
        <v>0.0013</v>
      </c>
      <c r="I134" s="374"/>
      <c r="J134" s="374"/>
      <c r="K134" s="374"/>
      <c r="L134" s="375"/>
      <c r="M134" s="375"/>
      <c r="N134" s="375"/>
      <c r="O134" s="376"/>
      <c r="P134" s="377"/>
      <c r="Q134" s="376"/>
      <c r="AG134" s="38"/>
      <c r="AH134" s="38"/>
      <c r="AI134" s="38"/>
      <c r="AJ134" s="38"/>
      <c r="AK134" s="38"/>
      <c r="AL134" s="38"/>
      <c r="AM134" s="38"/>
      <c r="AN134" s="38"/>
      <c r="AO134" s="38"/>
      <c r="AP134" s="38"/>
      <c r="AQ134" s="38"/>
      <c r="AR134" s="38"/>
      <c r="AS134" s="38"/>
      <c r="AT134" s="38"/>
    </row>
    <row r="135">
      <c r="A135" s="87"/>
      <c r="B135" s="87"/>
      <c r="C135" s="87"/>
      <c r="E135" s="266"/>
      <c r="F135" s="384" t="s">
        <v>285</v>
      </c>
      <c r="G135" s="385" t="s">
        <v>286</v>
      </c>
      <c r="H135" s="381" t="str">
        <f>VLOOKUP(O82&amp;","&amp;O86,$T$3:$W$12,4, FALSE)</f>
        <v>fp8</v>
      </c>
      <c r="I135" s="386"/>
      <c r="J135" s="380"/>
      <c r="K135" s="380"/>
      <c r="L135" s="381"/>
      <c r="M135" s="381"/>
      <c r="N135" s="381"/>
      <c r="O135" s="380"/>
      <c r="P135" s="383"/>
      <c r="Q135" s="172"/>
      <c r="AG135" s="38"/>
      <c r="AH135" s="38"/>
      <c r="AI135" s="38"/>
      <c r="AJ135" s="38"/>
      <c r="AK135" s="38"/>
      <c r="AL135" s="38"/>
      <c r="AM135" s="38"/>
      <c r="AN135" s="38"/>
      <c r="AO135" s="38"/>
      <c r="AP135" s="38"/>
      <c r="AQ135" s="38"/>
      <c r="AR135" s="38"/>
      <c r="AS135" s="38"/>
      <c r="AT135" s="38"/>
    </row>
    <row r="136">
      <c r="A136" s="87"/>
      <c r="B136" s="87"/>
      <c r="C136" s="87"/>
      <c r="E136" s="266"/>
      <c r="F136" s="266"/>
      <c r="G136" s="385" t="s">
        <v>287</v>
      </c>
      <c r="H136" s="387" t="str">
        <f>CALCULATE_FLOPS(J85:M85,J89:M89,L89,1,H135)</f>
        <v>#N/A</v>
      </c>
      <c r="I136" s="386"/>
      <c r="J136" s="380"/>
      <c r="K136" s="380"/>
      <c r="L136" s="381"/>
      <c r="M136" s="381"/>
      <c r="N136" s="381"/>
      <c r="O136" s="380"/>
      <c r="P136" s="383"/>
      <c r="Q136" s="172"/>
      <c r="AG136" s="38"/>
      <c r="AH136" s="38"/>
      <c r="AI136" s="38"/>
      <c r="AJ136" s="38"/>
      <c r="AK136" s="38"/>
      <c r="AL136" s="38"/>
      <c r="AM136" s="38"/>
      <c r="AN136" s="38"/>
      <c r="AO136" s="38"/>
      <c r="AP136" s="38"/>
      <c r="AQ136" s="38"/>
      <c r="AR136" s="38"/>
      <c r="AS136" s="38"/>
      <c r="AT136" s="38"/>
    </row>
    <row r="137">
      <c r="A137" s="87"/>
      <c r="B137" s="87"/>
      <c r="C137" s="87"/>
      <c r="E137" s="266"/>
      <c r="F137" s="277"/>
      <c r="G137" s="388" t="s">
        <v>288</v>
      </c>
      <c r="H137" s="389" t="str">
        <f>COMPUTE_TIME_MS(H136, H135)</f>
        <v>#N/A</v>
      </c>
      <c r="I137" s="390"/>
      <c r="J137" s="391"/>
      <c r="K137" s="391"/>
      <c r="L137" s="392"/>
      <c r="M137" s="392"/>
      <c r="N137" s="392"/>
      <c r="O137" s="391"/>
      <c r="P137" s="393"/>
      <c r="Q137" s="172"/>
      <c r="AG137" s="38"/>
      <c r="AH137" s="38"/>
      <c r="AI137" s="38"/>
      <c r="AJ137" s="38"/>
      <c r="AK137" s="38"/>
      <c r="AL137" s="38"/>
      <c r="AM137" s="38"/>
      <c r="AN137" s="38"/>
      <c r="AO137" s="38"/>
      <c r="AP137" s="38"/>
      <c r="AQ137" s="38"/>
      <c r="AR137" s="38"/>
      <c r="AS137" s="38"/>
      <c r="AT137" s="38"/>
    </row>
    <row r="138">
      <c r="A138" s="87"/>
      <c r="B138" s="87"/>
      <c r="C138" s="87"/>
      <c r="E138" s="266"/>
      <c r="F138" s="384" t="s">
        <v>289</v>
      </c>
      <c r="G138" s="381" t="s">
        <v>290</v>
      </c>
      <c r="H138" s="394">
        <f>IF(Q82,0,P85)+IF(Q86,0,P89)+IF(Q90,0,P93)</f>
        <v>13</v>
      </c>
      <c r="I138" s="380"/>
      <c r="J138" s="380"/>
      <c r="K138" s="380"/>
      <c r="L138" s="381"/>
      <c r="M138" s="381"/>
      <c r="N138" s="381"/>
      <c r="O138" s="380"/>
      <c r="P138" s="383"/>
      <c r="Q138" s="172"/>
      <c r="AG138" s="38"/>
      <c r="AH138" s="38"/>
      <c r="AI138" s="38"/>
      <c r="AJ138" s="38"/>
      <c r="AK138" s="38"/>
      <c r="AL138" s="38"/>
      <c r="AM138" s="38"/>
      <c r="AN138" s="38"/>
      <c r="AO138" s="38"/>
      <c r="AP138" s="38"/>
      <c r="AQ138" s="38"/>
      <c r="AR138" s="38"/>
      <c r="AS138" s="38"/>
      <c r="AT138" s="38"/>
    </row>
    <row r="139">
      <c r="A139" s="87"/>
      <c r="B139" s="87"/>
      <c r="C139" s="87"/>
      <c r="E139" s="277"/>
      <c r="F139" s="277"/>
      <c r="G139" s="395" t="s">
        <v>291</v>
      </c>
      <c r="H139" s="396">
        <f>HBM_TIME_MS(H138)</f>
        <v>0.004338794429</v>
      </c>
      <c r="I139" s="391"/>
      <c r="J139" s="391"/>
      <c r="K139" s="391"/>
      <c r="L139" s="392"/>
      <c r="M139" s="392"/>
      <c r="N139" s="392"/>
      <c r="O139" s="391"/>
      <c r="P139" s="393"/>
      <c r="Q139" s="172"/>
      <c r="AH139" s="397"/>
      <c r="AI139" s="397"/>
      <c r="AJ139" s="397"/>
      <c r="AK139" s="38"/>
      <c r="AL139" s="38"/>
      <c r="AM139" s="38"/>
      <c r="AN139" s="38"/>
      <c r="AO139" s="38"/>
      <c r="AP139" s="38"/>
      <c r="AQ139" s="38"/>
      <c r="AR139" s="38"/>
      <c r="AS139" s="38"/>
      <c r="AT139" s="38"/>
    </row>
    <row r="140">
      <c r="E140" s="258" t="s">
        <v>292</v>
      </c>
      <c r="F140" s="282" t="s">
        <v>249</v>
      </c>
      <c r="G140" s="260"/>
      <c r="H140" s="290" t="s">
        <v>238</v>
      </c>
      <c r="I140" s="290" t="s">
        <v>239</v>
      </c>
      <c r="J140" s="290"/>
      <c r="K140" s="195" t="s">
        <v>40</v>
      </c>
      <c r="L140" s="195" t="s">
        <v>38</v>
      </c>
      <c r="M140" s="398" t="s">
        <v>142</v>
      </c>
      <c r="N140" s="290" t="s">
        <v>240</v>
      </c>
      <c r="O140" s="291" t="str">
        <f>EXTRACT_ACTIVATION_DTYPE(PARAMS("attn_proj_dtype"))</f>
        <v>fp8</v>
      </c>
      <c r="P140" s="292"/>
      <c r="Q140" s="291" t="b">
        <v>0</v>
      </c>
      <c r="R140" s="38"/>
      <c r="S140" s="38"/>
      <c r="AH140" s="397"/>
      <c r="AI140" s="397"/>
      <c r="AJ140" s="397"/>
      <c r="AK140" s="38"/>
      <c r="AL140" s="38"/>
      <c r="AM140" s="38"/>
      <c r="AN140" s="38"/>
      <c r="AO140" s="38"/>
      <c r="AP140" s="38"/>
      <c r="AQ140" s="38"/>
      <c r="AR140" s="38"/>
      <c r="AS140" s="38"/>
      <c r="AT140" s="38"/>
    </row>
    <row r="141">
      <c r="E141" s="266"/>
      <c r="F141" s="267"/>
      <c r="G141" s="268"/>
      <c r="H141" s="195" t="s">
        <v>242</v>
      </c>
      <c r="I141" s="290" t="s">
        <v>239</v>
      </c>
      <c r="J141" s="289"/>
      <c r="K141" s="289">
        <f t="shared" ref="K141:M141" si="19">PARAMS(K140)</f>
        <v>4096</v>
      </c>
      <c r="L141" s="290">
        <f t="shared" si="19"/>
        <v>1</v>
      </c>
      <c r="M141" s="290">
        <f t="shared" si="19"/>
        <v>1536</v>
      </c>
      <c r="N141" s="290" t="s">
        <v>240</v>
      </c>
      <c r="O141" s="266"/>
      <c r="P141" s="292">
        <f>SIZEOF_IN_MIB(J141:M141, $O140)</f>
        <v>6</v>
      </c>
      <c r="Q141" s="266"/>
      <c r="R141" s="38"/>
      <c r="S141" s="38"/>
      <c r="AH141" s="397"/>
      <c r="AI141" s="397"/>
      <c r="AJ141" s="397"/>
      <c r="AK141" s="38"/>
      <c r="AL141" s="38"/>
      <c r="AM141" s="38"/>
      <c r="AN141" s="38"/>
      <c r="AO141" s="38"/>
      <c r="AP141" s="38"/>
      <c r="AQ141" s="38"/>
      <c r="AR141" s="38"/>
      <c r="AS141" s="38"/>
      <c r="AT141" s="38"/>
    </row>
    <row r="142">
      <c r="E142" s="266"/>
      <c r="F142" s="267"/>
      <c r="G142" s="268"/>
      <c r="H142" s="289" t="s">
        <v>244</v>
      </c>
      <c r="I142" s="289" t="s">
        <v>239</v>
      </c>
      <c r="J142" s="290"/>
      <c r="K142" s="195" t="s">
        <v>143</v>
      </c>
      <c r="L142" s="195"/>
      <c r="M142" s="289"/>
      <c r="N142" s="289" t="s">
        <v>240</v>
      </c>
      <c r="O142" s="266"/>
      <c r="P142" s="292"/>
      <c r="Q142" s="266"/>
      <c r="R142" s="38"/>
      <c r="S142" s="38"/>
      <c r="AH142" s="397"/>
      <c r="AI142" s="397"/>
      <c r="AJ142" s="397"/>
      <c r="AK142" s="38"/>
      <c r="AL142" s="38"/>
      <c r="AM142" s="38"/>
      <c r="AN142" s="38"/>
      <c r="AO142" s="38"/>
      <c r="AP142" s="38"/>
      <c r="AQ142" s="38"/>
      <c r="AR142" s="38"/>
      <c r="AS142" s="38"/>
      <c r="AT142" s="38"/>
    </row>
    <row r="143">
      <c r="E143" s="266"/>
      <c r="F143" s="278"/>
      <c r="G143" s="279"/>
      <c r="H143" s="195" t="s">
        <v>246</v>
      </c>
      <c r="I143" s="289" t="s">
        <v>239</v>
      </c>
      <c r="J143" s="290"/>
      <c r="K143" s="289">
        <f t="shared" ref="K143:M143" si="20">K141/SHARDING(K142)</f>
        <v>256</v>
      </c>
      <c r="L143" s="289">
        <f t="shared" si="20"/>
        <v>1</v>
      </c>
      <c r="M143" s="289">
        <f t="shared" si="20"/>
        <v>1536</v>
      </c>
      <c r="N143" s="289" t="s">
        <v>240</v>
      </c>
      <c r="O143" s="277"/>
      <c r="P143" s="292">
        <f>SIZEOF_IN_MIB(J143:M143, $O140)</f>
        <v>0.375</v>
      </c>
      <c r="Q143" s="277"/>
      <c r="R143" s="38"/>
      <c r="S143" s="38"/>
      <c r="AK143" s="38"/>
      <c r="AL143" s="38"/>
      <c r="AM143" s="38"/>
      <c r="AN143" s="38"/>
      <c r="AO143" s="38"/>
      <c r="AP143" s="38"/>
      <c r="AQ143" s="38"/>
      <c r="AR143" s="38"/>
      <c r="AS143" s="38"/>
      <c r="AT143" s="38"/>
    </row>
    <row r="144">
      <c r="E144" s="266"/>
      <c r="F144" s="259" t="s">
        <v>253</v>
      </c>
      <c r="G144" s="260"/>
      <c r="H144" s="289" t="s">
        <v>238</v>
      </c>
      <c r="I144" s="289" t="s">
        <v>239</v>
      </c>
      <c r="J144" s="290"/>
      <c r="K144" s="398" t="s">
        <v>142</v>
      </c>
      <c r="L144" s="195" t="s">
        <v>154</v>
      </c>
      <c r="M144" s="195" t="s">
        <v>156</v>
      </c>
      <c r="N144" s="289" t="s">
        <v>240</v>
      </c>
      <c r="O144" s="291" t="str">
        <f>EXTRACT_WEIGHT_DTYPE(PARAMS("attn_proj_dtype"))</f>
        <v>fp8</v>
      </c>
      <c r="P144" s="292"/>
      <c r="Q144" s="291" t="b">
        <v>0</v>
      </c>
      <c r="R144" s="38"/>
      <c r="S144" s="38"/>
      <c r="AK144" s="38"/>
      <c r="AL144" s="38"/>
      <c r="AM144" s="38"/>
      <c r="AN144" s="38"/>
      <c r="AO144" s="38"/>
      <c r="AP144" s="38"/>
      <c r="AQ144" s="38"/>
      <c r="AR144" s="38"/>
      <c r="AS144" s="38"/>
      <c r="AT144" s="38"/>
    </row>
    <row r="145">
      <c r="E145" s="266"/>
      <c r="F145" s="267"/>
      <c r="G145" s="268"/>
      <c r="H145" s="195" t="s">
        <v>242</v>
      </c>
      <c r="I145" s="289" t="s">
        <v>239</v>
      </c>
      <c r="J145" s="290"/>
      <c r="K145" s="289">
        <f t="shared" ref="K145:M145" si="21">PARAMS(K144)</f>
        <v>1536</v>
      </c>
      <c r="L145" s="289">
        <f t="shared" si="21"/>
        <v>128</v>
      </c>
      <c r="M145" s="289">
        <f t="shared" si="21"/>
        <v>192</v>
      </c>
      <c r="N145" s="289" t="s">
        <v>240</v>
      </c>
      <c r="O145" s="266"/>
      <c r="P145" s="292">
        <f>SIZEOF_IN_MIB(J145:M145, $O144)</f>
        <v>36</v>
      </c>
      <c r="Q145" s="266"/>
      <c r="R145" s="38"/>
      <c r="S145" s="38"/>
      <c r="AK145" s="38"/>
      <c r="AL145" s="38"/>
      <c r="AM145" s="38"/>
      <c r="AN145" s="38"/>
      <c r="AO145" s="38"/>
      <c r="AP145" s="38"/>
      <c r="AQ145" s="38"/>
      <c r="AR145" s="38"/>
      <c r="AS145" s="38"/>
      <c r="AT145" s="38"/>
    </row>
    <row r="146">
      <c r="E146" s="266"/>
      <c r="F146" s="267"/>
      <c r="G146" s="268"/>
      <c r="H146" s="289" t="s">
        <v>244</v>
      </c>
      <c r="I146" s="289" t="s">
        <v>239</v>
      </c>
      <c r="J146" s="290"/>
      <c r="K146" s="290"/>
      <c r="L146" s="289"/>
      <c r="M146" s="289"/>
      <c r="N146" s="289" t="s">
        <v>240</v>
      </c>
      <c r="O146" s="266"/>
      <c r="P146" s="292"/>
      <c r="Q146" s="266"/>
      <c r="R146" s="38"/>
      <c r="S146" s="38"/>
      <c r="AK146" s="38"/>
      <c r="AL146" s="38"/>
      <c r="AM146" s="38"/>
      <c r="AN146" s="38"/>
      <c r="AO146" s="38"/>
      <c r="AP146" s="38"/>
      <c r="AQ146" s="38"/>
      <c r="AR146" s="38"/>
      <c r="AS146" s="38"/>
      <c r="AT146" s="38"/>
    </row>
    <row r="147">
      <c r="E147" s="266"/>
      <c r="F147" s="278"/>
      <c r="G147" s="279"/>
      <c r="H147" s="274" t="s">
        <v>246</v>
      </c>
      <c r="I147" s="274" t="s">
        <v>239</v>
      </c>
      <c r="J147" s="261"/>
      <c r="K147" s="274">
        <f t="shared" ref="K147:M147" si="22">K145/SHARDING(K146)</f>
        <v>1536</v>
      </c>
      <c r="L147" s="274">
        <f t="shared" si="22"/>
        <v>128</v>
      </c>
      <c r="M147" s="274">
        <f t="shared" si="22"/>
        <v>192</v>
      </c>
      <c r="N147" s="274" t="s">
        <v>240</v>
      </c>
      <c r="O147" s="241"/>
      <c r="P147" s="276">
        <f>SIZEOF_IN_MIB(J147:M147, $O144)</f>
        <v>36</v>
      </c>
      <c r="Q147" s="241"/>
      <c r="R147" s="38"/>
      <c r="S147" s="38"/>
      <c r="AK147" s="38"/>
      <c r="AL147" s="38"/>
      <c r="AM147" s="38"/>
      <c r="AN147" s="38"/>
      <c r="AO147" s="38"/>
      <c r="AP147" s="38"/>
      <c r="AQ147" s="38"/>
      <c r="AR147" s="38"/>
      <c r="AS147" s="38"/>
      <c r="AT147" s="38"/>
    </row>
    <row r="148">
      <c r="E148" s="266"/>
      <c r="F148" s="259" t="s">
        <v>257</v>
      </c>
      <c r="G148" s="260"/>
      <c r="H148" s="271" t="s">
        <v>238</v>
      </c>
      <c r="I148" s="271" t="s">
        <v>239</v>
      </c>
      <c r="J148" s="269" t="s">
        <v>40</v>
      </c>
      <c r="K148" s="269" t="s">
        <v>38</v>
      </c>
      <c r="L148" s="269" t="s">
        <v>154</v>
      </c>
      <c r="M148" s="269" t="s">
        <v>156</v>
      </c>
      <c r="N148" s="271" t="s">
        <v>240</v>
      </c>
      <c r="O148" s="399" t="s">
        <v>82</v>
      </c>
      <c r="P148" s="273"/>
      <c r="Q148" s="399" t="b">
        <v>0</v>
      </c>
      <c r="R148" s="38"/>
      <c r="S148" s="38"/>
      <c r="AK148" s="38"/>
      <c r="AL148" s="38"/>
      <c r="AM148" s="38"/>
      <c r="AN148" s="38"/>
      <c r="AO148" s="38"/>
      <c r="AP148" s="38"/>
      <c r="AQ148" s="38"/>
      <c r="AR148" s="38"/>
      <c r="AS148" s="38"/>
      <c r="AT148" s="38"/>
    </row>
    <row r="149">
      <c r="E149" s="266"/>
      <c r="F149" s="267"/>
      <c r="G149" s="268"/>
      <c r="H149" s="262" t="s">
        <v>242</v>
      </c>
      <c r="I149" s="274" t="s">
        <v>239</v>
      </c>
      <c r="J149" s="274">
        <f t="shared" ref="J149:M149" si="23">PARAMS(J148)</f>
        <v>4096</v>
      </c>
      <c r="K149" s="274">
        <f t="shared" si="23"/>
        <v>1</v>
      </c>
      <c r="L149" s="274">
        <f t="shared" si="23"/>
        <v>128</v>
      </c>
      <c r="M149" s="274">
        <f t="shared" si="23"/>
        <v>192</v>
      </c>
      <c r="N149" s="274" t="s">
        <v>240</v>
      </c>
      <c r="O149" s="275"/>
      <c r="P149" s="276">
        <f>SIZEOF_IN_MIB(J149:M149, $O148)</f>
        <v>192</v>
      </c>
      <c r="Q149" s="275"/>
      <c r="R149" s="38"/>
      <c r="S149" s="38"/>
      <c r="AK149" s="38"/>
      <c r="AL149" s="38"/>
      <c r="AM149" s="38"/>
      <c r="AN149" s="38"/>
      <c r="AO149" s="38"/>
      <c r="AP149" s="38"/>
      <c r="AQ149" s="38"/>
      <c r="AR149" s="38"/>
      <c r="AS149" s="38"/>
      <c r="AT149" s="38"/>
    </row>
    <row r="150">
      <c r="E150" s="266"/>
      <c r="F150" s="267"/>
      <c r="G150" s="268"/>
      <c r="H150" s="271" t="s">
        <v>244</v>
      </c>
      <c r="I150" s="271" t="s">
        <v>239</v>
      </c>
      <c r="J150" s="269" t="s">
        <v>143</v>
      </c>
      <c r="K150" s="269"/>
      <c r="L150" s="269"/>
      <c r="M150" s="271"/>
      <c r="N150" s="271" t="s">
        <v>240</v>
      </c>
      <c r="O150" s="272"/>
      <c r="P150" s="273"/>
      <c r="Q150" s="272"/>
      <c r="R150" s="38"/>
      <c r="S150" s="38"/>
      <c r="AK150" s="38"/>
      <c r="AL150" s="38"/>
      <c r="AM150" s="38"/>
      <c r="AN150" s="38"/>
      <c r="AO150" s="38"/>
      <c r="AP150" s="38"/>
      <c r="AQ150" s="38"/>
      <c r="AR150" s="38"/>
      <c r="AS150" s="38"/>
      <c r="AT150" s="38"/>
    </row>
    <row r="151">
      <c r="E151" s="266"/>
      <c r="F151" s="278"/>
      <c r="G151" s="279"/>
      <c r="H151" s="274" t="s">
        <v>246</v>
      </c>
      <c r="I151" s="274" t="s">
        <v>239</v>
      </c>
      <c r="J151" s="274">
        <f t="shared" ref="J151:M151" si="24">J149/SHARDING(J150)</f>
        <v>256</v>
      </c>
      <c r="K151" s="274">
        <f t="shared" si="24"/>
        <v>1</v>
      </c>
      <c r="L151" s="274">
        <f t="shared" si="24"/>
        <v>128</v>
      </c>
      <c r="M151" s="274">
        <f t="shared" si="24"/>
        <v>192</v>
      </c>
      <c r="N151" s="274" t="s">
        <v>240</v>
      </c>
      <c r="O151" s="241"/>
      <c r="P151" s="276">
        <f>SIZEOF_IN_MIB(J151:M151, $O148)</f>
        <v>12</v>
      </c>
      <c r="Q151" s="241"/>
      <c r="R151" s="38"/>
      <c r="S151" s="38"/>
      <c r="AK151" s="38"/>
      <c r="AL151" s="38"/>
      <c r="AM151" s="38"/>
      <c r="AN151" s="38"/>
      <c r="AO151" s="38"/>
      <c r="AP151" s="38"/>
      <c r="AQ151" s="38"/>
      <c r="AR151" s="38"/>
      <c r="AS151" s="38"/>
      <c r="AT151" s="38"/>
    </row>
    <row r="152">
      <c r="E152" s="266"/>
      <c r="F152" s="400" t="s">
        <v>293</v>
      </c>
      <c r="G152" s="349" t="s">
        <v>294</v>
      </c>
      <c r="H152" s="401"/>
      <c r="I152" s="402" t="s">
        <v>295</v>
      </c>
      <c r="J152" s="403"/>
      <c r="K152" s="308"/>
      <c r="L152" s="309"/>
      <c r="M152" s="309"/>
      <c r="N152" s="309"/>
      <c r="O152" s="308"/>
      <c r="P152" s="310"/>
      <c r="Q152" s="308"/>
      <c r="R152" s="38"/>
      <c r="S152" s="38"/>
      <c r="AK152" s="38"/>
      <c r="AL152" s="38"/>
      <c r="AM152" s="38"/>
      <c r="AN152" s="38"/>
      <c r="AO152" s="38"/>
      <c r="AP152" s="38"/>
      <c r="AQ152" s="38"/>
      <c r="AR152" s="38"/>
      <c r="AS152" s="38"/>
      <c r="AT152" s="38"/>
    </row>
    <row r="153">
      <c r="E153" s="266"/>
      <c r="F153" s="266"/>
      <c r="G153" s="358" t="s">
        <v>296</v>
      </c>
      <c r="H153" s="404" t="str">
        <f>K146</f>
        <v/>
      </c>
      <c r="I153" s="405"/>
      <c r="J153" s="317"/>
      <c r="K153" s="330"/>
      <c r="L153" s="331"/>
      <c r="M153" s="331"/>
      <c r="N153" s="331"/>
      <c r="O153" s="330"/>
      <c r="P153" s="406"/>
      <c r="Q153" s="317"/>
      <c r="R153" s="38"/>
      <c r="S153" s="38"/>
      <c r="AK153" s="38"/>
      <c r="AL153" s="38"/>
      <c r="AM153" s="38"/>
      <c r="AN153" s="38"/>
      <c r="AO153" s="38"/>
      <c r="AP153" s="38"/>
      <c r="AQ153" s="38"/>
      <c r="AR153" s="38"/>
      <c r="AS153" s="38"/>
      <c r="AT153" s="38"/>
    </row>
    <row r="154">
      <c r="E154" s="266"/>
      <c r="F154" s="266"/>
      <c r="G154" s="358" t="s">
        <v>297</v>
      </c>
      <c r="H154" s="407" t="s">
        <v>264</v>
      </c>
      <c r="I154" s="408"/>
      <c r="J154" s="409">
        <v>2.0</v>
      </c>
      <c r="K154" s="325"/>
      <c r="L154" s="326"/>
      <c r="M154" s="326"/>
      <c r="N154" s="326"/>
      <c r="O154" s="325"/>
      <c r="P154" s="410"/>
      <c r="Q154" s="313"/>
      <c r="R154" s="38"/>
      <c r="S154" s="38"/>
      <c r="AK154" s="38"/>
      <c r="AL154" s="38"/>
      <c r="AM154" s="38"/>
      <c r="AN154" s="38"/>
      <c r="AO154" s="38"/>
      <c r="AP154" s="38"/>
      <c r="AQ154" s="38"/>
      <c r="AR154" s="38"/>
      <c r="AS154" s="38"/>
      <c r="AT154" s="38"/>
    </row>
    <row r="155">
      <c r="E155" s="266"/>
      <c r="F155" s="266"/>
      <c r="G155" s="266"/>
      <c r="H155" s="411" t="s">
        <v>265</v>
      </c>
      <c r="I155" s="405"/>
      <c r="J155" s="316">
        <f>P151/J154 * (J154-1)</f>
        <v>6</v>
      </c>
      <c r="K155" s="330"/>
      <c r="L155" s="331"/>
      <c r="M155" s="331"/>
      <c r="N155" s="331"/>
      <c r="O155" s="330"/>
      <c r="P155" s="406"/>
      <c r="Q155" s="317"/>
      <c r="R155" s="38"/>
      <c r="S155" s="38"/>
      <c r="AK155" s="38"/>
      <c r="AL155" s="38"/>
      <c r="AM155" s="38"/>
      <c r="AN155" s="38"/>
      <c r="AO155" s="38"/>
      <c r="AP155" s="38"/>
      <c r="AQ155" s="38"/>
      <c r="AR155" s="38"/>
      <c r="AS155" s="38"/>
      <c r="AT155" s="38"/>
    </row>
    <row r="156">
      <c r="E156" s="266"/>
      <c r="F156" s="266"/>
      <c r="G156" s="266"/>
      <c r="H156" s="407" t="s">
        <v>266</v>
      </c>
      <c r="I156" s="408"/>
      <c r="J156" s="321">
        <f>J155*J154</f>
        <v>12</v>
      </c>
      <c r="K156" s="325"/>
      <c r="L156" s="326"/>
      <c r="M156" s="326"/>
      <c r="N156" s="326"/>
      <c r="O156" s="325"/>
      <c r="P156" s="410"/>
      <c r="Q156" s="313"/>
      <c r="R156" s="38"/>
      <c r="S156" s="38"/>
      <c r="AK156" s="38"/>
      <c r="AL156" s="38"/>
      <c r="AM156" s="38"/>
      <c r="AN156" s="38"/>
      <c r="AO156" s="38"/>
      <c r="AP156" s="38"/>
      <c r="AQ156" s="38"/>
      <c r="AR156" s="38"/>
      <c r="AS156" s="38"/>
      <c r="AT156" s="38"/>
    </row>
    <row r="157">
      <c r="E157" s="266"/>
      <c r="F157" s="266"/>
      <c r="G157" s="277"/>
      <c r="H157" s="411" t="s">
        <v>269</v>
      </c>
      <c r="I157" s="405"/>
      <c r="J157" s="412">
        <f>ALL_GATHER_CORE2CORE_TIME_MS(J156)</f>
        <v>0.009765625</v>
      </c>
      <c r="K157" s="330"/>
      <c r="L157" s="331"/>
      <c r="M157" s="331"/>
      <c r="N157" s="331"/>
      <c r="O157" s="330"/>
      <c r="P157" s="406"/>
      <c r="Q157" s="317"/>
      <c r="R157" s="38"/>
      <c r="S157" s="38"/>
      <c r="AK157" s="38"/>
      <c r="AL157" s="38"/>
      <c r="AM157" s="38"/>
      <c r="AN157" s="38"/>
      <c r="AO157" s="38"/>
      <c r="AP157" s="38"/>
      <c r="AQ157" s="38"/>
      <c r="AR157" s="38"/>
      <c r="AS157" s="38"/>
      <c r="AT157" s="38"/>
    </row>
    <row r="158">
      <c r="E158" s="266"/>
      <c r="F158" s="266"/>
      <c r="G158" s="413" t="s">
        <v>298</v>
      </c>
      <c r="H158" s="414">
        <f>J157</f>
        <v>0.009765625</v>
      </c>
      <c r="I158" s="415"/>
      <c r="J158" s="325"/>
      <c r="K158" s="325"/>
      <c r="L158" s="326"/>
      <c r="M158" s="326"/>
      <c r="N158" s="326"/>
      <c r="O158" s="325"/>
      <c r="P158" s="410"/>
      <c r="Q158" s="313"/>
      <c r="R158" s="38"/>
      <c r="S158" s="38"/>
      <c r="AK158" s="38"/>
      <c r="AL158" s="38"/>
      <c r="AM158" s="38"/>
      <c r="AN158" s="38"/>
      <c r="AO158" s="38"/>
      <c r="AP158" s="38"/>
      <c r="AQ158" s="38"/>
      <c r="AR158" s="38"/>
      <c r="AS158" s="38"/>
      <c r="AT158" s="38"/>
    </row>
    <row r="159">
      <c r="E159" s="266"/>
      <c r="F159" s="266"/>
      <c r="G159" s="416"/>
      <c r="H159" s="417"/>
      <c r="I159" s="418"/>
      <c r="J159" s="261"/>
      <c r="K159" s="261"/>
      <c r="L159" s="274"/>
      <c r="M159" s="274"/>
      <c r="N159" s="274"/>
      <c r="O159" s="261"/>
      <c r="P159" s="276"/>
      <c r="Q159" s="222"/>
      <c r="R159" s="38"/>
      <c r="S159" s="38"/>
      <c r="AK159" s="38"/>
      <c r="AL159" s="38"/>
      <c r="AM159" s="38"/>
      <c r="AN159" s="38"/>
      <c r="AO159" s="38"/>
      <c r="AP159" s="38"/>
      <c r="AQ159" s="38"/>
      <c r="AR159" s="38"/>
      <c r="AS159" s="38"/>
      <c r="AT159" s="38"/>
    </row>
    <row r="160">
      <c r="E160" s="266"/>
      <c r="F160" s="266"/>
      <c r="G160" s="369" t="s">
        <v>280</v>
      </c>
      <c r="H160" s="370" t="s">
        <v>281</v>
      </c>
      <c r="I160" s="419"/>
      <c r="J160" s="270"/>
      <c r="K160" s="270"/>
      <c r="L160" s="271"/>
      <c r="M160" s="271"/>
      <c r="N160" s="271"/>
      <c r="O160" s="270"/>
      <c r="P160" s="273"/>
      <c r="Q160" s="305"/>
      <c r="R160" s="38"/>
      <c r="S160" s="38"/>
      <c r="AK160" s="38"/>
      <c r="AL160" s="38"/>
      <c r="AM160" s="38"/>
      <c r="AN160" s="38"/>
      <c r="AO160" s="38"/>
      <c r="AP160" s="38"/>
      <c r="AQ160" s="38"/>
      <c r="AR160" s="38"/>
      <c r="AS160" s="38"/>
      <c r="AT160" s="38"/>
    </row>
    <row r="161">
      <c r="E161" s="266"/>
      <c r="F161" s="277"/>
      <c r="G161" s="372" t="s">
        <v>282</v>
      </c>
      <c r="H161" s="373">
        <f>IF(H160=G152,H158,0)</f>
        <v>0</v>
      </c>
      <c r="I161" s="418"/>
      <c r="J161" s="261"/>
      <c r="K161" s="261"/>
      <c r="L161" s="274"/>
      <c r="M161" s="274"/>
      <c r="N161" s="274"/>
      <c r="O161" s="261"/>
      <c r="P161" s="276"/>
      <c r="Q161" s="222"/>
      <c r="R161" s="38"/>
      <c r="S161" s="38"/>
      <c r="AK161" s="38"/>
      <c r="AL161" s="38"/>
      <c r="AM161" s="38"/>
      <c r="AN161" s="38"/>
      <c r="AO161" s="38"/>
      <c r="AP161" s="38"/>
      <c r="AQ161" s="38"/>
      <c r="AR161" s="38"/>
      <c r="AS161" s="38"/>
      <c r="AT161" s="38"/>
    </row>
    <row r="162">
      <c r="E162" s="266"/>
      <c r="F162" s="384" t="s">
        <v>285</v>
      </c>
      <c r="G162" s="385" t="s">
        <v>286</v>
      </c>
      <c r="H162" s="271" t="str">
        <f>VLOOKUP(O140&amp;","&amp;O144,$T$3:$W$12,4, FALSE)</f>
        <v>fp8</v>
      </c>
      <c r="I162" s="419"/>
      <c r="J162" s="270"/>
      <c r="K162" s="270"/>
      <c r="L162" s="271"/>
      <c r="M162" s="271"/>
      <c r="N162" s="271"/>
      <c r="O162" s="270"/>
      <c r="P162" s="273"/>
      <c r="Q162" s="305"/>
      <c r="R162" s="38"/>
      <c r="S162" s="38"/>
      <c r="AK162" s="38"/>
      <c r="AL162" s="38"/>
      <c r="AM162" s="38"/>
      <c r="AN162" s="38"/>
      <c r="AO162" s="38"/>
      <c r="AP162" s="38"/>
      <c r="AQ162" s="38"/>
      <c r="AR162" s="38"/>
      <c r="AS162" s="38"/>
      <c r="AT162" s="38"/>
    </row>
    <row r="163">
      <c r="E163" s="266"/>
      <c r="F163" s="266"/>
      <c r="G163" s="381" t="s">
        <v>299</v>
      </c>
      <c r="H163" s="420" t="str">
        <f>CALCULATE_FLOPS(K143:M143,K147:M147,K147,1,H162)</f>
        <v>#N/A</v>
      </c>
      <c r="I163" s="418"/>
      <c r="J163" s="261"/>
      <c r="K163" s="261"/>
      <c r="L163" s="274"/>
      <c r="M163" s="274"/>
      <c r="N163" s="274"/>
      <c r="O163" s="261"/>
      <c r="P163" s="276"/>
      <c r="Q163" s="222"/>
      <c r="R163" s="38"/>
      <c r="S163" s="38"/>
      <c r="AK163" s="38"/>
      <c r="AL163" s="38"/>
      <c r="AM163" s="38"/>
      <c r="AN163" s="38"/>
      <c r="AO163" s="38"/>
      <c r="AP163" s="38"/>
      <c r="AQ163" s="38"/>
      <c r="AR163" s="38"/>
      <c r="AS163" s="38"/>
      <c r="AT163" s="38"/>
    </row>
    <row r="164">
      <c r="A164" s="164"/>
      <c r="B164" s="38"/>
      <c r="C164" s="38"/>
      <c r="D164" s="38"/>
      <c r="E164" s="266"/>
      <c r="F164" s="277"/>
      <c r="G164" s="388" t="s">
        <v>288</v>
      </c>
      <c r="H164" s="421" t="str">
        <f>COMPUTE_TIME_MS(H163, H162)</f>
        <v>#N/A</v>
      </c>
      <c r="I164" s="390"/>
      <c r="J164" s="391"/>
      <c r="K164" s="391"/>
      <c r="L164" s="392"/>
      <c r="M164" s="392"/>
      <c r="N164" s="392"/>
      <c r="O164" s="391"/>
      <c r="P164" s="393"/>
      <c r="Q164" s="305"/>
      <c r="R164" s="38"/>
      <c r="S164" s="38"/>
      <c r="AK164" s="38"/>
      <c r="AL164" s="38"/>
      <c r="AM164" s="38"/>
      <c r="AN164" s="38"/>
      <c r="AO164" s="38"/>
      <c r="AP164" s="38"/>
      <c r="AQ164" s="38"/>
      <c r="AR164" s="38"/>
      <c r="AS164" s="38"/>
      <c r="AT164" s="38"/>
    </row>
    <row r="165">
      <c r="A165" s="164"/>
      <c r="B165" s="38"/>
      <c r="C165" s="38"/>
      <c r="D165" s="38"/>
      <c r="E165" s="266"/>
      <c r="F165" s="384" t="s">
        <v>289</v>
      </c>
      <c r="G165" s="381" t="s">
        <v>290</v>
      </c>
      <c r="H165" s="303">
        <f>IF(Q140,0,P143)+IF(Q144,0,P147)+IF(Q148,0,P151)</f>
        <v>48.375</v>
      </c>
      <c r="I165" s="261"/>
      <c r="J165" s="261"/>
      <c r="K165" s="261"/>
      <c r="L165" s="274"/>
      <c r="M165" s="274"/>
      <c r="N165" s="274"/>
      <c r="O165" s="261"/>
      <c r="P165" s="276"/>
      <c r="Q165" s="222"/>
      <c r="R165" s="38"/>
      <c r="S165" s="38"/>
      <c r="AK165" s="38"/>
      <c r="AL165" s="38"/>
      <c r="AM165" s="38"/>
      <c r="AN165" s="38"/>
      <c r="AO165" s="38"/>
      <c r="AP165" s="38"/>
      <c r="AQ165" s="38"/>
      <c r="AR165" s="38"/>
      <c r="AS165" s="38"/>
      <c r="AT165" s="38"/>
    </row>
    <row r="166">
      <c r="A166" s="38"/>
      <c r="B166" s="38"/>
      <c r="C166" s="38"/>
      <c r="D166" s="38"/>
      <c r="E166" s="277"/>
      <c r="F166" s="277"/>
      <c r="G166" s="395" t="s">
        <v>291</v>
      </c>
      <c r="H166" s="422">
        <f>HBM_TIME_MS(H165)</f>
        <v>0.01614532158</v>
      </c>
      <c r="I166" s="391"/>
      <c r="J166" s="391"/>
      <c r="K166" s="391"/>
      <c r="L166" s="392"/>
      <c r="M166" s="392"/>
      <c r="N166" s="392"/>
      <c r="O166" s="391"/>
      <c r="P166" s="393"/>
      <c r="Q166" s="305"/>
      <c r="R166" s="38"/>
      <c r="S166" s="38"/>
      <c r="AK166" s="38"/>
      <c r="AL166" s="38"/>
      <c r="AM166" s="38"/>
      <c r="AN166" s="38"/>
      <c r="AO166" s="38"/>
      <c r="AP166" s="38"/>
      <c r="AQ166" s="38"/>
      <c r="AR166" s="38"/>
      <c r="AS166" s="38"/>
      <c r="AT166" s="38"/>
    </row>
    <row r="167">
      <c r="A167" s="87"/>
      <c r="B167" s="87"/>
      <c r="C167" s="87"/>
      <c r="D167" s="87"/>
      <c r="E167" s="258" t="s">
        <v>300</v>
      </c>
      <c r="F167" s="282" t="s">
        <v>249</v>
      </c>
      <c r="G167" s="260"/>
      <c r="H167" s="290" t="s">
        <v>238</v>
      </c>
      <c r="I167" s="290" t="s">
        <v>239</v>
      </c>
      <c r="J167" s="195" t="s">
        <v>40</v>
      </c>
      <c r="K167" s="195" t="s">
        <v>38</v>
      </c>
      <c r="L167" s="195" t="s">
        <v>154</v>
      </c>
      <c r="M167" s="398" t="s">
        <v>148</v>
      </c>
      <c r="N167" s="290" t="s">
        <v>240</v>
      </c>
      <c r="O167" s="291" t="str">
        <f>EXTRACT_ACTIVATION_DTYPE(PARAMS("attn_proj_dtype"))</f>
        <v>fp8</v>
      </c>
      <c r="P167" s="292"/>
      <c r="Q167" s="291" t="b">
        <v>0</v>
      </c>
      <c r="R167" s="38"/>
      <c r="S167" s="38"/>
      <c r="AK167" s="38"/>
      <c r="AL167" s="38"/>
      <c r="AM167" s="38"/>
      <c r="AN167" s="38"/>
      <c r="AO167" s="38"/>
      <c r="AP167" s="38"/>
      <c r="AQ167" s="38"/>
      <c r="AR167" s="38"/>
      <c r="AS167" s="38"/>
      <c r="AT167" s="38"/>
    </row>
    <row r="168">
      <c r="A168" s="87"/>
      <c r="B168" s="87"/>
      <c r="C168" s="87"/>
      <c r="D168" s="87"/>
      <c r="E168" s="266"/>
      <c r="F168" s="267"/>
      <c r="G168" s="268"/>
      <c r="H168" s="195" t="s">
        <v>242</v>
      </c>
      <c r="I168" s="290" t="s">
        <v>239</v>
      </c>
      <c r="J168" s="289">
        <f t="shared" ref="J168:M168" si="25">PARAMS(J167)</f>
        <v>4096</v>
      </c>
      <c r="K168" s="290">
        <f t="shared" si="25"/>
        <v>1</v>
      </c>
      <c r="L168" s="290">
        <f t="shared" si="25"/>
        <v>128</v>
      </c>
      <c r="M168" s="290">
        <f t="shared" si="25"/>
        <v>128</v>
      </c>
      <c r="N168" s="290" t="s">
        <v>240</v>
      </c>
      <c r="O168" s="266"/>
      <c r="P168" s="292">
        <f>SIZEOF_IN_MIB(J168:M168, $O167)</f>
        <v>64</v>
      </c>
      <c r="Q168" s="266"/>
      <c r="R168" s="38"/>
      <c r="S168" s="38"/>
      <c r="AK168" s="38"/>
      <c r="AL168" s="38"/>
      <c r="AM168" s="38"/>
      <c r="AN168" s="38"/>
      <c r="AO168" s="38"/>
      <c r="AP168" s="38"/>
      <c r="AQ168" s="38"/>
      <c r="AR168" s="38"/>
      <c r="AS168" s="38"/>
      <c r="AT168" s="38"/>
    </row>
    <row r="169">
      <c r="A169" s="87"/>
      <c r="B169" s="87"/>
      <c r="C169" s="87"/>
      <c r="D169" s="87"/>
      <c r="E169" s="266"/>
      <c r="F169" s="267"/>
      <c r="G169" s="268"/>
      <c r="H169" s="289" t="s">
        <v>244</v>
      </c>
      <c r="I169" s="289" t="s">
        <v>239</v>
      </c>
      <c r="J169" s="195" t="s">
        <v>143</v>
      </c>
      <c r="K169" s="195"/>
      <c r="L169" s="195"/>
      <c r="M169" s="289"/>
      <c r="N169" s="289" t="s">
        <v>240</v>
      </c>
      <c r="O169" s="266"/>
      <c r="P169" s="292"/>
      <c r="Q169" s="266"/>
      <c r="R169" s="38"/>
      <c r="S169" s="38"/>
      <c r="AG169" s="38"/>
      <c r="AH169" s="38"/>
      <c r="AI169" s="38"/>
      <c r="AJ169" s="38"/>
      <c r="AK169" s="38"/>
      <c r="AL169" s="38"/>
      <c r="AM169" s="38"/>
      <c r="AN169" s="38"/>
      <c r="AO169" s="38"/>
      <c r="AP169" s="38"/>
      <c r="AQ169" s="38"/>
      <c r="AR169" s="38"/>
      <c r="AS169" s="38"/>
      <c r="AT169" s="38"/>
    </row>
    <row r="170">
      <c r="A170" s="87"/>
      <c r="B170" s="87"/>
      <c r="C170" s="87"/>
      <c r="D170" s="87"/>
      <c r="E170" s="266"/>
      <c r="F170" s="278"/>
      <c r="G170" s="279"/>
      <c r="H170" s="195" t="s">
        <v>246</v>
      </c>
      <c r="I170" s="289" t="s">
        <v>239</v>
      </c>
      <c r="J170" s="289">
        <f t="shared" ref="J170:M170" si="26">J168/SHARDING(J169)</f>
        <v>256</v>
      </c>
      <c r="K170" s="289">
        <f t="shared" si="26"/>
        <v>1</v>
      </c>
      <c r="L170" s="289">
        <f t="shared" si="26"/>
        <v>128</v>
      </c>
      <c r="M170" s="289">
        <f t="shared" si="26"/>
        <v>128</v>
      </c>
      <c r="N170" s="289" t="s">
        <v>240</v>
      </c>
      <c r="O170" s="277"/>
      <c r="P170" s="292">
        <f>SIZEOF_IN_MIB(J170:M170, $O167)</f>
        <v>4</v>
      </c>
      <c r="Q170" s="277"/>
      <c r="R170" s="38"/>
      <c r="S170" s="38"/>
      <c r="AG170" s="38"/>
      <c r="AH170" s="38"/>
      <c r="AI170" s="38"/>
      <c r="AJ170" s="38"/>
      <c r="AK170" s="38"/>
      <c r="AL170" s="38"/>
      <c r="AM170" s="38"/>
      <c r="AN170" s="38"/>
      <c r="AO170" s="38"/>
      <c r="AP170" s="38"/>
      <c r="AQ170" s="38"/>
      <c r="AR170" s="38"/>
      <c r="AS170" s="38"/>
      <c r="AT170" s="38"/>
    </row>
    <row r="171">
      <c r="A171" s="87"/>
      <c r="B171" s="87"/>
      <c r="C171" s="87"/>
      <c r="D171" s="87"/>
      <c r="E171" s="266"/>
      <c r="F171" s="259" t="s">
        <v>253</v>
      </c>
      <c r="G171" s="260"/>
      <c r="H171" s="289" t="s">
        <v>238</v>
      </c>
      <c r="I171" s="289" t="s">
        <v>239</v>
      </c>
      <c r="J171" s="290"/>
      <c r="K171" s="195" t="s">
        <v>154</v>
      </c>
      <c r="L171" s="398" t="s">
        <v>148</v>
      </c>
      <c r="M171" s="195" t="s">
        <v>145</v>
      </c>
      <c r="N171" s="289" t="s">
        <v>240</v>
      </c>
      <c r="O171" s="291" t="str">
        <f>EXTRACT_WEIGHT_DTYPE(PARAMS("attn_proj_dtype"))</f>
        <v>fp8</v>
      </c>
      <c r="P171" s="292"/>
      <c r="Q171" s="291" t="b">
        <v>0</v>
      </c>
      <c r="R171" s="38"/>
      <c r="S171" s="38"/>
      <c r="AG171" s="38"/>
      <c r="AH171" s="38"/>
      <c r="AI171" s="38"/>
      <c r="AJ171" s="38"/>
      <c r="AK171" s="38"/>
      <c r="AL171" s="38"/>
      <c r="AM171" s="38"/>
      <c r="AN171" s="38"/>
      <c r="AO171" s="38"/>
      <c r="AP171" s="38"/>
      <c r="AQ171" s="38"/>
      <c r="AR171" s="38"/>
      <c r="AS171" s="38"/>
      <c r="AT171" s="38"/>
    </row>
    <row r="172">
      <c r="A172" s="87"/>
      <c r="B172" s="87"/>
      <c r="C172" s="87"/>
      <c r="D172" s="87"/>
      <c r="E172" s="266"/>
      <c r="F172" s="267"/>
      <c r="G172" s="268"/>
      <c r="H172" s="195" t="s">
        <v>242</v>
      </c>
      <c r="I172" s="289" t="s">
        <v>239</v>
      </c>
      <c r="J172" s="290"/>
      <c r="K172" s="289">
        <f t="shared" ref="K172:M172" si="27">PARAMS(K171)</f>
        <v>128</v>
      </c>
      <c r="L172" s="289">
        <f t="shared" si="27"/>
        <v>128</v>
      </c>
      <c r="M172" s="289">
        <f t="shared" si="27"/>
        <v>512</v>
      </c>
      <c r="N172" s="289" t="s">
        <v>240</v>
      </c>
      <c r="O172" s="266"/>
      <c r="P172" s="292">
        <f>SIZEOF_IN_MIB(J172:M172, $O171)</f>
        <v>8</v>
      </c>
      <c r="Q172" s="266"/>
      <c r="R172" s="38"/>
      <c r="S172" s="38"/>
      <c r="AG172" s="38"/>
      <c r="AH172" s="38"/>
      <c r="AI172" s="38"/>
      <c r="AJ172" s="38"/>
      <c r="AK172" s="38"/>
      <c r="AL172" s="38"/>
      <c r="AM172" s="38"/>
      <c r="AN172" s="38"/>
      <c r="AO172" s="38"/>
      <c r="AP172" s="38"/>
      <c r="AQ172" s="38"/>
      <c r="AR172" s="38"/>
      <c r="AS172" s="38"/>
      <c r="AT172" s="38"/>
    </row>
    <row r="173">
      <c r="A173" s="87"/>
      <c r="B173" s="87"/>
      <c r="C173" s="87"/>
      <c r="D173" s="87"/>
      <c r="E173" s="266"/>
      <c r="F173" s="267"/>
      <c r="G173" s="268"/>
      <c r="H173" s="289" t="s">
        <v>244</v>
      </c>
      <c r="I173" s="289" t="s">
        <v>239</v>
      </c>
      <c r="J173" s="290"/>
      <c r="K173" s="290"/>
      <c r="L173" s="289"/>
      <c r="M173" s="289"/>
      <c r="N173" s="289" t="s">
        <v>240</v>
      </c>
      <c r="O173" s="266"/>
      <c r="P173" s="292"/>
      <c r="Q173" s="266"/>
      <c r="R173" s="38"/>
      <c r="S173" s="38"/>
      <c r="AG173" s="38"/>
      <c r="AH173" s="38"/>
      <c r="AI173" s="38"/>
      <c r="AJ173" s="38"/>
      <c r="AK173" s="38"/>
      <c r="AL173" s="38"/>
      <c r="AM173" s="38"/>
      <c r="AN173" s="38"/>
      <c r="AO173" s="38"/>
      <c r="AP173" s="38"/>
      <c r="AQ173" s="38"/>
      <c r="AR173" s="38"/>
      <c r="AS173" s="38"/>
      <c r="AT173" s="38"/>
    </row>
    <row r="174">
      <c r="A174" s="87"/>
      <c r="B174" s="87"/>
      <c r="C174" s="87"/>
      <c r="D174" s="87"/>
      <c r="E174" s="266"/>
      <c r="F174" s="278"/>
      <c r="G174" s="279"/>
      <c r="H174" s="274" t="s">
        <v>246</v>
      </c>
      <c r="I174" s="274" t="s">
        <v>239</v>
      </c>
      <c r="J174" s="261"/>
      <c r="K174" s="274">
        <f t="shared" ref="K174:M174" si="28">K172/SHARDING(K173)</f>
        <v>128</v>
      </c>
      <c r="L174" s="274">
        <f t="shared" si="28"/>
        <v>128</v>
      </c>
      <c r="M174" s="274">
        <f t="shared" si="28"/>
        <v>512</v>
      </c>
      <c r="N174" s="274" t="s">
        <v>240</v>
      </c>
      <c r="O174" s="241"/>
      <c r="P174" s="276">
        <f>SIZEOF_IN_MIB(J174:M174, $O171)</f>
        <v>8</v>
      </c>
      <c r="Q174" s="241"/>
      <c r="R174" s="38"/>
      <c r="S174" s="38"/>
      <c r="T174" s="207"/>
      <c r="U174" s="207"/>
      <c r="V174" s="207"/>
      <c r="W174" s="207"/>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8"/>
    </row>
    <row r="175">
      <c r="A175" s="87"/>
      <c r="B175" s="87"/>
      <c r="C175" s="87"/>
      <c r="D175" s="87"/>
      <c r="E175" s="266"/>
      <c r="F175" s="259" t="s">
        <v>257</v>
      </c>
      <c r="G175" s="260"/>
      <c r="H175" s="271" t="s">
        <v>238</v>
      </c>
      <c r="I175" s="271" t="s">
        <v>239</v>
      </c>
      <c r="J175" s="269" t="s">
        <v>40</v>
      </c>
      <c r="K175" s="269" t="s">
        <v>38</v>
      </c>
      <c r="L175" s="269" t="s">
        <v>154</v>
      </c>
      <c r="M175" s="269" t="s">
        <v>145</v>
      </c>
      <c r="N175" s="271" t="s">
        <v>240</v>
      </c>
      <c r="O175" s="399" t="s">
        <v>82</v>
      </c>
      <c r="P175" s="273"/>
      <c r="Q175" s="399" t="b">
        <v>0</v>
      </c>
      <c r="R175" s="38"/>
      <c r="S175" s="38"/>
      <c r="T175" s="207"/>
      <c r="U175" s="207"/>
      <c r="V175" s="207"/>
      <c r="W175" s="207"/>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c r="AT175" s="38"/>
    </row>
    <row r="176">
      <c r="A176" s="87"/>
      <c r="B176" s="87"/>
      <c r="C176" s="87"/>
      <c r="D176" s="87"/>
      <c r="E176" s="266"/>
      <c r="F176" s="267"/>
      <c r="G176" s="268"/>
      <c r="H176" s="262" t="s">
        <v>242</v>
      </c>
      <c r="I176" s="274" t="s">
        <v>239</v>
      </c>
      <c r="J176" s="274">
        <f t="shared" ref="J176:M176" si="29">PARAMS(J175)</f>
        <v>4096</v>
      </c>
      <c r="K176" s="274">
        <f t="shared" si="29"/>
        <v>1</v>
      </c>
      <c r="L176" s="274">
        <f t="shared" si="29"/>
        <v>128</v>
      </c>
      <c r="M176" s="274">
        <f t="shared" si="29"/>
        <v>512</v>
      </c>
      <c r="N176" s="274" t="s">
        <v>240</v>
      </c>
      <c r="O176" s="275"/>
      <c r="P176" s="276">
        <f>SIZEOF_IN_MIB(J176:M176, $O175)</f>
        <v>512</v>
      </c>
      <c r="Q176" s="275"/>
      <c r="R176" s="38"/>
      <c r="S176" s="38"/>
      <c r="T176" s="207"/>
      <c r="U176" s="207"/>
      <c r="V176" s="207"/>
      <c r="W176" s="207"/>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row>
    <row r="177">
      <c r="A177" s="87"/>
      <c r="B177" s="87"/>
      <c r="C177" s="87"/>
      <c r="D177" s="87"/>
      <c r="E177" s="266"/>
      <c r="F177" s="267"/>
      <c r="G177" s="268"/>
      <c r="H177" s="271" t="s">
        <v>244</v>
      </c>
      <c r="I177" s="271" t="s">
        <v>239</v>
      </c>
      <c r="J177" s="269" t="s">
        <v>143</v>
      </c>
      <c r="K177" s="269"/>
      <c r="L177" s="269"/>
      <c r="M177" s="271"/>
      <c r="N177" s="271" t="s">
        <v>240</v>
      </c>
      <c r="O177" s="272"/>
      <c r="P177" s="273"/>
      <c r="Q177" s="272"/>
      <c r="R177" s="38"/>
      <c r="S177" s="38"/>
      <c r="T177" s="207"/>
      <c r="U177" s="207"/>
      <c r="V177" s="207"/>
      <c r="W177" s="207"/>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38"/>
    </row>
    <row r="178">
      <c r="A178" s="87"/>
      <c r="B178" s="87"/>
      <c r="C178" s="87"/>
      <c r="D178" s="87"/>
      <c r="E178" s="266"/>
      <c r="F178" s="278"/>
      <c r="G178" s="279"/>
      <c r="H178" s="274" t="s">
        <v>246</v>
      </c>
      <c r="I178" s="274" t="s">
        <v>239</v>
      </c>
      <c r="J178" s="274">
        <f t="shared" ref="J178:M178" si="30">J176/SHARDING(J177)</f>
        <v>256</v>
      </c>
      <c r="K178" s="274">
        <f t="shared" si="30"/>
        <v>1</v>
      </c>
      <c r="L178" s="274">
        <f t="shared" si="30"/>
        <v>128</v>
      </c>
      <c r="M178" s="274">
        <f t="shared" si="30"/>
        <v>512</v>
      </c>
      <c r="N178" s="274" t="s">
        <v>240</v>
      </c>
      <c r="O178" s="241"/>
      <c r="P178" s="276">
        <f>SIZEOF_IN_MIB(J178:M178, $O175)</f>
        <v>32</v>
      </c>
      <c r="Q178" s="241"/>
      <c r="R178" s="38"/>
      <c r="S178" s="38"/>
      <c r="T178" s="207"/>
      <c r="U178" s="207"/>
      <c r="V178" s="207"/>
      <c r="W178" s="207"/>
      <c r="X178" s="38"/>
      <c r="Y178" s="38"/>
      <c r="Z178" s="38"/>
      <c r="AA178" s="38"/>
      <c r="AB178" s="38"/>
      <c r="AC178" s="38"/>
      <c r="AD178" s="38"/>
      <c r="AE178" s="38"/>
      <c r="AF178" s="38"/>
      <c r="AG178" s="38"/>
      <c r="AH178" s="38"/>
      <c r="AI178" s="38"/>
      <c r="AJ178" s="38"/>
      <c r="AK178" s="38"/>
      <c r="AL178" s="38"/>
      <c r="AM178" s="38"/>
      <c r="AN178" s="38"/>
      <c r="AO178" s="38"/>
      <c r="AP178" s="38"/>
      <c r="AQ178" s="38"/>
      <c r="AR178" s="38"/>
      <c r="AS178" s="38"/>
      <c r="AT178" s="38"/>
    </row>
    <row r="179">
      <c r="A179" s="87"/>
      <c r="B179" s="87"/>
      <c r="C179" s="87"/>
      <c r="D179" s="87"/>
      <c r="E179" s="266"/>
      <c r="F179" s="400" t="s">
        <v>293</v>
      </c>
      <c r="G179" s="385" t="s">
        <v>45</v>
      </c>
      <c r="H179" s="423"/>
      <c r="I179" s="424"/>
      <c r="J179" s="270"/>
      <c r="K179" s="270"/>
      <c r="L179" s="271"/>
      <c r="M179" s="271"/>
      <c r="N179" s="271"/>
      <c r="O179" s="270"/>
      <c r="P179" s="273"/>
      <c r="Q179" s="305"/>
      <c r="T179" s="3"/>
      <c r="U179" s="3"/>
      <c r="V179" s="3"/>
      <c r="W179" s="3"/>
    </row>
    <row r="180">
      <c r="A180" s="87"/>
      <c r="B180" s="38"/>
      <c r="C180" s="38"/>
      <c r="D180" s="38"/>
      <c r="E180" s="266"/>
      <c r="F180" s="277"/>
      <c r="G180" s="385"/>
      <c r="H180" s="274"/>
      <c r="I180" s="418"/>
      <c r="J180" s="261"/>
      <c r="K180" s="261"/>
      <c r="L180" s="274"/>
      <c r="M180" s="274"/>
      <c r="N180" s="274"/>
      <c r="O180" s="261"/>
      <c r="P180" s="276"/>
      <c r="Q180" s="222"/>
      <c r="T180" s="3"/>
      <c r="U180" s="3"/>
      <c r="V180" s="3"/>
      <c r="W180" s="3"/>
    </row>
    <row r="181">
      <c r="A181" s="38"/>
      <c r="B181" s="38"/>
      <c r="C181" s="38"/>
      <c r="D181" s="38"/>
      <c r="E181" s="266"/>
      <c r="F181" s="384" t="s">
        <v>285</v>
      </c>
      <c r="G181" s="385" t="s">
        <v>286</v>
      </c>
      <c r="H181" s="271" t="str">
        <f>VLOOKUP(O167&amp;","&amp;O171,$T$3:$W$12,4, FALSE)</f>
        <v>fp8</v>
      </c>
      <c r="I181" s="419"/>
      <c r="J181" s="270"/>
      <c r="K181" s="270"/>
      <c r="L181" s="271"/>
      <c r="M181" s="271"/>
      <c r="N181" s="271"/>
      <c r="O181" s="270"/>
      <c r="P181" s="273"/>
      <c r="Q181" s="305"/>
      <c r="T181" s="3"/>
      <c r="U181" s="3"/>
      <c r="V181" s="3"/>
      <c r="W181" s="3"/>
    </row>
    <row r="182">
      <c r="A182" s="87"/>
      <c r="B182" s="87"/>
      <c r="C182" s="87"/>
      <c r="D182" s="87"/>
      <c r="E182" s="266"/>
      <c r="F182" s="266"/>
      <c r="G182" s="381" t="s">
        <v>299</v>
      </c>
      <c r="H182" s="420" t="str">
        <f>CALCULATE_FLOPS(J170:M170,J174:M174,L174,K174,H181)</f>
        <v>#N/A</v>
      </c>
      <c r="I182" s="418"/>
      <c r="J182" s="261"/>
      <c r="K182" s="261"/>
      <c r="L182" s="274"/>
      <c r="M182" s="274"/>
      <c r="N182" s="274"/>
      <c r="O182" s="261"/>
      <c r="P182" s="276"/>
      <c r="Q182" s="222"/>
      <c r="T182" s="3"/>
      <c r="U182" s="3"/>
      <c r="V182" s="3"/>
      <c r="W182" s="3"/>
    </row>
    <row r="183">
      <c r="A183" s="87"/>
      <c r="B183" s="87"/>
      <c r="C183" s="87"/>
      <c r="D183" s="87"/>
      <c r="E183" s="266"/>
      <c r="F183" s="277"/>
      <c r="G183" s="388" t="s">
        <v>288</v>
      </c>
      <c r="H183" s="389" t="str">
        <f>COMPUTE_TIME_MS(H182, H181)</f>
        <v>#N/A</v>
      </c>
      <c r="I183" s="390"/>
      <c r="J183" s="391"/>
      <c r="K183" s="391"/>
      <c r="L183" s="392"/>
      <c r="M183" s="392"/>
      <c r="N183" s="392"/>
      <c r="O183" s="391"/>
      <c r="P183" s="393"/>
      <c r="Q183" s="305"/>
      <c r="T183" s="3"/>
      <c r="U183" s="3"/>
      <c r="V183" s="3"/>
      <c r="W183" s="3"/>
    </row>
    <row r="184">
      <c r="A184" s="87"/>
      <c r="B184" s="87"/>
      <c r="C184" s="87"/>
      <c r="D184" s="87"/>
      <c r="E184" s="266"/>
      <c r="F184" s="384" t="s">
        <v>289</v>
      </c>
      <c r="G184" s="381" t="s">
        <v>290</v>
      </c>
      <c r="H184" s="303">
        <f>IF(Q167,0,P170)+IF(Q171,0,P174)+IF(Q175,0,P178)</f>
        <v>44</v>
      </c>
      <c r="I184" s="261"/>
      <c r="J184" s="261"/>
      <c r="K184" s="261"/>
      <c r="L184" s="274"/>
      <c r="M184" s="274"/>
      <c r="N184" s="274"/>
      <c r="O184" s="261"/>
      <c r="P184" s="276"/>
      <c r="Q184" s="222"/>
      <c r="R184" s="38"/>
      <c r="S184" s="38"/>
      <c r="T184" s="207"/>
      <c r="U184" s="207"/>
      <c r="V184" s="207"/>
      <c r="W184" s="207"/>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c r="AT184" s="38"/>
    </row>
    <row r="185">
      <c r="A185" s="87"/>
      <c r="B185" s="87"/>
      <c r="C185" s="87"/>
      <c r="D185" s="87"/>
      <c r="E185" s="277"/>
      <c r="F185" s="277"/>
      <c r="G185" s="395" t="s">
        <v>291</v>
      </c>
      <c r="H185" s="422">
        <f>HBM_TIME_MS(H184)</f>
        <v>0.01468515038</v>
      </c>
      <c r="I185" s="391"/>
      <c r="J185" s="391"/>
      <c r="K185" s="391"/>
      <c r="L185" s="392"/>
      <c r="M185" s="392"/>
      <c r="N185" s="392"/>
      <c r="O185" s="391"/>
      <c r="P185" s="393"/>
      <c r="Q185" s="305"/>
      <c r="R185" s="38"/>
      <c r="S185" s="38"/>
      <c r="T185" s="207"/>
      <c r="U185" s="207"/>
      <c r="V185" s="207"/>
      <c r="W185" s="207"/>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c r="AT185" s="38"/>
    </row>
    <row r="186">
      <c r="A186" s="87"/>
      <c r="B186" s="87"/>
      <c r="C186" s="87"/>
      <c r="D186" s="87"/>
      <c r="E186" s="258" t="s">
        <v>301</v>
      </c>
      <c r="F186" s="282" t="s">
        <v>249</v>
      </c>
      <c r="G186" s="260"/>
      <c r="H186" s="261" t="s">
        <v>238</v>
      </c>
      <c r="I186" s="261" t="s">
        <v>239</v>
      </c>
      <c r="J186" s="262"/>
      <c r="K186" s="262" t="s">
        <v>40</v>
      </c>
      <c r="L186" s="262" t="s">
        <v>38</v>
      </c>
      <c r="M186" s="425" t="s">
        <v>125</v>
      </c>
      <c r="N186" s="261" t="s">
        <v>240</v>
      </c>
      <c r="O186" s="263" t="str">
        <f>EXTRACT_ACTIVATION_DTYPE(PARAMS("attn_proj_dtype"))</f>
        <v>fp8</v>
      </c>
      <c r="P186" s="276"/>
      <c r="Q186" s="263" t="b">
        <v>0</v>
      </c>
      <c r="R186" s="38"/>
      <c r="S186" s="38"/>
      <c r="T186" s="38"/>
      <c r="U186" s="38"/>
      <c r="V186" s="38"/>
      <c r="W186" s="38"/>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c r="AT186" s="38"/>
    </row>
    <row r="187">
      <c r="A187" s="87"/>
      <c r="B187" s="87"/>
      <c r="C187" s="87"/>
      <c r="D187" s="87"/>
      <c r="E187" s="266"/>
      <c r="F187" s="267"/>
      <c r="G187" s="268"/>
      <c r="H187" s="195" t="s">
        <v>242</v>
      </c>
      <c r="I187" s="290" t="s">
        <v>239</v>
      </c>
      <c r="J187" s="289"/>
      <c r="K187" s="289">
        <f t="shared" ref="K187:M187" si="31">PARAMS(K186)</f>
        <v>4096</v>
      </c>
      <c r="L187" s="290">
        <f t="shared" si="31"/>
        <v>1</v>
      </c>
      <c r="M187" s="290">
        <f t="shared" si="31"/>
        <v>7168</v>
      </c>
      <c r="N187" s="290" t="s">
        <v>240</v>
      </c>
      <c r="O187" s="266"/>
      <c r="P187" s="292">
        <f>SIZEOF_IN_MIB(J187:M187, $O186)</f>
        <v>28</v>
      </c>
      <c r="Q187" s="266"/>
      <c r="R187" s="38"/>
      <c r="S187" s="38"/>
      <c r="T187" s="38"/>
      <c r="U187" s="38"/>
      <c r="V187" s="38"/>
      <c r="W187" s="38"/>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c r="AT187" s="38"/>
    </row>
    <row r="188">
      <c r="A188" s="87"/>
      <c r="B188" s="87"/>
      <c r="C188" s="87"/>
      <c r="D188" s="87"/>
      <c r="E188" s="266"/>
      <c r="F188" s="267"/>
      <c r="G188" s="268"/>
      <c r="H188" s="289" t="s">
        <v>244</v>
      </c>
      <c r="I188" s="289" t="s">
        <v>239</v>
      </c>
      <c r="J188" s="290"/>
      <c r="K188" s="195" t="s">
        <v>143</v>
      </c>
      <c r="L188" s="195"/>
      <c r="M188" s="289"/>
      <c r="N188" s="289" t="s">
        <v>240</v>
      </c>
      <c r="O188" s="266"/>
      <c r="P188" s="292"/>
      <c r="Q188" s="266"/>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c r="AT188" s="38"/>
    </row>
    <row r="189">
      <c r="A189" s="87"/>
      <c r="B189" s="87"/>
      <c r="C189" s="87"/>
      <c r="D189" s="87"/>
      <c r="E189" s="266"/>
      <c r="F189" s="278"/>
      <c r="G189" s="279"/>
      <c r="H189" s="195" t="s">
        <v>246</v>
      </c>
      <c r="I189" s="289" t="s">
        <v>239</v>
      </c>
      <c r="J189" s="290"/>
      <c r="K189" s="289">
        <f t="shared" ref="K189:M189" si="32">K187/SHARDING(K188)</f>
        <v>256</v>
      </c>
      <c r="L189" s="289">
        <f t="shared" si="32"/>
        <v>1</v>
      </c>
      <c r="M189" s="289">
        <f t="shared" si="32"/>
        <v>7168</v>
      </c>
      <c r="N189" s="289" t="s">
        <v>240</v>
      </c>
      <c r="O189" s="277"/>
      <c r="P189" s="292">
        <f>SIZEOF_IN_MIB(J189:M189, $O186)</f>
        <v>1.75</v>
      </c>
      <c r="Q189" s="277"/>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c r="AT189" s="38"/>
    </row>
    <row r="190">
      <c r="A190" s="87"/>
      <c r="B190" s="87"/>
      <c r="C190" s="87"/>
      <c r="D190" s="87"/>
      <c r="E190" s="266"/>
      <c r="F190" s="259" t="s">
        <v>253</v>
      </c>
      <c r="G190" s="260"/>
      <c r="H190" s="289" t="s">
        <v>238</v>
      </c>
      <c r="I190" s="289" t="s">
        <v>239</v>
      </c>
      <c r="J190" s="290"/>
      <c r="K190" s="195"/>
      <c r="L190" s="398" t="s">
        <v>125</v>
      </c>
      <c r="M190" s="195" t="s">
        <v>157</v>
      </c>
      <c r="N190" s="289" t="s">
        <v>240</v>
      </c>
      <c r="O190" s="291" t="str">
        <f>EXTRACT_WEIGHT_DTYPE(PARAMS("attn_proj_dtype"))</f>
        <v>fp8</v>
      </c>
      <c r="P190" s="292"/>
      <c r="Q190" s="291" t="b">
        <v>0</v>
      </c>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c r="AT190" s="38"/>
    </row>
    <row r="191">
      <c r="A191" s="87"/>
      <c r="B191" s="87"/>
      <c r="C191" s="87"/>
      <c r="D191" s="87"/>
      <c r="E191" s="266"/>
      <c r="F191" s="267"/>
      <c r="G191" s="268"/>
      <c r="H191" s="195" t="s">
        <v>242</v>
      </c>
      <c r="I191" s="289" t="s">
        <v>239</v>
      </c>
      <c r="J191" s="290"/>
      <c r="K191" s="289"/>
      <c r="L191" s="289">
        <f t="shared" ref="L191:M191" si="33">PARAMS(L190)</f>
        <v>7168</v>
      </c>
      <c r="M191" s="289">
        <f t="shared" si="33"/>
        <v>576</v>
      </c>
      <c r="N191" s="289" t="s">
        <v>240</v>
      </c>
      <c r="O191" s="266"/>
      <c r="P191" s="292">
        <f>SIZEOF_IN_MIB(J191:M191, $O190)</f>
        <v>3.9375</v>
      </c>
      <c r="Q191" s="266"/>
      <c r="R191" s="38"/>
      <c r="S191" s="38"/>
      <c r="T191" s="38"/>
      <c r="U191" s="38"/>
      <c r="V191" s="38"/>
      <c r="W191" s="38"/>
      <c r="X191" s="38"/>
      <c r="Y191" s="38"/>
      <c r="Z191" s="38"/>
      <c r="AA191" s="38"/>
      <c r="AB191" s="38"/>
      <c r="AC191" s="38"/>
      <c r="AD191" s="38"/>
      <c r="AE191" s="38"/>
      <c r="AF191" s="38"/>
      <c r="AG191" s="38"/>
      <c r="AH191" s="38"/>
      <c r="AI191" s="38"/>
      <c r="AJ191" s="38"/>
      <c r="AK191" s="38"/>
      <c r="AL191" s="38"/>
      <c r="AM191" s="38"/>
      <c r="AN191" s="38"/>
      <c r="AO191" s="38"/>
      <c r="AP191" s="38"/>
      <c r="AQ191" s="38"/>
      <c r="AR191" s="38"/>
      <c r="AS191" s="38"/>
      <c r="AT191" s="38"/>
    </row>
    <row r="192">
      <c r="A192" s="87"/>
      <c r="B192" s="87"/>
      <c r="C192" s="87"/>
      <c r="D192" s="87"/>
      <c r="E192" s="266"/>
      <c r="F192" s="267"/>
      <c r="G192" s="268"/>
      <c r="H192" s="289" t="s">
        <v>244</v>
      </c>
      <c r="I192" s="289" t="s">
        <v>239</v>
      </c>
      <c r="J192" s="290"/>
      <c r="K192" s="290"/>
      <c r="L192" s="289"/>
      <c r="M192" s="289"/>
      <c r="N192" s="289" t="s">
        <v>240</v>
      </c>
      <c r="O192" s="266"/>
      <c r="P192" s="292"/>
      <c r="Q192" s="266"/>
    </row>
    <row r="193">
      <c r="A193" s="87"/>
      <c r="B193" s="87"/>
      <c r="C193" s="87"/>
      <c r="D193" s="87"/>
      <c r="E193" s="266"/>
      <c r="F193" s="278"/>
      <c r="G193" s="279"/>
      <c r="H193" s="274" t="s">
        <v>246</v>
      </c>
      <c r="I193" s="274" t="s">
        <v>239</v>
      </c>
      <c r="J193" s="261"/>
      <c r="K193" s="274"/>
      <c r="L193" s="274">
        <f t="shared" ref="L193:M193" si="34">L191/SHARDING(L192)</f>
        <v>7168</v>
      </c>
      <c r="M193" s="274">
        <f t="shared" si="34"/>
        <v>576</v>
      </c>
      <c r="N193" s="274" t="s">
        <v>240</v>
      </c>
      <c r="O193" s="241"/>
      <c r="P193" s="276">
        <f>SIZEOF_IN_MIB(J193:M193, $O190)</f>
        <v>3.9375</v>
      </c>
      <c r="Q193" s="241"/>
    </row>
    <row r="194">
      <c r="A194" s="87"/>
      <c r="B194" s="87"/>
      <c r="C194" s="87"/>
      <c r="D194" s="87"/>
      <c r="E194" s="266"/>
      <c r="F194" s="259" t="s">
        <v>257</v>
      </c>
      <c r="G194" s="260"/>
      <c r="H194" s="271" t="s">
        <v>238</v>
      </c>
      <c r="I194" s="271" t="s">
        <v>239</v>
      </c>
      <c r="J194" s="270"/>
      <c r="K194" s="269" t="s">
        <v>40</v>
      </c>
      <c r="L194" s="269" t="s">
        <v>38</v>
      </c>
      <c r="M194" s="269" t="s">
        <v>157</v>
      </c>
      <c r="N194" s="271" t="s">
        <v>240</v>
      </c>
      <c r="O194" s="399" t="s">
        <v>82</v>
      </c>
      <c r="P194" s="273"/>
      <c r="Q194" s="399" t="b">
        <v>0</v>
      </c>
    </row>
    <row r="195">
      <c r="A195" s="87"/>
      <c r="B195" s="38"/>
      <c r="C195" s="38"/>
      <c r="D195" s="38"/>
      <c r="E195" s="266"/>
      <c r="F195" s="267"/>
      <c r="G195" s="268"/>
      <c r="H195" s="262" t="s">
        <v>242</v>
      </c>
      <c r="I195" s="274" t="s">
        <v>239</v>
      </c>
      <c r="J195" s="261"/>
      <c r="K195" s="274">
        <f t="shared" ref="K195:M195" si="35">PARAMS(K194)</f>
        <v>4096</v>
      </c>
      <c r="L195" s="274">
        <f t="shared" si="35"/>
        <v>1</v>
      </c>
      <c r="M195" s="274">
        <f t="shared" si="35"/>
        <v>576</v>
      </c>
      <c r="N195" s="274" t="s">
        <v>240</v>
      </c>
      <c r="O195" s="275"/>
      <c r="P195" s="276">
        <f>SIZEOF_IN_MIB(K195:M195, $O194)</f>
        <v>4.5</v>
      </c>
      <c r="Q195" s="275"/>
    </row>
    <row r="196">
      <c r="A196" s="38"/>
      <c r="B196" s="38"/>
      <c r="C196" s="38"/>
      <c r="D196" s="38"/>
      <c r="E196" s="266"/>
      <c r="F196" s="267"/>
      <c r="G196" s="268"/>
      <c r="H196" s="271" t="s">
        <v>244</v>
      </c>
      <c r="I196" s="271" t="s">
        <v>239</v>
      </c>
      <c r="J196" s="270"/>
      <c r="K196" s="269" t="s">
        <v>143</v>
      </c>
      <c r="L196" s="269"/>
      <c r="M196" s="271"/>
      <c r="N196" s="271" t="s">
        <v>240</v>
      </c>
      <c r="O196" s="272"/>
      <c r="P196" s="273"/>
      <c r="Q196" s="272"/>
    </row>
    <row r="197">
      <c r="A197" s="87"/>
      <c r="B197" s="87"/>
      <c r="C197" s="87"/>
      <c r="D197" s="87"/>
      <c r="E197" s="266"/>
      <c r="F197" s="278"/>
      <c r="G197" s="279"/>
      <c r="H197" s="274" t="s">
        <v>246</v>
      </c>
      <c r="I197" s="274" t="s">
        <v>239</v>
      </c>
      <c r="J197" s="274"/>
      <c r="K197" s="274">
        <f t="shared" ref="K197:M197" si="36">K195/SHARDING(K196)</f>
        <v>256</v>
      </c>
      <c r="L197" s="274">
        <f t="shared" si="36"/>
        <v>1</v>
      </c>
      <c r="M197" s="274">
        <f t="shared" si="36"/>
        <v>576</v>
      </c>
      <c r="N197" s="274" t="s">
        <v>240</v>
      </c>
      <c r="O197" s="241"/>
      <c r="P197" s="276">
        <f>SIZEOF_IN_MIB(K197:M197, $O194)</f>
        <v>0.28125</v>
      </c>
      <c r="Q197" s="241"/>
    </row>
    <row r="198">
      <c r="A198" s="87"/>
      <c r="B198" s="87"/>
      <c r="C198" s="87"/>
      <c r="D198" s="87"/>
      <c r="E198" s="266"/>
      <c r="F198" s="400" t="s">
        <v>293</v>
      </c>
      <c r="G198" s="385" t="s">
        <v>45</v>
      </c>
      <c r="H198" s="423"/>
      <c r="I198" s="424"/>
      <c r="J198" s="270"/>
      <c r="K198" s="270"/>
      <c r="L198" s="271"/>
      <c r="M198" s="271"/>
      <c r="N198" s="271"/>
      <c r="O198" s="270"/>
      <c r="P198" s="273"/>
      <c r="Q198" s="305"/>
    </row>
    <row r="199">
      <c r="A199" s="87"/>
      <c r="B199" s="87"/>
      <c r="C199" s="87"/>
      <c r="D199" s="87"/>
      <c r="E199" s="266"/>
      <c r="F199" s="277"/>
      <c r="G199" s="385"/>
      <c r="H199" s="274"/>
      <c r="I199" s="418"/>
      <c r="J199" s="261"/>
      <c r="K199" s="261"/>
      <c r="L199" s="274"/>
      <c r="M199" s="274"/>
      <c r="N199" s="274"/>
      <c r="O199" s="261"/>
      <c r="P199" s="276"/>
      <c r="Q199" s="222"/>
    </row>
    <row r="200">
      <c r="A200" s="87"/>
      <c r="B200" s="87"/>
      <c r="C200" s="87"/>
      <c r="D200" s="87"/>
      <c r="E200" s="266"/>
      <c r="F200" s="384" t="s">
        <v>285</v>
      </c>
      <c r="G200" s="385" t="s">
        <v>286</v>
      </c>
      <c r="H200" s="271" t="str">
        <f>VLOOKUP(O186&amp;","&amp;O190,$T$3:$W$12,4, FALSE)</f>
        <v>fp8</v>
      </c>
      <c r="I200" s="419"/>
      <c r="J200" s="270"/>
      <c r="K200" s="270"/>
      <c r="L200" s="271"/>
      <c r="M200" s="271"/>
      <c r="N200" s="271"/>
      <c r="O200" s="270"/>
      <c r="P200" s="273"/>
      <c r="Q200" s="305"/>
    </row>
    <row r="201">
      <c r="A201" s="87"/>
      <c r="B201" s="87"/>
      <c r="C201" s="87"/>
      <c r="D201" s="87"/>
      <c r="E201" s="266"/>
      <c r="F201" s="266"/>
      <c r="G201" s="381" t="s">
        <v>299</v>
      </c>
      <c r="H201" s="420" t="str">
        <f>CALCULATE_FLOPS(J189:M189,J193:M193,L193,1,H200)</f>
        <v>#N/A</v>
      </c>
      <c r="I201" s="418"/>
      <c r="J201" s="261"/>
      <c r="K201" s="261"/>
      <c r="L201" s="274"/>
      <c r="M201" s="274"/>
      <c r="N201" s="274"/>
      <c r="O201" s="261"/>
      <c r="P201" s="276"/>
      <c r="Q201" s="222"/>
    </row>
    <row r="202">
      <c r="A202" s="87"/>
      <c r="B202" s="87"/>
      <c r="C202" s="87"/>
      <c r="D202" s="87"/>
      <c r="E202" s="266"/>
      <c r="F202" s="277"/>
      <c r="G202" s="388" t="s">
        <v>288</v>
      </c>
      <c r="H202" s="421" t="str">
        <f>COMPUTE_TIME_MS(H201, H200)</f>
        <v>#N/A</v>
      </c>
      <c r="I202" s="390"/>
      <c r="J202" s="391"/>
      <c r="K202" s="391"/>
      <c r="L202" s="392"/>
      <c r="M202" s="392"/>
      <c r="N202" s="392"/>
      <c r="O202" s="391"/>
      <c r="P202" s="393"/>
      <c r="Q202" s="305"/>
    </row>
    <row r="203">
      <c r="A203" s="87"/>
      <c r="B203" s="87"/>
      <c r="C203" s="87"/>
      <c r="D203" s="87"/>
      <c r="E203" s="266"/>
      <c r="F203" s="384" t="s">
        <v>289</v>
      </c>
      <c r="G203" s="381" t="s">
        <v>290</v>
      </c>
      <c r="H203" s="303">
        <f>IF(Q186,0,P189)+IF(Q190,0,P193)+IF(Q194,0,P197)</f>
        <v>5.96875</v>
      </c>
      <c r="I203" s="261"/>
      <c r="J203" s="261"/>
      <c r="K203" s="261"/>
      <c r="L203" s="274"/>
      <c r="M203" s="274"/>
      <c r="N203" s="274"/>
      <c r="O203" s="261"/>
      <c r="P203" s="276"/>
      <c r="Q203" s="222"/>
    </row>
    <row r="204">
      <c r="A204" s="87"/>
      <c r="B204" s="87"/>
      <c r="C204" s="87"/>
      <c r="D204" s="87"/>
      <c r="E204" s="277"/>
      <c r="F204" s="277"/>
      <c r="G204" s="395" t="s">
        <v>291</v>
      </c>
      <c r="H204" s="430">
        <f>HBM_TIME_MS(H203)</f>
        <v>0.001992090712</v>
      </c>
      <c r="I204" s="391"/>
      <c r="J204" s="391"/>
      <c r="K204" s="391"/>
      <c r="L204" s="392"/>
      <c r="M204" s="392"/>
      <c r="N204" s="392"/>
      <c r="O204" s="391"/>
      <c r="P204" s="393"/>
      <c r="Q204" s="305"/>
    </row>
    <row r="205">
      <c r="A205" s="87"/>
      <c r="B205" s="87"/>
      <c r="C205" s="87"/>
      <c r="D205" s="87"/>
      <c r="E205" s="431" t="s">
        <v>302</v>
      </c>
      <c r="F205" s="400" t="s">
        <v>303</v>
      </c>
      <c r="G205" s="432" t="s">
        <v>259</v>
      </c>
      <c r="H205" s="433" t="s">
        <v>238</v>
      </c>
      <c r="I205" s="261" t="s">
        <v>239</v>
      </c>
      <c r="J205" s="434" t="str">
        <f t="array" ref="J205:M208">J194:M197</f>
        <v/>
      </c>
      <c r="K205" s="262" t="s">
        <v>40</v>
      </c>
      <c r="L205" s="262" t="s">
        <v>38</v>
      </c>
      <c r="M205" s="262" t="s">
        <v>157</v>
      </c>
      <c r="N205" s="274" t="s">
        <v>240</v>
      </c>
      <c r="O205" s="263" t="s">
        <v>63</v>
      </c>
      <c r="P205" s="435"/>
      <c r="Q205" s="436"/>
    </row>
    <row r="206">
      <c r="A206" s="87"/>
      <c r="B206" s="87"/>
      <c r="C206" s="87"/>
      <c r="D206" s="87"/>
      <c r="E206" s="266"/>
      <c r="F206" s="266"/>
      <c r="G206" s="266"/>
      <c r="H206" s="438" t="s">
        <v>242</v>
      </c>
      <c r="I206" s="270" t="s">
        <v>239</v>
      </c>
      <c r="J206" s="439"/>
      <c r="K206" s="270">
        <v>4096.0</v>
      </c>
      <c r="L206" s="271">
        <v>1.0</v>
      </c>
      <c r="M206" s="271">
        <v>576.0</v>
      </c>
      <c r="N206" s="271" t="s">
        <v>240</v>
      </c>
      <c r="O206" s="272"/>
      <c r="P206" s="440">
        <f>SIZEOF_IN_MIB(J206:M206, O205)</f>
        <v>2.25</v>
      </c>
      <c r="Q206" s="272"/>
    </row>
    <row r="207">
      <c r="A207" s="87"/>
      <c r="B207" s="87"/>
      <c r="C207" s="87"/>
      <c r="D207" s="87"/>
      <c r="E207" s="266"/>
      <c r="F207" s="266"/>
      <c r="G207" s="266"/>
      <c r="H207" s="433" t="s">
        <v>260</v>
      </c>
      <c r="I207" s="261" t="s">
        <v>239</v>
      </c>
      <c r="J207" s="434"/>
      <c r="K207" s="434" t="s">
        <v>143</v>
      </c>
      <c r="L207" s="274"/>
      <c r="M207" s="442"/>
      <c r="N207" s="274" t="s">
        <v>240</v>
      </c>
      <c r="O207" s="275"/>
      <c r="P207" s="443"/>
      <c r="Q207" s="275"/>
    </row>
    <row r="208">
      <c r="A208" s="87"/>
      <c r="B208" s="87"/>
      <c r="C208" s="87"/>
      <c r="D208" s="87"/>
      <c r="E208" s="266"/>
      <c r="F208" s="266"/>
      <c r="G208" s="266"/>
      <c r="H208" s="438" t="s">
        <v>261</v>
      </c>
      <c r="I208" s="270" t="s">
        <v>239</v>
      </c>
      <c r="J208" s="439"/>
      <c r="K208" s="271">
        <v>256.0</v>
      </c>
      <c r="L208" s="271">
        <v>1.0</v>
      </c>
      <c r="M208" s="271">
        <v>576.0</v>
      </c>
      <c r="N208" s="271" t="s">
        <v>240</v>
      </c>
      <c r="O208" s="272"/>
      <c r="P208" s="440">
        <f>SIZEOF_IN_MIB(J208:M208, O205)</f>
        <v>0.140625</v>
      </c>
      <c r="Q208" s="272"/>
    </row>
    <row r="209">
      <c r="A209" s="87"/>
      <c r="B209" s="87"/>
      <c r="C209" s="87"/>
      <c r="D209" s="87"/>
      <c r="E209" s="266"/>
      <c r="F209" s="266"/>
      <c r="G209" s="266"/>
      <c r="H209" s="433" t="s">
        <v>262</v>
      </c>
      <c r="I209" s="261" t="s">
        <v>239</v>
      </c>
      <c r="J209" s="434"/>
      <c r="K209" s="434"/>
      <c r="L209" s="442"/>
      <c r="M209" s="442"/>
      <c r="N209" s="274" t="s">
        <v>240</v>
      </c>
      <c r="O209" s="275"/>
      <c r="P209" s="435"/>
      <c r="Q209" s="275"/>
    </row>
    <row r="210">
      <c r="A210" s="87"/>
      <c r="B210" s="87"/>
      <c r="C210" s="87"/>
      <c r="D210" s="87"/>
      <c r="E210" s="266"/>
      <c r="F210" s="266"/>
      <c r="G210" s="277"/>
      <c r="H210" s="438" t="s">
        <v>261</v>
      </c>
      <c r="I210" s="270" t="s">
        <v>239</v>
      </c>
      <c r="J210" s="439"/>
      <c r="K210" s="271">
        <f t="shared" ref="K210:M210" si="37">K206/SHARDING(K209)</f>
        <v>4096</v>
      </c>
      <c r="L210" s="271">
        <f t="shared" si="37"/>
        <v>1</v>
      </c>
      <c r="M210" s="271">
        <f t="shared" si="37"/>
        <v>576</v>
      </c>
      <c r="N210" s="271" t="s">
        <v>240</v>
      </c>
      <c r="O210" s="280"/>
      <c r="P210" s="440">
        <f>SIZEOF_IN_MIB(J210:M210, O205)</f>
        <v>2.25</v>
      </c>
      <c r="Q210" s="280"/>
    </row>
    <row r="211">
      <c r="A211" s="87"/>
      <c r="B211" s="87"/>
      <c r="C211" s="87"/>
      <c r="D211" s="87"/>
      <c r="E211" s="266"/>
      <c r="F211" s="266"/>
      <c r="G211" s="444" t="s">
        <v>263</v>
      </c>
      <c r="H211" s="445"/>
      <c r="I211" s="371"/>
      <c r="J211" s="371"/>
      <c r="K211" s="371"/>
      <c r="L211" s="446"/>
      <c r="M211" s="446"/>
      <c r="N211" s="446"/>
      <c r="O211" s="371"/>
      <c r="P211" s="447"/>
      <c r="Q211" s="371"/>
    </row>
    <row r="212">
      <c r="A212" s="87"/>
      <c r="B212" s="87"/>
      <c r="C212" s="87"/>
      <c r="D212" s="87"/>
      <c r="E212" s="266"/>
      <c r="F212" s="266"/>
      <c r="G212" s="448" t="s">
        <v>264</v>
      </c>
      <c r="H212" s="449">
        <f>SHARDING(K207)*SHARDING(L207)*SHARDING(M207)</f>
        <v>16</v>
      </c>
      <c r="I212" s="439"/>
      <c r="J212" s="439"/>
      <c r="K212" s="439"/>
      <c r="L212" s="450"/>
      <c r="M212" s="450"/>
      <c r="N212" s="450"/>
      <c r="O212" s="439"/>
      <c r="P212" s="451"/>
      <c r="Q212" s="439"/>
    </row>
    <row r="213">
      <c r="A213" s="87"/>
      <c r="B213" s="87"/>
      <c r="C213" s="87"/>
      <c r="D213" s="87"/>
      <c r="E213" s="266"/>
      <c r="F213" s="266"/>
      <c r="G213" s="448" t="s">
        <v>265</v>
      </c>
      <c r="H213" s="452">
        <f>P208 * (H212-1)</f>
        <v>2.109375</v>
      </c>
      <c r="I213" s="434"/>
      <c r="J213" s="434"/>
      <c r="K213" s="434"/>
      <c r="L213" s="442"/>
      <c r="M213" s="442"/>
      <c r="N213" s="442"/>
      <c r="O213" s="434"/>
      <c r="P213" s="443"/>
      <c r="Q213" s="434"/>
    </row>
    <row r="214">
      <c r="A214" s="87"/>
      <c r="B214" s="87"/>
      <c r="C214" s="87"/>
      <c r="D214" s="87"/>
      <c r="E214" s="266"/>
      <c r="F214" s="266"/>
      <c r="G214" s="448" t="s">
        <v>266</v>
      </c>
      <c r="H214" s="453">
        <f>H213*H212</f>
        <v>33.75</v>
      </c>
      <c r="I214" s="439"/>
      <c r="J214" s="439"/>
      <c r="K214" s="439"/>
      <c r="L214" s="450"/>
      <c r="M214" s="450"/>
      <c r="N214" s="450"/>
      <c r="O214" s="439"/>
      <c r="P214" s="451"/>
      <c r="Q214" s="439"/>
    </row>
    <row r="215">
      <c r="A215" s="87"/>
      <c r="B215" s="87"/>
      <c r="C215" s="87"/>
      <c r="D215" s="87"/>
      <c r="E215" s="266"/>
      <c r="F215" s="266"/>
      <c r="G215" s="448" t="s">
        <v>267</v>
      </c>
      <c r="H215" s="433" t="str">
        <f>IFS(H212=8,12,
H212=4,4,
H212=2,1,
H212=1,0,
TRUE,NA())</f>
        <v>#N/A</v>
      </c>
      <c r="I215" s="434"/>
      <c r="J215" s="434"/>
      <c r="K215" s="434"/>
      <c r="L215" s="442"/>
      <c r="M215" s="442"/>
      <c r="N215" s="442"/>
      <c r="O215" s="434"/>
      <c r="P215" s="443"/>
      <c r="Q215" s="434"/>
    </row>
    <row r="216">
      <c r="A216" s="87"/>
      <c r="B216" s="87"/>
      <c r="C216" s="87"/>
      <c r="D216" s="87"/>
      <c r="E216" s="266"/>
      <c r="F216" s="266"/>
      <c r="G216" s="454" t="s">
        <v>268</v>
      </c>
      <c r="H216" s="455">
        <v>1.0</v>
      </c>
      <c r="I216" s="439"/>
      <c r="J216" s="439"/>
      <c r="K216" s="439"/>
      <c r="L216" s="450"/>
      <c r="M216" s="450"/>
      <c r="N216" s="450"/>
      <c r="O216" s="439"/>
      <c r="P216" s="451"/>
      <c r="Q216" s="439"/>
    </row>
    <row r="217">
      <c r="A217" s="87"/>
      <c r="B217" s="87"/>
      <c r="C217" s="87"/>
      <c r="D217" s="87"/>
      <c r="E217" s="266"/>
      <c r="F217" s="266"/>
      <c r="G217" s="456" t="s">
        <v>269</v>
      </c>
      <c r="H217" s="457" t="str">
        <f>ALL_GATHER_CHIP2CHIP_TIME_MS2(H214 * H216, H215)</f>
        <v>#N/A</v>
      </c>
      <c r="I217" s="434"/>
      <c r="J217" s="434"/>
      <c r="K217" s="434"/>
      <c r="L217" s="442"/>
      <c r="M217" s="442"/>
      <c r="N217" s="442"/>
      <c r="O217" s="434"/>
      <c r="P217" s="443"/>
      <c r="Q217" s="434"/>
    </row>
    <row r="218">
      <c r="A218" s="87"/>
      <c r="B218" s="87"/>
      <c r="C218" s="87"/>
      <c r="D218" s="87"/>
      <c r="E218" s="266"/>
      <c r="F218" s="266"/>
      <c r="G218" s="454"/>
      <c r="H218" s="458"/>
      <c r="I218" s="439"/>
      <c r="J218" s="439"/>
      <c r="K218" s="439"/>
      <c r="L218" s="450"/>
      <c r="M218" s="450"/>
      <c r="N218" s="450"/>
      <c r="O218" s="439"/>
      <c r="P218" s="451"/>
      <c r="Q218" s="439"/>
    </row>
    <row r="219">
      <c r="A219" s="87"/>
      <c r="B219" s="87"/>
      <c r="C219" s="87"/>
      <c r="D219" s="87"/>
      <c r="E219" s="266"/>
      <c r="F219" s="266"/>
      <c r="G219" s="444" t="s">
        <v>270</v>
      </c>
      <c r="H219" s="445"/>
      <c r="I219" s="371"/>
      <c r="J219" s="371"/>
      <c r="K219" s="371"/>
      <c r="L219" s="446"/>
      <c r="M219" s="446"/>
      <c r="N219" s="446"/>
      <c r="O219" s="371"/>
      <c r="P219" s="447"/>
      <c r="Q219" s="371"/>
    </row>
    <row r="220">
      <c r="A220" s="87"/>
      <c r="B220" s="87"/>
      <c r="C220" s="87"/>
      <c r="D220" s="87"/>
      <c r="E220" s="266"/>
      <c r="F220" s="266"/>
      <c r="G220" s="459" t="s">
        <v>271</v>
      </c>
      <c r="H220" s="460" t="s">
        <v>264</v>
      </c>
      <c r="I220" s="439"/>
      <c r="J220" s="461">
        <f>SHARDING(K207)*SHARDING(L207)*SHARDING(M207)/HW_SPEC("# of TensorCore per Chip")</f>
        <v>8</v>
      </c>
      <c r="K220" s="439"/>
      <c r="L220" s="450"/>
      <c r="M220" s="450"/>
      <c r="N220" s="450"/>
      <c r="O220" s="439"/>
      <c r="P220" s="451"/>
      <c r="Q220" s="439"/>
    </row>
    <row r="221">
      <c r="A221" s="87"/>
      <c r="B221" s="87"/>
      <c r="C221" s="87"/>
      <c r="D221" s="87"/>
      <c r="E221" s="266"/>
      <c r="F221" s="266"/>
      <c r="G221" s="266"/>
      <c r="H221" s="462" t="s">
        <v>265</v>
      </c>
      <c r="I221" s="434"/>
      <c r="J221" s="452">
        <f>P208 * HW_SPEC("# of TensorCore per Chip") * (J220-1)</f>
        <v>1.96875</v>
      </c>
      <c r="K221" s="434"/>
      <c r="L221" s="442"/>
      <c r="M221" s="442"/>
      <c r="N221" s="442"/>
      <c r="O221" s="434"/>
      <c r="P221" s="443"/>
      <c r="Q221" s="434"/>
    </row>
    <row r="222">
      <c r="A222" s="87"/>
      <c r="B222" s="87"/>
      <c r="C222" s="87"/>
      <c r="D222" s="87"/>
      <c r="E222" s="266"/>
      <c r="F222" s="266"/>
      <c r="G222" s="266"/>
      <c r="H222" s="460" t="s">
        <v>266</v>
      </c>
      <c r="I222" s="439"/>
      <c r="J222" s="453">
        <f>J221*J220</f>
        <v>15.75</v>
      </c>
      <c r="K222" s="439"/>
      <c r="L222" s="450"/>
      <c r="M222" s="450"/>
      <c r="N222" s="450"/>
      <c r="O222" s="439"/>
      <c r="P222" s="451"/>
      <c r="Q222" s="439"/>
    </row>
    <row r="223">
      <c r="A223" s="87"/>
      <c r="B223" s="87"/>
      <c r="C223" s="87"/>
      <c r="D223" s="87"/>
      <c r="E223" s="266"/>
      <c r="F223" s="266"/>
      <c r="G223" s="266"/>
      <c r="H223" s="462" t="s">
        <v>267</v>
      </c>
      <c r="I223" s="434"/>
      <c r="J223" s="463">
        <f>IFS(J220=8,12,
J220=4,4,
J220=2,1,
J220=1,0,
TRUE,NA())</f>
        <v>12</v>
      </c>
      <c r="K223" s="434"/>
      <c r="L223" s="442"/>
      <c r="M223" s="442"/>
      <c r="N223" s="442"/>
      <c r="O223" s="434"/>
      <c r="P223" s="443"/>
      <c r="Q223" s="434"/>
    </row>
    <row r="224">
      <c r="A224" s="87"/>
      <c r="B224" s="87"/>
      <c r="C224" s="87"/>
      <c r="D224" s="87"/>
      <c r="E224" s="266"/>
      <c r="F224" s="266"/>
      <c r="G224" s="266"/>
      <c r="H224" s="458" t="s">
        <v>268</v>
      </c>
      <c r="I224" s="439"/>
      <c r="J224" s="270">
        <v>2.0</v>
      </c>
      <c r="K224" s="439"/>
      <c r="L224" s="450"/>
      <c r="M224" s="450"/>
      <c r="N224" s="450"/>
      <c r="O224" s="439"/>
      <c r="P224" s="451"/>
      <c r="Q224" s="439"/>
    </row>
    <row r="225">
      <c r="A225" s="87"/>
      <c r="B225" s="87"/>
      <c r="C225" s="87"/>
      <c r="D225" s="87"/>
      <c r="E225" s="266"/>
      <c r="F225" s="266"/>
      <c r="G225" s="277"/>
      <c r="H225" s="462" t="s">
        <v>269</v>
      </c>
      <c r="I225" s="434"/>
      <c r="J225" s="464">
        <f>ALL_GATHER_CHIP2CHIP_TIME_MS2(J222 * J224, J223)</f>
        <v>0.01602172852</v>
      </c>
      <c r="K225" s="434"/>
      <c r="L225" s="442"/>
      <c r="M225" s="442"/>
      <c r="N225" s="442"/>
      <c r="O225" s="434"/>
      <c r="P225" s="443"/>
      <c r="Q225" s="434"/>
    </row>
    <row r="226">
      <c r="A226" s="87"/>
      <c r="B226" s="87"/>
      <c r="C226" s="87"/>
      <c r="D226" s="87"/>
      <c r="E226" s="266"/>
      <c r="F226" s="266"/>
      <c r="G226" s="459" t="s">
        <v>272</v>
      </c>
      <c r="H226" s="460" t="s">
        <v>264</v>
      </c>
      <c r="I226" s="439"/>
      <c r="J226" s="465">
        <f>HW_SPEC("# of TensorCore per Chip")</f>
        <v>2</v>
      </c>
      <c r="K226" s="439"/>
      <c r="L226" s="450"/>
      <c r="M226" s="450"/>
      <c r="N226" s="450"/>
      <c r="O226" s="439"/>
      <c r="P226" s="451"/>
      <c r="Q226" s="439"/>
    </row>
    <row r="227">
      <c r="A227" s="87"/>
      <c r="B227" s="87"/>
      <c r="C227" s="87"/>
      <c r="D227" s="87"/>
      <c r="E227" s="266"/>
      <c r="F227" s="266"/>
      <c r="G227" s="266"/>
      <c r="H227" s="462" t="s">
        <v>265</v>
      </c>
      <c r="I227" s="434"/>
      <c r="J227" s="452">
        <f>P208*J220 * (J226-1)</f>
        <v>1.125</v>
      </c>
      <c r="K227" s="434"/>
      <c r="L227" s="442"/>
      <c r="M227" s="442"/>
      <c r="N227" s="442"/>
      <c r="O227" s="434"/>
      <c r="P227" s="443"/>
      <c r="Q227" s="434"/>
    </row>
    <row r="228">
      <c r="A228" s="87"/>
      <c r="B228" s="87"/>
      <c r="C228" s="87"/>
      <c r="D228" s="87"/>
      <c r="E228" s="266"/>
      <c r="F228" s="266"/>
      <c r="G228" s="266"/>
      <c r="H228" s="460" t="s">
        <v>266</v>
      </c>
      <c r="I228" s="439"/>
      <c r="J228" s="453">
        <f>J227*J226</f>
        <v>2.25</v>
      </c>
      <c r="K228" s="439"/>
      <c r="L228" s="450"/>
      <c r="M228" s="450"/>
      <c r="N228" s="450"/>
      <c r="O228" s="439"/>
      <c r="P228" s="451"/>
      <c r="Q228" s="439"/>
    </row>
    <row r="229">
      <c r="A229" s="87"/>
      <c r="B229" s="87"/>
      <c r="C229" s="87"/>
      <c r="D229" s="87"/>
      <c r="E229" s="266"/>
      <c r="F229" s="266"/>
      <c r="G229" s="266"/>
      <c r="H229" s="462" t="s">
        <v>269</v>
      </c>
      <c r="I229" s="434"/>
      <c r="J229" s="466">
        <f>ALL_GATHER_CORE2CORE_TIME_MS(J228)</f>
        <v>0.001831054688</v>
      </c>
      <c r="K229" s="434"/>
      <c r="L229" s="442"/>
      <c r="M229" s="442"/>
      <c r="N229" s="442"/>
      <c r="O229" s="434"/>
      <c r="P229" s="443"/>
      <c r="Q229" s="434"/>
    </row>
    <row r="230">
      <c r="A230" s="87"/>
      <c r="B230" s="87"/>
      <c r="C230" s="87"/>
      <c r="D230" s="87"/>
      <c r="E230" s="266"/>
      <c r="F230" s="266"/>
      <c r="G230" s="277"/>
      <c r="H230" s="467" t="s">
        <v>304</v>
      </c>
      <c r="I230" s="439"/>
      <c r="J230" s="468">
        <f>J229/J220</f>
        <v>0.0002288818359</v>
      </c>
      <c r="K230" s="439"/>
      <c r="L230" s="450"/>
      <c r="M230" s="450"/>
      <c r="N230" s="450"/>
      <c r="O230" s="439"/>
      <c r="P230" s="451"/>
      <c r="Q230" s="439"/>
    </row>
    <row r="231">
      <c r="A231" s="87"/>
      <c r="B231" s="87"/>
      <c r="C231" s="87"/>
      <c r="D231" s="87"/>
      <c r="E231" s="266"/>
      <c r="F231" s="266"/>
      <c r="G231" s="456" t="s">
        <v>274</v>
      </c>
      <c r="H231" s="469">
        <f>J225+J230</f>
        <v>0.01625061035</v>
      </c>
      <c r="I231" s="434"/>
      <c r="J231" s="470"/>
      <c r="K231" s="434"/>
      <c r="L231" s="442"/>
      <c r="M231" s="442"/>
      <c r="N231" s="442"/>
      <c r="O231" s="434"/>
      <c r="P231" s="443"/>
      <c r="Q231" s="434"/>
    </row>
    <row r="232">
      <c r="A232" s="87"/>
      <c r="B232" s="87"/>
      <c r="C232" s="87"/>
      <c r="D232" s="87"/>
      <c r="E232" s="266"/>
      <c r="F232" s="266"/>
      <c r="G232" s="454"/>
      <c r="H232" s="471"/>
      <c r="I232" s="439"/>
      <c r="J232" s="472"/>
      <c r="K232" s="439"/>
      <c r="L232" s="450"/>
      <c r="M232" s="450"/>
      <c r="N232" s="450"/>
      <c r="O232" s="439"/>
      <c r="P232" s="451"/>
      <c r="Q232" s="439"/>
    </row>
    <row r="233">
      <c r="A233" s="87"/>
      <c r="B233" s="87"/>
      <c r="C233" s="87"/>
      <c r="D233" s="87"/>
      <c r="E233" s="266"/>
      <c r="F233" s="266"/>
      <c r="G233" s="473" t="s">
        <v>280</v>
      </c>
      <c r="H233" s="370" t="s">
        <v>281</v>
      </c>
      <c r="I233" s="371"/>
      <c r="J233" s="371"/>
      <c r="K233" s="371"/>
      <c r="L233" s="446"/>
      <c r="M233" s="446"/>
      <c r="N233" s="446"/>
      <c r="O233" s="371"/>
      <c r="P233" s="447"/>
      <c r="Q233" s="371"/>
    </row>
    <row r="234">
      <c r="A234" s="87"/>
      <c r="B234" s="87"/>
      <c r="C234" s="87"/>
      <c r="D234" s="87"/>
      <c r="E234" s="266"/>
      <c r="F234" s="266"/>
      <c r="G234" s="473" t="s">
        <v>298</v>
      </c>
      <c r="H234" s="474">
        <f>IFS(H233=G211,H217,
H233=G219,H231 ,
TRUE,0)</f>
        <v>0</v>
      </c>
      <c r="I234" s="371"/>
      <c r="J234" s="371"/>
      <c r="K234" s="371"/>
      <c r="L234" s="446"/>
      <c r="M234" s="446"/>
      <c r="N234" s="446"/>
      <c r="O234" s="371"/>
      <c r="P234" s="475"/>
      <c r="Q234" s="371"/>
    </row>
    <row r="235">
      <c r="A235" s="87"/>
      <c r="B235" s="87"/>
      <c r="C235" s="87"/>
      <c r="D235" s="87"/>
      <c r="E235" s="258" t="s">
        <v>305</v>
      </c>
      <c r="F235" s="282" t="s">
        <v>249</v>
      </c>
      <c r="G235" s="260"/>
      <c r="H235" s="290" t="s">
        <v>238</v>
      </c>
      <c r="I235" s="290" t="s">
        <v>239</v>
      </c>
      <c r="J235" s="195" t="s">
        <v>40</v>
      </c>
      <c r="K235" s="195" t="s">
        <v>38</v>
      </c>
      <c r="L235" s="195" t="s">
        <v>154</v>
      </c>
      <c r="M235" s="398" t="s">
        <v>145</v>
      </c>
      <c r="N235" s="290" t="s">
        <v>240</v>
      </c>
      <c r="O235" s="291" t="str">
        <f>PARAMS("attn_kv_k_dtype")</f>
        <v>bf16</v>
      </c>
      <c r="P235" s="292"/>
      <c r="Q235" s="291" t="b">
        <v>0</v>
      </c>
    </row>
    <row r="236">
      <c r="A236" s="87"/>
      <c r="B236" s="87"/>
      <c r="C236" s="87"/>
      <c r="D236" s="87"/>
      <c r="E236" s="266"/>
      <c r="F236" s="267"/>
      <c r="G236" s="268"/>
      <c r="H236" s="195" t="s">
        <v>242</v>
      </c>
      <c r="I236" s="290" t="s">
        <v>239</v>
      </c>
      <c r="J236" s="289">
        <f t="shared" ref="J236:M236" si="38">PARAMS(J235)</f>
        <v>4096</v>
      </c>
      <c r="K236" s="290">
        <f t="shared" si="38"/>
        <v>1</v>
      </c>
      <c r="L236" s="290">
        <f t="shared" si="38"/>
        <v>128</v>
      </c>
      <c r="M236" s="290">
        <f t="shared" si="38"/>
        <v>512</v>
      </c>
      <c r="N236" s="290" t="s">
        <v>240</v>
      </c>
      <c r="O236" s="266"/>
      <c r="P236" s="292">
        <f>SIZEOF_IN_MIB(J236:M236, $O235)</f>
        <v>512</v>
      </c>
      <c r="Q236" s="266"/>
    </row>
    <row r="237">
      <c r="A237" s="87"/>
      <c r="B237" s="87"/>
      <c r="C237" s="87"/>
      <c r="D237" s="87"/>
      <c r="E237" s="266"/>
      <c r="F237" s="267"/>
      <c r="G237" s="268"/>
      <c r="H237" s="289" t="s">
        <v>244</v>
      </c>
      <c r="I237" s="289" t="s">
        <v>239</v>
      </c>
      <c r="J237" s="195" t="s">
        <v>143</v>
      </c>
      <c r="K237" s="195"/>
      <c r="L237" s="195"/>
      <c r="M237" s="289"/>
      <c r="N237" s="289" t="s">
        <v>240</v>
      </c>
      <c r="O237" s="266"/>
      <c r="P237" s="292"/>
      <c r="Q237" s="266"/>
    </row>
    <row r="238">
      <c r="A238" s="87"/>
      <c r="B238" s="87"/>
      <c r="C238" s="87"/>
      <c r="D238" s="87"/>
      <c r="E238" s="266"/>
      <c r="F238" s="278"/>
      <c r="G238" s="279"/>
      <c r="H238" s="195" t="s">
        <v>246</v>
      </c>
      <c r="I238" s="289" t="s">
        <v>239</v>
      </c>
      <c r="J238" s="289">
        <f t="shared" ref="J238:M238" si="39">J236/SHARDING(J237)</f>
        <v>256</v>
      </c>
      <c r="K238" s="289">
        <f t="shared" si="39"/>
        <v>1</v>
      </c>
      <c r="L238" s="289">
        <f t="shared" si="39"/>
        <v>128</v>
      </c>
      <c r="M238" s="289">
        <f t="shared" si="39"/>
        <v>512</v>
      </c>
      <c r="N238" s="289" t="s">
        <v>240</v>
      </c>
      <c r="O238" s="277"/>
      <c r="P238" s="292">
        <f>SIZEOF_IN_MIB(J238:M238, $O235)</f>
        <v>32</v>
      </c>
      <c r="Q238" s="277"/>
    </row>
    <row r="239">
      <c r="A239" s="87"/>
      <c r="B239" s="87"/>
      <c r="C239" s="87"/>
      <c r="D239" s="87"/>
      <c r="E239" s="266"/>
      <c r="F239" s="259" t="s">
        <v>253</v>
      </c>
      <c r="G239" s="260"/>
      <c r="H239" s="289" t="s">
        <v>238</v>
      </c>
      <c r="I239" s="289" t="s">
        <v>239</v>
      </c>
      <c r="J239" s="290"/>
      <c r="K239" s="195" t="s">
        <v>40</v>
      </c>
      <c r="L239" s="195" t="s">
        <v>42</v>
      </c>
      <c r="M239" s="398" t="s">
        <v>145</v>
      </c>
      <c r="N239" s="289" t="s">
        <v>240</v>
      </c>
      <c r="O239" s="291" t="str">
        <f>PARAMS("kv_dtype")</f>
        <v>fp8</v>
      </c>
      <c r="P239" s="292"/>
      <c r="Q239" s="291" t="b">
        <v>0</v>
      </c>
    </row>
    <row r="240">
      <c r="E240" s="266"/>
      <c r="F240" s="267"/>
      <c r="G240" s="268"/>
      <c r="H240" s="195" t="s">
        <v>242</v>
      </c>
      <c r="I240" s="289" t="s">
        <v>239</v>
      </c>
      <c r="J240" s="290"/>
      <c r="K240" s="289">
        <f t="shared" ref="K240:M240" si="40">PARAMS(K239)</f>
        <v>4096</v>
      </c>
      <c r="L240" s="289">
        <f t="shared" si="40"/>
        <v>5120</v>
      </c>
      <c r="M240" s="289">
        <f t="shared" si="40"/>
        <v>512</v>
      </c>
      <c r="N240" s="289" t="s">
        <v>240</v>
      </c>
      <c r="O240" s="266"/>
      <c r="P240" s="292">
        <f>SIZEOF_IN_MIB(J240:M240, $O239)</f>
        <v>10240</v>
      </c>
      <c r="Q240" s="266"/>
    </row>
    <row r="241">
      <c r="E241" s="266"/>
      <c r="F241" s="267"/>
      <c r="G241" s="268"/>
      <c r="H241" s="289" t="s">
        <v>244</v>
      </c>
      <c r="I241" s="289" t="s">
        <v>239</v>
      </c>
      <c r="J241" s="290"/>
      <c r="K241" s="195" t="s">
        <v>143</v>
      </c>
      <c r="L241" s="289"/>
      <c r="M241" s="289"/>
      <c r="N241" s="289" t="s">
        <v>240</v>
      </c>
      <c r="O241" s="266"/>
      <c r="P241" s="292"/>
      <c r="Q241" s="266"/>
    </row>
    <row r="242">
      <c r="E242" s="266"/>
      <c r="F242" s="278"/>
      <c r="G242" s="279"/>
      <c r="H242" s="274" t="s">
        <v>246</v>
      </c>
      <c r="I242" s="274" t="s">
        <v>239</v>
      </c>
      <c r="J242" s="261"/>
      <c r="K242" s="274">
        <f t="shared" ref="K242:M242" si="41">K240/SHARDING(K241)</f>
        <v>256</v>
      </c>
      <c r="L242" s="274">
        <f t="shared" si="41"/>
        <v>5120</v>
      </c>
      <c r="M242" s="274">
        <f t="shared" si="41"/>
        <v>512</v>
      </c>
      <c r="N242" s="274" t="s">
        <v>240</v>
      </c>
      <c r="O242" s="241"/>
      <c r="P242" s="276">
        <f>SIZEOF_IN_MIB(J242:M242, $O239)</f>
        <v>640</v>
      </c>
      <c r="Q242" s="241"/>
    </row>
    <row r="243">
      <c r="E243" s="266"/>
      <c r="F243" s="259" t="s">
        <v>257</v>
      </c>
      <c r="G243" s="260"/>
      <c r="H243" s="271" t="s">
        <v>238</v>
      </c>
      <c r="I243" s="271" t="s">
        <v>239</v>
      </c>
      <c r="J243" s="269" t="s">
        <v>40</v>
      </c>
      <c r="K243" s="269" t="s">
        <v>38</v>
      </c>
      <c r="L243" s="269" t="s">
        <v>42</v>
      </c>
      <c r="M243" s="269" t="s">
        <v>154</v>
      </c>
      <c r="N243" s="271" t="s">
        <v>240</v>
      </c>
      <c r="O243" s="399" t="s">
        <v>82</v>
      </c>
      <c r="P243" s="273"/>
      <c r="Q243" s="399" t="b">
        <v>1</v>
      </c>
    </row>
    <row r="244">
      <c r="E244" s="266"/>
      <c r="F244" s="267"/>
      <c r="G244" s="268"/>
      <c r="H244" s="262" t="s">
        <v>242</v>
      </c>
      <c r="I244" s="274" t="s">
        <v>239</v>
      </c>
      <c r="J244" s="274">
        <f t="shared" ref="J244:M244" si="42">PARAMS(J243)</f>
        <v>4096</v>
      </c>
      <c r="K244" s="274">
        <f t="shared" si="42"/>
        <v>1</v>
      </c>
      <c r="L244" s="274">
        <f t="shared" si="42"/>
        <v>5120</v>
      </c>
      <c r="M244" s="274">
        <f t="shared" si="42"/>
        <v>128</v>
      </c>
      <c r="N244" s="274" t="s">
        <v>240</v>
      </c>
      <c r="O244" s="275"/>
      <c r="P244" s="276">
        <f>SIZEOF_IN_MIB(J244:M244, $O243)</f>
        <v>5120</v>
      </c>
      <c r="Q244" s="275"/>
    </row>
    <row r="245">
      <c r="E245" s="266"/>
      <c r="F245" s="267"/>
      <c r="G245" s="268"/>
      <c r="H245" s="271" t="s">
        <v>244</v>
      </c>
      <c r="I245" s="271" t="s">
        <v>239</v>
      </c>
      <c r="J245" s="269" t="s">
        <v>143</v>
      </c>
      <c r="K245" s="269"/>
      <c r="L245" s="269"/>
      <c r="M245" s="271"/>
      <c r="N245" s="271" t="s">
        <v>240</v>
      </c>
      <c r="O245" s="272"/>
      <c r="P245" s="273"/>
      <c r="Q245" s="272"/>
    </row>
    <row r="246">
      <c r="E246" s="266"/>
      <c r="F246" s="278"/>
      <c r="G246" s="279"/>
      <c r="H246" s="274" t="s">
        <v>246</v>
      </c>
      <c r="I246" s="274" t="s">
        <v>239</v>
      </c>
      <c r="J246" s="274">
        <f t="shared" ref="J246:M246" si="43">J244/SHARDING(J245)</f>
        <v>256</v>
      </c>
      <c r="K246" s="274">
        <f t="shared" si="43"/>
        <v>1</v>
      </c>
      <c r="L246" s="274">
        <f t="shared" si="43"/>
        <v>5120</v>
      </c>
      <c r="M246" s="274">
        <f t="shared" si="43"/>
        <v>128</v>
      </c>
      <c r="N246" s="274" t="s">
        <v>240</v>
      </c>
      <c r="O246" s="241"/>
      <c r="P246" s="276">
        <f>SIZEOF_IN_MIB(J246:M246, $O243)</f>
        <v>320</v>
      </c>
      <c r="Q246" s="241"/>
    </row>
    <row r="247">
      <c r="E247" s="266"/>
      <c r="F247" s="400" t="s">
        <v>293</v>
      </c>
      <c r="G247" s="385" t="s">
        <v>45</v>
      </c>
      <c r="H247" s="476" t="s">
        <v>306</v>
      </c>
      <c r="I247" s="270"/>
      <c r="J247" s="270"/>
      <c r="K247" s="270"/>
      <c r="L247" s="271"/>
      <c r="M247" s="271"/>
      <c r="N247" s="271"/>
      <c r="O247" s="477"/>
      <c r="P247" s="273"/>
      <c r="Q247" s="477"/>
    </row>
    <row r="248">
      <c r="E248" s="266"/>
      <c r="F248" s="277"/>
      <c r="G248" s="385"/>
      <c r="H248" s="274"/>
      <c r="I248" s="418"/>
      <c r="J248" s="261"/>
      <c r="K248" s="261"/>
      <c r="L248" s="274"/>
      <c r="M248" s="274"/>
      <c r="N248" s="274"/>
      <c r="O248" s="261"/>
      <c r="P248" s="276"/>
      <c r="Q248" s="222"/>
    </row>
    <row r="249">
      <c r="E249" s="266"/>
      <c r="F249" s="384" t="s">
        <v>285</v>
      </c>
      <c r="G249" s="385" t="s">
        <v>286</v>
      </c>
      <c r="H249" s="271" t="str">
        <f>VLOOKUP(O235&amp;","&amp;O239,$T$3:$W$12,4, FALSE)</f>
        <v>bf16</v>
      </c>
      <c r="I249" s="419"/>
      <c r="J249" s="270"/>
      <c r="K249" s="270"/>
      <c r="L249" s="271"/>
      <c r="M249" s="271"/>
      <c r="N249" s="271"/>
      <c r="O249" s="270"/>
      <c r="P249" s="273"/>
      <c r="Q249" s="305"/>
    </row>
    <row r="250">
      <c r="E250" s="266"/>
      <c r="F250" s="266"/>
      <c r="G250" s="381" t="s">
        <v>299</v>
      </c>
      <c r="H250" s="420" t="str">
        <f>CALCULATE_FLOPS(J238:M238,J242:M242,M242,K242,H249)</f>
        <v>#N/A</v>
      </c>
      <c r="I250" s="418"/>
      <c r="J250" s="261"/>
      <c r="K250" s="261"/>
      <c r="L250" s="274"/>
      <c r="M250" s="274"/>
      <c r="N250" s="274"/>
      <c r="O250" s="261"/>
      <c r="P250" s="276"/>
      <c r="Q250" s="222"/>
    </row>
    <row r="251">
      <c r="E251" s="266"/>
      <c r="F251" s="277"/>
      <c r="G251" s="388" t="s">
        <v>288</v>
      </c>
      <c r="H251" s="389" t="str">
        <f>COMPUTE_TIME_MS(H250, H249)</f>
        <v>#N/A</v>
      </c>
      <c r="I251" s="390"/>
      <c r="J251" s="391"/>
      <c r="K251" s="391"/>
      <c r="L251" s="392"/>
      <c r="M251" s="392"/>
      <c r="N251" s="392"/>
      <c r="O251" s="391"/>
      <c r="P251" s="393"/>
      <c r="Q251" s="305"/>
    </row>
    <row r="252">
      <c r="E252" s="266"/>
      <c r="F252" s="384" t="s">
        <v>289</v>
      </c>
      <c r="G252" s="381" t="s">
        <v>290</v>
      </c>
      <c r="H252" s="303">
        <f>IF(Q235,0,P238)+IF(Q239,0,P242)+IF(Q243,0,P246)</f>
        <v>672</v>
      </c>
      <c r="I252" s="261"/>
      <c r="J252" s="261"/>
      <c r="K252" s="261"/>
      <c r="L252" s="274"/>
      <c r="M252" s="274"/>
      <c r="N252" s="274"/>
      <c r="O252" s="261"/>
      <c r="P252" s="276"/>
      <c r="Q252" s="222"/>
    </row>
    <row r="253">
      <c r="E253" s="277"/>
      <c r="F253" s="277"/>
      <c r="G253" s="395" t="s">
        <v>291</v>
      </c>
      <c r="H253" s="430">
        <f>HBM_TIME_MS(H252)</f>
        <v>0.2242822967</v>
      </c>
      <c r="I253" s="391"/>
      <c r="J253" s="391"/>
      <c r="K253" s="391"/>
      <c r="L253" s="392"/>
      <c r="M253" s="392"/>
      <c r="N253" s="392"/>
      <c r="O253" s="391"/>
      <c r="P253" s="393"/>
      <c r="Q253" s="305"/>
    </row>
    <row r="254">
      <c r="E254" s="258" t="s">
        <v>307</v>
      </c>
      <c r="F254" s="282" t="s">
        <v>249</v>
      </c>
      <c r="G254" s="260"/>
      <c r="H254" s="290" t="s">
        <v>238</v>
      </c>
      <c r="I254" s="290" t="s">
        <v>239</v>
      </c>
      <c r="J254" s="195" t="s">
        <v>40</v>
      </c>
      <c r="K254" s="195" t="s">
        <v>38</v>
      </c>
      <c r="L254" s="195" t="s">
        <v>154</v>
      </c>
      <c r="M254" s="398" t="s">
        <v>151</v>
      </c>
      <c r="N254" s="290" t="s">
        <v>240</v>
      </c>
      <c r="O254" s="291" t="str">
        <f>PARAMS("attn_kv_k_dtype")</f>
        <v>bf16</v>
      </c>
      <c r="P254" s="292"/>
      <c r="Q254" s="291" t="b">
        <v>0</v>
      </c>
    </row>
    <row r="255">
      <c r="E255" s="266"/>
      <c r="F255" s="267"/>
      <c r="G255" s="268"/>
      <c r="H255" s="195" t="s">
        <v>242</v>
      </c>
      <c r="I255" s="290" t="s">
        <v>239</v>
      </c>
      <c r="J255" s="289">
        <f t="shared" ref="J255:M255" si="44">PARAMS(J254)</f>
        <v>4096</v>
      </c>
      <c r="K255" s="290">
        <f t="shared" si="44"/>
        <v>1</v>
      </c>
      <c r="L255" s="290">
        <f t="shared" si="44"/>
        <v>128</v>
      </c>
      <c r="M255" s="290">
        <f t="shared" si="44"/>
        <v>64</v>
      </c>
      <c r="N255" s="290" t="s">
        <v>240</v>
      </c>
      <c r="O255" s="266"/>
      <c r="P255" s="292">
        <f>SIZEOF_IN_MIB(J255:M255, $O254)</f>
        <v>64</v>
      </c>
      <c r="Q255" s="266"/>
    </row>
    <row r="256">
      <c r="E256" s="266"/>
      <c r="F256" s="267"/>
      <c r="G256" s="268"/>
      <c r="H256" s="289" t="s">
        <v>244</v>
      </c>
      <c r="I256" s="289" t="s">
        <v>239</v>
      </c>
      <c r="J256" s="195" t="s">
        <v>143</v>
      </c>
      <c r="K256" s="195"/>
      <c r="L256" s="195"/>
      <c r="M256" s="289"/>
      <c r="N256" s="289" t="s">
        <v>240</v>
      </c>
      <c r="O256" s="266"/>
      <c r="P256" s="292"/>
      <c r="Q256" s="266"/>
    </row>
    <row r="257">
      <c r="E257" s="266"/>
      <c r="F257" s="278"/>
      <c r="G257" s="279"/>
      <c r="H257" s="195" t="s">
        <v>246</v>
      </c>
      <c r="I257" s="289" t="s">
        <v>239</v>
      </c>
      <c r="J257" s="289">
        <f t="shared" ref="J257:M257" si="45">J255/SHARDING(J256)</f>
        <v>256</v>
      </c>
      <c r="K257" s="289">
        <f t="shared" si="45"/>
        <v>1</v>
      </c>
      <c r="L257" s="289">
        <f t="shared" si="45"/>
        <v>128</v>
      </c>
      <c r="M257" s="289">
        <f t="shared" si="45"/>
        <v>64</v>
      </c>
      <c r="N257" s="289" t="s">
        <v>240</v>
      </c>
      <c r="O257" s="277"/>
      <c r="P257" s="292">
        <f>SIZEOF_IN_MIB(J257:M257, $O254)</f>
        <v>4</v>
      </c>
      <c r="Q257" s="277"/>
    </row>
    <row r="258">
      <c r="E258" s="266"/>
      <c r="F258" s="259" t="s">
        <v>253</v>
      </c>
      <c r="G258" s="260"/>
      <c r="H258" s="289" t="s">
        <v>238</v>
      </c>
      <c r="I258" s="289" t="s">
        <v>239</v>
      </c>
      <c r="J258" s="290"/>
      <c r="K258" s="195" t="s">
        <v>40</v>
      </c>
      <c r="L258" s="195" t="s">
        <v>42</v>
      </c>
      <c r="M258" s="398" t="s">
        <v>151</v>
      </c>
      <c r="N258" s="289" t="s">
        <v>240</v>
      </c>
      <c r="O258" s="291" t="str">
        <f>PARAMS("kv_dtype")</f>
        <v>fp8</v>
      </c>
      <c r="P258" s="292"/>
      <c r="Q258" s="291" t="b">
        <v>0</v>
      </c>
    </row>
    <row r="259">
      <c r="E259" s="266"/>
      <c r="F259" s="267"/>
      <c r="G259" s="268"/>
      <c r="H259" s="195" t="s">
        <v>242</v>
      </c>
      <c r="I259" s="289" t="s">
        <v>239</v>
      </c>
      <c r="J259" s="290"/>
      <c r="K259" s="289">
        <f t="shared" ref="K259:M259" si="46">PARAMS(K258)</f>
        <v>4096</v>
      </c>
      <c r="L259" s="289">
        <f t="shared" si="46"/>
        <v>5120</v>
      </c>
      <c r="M259" s="289">
        <f t="shared" si="46"/>
        <v>64</v>
      </c>
      <c r="N259" s="289" t="s">
        <v>240</v>
      </c>
      <c r="O259" s="266"/>
      <c r="P259" s="292">
        <f>SIZEOF_IN_MIB(J259:M259, $O258)</f>
        <v>1280</v>
      </c>
      <c r="Q259" s="266"/>
    </row>
    <row r="260">
      <c r="E260" s="266"/>
      <c r="F260" s="267"/>
      <c r="G260" s="268"/>
      <c r="H260" s="289" t="s">
        <v>244</v>
      </c>
      <c r="I260" s="289" t="s">
        <v>239</v>
      </c>
      <c r="J260" s="290"/>
      <c r="K260" s="195" t="s">
        <v>143</v>
      </c>
      <c r="L260" s="289"/>
      <c r="M260" s="289"/>
      <c r="N260" s="289" t="s">
        <v>240</v>
      </c>
      <c r="O260" s="266"/>
      <c r="P260" s="292"/>
      <c r="Q260" s="266"/>
    </row>
    <row r="261">
      <c r="E261" s="266"/>
      <c r="F261" s="278"/>
      <c r="G261" s="279"/>
      <c r="H261" s="274" t="s">
        <v>246</v>
      </c>
      <c r="I261" s="274" t="s">
        <v>239</v>
      </c>
      <c r="J261" s="261"/>
      <c r="K261" s="274">
        <f t="shared" ref="K261:M261" si="47">K259/SHARDING(K260)</f>
        <v>256</v>
      </c>
      <c r="L261" s="274">
        <f t="shared" si="47"/>
        <v>5120</v>
      </c>
      <c r="M261" s="274">
        <f t="shared" si="47"/>
        <v>64</v>
      </c>
      <c r="N261" s="274" t="s">
        <v>240</v>
      </c>
      <c r="O261" s="241"/>
      <c r="P261" s="276">
        <f>SIZEOF_IN_MIB(J261:M261, $O258)</f>
        <v>80</v>
      </c>
      <c r="Q261" s="241"/>
    </row>
    <row r="262">
      <c r="E262" s="266"/>
      <c r="F262" s="259" t="s">
        <v>257</v>
      </c>
      <c r="G262" s="260"/>
      <c r="H262" s="271" t="s">
        <v>238</v>
      </c>
      <c r="I262" s="271" t="s">
        <v>239</v>
      </c>
      <c r="J262" s="269" t="s">
        <v>40</v>
      </c>
      <c r="K262" s="269" t="s">
        <v>38</v>
      </c>
      <c r="L262" s="269" t="s">
        <v>42</v>
      </c>
      <c r="M262" s="269" t="s">
        <v>154</v>
      </c>
      <c r="N262" s="271" t="s">
        <v>240</v>
      </c>
      <c r="O262" s="478" t="s">
        <v>82</v>
      </c>
      <c r="P262" s="273"/>
      <c r="Q262" s="399" t="b">
        <v>1</v>
      </c>
    </row>
    <row r="263">
      <c r="E263" s="266"/>
      <c r="F263" s="267"/>
      <c r="G263" s="268"/>
      <c r="H263" s="262" t="s">
        <v>242</v>
      </c>
      <c r="I263" s="274" t="s">
        <v>239</v>
      </c>
      <c r="J263" s="274">
        <f t="shared" ref="J263:M263" si="48">PARAMS(J262)</f>
        <v>4096</v>
      </c>
      <c r="K263" s="274">
        <f t="shared" si="48"/>
        <v>1</v>
      </c>
      <c r="L263" s="274">
        <f t="shared" si="48"/>
        <v>5120</v>
      </c>
      <c r="M263" s="274">
        <f t="shared" si="48"/>
        <v>128</v>
      </c>
      <c r="N263" s="274" t="s">
        <v>240</v>
      </c>
      <c r="O263" s="275"/>
      <c r="P263" s="276">
        <f>SIZEOF_IN_MIB(J263:M263, $O262)</f>
        <v>5120</v>
      </c>
      <c r="Q263" s="275"/>
    </row>
    <row r="264">
      <c r="E264" s="266"/>
      <c r="F264" s="267"/>
      <c r="G264" s="268"/>
      <c r="H264" s="271" t="s">
        <v>244</v>
      </c>
      <c r="I264" s="271" t="s">
        <v>239</v>
      </c>
      <c r="J264" s="269" t="s">
        <v>143</v>
      </c>
      <c r="K264" s="269"/>
      <c r="L264" s="269"/>
      <c r="M264" s="271"/>
      <c r="N264" s="271" t="s">
        <v>240</v>
      </c>
      <c r="O264" s="272"/>
      <c r="P264" s="273"/>
      <c r="Q264" s="272"/>
    </row>
    <row r="265">
      <c r="E265" s="266"/>
      <c r="F265" s="278"/>
      <c r="G265" s="279"/>
      <c r="H265" s="274" t="s">
        <v>246</v>
      </c>
      <c r="I265" s="274" t="s">
        <v>239</v>
      </c>
      <c r="J265" s="274">
        <f t="shared" ref="J265:M265" si="49">J263/SHARDING(J264)</f>
        <v>256</v>
      </c>
      <c r="K265" s="274">
        <f t="shared" si="49"/>
        <v>1</v>
      </c>
      <c r="L265" s="274">
        <f t="shared" si="49"/>
        <v>5120</v>
      </c>
      <c r="M265" s="274">
        <f t="shared" si="49"/>
        <v>128</v>
      </c>
      <c r="N265" s="274" t="s">
        <v>240</v>
      </c>
      <c r="O265" s="241"/>
      <c r="P265" s="276">
        <f>SIZEOF_IN_MIB(J265:M265, $O262)</f>
        <v>320</v>
      </c>
      <c r="Q265" s="241"/>
    </row>
    <row r="266">
      <c r="E266" s="266"/>
      <c r="F266" s="400" t="s">
        <v>293</v>
      </c>
      <c r="G266" s="385" t="s">
        <v>45</v>
      </c>
      <c r="H266" s="423"/>
      <c r="I266" s="424"/>
      <c r="J266" s="270"/>
      <c r="K266" s="270"/>
      <c r="L266" s="271"/>
      <c r="M266" s="271"/>
      <c r="N266" s="271"/>
      <c r="O266" s="270"/>
      <c r="P266" s="273"/>
      <c r="Q266" s="305"/>
    </row>
    <row r="267">
      <c r="E267" s="266"/>
      <c r="F267" s="277"/>
      <c r="G267" s="385"/>
      <c r="H267" s="274"/>
      <c r="I267" s="418"/>
      <c r="J267" s="261"/>
      <c r="K267" s="261"/>
      <c r="L267" s="274"/>
      <c r="M267" s="274"/>
      <c r="N267" s="274"/>
      <c r="O267" s="261"/>
      <c r="P267" s="276"/>
      <c r="Q267" s="222"/>
    </row>
    <row r="268">
      <c r="E268" s="266"/>
      <c r="F268" s="384" t="s">
        <v>285</v>
      </c>
      <c r="G268" s="385" t="s">
        <v>286</v>
      </c>
      <c r="H268" s="271" t="str">
        <f>VLOOKUP(O254&amp;","&amp;O258,$T$3:$W$12,4, FALSE)</f>
        <v>bf16</v>
      </c>
      <c r="I268" s="419"/>
      <c r="J268" s="270"/>
      <c r="K268" s="270"/>
      <c r="L268" s="271"/>
      <c r="M268" s="271"/>
      <c r="N268" s="271"/>
      <c r="O268" s="270"/>
      <c r="P268" s="273"/>
      <c r="Q268" s="305"/>
    </row>
    <row r="269">
      <c r="E269" s="266"/>
      <c r="F269" s="266"/>
      <c r="G269" s="381" t="s">
        <v>299</v>
      </c>
      <c r="H269" s="420" t="str">
        <f>CALCULATE_FLOPS(J257:M257,J261:M261,M261,K261,H268)</f>
        <v>#N/A</v>
      </c>
      <c r="I269" s="418"/>
      <c r="J269" s="261"/>
      <c r="K269" s="261"/>
      <c r="L269" s="274"/>
      <c r="M269" s="274"/>
      <c r="N269" s="274"/>
      <c r="O269" s="261"/>
      <c r="P269" s="276"/>
      <c r="Q269" s="222"/>
    </row>
    <row r="270">
      <c r="E270" s="266"/>
      <c r="F270" s="277"/>
      <c r="G270" s="388" t="s">
        <v>288</v>
      </c>
      <c r="H270" s="421" t="str">
        <f>COMPUTE_TIME_MS(H269, H268)</f>
        <v>#N/A</v>
      </c>
      <c r="I270" s="390"/>
      <c r="J270" s="391"/>
      <c r="K270" s="391"/>
      <c r="L270" s="392"/>
      <c r="M270" s="392"/>
      <c r="N270" s="392"/>
      <c r="O270" s="391"/>
      <c r="P270" s="393"/>
      <c r="Q270" s="305"/>
    </row>
    <row r="271">
      <c r="E271" s="266"/>
      <c r="F271" s="384" t="s">
        <v>289</v>
      </c>
      <c r="G271" s="381" t="s">
        <v>290</v>
      </c>
      <c r="H271" s="303">
        <f>IF(Q254,0,P257)+IF(Q258,0,P261)+IF(Q262,0,P265)</f>
        <v>84</v>
      </c>
      <c r="I271" s="261"/>
      <c r="J271" s="261"/>
      <c r="K271" s="261"/>
      <c r="L271" s="274"/>
      <c r="M271" s="274"/>
      <c r="N271" s="274"/>
      <c r="O271" s="261"/>
      <c r="P271" s="276"/>
      <c r="Q271" s="222"/>
    </row>
    <row r="272">
      <c r="E272" s="277"/>
      <c r="F272" s="277"/>
      <c r="G272" s="395" t="s">
        <v>291</v>
      </c>
      <c r="H272" s="430">
        <f>HBM_TIME_MS(H271)</f>
        <v>0.02803528708</v>
      </c>
      <c r="I272" s="391"/>
      <c r="J272" s="391"/>
      <c r="K272" s="391"/>
      <c r="L272" s="392"/>
      <c r="M272" s="392"/>
      <c r="N272" s="392"/>
      <c r="O272" s="391"/>
      <c r="P272" s="393"/>
      <c r="Q272" s="305"/>
    </row>
    <row r="273">
      <c r="E273" s="258" t="s">
        <v>308</v>
      </c>
      <c r="F273" s="282" t="s">
        <v>249</v>
      </c>
      <c r="G273" s="260"/>
      <c r="H273" s="290" t="s">
        <v>238</v>
      </c>
      <c r="I273" s="290" t="s">
        <v>239</v>
      </c>
      <c r="J273" s="195" t="s">
        <v>40</v>
      </c>
      <c r="K273" s="195" t="s">
        <v>38</v>
      </c>
      <c r="L273" s="398" t="s">
        <v>42</v>
      </c>
      <c r="M273" s="195" t="s">
        <v>154</v>
      </c>
      <c r="N273" s="290" t="s">
        <v>240</v>
      </c>
      <c r="O273" s="291" t="str">
        <f>PARAMS("attn_av_a_dtype")</f>
        <v>bf16</v>
      </c>
      <c r="P273" s="292"/>
      <c r="Q273" s="291" t="b">
        <v>1</v>
      </c>
    </row>
    <row r="274">
      <c r="E274" s="266"/>
      <c r="F274" s="267"/>
      <c r="G274" s="268"/>
      <c r="H274" s="195" t="s">
        <v>242</v>
      </c>
      <c r="I274" s="290" t="s">
        <v>239</v>
      </c>
      <c r="J274" s="289">
        <f t="shared" ref="J274:M274" si="50">PARAMS(J273)</f>
        <v>4096</v>
      </c>
      <c r="K274" s="290">
        <f t="shared" si="50"/>
        <v>1</v>
      </c>
      <c r="L274" s="290">
        <f t="shared" si="50"/>
        <v>5120</v>
      </c>
      <c r="M274" s="290">
        <f t="shared" si="50"/>
        <v>128</v>
      </c>
      <c r="N274" s="290" t="s">
        <v>240</v>
      </c>
      <c r="O274" s="266"/>
      <c r="P274" s="292">
        <f>SIZEOF_IN_MIB(J274:M274, $O273)</f>
        <v>5120</v>
      </c>
      <c r="Q274" s="266"/>
    </row>
    <row r="275">
      <c r="E275" s="266"/>
      <c r="F275" s="267"/>
      <c r="G275" s="268"/>
      <c r="H275" s="289" t="s">
        <v>244</v>
      </c>
      <c r="I275" s="289" t="s">
        <v>239</v>
      </c>
      <c r="J275" s="195" t="s">
        <v>143</v>
      </c>
      <c r="K275" s="195"/>
      <c r="L275" s="195"/>
      <c r="M275" s="289"/>
      <c r="N275" s="289" t="s">
        <v>240</v>
      </c>
      <c r="O275" s="266"/>
      <c r="P275" s="292"/>
      <c r="Q275" s="266"/>
    </row>
    <row r="276">
      <c r="E276" s="266"/>
      <c r="F276" s="278"/>
      <c r="G276" s="279"/>
      <c r="H276" s="195" t="s">
        <v>246</v>
      </c>
      <c r="I276" s="289" t="s">
        <v>239</v>
      </c>
      <c r="J276" s="289">
        <f t="shared" ref="J276:M276" si="51">J274/SHARDING(J275)</f>
        <v>256</v>
      </c>
      <c r="K276" s="289">
        <f t="shared" si="51"/>
        <v>1</v>
      </c>
      <c r="L276" s="289">
        <f t="shared" si="51"/>
        <v>5120</v>
      </c>
      <c r="M276" s="289">
        <f t="shared" si="51"/>
        <v>128</v>
      </c>
      <c r="N276" s="289" t="s">
        <v>240</v>
      </c>
      <c r="O276" s="277"/>
      <c r="P276" s="292">
        <f>SIZEOF_IN_MIB(J276:M276, $O273)</f>
        <v>320</v>
      </c>
      <c r="Q276" s="277"/>
    </row>
    <row r="277">
      <c r="E277" s="266"/>
      <c r="F277" s="259" t="s">
        <v>253</v>
      </c>
      <c r="G277" s="260"/>
      <c r="H277" s="289" t="s">
        <v>238</v>
      </c>
      <c r="I277" s="289" t="s">
        <v>239</v>
      </c>
      <c r="J277" s="195" t="s">
        <v>40</v>
      </c>
      <c r="K277" s="195"/>
      <c r="L277" s="398" t="s">
        <v>42</v>
      </c>
      <c r="M277" s="195" t="s">
        <v>145</v>
      </c>
      <c r="N277" s="289" t="s">
        <v>240</v>
      </c>
      <c r="O277" s="291" t="str">
        <f>PARAMS("kv_dtype")</f>
        <v>fp8</v>
      </c>
      <c r="P277" s="292"/>
      <c r="Q277" s="291" t="b">
        <v>1</v>
      </c>
    </row>
    <row r="278">
      <c r="E278" s="266"/>
      <c r="F278" s="267"/>
      <c r="G278" s="268"/>
      <c r="H278" s="195" t="s">
        <v>242</v>
      </c>
      <c r="I278" s="289" t="s">
        <v>239</v>
      </c>
      <c r="J278" s="289">
        <f>PARAMS(J277)</f>
        <v>4096</v>
      </c>
      <c r="K278" s="289"/>
      <c r="L278" s="289">
        <f t="shared" ref="L278:M278" si="52">PARAMS(L277)</f>
        <v>5120</v>
      </c>
      <c r="M278" s="289">
        <f t="shared" si="52"/>
        <v>512</v>
      </c>
      <c r="N278" s="289" t="s">
        <v>240</v>
      </c>
      <c r="O278" s="266"/>
      <c r="P278" s="292">
        <f>SIZEOF_IN_MIB(J278:M278, $O277)</f>
        <v>10240</v>
      </c>
      <c r="Q278" s="266"/>
    </row>
    <row r="279">
      <c r="E279" s="266"/>
      <c r="F279" s="267"/>
      <c r="G279" s="268"/>
      <c r="H279" s="289" t="s">
        <v>244</v>
      </c>
      <c r="I279" s="289" t="s">
        <v>239</v>
      </c>
      <c r="J279" s="195" t="s">
        <v>143</v>
      </c>
      <c r="K279" s="290"/>
      <c r="L279" s="289"/>
      <c r="M279" s="289"/>
      <c r="N279" s="289" t="s">
        <v>240</v>
      </c>
      <c r="O279" s="266"/>
      <c r="P279" s="292"/>
      <c r="Q279" s="266"/>
    </row>
    <row r="280">
      <c r="E280" s="266"/>
      <c r="F280" s="278"/>
      <c r="G280" s="279"/>
      <c r="H280" s="274" t="s">
        <v>246</v>
      </c>
      <c r="I280" s="274" t="s">
        <v>239</v>
      </c>
      <c r="J280" s="274">
        <f>J278/SHARDING(J279)</f>
        <v>256</v>
      </c>
      <c r="K280" s="274"/>
      <c r="L280" s="274">
        <f t="shared" ref="L280:M280" si="53">L278/SHARDING(L279)</f>
        <v>5120</v>
      </c>
      <c r="M280" s="274">
        <f t="shared" si="53"/>
        <v>512</v>
      </c>
      <c r="N280" s="274" t="s">
        <v>240</v>
      </c>
      <c r="O280" s="241"/>
      <c r="P280" s="276">
        <f>SIZEOF_IN_MIB(J280:M280, $O277)</f>
        <v>640</v>
      </c>
      <c r="Q280" s="241"/>
    </row>
    <row r="281">
      <c r="E281" s="266"/>
      <c r="F281" s="259" t="s">
        <v>257</v>
      </c>
      <c r="G281" s="260"/>
      <c r="H281" s="271" t="s">
        <v>238</v>
      </c>
      <c r="I281" s="271" t="s">
        <v>239</v>
      </c>
      <c r="J281" s="269" t="s">
        <v>40</v>
      </c>
      <c r="K281" s="269" t="s">
        <v>38</v>
      </c>
      <c r="L281" s="269" t="s">
        <v>154</v>
      </c>
      <c r="M281" s="269" t="s">
        <v>145</v>
      </c>
      <c r="N281" s="271" t="s">
        <v>240</v>
      </c>
      <c r="O281" s="478" t="s">
        <v>82</v>
      </c>
      <c r="P281" s="273"/>
      <c r="Q281" s="399" t="b">
        <v>0</v>
      </c>
    </row>
    <row r="282">
      <c r="E282" s="266"/>
      <c r="F282" s="267"/>
      <c r="G282" s="268"/>
      <c r="H282" s="262" t="s">
        <v>242</v>
      </c>
      <c r="I282" s="274" t="s">
        <v>239</v>
      </c>
      <c r="J282" s="274">
        <f t="shared" ref="J282:M282" si="54">PARAMS(J281)</f>
        <v>4096</v>
      </c>
      <c r="K282" s="274">
        <f t="shared" si="54"/>
        <v>1</v>
      </c>
      <c r="L282" s="274">
        <f t="shared" si="54"/>
        <v>128</v>
      </c>
      <c r="M282" s="274">
        <f t="shared" si="54"/>
        <v>512</v>
      </c>
      <c r="N282" s="274" t="s">
        <v>240</v>
      </c>
      <c r="O282" s="275"/>
      <c r="P282" s="276">
        <f>SIZEOF_IN_MIB(J282:M282, $O281)</f>
        <v>512</v>
      </c>
      <c r="Q282" s="275"/>
    </row>
    <row r="283">
      <c r="E283" s="266"/>
      <c r="F283" s="267"/>
      <c r="G283" s="268"/>
      <c r="H283" s="271" t="s">
        <v>244</v>
      </c>
      <c r="I283" s="271" t="s">
        <v>239</v>
      </c>
      <c r="J283" s="269" t="s">
        <v>143</v>
      </c>
      <c r="K283" s="269"/>
      <c r="L283" s="269"/>
      <c r="M283" s="271"/>
      <c r="N283" s="271" t="s">
        <v>240</v>
      </c>
      <c r="O283" s="272"/>
      <c r="P283" s="273"/>
      <c r="Q283" s="272"/>
    </row>
    <row r="284">
      <c r="E284" s="266"/>
      <c r="F284" s="278"/>
      <c r="G284" s="279"/>
      <c r="H284" s="274" t="s">
        <v>246</v>
      </c>
      <c r="I284" s="274" t="s">
        <v>239</v>
      </c>
      <c r="J284" s="274">
        <f t="shared" ref="J284:M284" si="55">J282/SHARDING(J283)</f>
        <v>256</v>
      </c>
      <c r="K284" s="274">
        <f t="shared" si="55"/>
        <v>1</v>
      </c>
      <c r="L284" s="274">
        <f t="shared" si="55"/>
        <v>128</v>
      </c>
      <c r="M284" s="274">
        <f t="shared" si="55"/>
        <v>512</v>
      </c>
      <c r="N284" s="274" t="s">
        <v>240</v>
      </c>
      <c r="O284" s="241"/>
      <c r="P284" s="276">
        <f>SIZEOF_IN_MIB(J284:M284, $O281)</f>
        <v>32</v>
      </c>
      <c r="Q284" s="241"/>
    </row>
    <row r="285">
      <c r="E285" s="266"/>
      <c r="F285" s="400" t="s">
        <v>293</v>
      </c>
      <c r="G285" s="385" t="s">
        <v>45</v>
      </c>
      <c r="H285" s="423"/>
      <c r="I285" s="424"/>
      <c r="J285" s="270"/>
      <c r="K285" s="270"/>
      <c r="L285" s="271"/>
      <c r="M285" s="271"/>
      <c r="N285" s="271"/>
      <c r="O285" s="270"/>
      <c r="P285" s="273"/>
      <c r="Q285" s="305"/>
    </row>
    <row r="286">
      <c r="E286" s="266"/>
      <c r="F286" s="277"/>
      <c r="G286" s="385"/>
      <c r="H286" s="274"/>
      <c r="I286" s="418"/>
      <c r="J286" s="261"/>
      <c r="K286" s="261"/>
      <c r="L286" s="274"/>
      <c r="M286" s="274"/>
      <c r="N286" s="274"/>
      <c r="O286" s="261"/>
      <c r="P286" s="276"/>
      <c r="Q286" s="222"/>
    </row>
    <row r="287">
      <c r="E287" s="266"/>
      <c r="F287" s="384" t="s">
        <v>285</v>
      </c>
      <c r="G287" s="385" t="s">
        <v>286</v>
      </c>
      <c r="H287" s="271" t="str">
        <f>VLOOKUP(O273&amp;","&amp;O277,$T$3:$W$12,4, FALSE)</f>
        <v>bf16</v>
      </c>
      <c r="I287" s="419"/>
      <c r="J287" s="270"/>
      <c r="K287" s="270"/>
      <c r="L287" s="271"/>
      <c r="M287" s="271"/>
      <c r="N287" s="271"/>
      <c r="O287" s="270"/>
      <c r="P287" s="273"/>
      <c r="Q287" s="305"/>
    </row>
    <row r="288">
      <c r="E288" s="266"/>
      <c r="F288" s="266"/>
      <c r="G288" s="381" t="s">
        <v>299</v>
      </c>
      <c r="H288" s="420" t="str">
        <f>CALCULATE_FLOPS(J276:M276,J280:M280,L280,J280,H287)</f>
        <v>#N/A</v>
      </c>
      <c r="I288" s="418"/>
      <c r="J288" s="261"/>
      <c r="K288" s="261"/>
      <c r="L288" s="274"/>
      <c r="M288" s="274"/>
      <c r="N288" s="274"/>
      <c r="O288" s="261"/>
      <c r="P288" s="276"/>
      <c r="Q288" s="222"/>
    </row>
    <row r="289">
      <c r="E289" s="266"/>
      <c r="F289" s="277"/>
      <c r="G289" s="388" t="s">
        <v>288</v>
      </c>
      <c r="H289" s="421" t="str">
        <f>COMPUTE_TIME_MS(H288, H287)</f>
        <v>#N/A</v>
      </c>
      <c r="I289" s="390"/>
      <c r="J289" s="391"/>
      <c r="K289" s="391"/>
      <c r="L289" s="392"/>
      <c r="M289" s="392"/>
      <c r="N289" s="392"/>
      <c r="O289" s="391"/>
      <c r="P289" s="393"/>
      <c r="Q289" s="305"/>
    </row>
    <row r="290">
      <c r="E290" s="266"/>
      <c r="F290" s="384" t="s">
        <v>289</v>
      </c>
      <c r="G290" s="381" t="s">
        <v>290</v>
      </c>
      <c r="H290" s="303">
        <f>IF(Q273,0,P276)+IF(Q277,0,P280)+IF(Q281,0,P284)</f>
        <v>32</v>
      </c>
      <c r="I290" s="261"/>
      <c r="J290" s="261"/>
      <c r="K290" s="261"/>
      <c r="L290" s="274"/>
      <c r="M290" s="274"/>
      <c r="N290" s="274"/>
      <c r="O290" s="261"/>
      <c r="P290" s="276"/>
      <c r="Q290" s="222"/>
    </row>
    <row r="291">
      <c r="E291" s="277"/>
      <c r="F291" s="277"/>
      <c r="G291" s="395" t="s">
        <v>291</v>
      </c>
      <c r="H291" s="479">
        <f>HBM_TIME_MS(H290)</f>
        <v>0.01068010936</v>
      </c>
      <c r="I291" s="391"/>
      <c r="J291" s="391"/>
      <c r="K291" s="391"/>
      <c r="L291" s="392"/>
      <c r="M291" s="392"/>
      <c r="N291" s="392"/>
      <c r="O291" s="391"/>
      <c r="P291" s="393"/>
      <c r="Q291" s="305"/>
    </row>
    <row r="292">
      <c r="E292" s="258" t="s">
        <v>309</v>
      </c>
      <c r="F292" s="282" t="s">
        <v>249</v>
      </c>
      <c r="G292" s="260"/>
      <c r="H292" s="261" t="s">
        <v>238</v>
      </c>
      <c r="I292" s="261" t="s">
        <v>239</v>
      </c>
      <c r="J292" s="262" t="s">
        <v>40</v>
      </c>
      <c r="K292" s="262" t="s">
        <v>38</v>
      </c>
      <c r="L292" s="262" t="s">
        <v>154</v>
      </c>
      <c r="M292" s="425" t="s">
        <v>145</v>
      </c>
      <c r="N292" s="261" t="s">
        <v>240</v>
      </c>
      <c r="O292" s="263" t="str">
        <f>EXTRACT_ACTIVATION_DTYPE(PARAMS("attn_proj_dtype"))</f>
        <v>fp8</v>
      </c>
      <c r="P292" s="276"/>
      <c r="Q292" s="263" t="b">
        <v>0</v>
      </c>
    </row>
    <row r="293">
      <c r="E293" s="266"/>
      <c r="F293" s="267"/>
      <c r="G293" s="268"/>
      <c r="H293" s="269" t="s">
        <v>242</v>
      </c>
      <c r="I293" s="270" t="s">
        <v>239</v>
      </c>
      <c r="J293" s="271">
        <f t="shared" ref="J293:M293" si="56">PARAMS(J292)</f>
        <v>4096</v>
      </c>
      <c r="K293" s="270">
        <f t="shared" si="56"/>
        <v>1</v>
      </c>
      <c r="L293" s="270">
        <f t="shared" si="56"/>
        <v>128</v>
      </c>
      <c r="M293" s="270">
        <f t="shared" si="56"/>
        <v>512</v>
      </c>
      <c r="N293" s="270" t="s">
        <v>240</v>
      </c>
      <c r="O293" s="272"/>
      <c r="P293" s="273">
        <f>SIZEOF_IN_MIB(J293:M293, $O292)</f>
        <v>256</v>
      </c>
      <c r="Q293" s="272"/>
    </row>
    <row r="294">
      <c r="E294" s="266"/>
      <c r="F294" s="267"/>
      <c r="G294" s="268"/>
      <c r="H294" s="274" t="s">
        <v>244</v>
      </c>
      <c r="I294" s="274" t="s">
        <v>239</v>
      </c>
      <c r="J294" s="262" t="s">
        <v>143</v>
      </c>
      <c r="K294" s="262"/>
      <c r="L294" s="262"/>
      <c r="M294" s="274"/>
      <c r="N294" s="274" t="s">
        <v>240</v>
      </c>
      <c r="O294" s="275"/>
      <c r="P294" s="276"/>
      <c r="Q294" s="275"/>
    </row>
    <row r="295">
      <c r="E295" s="266"/>
      <c r="F295" s="278"/>
      <c r="G295" s="279"/>
      <c r="H295" s="269" t="s">
        <v>246</v>
      </c>
      <c r="I295" s="271" t="s">
        <v>239</v>
      </c>
      <c r="J295" s="271">
        <f t="shared" ref="J295:M295" si="57">J293/SHARDING(J294)</f>
        <v>256</v>
      </c>
      <c r="K295" s="271">
        <f t="shared" si="57"/>
        <v>1</v>
      </c>
      <c r="L295" s="271">
        <f t="shared" si="57"/>
        <v>128</v>
      </c>
      <c r="M295" s="271">
        <f t="shared" si="57"/>
        <v>512</v>
      </c>
      <c r="N295" s="271" t="s">
        <v>240</v>
      </c>
      <c r="O295" s="280"/>
      <c r="P295" s="273">
        <f>SIZEOF_IN_MIB(J295:M295, $O292)</f>
        <v>16</v>
      </c>
      <c r="Q295" s="280"/>
    </row>
    <row r="296">
      <c r="E296" s="266"/>
      <c r="F296" s="259" t="s">
        <v>253</v>
      </c>
      <c r="G296" s="260"/>
      <c r="H296" s="274" t="s">
        <v>238</v>
      </c>
      <c r="I296" s="274" t="s">
        <v>239</v>
      </c>
      <c r="J296" s="261"/>
      <c r="K296" s="262" t="s">
        <v>154</v>
      </c>
      <c r="L296" s="262" t="s">
        <v>148</v>
      </c>
      <c r="M296" s="425" t="s">
        <v>145</v>
      </c>
      <c r="N296" s="274" t="s">
        <v>240</v>
      </c>
      <c r="O296" s="263" t="str">
        <f>EXTRACT_WEIGHT_DTYPE(PARAMS("attn_proj_dtype"))</f>
        <v>fp8</v>
      </c>
      <c r="P296" s="276"/>
      <c r="Q296" s="263" t="b">
        <v>0</v>
      </c>
    </row>
    <row r="297">
      <c r="E297" s="266"/>
      <c r="F297" s="267"/>
      <c r="G297" s="268"/>
      <c r="H297" s="269" t="s">
        <v>242</v>
      </c>
      <c r="I297" s="271" t="s">
        <v>239</v>
      </c>
      <c r="J297" s="270"/>
      <c r="K297" s="271">
        <f t="shared" ref="K297:M297" si="58">PARAMS(K296)</f>
        <v>128</v>
      </c>
      <c r="L297" s="271">
        <f t="shared" si="58"/>
        <v>128</v>
      </c>
      <c r="M297" s="271">
        <f t="shared" si="58"/>
        <v>512</v>
      </c>
      <c r="N297" s="271" t="s">
        <v>240</v>
      </c>
      <c r="O297" s="272"/>
      <c r="P297" s="273">
        <f>SIZEOF_IN_MIB(J297:M297, $O296)</f>
        <v>8</v>
      </c>
      <c r="Q297" s="272"/>
    </row>
    <row r="298">
      <c r="E298" s="266"/>
      <c r="F298" s="267"/>
      <c r="G298" s="268"/>
      <c r="H298" s="274" t="s">
        <v>244</v>
      </c>
      <c r="I298" s="274" t="s">
        <v>239</v>
      </c>
      <c r="J298" s="261"/>
      <c r="K298" s="261"/>
      <c r="L298" s="274"/>
      <c r="M298" s="274"/>
      <c r="N298" s="274" t="s">
        <v>240</v>
      </c>
      <c r="O298" s="275"/>
      <c r="P298" s="276"/>
      <c r="Q298" s="275"/>
    </row>
    <row r="299">
      <c r="E299" s="266"/>
      <c r="F299" s="278"/>
      <c r="G299" s="279"/>
      <c r="H299" s="271" t="s">
        <v>246</v>
      </c>
      <c r="I299" s="271" t="s">
        <v>239</v>
      </c>
      <c r="J299" s="270"/>
      <c r="K299" s="271">
        <f t="shared" ref="K299:M299" si="59">K297/SHARDING(K298)</f>
        <v>128</v>
      </c>
      <c r="L299" s="271">
        <f t="shared" si="59"/>
        <v>128</v>
      </c>
      <c r="M299" s="271">
        <f t="shared" si="59"/>
        <v>512</v>
      </c>
      <c r="N299" s="271" t="s">
        <v>240</v>
      </c>
      <c r="O299" s="280"/>
      <c r="P299" s="273">
        <f>SIZEOF_IN_MIB(J299:M299, $O296)</f>
        <v>8</v>
      </c>
      <c r="Q299" s="280"/>
    </row>
    <row r="300">
      <c r="E300" s="266"/>
      <c r="F300" s="259" t="s">
        <v>257</v>
      </c>
      <c r="G300" s="260"/>
      <c r="H300" s="274" t="s">
        <v>238</v>
      </c>
      <c r="I300" s="274" t="s">
        <v>239</v>
      </c>
      <c r="J300" s="262" t="s">
        <v>40</v>
      </c>
      <c r="K300" s="262" t="s">
        <v>38</v>
      </c>
      <c r="L300" s="262" t="s">
        <v>154</v>
      </c>
      <c r="M300" s="262" t="s">
        <v>148</v>
      </c>
      <c r="N300" s="274" t="s">
        <v>240</v>
      </c>
      <c r="O300" s="263" t="s">
        <v>82</v>
      </c>
      <c r="P300" s="276"/>
      <c r="Q300" s="263" t="b">
        <v>0</v>
      </c>
    </row>
    <row r="301">
      <c r="E301" s="266"/>
      <c r="F301" s="267"/>
      <c r="G301" s="268"/>
      <c r="H301" s="269" t="s">
        <v>242</v>
      </c>
      <c r="I301" s="271" t="s">
        <v>239</v>
      </c>
      <c r="J301" s="271">
        <f t="shared" ref="J301:M301" si="60">PARAMS(J300)</f>
        <v>4096</v>
      </c>
      <c r="K301" s="271">
        <f t="shared" si="60"/>
        <v>1</v>
      </c>
      <c r="L301" s="271">
        <f t="shared" si="60"/>
        <v>128</v>
      </c>
      <c r="M301" s="271">
        <f t="shared" si="60"/>
        <v>128</v>
      </c>
      <c r="N301" s="271" t="s">
        <v>240</v>
      </c>
      <c r="O301" s="272"/>
      <c r="P301" s="273">
        <f>SIZEOF_IN_MIB(J301:M301, $O300)</f>
        <v>128</v>
      </c>
      <c r="Q301" s="272"/>
    </row>
    <row r="302">
      <c r="E302" s="266"/>
      <c r="F302" s="267"/>
      <c r="G302" s="268"/>
      <c r="H302" s="274" t="s">
        <v>244</v>
      </c>
      <c r="I302" s="274" t="s">
        <v>239</v>
      </c>
      <c r="J302" s="262" t="s">
        <v>143</v>
      </c>
      <c r="K302" s="262"/>
      <c r="L302" s="262"/>
      <c r="M302" s="274"/>
      <c r="N302" s="274" t="s">
        <v>240</v>
      </c>
      <c r="O302" s="275"/>
      <c r="P302" s="276"/>
      <c r="Q302" s="275"/>
    </row>
    <row r="303">
      <c r="E303" s="266"/>
      <c r="F303" s="278"/>
      <c r="G303" s="279"/>
      <c r="H303" s="271" t="s">
        <v>246</v>
      </c>
      <c r="I303" s="271" t="s">
        <v>239</v>
      </c>
      <c r="J303" s="271">
        <f t="shared" ref="J303:M303" si="61">J301/SHARDING(J302)</f>
        <v>256</v>
      </c>
      <c r="K303" s="271">
        <f t="shared" si="61"/>
        <v>1</v>
      </c>
      <c r="L303" s="271">
        <f t="shared" si="61"/>
        <v>128</v>
      </c>
      <c r="M303" s="271">
        <f t="shared" si="61"/>
        <v>128</v>
      </c>
      <c r="N303" s="271" t="s">
        <v>240</v>
      </c>
      <c r="O303" s="280"/>
      <c r="P303" s="273">
        <f>SIZEOF_IN_MIB(J303:M303, $O300)</f>
        <v>8</v>
      </c>
      <c r="Q303" s="280"/>
    </row>
    <row r="304">
      <c r="E304" s="266"/>
      <c r="F304" s="400" t="s">
        <v>293</v>
      </c>
      <c r="G304" s="385" t="s">
        <v>45</v>
      </c>
      <c r="H304" s="480"/>
      <c r="I304" s="481"/>
      <c r="J304" s="261"/>
      <c r="K304" s="261"/>
      <c r="L304" s="274"/>
      <c r="M304" s="274"/>
      <c r="N304" s="274"/>
      <c r="O304" s="261"/>
      <c r="P304" s="276"/>
      <c r="Q304" s="222"/>
    </row>
    <row r="305">
      <c r="E305" s="266"/>
      <c r="F305" s="277"/>
      <c r="G305" s="385"/>
      <c r="H305" s="271"/>
      <c r="I305" s="419"/>
      <c r="J305" s="270"/>
      <c r="K305" s="270"/>
      <c r="L305" s="271"/>
      <c r="M305" s="271"/>
      <c r="N305" s="271"/>
      <c r="O305" s="270"/>
      <c r="P305" s="273"/>
      <c r="Q305" s="305"/>
    </row>
    <row r="306">
      <c r="E306" s="266"/>
      <c r="F306" s="384" t="s">
        <v>285</v>
      </c>
      <c r="G306" s="385" t="s">
        <v>286</v>
      </c>
      <c r="H306" s="274" t="str">
        <f>VLOOKUP(O292&amp;","&amp;O296,$T$3:$W$12,4, FALSE)</f>
        <v>fp8</v>
      </c>
      <c r="I306" s="418"/>
      <c r="J306" s="261"/>
      <c r="K306" s="261"/>
      <c r="L306" s="274"/>
      <c r="M306" s="274"/>
      <c r="N306" s="274"/>
      <c r="O306" s="261"/>
      <c r="P306" s="276"/>
      <c r="Q306" s="222"/>
    </row>
    <row r="307">
      <c r="E307" s="266"/>
      <c r="F307" s="266"/>
      <c r="G307" s="381" t="s">
        <v>299</v>
      </c>
      <c r="H307" s="482" t="str">
        <f>CALCULATE_FLOPS(J295:M295,J299:M299,M299,K299,H306)</f>
        <v>#N/A</v>
      </c>
      <c r="I307" s="419"/>
      <c r="J307" s="270"/>
      <c r="K307" s="270"/>
      <c r="L307" s="271"/>
      <c r="M307" s="271"/>
      <c r="N307" s="271"/>
      <c r="O307" s="270"/>
      <c r="P307" s="273"/>
      <c r="Q307" s="305"/>
    </row>
    <row r="308">
      <c r="E308" s="266"/>
      <c r="F308" s="277"/>
      <c r="G308" s="388" t="s">
        <v>288</v>
      </c>
      <c r="H308" s="421" t="str">
        <f>COMPUTE_TIME_MS(H307, H306)</f>
        <v>#N/A</v>
      </c>
      <c r="I308" s="390"/>
      <c r="J308" s="391"/>
      <c r="K308" s="391"/>
      <c r="L308" s="392"/>
      <c r="M308" s="392"/>
      <c r="N308" s="392"/>
      <c r="O308" s="391"/>
      <c r="P308" s="393"/>
      <c r="Q308" s="222"/>
    </row>
    <row r="309">
      <c r="E309" s="266"/>
      <c r="F309" s="384" t="s">
        <v>289</v>
      </c>
      <c r="G309" s="381" t="s">
        <v>290</v>
      </c>
      <c r="H309" s="440">
        <f>IF(Q292,0,P295)+IF(Q296,0,P299)+IF(Q300,0,P303)</f>
        <v>32</v>
      </c>
      <c r="I309" s="270"/>
      <c r="J309" s="270"/>
      <c r="K309" s="270"/>
      <c r="L309" s="271"/>
      <c r="M309" s="271"/>
      <c r="N309" s="271"/>
      <c r="O309" s="270"/>
      <c r="P309" s="273"/>
      <c r="Q309" s="305"/>
    </row>
    <row r="310">
      <c r="E310" s="277"/>
      <c r="F310" s="277"/>
      <c r="G310" s="395" t="s">
        <v>291</v>
      </c>
      <c r="H310" s="430">
        <f>HBM_TIME_MS(H309)</f>
        <v>0.01068010936</v>
      </c>
      <c r="I310" s="391"/>
      <c r="J310" s="391"/>
      <c r="K310" s="391"/>
      <c r="L310" s="392"/>
      <c r="M310" s="392"/>
      <c r="N310" s="392"/>
      <c r="O310" s="391"/>
      <c r="P310" s="393"/>
      <c r="Q310" s="222"/>
    </row>
    <row r="311">
      <c r="E311" s="258" t="s">
        <v>310</v>
      </c>
      <c r="F311" s="483" t="s">
        <v>311</v>
      </c>
      <c r="G311" s="350"/>
      <c r="H311" s="484" t="s">
        <v>312</v>
      </c>
      <c r="I311" s="374"/>
      <c r="J311" s="485"/>
      <c r="K311" s="485"/>
      <c r="L311" s="485"/>
      <c r="M311" s="372"/>
      <c r="N311" s="374"/>
      <c r="O311" s="485"/>
      <c r="P311" s="377"/>
      <c r="Q311" s="485"/>
    </row>
    <row r="312">
      <c r="E312" s="266"/>
      <c r="F312" s="259" t="s">
        <v>259</v>
      </c>
      <c r="G312" s="260"/>
      <c r="H312" s="261" t="s">
        <v>238</v>
      </c>
      <c r="I312" s="261" t="s">
        <v>239</v>
      </c>
      <c r="J312" s="262" t="s">
        <v>40</v>
      </c>
      <c r="K312" s="262" t="s">
        <v>38</v>
      </c>
      <c r="L312" s="262" t="s">
        <v>154</v>
      </c>
      <c r="M312" s="425" t="s">
        <v>145</v>
      </c>
      <c r="N312" s="261" t="s">
        <v>240</v>
      </c>
      <c r="O312" s="263" t="str">
        <f>EXTRACT_ACTIVATION_DTYPE(PARAMS("attn_proj_dtype"))</f>
        <v>fp8</v>
      </c>
      <c r="P312" s="276"/>
      <c r="Q312" s="263"/>
    </row>
    <row r="313">
      <c r="E313" s="266"/>
      <c r="F313" s="267"/>
      <c r="G313" s="268"/>
      <c r="H313" s="269" t="s">
        <v>242</v>
      </c>
      <c r="I313" s="270" t="s">
        <v>239</v>
      </c>
      <c r="J313" s="271">
        <f t="shared" ref="J313:M313" si="62">PARAMS(J312)</f>
        <v>4096</v>
      </c>
      <c r="K313" s="270">
        <f t="shared" si="62"/>
        <v>1</v>
      </c>
      <c r="L313" s="270">
        <f t="shared" si="62"/>
        <v>128</v>
      </c>
      <c r="M313" s="270">
        <f t="shared" si="62"/>
        <v>512</v>
      </c>
      <c r="N313" s="270" t="s">
        <v>240</v>
      </c>
      <c r="O313" s="272"/>
      <c r="P313" s="273">
        <f>SIZEOF_IN_MIB(J313:M313, $O312)</f>
        <v>256</v>
      </c>
      <c r="Q313" s="272"/>
    </row>
    <row r="314">
      <c r="E314" s="266"/>
      <c r="F314" s="267"/>
      <c r="G314" s="268"/>
      <c r="H314" s="274" t="s">
        <v>244</v>
      </c>
      <c r="I314" s="274" t="s">
        <v>239</v>
      </c>
      <c r="J314" s="262" t="s">
        <v>143</v>
      </c>
      <c r="K314" s="262"/>
      <c r="L314" s="262"/>
      <c r="M314" s="274"/>
      <c r="N314" s="274" t="s">
        <v>240</v>
      </c>
      <c r="O314" s="275"/>
      <c r="P314" s="276"/>
      <c r="Q314" s="275"/>
    </row>
    <row r="315">
      <c r="E315" s="266"/>
      <c r="F315" s="267"/>
      <c r="G315" s="268"/>
      <c r="H315" s="269" t="s">
        <v>246</v>
      </c>
      <c r="I315" s="271" t="s">
        <v>239</v>
      </c>
      <c r="J315" s="271">
        <f t="shared" ref="J315:M315" si="63">J313/SHARDING(J314)</f>
        <v>256</v>
      </c>
      <c r="K315" s="271">
        <f t="shared" si="63"/>
        <v>1</v>
      </c>
      <c r="L315" s="271">
        <f t="shared" si="63"/>
        <v>128</v>
      </c>
      <c r="M315" s="271">
        <f t="shared" si="63"/>
        <v>512</v>
      </c>
      <c r="N315" s="271" t="s">
        <v>240</v>
      </c>
      <c r="O315" s="280"/>
      <c r="P315" s="273">
        <f>SIZEOF_IN_MIB(J315:M315, $O312)</f>
        <v>16</v>
      </c>
      <c r="Q315" s="280"/>
    </row>
    <row r="316">
      <c r="E316" s="266"/>
      <c r="F316" s="278"/>
      <c r="G316" s="279"/>
      <c r="H316" s="262" t="s">
        <v>262</v>
      </c>
      <c r="I316" s="274"/>
      <c r="J316" s="262" t="s">
        <v>32</v>
      </c>
      <c r="K316" s="262"/>
      <c r="L316" s="262"/>
      <c r="M316" s="425"/>
      <c r="N316" s="274"/>
      <c r="O316" s="262"/>
      <c r="P316" s="276"/>
      <c r="Q316" s="262"/>
    </row>
    <row r="317">
      <c r="E317" s="266"/>
      <c r="F317" s="352" t="s">
        <v>277</v>
      </c>
      <c r="G317" s="486" t="s">
        <v>33</v>
      </c>
      <c r="H317" s="314"/>
      <c r="I317" s="487"/>
      <c r="J317" s="270"/>
      <c r="K317" s="269"/>
      <c r="L317" s="269"/>
      <c r="M317" s="488"/>
      <c r="N317" s="271"/>
      <c r="O317" s="399"/>
      <c r="P317" s="273"/>
      <c r="Q317" s="399"/>
    </row>
    <row r="318">
      <c r="E318" s="266"/>
      <c r="F318" s="358" t="s">
        <v>278</v>
      </c>
      <c r="G318" s="489" t="s">
        <v>264</v>
      </c>
      <c r="H318" s="490">
        <f>HW_SPEC("# of TensorCore per Chip")</f>
        <v>2</v>
      </c>
      <c r="J318" s="261"/>
      <c r="K318" s="274"/>
      <c r="L318" s="274"/>
      <c r="M318" s="274"/>
      <c r="N318" s="274"/>
      <c r="O318" s="275"/>
      <c r="P318" s="276"/>
      <c r="Q318" s="275"/>
    </row>
    <row r="319">
      <c r="E319" s="266"/>
      <c r="F319" s="266"/>
      <c r="G319" s="491" t="s">
        <v>265</v>
      </c>
      <c r="H319" s="321">
        <f>P315*(H318-1)</f>
        <v>16</v>
      </c>
      <c r="J319" s="270"/>
      <c r="K319" s="270"/>
      <c r="L319" s="271"/>
      <c r="M319" s="271"/>
      <c r="N319" s="271"/>
      <c r="O319" s="272"/>
      <c r="P319" s="273"/>
      <c r="Q319" s="272"/>
    </row>
    <row r="320">
      <c r="E320" s="266"/>
      <c r="F320" s="266"/>
      <c r="G320" s="489" t="s">
        <v>266</v>
      </c>
      <c r="H320" s="316">
        <f>H319*H318</f>
        <v>32</v>
      </c>
      <c r="J320" s="261"/>
      <c r="K320" s="274"/>
      <c r="L320" s="274"/>
      <c r="M320" s="274"/>
      <c r="N320" s="274"/>
      <c r="O320" s="241"/>
      <c r="P320" s="276"/>
      <c r="Q320" s="241"/>
    </row>
    <row r="321">
      <c r="E321" s="266"/>
      <c r="F321" s="277"/>
      <c r="G321" s="491" t="s">
        <v>269</v>
      </c>
      <c r="H321" s="492">
        <f>ALL_GATHER_CORE2CORE_TIME_MS(H320)</f>
        <v>0.02604166667</v>
      </c>
      <c r="J321" s="269"/>
      <c r="K321" s="269"/>
      <c r="L321" s="269"/>
      <c r="M321" s="269"/>
      <c r="N321" s="271"/>
      <c r="O321" s="399"/>
      <c r="P321" s="273"/>
      <c r="Q321" s="399"/>
    </row>
    <row r="322">
      <c r="E322" s="266"/>
      <c r="F322" s="413" t="s">
        <v>298</v>
      </c>
      <c r="G322" s="493">
        <f>H321</f>
        <v>0.02604166667</v>
      </c>
      <c r="H322" s="494"/>
      <c r="I322" s="331"/>
      <c r="J322" s="274"/>
      <c r="K322" s="274"/>
      <c r="L322" s="274"/>
      <c r="M322" s="274"/>
      <c r="N322" s="274"/>
      <c r="O322" s="495"/>
      <c r="P322" s="276"/>
      <c r="Q322" s="241"/>
    </row>
    <row r="323">
      <c r="E323" s="266"/>
      <c r="F323" s="496"/>
      <c r="G323" s="497"/>
      <c r="H323" s="498"/>
      <c r="I323" s="391"/>
      <c r="J323" s="391"/>
      <c r="K323" s="391"/>
      <c r="L323" s="392"/>
      <c r="M323" s="392"/>
      <c r="N323" s="392"/>
      <c r="O323" s="499"/>
      <c r="P323" s="393"/>
      <c r="Q323" s="305"/>
    </row>
    <row r="324">
      <c r="E324" s="266"/>
      <c r="F324" s="500" t="s">
        <v>280</v>
      </c>
      <c r="G324" s="501" t="s">
        <v>281</v>
      </c>
      <c r="H324" s="502"/>
      <c r="I324" s="374"/>
      <c r="J324" s="374"/>
      <c r="K324" s="374"/>
      <c r="L324" s="375"/>
      <c r="M324" s="375"/>
      <c r="N324" s="375"/>
      <c r="O324" s="503"/>
      <c r="P324" s="377"/>
      <c r="Q324" s="504"/>
    </row>
    <row r="325">
      <c r="E325" s="277"/>
      <c r="F325" s="500" t="s">
        <v>298</v>
      </c>
      <c r="G325" s="505">
        <f>IF(G324=F311,G322,0)</f>
        <v>0</v>
      </c>
      <c r="H325" s="502"/>
      <c r="I325" s="374"/>
      <c r="J325" s="374"/>
      <c r="K325" s="374"/>
      <c r="L325" s="375"/>
      <c r="M325" s="375"/>
      <c r="N325" s="375"/>
      <c r="O325" s="374"/>
      <c r="P325" s="377"/>
      <c r="Q325" s="504"/>
    </row>
    <row r="326">
      <c r="E326" s="258" t="s">
        <v>313</v>
      </c>
      <c r="F326" s="282" t="s">
        <v>249</v>
      </c>
      <c r="G326" s="260"/>
      <c r="H326" s="261" t="s">
        <v>238</v>
      </c>
      <c r="I326" s="261" t="s">
        <v>239</v>
      </c>
      <c r="J326" s="262" t="s">
        <v>40</v>
      </c>
      <c r="K326" s="262" t="s">
        <v>38</v>
      </c>
      <c r="L326" s="425" t="s">
        <v>154</v>
      </c>
      <c r="M326" s="425" t="s">
        <v>148</v>
      </c>
      <c r="N326" s="261" t="s">
        <v>240</v>
      </c>
      <c r="O326" s="263" t="str">
        <f>EXTRACT_ACTIVATION_DTYPE(PARAMS("attn_proj_dtype"))</f>
        <v>fp8</v>
      </c>
      <c r="P326" s="276"/>
      <c r="Q326" s="263" t="b">
        <v>0</v>
      </c>
    </row>
    <row r="327">
      <c r="E327" s="266"/>
      <c r="F327" s="267"/>
      <c r="G327" s="268"/>
      <c r="H327" s="269" t="s">
        <v>242</v>
      </c>
      <c r="I327" s="270" t="s">
        <v>239</v>
      </c>
      <c r="J327" s="271">
        <f t="shared" ref="J327:M327" si="64">PARAMS(J326)</f>
        <v>4096</v>
      </c>
      <c r="K327" s="270">
        <f t="shared" si="64"/>
        <v>1</v>
      </c>
      <c r="L327" s="270">
        <f t="shared" si="64"/>
        <v>128</v>
      </c>
      <c r="M327" s="270">
        <f t="shared" si="64"/>
        <v>128</v>
      </c>
      <c r="N327" s="270" t="s">
        <v>240</v>
      </c>
      <c r="O327" s="272"/>
      <c r="P327" s="273">
        <f>SIZEOF_IN_MIB(J327:M327, $O326)</f>
        <v>64</v>
      </c>
      <c r="Q327" s="272"/>
    </row>
    <row r="328">
      <c r="E328" s="266"/>
      <c r="F328" s="267"/>
      <c r="G328" s="268"/>
      <c r="H328" s="274" t="s">
        <v>244</v>
      </c>
      <c r="I328" s="274" t="s">
        <v>239</v>
      </c>
      <c r="J328" s="262" t="s">
        <v>143</v>
      </c>
      <c r="K328" s="262"/>
      <c r="L328" s="262"/>
      <c r="M328" s="274"/>
      <c r="N328" s="274" t="s">
        <v>240</v>
      </c>
      <c r="O328" s="275"/>
      <c r="P328" s="276"/>
      <c r="Q328" s="275"/>
    </row>
    <row r="329">
      <c r="E329" s="266"/>
      <c r="F329" s="278"/>
      <c r="G329" s="279"/>
      <c r="H329" s="269" t="s">
        <v>246</v>
      </c>
      <c r="I329" s="271" t="s">
        <v>239</v>
      </c>
      <c r="J329" s="271">
        <f t="shared" ref="J329:M329" si="65">J327/SHARDING(J328)</f>
        <v>256</v>
      </c>
      <c r="K329" s="271">
        <f t="shared" si="65"/>
        <v>1</v>
      </c>
      <c r="L329" s="271">
        <f t="shared" si="65"/>
        <v>128</v>
      </c>
      <c r="M329" s="271">
        <f t="shared" si="65"/>
        <v>128</v>
      </c>
      <c r="N329" s="271" t="s">
        <v>240</v>
      </c>
      <c r="O329" s="280"/>
      <c r="P329" s="273">
        <f>SIZEOF_IN_MIB(J329:M329, $O326)</f>
        <v>4</v>
      </c>
      <c r="Q329" s="280"/>
    </row>
    <row r="330">
      <c r="E330" s="266"/>
      <c r="F330" s="259" t="s">
        <v>253</v>
      </c>
      <c r="G330" s="260"/>
      <c r="H330" s="274" t="s">
        <v>238</v>
      </c>
      <c r="I330" s="274" t="s">
        <v>239</v>
      </c>
      <c r="J330" s="261"/>
      <c r="K330" s="425" t="s">
        <v>154</v>
      </c>
      <c r="L330" s="425" t="s">
        <v>148</v>
      </c>
      <c r="M330" s="262" t="s">
        <v>125</v>
      </c>
      <c r="N330" s="274" t="s">
        <v>240</v>
      </c>
      <c r="O330" s="263" t="str">
        <f>EXTRACT_WEIGHT_DTYPE(PARAMS("attn_proj_dtype"))</f>
        <v>fp8</v>
      </c>
      <c r="P330" s="276"/>
      <c r="Q330" s="263" t="b">
        <v>0</v>
      </c>
    </row>
    <row r="331">
      <c r="E331" s="266"/>
      <c r="F331" s="267"/>
      <c r="G331" s="268"/>
      <c r="H331" s="269" t="s">
        <v>242</v>
      </c>
      <c r="I331" s="271" t="s">
        <v>239</v>
      </c>
      <c r="J331" s="270"/>
      <c r="K331" s="271">
        <f t="shared" ref="K331:M331" si="66">PARAMS(K330)</f>
        <v>128</v>
      </c>
      <c r="L331" s="271">
        <f t="shared" si="66"/>
        <v>128</v>
      </c>
      <c r="M331" s="271">
        <f t="shared" si="66"/>
        <v>7168</v>
      </c>
      <c r="N331" s="271" t="s">
        <v>240</v>
      </c>
      <c r="O331" s="272"/>
      <c r="P331" s="273">
        <f>SIZEOF_IN_MIB(J331:M331, $O330)</f>
        <v>112</v>
      </c>
      <c r="Q331" s="272"/>
    </row>
    <row r="332">
      <c r="E332" s="266"/>
      <c r="F332" s="267"/>
      <c r="G332" s="268"/>
      <c r="H332" s="274" t="s">
        <v>244</v>
      </c>
      <c r="I332" s="274" t="s">
        <v>239</v>
      </c>
      <c r="J332" s="261"/>
      <c r="K332" s="261"/>
      <c r="L332" s="274"/>
      <c r="M332" s="274"/>
      <c r="N332" s="274" t="s">
        <v>240</v>
      </c>
      <c r="O332" s="275"/>
      <c r="P332" s="276"/>
      <c r="Q332" s="275"/>
    </row>
    <row r="333">
      <c r="E333" s="266"/>
      <c r="F333" s="278"/>
      <c r="G333" s="279"/>
      <c r="H333" s="271" t="s">
        <v>246</v>
      </c>
      <c r="I333" s="271" t="s">
        <v>239</v>
      </c>
      <c r="J333" s="270"/>
      <c r="K333" s="271">
        <f t="shared" ref="K333:M333" si="67">K331/SHARDING(K332)</f>
        <v>128</v>
      </c>
      <c r="L333" s="271">
        <f t="shared" si="67"/>
        <v>128</v>
      </c>
      <c r="M333" s="271">
        <f t="shared" si="67"/>
        <v>7168</v>
      </c>
      <c r="N333" s="271" t="s">
        <v>240</v>
      </c>
      <c r="O333" s="280"/>
      <c r="P333" s="273">
        <f>SIZEOF_IN_MIB(J333:M333, $O330)</f>
        <v>112</v>
      </c>
      <c r="Q333" s="280"/>
    </row>
    <row r="334">
      <c r="E334" s="266"/>
      <c r="F334" s="259" t="s">
        <v>257</v>
      </c>
      <c r="G334" s="260"/>
      <c r="H334" s="274" t="s">
        <v>238</v>
      </c>
      <c r="I334" s="274" t="s">
        <v>239</v>
      </c>
      <c r="J334" s="261"/>
      <c r="K334" s="262" t="s">
        <v>40</v>
      </c>
      <c r="L334" s="262" t="s">
        <v>38</v>
      </c>
      <c r="M334" s="262" t="s">
        <v>125</v>
      </c>
      <c r="N334" s="274" t="s">
        <v>240</v>
      </c>
      <c r="O334" s="263" t="s">
        <v>82</v>
      </c>
      <c r="P334" s="276"/>
      <c r="Q334" s="263" t="b">
        <v>0</v>
      </c>
    </row>
    <row r="335">
      <c r="E335" s="266"/>
      <c r="F335" s="267"/>
      <c r="G335" s="268"/>
      <c r="H335" s="269" t="s">
        <v>242</v>
      </c>
      <c r="I335" s="271" t="s">
        <v>239</v>
      </c>
      <c r="J335" s="270"/>
      <c r="K335" s="271">
        <f t="shared" ref="K335:M335" si="68">PARAMS(K334)</f>
        <v>4096</v>
      </c>
      <c r="L335" s="271">
        <f t="shared" si="68"/>
        <v>1</v>
      </c>
      <c r="M335" s="271">
        <f t="shared" si="68"/>
        <v>7168</v>
      </c>
      <c r="N335" s="271" t="s">
        <v>240</v>
      </c>
      <c r="O335" s="272"/>
      <c r="P335" s="273">
        <f>SIZEOF_IN_MIB(K335:M335, $O334)</f>
        <v>56</v>
      </c>
      <c r="Q335" s="272"/>
    </row>
    <row r="336">
      <c r="E336" s="266"/>
      <c r="F336" s="267"/>
      <c r="G336" s="268"/>
      <c r="H336" s="274" t="s">
        <v>244</v>
      </c>
      <c r="I336" s="274" t="s">
        <v>239</v>
      </c>
      <c r="J336" s="261"/>
      <c r="K336" s="262" t="s">
        <v>143</v>
      </c>
      <c r="L336" s="262"/>
      <c r="M336" s="274"/>
      <c r="N336" s="274" t="s">
        <v>240</v>
      </c>
      <c r="O336" s="275"/>
      <c r="P336" s="276"/>
      <c r="Q336" s="275"/>
    </row>
    <row r="337">
      <c r="E337" s="266"/>
      <c r="F337" s="278"/>
      <c r="G337" s="279"/>
      <c r="H337" s="271" t="s">
        <v>246</v>
      </c>
      <c r="I337" s="271" t="s">
        <v>239</v>
      </c>
      <c r="J337" s="271"/>
      <c r="K337" s="271">
        <f t="shared" ref="K337:M337" si="69">K335/SHARDING(K336)</f>
        <v>256</v>
      </c>
      <c r="L337" s="271">
        <f t="shared" si="69"/>
        <v>1</v>
      </c>
      <c r="M337" s="271">
        <f t="shared" si="69"/>
        <v>7168</v>
      </c>
      <c r="N337" s="271" t="s">
        <v>240</v>
      </c>
      <c r="O337" s="280"/>
      <c r="P337" s="273">
        <f>SIZEOF_IN_MIB(K337:M337, $O334)</f>
        <v>3.5</v>
      </c>
      <c r="Q337" s="280"/>
    </row>
    <row r="338">
      <c r="E338" s="266"/>
      <c r="F338" s="400" t="s">
        <v>293</v>
      </c>
      <c r="G338" s="349" t="s">
        <v>314</v>
      </c>
      <c r="H338" s="350"/>
      <c r="I338" s="308"/>
      <c r="J338" s="506" t="s">
        <v>315</v>
      </c>
      <c r="K338" s="308"/>
      <c r="L338" s="309"/>
      <c r="M338" s="309"/>
      <c r="N338" s="309"/>
      <c r="O338" s="308"/>
      <c r="P338" s="310"/>
      <c r="Q338" s="308"/>
    </row>
    <row r="339">
      <c r="E339" s="266"/>
      <c r="F339" s="266"/>
      <c r="G339" s="352" t="s">
        <v>277</v>
      </c>
      <c r="H339" s="507" t="s">
        <v>33</v>
      </c>
      <c r="I339" s="408"/>
      <c r="J339" s="487"/>
      <c r="K339" s="313"/>
      <c r="L339" s="314"/>
      <c r="M339" s="314"/>
      <c r="N339" s="314"/>
      <c r="O339" s="313"/>
      <c r="P339" s="315"/>
      <c r="Q339" s="313"/>
    </row>
    <row r="340">
      <c r="E340" s="266"/>
      <c r="F340" s="266"/>
      <c r="G340" s="358" t="s">
        <v>278</v>
      </c>
      <c r="H340" s="508" t="s">
        <v>316</v>
      </c>
      <c r="I340" s="405"/>
      <c r="J340" s="490">
        <f>SHARDING(H339)</f>
        <v>2</v>
      </c>
      <c r="K340" s="317"/>
      <c r="L340" s="318"/>
      <c r="M340" s="318"/>
      <c r="N340" s="318"/>
      <c r="O340" s="317"/>
      <c r="P340" s="319"/>
      <c r="Q340" s="317"/>
    </row>
    <row r="341">
      <c r="E341" s="266"/>
      <c r="F341" s="266"/>
      <c r="G341" s="266"/>
      <c r="H341" s="407" t="s">
        <v>265</v>
      </c>
      <c r="I341" s="408"/>
      <c r="J341" s="321">
        <f>P329 * (J340-1)</f>
        <v>4</v>
      </c>
      <c r="K341" s="313"/>
      <c r="L341" s="314"/>
      <c r="M341" s="314"/>
      <c r="N341" s="314"/>
      <c r="O341" s="313"/>
      <c r="P341" s="315"/>
      <c r="Q341" s="313"/>
    </row>
    <row r="342">
      <c r="E342" s="266"/>
      <c r="F342" s="266"/>
      <c r="G342" s="266"/>
      <c r="H342" s="411" t="s">
        <v>266</v>
      </c>
      <c r="I342" s="405"/>
      <c r="J342" s="316">
        <f>J341*J340</f>
        <v>8</v>
      </c>
      <c r="K342" s="317"/>
      <c r="L342" s="318"/>
      <c r="M342" s="318"/>
      <c r="N342" s="318"/>
      <c r="O342" s="317"/>
      <c r="P342" s="319"/>
      <c r="Q342" s="317"/>
    </row>
    <row r="343">
      <c r="E343" s="266"/>
      <c r="F343" s="266"/>
      <c r="G343" s="277"/>
      <c r="H343" s="407" t="s">
        <v>269</v>
      </c>
      <c r="I343" s="408"/>
      <c r="J343" s="492">
        <f>ALL_GATHER_CORE2CORE_TIME_MS(J342)</f>
        <v>0.006510416667</v>
      </c>
      <c r="K343" s="313"/>
      <c r="L343" s="314"/>
      <c r="M343" s="314"/>
      <c r="N343" s="314"/>
      <c r="O343" s="313"/>
      <c r="P343" s="315"/>
      <c r="Q343" s="313"/>
    </row>
    <row r="344">
      <c r="E344" s="266"/>
      <c r="F344" s="266"/>
      <c r="G344" s="413" t="s">
        <v>298</v>
      </c>
      <c r="H344" s="509">
        <f>J343</f>
        <v>0.006510416667</v>
      </c>
      <c r="I344" s="494"/>
      <c r="J344" s="330"/>
      <c r="K344" s="330"/>
      <c r="L344" s="331"/>
      <c r="M344" s="331"/>
      <c r="N344" s="331"/>
      <c r="O344" s="330"/>
      <c r="P344" s="406"/>
      <c r="Q344" s="317"/>
    </row>
    <row r="345">
      <c r="E345" s="266"/>
      <c r="F345" s="266"/>
      <c r="G345" s="385"/>
      <c r="H345" s="271"/>
      <c r="I345" s="419"/>
      <c r="J345" s="270"/>
      <c r="K345" s="270"/>
      <c r="L345" s="271"/>
      <c r="M345" s="271"/>
      <c r="N345" s="271"/>
      <c r="O345" s="270"/>
      <c r="P345" s="510"/>
      <c r="Q345" s="305"/>
    </row>
    <row r="346">
      <c r="E346" s="266"/>
      <c r="F346" s="266"/>
      <c r="G346" s="511" t="s">
        <v>280</v>
      </c>
      <c r="H346" s="512" t="s">
        <v>281</v>
      </c>
      <c r="I346" s="513"/>
      <c r="J346" s="374"/>
      <c r="K346" s="374"/>
      <c r="L346" s="375"/>
      <c r="M346" s="375"/>
      <c r="N346" s="375"/>
      <c r="O346" s="374"/>
      <c r="P346" s="514"/>
      <c r="Q346" s="504"/>
    </row>
    <row r="347">
      <c r="E347" s="266"/>
      <c r="F347" s="277"/>
      <c r="G347" s="511" t="s">
        <v>298</v>
      </c>
      <c r="H347" s="515">
        <f>IF(G338=H346,H344,0)</f>
        <v>0</v>
      </c>
      <c r="I347" s="513"/>
      <c r="J347" s="374"/>
      <c r="K347" s="374"/>
      <c r="L347" s="375"/>
      <c r="M347" s="375"/>
      <c r="N347" s="375"/>
      <c r="O347" s="374"/>
      <c r="P347" s="514"/>
      <c r="Q347" s="504"/>
    </row>
    <row r="348">
      <c r="E348" s="266"/>
      <c r="F348" s="384" t="s">
        <v>285</v>
      </c>
      <c r="G348" s="385" t="s">
        <v>286</v>
      </c>
      <c r="H348" s="274" t="str">
        <f>VLOOKUP(O326&amp;","&amp;O330,$T$3:$W$12,4, FALSE)</f>
        <v>fp8</v>
      </c>
      <c r="I348" s="418"/>
      <c r="J348" s="261"/>
      <c r="K348" s="261"/>
      <c r="L348" s="274"/>
      <c r="M348" s="274"/>
      <c r="N348" s="274"/>
      <c r="O348" s="261"/>
      <c r="P348" s="264"/>
      <c r="Q348" s="222"/>
    </row>
    <row r="349">
      <c r="E349" s="266"/>
      <c r="F349" s="266"/>
      <c r="G349" s="381" t="s">
        <v>299</v>
      </c>
      <c r="H349" s="482" t="str">
        <f>CALCULATE_FLOPS(J329:M329,J333:M333,K333:L333,1,H348)</f>
        <v>#N/A</v>
      </c>
      <c r="I349" s="516" t="s">
        <v>317</v>
      </c>
      <c r="J349" s="270"/>
      <c r="K349" s="270"/>
      <c r="L349" s="271"/>
      <c r="M349" s="271"/>
      <c r="N349" s="271"/>
      <c r="O349" s="270"/>
      <c r="P349" s="510"/>
      <c r="Q349" s="305"/>
    </row>
    <row r="350">
      <c r="E350" s="266"/>
      <c r="F350" s="277"/>
      <c r="G350" s="388" t="s">
        <v>288</v>
      </c>
      <c r="H350" s="517" t="str">
        <f>COMPUTE_TIME_MS(H349, H348)</f>
        <v>#N/A</v>
      </c>
      <c r="I350" s="390"/>
      <c r="J350" s="391"/>
      <c r="K350" s="391"/>
      <c r="L350" s="392"/>
      <c r="M350" s="392"/>
      <c r="N350" s="392"/>
      <c r="O350" s="391"/>
      <c r="P350" s="518"/>
      <c r="Q350" s="222"/>
    </row>
    <row r="351">
      <c r="E351" s="266"/>
      <c r="F351" s="384" t="s">
        <v>289</v>
      </c>
      <c r="G351" s="381" t="s">
        <v>290</v>
      </c>
      <c r="H351" s="440">
        <f>IF(Q326,0,P329)+IF(Q330,0,P333)+IF(Q334,0,P337)</f>
        <v>119.5</v>
      </c>
      <c r="I351" s="270"/>
      <c r="J351" s="270"/>
      <c r="K351" s="270"/>
      <c r="L351" s="271"/>
      <c r="M351" s="271"/>
      <c r="N351" s="271"/>
      <c r="O351" s="270"/>
      <c r="P351" s="510"/>
      <c r="Q351" s="305"/>
    </row>
    <row r="352">
      <c r="E352" s="277"/>
      <c r="F352" s="277"/>
      <c r="G352" s="395" t="s">
        <v>291</v>
      </c>
      <c r="H352" s="479">
        <f>HBM_TIME_MS(H351)</f>
        <v>0.03988353341</v>
      </c>
      <c r="I352" s="391"/>
      <c r="J352" s="391"/>
      <c r="K352" s="391"/>
      <c r="L352" s="392"/>
      <c r="M352" s="392"/>
      <c r="N352" s="392"/>
      <c r="O352" s="391"/>
      <c r="P352" s="518"/>
      <c r="Q352" s="172"/>
    </row>
    <row r="356">
      <c r="E356" s="204" t="s">
        <v>318</v>
      </c>
    </row>
    <row r="357">
      <c r="E357" s="249" t="s">
        <v>229</v>
      </c>
      <c r="F357" s="519" t="s">
        <v>230</v>
      </c>
      <c r="G357" s="251"/>
      <c r="H357" s="520"/>
      <c r="I357" s="250" t="s">
        <v>231</v>
      </c>
      <c r="J357" s="521"/>
      <c r="K357" s="521"/>
      <c r="L357" s="521"/>
      <c r="M357" s="521"/>
      <c r="N357" s="520"/>
      <c r="O357" s="253" t="s">
        <v>232</v>
      </c>
      <c r="P357" s="253" t="s">
        <v>319</v>
      </c>
      <c r="Q357" s="255" t="s">
        <v>234</v>
      </c>
    </row>
    <row r="358">
      <c r="E358" s="258" t="s">
        <v>320</v>
      </c>
      <c r="F358" s="522" t="s">
        <v>293</v>
      </c>
      <c r="G358" s="523" t="s">
        <v>54</v>
      </c>
      <c r="H358" s="524" t="s">
        <v>321</v>
      </c>
      <c r="I358" s="374"/>
      <c r="J358" s="374"/>
      <c r="K358" s="485"/>
      <c r="L358" s="485"/>
      <c r="M358" s="525"/>
      <c r="N358" s="374"/>
      <c r="O358" s="485"/>
      <c r="P358" s="374"/>
      <c r="Q358" s="485"/>
    </row>
    <row r="359">
      <c r="E359" s="266"/>
      <c r="F359" s="266"/>
      <c r="G359" s="297" t="s">
        <v>259</v>
      </c>
      <c r="H359" s="463" t="s">
        <v>238</v>
      </c>
      <c r="I359" s="261" t="s">
        <v>239</v>
      </c>
      <c r="J359" s="261"/>
      <c r="K359" s="262" t="s">
        <v>40</v>
      </c>
      <c r="L359" s="262" t="s">
        <v>159</v>
      </c>
      <c r="M359" s="283" t="s">
        <v>125</v>
      </c>
      <c r="N359" s="261" t="s">
        <v>240</v>
      </c>
      <c r="O359" s="263" t="str">
        <f>PARAMS("expert_dispatch_dtype")</f>
        <v>fp8</v>
      </c>
      <c r="P359" s="261"/>
      <c r="Q359" s="263"/>
    </row>
    <row r="360">
      <c r="E360" s="266"/>
      <c r="F360" s="266"/>
      <c r="G360" s="266"/>
      <c r="H360" s="304" t="s">
        <v>242</v>
      </c>
      <c r="I360" s="270" t="s">
        <v>239</v>
      </c>
      <c r="J360" s="271"/>
      <c r="K360" s="270">
        <f t="shared" ref="K360:M360" si="70">PARAMS(K359)</f>
        <v>4096</v>
      </c>
      <c r="L360" s="270">
        <f t="shared" si="70"/>
        <v>8</v>
      </c>
      <c r="M360" s="270">
        <f t="shared" si="70"/>
        <v>7168</v>
      </c>
      <c r="N360" s="270" t="s">
        <v>240</v>
      </c>
      <c r="O360" s="272"/>
      <c r="P360" s="440">
        <f>SIZEOF_IN_MIB(J360:M360, O359)</f>
        <v>224</v>
      </c>
      <c r="Q360" s="272"/>
    </row>
    <row r="361">
      <c r="E361" s="266"/>
      <c r="F361" s="266"/>
      <c r="G361" s="266"/>
      <c r="H361" s="302" t="s">
        <v>260</v>
      </c>
      <c r="I361" s="274" t="s">
        <v>239</v>
      </c>
      <c r="J361" s="261"/>
      <c r="K361" s="262" t="s">
        <v>143</v>
      </c>
      <c r="L361" s="262"/>
      <c r="M361" s="262"/>
      <c r="N361" s="274" t="s">
        <v>240</v>
      </c>
      <c r="O361" s="275"/>
      <c r="P361" s="303"/>
      <c r="Q361" s="275"/>
    </row>
    <row r="362">
      <c r="E362" s="266"/>
      <c r="F362" s="266"/>
      <c r="G362" s="266"/>
      <c r="H362" s="304" t="s">
        <v>261</v>
      </c>
      <c r="I362" s="271" t="s">
        <v>239</v>
      </c>
      <c r="J362" s="270"/>
      <c r="K362" s="271">
        <f t="shared" ref="K362:M362" si="71">K360/SHARDING(K361)</f>
        <v>256</v>
      </c>
      <c r="L362" s="271">
        <f t="shared" si="71"/>
        <v>8</v>
      </c>
      <c r="M362" s="271">
        <f t="shared" si="71"/>
        <v>7168</v>
      </c>
      <c r="N362" s="269" t="s">
        <v>240</v>
      </c>
      <c r="O362" s="272"/>
      <c r="P362" s="440"/>
      <c r="Q362" s="272"/>
    </row>
    <row r="363">
      <c r="E363" s="266"/>
      <c r="F363" s="266"/>
      <c r="G363" s="277"/>
      <c r="H363" s="302" t="s">
        <v>262</v>
      </c>
      <c r="I363" s="274" t="s">
        <v>239</v>
      </c>
      <c r="J363" s="261"/>
      <c r="K363" s="262" t="s">
        <v>143</v>
      </c>
      <c r="L363" s="262"/>
      <c r="M363" s="262"/>
      <c r="N363" s="274" t="s">
        <v>240</v>
      </c>
      <c r="O363" s="241"/>
      <c r="P363" s="303">
        <f>SIZEOF_IN_MIB(J362:M362, O359)</f>
        <v>14</v>
      </c>
      <c r="Q363" s="241"/>
    </row>
    <row r="364">
      <c r="E364" s="266"/>
      <c r="F364" s="266"/>
      <c r="G364" s="526" t="s">
        <v>564</v>
      </c>
      <c r="H364" s="645">
        <f>P360</f>
        <v>224</v>
      </c>
      <c r="I364" s="305"/>
      <c r="J364" s="305"/>
      <c r="K364" s="305"/>
      <c r="L364" s="305"/>
      <c r="M364" s="305"/>
      <c r="N364" s="305"/>
      <c r="O364" s="305"/>
      <c r="P364" s="528"/>
      <c r="Q364" s="305"/>
    </row>
    <row r="365">
      <c r="E365" s="266"/>
      <c r="F365" s="266"/>
      <c r="G365" s="531" t="s">
        <v>565</v>
      </c>
      <c r="H365" s="799" t="str">
        <f>ALL2ALL_CHIP2CHIP_TIME_MS(H364)</f>
        <v>#N/A</v>
      </c>
      <c r="I365" s="222"/>
      <c r="J365" s="222"/>
      <c r="K365" s="222"/>
      <c r="L365" s="222"/>
      <c r="M365" s="222"/>
      <c r="N365" s="222"/>
      <c r="O365" s="222"/>
      <c r="P365" s="530"/>
      <c r="Q365" s="222"/>
    </row>
    <row r="366">
      <c r="E366" s="266"/>
      <c r="F366" s="266"/>
      <c r="G366" s="533"/>
      <c r="H366" s="449"/>
      <c r="I366" s="271"/>
      <c r="J366" s="270"/>
      <c r="K366" s="269"/>
      <c r="L366" s="488"/>
      <c r="M366" s="269"/>
      <c r="N366" s="271"/>
      <c r="O366" s="269"/>
      <c r="P366" s="440"/>
      <c r="Q366" s="269"/>
    </row>
    <row r="367">
      <c r="E367" s="266"/>
      <c r="F367" s="266"/>
      <c r="G367" s="523" t="s">
        <v>325</v>
      </c>
      <c r="H367" s="535" t="s">
        <v>908</v>
      </c>
      <c r="I367" s="375"/>
      <c r="J367" s="374"/>
      <c r="K367" s="485"/>
      <c r="L367" s="372"/>
      <c r="M367" s="485"/>
      <c r="N367" s="375"/>
      <c r="O367" s="485"/>
      <c r="P367" s="536"/>
      <c r="Q367" s="485"/>
    </row>
    <row r="368">
      <c r="E368" s="266"/>
      <c r="F368" s="266"/>
      <c r="G368" s="297" t="s">
        <v>259</v>
      </c>
      <c r="H368" s="449" t="s">
        <v>238</v>
      </c>
      <c r="I368" s="271" t="s">
        <v>239</v>
      </c>
      <c r="J368" s="270"/>
      <c r="K368" s="269" t="s">
        <v>40</v>
      </c>
      <c r="L368" s="488" t="s">
        <v>38</v>
      </c>
      <c r="M368" s="269" t="s">
        <v>125</v>
      </c>
      <c r="N368" s="271" t="s">
        <v>240</v>
      </c>
      <c r="O368" s="399" t="str">
        <f>PARAMS("expert_dispatch_dtype")</f>
        <v>fp8</v>
      </c>
      <c r="P368" s="440"/>
      <c r="Q368" s="399"/>
    </row>
    <row r="369">
      <c r="E369" s="266"/>
      <c r="F369" s="266"/>
      <c r="G369" s="266"/>
      <c r="H369" s="302" t="s">
        <v>242</v>
      </c>
      <c r="I369" s="274" t="s">
        <v>239</v>
      </c>
      <c r="J369" s="261"/>
      <c r="K369" s="274">
        <f t="shared" ref="K369:M369" si="72">PARAMS(K368)</f>
        <v>4096</v>
      </c>
      <c r="L369" s="274">
        <f t="shared" si="72"/>
        <v>1</v>
      </c>
      <c r="M369" s="274">
        <f t="shared" si="72"/>
        <v>7168</v>
      </c>
      <c r="N369" s="274" t="s">
        <v>240</v>
      </c>
      <c r="O369" s="275"/>
      <c r="P369" s="303">
        <f>SIZEOF_IN_MIB(J369:M369, O368)</f>
        <v>28</v>
      </c>
      <c r="Q369" s="275"/>
    </row>
    <row r="370">
      <c r="E370" s="266"/>
      <c r="F370" s="266"/>
      <c r="G370" s="266"/>
      <c r="H370" s="304" t="s">
        <v>260</v>
      </c>
      <c r="I370" s="271" t="s">
        <v>239</v>
      </c>
      <c r="J370" s="270"/>
      <c r="K370" s="269" t="s">
        <v>143</v>
      </c>
      <c r="L370" s="269"/>
      <c r="M370" s="269"/>
      <c r="N370" s="271" t="s">
        <v>240</v>
      </c>
      <c r="O370" s="272"/>
      <c r="P370" s="440"/>
      <c r="Q370" s="272"/>
    </row>
    <row r="371">
      <c r="E371" s="266"/>
      <c r="F371" s="266"/>
      <c r="G371" s="266"/>
      <c r="H371" s="534" t="s">
        <v>246</v>
      </c>
      <c r="I371" s="274" t="s">
        <v>239</v>
      </c>
      <c r="J371" s="261"/>
      <c r="K371" s="274">
        <f t="shared" ref="K371:M371" si="73">K369/SHARDING(K370)</f>
        <v>256</v>
      </c>
      <c r="L371" s="274">
        <f t="shared" si="73"/>
        <v>1</v>
      </c>
      <c r="M371" s="274">
        <f t="shared" si="73"/>
        <v>7168</v>
      </c>
      <c r="N371" s="274" t="s">
        <v>240</v>
      </c>
      <c r="O371" s="275"/>
      <c r="P371" s="303">
        <f>SIZEOF_IN_MIB(J371:M371, O368)</f>
        <v>1.75</v>
      </c>
      <c r="Q371" s="241"/>
    </row>
    <row r="372">
      <c r="E372" s="266"/>
      <c r="F372" s="266"/>
      <c r="G372" s="277"/>
      <c r="H372" s="542" t="s">
        <v>262</v>
      </c>
      <c r="I372" s="271" t="s">
        <v>239</v>
      </c>
      <c r="J372" s="305"/>
      <c r="K372" s="305"/>
      <c r="L372" s="305"/>
      <c r="M372" s="269"/>
      <c r="N372" s="271" t="s">
        <v>240</v>
      </c>
      <c r="O372" s="280"/>
      <c r="P372" s="528"/>
      <c r="Q372" s="305"/>
    </row>
    <row r="373">
      <c r="E373" s="266"/>
      <c r="F373" s="266"/>
      <c r="G373" s="311" t="s">
        <v>264</v>
      </c>
      <c r="H373" s="800">
        <f>SHARDING(K370)*SHARDING(L370)</f>
        <v>16</v>
      </c>
      <c r="I373" s="222"/>
      <c r="J373" s="222"/>
      <c r="K373" s="222"/>
      <c r="L373" s="222"/>
      <c r="M373" s="222"/>
      <c r="N373" s="222"/>
      <c r="O373" s="222"/>
      <c r="P373" s="530"/>
      <c r="Q373" s="222"/>
    </row>
    <row r="374">
      <c r="E374" s="266"/>
      <c r="F374" s="266"/>
      <c r="G374" s="311" t="s">
        <v>265</v>
      </c>
      <c r="H374" s="321">
        <f>P371 * (H373-1)</f>
        <v>26.25</v>
      </c>
      <c r="I374" s="305"/>
      <c r="J374" s="305"/>
      <c r="K374" s="305"/>
      <c r="L374" s="305"/>
      <c r="M374" s="305"/>
      <c r="N374" s="305"/>
      <c r="O374" s="305"/>
      <c r="P374" s="528"/>
      <c r="Q374" s="305"/>
    </row>
    <row r="375">
      <c r="E375" s="266"/>
      <c r="F375" s="266"/>
      <c r="G375" s="320" t="s">
        <v>266</v>
      </c>
      <c r="H375" s="316">
        <f>H374*H373</f>
        <v>420</v>
      </c>
      <c r="I375" s="274"/>
      <c r="J375" s="261"/>
      <c r="K375" s="261"/>
      <c r="L375" s="262"/>
      <c r="M375" s="274"/>
      <c r="N375" s="274"/>
      <c r="O375" s="262"/>
      <c r="P375" s="303"/>
      <c r="Q375" s="262"/>
    </row>
    <row r="376">
      <c r="E376" s="266"/>
      <c r="F376" s="266"/>
      <c r="G376" s="322" t="s">
        <v>267</v>
      </c>
      <c r="H376" s="859" t="str">
        <f>IFS(H373=8,12,
H373=4,4,
H373=2,1,
H373=1,0,
TRUE,NA())</f>
        <v>#N/A</v>
      </c>
      <c r="I376" s="271"/>
      <c r="J376" s="270"/>
      <c r="K376" s="270"/>
      <c r="L376" s="269"/>
      <c r="M376" s="271"/>
      <c r="N376" s="271"/>
      <c r="O376" s="269"/>
      <c r="P376" s="440"/>
      <c r="Q376" s="269"/>
    </row>
    <row r="377">
      <c r="E377" s="266"/>
      <c r="F377" s="266"/>
      <c r="G377" s="198" t="s">
        <v>268</v>
      </c>
      <c r="H377" s="217">
        <v>1.0</v>
      </c>
      <c r="I377" s="274"/>
      <c r="J377" s="261"/>
      <c r="K377" s="261"/>
      <c r="L377" s="262"/>
      <c r="M377" s="274"/>
      <c r="N377" s="274"/>
      <c r="O377" s="262"/>
      <c r="P377" s="303"/>
      <c r="Q377" s="262"/>
    </row>
    <row r="378">
      <c r="E378" s="266"/>
      <c r="F378" s="266"/>
      <c r="G378" s="328" t="s">
        <v>269</v>
      </c>
      <c r="H378" s="540" t="str">
        <f>ALL_GATHER_CHIP2CHIP_TIME_MS2(H375 * H377, H376)</f>
        <v>#N/A</v>
      </c>
      <c r="I378" s="271"/>
      <c r="J378" s="270"/>
      <c r="K378" s="270"/>
      <c r="L378" s="269"/>
      <c r="M378" s="271"/>
      <c r="N378" s="271"/>
      <c r="O378" s="269"/>
      <c r="P378" s="440"/>
      <c r="Q378" s="269"/>
    </row>
    <row r="379">
      <c r="E379" s="266"/>
      <c r="F379" s="266"/>
      <c r="G379" s="533"/>
      <c r="H379" s="534"/>
      <c r="I379" s="274"/>
      <c r="J379" s="261"/>
      <c r="K379" s="262"/>
      <c r="L379" s="425"/>
      <c r="M379" s="262"/>
      <c r="N379" s="274"/>
      <c r="O379" s="262"/>
      <c r="P379" s="303"/>
      <c r="Q379" s="262"/>
    </row>
    <row r="380">
      <c r="E380" s="266"/>
      <c r="F380" s="266"/>
      <c r="G380" s="523" t="s">
        <v>53</v>
      </c>
      <c r="H380" s="524" t="s">
        <v>328</v>
      </c>
      <c r="I380" s="375"/>
      <c r="J380" s="374"/>
      <c r="K380" s="485"/>
      <c r="L380" s="372"/>
      <c r="M380" s="485"/>
      <c r="N380" s="375"/>
      <c r="O380" s="485"/>
      <c r="P380" s="536"/>
      <c r="Q380" s="485"/>
    </row>
    <row r="381">
      <c r="E381" s="266"/>
      <c r="F381" s="266"/>
      <c r="G381" s="541" t="s">
        <v>259</v>
      </c>
      <c r="H381" s="534" t="s">
        <v>238</v>
      </c>
      <c r="I381" s="274" t="s">
        <v>239</v>
      </c>
      <c r="J381" s="261"/>
      <c r="K381" s="262" t="s">
        <v>40</v>
      </c>
      <c r="L381" s="425" t="s">
        <v>38</v>
      </c>
      <c r="M381" s="262" t="s">
        <v>125</v>
      </c>
      <c r="N381" s="274" t="s">
        <v>240</v>
      </c>
      <c r="O381" s="263" t="str">
        <f>PARAMS("expert_dispatch_dtype")</f>
        <v>fp8</v>
      </c>
      <c r="P381" s="303"/>
      <c r="Q381" s="262"/>
    </row>
    <row r="382">
      <c r="E382" s="266"/>
      <c r="F382" s="266"/>
      <c r="G382" s="266"/>
      <c r="H382" s="304" t="s">
        <v>242</v>
      </c>
      <c r="I382" s="271" t="s">
        <v>239</v>
      </c>
      <c r="J382" s="270"/>
      <c r="K382" s="271">
        <f t="shared" ref="K382:M382" si="74">PARAMS(K381)</f>
        <v>4096</v>
      </c>
      <c r="L382" s="271">
        <f t="shared" si="74"/>
        <v>1</v>
      </c>
      <c r="M382" s="271">
        <f t="shared" si="74"/>
        <v>7168</v>
      </c>
      <c r="N382" s="271" t="s">
        <v>240</v>
      </c>
      <c r="O382" s="272"/>
      <c r="P382" s="440">
        <f>SIZEOF_IN_MIB(J382:M382, O381)</f>
        <v>28</v>
      </c>
      <c r="Q382" s="269"/>
    </row>
    <row r="383">
      <c r="E383" s="266"/>
      <c r="F383" s="266"/>
      <c r="G383" s="266"/>
      <c r="H383" s="302" t="s">
        <v>260</v>
      </c>
      <c r="I383" s="274" t="s">
        <v>239</v>
      </c>
      <c r="J383" s="261"/>
      <c r="K383" s="262" t="s">
        <v>143</v>
      </c>
      <c r="L383" s="262"/>
      <c r="M383" s="262"/>
      <c r="N383" s="274" t="s">
        <v>240</v>
      </c>
      <c r="O383" s="275"/>
      <c r="P383" s="303"/>
      <c r="Q383" s="262"/>
    </row>
    <row r="384">
      <c r="E384" s="266"/>
      <c r="F384" s="266"/>
      <c r="G384" s="266"/>
      <c r="H384" s="304" t="s">
        <v>261</v>
      </c>
      <c r="I384" s="271" t="s">
        <v>239</v>
      </c>
      <c r="J384" s="270"/>
      <c r="K384" s="271">
        <f t="shared" ref="K384:M384" si="75">K382/SHARDING(K383)</f>
        <v>256</v>
      </c>
      <c r="L384" s="271">
        <f t="shared" si="75"/>
        <v>1</v>
      </c>
      <c r="M384" s="271">
        <f t="shared" si="75"/>
        <v>7168</v>
      </c>
      <c r="N384" s="271" t="s">
        <v>240</v>
      </c>
      <c r="O384" s="272"/>
      <c r="P384" s="440">
        <f>SIZEOF_IN_MIB(J384:M384, O381)</f>
        <v>1.75</v>
      </c>
      <c r="Q384" s="269"/>
    </row>
    <row r="385">
      <c r="E385" s="266"/>
      <c r="F385" s="266"/>
      <c r="G385" s="277"/>
      <c r="H385" s="537" t="s">
        <v>262</v>
      </c>
      <c r="I385" s="274" t="s">
        <v>239</v>
      </c>
      <c r="J385" s="222"/>
      <c r="K385" s="217"/>
      <c r="L385" s="222"/>
      <c r="M385" s="262"/>
      <c r="N385" s="274" t="s">
        <v>240</v>
      </c>
      <c r="O385" s="241"/>
      <c r="P385" s="222"/>
      <c r="Q385" s="262"/>
    </row>
    <row r="386">
      <c r="E386" s="266"/>
      <c r="F386" s="266"/>
      <c r="G386" s="929"/>
      <c r="H386" s="542" t="s">
        <v>33</v>
      </c>
      <c r="I386" s="305"/>
      <c r="J386" s="336"/>
      <c r="K386" s="270"/>
      <c r="L386" s="269"/>
      <c r="M386" s="269"/>
      <c r="N386" s="271"/>
      <c r="O386" s="269"/>
      <c r="P386" s="440"/>
      <c r="Q386" s="269"/>
    </row>
    <row r="387">
      <c r="E387" s="266"/>
      <c r="F387" s="266"/>
      <c r="G387" s="384" t="s">
        <v>329</v>
      </c>
      <c r="H387" s="537" t="s">
        <v>264</v>
      </c>
      <c r="I387" s="222"/>
      <c r="J387" s="404">
        <f>SHARDING(K383) * SHARDING(L383) / HW_SPEC("# of TensorCore per Chip")</f>
        <v>8</v>
      </c>
      <c r="K387" s="261"/>
      <c r="L387" s="262"/>
      <c r="M387" s="262"/>
      <c r="N387" s="274"/>
      <c r="O387" s="262"/>
      <c r="P387" s="303"/>
      <c r="Q387" s="262"/>
    </row>
    <row r="388">
      <c r="E388" s="266"/>
      <c r="F388" s="266"/>
      <c r="G388" s="266"/>
      <c r="H388" s="542" t="s">
        <v>265</v>
      </c>
      <c r="I388" s="305"/>
      <c r="J388" s="321">
        <f>P384 * (J387-1)</f>
        <v>12.25</v>
      </c>
      <c r="K388" s="270"/>
      <c r="L388" s="269"/>
      <c r="M388" s="271"/>
      <c r="N388" s="271"/>
      <c r="O388" s="269"/>
      <c r="P388" s="440"/>
      <c r="Q388" s="269"/>
    </row>
    <row r="389">
      <c r="E389" s="266"/>
      <c r="F389" s="266"/>
      <c r="G389" s="266"/>
      <c r="H389" s="404" t="s">
        <v>266</v>
      </c>
      <c r="I389" s="222"/>
      <c r="J389" s="316">
        <f>J388*J387</f>
        <v>98</v>
      </c>
      <c r="K389" s="261"/>
      <c r="L389" s="262"/>
      <c r="M389" s="274"/>
      <c r="N389" s="274"/>
      <c r="O389" s="262"/>
      <c r="P389" s="303"/>
      <c r="Q389" s="262"/>
    </row>
    <row r="390">
      <c r="E390" s="266"/>
      <c r="F390" s="266"/>
      <c r="G390" s="266"/>
      <c r="H390" s="336" t="s">
        <v>267</v>
      </c>
      <c r="I390" s="305"/>
      <c r="J390" s="859">
        <f>IFS(J387=8,12,
J387=4,4,
J387=2,1,
J387=1,0,
TRUE,NA())</f>
        <v>12</v>
      </c>
      <c r="K390" s="270"/>
      <c r="L390" s="269"/>
      <c r="M390" s="271"/>
      <c r="N390" s="271"/>
      <c r="O390" s="269"/>
      <c r="P390" s="440"/>
      <c r="Q390" s="269"/>
    </row>
    <row r="391">
      <c r="E391" s="266"/>
      <c r="F391" s="266"/>
      <c r="G391" s="266"/>
      <c r="H391" s="217" t="s">
        <v>268</v>
      </c>
      <c r="I391" s="222"/>
      <c r="J391" s="930">
        <f>HW_SPEC("# of TensorCore per Chip")</f>
        <v>2</v>
      </c>
      <c r="K391" s="261"/>
      <c r="L391" s="262"/>
      <c r="M391" s="274"/>
      <c r="N391" s="274"/>
      <c r="O391" s="262"/>
      <c r="P391" s="303"/>
      <c r="Q391" s="262"/>
    </row>
    <row r="392">
      <c r="E392" s="266"/>
      <c r="F392" s="266"/>
      <c r="G392" s="277"/>
      <c r="H392" s="549" t="s">
        <v>269</v>
      </c>
      <c r="I392" s="550"/>
      <c r="J392" s="931">
        <f>ALL_GATHER_CHIP2CHIP_TIME_MS2(J389 * J391, J390)</f>
        <v>0.09969075521</v>
      </c>
      <c r="K392" s="270"/>
      <c r="L392" s="269"/>
      <c r="M392" s="271"/>
      <c r="N392" s="271"/>
      <c r="O392" s="269"/>
      <c r="P392" s="440"/>
      <c r="Q392" s="269"/>
    </row>
    <row r="393">
      <c r="E393" s="266"/>
      <c r="F393" s="266"/>
      <c r="G393" s="384" t="s">
        <v>330</v>
      </c>
      <c r="H393" s="404" t="s">
        <v>264</v>
      </c>
      <c r="I393" s="317"/>
      <c r="J393" s="490">
        <f>HW_SPEC("# of TensorCore per Chip")</f>
        <v>2</v>
      </c>
      <c r="K393" s="261"/>
      <c r="L393" s="262"/>
      <c r="M393" s="274"/>
      <c r="N393" s="274"/>
      <c r="O393" s="262"/>
      <c r="P393" s="303"/>
      <c r="Q393" s="262"/>
    </row>
    <row r="394">
      <c r="E394" s="266"/>
      <c r="F394" s="266"/>
      <c r="G394" s="266"/>
      <c r="H394" s="336" t="s">
        <v>265</v>
      </c>
      <c r="I394" s="313"/>
      <c r="J394" s="321">
        <f> P382 / J393 * (J393-1)</f>
        <v>14</v>
      </c>
      <c r="K394" s="270"/>
      <c r="L394" s="269"/>
      <c r="M394" s="271"/>
      <c r="N394" s="271"/>
      <c r="O394" s="269"/>
      <c r="P394" s="440"/>
      <c r="Q394" s="269"/>
    </row>
    <row r="395">
      <c r="E395" s="266"/>
      <c r="F395" s="266"/>
      <c r="G395" s="266"/>
      <c r="H395" s="404" t="s">
        <v>266</v>
      </c>
      <c r="I395" s="317"/>
      <c r="J395" s="316">
        <f>J394*J393</f>
        <v>28</v>
      </c>
      <c r="K395" s="261"/>
      <c r="L395" s="262"/>
      <c r="M395" s="274"/>
      <c r="N395" s="274"/>
      <c r="O395" s="262"/>
      <c r="P395" s="303"/>
      <c r="Q395" s="262"/>
    </row>
    <row r="396">
      <c r="E396" s="266"/>
      <c r="F396" s="266"/>
      <c r="G396" s="266"/>
      <c r="H396" s="932" t="s">
        <v>269</v>
      </c>
      <c r="I396" s="933"/>
      <c r="J396" s="551">
        <f>ALL_GATHER_CORE2CORE_TIME_MS(J395)</f>
        <v>0.02278645833</v>
      </c>
      <c r="K396" s="270"/>
      <c r="L396" s="269"/>
      <c r="M396" s="271"/>
      <c r="N396" s="271"/>
      <c r="O396" s="269"/>
      <c r="P396" s="440"/>
      <c r="Q396" s="269"/>
    </row>
    <row r="397">
      <c r="E397" s="266"/>
      <c r="F397" s="266"/>
      <c r="G397" s="277"/>
      <c r="H397" s="544" t="s">
        <v>331</v>
      </c>
      <c r="I397" s="545"/>
      <c r="J397" s="548">
        <f>J396/J387</f>
        <v>0.002848307292</v>
      </c>
      <c r="K397" s="261"/>
      <c r="L397" s="262"/>
      <c r="M397" s="274"/>
      <c r="N397" s="274"/>
      <c r="O397" s="262"/>
      <c r="P397" s="303"/>
      <c r="Q397" s="262"/>
    </row>
    <row r="398">
      <c r="E398" s="266"/>
      <c r="F398" s="266"/>
      <c r="G398" s="328" t="s">
        <v>274</v>
      </c>
      <c r="H398" s="934">
        <f>J392+J397</f>
        <v>0.1025390625</v>
      </c>
      <c r="I398" s="305"/>
      <c r="J398" s="907"/>
      <c r="K398" s="270"/>
      <c r="L398" s="269"/>
      <c r="M398" s="271"/>
      <c r="N398" s="271"/>
      <c r="O398" s="269"/>
      <c r="P398" s="440"/>
      <c r="Q398" s="269"/>
    </row>
    <row r="399">
      <c r="E399" s="266"/>
      <c r="F399" s="266"/>
      <c r="G399" s="533"/>
      <c r="H399" s="935"/>
      <c r="I399" s="418"/>
      <c r="J399" s="261"/>
      <c r="K399" s="261"/>
      <c r="L399" s="274"/>
      <c r="M399" s="274"/>
      <c r="N399" s="274"/>
      <c r="O399" s="261"/>
      <c r="P399" s="303"/>
      <c r="Q399" s="222"/>
    </row>
    <row r="400">
      <c r="E400" s="266"/>
      <c r="F400" s="266"/>
      <c r="G400" s="555" t="s">
        <v>332</v>
      </c>
      <c r="H400" s="556" t="s">
        <v>53</v>
      </c>
      <c r="I400" s="513"/>
      <c r="J400" s="374"/>
      <c r="K400" s="374"/>
      <c r="L400" s="375"/>
      <c r="M400" s="375"/>
      <c r="N400" s="375"/>
      <c r="O400" s="374"/>
      <c r="P400" s="536"/>
      <c r="Q400" s="504"/>
    </row>
    <row r="401">
      <c r="E401" s="266"/>
      <c r="F401" s="266"/>
      <c r="G401" s="523" t="s">
        <v>298</v>
      </c>
      <c r="H401" s="557">
        <f>IFS(H400=G358,H365,H400=G367,H378,H400=G380,H398, TRUE,0)</f>
        <v>0.1025390625</v>
      </c>
      <c r="I401" s="513"/>
      <c r="J401" s="374"/>
      <c r="K401" s="374"/>
      <c r="L401" s="375"/>
      <c r="M401" s="375"/>
      <c r="N401" s="375"/>
      <c r="O401" s="374"/>
      <c r="P401" s="536"/>
      <c r="Q401" s="504"/>
    </row>
    <row r="402">
      <c r="E402" s="266"/>
      <c r="F402" s="266"/>
      <c r="G402" s="378" t="s">
        <v>283</v>
      </c>
      <c r="H402" s="558">
        <f>IFS(PARAMS("topo")="2x2x2", (2+2+2)/2,
PARAMS("topo")="2x2", (2+2)/2,
TRUE, NA())</f>
        <v>3</v>
      </c>
      <c r="I402" s="386"/>
      <c r="J402" s="380"/>
      <c r="K402" s="380"/>
      <c r="L402" s="381"/>
      <c r="M402" s="381"/>
      <c r="N402" s="381"/>
      <c r="O402" s="380"/>
      <c r="P402" s="394"/>
      <c r="Q402" s="172"/>
    </row>
    <row r="403">
      <c r="E403" s="277"/>
      <c r="F403" s="277"/>
      <c r="G403" s="372" t="s">
        <v>284</v>
      </c>
      <c r="H403" s="373">
        <f>IF(H400="No Collectives", 0, H402 * HW_SPEC("Chip-to-Chip ICI Latency (ms)"))</f>
        <v>0.0039</v>
      </c>
      <c r="I403" s="513"/>
      <c r="J403" s="374"/>
      <c r="K403" s="374"/>
      <c r="L403" s="375"/>
      <c r="M403" s="375"/>
      <c r="N403" s="375"/>
      <c r="O403" s="374"/>
      <c r="P403" s="536"/>
      <c r="Q403" s="504"/>
    </row>
    <row r="404">
      <c r="E404" s="258" t="s">
        <v>334</v>
      </c>
      <c r="F404" s="559" t="s">
        <v>249</v>
      </c>
      <c r="G404" s="260"/>
      <c r="H404" s="298" t="s">
        <v>238</v>
      </c>
      <c r="I404" s="290" t="s">
        <v>239</v>
      </c>
      <c r="J404" s="290"/>
      <c r="K404" s="195" t="s">
        <v>40</v>
      </c>
      <c r="L404" s="195" t="s">
        <v>159</v>
      </c>
      <c r="M404" s="398" t="s">
        <v>125</v>
      </c>
      <c r="N404" s="290" t="s">
        <v>240</v>
      </c>
      <c r="O404" s="560" t="str">
        <f>EXTRACT_ACTIVATION_DTYPE(PARAMS("moe_dtype"))</f>
        <v>fp8</v>
      </c>
      <c r="P404" s="301"/>
      <c r="Q404" s="291" t="b">
        <v>0</v>
      </c>
    </row>
    <row r="405">
      <c r="E405" s="266"/>
      <c r="F405" s="267"/>
      <c r="G405" s="268"/>
      <c r="H405" s="300" t="s">
        <v>242</v>
      </c>
      <c r="I405" s="290" t="s">
        <v>239</v>
      </c>
      <c r="J405" s="289"/>
      <c r="K405" s="290">
        <f t="shared" ref="K405:M405" si="76">PARAMS(K404)</f>
        <v>4096</v>
      </c>
      <c r="L405" s="290">
        <f t="shared" si="76"/>
        <v>8</v>
      </c>
      <c r="M405" s="290">
        <f t="shared" si="76"/>
        <v>7168</v>
      </c>
      <c r="N405" s="290" t="s">
        <v>240</v>
      </c>
      <c r="O405" s="266"/>
      <c r="P405" s="301">
        <f>SIZEOF_IN_MIB(J405:M405, O404)</f>
        <v>224</v>
      </c>
      <c r="Q405" s="266"/>
    </row>
    <row r="406">
      <c r="E406" s="266"/>
      <c r="F406" s="267"/>
      <c r="G406" s="268"/>
      <c r="H406" s="561" t="s">
        <v>244</v>
      </c>
      <c r="I406" s="289" t="s">
        <v>239</v>
      </c>
      <c r="J406" s="290"/>
      <c r="K406" s="195"/>
      <c r="L406" s="195"/>
      <c r="M406" s="195" t="s">
        <v>33</v>
      </c>
      <c r="N406" s="289" t="s">
        <v>240</v>
      </c>
      <c r="O406" s="266"/>
      <c r="P406" s="301"/>
      <c r="Q406" s="266"/>
    </row>
    <row r="407">
      <c r="E407" s="266"/>
      <c r="F407" s="278"/>
      <c r="G407" s="279"/>
      <c r="H407" s="302" t="s">
        <v>246</v>
      </c>
      <c r="I407" s="274" t="s">
        <v>239</v>
      </c>
      <c r="J407" s="261"/>
      <c r="K407" s="274">
        <f t="shared" ref="K407:M407" si="77">K405/SHARDING(K406)</f>
        <v>4096</v>
      </c>
      <c r="L407" s="274">
        <f t="shared" si="77"/>
        <v>8</v>
      </c>
      <c r="M407" s="274">
        <f t="shared" si="77"/>
        <v>3584</v>
      </c>
      <c r="N407" s="274" t="s">
        <v>240</v>
      </c>
      <c r="O407" s="241"/>
      <c r="P407" s="303">
        <f>SIZEOF_IN_MIB(J407:M407, O404)</f>
        <v>112</v>
      </c>
      <c r="Q407" s="241"/>
    </row>
    <row r="408">
      <c r="E408" s="266"/>
      <c r="F408" s="562" t="s">
        <v>253</v>
      </c>
      <c r="G408" s="260"/>
      <c r="H408" s="449" t="s">
        <v>238</v>
      </c>
      <c r="I408" s="271" t="s">
        <v>239</v>
      </c>
      <c r="J408" s="269">
        <v>2.0</v>
      </c>
      <c r="K408" s="269" t="s">
        <v>131</v>
      </c>
      <c r="L408" s="488" t="s">
        <v>125</v>
      </c>
      <c r="M408" s="269" t="s">
        <v>129</v>
      </c>
      <c r="N408" s="271" t="s">
        <v>240</v>
      </c>
      <c r="O408" s="563" t="str">
        <f>EXTRACT_WEIGHT_DTYPE(PARAMS("moe_dtype"))</f>
        <v>fp4</v>
      </c>
      <c r="P408" s="440"/>
      <c r="Q408" s="399" t="b">
        <v>0</v>
      </c>
    </row>
    <row r="409">
      <c r="E409" s="266"/>
      <c r="F409" s="267"/>
      <c r="G409" s="268"/>
      <c r="H409" s="302" t="s">
        <v>242</v>
      </c>
      <c r="I409" s="274" t="s">
        <v>239</v>
      </c>
      <c r="J409" s="274">
        <f t="shared" ref="J409:M409" si="78">PARAMS(J408)</f>
        <v>2</v>
      </c>
      <c r="K409" s="274">
        <f t="shared" si="78"/>
        <v>256</v>
      </c>
      <c r="L409" s="274">
        <f t="shared" si="78"/>
        <v>7168</v>
      </c>
      <c r="M409" s="274">
        <f t="shared" si="78"/>
        <v>2048</v>
      </c>
      <c r="N409" s="274" t="s">
        <v>240</v>
      </c>
      <c r="O409" s="275"/>
      <c r="P409" s="303">
        <f>SIZEOF_IN_MIB(J409:M409, O408)</f>
        <v>3584</v>
      </c>
      <c r="Q409" s="275"/>
    </row>
    <row r="410">
      <c r="E410" s="266"/>
      <c r="F410" s="267"/>
      <c r="G410" s="268"/>
      <c r="H410" s="449" t="s">
        <v>244</v>
      </c>
      <c r="I410" s="271"/>
      <c r="J410" s="270"/>
      <c r="K410" s="269"/>
      <c r="L410" s="269" t="s">
        <v>33</v>
      </c>
      <c r="M410" s="269" t="s">
        <v>32</v>
      </c>
      <c r="N410" s="271" t="s">
        <v>240</v>
      </c>
      <c r="O410" s="272"/>
      <c r="P410" s="440"/>
      <c r="Q410" s="272"/>
    </row>
    <row r="411">
      <c r="E411" s="266"/>
      <c r="F411" s="278"/>
      <c r="G411" s="279"/>
      <c r="H411" s="534" t="s">
        <v>246</v>
      </c>
      <c r="I411" s="274" t="s">
        <v>239</v>
      </c>
      <c r="J411" s="274">
        <f t="shared" ref="J411:M411" si="79">J409/SHARDING(J410)</f>
        <v>2</v>
      </c>
      <c r="K411" s="274">
        <f t="shared" si="79"/>
        <v>256</v>
      </c>
      <c r="L411" s="274">
        <f t="shared" si="79"/>
        <v>3584</v>
      </c>
      <c r="M411" s="274">
        <f t="shared" si="79"/>
        <v>256</v>
      </c>
      <c r="N411" s="274" t="s">
        <v>240</v>
      </c>
      <c r="O411" s="241"/>
      <c r="P411" s="303">
        <f>SIZEOF_IN_MIB(J411:M411, O408)</f>
        <v>224</v>
      </c>
      <c r="Q411" s="241"/>
    </row>
    <row r="412">
      <c r="E412" s="266"/>
      <c r="F412" s="562" t="s">
        <v>257</v>
      </c>
      <c r="G412" s="260"/>
      <c r="H412" s="449" t="s">
        <v>238</v>
      </c>
      <c r="I412" s="271" t="s">
        <v>239</v>
      </c>
      <c r="J412" s="269">
        <v>2.0</v>
      </c>
      <c r="K412" s="269" t="s">
        <v>40</v>
      </c>
      <c r="L412" s="269" t="s">
        <v>159</v>
      </c>
      <c r="M412" s="269" t="s">
        <v>129</v>
      </c>
      <c r="N412" s="271" t="s">
        <v>240</v>
      </c>
      <c r="O412" s="478" t="s">
        <v>82</v>
      </c>
      <c r="P412" s="440"/>
      <c r="Q412" s="399" t="b">
        <v>0</v>
      </c>
    </row>
    <row r="413">
      <c r="E413" s="266"/>
      <c r="F413" s="267"/>
      <c r="G413" s="268"/>
      <c r="H413" s="302" t="s">
        <v>242</v>
      </c>
      <c r="I413" s="274" t="s">
        <v>239</v>
      </c>
      <c r="J413" s="274">
        <f t="shared" ref="J413:M413" si="80">PARAMS(J412)</f>
        <v>2</v>
      </c>
      <c r="K413" s="274">
        <f t="shared" si="80"/>
        <v>4096</v>
      </c>
      <c r="L413" s="274">
        <f t="shared" si="80"/>
        <v>8</v>
      </c>
      <c r="M413" s="274">
        <f t="shared" si="80"/>
        <v>2048</v>
      </c>
      <c r="N413" s="274" t="s">
        <v>240</v>
      </c>
      <c r="O413" s="275"/>
      <c r="P413" s="303">
        <f>SIZEOF_IN_MIB(J413:M413, O412)</f>
        <v>256</v>
      </c>
      <c r="Q413" s="275"/>
    </row>
    <row r="414">
      <c r="E414" s="266"/>
      <c r="F414" s="267"/>
      <c r="G414" s="268"/>
      <c r="H414" s="449" t="s">
        <v>244</v>
      </c>
      <c r="I414" s="271" t="s">
        <v>239</v>
      </c>
      <c r="J414" s="270"/>
      <c r="K414" s="269" t="s">
        <v>33</v>
      </c>
      <c r="L414" s="269"/>
      <c r="M414" s="269" t="s">
        <v>32</v>
      </c>
      <c r="N414" s="271" t="s">
        <v>240</v>
      </c>
      <c r="O414" s="272"/>
      <c r="P414" s="440"/>
      <c r="Q414" s="272"/>
    </row>
    <row r="415">
      <c r="E415" s="266"/>
      <c r="F415" s="278"/>
      <c r="G415" s="279"/>
      <c r="H415" s="534" t="s">
        <v>246</v>
      </c>
      <c r="I415" s="274" t="s">
        <v>239</v>
      </c>
      <c r="J415" s="274">
        <f t="shared" ref="J415:M415" si="81">J413/SHARDING(J414)</f>
        <v>2</v>
      </c>
      <c r="K415" s="274">
        <f t="shared" si="81"/>
        <v>2048</v>
      </c>
      <c r="L415" s="274">
        <f t="shared" si="81"/>
        <v>8</v>
      </c>
      <c r="M415" s="274">
        <f t="shared" si="81"/>
        <v>256</v>
      </c>
      <c r="N415" s="274" t="s">
        <v>240</v>
      </c>
      <c r="O415" s="241"/>
      <c r="P415" s="303">
        <f>SIZEOF_IN_MIB(J415:M415, O412)</f>
        <v>16</v>
      </c>
      <c r="Q415" s="241"/>
    </row>
    <row r="416">
      <c r="E416" s="266"/>
      <c r="F416" s="296" t="s">
        <v>335</v>
      </c>
      <c r="G416" s="533" t="s">
        <v>909</v>
      </c>
      <c r="H416" s="424" t="str">
        <f>L410</f>
        <v>data</v>
      </c>
      <c r="I416" s="564" t="s">
        <v>910</v>
      </c>
      <c r="J416" s="270"/>
      <c r="K416" s="270"/>
      <c r="L416" s="271"/>
      <c r="M416" s="271"/>
      <c r="N416" s="271"/>
      <c r="O416" s="270"/>
      <c r="P416" s="440"/>
      <c r="Q416" s="305"/>
    </row>
    <row r="417">
      <c r="E417" s="266"/>
      <c r="F417" s="266"/>
      <c r="G417" s="523" t="s">
        <v>338</v>
      </c>
      <c r="H417" s="565" t="s">
        <v>339</v>
      </c>
      <c r="I417" s="565"/>
      <c r="J417" s="374"/>
      <c r="K417" s="374"/>
      <c r="L417" s="375"/>
      <c r="M417" s="375"/>
      <c r="N417" s="375"/>
      <c r="O417" s="374"/>
      <c r="P417" s="536"/>
      <c r="Q417" s="504"/>
    </row>
    <row r="418">
      <c r="E418" s="266"/>
      <c r="F418" s="266"/>
      <c r="G418" s="526" t="s">
        <v>264</v>
      </c>
      <c r="H418" s="566">
        <f>SHARDING(H416)</f>
        <v>2</v>
      </c>
      <c r="I418" s="424"/>
      <c r="J418" s="270"/>
      <c r="K418" s="270"/>
      <c r="L418" s="271"/>
      <c r="M418" s="271"/>
      <c r="N418" s="271"/>
      <c r="O418" s="270"/>
      <c r="P418" s="440"/>
      <c r="Q418" s="305"/>
    </row>
    <row r="419">
      <c r="E419" s="266"/>
      <c r="F419" s="266"/>
      <c r="G419" s="526" t="s">
        <v>340</v>
      </c>
      <c r="H419" s="567">
        <f>P415*(H418-1)</f>
        <v>16</v>
      </c>
      <c r="I419" s="481"/>
      <c r="J419" s="262"/>
      <c r="K419" s="261"/>
      <c r="L419" s="274"/>
      <c r="M419" s="274"/>
      <c r="N419" s="274"/>
      <c r="O419" s="261"/>
      <c r="P419" s="303"/>
      <c r="Q419" s="222"/>
    </row>
    <row r="420">
      <c r="E420" s="266"/>
      <c r="F420" s="266"/>
      <c r="G420" s="526" t="s">
        <v>341</v>
      </c>
      <c r="H420" s="568">
        <f>H419*H418</f>
        <v>32</v>
      </c>
      <c r="I420" s="424"/>
      <c r="J420" s="270"/>
      <c r="K420" s="270"/>
      <c r="L420" s="271"/>
      <c r="M420" s="271"/>
      <c r="N420" s="271"/>
      <c r="O420" s="270"/>
      <c r="P420" s="440"/>
      <c r="Q420" s="305"/>
    </row>
    <row r="421">
      <c r="E421" s="266"/>
      <c r="F421" s="266"/>
      <c r="G421" s="569" t="s">
        <v>342</v>
      </c>
      <c r="H421" s="570" t="s">
        <v>267</v>
      </c>
      <c r="I421" s="481"/>
      <c r="J421" s="571">
        <f>IFS(H418=8,12,
H418=4,4,
H418=2,1,
H418=1,0,
TRUE,NA())</f>
        <v>1</v>
      </c>
      <c r="K421" s="261"/>
      <c r="L421" s="274"/>
      <c r="M421" s="274"/>
      <c r="N421" s="274"/>
      <c r="O421" s="261"/>
      <c r="P421" s="303"/>
      <c r="Q421" s="222"/>
    </row>
    <row r="422">
      <c r="E422" s="266"/>
      <c r="F422" s="266"/>
      <c r="G422" s="266"/>
      <c r="H422" s="572" t="s">
        <v>343</v>
      </c>
      <c r="I422" s="305"/>
      <c r="J422" s="573">
        <f>HW_SPEC("# of TensorCore per Chip")</f>
        <v>2</v>
      </c>
      <c r="K422" s="270"/>
      <c r="L422" s="271"/>
      <c r="M422" s="271"/>
      <c r="N422" s="271"/>
      <c r="O422" s="270"/>
      <c r="P422" s="440"/>
      <c r="Q422" s="305"/>
    </row>
    <row r="423">
      <c r="E423" s="266"/>
      <c r="F423" s="266"/>
      <c r="G423" s="277"/>
      <c r="H423" s="574" t="s">
        <v>269</v>
      </c>
      <c r="I423" s="481"/>
      <c r="J423" s="575">
        <f>REDUCE_SCATTER_CHIP2CHIP_TIME_MS2(H420*J422,J421)</f>
        <v>0.390625</v>
      </c>
      <c r="K423" s="261"/>
      <c r="L423" s="274"/>
      <c r="M423" s="274"/>
      <c r="N423" s="274"/>
      <c r="O423" s="261"/>
      <c r="P423" s="303"/>
      <c r="Q423" s="222"/>
    </row>
    <row r="424">
      <c r="E424" s="266"/>
      <c r="F424" s="266"/>
      <c r="G424" s="576" t="s">
        <v>344</v>
      </c>
      <c r="H424" s="577" t="s">
        <v>269</v>
      </c>
      <c r="I424" s="305"/>
      <c r="J424" s="578">
        <f>REDUCE_SCATTER_CORE2CORE_TIME_MS(H420)</f>
        <v>0.02604166667</v>
      </c>
      <c r="K424" s="270"/>
      <c r="L424" s="271"/>
      <c r="M424" s="271"/>
      <c r="N424" s="271"/>
      <c r="O424" s="270"/>
      <c r="P424" s="440"/>
      <c r="Q424" s="305"/>
    </row>
    <row r="425">
      <c r="E425" s="266"/>
      <c r="F425" s="266"/>
      <c r="G425" s="172"/>
      <c r="H425" s="222"/>
      <c r="I425" s="481"/>
      <c r="J425" s="261"/>
      <c r="K425" s="261"/>
      <c r="L425" s="274"/>
      <c r="M425" s="274"/>
      <c r="N425" s="274"/>
      <c r="O425" s="261"/>
      <c r="P425" s="303"/>
      <c r="Q425" s="222"/>
    </row>
    <row r="426">
      <c r="E426" s="266"/>
      <c r="F426" s="266"/>
      <c r="G426" s="523" t="s">
        <v>345</v>
      </c>
      <c r="H426" s="579" t="s">
        <v>346</v>
      </c>
      <c r="I426" s="580"/>
      <c r="J426" s="374"/>
      <c r="K426" s="374"/>
      <c r="L426" s="375"/>
      <c r="M426" s="375"/>
      <c r="N426" s="375"/>
      <c r="O426" s="374"/>
      <c r="P426" s="536"/>
      <c r="Q426" s="504"/>
    </row>
    <row r="427">
      <c r="E427" s="266"/>
      <c r="F427" s="266"/>
      <c r="G427" s="533" t="s">
        <v>347</v>
      </c>
      <c r="H427" s="581">
        <f>P415/2</f>
        <v>8</v>
      </c>
      <c r="I427" s="582"/>
      <c r="J427" s="380"/>
      <c r="K427" s="380"/>
      <c r="L427" s="381"/>
      <c r="M427" s="381"/>
      <c r="N427" s="381"/>
      <c r="O427" s="380"/>
      <c r="P427" s="394"/>
      <c r="Q427" s="172"/>
    </row>
    <row r="428">
      <c r="E428" s="266"/>
      <c r="F428" s="266"/>
      <c r="G428" s="172"/>
      <c r="H428" s="172"/>
      <c r="I428" s="582"/>
      <c r="J428" s="380"/>
      <c r="K428" s="380"/>
      <c r="L428" s="381"/>
      <c r="M428" s="381"/>
      <c r="N428" s="381"/>
      <c r="O428" s="380"/>
      <c r="P428" s="394"/>
      <c r="Q428" s="172"/>
    </row>
    <row r="429">
      <c r="E429" s="266"/>
      <c r="F429" s="266"/>
      <c r="G429" s="523" t="s">
        <v>215</v>
      </c>
      <c r="H429" s="579" t="s">
        <v>348</v>
      </c>
      <c r="I429" s="580"/>
      <c r="J429" s="374"/>
      <c r="K429" s="374"/>
      <c r="L429" s="375"/>
      <c r="M429" s="375"/>
      <c r="N429" s="375"/>
      <c r="O429" s="374"/>
      <c r="P429" s="536"/>
      <c r="Q429" s="504"/>
    </row>
    <row r="430">
      <c r="E430" s="266"/>
      <c r="F430" s="266"/>
      <c r="G430" s="526" t="s">
        <v>264</v>
      </c>
      <c r="H430" s="583">
        <f>H418</f>
        <v>2</v>
      </c>
      <c r="I430" s="582"/>
      <c r="J430" s="380"/>
      <c r="K430" s="380"/>
      <c r="L430" s="381"/>
      <c r="M430" s="381"/>
      <c r="N430" s="381"/>
      <c r="O430" s="380"/>
      <c r="P430" s="394"/>
      <c r="Q430" s="172"/>
    </row>
    <row r="431">
      <c r="E431" s="266"/>
      <c r="F431" s="266"/>
      <c r="G431" s="526" t="s">
        <v>349</v>
      </c>
      <c r="H431" s="584">
        <f>H427 * (H430-1)</f>
        <v>8</v>
      </c>
      <c r="I431" s="582"/>
      <c r="J431" s="380"/>
      <c r="K431" s="380"/>
      <c r="L431" s="381"/>
      <c r="M431" s="381"/>
      <c r="N431" s="381"/>
      <c r="O431" s="380"/>
      <c r="P431" s="394"/>
      <c r="Q431" s="172"/>
    </row>
    <row r="432">
      <c r="E432" s="266"/>
      <c r="F432" s="266"/>
      <c r="G432" s="526" t="s">
        <v>266</v>
      </c>
      <c r="H432" s="584">
        <f>H431*H430</f>
        <v>16</v>
      </c>
      <c r="I432" s="582"/>
      <c r="J432" s="380"/>
      <c r="K432" s="380"/>
      <c r="L432" s="381"/>
      <c r="M432" s="381"/>
      <c r="N432" s="381"/>
      <c r="O432" s="380"/>
      <c r="P432" s="394"/>
      <c r="Q432" s="172"/>
    </row>
    <row r="433">
      <c r="E433" s="266"/>
      <c r="F433" s="266"/>
      <c r="G433" s="585" t="s">
        <v>342</v>
      </c>
      <c r="H433" s="311" t="s">
        <v>267</v>
      </c>
      <c r="I433" s="172"/>
      <c r="J433" s="586">
        <f>IFS(H430=8,12,
H430=4,4,
H430=2,1,
TRUE,NA())</f>
        <v>1</v>
      </c>
      <c r="K433" s="380"/>
      <c r="L433" s="381"/>
      <c r="M433" s="381"/>
      <c r="N433" s="381"/>
      <c r="O433" s="380"/>
      <c r="P433" s="394"/>
      <c r="Q433" s="172"/>
      <c r="S433" s="587"/>
    </row>
    <row r="434">
      <c r="E434" s="266"/>
      <c r="F434" s="266"/>
      <c r="G434" s="266"/>
      <c r="H434" s="311" t="s">
        <v>343</v>
      </c>
      <c r="I434" s="172"/>
      <c r="J434" s="588">
        <f>HW_SPEC("# of TensorCore per Chip")</f>
        <v>2</v>
      </c>
      <c r="K434" s="380"/>
      <c r="L434" s="381"/>
      <c r="M434" s="381"/>
      <c r="N434" s="381"/>
      <c r="O434" s="380"/>
      <c r="P434" s="394"/>
      <c r="Q434" s="172"/>
    </row>
    <row r="435">
      <c r="E435" s="266"/>
      <c r="F435" s="266"/>
      <c r="G435" s="277"/>
      <c r="H435" s="328" t="s">
        <v>269</v>
      </c>
      <c r="I435" s="582"/>
      <c r="J435" s="589">
        <f>REDUCE_SCATTER_CHIP2CHIP_TIME_MS2(H432*J434,J433)</f>
        <v>0.1953125</v>
      </c>
      <c r="K435" s="380"/>
      <c r="L435" s="381"/>
      <c r="M435" s="381"/>
      <c r="N435" s="381"/>
      <c r="O435" s="380"/>
      <c r="P435" s="394"/>
      <c r="Q435" s="172"/>
    </row>
    <row r="436">
      <c r="E436" s="266"/>
      <c r="F436" s="266"/>
      <c r="G436" s="590" t="s">
        <v>344</v>
      </c>
      <c r="H436" s="328" t="s">
        <v>269</v>
      </c>
      <c r="I436" s="582"/>
      <c r="J436" s="589">
        <f>REDUCE_SCATTER_CORE2CORE_TIME_MS(H432)</f>
        <v>0.01302083333</v>
      </c>
      <c r="K436" s="380"/>
      <c r="L436" s="381"/>
      <c r="M436" s="381"/>
      <c r="N436" s="381"/>
      <c r="O436" s="380"/>
      <c r="P436" s="394"/>
      <c r="Q436" s="172"/>
    </row>
    <row r="437">
      <c r="E437" s="266"/>
      <c r="F437" s="266"/>
      <c r="G437" s="526"/>
      <c r="H437" s="591"/>
      <c r="I437" s="582"/>
      <c r="J437" s="380"/>
      <c r="K437" s="380"/>
      <c r="L437" s="381"/>
      <c r="M437" s="381"/>
      <c r="N437" s="381"/>
      <c r="O437" s="380"/>
      <c r="P437" s="394"/>
      <c r="Q437" s="172"/>
    </row>
    <row r="438">
      <c r="E438" s="266"/>
      <c r="F438" s="266"/>
      <c r="G438" s="523" t="s">
        <v>350</v>
      </c>
      <c r="H438" s="592" t="s">
        <v>344</v>
      </c>
      <c r="I438" s="580"/>
      <c r="J438" s="374"/>
      <c r="K438" s="374"/>
      <c r="L438" s="375"/>
      <c r="M438" s="375"/>
      <c r="N438" s="375"/>
      <c r="O438" s="374"/>
      <c r="P438" s="536"/>
      <c r="Q438" s="504"/>
    </row>
    <row r="439">
      <c r="E439" s="266"/>
      <c r="F439" s="266"/>
      <c r="G439" s="593" t="s">
        <v>352</v>
      </c>
      <c r="H439" s="594">
        <f>IFS(H438=G421,J423,
H438=G424,J424 ,
TRUE,0)</f>
        <v>0.02604166667</v>
      </c>
      <c r="I439" s="582"/>
      <c r="J439" s="380"/>
      <c r="K439" s="380"/>
      <c r="L439" s="381"/>
      <c r="M439" s="381"/>
      <c r="N439" s="381"/>
      <c r="O439" s="380"/>
      <c r="P439" s="394"/>
      <c r="Q439" s="172"/>
    </row>
    <row r="440">
      <c r="E440" s="266"/>
      <c r="F440" s="266"/>
      <c r="G440" s="593" t="s">
        <v>353</v>
      </c>
      <c r="H440" s="594">
        <f>IFS(H438=G433,J435,
H438=G436,J436 ,
TRUE,0)</f>
        <v>0.01302083333</v>
      </c>
      <c r="I440" s="582"/>
      <c r="J440" s="380"/>
      <c r="K440" s="380"/>
      <c r="L440" s="381"/>
      <c r="M440" s="381"/>
      <c r="N440" s="381"/>
      <c r="O440" s="380"/>
      <c r="P440" s="394"/>
      <c r="Q440" s="172"/>
    </row>
    <row r="441">
      <c r="E441" s="266"/>
      <c r="F441" s="277"/>
      <c r="G441" s="523" t="s">
        <v>298</v>
      </c>
      <c r="H441" s="557">
        <f>SUM(H439:H440)</f>
        <v>0.0390625</v>
      </c>
      <c r="I441" s="513"/>
      <c r="J441" s="374"/>
      <c r="K441" s="374"/>
      <c r="L441" s="375"/>
      <c r="M441" s="375"/>
      <c r="N441" s="375"/>
      <c r="O441" s="374"/>
      <c r="P441" s="536"/>
      <c r="Q441" s="504"/>
    </row>
    <row r="442">
      <c r="E442" s="266"/>
      <c r="F442" s="541" t="s">
        <v>285</v>
      </c>
      <c r="G442" s="533" t="s">
        <v>286</v>
      </c>
      <c r="H442" s="595" t="str">
        <f>VLOOKUP(O404&amp;","&amp;O408,$T$3:$W$12,4, FALSE)</f>
        <v>fp8</v>
      </c>
      <c r="I442" s="386"/>
      <c r="J442" s="380"/>
      <c r="K442" s="380"/>
      <c r="L442" s="381"/>
      <c r="M442" s="381"/>
      <c r="N442" s="381"/>
      <c r="O442" s="380"/>
      <c r="P442" s="394"/>
      <c r="Q442" s="172"/>
    </row>
    <row r="443">
      <c r="E443" s="266"/>
      <c r="F443" s="266"/>
      <c r="G443" s="596" t="s">
        <v>354</v>
      </c>
      <c r="H443" s="596">
        <v>128.0</v>
      </c>
      <c r="I443" s="386"/>
      <c r="J443" s="380"/>
      <c r="K443" s="380"/>
      <c r="L443" s="381"/>
      <c r="M443" s="381"/>
      <c r="N443" s="381"/>
      <c r="O443" s="380"/>
      <c r="P443" s="394"/>
      <c r="Q443" s="172"/>
    </row>
    <row r="444">
      <c r="E444" s="266"/>
      <c r="F444" s="266"/>
      <c r="G444" s="596" t="s">
        <v>355</v>
      </c>
      <c r="H444" s="597" t="str">
        <f t="array" ref="H444">CALCULATE_FLOPS(HSTACK(H443,M407),J411:M411,L411,K411,H442)</f>
        <v>#N/A</v>
      </c>
      <c r="I444" s="386"/>
      <c r="J444" s="380"/>
      <c r="K444" s="380"/>
      <c r="L444" s="381"/>
      <c r="M444" s="381"/>
      <c r="N444" s="381"/>
      <c r="O444" s="380"/>
      <c r="P444" s="394"/>
      <c r="Q444" s="172"/>
    </row>
    <row r="445">
      <c r="E445" s="266"/>
      <c r="F445" s="266"/>
      <c r="G445" s="596" t="s">
        <v>356</v>
      </c>
      <c r="H445" s="596">
        <f>CEILING(PRODUCT(K407:L407)/H443,1)</f>
        <v>256</v>
      </c>
      <c r="I445" s="386"/>
      <c r="J445" s="380"/>
      <c r="K445" s="380"/>
      <c r="L445" s="381"/>
      <c r="M445" s="381"/>
      <c r="N445" s="381"/>
      <c r="O445" s="380"/>
      <c r="P445" s="394"/>
      <c r="Q445" s="172"/>
    </row>
    <row r="446">
      <c r="E446" s="266"/>
      <c r="F446" s="266"/>
      <c r="G446" s="596" t="s">
        <v>357</v>
      </c>
      <c r="H446" s="596">
        <f>PARAMS("E")/SHARDING(K410)</f>
        <v>256</v>
      </c>
      <c r="I446" s="386"/>
      <c r="J446" s="380"/>
      <c r="K446" s="380"/>
      <c r="L446" s="381"/>
      <c r="M446" s="381"/>
      <c r="N446" s="381"/>
      <c r="O446" s="380"/>
      <c r="P446" s="394"/>
      <c r="Q446" s="172"/>
    </row>
    <row r="447">
      <c r="E447" s="266"/>
      <c r="F447" s="266"/>
      <c r="G447" s="596" t="s">
        <v>358</v>
      </c>
      <c r="H447" s="595">
        <f>H445 + IF(PARAMS("enforce_perfect_expert_routing"),0,H446-1)</f>
        <v>256</v>
      </c>
      <c r="I447" s="598" t="s">
        <v>359</v>
      </c>
      <c r="J447" s="380"/>
      <c r="K447" s="380"/>
      <c r="L447" s="381"/>
      <c r="M447" s="381"/>
      <c r="N447" s="381"/>
      <c r="O447" s="380"/>
      <c r="P447" s="394"/>
      <c r="Q447" s="172"/>
    </row>
    <row r="448">
      <c r="E448" s="266"/>
      <c r="F448" s="266"/>
      <c r="G448" s="533" t="s">
        <v>360</v>
      </c>
      <c r="H448" s="599" t="str">
        <f>H447*H444</f>
        <v>#N/A</v>
      </c>
      <c r="I448" s="386"/>
      <c r="J448" s="380"/>
      <c r="K448" s="380"/>
      <c r="L448" s="381"/>
      <c r="M448" s="381"/>
      <c r="N448" s="381"/>
      <c r="O448" s="380"/>
      <c r="P448" s="394"/>
      <c r="Q448" s="172"/>
    </row>
    <row r="449">
      <c r="E449" s="266"/>
      <c r="F449" s="277"/>
      <c r="G449" s="523" t="s">
        <v>288</v>
      </c>
      <c r="H449" s="557" t="str">
        <f>COMPUTE_TIME_MS(H448, H442)</f>
        <v>#N/A</v>
      </c>
      <c r="I449" s="513"/>
      <c r="J449" s="374"/>
      <c r="K449" s="374"/>
      <c r="L449" s="375"/>
      <c r="M449" s="375"/>
      <c r="N449" s="375"/>
      <c r="O449" s="374"/>
      <c r="P449" s="536"/>
      <c r="Q449" s="504"/>
    </row>
    <row r="450">
      <c r="E450" s="266"/>
      <c r="F450" s="541" t="s">
        <v>289</v>
      </c>
      <c r="G450" s="595" t="s">
        <v>290</v>
      </c>
      <c r="H450" s="603">
        <f>IF(Q404,0,P407)+IF(Q408,0,P411)+IF(Q412,0,P415 / 2)</f>
        <v>344</v>
      </c>
      <c r="I450" s="380"/>
      <c r="J450" s="380"/>
      <c r="K450" s="380"/>
      <c r="L450" s="381"/>
      <c r="M450" s="381"/>
      <c r="N450" s="381"/>
      <c r="O450" s="380"/>
      <c r="P450" s="394"/>
      <c r="Q450" s="172"/>
    </row>
    <row r="451">
      <c r="E451" s="277"/>
      <c r="F451" s="277"/>
      <c r="G451" s="936" t="s">
        <v>291</v>
      </c>
      <c r="H451" s="557">
        <f>HBM_TIME_MS(H450)</f>
        <v>0.1148111757</v>
      </c>
      <c r="I451" s="374"/>
      <c r="J451" s="374"/>
      <c r="K451" s="374"/>
      <c r="L451" s="375"/>
      <c r="M451" s="375"/>
      <c r="N451" s="375"/>
      <c r="O451" s="374"/>
      <c r="P451" s="536"/>
      <c r="Q451" s="504"/>
    </row>
    <row r="452">
      <c r="E452" s="258" t="s">
        <v>361</v>
      </c>
      <c r="F452" s="559" t="s">
        <v>249</v>
      </c>
      <c r="G452" s="260"/>
      <c r="H452" s="298" t="s">
        <v>238</v>
      </c>
      <c r="I452" s="290" t="s">
        <v>239</v>
      </c>
      <c r="J452" s="195"/>
      <c r="K452" s="195" t="s">
        <v>40</v>
      </c>
      <c r="L452" s="195" t="s">
        <v>159</v>
      </c>
      <c r="M452" s="398" t="s">
        <v>129</v>
      </c>
      <c r="N452" s="290" t="s">
        <v>240</v>
      </c>
      <c r="O452" s="560" t="str">
        <f>EXTRACT_ACTIVATION_DTYPE(PARAMS("moe_dtype"))</f>
        <v>fp8</v>
      </c>
      <c r="P452" s="301"/>
      <c r="Q452" s="291" t="b">
        <v>0</v>
      </c>
    </row>
    <row r="453">
      <c r="E453" s="266"/>
      <c r="F453" s="267"/>
      <c r="G453" s="268"/>
      <c r="H453" s="300" t="s">
        <v>242</v>
      </c>
      <c r="I453" s="290" t="s">
        <v>239</v>
      </c>
      <c r="J453" s="289"/>
      <c r="K453" s="290">
        <f t="shared" ref="K453:M453" si="82">PARAMS(K452)</f>
        <v>4096</v>
      </c>
      <c r="L453" s="290">
        <f t="shared" si="82"/>
        <v>8</v>
      </c>
      <c r="M453" s="290">
        <f t="shared" si="82"/>
        <v>2048</v>
      </c>
      <c r="N453" s="290" t="s">
        <v>240</v>
      </c>
      <c r="O453" s="266"/>
      <c r="P453" s="301">
        <f>SIZEOF_IN_MIB(J453:M453, O452)</f>
        <v>64</v>
      </c>
      <c r="Q453" s="266"/>
    </row>
    <row r="454">
      <c r="E454" s="266"/>
      <c r="F454" s="267"/>
      <c r="G454" s="268"/>
      <c r="H454" s="561" t="s">
        <v>244</v>
      </c>
      <c r="I454" s="289" t="s">
        <v>239</v>
      </c>
      <c r="J454" s="290"/>
      <c r="K454" s="195"/>
      <c r="L454" s="195"/>
      <c r="M454" s="195" t="s">
        <v>32</v>
      </c>
      <c r="N454" s="289" t="s">
        <v>240</v>
      </c>
      <c r="O454" s="266"/>
      <c r="P454" s="301"/>
      <c r="Q454" s="266"/>
    </row>
    <row r="455">
      <c r="E455" s="266"/>
      <c r="F455" s="278"/>
      <c r="G455" s="279"/>
      <c r="H455" s="300" t="s">
        <v>246</v>
      </c>
      <c r="I455" s="289" t="s">
        <v>239</v>
      </c>
      <c r="J455" s="290"/>
      <c r="K455" s="289">
        <f t="shared" ref="K455:M455" si="83">K453/SHARDING(K454)</f>
        <v>4096</v>
      </c>
      <c r="L455" s="289">
        <f t="shared" si="83"/>
        <v>8</v>
      </c>
      <c r="M455" s="289">
        <f t="shared" si="83"/>
        <v>256</v>
      </c>
      <c r="N455" s="289" t="s">
        <v>240</v>
      </c>
      <c r="O455" s="241"/>
      <c r="P455" s="301">
        <f>SIZEOF_IN_MIB(J455:M455, O452)</f>
        <v>8</v>
      </c>
      <c r="Q455" s="277"/>
    </row>
    <row r="456">
      <c r="E456" s="266"/>
      <c r="F456" s="562" t="s">
        <v>253</v>
      </c>
      <c r="G456" s="260"/>
      <c r="H456" s="561" t="s">
        <v>238</v>
      </c>
      <c r="I456" s="289" t="s">
        <v>239</v>
      </c>
      <c r="J456" s="290"/>
      <c r="K456" s="195" t="s">
        <v>131</v>
      </c>
      <c r="L456" s="398" t="s">
        <v>129</v>
      </c>
      <c r="M456" s="195" t="s">
        <v>125</v>
      </c>
      <c r="N456" s="289" t="s">
        <v>240</v>
      </c>
      <c r="O456" s="563" t="str">
        <f>EXTRACT_WEIGHT_DTYPE(PARAMS("moe_dtype"))</f>
        <v>fp4</v>
      </c>
      <c r="P456" s="301"/>
      <c r="Q456" s="291" t="b">
        <v>0</v>
      </c>
    </row>
    <row r="457">
      <c r="E457" s="266"/>
      <c r="F457" s="267"/>
      <c r="G457" s="268"/>
      <c r="H457" s="300" t="s">
        <v>242</v>
      </c>
      <c r="I457" s="289" t="s">
        <v>239</v>
      </c>
      <c r="J457" s="290"/>
      <c r="K457" s="289">
        <f t="shared" ref="K457:M457" si="84">PARAMS(K456)</f>
        <v>256</v>
      </c>
      <c r="L457" s="289">
        <f t="shared" si="84"/>
        <v>2048</v>
      </c>
      <c r="M457" s="289">
        <f t="shared" si="84"/>
        <v>7168</v>
      </c>
      <c r="N457" s="289" t="s">
        <v>240</v>
      </c>
      <c r="O457" s="275"/>
      <c r="P457" s="301">
        <f>SIZEOF_IN_MIB(J457:M457, O456)</f>
        <v>1792</v>
      </c>
      <c r="Q457" s="266"/>
    </row>
    <row r="458">
      <c r="E458" s="266"/>
      <c r="F458" s="267"/>
      <c r="G458" s="268"/>
      <c r="H458" s="561" t="s">
        <v>244</v>
      </c>
      <c r="I458" s="289" t="s">
        <v>239</v>
      </c>
      <c r="J458" s="290"/>
      <c r="K458" s="195"/>
      <c r="L458" s="195" t="s">
        <v>32</v>
      </c>
      <c r="M458" s="195" t="s">
        <v>33</v>
      </c>
      <c r="N458" s="289" t="s">
        <v>240</v>
      </c>
      <c r="O458" s="272"/>
      <c r="P458" s="301"/>
      <c r="Q458" s="266"/>
    </row>
    <row r="459">
      <c r="E459" s="266"/>
      <c r="F459" s="278"/>
      <c r="G459" s="279"/>
      <c r="H459" s="561" t="s">
        <v>246</v>
      </c>
      <c r="I459" s="289" t="s">
        <v>239</v>
      </c>
      <c r="J459" s="290"/>
      <c r="K459" s="289">
        <f t="shared" ref="K459:M459" si="85">K457/SHARDING(K458)</f>
        <v>256</v>
      </c>
      <c r="L459" s="289">
        <f t="shared" si="85"/>
        <v>256</v>
      </c>
      <c r="M459" s="289">
        <f t="shared" si="85"/>
        <v>3584</v>
      </c>
      <c r="N459" s="289" t="s">
        <v>240</v>
      </c>
      <c r="O459" s="241"/>
      <c r="P459" s="301">
        <f>SIZEOF_IN_MIB(J459:M459, O456)</f>
        <v>112</v>
      </c>
      <c r="Q459" s="277"/>
    </row>
    <row r="460">
      <c r="E460" s="266"/>
      <c r="F460" s="562" t="s">
        <v>257</v>
      </c>
      <c r="G460" s="260"/>
      <c r="H460" s="561" t="s">
        <v>238</v>
      </c>
      <c r="I460" s="289" t="s">
        <v>239</v>
      </c>
      <c r="J460" s="290"/>
      <c r="K460" s="195" t="s">
        <v>40</v>
      </c>
      <c r="L460" s="195" t="s">
        <v>159</v>
      </c>
      <c r="M460" s="195" t="s">
        <v>125</v>
      </c>
      <c r="N460" s="289" t="s">
        <v>240</v>
      </c>
      <c r="O460" s="605" t="s">
        <v>82</v>
      </c>
      <c r="P460" s="301"/>
      <c r="Q460" s="291" t="b">
        <v>0</v>
      </c>
    </row>
    <row r="461">
      <c r="E461" s="266"/>
      <c r="F461" s="267"/>
      <c r="G461" s="268"/>
      <c r="H461" s="300" t="s">
        <v>242</v>
      </c>
      <c r="I461" s="289" t="s">
        <v>239</v>
      </c>
      <c r="J461" s="290"/>
      <c r="K461" s="289">
        <f t="shared" ref="K461:M461" si="86">PARAMS(K460)</f>
        <v>4096</v>
      </c>
      <c r="L461" s="289">
        <f t="shared" si="86"/>
        <v>8</v>
      </c>
      <c r="M461" s="289">
        <f t="shared" si="86"/>
        <v>7168</v>
      </c>
      <c r="N461" s="289" t="s">
        <v>240</v>
      </c>
      <c r="O461" s="266"/>
      <c r="P461" s="301">
        <f>SIZEOF_IN_MIB(J461:M461, O460)</f>
        <v>448</v>
      </c>
      <c r="Q461" s="266"/>
    </row>
    <row r="462">
      <c r="E462" s="266"/>
      <c r="F462" s="267"/>
      <c r="G462" s="268"/>
      <c r="H462" s="561" t="s">
        <v>244</v>
      </c>
      <c r="I462" s="289" t="s">
        <v>239</v>
      </c>
      <c r="J462" s="290"/>
      <c r="K462" s="195"/>
      <c r="L462" s="195"/>
      <c r="M462" s="195" t="s">
        <v>33</v>
      </c>
      <c r="N462" s="289" t="s">
        <v>240</v>
      </c>
      <c r="O462" s="266"/>
      <c r="P462" s="301"/>
      <c r="Q462" s="266"/>
    </row>
    <row r="463">
      <c r="E463" s="266"/>
      <c r="F463" s="278"/>
      <c r="G463" s="279"/>
      <c r="H463" s="561" t="s">
        <v>246</v>
      </c>
      <c r="I463" s="289" t="s">
        <v>239</v>
      </c>
      <c r="J463" s="289"/>
      <c r="K463" s="289">
        <f t="shared" ref="K463:M463" si="87">K461/SHARDING(K462)</f>
        <v>4096</v>
      </c>
      <c r="L463" s="289">
        <f t="shared" si="87"/>
        <v>8</v>
      </c>
      <c r="M463" s="289">
        <f t="shared" si="87"/>
        <v>3584</v>
      </c>
      <c r="N463" s="289" t="s">
        <v>240</v>
      </c>
      <c r="O463" s="277"/>
      <c r="P463" s="301">
        <f>SIZEOF_IN_MIB(J463:M463, O460)</f>
        <v>224</v>
      </c>
      <c r="Q463" s="277"/>
    </row>
    <row r="464">
      <c r="E464" s="266"/>
      <c r="F464" s="296" t="s">
        <v>335</v>
      </c>
      <c r="G464" s="606" t="s">
        <v>911</v>
      </c>
      <c r="H464" s="607" t="str">
        <f>L458</f>
        <v>model</v>
      </c>
      <c r="I464" s="290"/>
      <c r="J464" s="172"/>
      <c r="K464" s="290"/>
      <c r="L464" s="289"/>
      <c r="M464" s="289"/>
      <c r="N464" s="289"/>
      <c r="O464" s="290"/>
      <c r="P464" s="301"/>
      <c r="Q464" s="608"/>
    </row>
    <row r="465">
      <c r="E465" s="266"/>
      <c r="F465" s="266"/>
      <c r="G465" s="609" t="s">
        <v>363</v>
      </c>
      <c r="H465" s="610" t="s">
        <v>912</v>
      </c>
      <c r="I465" s="374"/>
      <c r="J465" s="374"/>
      <c r="K465" s="374"/>
      <c r="L465" s="375"/>
      <c r="M465" s="375"/>
      <c r="N465" s="375"/>
      <c r="O465" s="374"/>
      <c r="P465" s="536"/>
      <c r="Q465" s="376"/>
    </row>
    <row r="466">
      <c r="E466" s="266"/>
      <c r="F466" s="266"/>
      <c r="G466" s="611" t="s">
        <v>264</v>
      </c>
      <c r="H466" s="300">
        <f>SHARDING(H464)</f>
        <v>8</v>
      </c>
      <c r="I466" s="290"/>
      <c r="J466" s="290"/>
      <c r="K466" s="290"/>
      <c r="L466" s="289"/>
      <c r="M466" s="289"/>
      <c r="N466" s="289"/>
      <c r="O466" s="290"/>
      <c r="P466" s="301"/>
      <c r="Q466" s="608"/>
    </row>
    <row r="467">
      <c r="E467" s="266"/>
      <c r="F467" s="266"/>
      <c r="G467" s="611" t="s">
        <v>349</v>
      </c>
      <c r="H467" s="612">
        <f>P463 / H466 * (H466-1)</f>
        <v>196</v>
      </c>
      <c r="I467" s="290"/>
      <c r="J467" s="290"/>
      <c r="K467" s="290"/>
      <c r="L467" s="289"/>
      <c r="M467" s="289"/>
      <c r="N467" s="289"/>
      <c r="O467" s="290"/>
      <c r="P467" s="301"/>
      <c r="Q467" s="608"/>
    </row>
    <row r="468">
      <c r="E468" s="266"/>
      <c r="F468" s="266"/>
      <c r="G468" s="611" t="s">
        <v>266</v>
      </c>
      <c r="H468" s="612">
        <f>H467*H466</f>
        <v>1568</v>
      </c>
      <c r="I468" s="290"/>
      <c r="J468" s="290"/>
      <c r="K468" s="290"/>
      <c r="L468" s="289"/>
      <c r="M468" s="289"/>
      <c r="N468" s="289"/>
      <c r="O468" s="290"/>
      <c r="P468" s="301"/>
      <c r="Q468" s="608"/>
    </row>
    <row r="469">
      <c r="E469" s="266"/>
      <c r="F469" s="266"/>
      <c r="G469" s="311" t="s">
        <v>267</v>
      </c>
      <c r="H469" s="586">
        <f>IFS(H466=8,12,
H466=4,4,
H466=2,1,
TRUE,NA())</f>
        <v>12</v>
      </c>
      <c r="I469" s="172"/>
      <c r="J469" s="290"/>
      <c r="K469" s="290"/>
      <c r="L469" s="289"/>
      <c r="M469" s="289"/>
      <c r="N469" s="289"/>
      <c r="O469" s="290"/>
      <c r="P469" s="301"/>
      <c r="Q469" s="608"/>
    </row>
    <row r="470">
      <c r="E470" s="266"/>
      <c r="F470" s="266"/>
      <c r="G470" s="613" t="s">
        <v>298</v>
      </c>
      <c r="H470" s="614">
        <f>ALL_REDUCE_CHIP2CHIP_TIME_MS(H468,H469)</f>
        <v>1.595052083</v>
      </c>
      <c r="I470" s="290"/>
      <c r="J470" s="290"/>
      <c r="K470" s="290"/>
      <c r="L470" s="289"/>
      <c r="M470" s="289"/>
      <c r="N470" s="289"/>
      <c r="O470" s="290"/>
      <c r="P470" s="301"/>
      <c r="Q470" s="608"/>
    </row>
    <row r="471">
      <c r="E471" s="266"/>
      <c r="F471" s="266"/>
      <c r="G471" s="613"/>
      <c r="H471" s="614"/>
      <c r="I471" s="290"/>
      <c r="J471" s="290"/>
      <c r="K471" s="290"/>
      <c r="L471" s="289"/>
      <c r="M471" s="289"/>
      <c r="N471" s="289"/>
      <c r="O471" s="290"/>
      <c r="P471" s="301"/>
      <c r="Q471" s="608"/>
    </row>
    <row r="472">
      <c r="E472" s="266"/>
      <c r="F472" s="266"/>
      <c r="G472" s="609" t="s">
        <v>365</v>
      </c>
      <c r="H472" s="615" t="s">
        <v>366</v>
      </c>
      <c r="I472" s="374"/>
      <c r="J472" s="374"/>
      <c r="K472" s="374"/>
      <c r="L472" s="375"/>
      <c r="M472" s="375"/>
      <c r="N472" s="375"/>
      <c r="O472" s="374"/>
      <c r="P472" s="536"/>
      <c r="Q472" s="376"/>
    </row>
    <row r="473">
      <c r="E473" s="266"/>
      <c r="F473" s="266"/>
      <c r="G473" s="284" t="s">
        <v>298</v>
      </c>
      <c r="H473" s="601">
        <f>0</f>
        <v>0</v>
      </c>
      <c r="I473" s="290"/>
      <c r="J473" s="290"/>
      <c r="K473" s="290"/>
      <c r="L473" s="289"/>
      <c r="M473" s="289"/>
      <c r="N473" s="289"/>
      <c r="O473" s="290"/>
      <c r="P473" s="301"/>
      <c r="Q473" s="608"/>
    </row>
    <row r="474">
      <c r="E474" s="266"/>
      <c r="F474" s="266"/>
      <c r="G474" s="284"/>
      <c r="H474" s="601"/>
      <c r="I474" s="290"/>
      <c r="J474" s="290"/>
      <c r="K474" s="290"/>
      <c r="L474" s="289"/>
      <c r="M474" s="289"/>
      <c r="N474" s="289"/>
      <c r="O474" s="290"/>
      <c r="P474" s="301"/>
      <c r="Q474" s="608"/>
    </row>
    <row r="475">
      <c r="E475" s="266"/>
      <c r="F475" s="266"/>
      <c r="G475" s="523" t="s">
        <v>350</v>
      </c>
      <c r="H475" s="616" t="s">
        <v>365</v>
      </c>
      <c r="I475" s="374"/>
      <c r="J475" s="374"/>
      <c r="K475" s="374"/>
      <c r="L475" s="375"/>
      <c r="M475" s="375"/>
      <c r="N475" s="375"/>
      <c r="O475" s="374"/>
      <c r="P475" s="536"/>
      <c r="Q475" s="376"/>
    </row>
    <row r="476">
      <c r="E476" s="266"/>
      <c r="F476" s="277"/>
      <c r="G476" s="600" t="s">
        <v>298</v>
      </c>
      <c r="H476" s="601">
        <f>IFS(H475=G465,H470,H475=G472,H473,TRUE,0)</f>
        <v>0</v>
      </c>
      <c r="I476" s="617"/>
      <c r="J476" s="290"/>
      <c r="K476" s="290"/>
      <c r="L476" s="289"/>
      <c r="M476" s="289"/>
      <c r="N476" s="289"/>
      <c r="O476" s="290"/>
      <c r="P476" s="301"/>
      <c r="Q476" s="608"/>
    </row>
    <row r="477">
      <c r="E477" s="266"/>
      <c r="F477" s="541" t="s">
        <v>285</v>
      </c>
      <c r="G477" s="533" t="s">
        <v>286</v>
      </c>
      <c r="H477" s="595" t="str">
        <f>VLOOKUP(O452&amp;","&amp;O456,$T$3:$W$12,4, FALSE)</f>
        <v>fp8</v>
      </c>
      <c r="I477" s="386"/>
      <c r="J477" s="380"/>
      <c r="K477" s="380"/>
      <c r="L477" s="381"/>
      <c r="M477" s="381"/>
      <c r="N477" s="381"/>
      <c r="O477" s="380"/>
      <c r="P477" s="394"/>
      <c r="Q477" s="172"/>
    </row>
    <row r="478">
      <c r="E478" s="266"/>
      <c r="F478" s="266"/>
      <c r="G478" s="533" t="s">
        <v>354</v>
      </c>
      <c r="H478" s="533">
        <v>128.0</v>
      </c>
      <c r="I478" s="386"/>
      <c r="J478" s="380"/>
      <c r="K478" s="380"/>
      <c r="L478" s="381"/>
      <c r="M478" s="381"/>
      <c r="N478" s="381"/>
      <c r="O478" s="380"/>
      <c r="P478" s="394"/>
      <c r="Q478" s="172"/>
    </row>
    <row r="479">
      <c r="E479" s="266"/>
      <c r="F479" s="266"/>
      <c r="G479" s="533" t="s">
        <v>355</v>
      </c>
      <c r="H479" s="599" t="str">
        <f t="array" ref="H479">CALCULATE_FLOPS(HSTACK(H478,M455),J459:M459,L459,K459,H477)</f>
        <v>#N/A</v>
      </c>
      <c r="I479" s="386"/>
      <c r="J479" s="380"/>
      <c r="K479" s="380"/>
      <c r="L479" s="381"/>
      <c r="M479" s="381"/>
      <c r="N479" s="381"/>
      <c r="O479" s="380"/>
      <c r="P479" s="394"/>
      <c r="Q479" s="172"/>
    </row>
    <row r="480">
      <c r="E480" s="266"/>
      <c r="F480" s="266"/>
      <c r="G480" s="533" t="s">
        <v>356</v>
      </c>
      <c r="H480" s="533">
        <f>CEILING(PRODUCT(K455:L455)/H478,1)</f>
        <v>256</v>
      </c>
      <c r="I480" s="386"/>
      <c r="J480" s="380"/>
      <c r="K480" s="380"/>
      <c r="L480" s="381"/>
      <c r="M480" s="381"/>
      <c r="N480" s="381"/>
      <c r="O480" s="380"/>
      <c r="P480" s="394"/>
      <c r="Q480" s="172"/>
    </row>
    <row r="481">
      <c r="E481" s="266"/>
      <c r="F481" s="266"/>
      <c r="G481" s="533" t="s">
        <v>357</v>
      </c>
      <c r="H481" s="533">
        <f>PARAMS("E")/SHARDING(K458)</f>
        <v>256</v>
      </c>
      <c r="I481" s="386"/>
      <c r="J481" s="380"/>
      <c r="K481" s="380"/>
      <c r="L481" s="381"/>
      <c r="M481" s="381"/>
      <c r="N481" s="381"/>
      <c r="O481" s="380"/>
      <c r="P481" s="394"/>
      <c r="Q481" s="172"/>
    </row>
    <row r="482">
      <c r="E482" s="266"/>
      <c r="F482" s="266"/>
      <c r="G482" s="533" t="s">
        <v>368</v>
      </c>
      <c r="H482" s="595">
        <f>H480 + IF(PARAMS("enforce_perfect_expert_routing"),0,H481-1)</f>
        <v>256</v>
      </c>
      <c r="I482" s="598" t="s">
        <v>359</v>
      </c>
      <c r="J482" s="380"/>
      <c r="K482" s="380"/>
      <c r="L482" s="381"/>
      <c r="M482" s="381"/>
      <c r="N482" s="381"/>
      <c r="O482" s="380"/>
      <c r="P482" s="394"/>
      <c r="Q482" s="172"/>
    </row>
    <row r="483">
      <c r="E483" s="266"/>
      <c r="F483" s="266"/>
      <c r="G483" s="533" t="s">
        <v>299</v>
      </c>
      <c r="H483" s="599" t="str">
        <f>H479*H482</f>
        <v>#N/A</v>
      </c>
      <c r="I483" s="386"/>
      <c r="J483" s="380"/>
      <c r="K483" s="380"/>
      <c r="L483" s="381"/>
      <c r="M483" s="381"/>
      <c r="N483" s="381"/>
      <c r="O483" s="380"/>
      <c r="P483" s="394"/>
      <c r="Q483" s="172"/>
    </row>
    <row r="484">
      <c r="E484" s="266"/>
      <c r="F484" s="266"/>
      <c r="G484" s="595" t="s">
        <v>299</v>
      </c>
      <c r="H484" s="618" t="str">
        <f>H479*H482</f>
        <v>#N/A</v>
      </c>
      <c r="I484" s="418"/>
      <c r="J484" s="261"/>
      <c r="K484" s="261"/>
      <c r="L484" s="274"/>
      <c r="M484" s="274"/>
      <c r="N484" s="274"/>
      <c r="O484" s="261"/>
      <c r="P484" s="303"/>
      <c r="Q484" s="222"/>
    </row>
    <row r="485">
      <c r="E485" s="266"/>
      <c r="F485" s="277"/>
      <c r="G485" s="600" t="s">
        <v>288</v>
      </c>
      <c r="H485" s="619" t="str">
        <f>COMPUTE_TIME_MS(H484, H477)</f>
        <v>#N/A</v>
      </c>
      <c r="I485" s="390"/>
      <c r="J485" s="391"/>
      <c r="K485" s="391"/>
      <c r="L485" s="392"/>
      <c r="M485" s="392"/>
      <c r="N485" s="392"/>
      <c r="O485" s="391"/>
      <c r="P485" s="602"/>
      <c r="Q485" s="305"/>
    </row>
    <row r="486">
      <c r="E486" s="266"/>
      <c r="F486" s="541" t="s">
        <v>289</v>
      </c>
      <c r="G486" s="595" t="s">
        <v>290</v>
      </c>
      <c r="H486" s="620">
        <f>IF(Q452,0,P455)+IF(Q456,0,P459)+IF(Q460,0,P463)</f>
        <v>344</v>
      </c>
      <c r="I486" s="261"/>
      <c r="J486" s="261"/>
      <c r="K486" s="261"/>
      <c r="L486" s="274"/>
      <c r="M486" s="274"/>
      <c r="N486" s="274"/>
      <c r="O486" s="261"/>
      <c r="P486" s="303"/>
      <c r="Q486" s="222"/>
    </row>
    <row r="487">
      <c r="E487" s="277"/>
      <c r="F487" s="277"/>
      <c r="G487" s="604" t="s">
        <v>291</v>
      </c>
      <c r="H487" s="621">
        <f>HBM_TIME_MS(H486)</f>
        <v>0.1148111757</v>
      </c>
      <c r="I487" s="391"/>
      <c r="J487" s="391"/>
      <c r="K487" s="391"/>
      <c r="L487" s="392"/>
      <c r="M487" s="392"/>
      <c r="N487" s="392"/>
      <c r="O487" s="391"/>
      <c r="P487" s="602"/>
      <c r="Q487" s="305"/>
    </row>
    <row r="488">
      <c r="E488" s="258" t="s">
        <v>369</v>
      </c>
      <c r="F488" s="622" t="s">
        <v>57</v>
      </c>
      <c r="G488" s="297" t="s">
        <v>259</v>
      </c>
      <c r="H488" s="463" t="s">
        <v>238</v>
      </c>
      <c r="I488" s="261" t="s">
        <v>239</v>
      </c>
      <c r="J488" s="262"/>
      <c r="K488" s="262" t="s">
        <v>40</v>
      </c>
      <c r="L488" s="262" t="s">
        <v>159</v>
      </c>
      <c r="M488" s="425" t="s">
        <v>125</v>
      </c>
      <c r="N488" s="261" t="s">
        <v>240</v>
      </c>
      <c r="O488" s="263" t="str">
        <f>PARAMS("expert_collect_dtype")</f>
        <v>bf16</v>
      </c>
      <c r="P488" s="303"/>
      <c r="Q488" s="262"/>
    </row>
    <row r="489">
      <c r="E489" s="266"/>
      <c r="F489" s="266"/>
      <c r="G489" s="266"/>
      <c r="H489" s="304" t="s">
        <v>242</v>
      </c>
      <c r="I489" s="270" t="s">
        <v>239</v>
      </c>
      <c r="J489" s="271"/>
      <c r="K489" s="270">
        <f t="shared" ref="K489:M489" si="88">PARAMS(K488)</f>
        <v>4096</v>
      </c>
      <c r="L489" s="270">
        <f t="shared" si="88"/>
        <v>8</v>
      </c>
      <c r="M489" s="270">
        <f t="shared" si="88"/>
        <v>7168</v>
      </c>
      <c r="N489" s="270" t="s">
        <v>240</v>
      </c>
      <c r="O489" s="272"/>
      <c r="P489" s="440">
        <f>SIZEOF_IN_MIB(J489:M489, O488)</f>
        <v>448</v>
      </c>
      <c r="Q489" s="269"/>
    </row>
    <row r="490">
      <c r="E490" s="266"/>
      <c r="F490" s="266"/>
      <c r="G490" s="266"/>
      <c r="H490" s="302" t="s">
        <v>244</v>
      </c>
      <c r="I490" s="274" t="s">
        <v>239</v>
      </c>
      <c r="J490" s="261"/>
      <c r="K490" s="262" t="s">
        <v>143</v>
      </c>
      <c r="L490" s="262"/>
      <c r="M490" s="262"/>
      <c r="N490" s="274" t="s">
        <v>240</v>
      </c>
      <c r="O490" s="275"/>
      <c r="P490" s="303"/>
      <c r="Q490" s="262"/>
    </row>
    <row r="491">
      <c r="E491" s="266"/>
      <c r="F491" s="266"/>
      <c r="G491" s="266"/>
      <c r="H491" s="304" t="s">
        <v>246</v>
      </c>
      <c r="I491" s="271" t="s">
        <v>239</v>
      </c>
      <c r="J491" s="270"/>
      <c r="K491" s="271">
        <f t="shared" ref="K491:M491" si="89">K489/SHARDING(K490)</f>
        <v>256</v>
      </c>
      <c r="L491" s="271">
        <f t="shared" si="89"/>
        <v>8</v>
      </c>
      <c r="M491" s="271">
        <f t="shared" si="89"/>
        <v>7168</v>
      </c>
      <c r="N491" s="271" t="s">
        <v>240</v>
      </c>
      <c r="O491" s="280"/>
      <c r="P491" s="440">
        <f>SIZEOF_IN_MIB(J491:M491, O488)</f>
        <v>28</v>
      </c>
      <c r="Q491" s="269"/>
    </row>
    <row r="492">
      <c r="E492" s="266"/>
      <c r="F492" s="266"/>
      <c r="G492" s="277"/>
      <c r="H492" s="302" t="s">
        <v>262</v>
      </c>
      <c r="I492" s="274"/>
      <c r="J492" s="261"/>
      <c r="K492" s="262" t="s">
        <v>143</v>
      </c>
      <c r="L492" s="274"/>
      <c r="M492" s="274"/>
      <c r="N492" s="274"/>
      <c r="O492" s="262"/>
      <c r="P492" s="303"/>
      <c r="Q492" s="262"/>
    </row>
    <row r="493">
      <c r="E493" s="266"/>
      <c r="F493" s="266"/>
      <c r="G493" s="623" t="s">
        <v>370</v>
      </c>
      <c r="H493" s="624" t="s">
        <v>371</v>
      </c>
      <c r="I493" s="428"/>
      <c r="J493" s="566">
        <v>8.0</v>
      </c>
      <c r="K493" s="271"/>
      <c r="L493" s="271"/>
      <c r="M493" s="271"/>
      <c r="N493" s="271"/>
      <c r="O493" s="269"/>
      <c r="P493" s="440"/>
      <c r="Q493" s="269"/>
    </row>
    <row r="494">
      <c r="E494" s="266"/>
      <c r="F494" s="266"/>
      <c r="H494" s="625" t="s">
        <v>571</v>
      </c>
      <c r="I494" s="429"/>
      <c r="J494" s="801">
        <f>P491 * HW_SPEC("# of TensorCore per Chip") /J493</f>
        <v>7</v>
      </c>
      <c r="K494" s="274"/>
      <c r="L494" s="274"/>
      <c r="M494" s="274"/>
      <c r="N494" s="274"/>
      <c r="O494" s="262"/>
      <c r="P494" s="303"/>
      <c r="Q494" s="262"/>
    </row>
    <row r="495">
      <c r="E495" s="266"/>
      <c r="F495" s="266"/>
      <c r="H495" s="624" t="s">
        <v>572</v>
      </c>
      <c r="I495" s="428"/>
      <c r="J495" s="802">
        <f>IFS(J493=1,0,
J493=2, 1,
J493=4, 2,
J493=8, 3)</f>
        <v>3</v>
      </c>
      <c r="K495" s="271"/>
      <c r="L495" s="271"/>
      <c r="M495" s="271"/>
      <c r="N495" s="271"/>
      <c r="O495" s="269"/>
      <c r="P495" s="440"/>
      <c r="Q495" s="269"/>
    </row>
    <row r="496">
      <c r="E496" s="266"/>
      <c r="F496" s="266"/>
      <c r="H496" s="625" t="s">
        <v>573</v>
      </c>
      <c r="I496" s="429"/>
      <c r="J496" s="626">
        <f>IFS(J493=1,0,
J493=2, 0,
J493=4, 1,
J493=8, 3)</f>
        <v>3</v>
      </c>
      <c r="K496" s="274"/>
      <c r="L496" s="274"/>
      <c r="M496" s="274"/>
      <c r="N496" s="274"/>
      <c r="O496" s="262"/>
      <c r="P496" s="303"/>
      <c r="Q496" s="262"/>
    </row>
    <row r="497">
      <c r="E497" s="266"/>
      <c r="F497" s="266"/>
      <c r="H497" s="624" t="s">
        <v>574</v>
      </c>
      <c r="I497" s="428"/>
      <c r="J497" s="802">
        <f>IFS(J493=1,0,
J493=2, 0,
J493=4, 0,
J493=8, 1)</f>
        <v>1</v>
      </c>
      <c r="K497" s="271"/>
      <c r="L497" s="271"/>
      <c r="M497" s="271"/>
      <c r="N497" s="271"/>
      <c r="O497" s="269"/>
      <c r="P497" s="440"/>
      <c r="Q497" s="269"/>
    </row>
    <row r="498">
      <c r="E498" s="266"/>
      <c r="F498" s="266"/>
      <c r="H498" s="625" t="s">
        <v>575</v>
      </c>
      <c r="I498" s="429"/>
      <c r="J498" s="626">
        <f>IFS(J493=1,0,
J493=2, 1,
J493=4, 4,
J493=8, 12)</f>
        <v>12</v>
      </c>
      <c r="K498" s="274"/>
      <c r="L498" s="274"/>
      <c r="M498" s="274"/>
      <c r="N498" s="274"/>
      <c r="O498" s="262"/>
      <c r="P498" s="303"/>
      <c r="Q498" s="262"/>
    </row>
    <row r="499">
      <c r="E499" s="266"/>
      <c r="F499" s="266"/>
      <c r="H499" s="624" t="s">
        <v>576</v>
      </c>
      <c r="I499" s="428"/>
      <c r="J499" s="803">
        <f>J494*(1*J495+2*J496+3*J497)</f>
        <v>84</v>
      </c>
      <c r="K499" s="271"/>
      <c r="L499" s="271"/>
      <c r="M499" s="271"/>
      <c r="N499" s="271"/>
      <c r="O499" s="269"/>
      <c r="P499" s="440"/>
      <c r="Q499" s="269"/>
    </row>
    <row r="500">
      <c r="E500" s="266"/>
      <c r="F500" s="266"/>
      <c r="H500" s="625" t="s">
        <v>577</v>
      </c>
      <c r="I500" s="429"/>
      <c r="J500" s="801">
        <f>J499*J493</f>
        <v>672</v>
      </c>
      <c r="K500" s="274"/>
      <c r="L500" s="274"/>
      <c r="M500" s="274"/>
      <c r="N500" s="274"/>
      <c r="O500" s="262"/>
      <c r="P500" s="303"/>
      <c r="Q500" s="262"/>
    </row>
    <row r="501">
      <c r="E501" s="266"/>
      <c r="F501" s="266"/>
      <c r="H501" s="627" t="s">
        <v>269</v>
      </c>
      <c r="I501" s="428"/>
      <c r="J501" s="578">
        <f>ALL2ALL_CHIP2CHIP_TIME_MS2(J500,J498)</f>
        <v>0.341796875</v>
      </c>
      <c r="K501" s="271"/>
      <c r="L501" s="271"/>
      <c r="M501" s="271"/>
      <c r="N501" s="271"/>
      <c r="O501" s="269"/>
      <c r="P501" s="440"/>
      <c r="Q501" s="269"/>
    </row>
    <row r="502">
      <c r="E502" s="266"/>
      <c r="F502" s="266"/>
      <c r="G502" s="151" t="s">
        <v>372</v>
      </c>
      <c r="H502" s="804" t="s">
        <v>264</v>
      </c>
      <c r="I502" s="429"/>
      <c r="J502" s="805">
        <f>HW_SPEC("# of TensorCore per Chip")</f>
        <v>2</v>
      </c>
      <c r="K502" s="274"/>
      <c r="L502" s="274"/>
      <c r="M502" s="274"/>
      <c r="N502" s="274"/>
      <c r="O502" s="262"/>
      <c r="P502" s="303"/>
      <c r="Q502" s="262"/>
    </row>
    <row r="503">
      <c r="E503" s="266"/>
      <c r="F503" s="266"/>
      <c r="H503" s="627" t="s">
        <v>373</v>
      </c>
      <c r="I503" s="428"/>
      <c r="J503" s="806">
        <f>P491 /J493 * (J502-1)</f>
        <v>3.5</v>
      </c>
      <c r="K503" s="271"/>
      <c r="L503" s="271"/>
      <c r="M503" s="271"/>
      <c r="N503" s="271"/>
      <c r="O503" s="269"/>
      <c r="P503" s="440"/>
      <c r="Q503" s="269"/>
    </row>
    <row r="504">
      <c r="E504" s="266"/>
      <c r="F504" s="266"/>
      <c r="H504" s="804" t="s">
        <v>341</v>
      </c>
      <c r="I504" s="429"/>
      <c r="J504" s="807">
        <f>J503*J502</f>
        <v>7</v>
      </c>
      <c r="K504" s="274"/>
      <c r="L504" s="274"/>
      <c r="M504" s="274"/>
      <c r="N504" s="274"/>
      <c r="O504" s="262"/>
      <c r="P504" s="303"/>
      <c r="Q504" s="262"/>
    </row>
    <row r="505">
      <c r="E505" s="266"/>
      <c r="F505" s="266"/>
      <c r="H505" s="627" t="s">
        <v>269</v>
      </c>
      <c r="I505" s="428"/>
      <c r="J505" s="428">
        <f>ALL2ALL_CORE2CORE_TIME_MS(J504)</f>
        <v>0.005696614583</v>
      </c>
      <c r="K505" s="271"/>
      <c r="L505" s="271"/>
      <c r="M505" s="271"/>
      <c r="N505" s="271"/>
      <c r="O505" s="269"/>
      <c r="P505" s="440"/>
      <c r="Q505" s="269"/>
    </row>
    <row r="506">
      <c r="E506" s="266"/>
      <c r="F506" s="277"/>
      <c r="G506" s="526" t="s">
        <v>269</v>
      </c>
      <c r="H506" s="575">
        <f>J501+J505</f>
        <v>0.3474934896</v>
      </c>
      <c r="I506" s="274"/>
      <c r="J506" s="261"/>
      <c r="K506" s="274"/>
      <c r="L506" s="274"/>
      <c r="M506" s="274"/>
      <c r="N506" s="274"/>
      <c r="O506" s="262"/>
      <c r="P506" s="303"/>
      <c r="Q506" s="262"/>
    </row>
    <row r="507">
      <c r="E507" s="266"/>
      <c r="F507" s="632" t="s">
        <v>374</v>
      </c>
      <c r="G507" s="593" t="s">
        <v>116</v>
      </c>
      <c r="H507" s="641" t="s">
        <v>913</v>
      </c>
      <c r="I507" s="270"/>
      <c r="J507" s="269"/>
      <c r="K507" s="269"/>
      <c r="L507" s="269"/>
      <c r="M507" s="269"/>
      <c r="N507" s="271"/>
      <c r="O507" s="269"/>
      <c r="P507" s="440"/>
      <c r="Q507" s="269"/>
    </row>
    <row r="508">
      <c r="E508" s="266"/>
      <c r="F508" s="266"/>
      <c r="G508" s="297" t="s">
        <v>259</v>
      </c>
      <c r="H508" s="463" t="s">
        <v>238</v>
      </c>
      <c r="I508" s="261" t="s">
        <v>239</v>
      </c>
      <c r="J508" s="262"/>
      <c r="K508" s="262" t="s">
        <v>40</v>
      </c>
      <c r="L508" s="262" t="s">
        <v>38</v>
      </c>
      <c r="M508" s="262" t="s">
        <v>125</v>
      </c>
      <c r="N508" s="274"/>
      <c r="O508" s="263" t="str">
        <f>PARAMS("expert_collect_dtype")</f>
        <v>bf16</v>
      </c>
      <c r="P508" s="303"/>
      <c r="Q508" s="262"/>
    </row>
    <row r="509">
      <c r="E509" s="266"/>
      <c r="F509" s="266"/>
      <c r="G509" s="266"/>
      <c r="H509" s="304" t="s">
        <v>242</v>
      </c>
      <c r="I509" s="270" t="s">
        <v>239</v>
      </c>
      <c r="J509" s="271"/>
      <c r="K509" s="270">
        <f t="shared" ref="K509:M509" si="90">PARAMS(K508)</f>
        <v>4096</v>
      </c>
      <c r="L509" s="270">
        <f t="shared" si="90"/>
        <v>1</v>
      </c>
      <c r="M509" s="270">
        <f t="shared" si="90"/>
        <v>7168</v>
      </c>
      <c r="N509" s="271"/>
      <c r="O509" s="272"/>
      <c r="P509" s="440">
        <f>SIZEOF_IN_MIB(J509:M509, O508)</f>
        <v>56</v>
      </c>
      <c r="Q509" s="269"/>
    </row>
    <row r="510">
      <c r="E510" s="266"/>
      <c r="F510" s="266"/>
      <c r="G510" s="266"/>
      <c r="H510" s="534" t="s">
        <v>244</v>
      </c>
      <c r="I510" s="274" t="s">
        <v>239</v>
      </c>
      <c r="J510" s="261"/>
      <c r="K510" s="262"/>
      <c r="L510" s="262"/>
      <c r="M510" s="262" t="s">
        <v>33</v>
      </c>
      <c r="N510" s="274"/>
      <c r="O510" s="275"/>
      <c r="P510" s="303"/>
      <c r="Q510" s="262"/>
    </row>
    <row r="511">
      <c r="E511" s="266"/>
      <c r="F511" s="266"/>
      <c r="G511" s="266"/>
      <c r="H511" s="300" t="s">
        <v>246</v>
      </c>
      <c r="I511" s="289" t="s">
        <v>239</v>
      </c>
      <c r="J511" s="290"/>
      <c r="K511" s="289">
        <f t="shared" ref="K511:M511" si="91">K509/SHARDING(K510)</f>
        <v>4096</v>
      </c>
      <c r="L511" s="289">
        <f t="shared" si="91"/>
        <v>1</v>
      </c>
      <c r="M511" s="289">
        <f t="shared" si="91"/>
        <v>3584</v>
      </c>
      <c r="N511" s="289"/>
      <c r="O511" s="277"/>
      <c r="P511" s="301">
        <f>SIZEOF_IN_MIB(J511:M511, O508)</f>
        <v>28</v>
      </c>
      <c r="Q511" s="195"/>
    </row>
    <row r="512">
      <c r="E512" s="266"/>
      <c r="F512" s="266"/>
      <c r="G512" s="277"/>
      <c r="H512" s="634" t="s">
        <v>376</v>
      </c>
      <c r="I512" s="635"/>
      <c r="J512" s="195"/>
      <c r="K512" s="289"/>
      <c r="L512" s="289"/>
      <c r="M512" s="289"/>
      <c r="N512" s="289"/>
      <c r="O512" s="195"/>
      <c r="P512" s="636"/>
      <c r="Q512" s="195"/>
    </row>
    <row r="513">
      <c r="E513" s="266"/>
      <c r="F513" s="266"/>
      <c r="G513" s="311" t="s">
        <v>264</v>
      </c>
      <c r="H513" s="637">
        <f>SHARDING(J512) * SHARDING(H464)</f>
        <v>8</v>
      </c>
      <c r="I513" s="289"/>
      <c r="J513" s="290"/>
      <c r="K513" s="289"/>
      <c r="L513" s="289"/>
      <c r="M513" s="289"/>
      <c r="N513" s="289"/>
      <c r="O513" s="195"/>
      <c r="P513" s="636"/>
      <c r="Q513" s="195"/>
    </row>
    <row r="514">
      <c r="E514" s="266"/>
      <c r="F514" s="266"/>
      <c r="G514" s="526" t="s">
        <v>340</v>
      </c>
      <c r="H514" s="584">
        <f>P511 / H513 * (H513-1)</f>
        <v>24.5</v>
      </c>
      <c r="I514" s="289"/>
      <c r="J514" s="290"/>
      <c r="K514" s="289"/>
      <c r="L514" s="289"/>
      <c r="M514" s="289"/>
      <c r="N514" s="289"/>
      <c r="O514" s="195"/>
      <c r="P514" s="636"/>
      <c r="Q514" s="195"/>
    </row>
    <row r="515">
      <c r="E515" s="266"/>
      <c r="F515" s="266"/>
      <c r="G515" s="526" t="s">
        <v>341</v>
      </c>
      <c r="H515" s="638">
        <f>H514*H513</f>
        <v>196</v>
      </c>
      <c r="I515" s="533"/>
      <c r="J515" s="290"/>
      <c r="K515" s="289"/>
      <c r="L515" s="289"/>
      <c r="M515" s="289"/>
      <c r="N515" s="289"/>
      <c r="O515" s="195"/>
      <c r="P515" s="636"/>
      <c r="Q515" s="195"/>
    </row>
    <row r="516">
      <c r="E516" s="266"/>
      <c r="F516" s="266"/>
      <c r="G516" s="526" t="s">
        <v>377</v>
      </c>
      <c r="H516" s="639">
        <f>HW_SPEC("# of TensorCore per Chip")</f>
        <v>2</v>
      </c>
      <c r="I516" s="633" t="s">
        <v>378</v>
      </c>
      <c r="J516" s="261"/>
      <c r="K516" s="274"/>
      <c r="L516" s="274"/>
      <c r="M516" s="274"/>
      <c r="N516" s="274"/>
      <c r="O516" s="262"/>
      <c r="P516" s="640"/>
      <c r="Q516" s="262"/>
    </row>
    <row r="517">
      <c r="E517" s="266"/>
      <c r="F517" s="266"/>
      <c r="G517" s="311" t="s">
        <v>267</v>
      </c>
      <c r="H517" s="336">
        <f>IFS(H513=8,12,
H513=4,4,
H513=2,1,
TRUE,NA())</f>
        <v>12</v>
      </c>
      <c r="I517" s="641"/>
      <c r="J517" s="270"/>
      <c r="K517" s="271"/>
      <c r="L517" s="271"/>
      <c r="M517" s="271"/>
      <c r="N517" s="271"/>
      <c r="O517" s="269"/>
      <c r="P517" s="642"/>
      <c r="Q517" s="269"/>
    </row>
    <row r="518">
      <c r="E518" s="266"/>
      <c r="F518" s="277"/>
      <c r="G518" s="526" t="s">
        <v>380</v>
      </c>
      <c r="H518" s="575">
        <f>REDUCE_SCATTER_CHIP2CHIP_TIME_MS2(H515*H516,H517)</f>
        <v>0.1993815104</v>
      </c>
      <c r="I518" s="534"/>
      <c r="J518" s="261"/>
      <c r="K518" s="274"/>
      <c r="L518" s="274"/>
      <c r="M518" s="274"/>
      <c r="N518" s="274"/>
      <c r="O518" s="262"/>
      <c r="P518" s="640"/>
      <c r="Q518" s="262"/>
    </row>
    <row r="519">
      <c r="E519" s="266"/>
      <c r="F519" s="632" t="s">
        <v>56</v>
      </c>
      <c r="G519" s="643" t="s">
        <v>116</v>
      </c>
      <c r="H519" s="324" t="s">
        <v>914</v>
      </c>
      <c r="I519" s="269"/>
      <c r="J519" s="270"/>
      <c r="K519" s="269"/>
      <c r="L519" s="488"/>
      <c r="M519" s="269"/>
      <c r="N519" s="271"/>
      <c r="O519" s="269"/>
      <c r="P519" s="440"/>
      <c r="Q519" s="269"/>
    </row>
    <row r="520">
      <c r="E520" s="266"/>
      <c r="F520" s="266"/>
      <c r="G520" s="541" t="s">
        <v>259</v>
      </c>
      <c r="H520" s="534" t="s">
        <v>238</v>
      </c>
      <c r="I520" s="534"/>
      <c r="J520" s="261"/>
      <c r="K520" s="262" t="s">
        <v>40</v>
      </c>
      <c r="L520" s="425" t="s">
        <v>38</v>
      </c>
      <c r="M520" s="262" t="s">
        <v>125</v>
      </c>
      <c r="N520" s="274"/>
      <c r="O520" s="263" t="str">
        <f>PARAMS("expert_collect_dtype")</f>
        <v>bf16</v>
      </c>
      <c r="P520" s="303"/>
      <c r="Q520" s="262"/>
    </row>
    <row r="521">
      <c r="E521" s="266"/>
      <c r="F521" s="266"/>
      <c r="G521" s="266"/>
      <c r="H521" s="304" t="s">
        <v>242</v>
      </c>
      <c r="I521" s="304"/>
      <c r="J521" s="270"/>
      <c r="K521" s="271">
        <f t="shared" ref="K521:M521" si="92">PARAMS(K520)</f>
        <v>4096</v>
      </c>
      <c r="L521" s="271">
        <f t="shared" si="92"/>
        <v>1</v>
      </c>
      <c r="M521" s="271">
        <f t="shared" si="92"/>
        <v>7168</v>
      </c>
      <c r="N521" s="271"/>
      <c r="O521" s="272"/>
      <c r="P521" s="440">
        <f>SIZEOF_IN_MIB(J521:M521, O520)</f>
        <v>56</v>
      </c>
      <c r="Q521" s="269"/>
    </row>
    <row r="522">
      <c r="E522" s="266"/>
      <c r="F522" s="266"/>
      <c r="G522" s="266"/>
      <c r="H522" s="534" t="s">
        <v>244</v>
      </c>
      <c r="I522" s="534"/>
      <c r="J522" s="261"/>
      <c r="K522" s="262" t="s">
        <v>33</v>
      </c>
      <c r="L522" s="262"/>
      <c r="M522" s="262"/>
      <c r="N522" s="274"/>
      <c r="O522" s="275"/>
      <c r="P522" s="303"/>
      <c r="Q522" s="262"/>
    </row>
    <row r="523">
      <c r="E523" s="266"/>
      <c r="F523" s="266"/>
      <c r="G523" s="266"/>
      <c r="H523" s="449" t="s">
        <v>246</v>
      </c>
      <c r="I523" s="449"/>
      <c r="J523" s="270"/>
      <c r="K523" s="271">
        <f t="shared" ref="K523:M523" si="93">K521/SHARDING(K522)</f>
        <v>2048</v>
      </c>
      <c r="L523" s="271">
        <f t="shared" si="93"/>
        <v>1</v>
      </c>
      <c r="M523" s="271">
        <f t="shared" si="93"/>
        <v>7168</v>
      </c>
      <c r="N523" s="271"/>
      <c r="O523" s="280"/>
      <c r="P523" s="440">
        <f>SIZEOF_IN_MIB(J523:M523, O520)</f>
        <v>28</v>
      </c>
      <c r="Q523" s="269"/>
    </row>
    <row r="524">
      <c r="E524" s="266"/>
      <c r="F524" s="266"/>
      <c r="G524" s="277"/>
      <c r="H524" s="571" t="s">
        <v>376</v>
      </c>
      <c r="I524" s="302"/>
      <c r="J524" s="571"/>
      <c r="K524" s="261"/>
      <c r="L524" s="262"/>
      <c r="M524" s="274"/>
      <c r="N524" s="274"/>
      <c r="O524" s="262"/>
      <c r="P524" s="303"/>
      <c r="Q524" s="262"/>
    </row>
    <row r="525">
      <c r="E525" s="266"/>
      <c r="F525" s="266"/>
      <c r="G525" s="384" t="s">
        <v>382</v>
      </c>
      <c r="H525" s="538" t="s">
        <v>264</v>
      </c>
      <c r="I525" s="305"/>
      <c r="J525" s="527">
        <f>SHARDING(J524)*SHARDING(H464)/HW_SPEC("# of TensorCore per Chip")</f>
        <v>4</v>
      </c>
      <c r="K525" s="270"/>
      <c r="L525" s="269"/>
      <c r="M525" s="271"/>
      <c r="N525" s="271"/>
      <c r="O525" s="269"/>
      <c r="P525" s="440"/>
      <c r="Q525" s="269"/>
    </row>
    <row r="526">
      <c r="E526" s="266"/>
      <c r="F526" s="266"/>
      <c r="G526" s="266"/>
      <c r="H526" s="571" t="s">
        <v>383</v>
      </c>
      <c r="I526" s="222"/>
      <c r="J526" s="646">
        <f>P523 / J525 * (J525-1)</f>
        <v>21</v>
      </c>
      <c r="K526" s="261"/>
      <c r="L526" s="262"/>
      <c r="M526" s="274"/>
      <c r="N526" s="274"/>
      <c r="O526" s="262"/>
      <c r="P526" s="303"/>
      <c r="Q526" s="262"/>
    </row>
    <row r="527">
      <c r="E527" s="266"/>
      <c r="F527" s="266"/>
      <c r="G527" s="266"/>
      <c r="H527" s="566" t="s">
        <v>341</v>
      </c>
      <c r="I527" s="305"/>
      <c r="J527" s="645">
        <f>J526*J525</f>
        <v>84</v>
      </c>
      <c r="K527" s="270"/>
      <c r="L527" s="269"/>
      <c r="M527" s="271"/>
      <c r="N527" s="271"/>
      <c r="O527" s="269"/>
      <c r="P527" s="440"/>
      <c r="Q527" s="269"/>
    </row>
    <row r="528">
      <c r="E528" s="266"/>
      <c r="F528" s="266"/>
      <c r="G528" s="266"/>
      <c r="H528" s="571" t="s">
        <v>267</v>
      </c>
      <c r="I528" s="222"/>
      <c r="J528" s="644">
        <f>IFS(J525=8,12,
J525=4,4,
J525=2,1,
TRUE,NA())</f>
        <v>4</v>
      </c>
      <c r="K528" s="261"/>
      <c r="L528" s="262"/>
      <c r="M528" s="274"/>
      <c r="N528" s="274"/>
      <c r="O528" s="262"/>
      <c r="P528" s="303"/>
      <c r="Q528" s="262"/>
    </row>
    <row r="529">
      <c r="E529" s="266"/>
      <c r="F529" s="266"/>
      <c r="G529" s="277"/>
      <c r="H529" s="566" t="s">
        <v>269</v>
      </c>
      <c r="I529" s="305"/>
      <c r="J529" s="808">
        <f>IF(J527=0,0, REDUCE_SCATTER_CHIP2CHIP_TIME_MS2(J527,J528))</f>
        <v>0.1281738281</v>
      </c>
      <c r="K529" s="270"/>
      <c r="L529" s="269"/>
      <c r="M529" s="271"/>
      <c r="N529" s="271"/>
      <c r="O529" s="269"/>
      <c r="P529" s="440"/>
      <c r="Q529" s="269"/>
    </row>
    <row r="530">
      <c r="E530" s="266"/>
      <c r="F530" s="266"/>
      <c r="G530" s="541" t="s">
        <v>384</v>
      </c>
      <c r="H530" s="342" t="s">
        <v>264</v>
      </c>
      <c r="I530" s="533"/>
      <c r="J530" s="647">
        <f>HW_SPEC("# of TensorCore per Chip")</f>
        <v>2</v>
      </c>
      <c r="K530" s="290"/>
      <c r="L530" s="195"/>
      <c r="M530" s="289"/>
      <c r="N530" s="289"/>
      <c r="O530" s="195"/>
      <c r="P530" s="301"/>
      <c r="Q530" s="195"/>
    </row>
    <row r="531">
      <c r="E531" s="266"/>
      <c r="F531" s="266"/>
      <c r="G531" s="266"/>
      <c r="H531" s="634" t="s">
        <v>373</v>
      </c>
      <c r="I531" s="172"/>
      <c r="J531" s="648">
        <f>P523 * (J530-1)/J530</f>
        <v>14</v>
      </c>
      <c r="K531" s="290"/>
      <c r="L531" s="195"/>
      <c r="M531" s="289"/>
      <c r="N531" s="289"/>
      <c r="O531" s="195"/>
      <c r="P531" s="301"/>
      <c r="Q531" s="195"/>
    </row>
    <row r="532">
      <c r="E532" s="266"/>
      <c r="F532" s="266"/>
      <c r="G532" s="266"/>
      <c r="H532" s="634" t="s">
        <v>341</v>
      </c>
      <c r="I532" s="172"/>
      <c r="J532" s="648">
        <f>J531*J530</f>
        <v>28</v>
      </c>
      <c r="K532" s="290"/>
      <c r="L532" s="195"/>
      <c r="M532" s="289"/>
      <c r="N532" s="289"/>
      <c r="O532" s="195"/>
      <c r="P532" s="301"/>
      <c r="Q532" s="195"/>
    </row>
    <row r="533">
      <c r="E533" s="266"/>
      <c r="F533" s="266"/>
      <c r="G533" s="266"/>
      <c r="H533" s="634" t="s">
        <v>269</v>
      </c>
      <c r="I533" s="172"/>
      <c r="J533" s="649">
        <f>REDUCE_SCATTER_CORE2CORE_TIME_MS(J532)</f>
        <v>0.02278645833</v>
      </c>
      <c r="K533" s="290"/>
      <c r="L533" s="195"/>
      <c r="M533" s="289"/>
      <c r="N533" s="289"/>
      <c r="O533" s="195"/>
      <c r="P533" s="301"/>
      <c r="Q533" s="195"/>
    </row>
    <row r="534">
      <c r="E534" s="266"/>
      <c r="F534" s="266"/>
      <c r="G534" s="277"/>
      <c r="H534" s="634" t="s">
        <v>385</v>
      </c>
      <c r="I534" s="172"/>
      <c r="J534" s="649">
        <f>J533/J525</f>
        <v>0.005696614583</v>
      </c>
      <c r="K534" s="290"/>
      <c r="L534" s="195"/>
      <c r="M534" s="289"/>
      <c r="N534" s="289"/>
      <c r="O534" s="195"/>
      <c r="P534" s="301"/>
      <c r="Q534" s="195"/>
    </row>
    <row r="535">
      <c r="E535" s="266"/>
      <c r="F535" s="277"/>
      <c r="G535" s="531" t="s">
        <v>386</v>
      </c>
      <c r="H535" s="809">
        <f>SUM(J529+J534)</f>
        <v>0.1338704427</v>
      </c>
      <c r="I535" s="649"/>
      <c r="J535" s="290"/>
      <c r="K535" s="290"/>
      <c r="L535" s="195"/>
      <c r="M535" s="289"/>
      <c r="N535" s="289"/>
      <c r="O535" s="195"/>
      <c r="P535" s="301"/>
      <c r="Q535" s="195"/>
    </row>
    <row r="536">
      <c r="E536" s="266"/>
      <c r="F536" s="296" t="s">
        <v>293</v>
      </c>
      <c r="G536" s="651" t="s">
        <v>280</v>
      </c>
      <c r="H536" s="652" t="s">
        <v>374</v>
      </c>
      <c r="I536" s="582"/>
      <c r="J536" s="380"/>
      <c r="K536" s="380"/>
      <c r="L536" s="381"/>
      <c r="M536" s="381"/>
      <c r="N536" s="381"/>
      <c r="O536" s="380"/>
      <c r="P536" s="653"/>
      <c r="Q536" s="172"/>
    </row>
    <row r="537">
      <c r="E537" s="266"/>
      <c r="F537" s="266"/>
      <c r="G537" s="523" t="s">
        <v>298</v>
      </c>
      <c r="H537" s="654">
        <f>IFS(H536=F488,H506,H536=F507,H518,F519=H536,H535, TRUE,0)</f>
        <v>0.1993815104</v>
      </c>
      <c r="I537" s="513"/>
      <c r="J537" s="374"/>
      <c r="K537" s="374"/>
      <c r="L537" s="375"/>
      <c r="M537" s="375"/>
      <c r="N537" s="375"/>
      <c r="O537" s="374"/>
      <c r="P537" s="655"/>
      <c r="Q537" s="376"/>
    </row>
    <row r="538">
      <c r="E538" s="266"/>
      <c r="F538" s="266"/>
      <c r="G538" s="378" t="s">
        <v>283</v>
      </c>
      <c r="H538" s="558">
        <f>IFS(PARAMS("topo")="2x2x2", (2+2+2)/2,
PARAMS("topo")="2x2", (2+2)/2,
TRUE, NA())</f>
        <v>3</v>
      </c>
      <c r="I538" s="582"/>
      <c r="J538" s="380"/>
      <c r="K538" s="380"/>
      <c r="L538" s="381"/>
      <c r="M538" s="381"/>
      <c r="N538" s="381"/>
      <c r="O538" s="380"/>
      <c r="P538" s="653"/>
      <c r="Q538" s="172"/>
    </row>
    <row r="539">
      <c r="E539" s="266"/>
      <c r="F539" s="277"/>
      <c r="G539" s="372" t="s">
        <v>284</v>
      </c>
      <c r="H539" s="373">
        <f>IF(H536="No Collectives", 0, H538 * HW_SPEC("Chip-to-Chip ICI Latency (ms)"))</f>
        <v>0.0039</v>
      </c>
      <c r="I539" s="580"/>
      <c r="J539" s="374"/>
      <c r="K539" s="374"/>
      <c r="L539" s="375"/>
      <c r="M539" s="375"/>
      <c r="N539" s="375"/>
      <c r="O539" s="374"/>
      <c r="P539" s="655"/>
      <c r="Q539" s="504"/>
    </row>
    <row r="540">
      <c r="E540" s="266"/>
      <c r="F540" s="541" t="s">
        <v>285</v>
      </c>
      <c r="G540" s="533" t="s">
        <v>45</v>
      </c>
      <c r="H540" s="810"/>
      <c r="I540" s="582"/>
      <c r="J540" s="380"/>
      <c r="K540" s="380"/>
      <c r="L540" s="381"/>
      <c r="M540" s="381"/>
      <c r="N540" s="381"/>
      <c r="O540" s="380"/>
      <c r="P540" s="653"/>
      <c r="Q540" s="172"/>
    </row>
    <row r="541">
      <c r="E541" s="266"/>
      <c r="F541" s="266"/>
      <c r="G541" s="533"/>
      <c r="H541" s="595"/>
      <c r="I541" s="386"/>
      <c r="J541" s="380"/>
      <c r="K541" s="380"/>
      <c r="L541" s="381"/>
      <c r="M541" s="381"/>
      <c r="N541" s="381"/>
      <c r="O541" s="380"/>
      <c r="P541" s="653"/>
      <c r="Q541" s="172"/>
    </row>
    <row r="542">
      <c r="E542" s="266"/>
      <c r="F542" s="277"/>
      <c r="G542" s="533"/>
      <c r="H542" s="595"/>
      <c r="I542" s="386"/>
      <c r="J542" s="380"/>
      <c r="K542" s="380"/>
      <c r="L542" s="381"/>
      <c r="M542" s="381"/>
      <c r="N542" s="381"/>
      <c r="O542" s="380"/>
      <c r="P542" s="653"/>
      <c r="Q542" s="172"/>
    </row>
    <row r="543">
      <c r="E543" s="266"/>
      <c r="F543" s="541" t="s">
        <v>289</v>
      </c>
      <c r="G543" s="533" t="s">
        <v>45</v>
      </c>
      <c r="H543" s="595"/>
      <c r="I543" s="386"/>
      <c r="J543" s="380"/>
      <c r="K543" s="380"/>
      <c r="L543" s="381"/>
      <c r="M543" s="381"/>
      <c r="N543" s="381"/>
      <c r="O543" s="380"/>
      <c r="P543" s="653"/>
      <c r="Q543" s="172"/>
    </row>
    <row r="544">
      <c r="E544" s="277"/>
      <c r="F544" s="277"/>
      <c r="G544" s="533"/>
      <c r="H544" s="595"/>
      <c r="I544" s="386"/>
      <c r="J544" s="380"/>
      <c r="K544" s="380"/>
      <c r="L544" s="381"/>
      <c r="M544" s="381"/>
      <c r="N544" s="381"/>
      <c r="O544" s="380"/>
      <c r="P544" s="653"/>
      <c r="Q544" s="172"/>
    </row>
    <row r="545">
      <c r="E545" s="258" t="s">
        <v>387</v>
      </c>
      <c r="F545" s="656" t="s">
        <v>249</v>
      </c>
      <c r="G545" s="260"/>
      <c r="H545" s="463" t="s">
        <v>238</v>
      </c>
      <c r="I545" s="261" t="s">
        <v>239</v>
      </c>
      <c r="J545" s="262"/>
      <c r="K545" s="262" t="s">
        <v>40</v>
      </c>
      <c r="L545" s="262" t="s">
        <v>38</v>
      </c>
      <c r="M545" s="425" t="s">
        <v>125</v>
      </c>
      <c r="N545" s="261" t="s">
        <v>240</v>
      </c>
      <c r="O545" s="263" t="s">
        <v>63</v>
      </c>
      <c r="P545" s="303"/>
      <c r="Q545" s="263" t="b">
        <v>0</v>
      </c>
    </row>
    <row r="546">
      <c r="E546" s="266"/>
      <c r="F546" s="267"/>
      <c r="G546" s="268"/>
      <c r="H546" s="304" t="s">
        <v>242</v>
      </c>
      <c r="I546" s="270" t="s">
        <v>239</v>
      </c>
      <c r="J546" s="271"/>
      <c r="K546" s="270">
        <f t="shared" ref="K546:M546" si="94">PARAMS(K545)</f>
        <v>4096</v>
      </c>
      <c r="L546" s="270">
        <f t="shared" si="94"/>
        <v>1</v>
      </c>
      <c r="M546" s="270">
        <f t="shared" si="94"/>
        <v>7168</v>
      </c>
      <c r="N546" s="270" t="s">
        <v>240</v>
      </c>
      <c r="O546" s="272"/>
      <c r="P546" s="440">
        <f>SIZEOF_IN_MIB(J546:M546, O545)</f>
        <v>28</v>
      </c>
      <c r="Q546" s="272"/>
    </row>
    <row r="547">
      <c r="E547" s="266"/>
      <c r="F547" s="267"/>
      <c r="G547" s="268"/>
      <c r="H547" s="534" t="s">
        <v>244</v>
      </c>
      <c r="I547" s="274" t="s">
        <v>239</v>
      </c>
      <c r="J547" s="261"/>
      <c r="K547" s="262" t="s">
        <v>33</v>
      </c>
      <c r="L547" s="262"/>
      <c r="M547" s="262"/>
      <c r="N547" s="274" t="s">
        <v>240</v>
      </c>
      <c r="O547" s="275"/>
      <c r="P547" s="303"/>
      <c r="Q547" s="275"/>
    </row>
    <row r="548">
      <c r="E548" s="266"/>
      <c r="F548" s="278"/>
      <c r="G548" s="279"/>
      <c r="H548" s="304" t="s">
        <v>246</v>
      </c>
      <c r="I548" s="271" t="s">
        <v>239</v>
      </c>
      <c r="J548" s="270"/>
      <c r="K548" s="271">
        <f t="shared" ref="K548:M548" si="95">K546/SHARDING(K547)</f>
        <v>2048</v>
      </c>
      <c r="L548" s="271">
        <f t="shared" si="95"/>
        <v>1</v>
      </c>
      <c r="M548" s="271">
        <f t="shared" si="95"/>
        <v>7168</v>
      </c>
      <c r="N548" s="271" t="s">
        <v>240</v>
      </c>
      <c r="O548" s="280"/>
      <c r="P548" s="440">
        <f>SIZEOF_IN_MIB(J548:M548, O545)</f>
        <v>14</v>
      </c>
      <c r="Q548" s="280"/>
    </row>
    <row r="549">
      <c r="E549" s="266"/>
      <c r="F549" s="657" t="s">
        <v>253</v>
      </c>
      <c r="G549" s="260"/>
      <c r="H549" s="534" t="s">
        <v>238</v>
      </c>
      <c r="I549" s="274" t="s">
        <v>239</v>
      </c>
      <c r="J549" s="261"/>
      <c r="K549" s="222"/>
      <c r="L549" s="262" t="s">
        <v>125</v>
      </c>
      <c r="M549" s="425" t="s">
        <v>129</v>
      </c>
      <c r="N549" s="274" t="s">
        <v>240</v>
      </c>
      <c r="O549" s="263" t="s">
        <v>127</v>
      </c>
      <c r="P549" s="303"/>
      <c r="Q549" s="263" t="b">
        <v>0</v>
      </c>
    </row>
    <row r="550">
      <c r="E550" s="266"/>
      <c r="F550" s="267"/>
      <c r="G550" s="268"/>
      <c r="H550" s="304" t="s">
        <v>242</v>
      </c>
      <c r="I550" s="271" t="s">
        <v>239</v>
      </c>
      <c r="J550" s="270"/>
      <c r="K550" s="324">
        <v>2.0</v>
      </c>
      <c r="L550" s="271">
        <f t="shared" ref="L550:M550" si="96">PARAMS(L549)</f>
        <v>7168</v>
      </c>
      <c r="M550" s="271">
        <f t="shared" si="96"/>
        <v>2048</v>
      </c>
      <c r="N550" s="271" t="s">
        <v>240</v>
      </c>
      <c r="O550" s="272"/>
      <c r="P550" s="440">
        <f>SIZEOF_IN_MIB(J550:M550, O549)</f>
        <v>14</v>
      </c>
      <c r="Q550" s="272"/>
    </row>
    <row r="551">
      <c r="E551" s="266"/>
      <c r="F551" s="267"/>
      <c r="G551" s="268"/>
      <c r="H551" s="534" t="s">
        <v>244</v>
      </c>
      <c r="I551" s="274" t="s">
        <v>239</v>
      </c>
      <c r="J551" s="261"/>
      <c r="K551" s="222"/>
      <c r="L551" s="262"/>
      <c r="M551" s="262"/>
      <c r="N551" s="274" t="s">
        <v>240</v>
      </c>
      <c r="O551" s="275"/>
      <c r="P551" s="303"/>
      <c r="Q551" s="275"/>
    </row>
    <row r="552">
      <c r="E552" s="266"/>
      <c r="F552" s="278"/>
      <c r="G552" s="279"/>
      <c r="H552" s="449" t="s">
        <v>246</v>
      </c>
      <c r="I552" s="271" t="s">
        <v>239</v>
      </c>
      <c r="J552" s="270"/>
      <c r="K552" s="324">
        <v>2.0</v>
      </c>
      <c r="L552" s="271">
        <f t="shared" ref="L552:M552" si="97">L550/SHARDING(L551)</f>
        <v>7168</v>
      </c>
      <c r="M552" s="271">
        <f t="shared" si="97"/>
        <v>2048</v>
      </c>
      <c r="N552" s="271" t="s">
        <v>240</v>
      </c>
      <c r="O552" s="280"/>
      <c r="P552" s="440">
        <f>SIZEOF_IN_MIB(J552:M552, O549)</f>
        <v>14</v>
      </c>
      <c r="Q552" s="280"/>
    </row>
    <row r="553">
      <c r="E553" s="266"/>
      <c r="F553" s="657" t="s">
        <v>257</v>
      </c>
      <c r="G553" s="260"/>
      <c r="H553" s="534" t="s">
        <v>238</v>
      </c>
      <c r="I553" s="274" t="s">
        <v>239</v>
      </c>
      <c r="J553" s="261"/>
      <c r="K553" s="262" t="s">
        <v>40</v>
      </c>
      <c r="L553" s="262" t="s">
        <v>38</v>
      </c>
      <c r="M553" s="262" t="s">
        <v>129</v>
      </c>
      <c r="N553" s="274" t="s">
        <v>240</v>
      </c>
      <c r="O553" s="658" t="s">
        <v>82</v>
      </c>
      <c r="P553" s="303"/>
      <c r="Q553" s="263" t="b">
        <v>0</v>
      </c>
    </row>
    <row r="554">
      <c r="E554" s="266"/>
      <c r="F554" s="267"/>
      <c r="G554" s="268"/>
      <c r="H554" s="304" t="s">
        <v>242</v>
      </c>
      <c r="I554" s="271" t="s">
        <v>239</v>
      </c>
      <c r="J554" s="269">
        <v>2.0</v>
      </c>
      <c r="K554" s="271">
        <f t="shared" ref="K554:M554" si="98">PARAMS(K553)</f>
        <v>4096</v>
      </c>
      <c r="L554" s="271">
        <f t="shared" si="98"/>
        <v>1</v>
      </c>
      <c r="M554" s="271">
        <f t="shared" si="98"/>
        <v>2048</v>
      </c>
      <c r="N554" s="271" t="s">
        <v>240</v>
      </c>
      <c r="O554" s="272"/>
      <c r="P554" s="440">
        <f>SIZEOF_IN_MIB(J554:M554, O553)</f>
        <v>32</v>
      </c>
      <c r="Q554" s="272"/>
    </row>
    <row r="555">
      <c r="E555" s="266"/>
      <c r="F555" s="267"/>
      <c r="G555" s="268"/>
      <c r="H555" s="534" t="s">
        <v>244</v>
      </c>
      <c r="I555" s="274" t="s">
        <v>239</v>
      </c>
      <c r="J555" s="261"/>
      <c r="K555" s="262" t="s">
        <v>33</v>
      </c>
      <c r="L555" s="262"/>
      <c r="M555" s="274"/>
      <c r="N555" s="274" t="s">
        <v>240</v>
      </c>
      <c r="O555" s="275"/>
      <c r="P555" s="303"/>
      <c r="Q555" s="275"/>
    </row>
    <row r="556">
      <c r="E556" s="266"/>
      <c r="F556" s="278"/>
      <c r="G556" s="279"/>
      <c r="H556" s="449" t="s">
        <v>246</v>
      </c>
      <c r="I556" s="271" t="s">
        <v>239</v>
      </c>
      <c r="J556" s="269">
        <v>2.0</v>
      </c>
      <c r="K556" s="271">
        <f t="shared" ref="K556:M556" si="99">K554/SHARDING(K555)</f>
        <v>2048</v>
      </c>
      <c r="L556" s="271">
        <f t="shared" si="99"/>
        <v>1</v>
      </c>
      <c r="M556" s="271">
        <f t="shared" si="99"/>
        <v>2048</v>
      </c>
      <c r="N556" s="271" t="s">
        <v>240</v>
      </c>
      <c r="O556" s="280"/>
      <c r="P556" s="440">
        <f>SIZEOF_IN_MIB(J556:M556, O553)</f>
        <v>16</v>
      </c>
      <c r="Q556" s="280"/>
    </row>
    <row r="557">
      <c r="E557" s="266"/>
      <c r="F557" s="297" t="s">
        <v>293</v>
      </c>
      <c r="G557" s="533"/>
      <c r="H557" s="659"/>
      <c r="I557" s="261"/>
      <c r="J557" s="261"/>
      <c r="K557" s="261"/>
      <c r="L557" s="274"/>
      <c r="M557" s="274"/>
      <c r="N557" s="274"/>
      <c r="O557" s="261"/>
      <c r="P557" s="303"/>
      <c r="Q557" s="660"/>
    </row>
    <row r="558">
      <c r="E558" s="266"/>
      <c r="F558" s="277"/>
      <c r="G558" s="600" t="s">
        <v>298</v>
      </c>
      <c r="H558" s="661"/>
      <c r="I558" s="419"/>
      <c r="J558" s="270"/>
      <c r="K558" s="270"/>
      <c r="L558" s="271"/>
      <c r="M558" s="271"/>
      <c r="N558" s="271"/>
      <c r="O558" s="270"/>
      <c r="P558" s="440"/>
      <c r="Q558" s="477"/>
    </row>
    <row r="559">
      <c r="E559" s="266"/>
      <c r="F559" s="662" t="s">
        <v>285</v>
      </c>
      <c r="G559" s="533" t="s">
        <v>286</v>
      </c>
      <c r="H559" s="595" t="str">
        <f>VLOOKUP(O545&amp;","&amp;O549,$T$3:$W$12,4, FALSE)</f>
        <v>fp8</v>
      </c>
      <c r="I559" s="386"/>
      <c r="J559" s="380"/>
      <c r="K559" s="380"/>
      <c r="L559" s="381"/>
      <c r="M559" s="381"/>
      <c r="N559" s="381"/>
      <c r="O559" s="380"/>
      <c r="P559" s="394"/>
      <c r="Q559" s="172"/>
    </row>
    <row r="560">
      <c r="E560" s="266"/>
      <c r="F560" s="266"/>
      <c r="G560" s="595" t="s">
        <v>299</v>
      </c>
      <c r="H560" s="599" t="str">
        <f>CALCULATE_FLOPS(J548:M548,J552:M552,M552,L552,H559)</f>
        <v>#N/A</v>
      </c>
      <c r="I560" s="386"/>
      <c r="J560" s="380"/>
      <c r="K560" s="380"/>
      <c r="L560" s="381"/>
      <c r="M560" s="381"/>
      <c r="N560" s="381"/>
      <c r="O560" s="380"/>
      <c r="P560" s="394"/>
      <c r="Q560" s="172"/>
    </row>
    <row r="561">
      <c r="E561" s="266"/>
      <c r="F561" s="277"/>
      <c r="G561" s="600" t="s">
        <v>288</v>
      </c>
      <c r="H561" s="663" t="str">
        <f>COMPUTE_TIME_MS(H560, H559)</f>
        <v>#N/A</v>
      </c>
      <c r="I561" s="390"/>
      <c r="J561" s="391"/>
      <c r="K561" s="391"/>
      <c r="L561" s="392"/>
      <c r="M561" s="392"/>
      <c r="N561" s="392"/>
      <c r="O561" s="391"/>
      <c r="P561" s="602"/>
      <c r="Q561" s="172"/>
    </row>
    <row r="562">
      <c r="E562" s="266"/>
      <c r="F562" s="662" t="s">
        <v>289</v>
      </c>
      <c r="G562" s="595" t="s">
        <v>290</v>
      </c>
      <c r="H562" s="603">
        <f>IF(Q545,0,P548)+IF(Q549,0,P552)+IF(Q553,0,P556)</f>
        <v>44</v>
      </c>
      <c r="I562" s="380"/>
      <c r="J562" s="380"/>
      <c r="K562" s="380"/>
      <c r="L562" s="381"/>
      <c r="M562" s="381"/>
      <c r="N562" s="381"/>
      <c r="O562" s="380"/>
      <c r="P562" s="394"/>
      <c r="Q562" s="172"/>
    </row>
    <row r="563">
      <c r="E563" s="277"/>
      <c r="F563" s="277"/>
      <c r="G563" s="604" t="s">
        <v>291</v>
      </c>
      <c r="H563" s="664">
        <f>HBM_TIME_MS(H562)</f>
        <v>0.01468515038</v>
      </c>
      <c r="I563" s="391"/>
      <c r="J563" s="391"/>
      <c r="K563" s="391"/>
      <c r="L563" s="392"/>
      <c r="M563" s="392"/>
      <c r="N563" s="392"/>
      <c r="O563" s="391"/>
      <c r="P563" s="602"/>
      <c r="Q563" s="172"/>
    </row>
    <row r="564">
      <c r="E564" s="258" t="s">
        <v>388</v>
      </c>
      <c r="F564" s="656" t="s">
        <v>249</v>
      </c>
      <c r="G564" s="260"/>
      <c r="H564" s="463" t="s">
        <v>238</v>
      </c>
      <c r="I564" s="261" t="s">
        <v>239</v>
      </c>
      <c r="J564" s="331"/>
      <c r="K564" s="665" t="s">
        <v>40</v>
      </c>
      <c r="L564" s="665" t="s">
        <v>38</v>
      </c>
      <c r="M564" s="666" t="s">
        <v>129</v>
      </c>
      <c r="N564" s="261" t="s">
        <v>240</v>
      </c>
      <c r="O564" s="263" t="s">
        <v>63</v>
      </c>
      <c r="P564" s="303"/>
      <c r="Q564" s="263" t="b">
        <v>0</v>
      </c>
    </row>
    <row r="565">
      <c r="E565" s="266"/>
      <c r="F565" s="267"/>
      <c r="G565" s="268"/>
      <c r="H565" s="304" t="s">
        <v>242</v>
      </c>
      <c r="I565" s="270" t="s">
        <v>239</v>
      </c>
      <c r="J565" s="326"/>
      <c r="K565" s="667">
        <f t="shared" ref="K565:M565" si="100">PARAMS(K564)</f>
        <v>4096</v>
      </c>
      <c r="L565" s="668">
        <f t="shared" si="100"/>
        <v>1</v>
      </c>
      <c r="M565" s="668">
        <f t="shared" si="100"/>
        <v>2048</v>
      </c>
      <c r="N565" s="270" t="s">
        <v>240</v>
      </c>
      <c r="O565" s="272"/>
      <c r="P565" s="440">
        <f>SIZEOF_IN_MIB(J565:M565, O564)</f>
        <v>8</v>
      </c>
      <c r="Q565" s="272"/>
    </row>
    <row r="566">
      <c r="E566" s="266"/>
      <c r="F566" s="267"/>
      <c r="G566" s="268"/>
      <c r="H566" s="534" t="s">
        <v>244</v>
      </c>
      <c r="I566" s="274" t="s">
        <v>239</v>
      </c>
      <c r="J566" s="330"/>
      <c r="K566" s="665" t="s">
        <v>33</v>
      </c>
      <c r="L566" s="331"/>
      <c r="M566" s="331"/>
      <c r="N566" s="274" t="s">
        <v>240</v>
      </c>
      <c r="O566" s="275"/>
      <c r="P566" s="303"/>
      <c r="Q566" s="275"/>
    </row>
    <row r="567">
      <c r="E567" s="266"/>
      <c r="F567" s="278"/>
      <c r="G567" s="279"/>
      <c r="H567" s="304" t="s">
        <v>246</v>
      </c>
      <c r="I567" s="271" t="s">
        <v>239</v>
      </c>
      <c r="J567" s="325"/>
      <c r="K567" s="670">
        <f t="shared" ref="K567:M567" si="101">K565/SHARDING(K566)</f>
        <v>2048</v>
      </c>
      <c r="L567" s="670">
        <f t="shared" si="101"/>
        <v>1</v>
      </c>
      <c r="M567" s="670">
        <f t="shared" si="101"/>
        <v>2048</v>
      </c>
      <c r="N567" s="271" t="s">
        <v>240</v>
      </c>
      <c r="O567" s="280"/>
      <c r="P567" s="440">
        <f>SIZEOF_IN_MIB(J567:M567, O564)</f>
        <v>4</v>
      </c>
      <c r="Q567" s="280"/>
    </row>
    <row r="568">
      <c r="E568" s="266"/>
      <c r="F568" s="657" t="s">
        <v>253</v>
      </c>
      <c r="G568" s="260"/>
      <c r="H568" s="534" t="s">
        <v>238</v>
      </c>
      <c r="I568" s="274" t="s">
        <v>239</v>
      </c>
      <c r="J568" s="330"/>
      <c r="K568" s="317"/>
      <c r="L568" s="665" t="s">
        <v>129</v>
      </c>
      <c r="M568" s="666" t="s">
        <v>125</v>
      </c>
      <c r="N568" s="274" t="s">
        <v>240</v>
      </c>
      <c r="O568" s="263" t="s">
        <v>127</v>
      </c>
      <c r="P568" s="303"/>
      <c r="Q568" s="263" t="b">
        <v>0</v>
      </c>
    </row>
    <row r="569">
      <c r="E569" s="266"/>
      <c r="F569" s="267"/>
      <c r="G569" s="268"/>
      <c r="H569" s="304" t="s">
        <v>242</v>
      </c>
      <c r="I569" s="271" t="s">
        <v>239</v>
      </c>
      <c r="J569" s="325"/>
      <c r="K569" s="314"/>
      <c r="L569" s="670">
        <f t="shared" ref="L569:M569" si="102">PARAMS(L568)</f>
        <v>2048</v>
      </c>
      <c r="M569" s="670">
        <f t="shared" si="102"/>
        <v>7168</v>
      </c>
      <c r="N569" s="271" t="s">
        <v>240</v>
      </c>
      <c r="O569" s="272"/>
      <c r="P569" s="440">
        <f>SIZEOF_IN_MIB(J569:M569, O568)</f>
        <v>7</v>
      </c>
      <c r="Q569" s="272"/>
    </row>
    <row r="570">
      <c r="E570" s="266"/>
      <c r="F570" s="267"/>
      <c r="G570" s="268"/>
      <c r="H570" s="534" t="s">
        <v>244</v>
      </c>
      <c r="I570" s="274" t="s">
        <v>239</v>
      </c>
      <c r="J570" s="330"/>
      <c r="K570" s="317"/>
      <c r="L570" s="331"/>
      <c r="M570" s="331"/>
      <c r="N570" s="274" t="s">
        <v>240</v>
      </c>
      <c r="O570" s="275"/>
      <c r="P570" s="303"/>
      <c r="Q570" s="275"/>
    </row>
    <row r="571">
      <c r="E571" s="266"/>
      <c r="F571" s="278"/>
      <c r="G571" s="279"/>
      <c r="H571" s="449" t="s">
        <v>246</v>
      </c>
      <c r="I571" s="271" t="s">
        <v>239</v>
      </c>
      <c r="J571" s="325"/>
      <c r="K571" s="314"/>
      <c r="L571" s="670">
        <f t="shared" ref="L571:M571" si="103">L569/SHARDING(L570)</f>
        <v>2048</v>
      </c>
      <c r="M571" s="670">
        <f t="shared" si="103"/>
        <v>7168</v>
      </c>
      <c r="N571" s="271" t="s">
        <v>240</v>
      </c>
      <c r="O571" s="280"/>
      <c r="P571" s="440">
        <f>SIZEOF_IN_MIB(J571:M571, O568)</f>
        <v>7</v>
      </c>
      <c r="Q571" s="280"/>
    </row>
    <row r="572">
      <c r="E572" s="266"/>
      <c r="F572" s="657" t="s">
        <v>257</v>
      </c>
      <c r="G572" s="260"/>
      <c r="H572" s="534" t="s">
        <v>238</v>
      </c>
      <c r="I572" s="274" t="s">
        <v>239</v>
      </c>
      <c r="J572" s="330"/>
      <c r="K572" s="665" t="s">
        <v>40</v>
      </c>
      <c r="L572" s="665" t="s">
        <v>38</v>
      </c>
      <c r="M572" s="665" t="s">
        <v>125</v>
      </c>
      <c r="N572" s="274" t="s">
        <v>240</v>
      </c>
      <c r="O572" s="658" t="s">
        <v>82</v>
      </c>
      <c r="P572" s="303"/>
      <c r="Q572" s="263" t="b">
        <v>0</v>
      </c>
    </row>
    <row r="573">
      <c r="E573" s="266"/>
      <c r="F573" s="267"/>
      <c r="G573" s="268"/>
      <c r="H573" s="304" t="s">
        <v>242</v>
      </c>
      <c r="I573" s="271" t="s">
        <v>239</v>
      </c>
      <c r="J573" s="326"/>
      <c r="K573" s="667">
        <f t="shared" ref="K573:M573" si="104">PARAMS(K572)</f>
        <v>4096</v>
      </c>
      <c r="L573" s="670">
        <f t="shared" si="104"/>
        <v>1</v>
      </c>
      <c r="M573" s="670">
        <f t="shared" si="104"/>
        <v>7168</v>
      </c>
      <c r="N573" s="271" t="s">
        <v>240</v>
      </c>
      <c r="O573" s="272"/>
      <c r="P573" s="440">
        <f>SIZEOF_IN_MIB(J573:M573, O572)</f>
        <v>56</v>
      </c>
      <c r="Q573" s="272"/>
    </row>
    <row r="574">
      <c r="E574" s="266"/>
      <c r="F574" s="267"/>
      <c r="G574" s="268"/>
      <c r="H574" s="534" t="s">
        <v>244</v>
      </c>
      <c r="I574" s="274" t="s">
        <v>239</v>
      </c>
      <c r="J574" s="330"/>
      <c r="K574" s="665" t="s">
        <v>33</v>
      </c>
      <c r="L574" s="331"/>
      <c r="M574" s="331"/>
      <c r="N574" s="274" t="s">
        <v>240</v>
      </c>
      <c r="O574" s="275"/>
      <c r="P574" s="303"/>
      <c r="Q574" s="275"/>
    </row>
    <row r="575">
      <c r="E575" s="266"/>
      <c r="F575" s="278"/>
      <c r="G575" s="279"/>
      <c r="H575" s="449" t="s">
        <v>246</v>
      </c>
      <c r="I575" s="271" t="s">
        <v>239</v>
      </c>
      <c r="J575" s="326"/>
      <c r="K575" s="670">
        <f t="shared" ref="K575:M575" si="105">K573/SHARDING(K574)</f>
        <v>2048</v>
      </c>
      <c r="L575" s="670">
        <f t="shared" si="105"/>
        <v>1</v>
      </c>
      <c r="M575" s="670">
        <f t="shared" si="105"/>
        <v>7168</v>
      </c>
      <c r="N575" s="271" t="s">
        <v>240</v>
      </c>
      <c r="O575" s="280"/>
      <c r="P575" s="440">
        <f>SIZEOF_IN_MIB(J575:M575, O572)</f>
        <v>28</v>
      </c>
      <c r="Q575" s="280"/>
    </row>
    <row r="576">
      <c r="E576" s="266"/>
      <c r="F576" s="297" t="s">
        <v>293</v>
      </c>
      <c r="G576" s="533"/>
      <c r="H576" s="659"/>
      <c r="I576" s="261"/>
      <c r="J576" s="261"/>
      <c r="K576" s="261"/>
      <c r="L576" s="274"/>
      <c r="M576" s="274"/>
      <c r="N576" s="274"/>
      <c r="O576" s="261"/>
      <c r="P576" s="303"/>
      <c r="Q576" s="660"/>
    </row>
    <row r="577">
      <c r="E577" s="266"/>
      <c r="F577" s="277"/>
      <c r="G577" s="600" t="s">
        <v>298</v>
      </c>
      <c r="H577" s="661"/>
      <c r="I577" s="419"/>
      <c r="J577" s="270"/>
      <c r="K577" s="270"/>
      <c r="L577" s="271"/>
      <c r="M577" s="271"/>
      <c r="N577" s="271"/>
      <c r="O577" s="270"/>
      <c r="P577" s="440"/>
      <c r="Q577" s="477"/>
    </row>
    <row r="578">
      <c r="E578" s="266"/>
      <c r="F578" s="662" t="s">
        <v>285</v>
      </c>
      <c r="G578" s="533" t="s">
        <v>286</v>
      </c>
      <c r="H578" s="595" t="str">
        <f>VLOOKUP(O564&amp;","&amp;O568,$T$3:$W$12,4, FALSE)</f>
        <v>fp8</v>
      </c>
      <c r="I578" s="386"/>
      <c r="J578" s="380"/>
      <c r="K578" s="380"/>
      <c r="L578" s="381"/>
      <c r="M578" s="381"/>
      <c r="N578" s="381"/>
      <c r="O578" s="380"/>
      <c r="P578" s="394"/>
      <c r="Q578" s="172"/>
    </row>
    <row r="579">
      <c r="E579" s="266"/>
      <c r="F579" s="266"/>
      <c r="G579" s="595" t="s">
        <v>299</v>
      </c>
      <c r="H579" s="599" t="str">
        <f>CALCULATE_FLOPS(J567:M567,J571:M571,M571,L571,H578)</f>
        <v>#N/A</v>
      </c>
      <c r="I579" s="386"/>
      <c r="J579" s="380"/>
      <c r="K579" s="380"/>
      <c r="L579" s="381"/>
      <c r="M579" s="381"/>
      <c r="N579" s="381"/>
      <c r="O579" s="380"/>
      <c r="P579" s="394"/>
      <c r="Q579" s="172"/>
    </row>
    <row r="580">
      <c r="E580" s="266"/>
      <c r="F580" s="277"/>
      <c r="G580" s="600" t="s">
        <v>288</v>
      </c>
      <c r="H580" s="663" t="str">
        <f>COMPUTE_TIME_MS(H579, H578)</f>
        <v>#N/A</v>
      </c>
      <c r="I580" s="390"/>
      <c r="J580" s="391"/>
      <c r="K580" s="391"/>
      <c r="L580" s="392"/>
      <c r="M580" s="392"/>
      <c r="N580" s="392"/>
      <c r="O580" s="391"/>
      <c r="P580" s="602"/>
      <c r="Q580" s="172"/>
    </row>
    <row r="581">
      <c r="E581" s="266"/>
      <c r="F581" s="662" t="s">
        <v>289</v>
      </c>
      <c r="G581" s="595" t="s">
        <v>290</v>
      </c>
      <c r="H581" s="603">
        <f>IF(Q564,0,P567)+IF(Q568,0,P571)+IF(Q572,0,P575)</f>
        <v>39</v>
      </c>
      <c r="I581" s="380"/>
      <c r="J581" s="380"/>
      <c r="K581" s="380"/>
      <c r="L581" s="381"/>
      <c r="M581" s="381"/>
      <c r="N581" s="381"/>
      <c r="O581" s="380"/>
      <c r="P581" s="394"/>
      <c r="Q581" s="172"/>
    </row>
    <row r="582">
      <c r="E582" s="277"/>
      <c r="F582" s="277"/>
      <c r="G582" s="604" t="s">
        <v>291</v>
      </c>
      <c r="H582" s="664">
        <f>HBM_TIME_MS(H581)</f>
        <v>0.01301638329</v>
      </c>
      <c r="I582" s="391"/>
      <c r="J582" s="391"/>
      <c r="K582" s="391"/>
      <c r="L582" s="392"/>
      <c r="M582" s="392"/>
      <c r="N582" s="392"/>
      <c r="O582" s="391"/>
      <c r="P582" s="602"/>
      <c r="Q582" s="172"/>
    </row>
    <row r="583">
      <c r="P583" s="147"/>
    </row>
    <row r="584">
      <c r="P584" s="147"/>
    </row>
    <row r="585">
      <c r="P585" s="147"/>
    </row>
    <row r="586">
      <c r="P586" s="147"/>
    </row>
    <row r="587">
      <c r="P587" s="147"/>
    </row>
    <row r="588">
      <c r="P588" s="147"/>
    </row>
    <row r="589">
      <c r="P589" s="147"/>
    </row>
    <row r="590">
      <c r="P590" s="147"/>
    </row>
    <row r="591">
      <c r="P591" s="147"/>
    </row>
    <row r="592">
      <c r="P592" s="147"/>
    </row>
    <row r="593">
      <c r="P593" s="147"/>
    </row>
    <row r="594">
      <c r="P594" s="147"/>
    </row>
    <row r="595">
      <c r="P595" s="147"/>
    </row>
    <row r="596">
      <c r="P596" s="147"/>
    </row>
    <row r="597">
      <c r="P597" s="147"/>
    </row>
    <row r="598">
      <c r="P598" s="147"/>
    </row>
    <row r="599">
      <c r="P599" s="147"/>
    </row>
    <row r="600">
      <c r="P600" s="147"/>
    </row>
    <row r="601">
      <c r="P601" s="147"/>
    </row>
    <row r="602">
      <c r="P602" s="147"/>
    </row>
    <row r="603">
      <c r="P603" s="147"/>
    </row>
    <row r="604">
      <c r="P604" s="147"/>
    </row>
    <row r="605">
      <c r="P605" s="147"/>
    </row>
    <row r="606">
      <c r="P606" s="147"/>
    </row>
    <row r="607">
      <c r="P607" s="147"/>
    </row>
    <row r="608">
      <c r="P608" s="147"/>
    </row>
    <row r="609">
      <c r="P609" s="147"/>
    </row>
    <row r="610">
      <c r="P610" s="147"/>
    </row>
    <row r="611">
      <c r="P611" s="147"/>
    </row>
    <row r="612">
      <c r="P612" s="147"/>
    </row>
    <row r="613">
      <c r="P613" s="147"/>
    </row>
    <row r="614">
      <c r="P614" s="147"/>
    </row>
    <row r="615">
      <c r="P615" s="147"/>
    </row>
    <row r="616">
      <c r="P616" s="147"/>
    </row>
    <row r="617">
      <c r="P617" s="147"/>
    </row>
    <row r="618">
      <c r="P618" s="147"/>
    </row>
    <row r="619">
      <c r="P619" s="147"/>
    </row>
    <row r="620">
      <c r="P620" s="147"/>
    </row>
    <row r="621">
      <c r="P621" s="147"/>
    </row>
    <row r="622">
      <c r="P622" s="147"/>
    </row>
    <row r="623">
      <c r="P623" s="147"/>
    </row>
    <row r="624">
      <c r="P624" s="147"/>
    </row>
    <row r="625">
      <c r="P625" s="147"/>
    </row>
    <row r="626">
      <c r="P626" s="147"/>
    </row>
    <row r="627">
      <c r="P627" s="147"/>
    </row>
    <row r="628">
      <c r="P628" s="147"/>
    </row>
    <row r="629">
      <c r="P629" s="147"/>
    </row>
    <row r="630">
      <c r="P630" s="147"/>
    </row>
    <row r="631">
      <c r="P631" s="147"/>
    </row>
    <row r="632">
      <c r="P632" s="147"/>
    </row>
    <row r="633">
      <c r="P633" s="147"/>
    </row>
    <row r="634">
      <c r="P634" s="147"/>
    </row>
    <row r="635">
      <c r="P635" s="147"/>
    </row>
    <row r="636">
      <c r="P636" s="147"/>
    </row>
    <row r="637">
      <c r="P637" s="147"/>
    </row>
    <row r="638">
      <c r="P638" s="147"/>
    </row>
    <row r="639">
      <c r="P639" s="147"/>
    </row>
    <row r="640">
      <c r="P640" s="147"/>
    </row>
    <row r="641">
      <c r="P641" s="147"/>
    </row>
    <row r="642">
      <c r="P642" s="147"/>
    </row>
    <row r="643">
      <c r="P643" s="147"/>
    </row>
    <row r="644">
      <c r="P644" s="147"/>
    </row>
    <row r="645">
      <c r="P645" s="147"/>
    </row>
    <row r="646">
      <c r="P646" s="147"/>
    </row>
    <row r="647">
      <c r="P647" s="147"/>
    </row>
    <row r="648">
      <c r="P648" s="147"/>
    </row>
    <row r="649">
      <c r="P649" s="147"/>
    </row>
    <row r="650">
      <c r="P650" s="147"/>
    </row>
    <row r="651">
      <c r="P651" s="147"/>
    </row>
    <row r="652">
      <c r="P652" s="147"/>
    </row>
    <row r="653">
      <c r="P653" s="147"/>
    </row>
    <row r="654">
      <c r="P654" s="147"/>
    </row>
    <row r="655">
      <c r="P655" s="147"/>
    </row>
    <row r="656">
      <c r="P656" s="147"/>
    </row>
    <row r="657">
      <c r="P657" s="147"/>
    </row>
    <row r="658">
      <c r="P658" s="147"/>
    </row>
    <row r="659">
      <c r="P659" s="147"/>
    </row>
    <row r="660">
      <c r="P660" s="147"/>
    </row>
    <row r="661">
      <c r="P661" s="147"/>
    </row>
    <row r="662">
      <c r="P662" s="147"/>
    </row>
    <row r="663">
      <c r="P663" s="147"/>
    </row>
    <row r="664">
      <c r="P664" s="147"/>
    </row>
    <row r="665">
      <c r="P665" s="147"/>
    </row>
    <row r="666">
      <c r="P666" s="147"/>
    </row>
    <row r="667">
      <c r="P667" s="147"/>
    </row>
    <row r="668">
      <c r="P668" s="147"/>
    </row>
    <row r="669">
      <c r="P669" s="147"/>
    </row>
    <row r="670">
      <c r="P670" s="147"/>
    </row>
    <row r="671">
      <c r="P671" s="147"/>
    </row>
    <row r="672">
      <c r="P672" s="147"/>
    </row>
    <row r="673">
      <c r="P673" s="147"/>
    </row>
    <row r="674">
      <c r="P674" s="147"/>
    </row>
    <row r="675">
      <c r="P675" s="147"/>
    </row>
    <row r="676">
      <c r="P676" s="147"/>
    </row>
    <row r="677">
      <c r="P677" s="147"/>
    </row>
    <row r="678">
      <c r="P678" s="147"/>
    </row>
    <row r="679">
      <c r="P679" s="147"/>
    </row>
    <row r="680">
      <c r="P680" s="147"/>
    </row>
    <row r="681">
      <c r="P681" s="147"/>
    </row>
    <row r="682">
      <c r="P682" s="147"/>
    </row>
    <row r="683">
      <c r="P683" s="147"/>
    </row>
    <row r="684">
      <c r="P684" s="147"/>
    </row>
    <row r="685">
      <c r="P685" s="147"/>
    </row>
    <row r="686">
      <c r="P686" s="147"/>
    </row>
    <row r="687">
      <c r="P687" s="147"/>
    </row>
    <row r="688">
      <c r="P688" s="147"/>
    </row>
    <row r="689">
      <c r="P689" s="147"/>
    </row>
    <row r="690">
      <c r="P690" s="147"/>
    </row>
    <row r="691">
      <c r="P691" s="147"/>
    </row>
    <row r="692">
      <c r="P692" s="147"/>
    </row>
    <row r="693">
      <c r="P693" s="147"/>
    </row>
    <row r="694">
      <c r="P694" s="147"/>
    </row>
    <row r="695">
      <c r="P695" s="147"/>
    </row>
    <row r="696">
      <c r="P696" s="147"/>
    </row>
    <row r="697">
      <c r="P697" s="147"/>
    </row>
    <row r="698">
      <c r="P698" s="147"/>
    </row>
    <row r="699">
      <c r="P699" s="147"/>
    </row>
    <row r="700">
      <c r="P700" s="147"/>
    </row>
    <row r="701">
      <c r="P701" s="147"/>
    </row>
    <row r="702">
      <c r="P702" s="147"/>
    </row>
    <row r="703">
      <c r="P703" s="147"/>
    </row>
    <row r="704">
      <c r="P704" s="147"/>
    </row>
    <row r="705">
      <c r="P705" s="147"/>
    </row>
    <row r="706">
      <c r="P706" s="147"/>
    </row>
    <row r="707">
      <c r="P707" s="147"/>
    </row>
    <row r="708">
      <c r="P708" s="147"/>
    </row>
    <row r="709">
      <c r="P709" s="147"/>
    </row>
    <row r="710">
      <c r="P710" s="147"/>
    </row>
    <row r="711">
      <c r="P711" s="147"/>
    </row>
    <row r="712">
      <c r="P712" s="147"/>
    </row>
    <row r="713">
      <c r="P713" s="147"/>
    </row>
    <row r="714">
      <c r="P714" s="147"/>
    </row>
    <row r="715">
      <c r="P715" s="147"/>
    </row>
    <row r="716">
      <c r="P716" s="147"/>
    </row>
    <row r="717">
      <c r="P717" s="147"/>
    </row>
    <row r="718">
      <c r="P718" s="147"/>
    </row>
    <row r="719">
      <c r="P719" s="147"/>
    </row>
    <row r="720">
      <c r="P720" s="147"/>
    </row>
    <row r="721">
      <c r="P721" s="147"/>
    </row>
    <row r="722">
      <c r="P722" s="147"/>
    </row>
    <row r="723">
      <c r="P723" s="147"/>
    </row>
    <row r="724">
      <c r="P724" s="147"/>
    </row>
    <row r="725">
      <c r="P725" s="147"/>
    </row>
    <row r="726">
      <c r="P726" s="147"/>
    </row>
    <row r="727">
      <c r="P727" s="147"/>
    </row>
    <row r="728">
      <c r="P728" s="147"/>
    </row>
    <row r="729">
      <c r="P729" s="147"/>
    </row>
    <row r="730">
      <c r="P730" s="147"/>
    </row>
    <row r="731">
      <c r="P731" s="147"/>
    </row>
    <row r="732">
      <c r="P732" s="147"/>
    </row>
    <row r="733">
      <c r="P733" s="147"/>
    </row>
    <row r="734">
      <c r="P734" s="147"/>
    </row>
    <row r="735">
      <c r="P735" s="147"/>
    </row>
    <row r="736">
      <c r="P736" s="147"/>
    </row>
    <row r="737">
      <c r="P737" s="147"/>
    </row>
    <row r="738">
      <c r="P738" s="147"/>
    </row>
    <row r="739">
      <c r="P739" s="147"/>
    </row>
    <row r="740">
      <c r="P740" s="147"/>
    </row>
    <row r="741">
      <c r="P741" s="147"/>
    </row>
    <row r="742">
      <c r="P742" s="147"/>
    </row>
    <row r="743">
      <c r="P743" s="147"/>
    </row>
    <row r="744">
      <c r="P744" s="147"/>
    </row>
    <row r="745">
      <c r="P745" s="147"/>
    </row>
    <row r="746">
      <c r="P746" s="147"/>
    </row>
    <row r="747">
      <c r="P747" s="147"/>
    </row>
    <row r="748">
      <c r="P748" s="147"/>
    </row>
    <row r="749">
      <c r="P749" s="147"/>
    </row>
    <row r="750">
      <c r="P750" s="147"/>
    </row>
    <row r="751">
      <c r="P751" s="147"/>
    </row>
    <row r="752">
      <c r="P752" s="147"/>
    </row>
    <row r="753">
      <c r="P753" s="147"/>
    </row>
    <row r="754">
      <c r="P754" s="147"/>
    </row>
    <row r="755">
      <c r="P755" s="147"/>
    </row>
    <row r="756">
      <c r="P756" s="147"/>
    </row>
    <row r="757">
      <c r="P757" s="147"/>
    </row>
    <row r="758">
      <c r="P758" s="147"/>
    </row>
    <row r="759">
      <c r="P759" s="147"/>
    </row>
    <row r="760">
      <c r="P760" s="147"/>
    </row>
    <row r="761">
      <c r="P761" s="147"/>
    </row>
    <row r="762">
      <c r="P762" s="147"/>
    </row>
    <row r="763">
      <c r="P763" s="147"/>
    </row>
    <row r="764">
      <c r="P764" s="147"/>
    </row>
    <row r="765">
      <c r="P765" s="147"/>
    </row>
    <row r="766">
      <c r="P766" s="147"/>
    </row>
    <row r="767">
      <c r="P767" s="147"/>
    </row>
    <row r="768">
      <c r="P768" s="147"/>
    </row>
    <row r="769">
      <c r="P769" s="147"/>
    </row>
    <row r="770">
      <c r="P770" s="147"/>
    </row>
    <row r="771">
      <c r="P771" s="147"/>
    </row>
    <row r="772">
      <c r="P772" s="147"/>
    </row>
    <row r="773">
      <c r="P773" s="147"/>
    </row>
    <row r="774">
      <c r="P774" s="147"/>
    </row>
    <row r="775">
      <c r="P775" s="147"/>
    </row>
    <row r="776">
      <c r="P776" s="147"/>
    </row>
    <row r="777">
      <c r="P777" s="147"/>
    </row>
    <row r="778">
      <c r="P778" s="147"/>
    </row>
    <row r="779">
      <c r="P779" s="147"/>
    </row>
    <row r="780">
      <c r="P780" s="147"/>
    </row>
    <row r="781">
      <c r="P781" s="147"/>
    </row>
    <row r="782">
      <c r="P782" s="147"/>
    </row>
    <row r="783">
      <c r="P783" s="147"/>
    </row>
    <row r="784">
      <c r="P784" s="147"/>
    </row>
    <row r="785">
      <c r="P785" s="147"/>
    </row>
    <row r="786">
      <c r="P786" s="147"/>
    </row>
    <row r="787">
      <c r="P787" s="147"/>
    </row>
    <row r="788">
      <c r="P788" s="147"/>
    </row>
    <row r="789">
      <c r="P789" s="147"/>
    </row>
    <row r="790">
      <c r="P790" s="147"/>
    </row>
    <row r="791">
      <c r="P791" s="147"/>
    </row>
    <row r="792">
      <c r="P792" s="147"/>
    </row>
    <row r="793">
      <c r="P793" s="147"/>
    </row>
    <row r="794">
      <c r="P794" s="147"/>
    </row>
    <row r="795">
      <c r="P795" s="147"/>
    </row>
    <row r="796">
      <c r="P796" s="147"/>
    </row>
    <row r="797">
      <c r="P797" s="147"/>
    </row>
    <row r="798">
      <c r="P798" s="147"/>
    </row>
    <row r="799">
      <c r="P799" s="147"/>
    </row>
    <row r="800">
      <c r="P800" s="147"/>
    </row>
    <row r="801">
      <c r="P801" s="147"/>
    </row>
    <row r="802">
      <c r="P802" s="147"/>
    </row>
    <row r="803">
      <c r="P803" s="147"/>
    </row>
    <row r="804">
      <c r="P804" s="147"/>
    </row>
    <row r="805">
      <c r="P805" s="147"/>
    </row>
    <row r="806">
      <c r="P806" s="147"/>
    </row>
    <row r="807">
      <c r="P807" s="147"/>
    </row>
    <row r="808">
      <c r="P808" s="147"/>
    </row>
    <row r="809">
      <c r="P809" s="147"/>
    </row>
    <row r="810">
      <c r="P810" s="147"/>
    </row>
    <row r="811">
      <c r="P811" s="147"/>
    </row>
    <row r="812">
      <c r="P812" s="147"/>
    </row>
    <row r="813">
      <c r="P813" s="147"/>
    </row>
    <row r="814">
      <c r="P814" s="147"/>
    </row>
    <row r="815">
      <c r="P815" s="147"/>
    </row>
    <row r="816">
      <c r="P816" s="147"/>
    </row>
    <row r="817">
      <c r="P817" s="147"/>
    </row>
    <row r="818">
      <c r="P818" s="147"/>
    </row>
    <row r="819">
      <c r="P819" s="147"/>
    </row>
    <row r="820">
      <c r="P820" s="147"/>
    </row>
    <row r="821">
      <c r="P821" s="147"/>
    </row>
    <row r="822">
      <c r="P822" s="147"/>
    </row>
    <row r="823">
      <c r="P823" s="147"/>
    </row>
    <row r="824">
      <c r="P824" s="147"/>
    </row>
    <row r="825">
      <c r="P825" s="147"/>
    </row>
    <row r="826">
      <c r="P826" s="147"/>
    </row>
    <row r="827">
      <c r="P827" s="147"/>
    </row>
    <row r="828">
      <c r="P828" s="147"/>
    </row>
    <row r="829">
      <c r="P829" s="147"/>
    </row>
    <row r="830">
      <c r="P830" s="147"/>
    </row>
    <row r="831">
      <c r="P831" s="147"/>
    </row>
    <row r="832">
      <c r="P832" s="147"/>
    </row>
    <row r="833">
      <c r="P833" s="147"/>
    </row>
    <row r="834">
      <c r="P834" s="147"/>
    </row>
    <row r="835">
      <c r="P835" s="147"/>
    </row>
    <row r="836">
      <c r="P836" s="147"/>
    </row>
    <row r="837">
      <c r="P837" s="147"/>
    </row>
    <row r="838">
      <c r="P838" s="147"/>
    </row>
    <row r="839">
      <c r="P839" s="147"/>
    </row>
    <row r="840">
      <c r="P840" s="147"/>
    </row>
    <row r="841">
      <c r="P841" s="147"/>
    </row>
    <row r="842">
      <c r="P842" s="147"/>
    </row>
    <row r="843">
      <c r="P843" s="147"/>
    </row>
    <row r="844">
      <c r="P844" s="147"/>
    </row>
    <row r="845">
      <c r="P845" s="147"/>
    </row>
    <row r="846">
      <c r="P846" s="147"/>
    </row>
    <row r="847">
      <c r="P847" s="147"/>
    </row>
    <row r="848">
      <c r="P848" s="147"/>
    </row>
    <row r="849">
      <c r="P849" s="147"/>
    </row>
    <row r="850">
      <c r="P850" s="147"/>
    </row>
    <row r="851">
      <c r="P851" s="147"/>
    </row>
    <row r="852">
      <c r="P852" s="147"/>
    </row>
    <row r="853">
      <c r="P853" s="147"/>
    </row>
    <row r="854">
      <c r="P854" s="147"/>
    </row>
    <row r="855">
      <c r="P855" s="147"/>
    </row>
    <row r="856">
      <c r="P856" s="147"/>
    </row>
    <row r="857">
      <c r="P857" s="147"/>
    </row>
    <row r="858">
      <c r="P858" s="147"/>
    </row>
    <row r="859">
      <c r="P859" s="147"/>
    </row>
    <row r="860">
      <c r="P860" s="147"/>
    </row>
    <row r="861">
      <c r="P861" s="147"/>
    </row>
    <row r="862">
      <c r="P862" s="147"/>
    </row>
    <row r="863">
      <c r="P863" s="147"/>
    </row>
    <row r="864">
      <c r="P864" s="147"/>
    </row>
    <row r="865">
      <c r="P865" s="147"/>
    </row>
    <row r="866">
      <c r="P866" s="147"/>
    </row>
    <row r="867">
      <c r="P867" s="147"/>
    </row>
    <row r="868">
      <c r="P868" s="147"/>
    </row>
    <row r="869">
      <c r="P869" s="147"/>
    </row>
    <row r="870">
      <c r="P870" s="147"/>
    </row>
    <row r="871">
      <c r="P871" s="147"/>
    </row>
    <row r="872">
      <c r="P872" s="147"/>
    </row>
    <row r="873">
      <c r="P873" s="147"/>
    </row>
    <row r="874">
      <c r="P874" s="147"/>
    </row>
    <row r="875">
      <c r="P875" s="147"/>
    </row>
    <row r="876">
      <c r="P876" s="147"/>
    </row>
    <row r="877">
      <c r="P877" s="147"/>
    </row>
    <row r="878">
      <c r="P878" s="147"/>
    </row>
    <row r="879">
      <c r="P879" s="147"/>
    </row>
    <row r="880">
      <c r="P880" s="147"/>
    </row>
    <row r="881">
      <c r="P881" s="147"/>
    </row>
    <row r="882">
      <c r="P882" s="147"/>
    </row>
    <row r="883">
      <c r="P883" s="147"/>
    </row>
    <row r="884">
      <c r="P884" s="147"/>
    </row>
    <row r="885">
      <c r="P885" s="147"/>
    </row>
    <row r="886">
      <c r="P886" s="147"/>
    </row>
    <row r="887">
      <c r="P887" s="147"/>
    </row>
    <row r="888">
      <c r="P888" s="147"/>
    </row>
    <row r="889">
      <c r="P889" s="147"/>
    </row>
    <row r="890">
      <c r="P890" s="147"/>
    </row>
    <row r="891">
      <c r="P891" s="147"/>
    </row>
    <row r="892">
      <c r="P892" s="147"/>
    </row>
    <row r="893">
      <c r="P893" s="147"/>
    </row>
    <row r="894">
      <c r="P894" s="147"/>
    </row>
    <row r="895">
      <c r="P895" s="147"/>
    </row>
    <row r="896">
      <c r="P896" s="147"/>
    </row>
    <row r="897">
      <c r="P897" s="147"/>
    </row>
    <row r="898">
      <c r="P898" s="147"/>
    </row>
    <row r="899">
      <c r="P899" s="147"/>
    </row>
    <row r="900">
      <c r="P900" s="147"/>
    </row>
    <row r="901">
      <c r="P901" s="147"/>
    </row>
    <row r="902">
      <c r="P902" s="147"/>
    </row>
    <row r="903">
      <c r="P903" s="147"/>
    </row>
    <row r="904">
      <c r="P904" s="147"/>
    </row>
    <row r="905">
      <c r="P905" s="147"/>
    </row>
    <row r="906">
      <c r="P906" s="147"/>
    </row>
    <row r="907">
      <c r="P907" s="147"/>
    </row>
    <row r="908">
      <c r="P908" s="147"/>
    </row>
    <row r="909">
      <c r="P909" s="147"/>
    </row>
    <row r="910">
      <c r="P910" s="147"/>
    </row>
    <row r="911">
      <c r="P911" s="147"/>
    </row>
    <row r="912">
      <c r="P912" s="147"/>
    </row>
    <row r="913">
      <c r="P913" s="147"/>
    </row>
    <row r="914">
      <c r="P914" s="147"/>
    </row>
    <row r="915">
      <c r="P915" s="147"/>
    </row>
    <row r="916">
      <c r="P916" s="147"/>
    </row>
    <row r="917">
      <c r="P917" s="147"/>
    </row>
    <row r="918">
      <c r="P918" s="147"/>
    </row>
    <row r="919">
      <c r="P919" s="147"/>
    </row>
    <row r="920">
      <c r="P920" s="147"/>
    </row>
    <row r="921">
      <c r="P921" s="147"/>
    </row>
    <row r="922">
      <c r="P922" s="147"/>
    </row>
    <row r="923">
      <c r="P923" s="147"/>
    </row>
    <row r="924">
      <c r="P924" s="147"/>
    </row>
    <row r="925">
      <c r="P925" s="147"/>
    </row>
    <row r="926">
      <c r="P926" s="147"/>
    </row>
    <row r="927">
      <c r="P927" s="147"/>
    </row>
    <row r="928">
      <c r="P928" s="147"/>
    </row>
    <row r="929">
      <c r="P929" s="147"/>
    </row>
    <row r="930">
      <c r="P930" s="147"/>
    </row>
    <row r="931">
      <c r="P931" s="147"/>
    </row>
    <row r="932">
      <c r="P932" s="147"/>
    </row>
    <row r="933">
      <c r="P933" s="147"/>
    </row>
    <row r="934">
      <c r="P934" s="147"/>
    </row>
    <row r="935">
      <c r="P935" s="147"/>
    </row>
    <row r="936">
      <c r="P936" s="147"/>
    </row>
    <row r="937">
      <c r="P937" s="147"/>
    </row>
    <row r="938">
      <c r="P938" s="147"/>
    </row>
    <row r="939">
      <c r="P939" s="147"/>
    </row>
    <row r="940">
      <c r="P940" s="147"/>
    </row>
    <row r="941">
      <c r="P941" s="147"/>
    </row>
    <row r="942">
      <c r="P942" s="147"/>
    </row>
    <row r="943">
      <c r="P943" s="147"/>
    </row>
    <row r="944">
      <c r="P944" s="147"/>
    </row>
    <row r="945">
      <c r="P945" s="147"/>
    </row>
    <row r="946">
      <c r="P946" s="147"/>
    </row>
    <row r="947">
      <c r="P947" s="147"/>
    </row>
    <row r="948">
      <c r="P948" s="147"/>
    </row>
    <row r="949">
      <c r="P949" s="147"/>
    </row>
    <row r="950">
      <c r="P950" s="147"/>
    </row>
    <row r="951">
      <c r="P951" s="147"/>
    </row>
    <row r="952">
      <c r="P952" s="147"/>
    </row>
    <row r="953">
      <c r="P953" s="147"/>
    </row>
    <row r="954">
      <c r="P954" s="147"/>
    </row>
    <row r="955">
      <c r="P955" s="147"/>
    </row>
    <row r="956">
      <c r="P956" s="147"/>
    </row>
    <row r="957">
      <c r="P957" s="147"/>
    </row>
    <row r="958">
      <c r="P958" s="147"/>
    </row>
    <row r="959">
      <c r="P959" s="147"/>
    </row>
    <row r="960">
      <c r="P960" s="147"/>
    </row>
    <row r="961">
      <c r="P961" s="147"/>
    </row>
    <row r="962">
      <c r="P962" s="147"/>
    </row>
    <row r="963">
      <c r="P963" s="147"/>
    </row>
    <row r="964">
      <c r="P964" s="147"/>
    </row>
    <row r="965">
      <c r="P965" s="147"/>
    </row>
    <row r="966">
      <c r="P966" s="147"/>
    </row>
    <row r="967">
      <c r="P967" s="147"/>
    </row>
    <row r="968">
      <c r="P968" s="147"/>
    </row>
    <row r="969">
      <c r="P969" s="147"/>
    </row>
    <row r="970">
      <c r="P970" s="147"/>
    </row>
    <row r="971">
      <c r="P971" s="147"/>
    </row>
    <row r="972">
      <c r="P972" s="147"/>
    </row>
    <row r="973">
      <c r="P973" s="147"/>
    </row>
    <row r="974">
      <c r="P974" s="147"/>
    </row>
    <row r="975">
      <c r="P975" s="147"/>
    </row>
    <row r="976">
      <c r="P976" s="147"/>
    </row>
    <row r="977">
      <c r="P977" s="147"/>
    </row>
    <row r="978">
      <c r="P978" s="147"/>
    </row>
    <row r="979">
      <c r="P979" s="147"/>
    </row>
    <row r="980">
      <c r="P980" s="147"/>
    </row>
    <row r="981">
      <c r="P981" s="147"/>
    </row>
    <row r="982">
      <c r="P982" s="147"/>
    </row>
    <row r="983">
      <c r="P983" s="147"/>
    </row>
    <row r="984">
      <c r="P984" s="147"/>
    </row>
    <row r="985">
      <c r="P985" s="147"/>
    </row>
    <row r="986">
      <c r="P986" s="147"/>
    </row>
    <row r="987">
      <c r="P987" s="147"/>
    </row>
    <row r="988">
      <c r="P988" s="147"/>
    </row>
    <row r="989">
      <c r="P989" s="147"/>
    </row>
    <row r="990">
      <c r="P990" s="147"/>
    </row>
    <row r="991">
      <c r="P991" s="147"/>
    </row>
    <row r="992">
      <c r="P992" s="147"/>
    </row>
    <row r="993">
      <c r="P993" s="147"/>
    </row>
    <row r="994">
      <c r="P994" s="147"/>
    </row>
    <row r="995">
      <c r="P995" s="147"/>
    </row>
    <row r="996">
      <c r="P996" s="147"/>
    </row>
    <row r="997">
      <c r="P997" s="147"/>
    </row>
    <row r="998">
      <c r="P998" s="147"/>
    </row>
    <row r="999">
      <c r="P999" s="147"/>
    </row>
    <row r="1000">
      <c r="P1000" s="147"/>
    </row>
    <row r="1001">
      <c r="P1001" s="147"/>
    </row>
    <row r="1002">
      <c r="P1002" s="147"/>
    </row>
    <row r="1003">
      <c r="P1003" s="147"/>
    </row>
    <row r="1004">
      <c r="P1004" s="147"/>
    </row>
    <row r="1005">
      <c r="P1005" s="147"/>
    </row>
    <row r="1006">
      <c r="P1006" s="147"/>
    </row>
    <row r="1007">
      <c r="P1007" s="147"/>
    </row>
    <row r="1008">
      <c r="P1008" s="147"/>
    </row>
    <row r="1009">
      <c r="P1009" s="147"/>
    </row>
    <row r="1010">
      <c r="P1010" s="147"/>
    </row>
    <row r="1011">
      <c r="P1011" s="147"/>
    </row>
    <row r="1012">
      <c r="P1012" s="147"/>
    </row>
    <row r="1013">
      <c r="P1013" s="147"/>
    </row>
    <row r="1014">
      <c r="P1014" s="147"/>
    </row>
    <row r="1015">
      <c r="P1015" s="147"/>
    </row>
    <row r="1016">
      <c r="P1016" s="147"/>
    </row>
    <row r="1017">
      <c r="P1017" s="147"/>
    </row>
    <row r="1018">
      <c r="P1018" s="147"/>
    </row>
    <row r="1019">
      <c r="P1019" s="147"/>
    </row>
    <row r="1020">
      <c r="P1020" s="147"/>
    </row>
    <row r="1021">
      <c r="P1021" s="147"/>
    </row>
    <row r="1022">
      <c r="P1022" s="147"/>
    </row>
    <row r="1023">
      <c r="P1023" s="147"/>
    </row>
    <row r="1024">
      <c r="P1024" s="147"/>
    </row>
    <row r="1025">
      <c r="P1025" s="147"/>
    </row>
    <row r="1026">
      <c r="P1026" s="147"/>
    </row>
    <row r="1027">
      <c r="P1027" s="147"/>
    </row>
    <row r="1028">
      <c r="P1028" s="147"/>
    </row>
    <row r="1029">
      <c r="P1029" s="147"/>
    </row>
    <row r="1030">
      <c r="P1030" s="147"/>
    </row>
    <row r="1031">
      <c r="P1031" s="147"/>
    </row>
    <row r="1032">
      <c r="P1032" s="147"/>
    </row>
    <row r="1033">
      <c r="P1033" s="147"/>
    </row>
    <row r="1034">
      <c r="P1034" s="147"/>
    </row>
    <row r="1035">
      <c r="P1035" s="147"/>
    </row>
    <row r="1036">
      <c r="P1036" s="147"/>
    </row>
    <row r="1037">
      <c r="P1037" s="147"/>
    </row>
    <row r="1038">
      <c r="P1038" s="147"/>
    </row>
    <row r="1039">
      <c r="P1039" s="147"/>
    </row>
    <row r="1040">
      <c r="P1040" s="147"/>
    </row>
    <row r="1041">
      <c r="P1041" s="147"/>
    </row>
    <row r="1042">
      <c r="P1042" s="147"/>
    </row>
    <row r="1043">
      <c r="P1043" s="147"/>
    </row>
    <row r="1044">
      <c r="P1044" s="147"/>
    </row>
    <row r="1045">
      <c r="P1045" s="147"/>
    </row>
    <row r="1046">
      <c r="P1046" s="147"/>
    </row>
    <row r="1047">
      <c r="P1047" s="147"/>
    </row>
    <row r="1048">
      <c r="P1048" s="147"/>
    </row>
    <row r="1049">
      <c r="P1049" s="147"/>
    </row>
    <row r="1050">
      <c r="P1050" s="147"/>
    </row>
    <row r="1051">
      <c r="P1051" s="147"/>
    </row>
    <row r="1052">
      <c r="P1052" s="147"/>
    </row>
    <row r="1053">
      <c r="P1053" s="147"/>
    </row>
    <row r="1054">
      <c r="P1054" s="147"/>
    </row>
    <row r="1055">
      <c r="P1055" s="147"/>
    </row>
    <row r="1056">
      <c r="P1056" s="147"/>
    </row>
    <row r="1057">
      <c r="P1057" s="147"/>
    </row>
    <row r="1058">
      <c r="P1058" s="147"/>
    </row>
    <row r="1059">
      <c r="P1059" s="147"/>
    </row>
    <row r="1060">
      <c r="P1060" s="147"/>
    </row>
    <row r="1061">
      <c r="P1061" s="147"/>
    </row>
    <row r="1062">
      <c r="P1062" s="147"/>
    </row>
    <row r="1063">
      <c r="P1063" s="147"/>
    </row>
    <row r="1064">
      <c r="P1064" s="147"/>
    </row>
    <row r="1065">
      <c r="P1065" s="147"/>
    </row>
    <row r="1066">
      <c r="P1066" s="147"/>
    </row>
    <row r="1067">
      <c r="P1067" s="147"/>
    </row>
    <row r="1068">
      <c r="P1068" s="147"/>
    </row>
    <row r="1069">
      <c r="P1069" s="147"/>
    </row>
    <row r="1070">
      <c r="P1070" s="147"/>
    </row>
    <row r="1071">
      <c r="P1071" s="147"/>
    </row>
    <row r="1072">
      <c r="P1072" s="147"/>
    </row>
    <row r="1073">
      <c r="P1073" s="147"/>
    </row>
    <row r="1074">
      <c r="P1074" s="147"/>
    </row>
    <row r="1075">
      <c r="P1075" s="147"/>
    </row>
    <row r="1076">
      <c r="P1076" s="147"/>
    </row>
    <row r="1077">
      <c r="P1077" s="147"/>
    </row>
    <row r="1078">
      <c r="P1078" s="147"/>
    </row>
    <row r="1079">
      <c r="P1079" s="147"/>
    </row>
    <row r="1080">
      <c r="P1080" s="147"/>
    </row>
    <row r="1081">
      <c r="P1081" s="147"/>
    </row>
    <row r="1082">
      <c r="P1082" s="147"/>
    </row>
    <row r="1083">
      <c r="P1083" s="147"/>
    </row>
    <row r="1084">
      <c r="P1084" s="147"/>
    </row>
    <row r="1085">
      <c r="P1085" s="147"/>
    </row>
    <row r="1086">
      <c r="P1086" s="147"/>
    </row>
    <row r="1087">
      <c r="P1087" s="147"/>
    </row>
    <row r="1088">
      <c r="P1088" s="147"/>
    </row>
    <row r="1089">
      <c r="P1089" s="147"/>
    </row>
    <row r="1090">
      <c r="P1090" s="147"/>
    </row>
    <row r="1091">
      <c r="P1091" s="147"/>
    </row>
    <row r="1092">
      <c r="P1092" s="147"/>
    </row>
    <row r="1093">
      <c r="P1093" s="147"/>
    </row>
    <row r="1094">
      <c r="P1094" s="147"/>
    </row>
    <row r="1095">
      <c r="P1095" s="147"/>
    </row>
    <row r="1096">
      <c r="P1096" s="147"/>
    </row>
    <row r="1097">
      <c r="P1097" s="147"/>
    </row>
    <row r="1098">
      <c r="P1098" s="147"/>
    </row>
    <row r="1099">
      <c r="P1099" s="147"/>
    </row>
    <row r="1100">
      <c r="P1100" s="147"/>
    </row>
    <row r="1101">
      <c r="P1101" s="147"/>
    </row>
    <row r="1102">
      <c r="P1102" s="147"/>
    </row>
    <row r="1103">
      <c r="P1103" s="147"/>
    </row>
    <row r="1104">
      <c r="P1104" s="147"/>
    </row>
    <row r="1105">
      <c r="P1105" s="147"/>
    </row>
    <row r="1106">
      <c r="P1106" s="147"/>
    </row>
    <row r="1107">
      <c r="P1107" s="147"/>
    </row>
    <row r="1108">
      <c r="P1108" s="147"/>
    </row>
    <row r="1109">
      <c r="P1109" s="147"/>
    </row>
    <row r="1110">
      <c r="P1110" s="147"/>
    </row>
    <row r="1111">
      <c r="P1111" s="147"/>
    </row>
    <row r="1112">
      <c r="P1112" s="147"/>
    </row>
    <row r="1113">
      <c r="P1113" s="147"/>
    </row>
    <row r="1114">
      <c r="P1114" s="147"/>
    </row>
    <row r="1115">
      <c r="P1115" s="147"/>
    </row>
    <row r="1116">
      <c r="P1116" s="147"/>
    </row>
    <row r="1117">
      <c r="P1117" s="147"/>
    </row>
    <row r="1118">
      <c r="P1118" s="147"/>
    </row>
    <row r="1119">
      <c r="P1119" s="147"/>
    </row>
    <row r="1120">
      <c r="P1120" s="147"/>
    </row>
    <row r="1121">
      <c r="P1121" s="147"/>
    </row>
    <row r="1122">
      <c r="P1122" s="147"/>
    </row>
    <row r="1123">
      <c r="P1123" s="147"/>
    </row>
    <row r="1124">
      <c r="P1124" s="147"/>
    </row>
    <row r="1125">
      <c r="P1125" s="147"/>
    </row>
    <row r="1126">
      <c r="P1126" s="147"/>
    </row>
    <row r="1127">
      <c r="P1127" s="147"/>
    </row>
    <row r="1128">
      <c r="P1128" s="147"/>
    </row>
    <row r="1129">
      <c r="P1129" s="147"/>
    </row>
    <row r="1130">
      <c r="P1130" s="147"/>
    </row>
    <row r="1131">
      <c r="P1131" s="147"/>
    </row>
    <row r="1132">
      <c r="P1132" s="147"/>
    </row>
    <row r="1133">
      <c r="P1133" s="147"/>
    </row>
    <row r="1134">
      <c r="P1134" s="147"/>
    </row>
    <row r="1135">
      <c r="P1135" s="147"/>
    </row>
    <row r="1136">
      <c r="P1136" s="147"/>
    </row>
    <row r="1137">
      <c r="P1137" s="147"/>
    </row>
    <row r="1138">
      <c r="P1138" s="147"/>
    </row>
    <row r="1139">
      <c r="P1139" s="147"/>
    </row>
    <row r="1140">
      <c r="P1140" s="147"/>
    </row>
    <row r="1141">
      <c r="P1141" s="147"/>
    </row>
    <row r="1142">
      <c r="P1142" s="147"/>
    </row>
    <row r="1143">
      <c r="P1143" s="147"/>
    </row>
    <row r="1144">
      <c r="P1144" s="147"/>
    </row>
    <row r="1145">
      <c r="P1145" s="147"/>
    </row>
    <row r="1146">
      <c r="P1146" s="147"/>
    </row>
    <row r="1147">
      <c r="P1147" s="147"/>
    </row>
    <row r="1148">
      <c r="P1148" s="147"/>
    </row>
    <row r="1149">
      <c r="P1149" s="147"/>
    </row>
    <row r="1150">
      <c r="P1150" s="147"/>
    </row>
    <row r="1151">
      <c r="P1151" s="147"/>
    </row>
    <row r="1152">
      <c r="P1152" s="147"/>
    </row>
    <row r="1153">
      <c r="P1153" s="147"/>
    </row>
    <row r="1154">
      <c r="P1154" s="147"/>
    </row>
    <row r="1155">
      <c r="P1155" s="147"/>
    </row>
    <row r="1156">
      <c r="P1156" s="147"/>
    </row>
    <row r="1157">
      <c r="P1157" s="147"/>
    </row>
    <row r="1158">
      <c r="P1158" s="147"/>
    </row>
    <row r="1159">
      <c r="P1159" s="147"/>
    </row>
    <row r="1160">
      <c r="P1160" s="147"/>
    </row>
    <row r="1161">
      <c r="P1161" s="147"/>
    </row>
    <row r="1162">
      <c r="P1162" s="147"/>
    </row>
    <row r="1163">
      <c r="P1163" s="147"/>
    </row>
    <row r="1164">
      <c r="P1164" s="147"/>
    </row>
    <row r="1165">
      <c r="P1165" s="147"/>
    </row>
    <row r="1166">
      <c r="P1166" s="147"/>
    </row>
    <row r="1167">
      <c r="P1167" s="147"/>
    </row>
    <row r="1168">
      <c r="P1168" s="147"/>
    </row>
    <row r="1169">
      <c r="P1169" s="147"/>
    </row>
    <row r="1170">
      <c r="P1170" s="147"/>
    </row>
    <row r="1171">
      <c r="P1171" s="147"/>
    </row>
    <row r="1172">
      <c r="P1172" s="147"/>
    </row>
    <row r="1173">
      <c r="P1173" s="147"/>
    </row>
    <row r="1174">
      <c r="P1174" s="147"/>
    </row>
    <row r="1175">
      <c r="P1175" s="147"/>
    </row>
    <row r="1176">
      <c r="P1176" s="147"/>
    </row>
    <row r="1177">
      <c r="P1177" s="147"/>
    </row>
    <row r="1178">
      <c r="P1178" s="147"/>
    </row>
    <row r="1179">
      <c r="P1179" s="147"/>
    </row>
    <row r="1180">
      <c r="P1180" s="147"/>
    </row>
    <row r="1181">
      <c r="P1181" s="147"/>
    </row>
    <row r="1182">
      <c r="P1182" s="147"/>
    </row>
    <row r="1183">
      <c r="P1183" s="147"/>
    </row>
    <row r="1184">
      <c r="P1184" s="147"/>
    </row>
    <row r="1185">
      <c r="P1185" s="147"/>
    </row>
    <row r="1186">
      <c r="P1186" s="147"/>
    </row>
    <row r="1187">
      <c r="P1187" s="147"/>
    </row>
    <row r="1188">
      <c r="P1188" s="147"/>
    </row>
    <row r="1189">
      <c r="P1189" s="147"/>
    </row>
    <row r="1190">
      <c r="P1190" s="147"/>
    </row>
    <row r="1191">
      <c r="P1191" s="147"/>
    </row>
    <row r="1192">
      <c r="P1192" s="147"/>
    </row>
    <row r="1193">
      <c r="P1193" s="147"/>
    </row>
    <row r="1194">
      <c r="P1194" s="147"/>
    </row>
    <row r="1195">
      <c r="P1195" s="147"/>
    </row>
    <row r="1196">
      <c r="P1196" s="147"/>
    </row>
    <row r="1197">
      <c r="P1197" s="147"/>
    </row>
    <row r="1198">
      <c r="P1198" s="147"/>
    </row>
    <row r="1199">
      <c r="P1199" s="147"/>
    </row>
    <row r="1200">
      <c r="P1200" s="147"/>
    </row>
    <row r="1201">
      <c r="P1201" s="147"/>
    </row>
    <row r="1202">
      <c r="P1202" s="147"/>
    </row>
    <row r="1203">
      <c r="P1203" s="147"/>
    </row>
    <row r="1204">
      <c r="P1204" s="147"/>
    </row>
    <row r="1205">
      <c r="P1205" s="147"/>
    </row>
    <row r="1206">
      <c r="P1206" s="147"/>
    </row>
    <row r="1207">
      <c r="P1207" s="147"/>
    </row>
    <row r="1208">
      <c r="P1208" s="147"/>
    </row>
    <row r="1209">
      <c r="P1209" s="147"/>
    </row>
    <row r="1210">
      <c r="P1210" s="147"/>
    </row>
    <row r="1211">
      <c r="P1211" s="147"/>
    </row>
    <row r="1212">
      <c r="P1212" s="147"/>
    </row>
    <row r="1213">
      <c r="P1213" s="147"/>
    </row>
    <row r="1214">
      <c r="P1214" s="147"/>
    </row>
    <row r="1215">
      <c r="P1215" s="147"/>
    </row>
    <row r="1216">
      <c r="P1216" s="147"/>
    </row>
    <row r="1217">
      <c r="P1217" s="147"/>
    </row>
    <row r="1218">
      <c r="P1218" s="147"/>
    </row>
    <row r="1219">
      <c r="P1219" s="147"/>
    </row>
    <row r="1220">
      <c r="P1220" s="147"/>
    </row>
    <row r="1221">
      <c r="P1221" s="147"/>
    </row>
    <row r="1222">
      <c r="P1222" s="147"/>
    </row>
    <row r="1223">
      <c r="P1223" s="147"/>
    </row>
    <row r="1224">
      <c r="P1224" s="147"/>
    </row>
    <row r="1225">
      <c r="P1225" s="147"/>
    </row>
    <row r="1226">
      <c r="P1226" s="147"/>
    </row>
    <row r="1227">
      <c r="P1227" s="147"/>
    </row>
    <row r="1228">
      <c r="P1228" s="147"/>
    </row>
    <row r="1229">
      <c r="P1229" s="147"/>
    </row>
    <row r="1230">
      <c r="P1230" s="147"/>
    </row>
    <row r="1231">
      <c r="P1231" s="147"/>
    </row>
    <row r="1232">
      <c r="P1232" s="147"/>
    </row>
    <row r="1233">
      <c r="P1233" s="147"/>
    </row>
    <row r="1234">
      <c r="P1234" s="147"/>
    </row>
    <row r="1235">
      <c r="P1235" s="147"/>
    </row>
    <row r="1236">
      <c r="P1236" s="147"/>
    </row>
    <row r="1237">
      <c r="P1237" s="147"/>
    </row>
    <row r="1238">
      <c r="P1238" s="147"/>
    </row>
    <row r="1239">
      <c r="P1239" s="147"/>
    </row>
    <row r="1240">
      <c r="P1240" s="147"/>
    </row>
    <row r="1241">
      <c r="P1241" s="147"/>
    </row>
    <row r="1242">
      <c r="P1242" s="147"/>
    </row>
    <row r="1243">
      <c r="P1243" s="147"/>
    </row>
    <row r="1244">
      <c r="P1244" s="147"/>
    </row>
    <row r="1245">
      <c r="P1245" s="147"/>
    </row>
    <row r="1246">
      <c r="P1246" s="147"/>
    </row>
    <row r="1247">
      <c r="P1247" s="147"/>
    </row>
    <row r="1248">
      <c r="P1248" s="147"/>
    </row>
    <row r="1249">
      <c r="P1249" s="147"/>
    </row>
    <row r="1250">
      <c r="P1250" s="147"/>
    </row>
    <row r="1251">
      <c r="P1251" s="147"/>
    </row>
    <row r="1252">
      <c r="P1252" s="147"/>
    </row>
    <row r="1253">
      <c r="P1253" s="147"/>
    </row>
    <row r="1254">
      <c r="P1254" s="147"/>
    </row>
    <row r="1255">
      <c r="P1255" s="147"/>
    </row>
    <row r="1256">
      <c r="P1256" s="147"/>
    </row>
    <row r="1257">
      <c r="P1257" s="147"/>
    </row>
    <row r="1258">
      <c r="P1258" s="147"/>
    </row>
    <row r="1259">
      <c r="P1259" s="147"/>
    </row>
    <row r="1260">
      <c r="P1260" s="147"/>
    </row>
    <row r="1261">
      <c r="P1261" s="147"/>
    </row>
    <row r="1262">
      <c r="P1262" s="147"/>
    </row>
    <row r="1263">
      <c r="P1263" s="147"/>
    </row>
    <row r="1264">
      <c r="P1264" s="147"/>
    </row>
    <row r="1265">
      <c r="P1265" s="147"/>
    </row>
    <row r="1266">
      <c r="P1266" s="147"/>
    </row>
    <row r="1267">
      <c r="P1267" s="147"/>
    </row>
    <row r="1268">
      <c r="P1268" s="147"/>
    </row>
    <row r="1269">
      <c r="P1269" s="147"/>
    </row>
    <row r="1270">
      <c r="P1270" s="147"/>
    </row>
    <row r="1271">
      <c r="P1271" s="147"/>
    </row>
    <row r="1272">
      <c r="P1272" s="147"/>
    </row>
    <row r="1273">
      <c r="P1273" s="147"/>
    </row>
    <row r="1274">
      <c r="P1274" s="147"/>
    </row>
    <row r="1275">
      <c r="P1275" s="147"/>
    </row>
    <row r="1276">
      <c r="P1276" s="147"/>
    </row>
    <row r="1277">
      <c r="P1277" s="147"/>
    </row>
    <row r="1278">
      <c r="P1278" s="147"/>
    </row>
    <row r="1279">
      <c r="P1279" s="147"/>
    </row>
    <row r="1280">
      <c r="P1280" s="147"/>
    </row>
    <row r="1281">
      <c r="P1281" s="147"/>
    </row>
    <row r="1282">
      <c r="P1282" s="147"/>
    </row>
    <row r="1283">
      <c r="P1283" s="147"/>
    </row>
    <row r="1284">
      <c r="P1284" s="147"/>
    </row>
    <row r="1285">
      <c r="P1285" s="147"/>
    </row>
    <row r="1286">
      <c r="P1286" s="147"/>
    </row>
    <row r="1287">
      <c r="P1287" s="147"/>
    </row>
    <row r="1288">
      <c r="P1288" s="147"/>
    </row>
    <row r="1289">
      <c r="P1289" s="147"/>
    </row>
    <row r="1290">
      <c r="P1290" s="147"/>
    </row>
    <row r="1291">
      <c r="P1291" s="147"/>
    </row>
    <row r="1292">
      <c r="P1292" s="147"/>
    </row>
    <row r="1293">
      <c r="P1293" s="147"/>
    </row>
    <row r="1294">
      <c r="P1294" s="147"/>
    </row>
    <row r="1295">
      <c r="P1295" s="147"/>
    </row>
    <row r="1296">
      <c r="P1296" s="147"/>
    </row>
    <row r="1297">
      <c r="P1297" s="147"/>
    </row>
    <row r="1298">
      <c r="P1298" s="147"/>
    </row>
    <row r="1299">
      <c r="P1299" s="147"/>
    </row>
    <row r="1300">
      <c r="P1300" s="147"/>
    </row>
    <row r="1301">
      <c r="P1301" s="147"/>
    </row>
    <row r="1302">
      <c r="P1302" s="147"/>
    </row>
    <row r="1303">
      <c r="P1303" s="147"/>
    </row>
    <row r="1304">
      <c r="P1304" s="147"/>
    </row>
    <row r="1305">
      <c r="P1305" s="147"/>
    </row>
    <row r="1306">
      <c r="P1306" s="147"/>
    </row>
    <row r="1307">
      <c r="P1307" s="147"/>
    </row>
    <row r="1308">
      <c r="P1308" s="147"/>
    </row>
    <row r="1309">
      <c r="P1309" s="147"/>
    </row>
    <row r="1310">
      <c r="P1310" s="147"/>
    </row>
    <row r="1311">
      <c r="P1311" s="147"/>
    </row>
    <row r="1312">
      <c r="P1312" s="147"/>
    </row>
    <row r="1313">
      <c r="P1313" s="147"/>
    </row>
    <row r="1314">
      <c r="P1314" s="147"/>
    </row>
    <row r="1315">
      <c r="P1315" s="147"/>
    </row>
    <row r="1316">
      <c r="P1316" s="147"/>
    </row>
    <row r="1317">
      <c r="P1317" s="147"/>
    </row>
    <row r="1318">
      <c r="P1318" s="147"/>
    </row>
    <row r="1319">
      <c r="P1319" s="147"/>
    </row>
    <row r="1320">
      <c r="P1320" s="147"/>
    </row>
    <row r="1321">
      <c r="P1321" s="147"/>
    </row>
    <row r="1322">
      <c r="P1322" s="147"/>
    </row>
    <row r="1323">
      <c r="P1323" s="147"/>
    </row>
    <row r="1324">
      <c r="P1324" s="147"/>
    </row>
    <row r="1325">
      <c r="P1325" s="147"/>
    </row>
    <row r="1326">
      <c r="P1326" s="147"/>
    </row>
    <row r="1327">
      <c r="P1327" s="147"/>
    </row>
    <row r="1328">
      <c r="P1328" s="147"/>
    </row>
    <row r="1329">
      <c r="P1329" s="147"/>
    </row>
    <row r="1330">
      <c r="P1330" s="147"/>
    </row>
    <row r="1331">
      <c r="P1331" s="147"/>
    </row>
    <row r="1332">
      <c r="P1332" s="147"/>
    </row>
    <row r="1333">
      <c r="P1333" s="147"/>
    </row>
    <row r="1334">
      <c r="P1334" s="147"/>
    </row>
    <row r="1335">
      <c r="P1335" s="147"/>
    </row>
    <row r="1336">
      <c r="P1336" s="147"/>
    </row>
    <row r="1337">
      <c r="P1337" s="147"/>
    </row>
    <row r="1338">
      <c r="P1338" s="147"/>
    </row>
  </sheetData>
  <mergeCells count="232">
    <mergeCell ref="G387:G392"/>
    <mergeCell ref="G393:G397"/>
    <mergeCell ref="F338:F347"/>
    <mergeCell ref="F348:F350"/>
    <mergeCell ref="F351:F352"/>
    <mergeCell ref="F358:F403"/>
    <mergeCell ref="G359:G363"/>
    <mergeCell ref="G368:G372"/>
    <mergeCell ref="G381:G385"/>
    <mergeCell ref="E545:E563"/>
    <mergeCell ref="E564:E582"/>
    <mergeCell ref="F564:G567"/>
    <mergeCell ref="F568:G571"/>
    <mergeCell ref="F572:G575"/>
    <mergeCell ref="F576:F577"/>
    <mergeCell ref="F578:F580"/>
    <mergeCell ref="F581:F582"/>
    <mergeCell ref="E488:E544"/>
    <mergeCell ref="F545:G548"/>
    <mergeCell ref="F549:G552"/>
    <mergeCell ref="F553:G556"/>
    <mergeCell ref="F557:F558"/>
    <mergeCell ref="F559:F561"/>
    <mergeCell ref="F562:F563"/>
    <mergeCell ref="G226:G230"/>
    <mergeCell ref="F235:G238"/>
    <mergeCell ref="F239:G242"/>
    <mergeCell ref="F243:G246"/>
    <mergeCell ref="F252:F253"/>
    <mergeCell ref="F254:G257"/>
    <mergeCell ref="F258:G261"/>
    <mergeCell ref="F262:G265"/>
    <mergeCell ref="F273:G276"/>
    <mergeCell ref="F277:G280"/>
    <mergeCell ref="F281:G284"/>
    <mergeCell ref="E140:E166"/>
    <mergeCell ref="E167:E185"/>
    <mergeCell ref="E186:E204"/>
    <mergeCell ref="E205:E234"/>
    <mergeCell ref="F205:F234"/>
    <mergeCell ref="G220:G225"/>
    <mergeCell ref="E235:E253"/>
    <mergeCell ref="F247:F248"/>
    <mergeCell ref="F249:F251"/>
    <mergeCell ref="E254:E272"/>
    <mergeCell ref="F266:F267"/>
    <mergeCell ref="F268:F270"/>
    <mergeCell ref="F271:F272"/>
    <mergeCell ref="F290:F291"/>
    <mergeCell ref="F404:G407"/>
    <mergeCell ref="F408:G411"/>
    <mergeCell ref="F412:G415"/>
    <mergeCell ref="F416:F441"/>
    <mergeCell ref="G421:G423"/>
    <mergeCell ref="G433:G435"/>
    <mergeCell ref="F442:F449"/>
    <mergeCell ref="E273:E291"/>
    <mergeCell ref="E292:E310"/>
    <mergeCell ref="E311:E325"/>
    <mergeCell ref="E326:E352"/>
    <mergeCell ref="E358:E403"/>
    <mergeCell ref="E404:E451"/>
    <mergeCell ref="E452:E487"/>
    <mergeCell ref="F144:G147"/>
    <mergeCell ref="F148:G151"/>
    <mergeCell ref="G154:G157"/>
    <mergeCell ref="F167:G170"/>
    <mergeCell ref="F171:G174"/>
    <mergeCell ref="O175:O178"/>
    <mergeCell ref="Q175:Q178"/>
    <mergeCell ref="F175:G178"/>
    <mergeCell ref="F179:F180"/>
    <mergeCell ref="F181:F183"/>
    <mergeCell ref="F184:F185"/>
    <mergeCell ref="F186:G189"/>
    <mergeCell ref="Q186:Q189"/>
    <mergeCell ref="F190:G193"/>
    <mergeCell ref="Q190:Q193"/>
    <mergeCell ref="F78:G81"/>
    <mergeCell ref="F82:G85"/>
    <mergeCell ref="Q82:Q85"/>
    <mergeCell ref="Q86:Q89"/>
    <mergeCell ref="Q90:Q93"/>
    <mergeCell ref="O94:O98"/>
    <mergeCell ref="Q94:Q98"/>
    <mergeCell ref="E78:E81"/>
    <mergeCell ref="F86:G89"/>
    <mergeCell ref="A71:A72"/>
    <mergeCell ref="E71:E72"/>
    <mergeCell ref="I77:N77"/>
    <mergeCell ref="O78:O81"/>
    <mergeCell ref="O82:O85"/>
    <mergeCell ref="O86:O89"/>
    <mergeCell ref="O90:O93"/>
    <mergeCell ref="F77:H77"/>
    <mergeCell ref="F90:G93"/>
    <mergeCell ref="G94:G98"/>
    <mergeCell ref="G109:G114"/>
    <mergeCell ref="G115:G119"/>
    <mergeCell ref="G124:G127"/>
    <mergeCell ref="F140:G143"/>
    <mergeCell ref="E82:E139"/>
    <mergeCell ref="F94:F134"/>
    <mergeCell ref="F135:F137"/>
    <mergeCell ref="F138:F139"/>
    <mergeCell ref="F152:F161"/>
    <mergeCell ref="F162:F164"/>
    <mergeCell ref="F165:F166"/>
    <mergeCell ref="F203:F204"/>
    <mergeCell ref="G205:G210"/>
    <mergeCell ref="O205:O210"/>
    <mergeCell ref="Q205:Q210"/>
    <mergeCell ref="O186:O189"/>
    <mergeCell ref="O190:O193"/>
    <mergeCell ref="F194:G197"/>
    <mergeCell ref="O194:O197"/>
    <mergeCell ref="Q194:Q197"/>
    <mergeCell ref="F198:F199"/>
    <mergeCell ref="F200:F202"/>
    <mergeCell ref="F285:F286"/>
    <mergeCell ref="F287:F289"/>
    <mergeCell ref="F292:G295"/>
    <mergeCell ref="F296:G299"/>
    <mergeCell ref="F300:G303"/>
    <mergeCell ref="F304:F305"/>
    <mergeCell ref="F306:F308"/>
    <mergeCell ref="F357:H357"/>
    <mergeCell ref="I357:N357"/>
    <mergeCell ref="F309:F310"/>
    <mergeCell ref="F312:G316"/>
    <mergeCell ref="F318:F321"/>
    <mergeCell ref="F326:G329"/>
    <mergeCell ref="F330:G333"/>
    <mergeCell ref="F334:G337"/>
    <mergeCell ref="G340:G343"/>
    <mergeCell ref="O292:O295"/>
    <mergeCell ref="O296:O299"/>
    <mergeCell ref="O300:O303"/>
    <mergeCell ref="O312:O315"/>
    <mergeCell ref="O317:O320"/>
    <mergeCell ref="O326:O329"/>
    <mergeCell ref="O330:O333"/>
    <mergeCell ref="O334:O337"/>
    <mergeCell ref="O359:O363"/>
    <mergeCell ref="O368:O372"/>
    <mergeCell ref="O381:O385"/>
    <mergeCell ref="O404:O407"/>
    <mergeCell ref="O408:O411"/>
    <mergeCell ref="O412:O415"/>
    <mergeCell ref="O568:O571"/>
    <mergeCell ref="O572:O575"/>
    <mergeCell ref="O488:O491"/>
    <mergeCell ref="O508:O511"/>
    <mergeCell ref="O520:O523"/>
    <mergeCell ref="O545:O548"/>
    <mergeCell ref="O549:O552"/>
    <mergeCell ref="O553:O556"/>
    <mergeCell ref="O564:O567"/>
    <mergeCell ref="O140:O143"/>
    <mergeCell ref="Q140:Q143"/>
    <mergeCell ref="O144:O147"/>
    <mergeCell ref="Q144:Q147"/>
    <mergeCell ref="O148:O151"/>
    <mergeCell ref="Q148:Q151"/>
    <mergeCell ref="Q167:Q170"/>
    <mergeCell ref="Q171:Q174"/>
    <mergeCell ref="O167:O170"/>
    <mergeCell ref="O171:O174"/>
    <mergeCell ref="O235:O238"/>
    <mergeCell ref="Q235:Q238"/>
    <mergeCell ref="O239:O242"/>
    <mergeCell ref="Q239:Q242"/>
    <mergeCell ref="Q243:Q246"/>
    <mergeCell ref="O243:O246"/>
    <mergeCell ref="O254:O257"/>
    <mergeCell ref="Q254:Q257"/>
    <mergeCell ref="O258:O261"/>
    <mergeCell ref="Q258:Q261"/>
    <mergeCell ref="O262:O265"/>
    <mergeCell ref="Q262:Q265"/>
    <mergeCell ref="O273:O276"/>
    <mergeCell ref="Q273:Q276"/>
    <mergeCell ref="O277:O280"/>
    <mergeCell ref="Q277:Q280"/>
    <mergeCell ref="O281:O284"/>
    <mergeCell ref="Q281:Q284"/>
    <mergeCell ref="Q292:Q295"/>
    <mergeCell ref="Q296:Q299"/>
    <mergeCell ref="Q300:Q303"/>
    <mergeCell ref="Q312:Q315"/>
    <mergeCell ref="Q317:Q320"/>
    <mergeCell ref="Q321:Q322"/>
    <mergeCell ref="Q326:Q329"/>
    <mergeCell ref="Q330:Q333"/>
    <mergeCell ref="O452:O455"/>
    <mergeCell ref="O456:O459"/>
    <mergeCell ref="O460:O463"/>
    <mergeCell ref="Q456:Q459"/>
    <mergeCell ref="Q460:Q463"/>
    <mergeCell ref="Q545:Q548"/>
    <mergeCell ref="Q549:Q552"/>
    <mergeCell ref="Q553:Q556"/>
    <mergeCell ref="Q564:Q567"/>
    <mergeCell ref="Q568:Q571"/>
    <mergeCell ref="Q572:Q575"/>
    <mergeCell ref="Q334:Q337"/>
    <mergeCell ref="Q359:Q363"/>
    <mergeCell ref="Q368:Q371"/>
    <mergeCell ref="Q404:Q407"/>
    <mergeCell ref="Q408:Q411"/>
    <mergeCell ref="Q412:Q415"/>
    <mergeCell ref="Q452:Q455"/>
    <mergeCell ref="F486:F487"/>
    <mergeCell ref="G488:G492"/>
    <mergeCell ref="G493:G501"/>
    <mergeCell ref="G502:G505"/>
    <mergeCell ref="F450:F451"/>
    <mergeCell ref="F452:G455"/>
    <mergeCell ref="F456:G459"/>
    <mergeCell ref="F460:G463"/>
    <mergeCell ref="F464:F476"/>
    <mergeCell ref="F477:F485"/>
    <mergeCell ref="F488:F506"/>
    <mergeCell ref="F540:F542"/>
    <mergeCell ref="F543:F544"/>
    <mergeCell ref="F507:F518"/>
    <mergeCell ref="G508:G512"/>
    <mergeCell ref="F519:F535"/>
    <mergeCell ref="G520:G524"/>
    <mergeCell ref="G525:G529"/>
    <mergeCell ref="G530:G534"/>
    <mergeCell ref="F536:F539"/>
  </mergeCells>
  <conditionalFormatting sqref="G211:Q217">
    <cfRule type="expression" dxfId="19" priority="1">
      <formula>NE($H$233,$G$211)</formula>
    </cfRule>
  </conditionalFormatting>
  <conditionalFormatting sqref="G219:Q231">
    <cfRule type="expression" dxfId="19" priority="2">
      <formula>NE($H$233,$G$219)</formula>
    </cfRule>
  </conditionalFormatting>
  <conditionalFormatting sqref="G421:Q423">
    <cfRule type="expression" dxfId="20" priority="3">
      <formula>NE($H$438,$G$421)</formula>
    </cfRule>
  </conditionalFormatting>
  <conditionalFormatting sqref="G424:Q424">
    <cfRule type="expression" dxfId="20" priority="4">
      <formula>NE($H$438,$G$424)</formula>
    </cfRule>
  </conditionalFormatting>
  <conditionalFormatting sqref="G433:Q435 G517:H517">
    <cfRule type="expression" dxfId="20" priority="5">
      <formula>NE($H$438,$G$433)</formula>
    </cfRule>
  </conditionalFormatting>
  <conditionalFormatting sqref="G436:Q436">
    <cfRule type="expression" dxfId="20" priority="6">
      <formula>NE($H$438,$G$436)</formula>
    </cfRule>
  </conditionalFormatting>
  <conditionalFormatting sqref="F519:Q535">
    <cfRule type="expression" dxfId="19" priority="7">
      <formula>NE($F$519,$H$536)</formula>
    </cfRule>
  </conditionalFormatting>
  <conditionalFormatting sqref="F488:Q506">
    <cfRule type="expression" dxfId="19" priority="8">
      <formula>NE($F$488,$H$536)</formula>
    </cfRule>
  </conditionalFormatting>
  <conditionalFormatting sqref="F507:Q518">
    <cfRule type="expression" dxfId="19" priority="9">
      <formula>NE($F$507,$H$536)</formula>
    </cfRule>
  </conditionalFormatting>
  <conditionalFormatting sqref="G465:Q470">
    <cfRule type="expression" dxfId="19" priority="10">
      <formula>NE($G$465,$H$475)</formula>
    </cfRule>
  </conditionalFormatting>
  <conditionalFormatting sqref="G472:Q473">
    <cfRule type="expression" dxfId="19" priority="11">
      <formula>NE($G$472,$H$475)</formula>
    </cfRule>
  </conditionalFormatting>
  <conditionalFormatting sqref="G99:Q105">
    <cfRule type="expression" dxfId="19" priority="12">
      <formula>NE($H$131,$G$99)</formula>
    </cfRule>
  </conditionalFormatting>
  <conditionalFormatting sqref="G107:Q120">
    <cfRule type="expression" dxfId="19" priority="13">
      <formula>NE($H$131,$G$107)</formula>
    </cfRule>
  </conditionalFormatting>
  <conditionalFormatting sqref="G358:Q365">
    <cfRule type="expression" dxfId="19" priority="14">
      <formula>NE($H$400,$G$358)</formula>
    </cfRule>
  </conditionalFormatting>
  <conditionalFormatting sqref="G367:Q378">
    <cfRule type="expression" dxfId="19" priority="15">
      <formula>NE($H$400,$G$367)</formula>
    </cfRule>
  </conditionalFormatting>
  <conditionalFormatting sqref="G380:Q398">
    <cfRule type="expression" dxfId="19" priority="16">
      <formula>NE($H$400,$G$380)</formula>
    </cfRule>
  </conditionalFormatting>
  <conditionalFormatting sqref="A77:A90 B77:B78 B81:B85 B87:B90">
    <cfRule type="notContainsBlanks" dxfId="21" priority="17">
      <formula>LEN(TRIM(A77))&gt;0</formula>
    </cfRule>
  </conditionalFormatting>
  <conditionalFormatting sqref="C54:F54">
    <cfRule type="colorScale" priority="18">
      <colorScale>
        <cfvo type="formula" val="0"/>
        <cfvo type="max"/>
        <color rgb="FFFFFFFF"/>
        <color rgb="FFE67C73"/>
      </colorScale>
    </cfRule>
  </conditionalFormatting>
  <conditionalFormatting sqref="C55:F55">
    <cfRule type="colorScale" priority="19">
      <colorScale>
        <cfvo type="formula" val="0"/>
        <cfvo type="max"/>
        <color rgb="FFFFFFFF"/>
        <color rgb="FFE67C73"/>
      </colorScale>
    </cfRule>
  </conditionalFormatting>
  <conditionalFormatting sqref="C56:F56">
    <cfRule type="colorScale" priority="20">
      <colorScale>
        <cfvo type="formula" val="0"/>
        <cfvo type="max"/>
        <color rgb="FFFFFFFF"/>
        <color rgb="FFE67C73"/>
      </colorScale>
    </cfRule>
  </conditionalFormatting>
  <conditionalFormatting sqref="C62:F62">
    <cfRule type="colorScale" priority="21">
      <colorScale>
        <cfvo type="formula" val="0"/>
        <cfvo type="max"/>
        <color rgb="FFFFFFFF"/>
        <color rgb="FFE67C73"/>
      </colorScale>
    </cfRule>
  </conditionalFormatting>
  <conditionalFormatting sqref="C63:F63">
    <cfRule type="colorScale" priority="22">
      <colorScale>
        <cfvo type="formula" val="0"/>
        <cfvo type="max"/>
        <color rgb="FFFFFFFF"/>
        <color rgb="FFE67C73"/>
      </colorScale>
    </cfRule>
  </conditionalFormatting>
  <conditionalFormatting sqref="C66:F66">
    <cfRule type="colorScale" priority="23">
      <colorScale>
        <cfvo type="formula" val="0"/>
        <cfvo type="max"/>
        <color rgb="FFFFFFFF"/>
        <color rgb="FFE67C73"/>
      </colorScale>
    </cfRule>
  </conditionalFormatting>
  <conditionalFormatting sqref="C67:F67">
    <cfRule type="colorScale" priority="24">
      <colorScale>
        <cfvo type="formula" val="0"/>
        <cfvo type="max"/>
        <color rgb="FFFFFFFF"/>
        <color rgb="FFE67C73"/>
      </colorScale>
    </cfRule>
  </conditionalFormatting>
  <conditionalFormatting sqref="C68:F68">
    <cfRule type="colorScale" priority="25">
      <colorScale>
        <cfvo type="formula" val="0"/>
        <cfvo type="max"/>
        <color rgb="FFFFFFFF"/>
        <color rgb="FFE67C73"/>
      </colorScale>
    </cfRule>
  </conditionalFormatting>
  <conditionalFormatting sqref="C69:F69">
    <cfRule type="colorScale" priority="26">
      <colorScale>
        <cfvo type="formula" val="0"/>
        <cfvo type="max"/>
        <color rgb="FFFFFFFF"/>
        <color rgb="FFE67C73"/>
      </colorScale>
    </cfRule>
  </conditionalFormatting>
  <conditionalFormatting sqref="C70:F70">
    <cfRule type="colorScale" priority="27">
      <colorScale>
        <cfvo type="formula" val="0"/>
        <cfvo type="max"/>
        <color rgb="FFFFFFFF"/>
        <color rgb="FFE67C73"/>
      </colorScale>
    </cfRule>
  </conditionalFormatting>
  <conditionalFormatting sqref="C64:F64">
    <cfRule type="colorScale" priority="28">
      <colorScale>
        <cfvo type="formula" val="0"/>
        <cfvo type="max"/>
        <color rgb="FFFFFFFF"/>
        <color rgb="FFE67C73"/>
      </colorScale>
    </cfRule>
  </conditionalFormatting>
  <conditionalFormatting sqref="C57:F57">
    <cfRule type="colorScale" priority="29">
      <colorScale>
        <cfvo type="formula" val="0"/>
        <cfvo type="max"/>
        <color rgb="FFFFFFFF"/>
        <color rgb="FFE67C73"/>
      </colorScale>
    </cfRule>
  </conditionalFormatting>
  <conditionalFormatting sqref="D51:D52 E52">
    <cfRule type="notContainsBlanks" dxfId="22" priority="30">
      <formula>LEN(TRIM(D51))&gt;0</formula>
    </cfRule>
  </conditionalFormatting>
  <conditionalFormatting sqref="C61:F61">
    <cfRule type="colorScale" priority="31">
      <colorScale>
        <cfvo type="formula" val="0"/>
        <cfvo type="max"/>
        <color rgb="FFFFFFFF"/>
        <color rgb="FFE67C73"/>
      </colorScale>
    </cfRule>
  </conditionalFormatting>
  <conditionalFormatting sqref="C59:F59">
    <cfRule type="colorScale" priority="32">
      <colorScale>
        <cfvo type="formula" val="0"/>
        <cfvo type="max"/>
        <color rgb="FFFFFFFF"/>
        <color rgb="FFE67C73"/>
      </colorScale>
    </cfRule>
  </conditionalFormatting>
  <conditionalFormatting sqref="O1:O355 O357:O1338">
    <cfRule type="cellIs" dxfId="23" priority="33" operator="equal">
      <formula>"fp8"</formula>
    </cfRule>
  </conditionalFormatting>
  <conditionalFormatting sqref="O1:O355 O357:O1338">
    <cfRule type="cellIs" dxfId="24" priority="34" operator="equal">
      <formula>"bf16"</formula>
    </cfRule>
  </conditionalFormatting>
  <conditionalFormatting sqref="O1:O355 O357:O1338">
    <cfRule type="cellIs" dxfId="25" priority="35" operator="equal">
      <formula>"fp4"</formula>
    </cfRule>
  </conditionalFormatting>
  <conditionalFormatting sqref="C58:F58">
    <cfRule type="colorScale" priority="36">
      <colorScale>
        <cfvo type="formula" val="0"/>
        <cfvo type="max"/>
        <color rgb="FFFFFFFF"/>
        <color rgb="FFE67C73"/>
      </colorScale>
    </cfRule>
  </conditionalFormatting>
  <conditionalFormatting sqref="C65:F65">
    <cfRule type="colorScale" priority="37">
      <colorScale>
        <cfvo type="formula" val="0"/>
        <cfvo type="max"/>
        <color rgb="FFFFFFFF"/>
        <color rgb="FFE67C73"/>
      </colorScale>
    </cfRule>
  </conditionalFormatting>
  <dataValidations>
    <dataValidation type="list" allowBlank="1" showErrorMessage="1" sqref="H438">
      <formula1>"Option 1 (Chip2Chip),Option 2 (Core2Core),No Collective needed"</formula1>
    </dataValidation>
    <dataValidation type="list" allowBlank="1" showErrorMessage="1" sqref="G37">
      <formula1>"Strategy A: All-Gather Tokens,Strategy B: Keep Batch Sharding"</formula1>
    </dataValidation>
    <dataValidation type="list" allowBlank="1" showErrorMessage="1" sqref="C24">
      <formula1>"Decode,Prefill"</formula1>
    </dataValidation>
    <dataValidation type="list" allowBlank="1" showErrorMessage="1" sqref="C34 C38">
      <formula1>"w4a4,w4a8,w8a8,w4a16,w8a16,w16a16"</formula1>
    </dataValidation>
    <dataValidation type="list" allowBlank="1" showErrorMessage="1" sqref="AS29:AS30 C33 G35 C35:C37 C39 AS53 AS57 O78 O90 O148 O175 O194 O205 O243 O262 O281 O300 O334 O412 O460 O545 O549 O553 O564 O568 O572">
      <formula1>"fp4,fp8,bf16"</formula1>
    </dataValidation>
    <dataValidation type="list" allowBlank="1" showErrorMessage="1" sqref="H400">
      <formula1>"Strategy A: All-To-All,Strategy B: All-Gather Tokens with no chiplet involved,Strategy C: Hirarachical All-Gather,No Collectives"</formula1>
    </dataValidation>
    <dataValidation type="list" allowBlank="1" showErrorMessage="1" sqref="H160">
      <formula1>"Strategy 1: Reduce Scatter D2D (for CM),No Collectives"</formula1>
    </dataValidation>
    <dataValidation type="list" allowBlank="1" showErrorMessage="1" sqref="H17">
      <formula1>DB!$C$1:$F$1</formula1>
    </dataValidation>
    <dataValidation type="list" allowBlank="1" showErrorMessage="1" sqref="F71:F73">
      <formula1>"OptionA. No Overlapping,OptionB. Overlapping Expert Collectives"</formula1>
    </dataValidation>
    <dataValidation type="list" allowBlank="1" showErrorMessage="1" sqref="H475">
      <formula1>"Option A: AllReduce,Option B: Do not resolve partial sum yet,Option C: No Collectives"</formula1>
    </dataValidation>
    <dataValidation type="list" allowBlank="1" showErrorMessage="1" sqref="F488 F519 H536">
      <formula1>"Option A: Transposed All-To-All,Option B: Reduce-Scatter,Option C: Hierachical RS"</formula1>
    </dataValidation>
    <dataValidation type="list" allowBlank="1" showErrorMessage="1" sqref="G324 H346">
      <formula1>"Strategy 1: All-Gather Die-to-Die (for CM),No Collectives"</formula1>
    </dataValidation>
    <dataValidation type="list" allowBlank="1" showErrorMessage="1" sqref="F507">
      <formula1>"Option A: All-To-All,Option B: Reduce-Scatter"</formula1>
    </dataValidation>
    <dataValidation type="list" allowBlank="1" showErrorMessage="1" sqref="H131 H233">
      <formula1>"Strategy A: All-Gather Tokens with no chiplet involved,Strategy B: Hierarchical All-Gather,No Collectives"</formula1>
    </dataValidation>
  </dataValidations>
  <hyperlinks>
    <hyperlink display="TODO LIST" location="'Shortcuts to SnapshotsTODO'!A1" ref="L12"/>
    <hyperlink r:id="rId1" location="gid=0&amp;range=D45:D63" ref="B54"/>
    <hyperlink r:id="rId2" location="gid=0&amp;range=D64:D82" ref="B55"/>
    <hyperlink r:id="rId3" location="gid=0&amp;range=D83:D101" ref="B56"/>
    <hyperlink r:id="rId4" location="gid=0&amp;range=D102:D120" ref="B57"/>
    <hyperlink r:id="rId5" location="gid=0&amp;range=E182:E211" ref="B58"/>
    <hyperlink r:id="rId6" location="gid=0&amp;range=D121:D139" ref="B61"/>
    <hyperlink r:id="rId7" location="gid=0&amp;range=D140:D158" ref="B62"/>
    <hyperlink r:id="rId8" location="gid=0&amp;range=D159:D177" ref="B63"/>
    <hyperlink r:id="rId9" location="gid=0&amp;range=D178:D196" ref="B64"/>
    <hyperlink r:id="rId10" location="gid=0&amp;range=D197:D215" ref="B66"/>
    <hyperlink r:id="rId11" location="gid=0&amp;range=S44:S58" ref="B67"/>
    <hyperlink r:id="rId12" location="gid=0&amp;range=S59:S77" ref="B68"/>
    <hyperlink r:id="rId13" location="gid=0&amp;range=S78:S96" ref="B69"/>
    <hyperlink r:id="rId14" location="gid=0&amp;range=S97:S115" ref="B70"/>
  </hyperlinks>
  <drawing r:id="rId15"/>
  <tableParts count="14">
    <tablePart r:id="rId30"/>
    <tablePart r:id="rId31"/>
    <tablePart r:id="rId32"/>
    <tablePart r:id="rId33"/>
    <tablePart r:id="rId34"/>
    <tablePart r:id="rId35"/>
    <tablePart r:id="rId36"/>
    <tablePart r:id="rId37"/>
    <tablePart r:id="rId38"/>
    <tablePart r:id="rId39"/>
    <tablePart r:id="rId40"/>
    <tablePart r:id="rId41"/>
    <tablePart r:id="rId42"/>
    <tablePart r:id="rId43"/>
  </tableParts>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75"/>
    <col customWidth="1" min="2" max="2" width="17.88"/>
    <col customWidth="1" min="4" max="4" width="17.63"/>
    <col customWidth="1" min="5" max="5" width="18.25"/>
    <col customWidth="1" min="6" max="6" width="31.63"/>
    <col customWidth="1" min="7" max="7" width="19.5"/>
    <col customWidth="1" min="8" max="8" width="26.5"/>
    <col customWidth="1" min="9" max="9" width="2.5"/>
    <col customWidth="1" min="10" max="10" width="8.75"/>
    <col customWidth="1" min="11" max="12" width="9.25"/>
    <col customWidth="1" min="13" max="13" width="12.38"/>
    <col customWidth="1" min="14" max="14" width="2.38"/>
    <col customWidth="1" min="15" max="15" width="9.13"/>
    <col customWidth="1" min="16" max="16" width="10.88"/>
    <col customWidth="1" min="20" max="20" width="16.25"/>
    <col customWidth="1" min="21" max="21" width="23.13"/>
    <col customWidth="1" min="22" max="22" width="28.0"/>
    <col customWidth="1" min="23" max="23" width="21.0"/>
    <col customWidth="1" min="24" max="24" width="2.0"/>
    <col customWidth="1" min="25" max="28" width="5.63"/>
    <col customWidth="1" min="29" max="29" width="1.38"/>
  </cols>
  <sheetData>
    <row r="1">
      <c r="A1" s="769" t="s">
        <v>115</v>
      </c>
      <c r="B1" s="129"/>
      <c r="C1" s="129"/>
      <c r="D1" s="130"/>
      <c r="E1" s="131"/>
      <c r="F1" s="132"/>
      <c r="G1" s="132"/>
      <c r="H1" s="133"/>
      <c r="I1" s="131"/>
      <c r="J1" s="131"/>
      <c r="K1" s="131"/>
      <c r="L1" s="131"/>
      <c r="M1" s="131"/>
      <c r="N1" s="131"/>
      <c r="O1" s="131"/>
      <c r="P1" s="134"/>
      <c r="Q1" s="135"/>
      <c r="R1" s="131"/>
      <c r="S1" s="131"/>
      <c r="T1" s="135"/>
      <c r="U1" s="131"/>
      <c r="V1" s="131"/>
      <c r="W1" s="131"/>
      <c r="X1" s="131"/>
      <c r="Y1" s="131"/>
      <c r="Z1" s="131"/>
      <c r="AA1" s="131"/>
      <c r="AB1" s="131"/>
      <c r="AC1" s="131"/>
      <c r="AD1" s="131"/>
      <c r="AE1" s="131"/>
      <c r="AF1" s="131"/>
      <c r="AG1" s="131"/>
      <c r="AH1" s="131"/>
      <c r="AI1" s="131"/>
      <c r="AJ1" s="131"/>
      <c r="AK1" s="131"/>
      <c r="AL1" s="131"/>
      <c r="AM1" s="131"/>
      <c r="AN1" s="131"/>
      <c r="AO1" s="131"/>
      <c r="AP1" s="131"/>
      <c r="AQ1" s="131"/>
      <c r="AR1" s="131"/>
      <c r="AS1" s="131"/>
      <c r="AT1" s="131"/>
    </row>
    <row r="2">
      <c r="A2" s="136" t="s">
        <v>116</v>
      </c>
      <c r="B2" s="136" t="s">
        <v>117</v>
      </c>
      <c r="C2" s="136" t="s">
        <v>118</v>
      </c>
      <c r="D2" s="770"/>
      <c r="E2" s="138"/>
      <c r="F2" s="139" t="s">
        <v>119</v>
      </c>
      <c r="G2" s="139" t="s">
        <v>120</v>
      </c>
      <c r="H2" s="140" t="s">
        <v>121</v>
      </c>
      <c r="I2" s="138"/>
      <c r="J2" s="138"/>
      <c r="K2" s="138"/>
      <c r="L2" s="138"/>
      <c r="M2" s="138"/>
      <c r="N2" s="138"/>
      <c r="O2" s="138"/>
      <c r="P2" s="141"/>
      <c r="Q2" s="142" t="s">
        <v>122</v>
      </c>
      <c r="R2" s="138"/>
      <c r="S2" s="138"/>
      <c r="T2" s="142" t="s">
        <v>123</v>
      </c>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row>
    <row r="3">
      <c r="A3" s="143" t="s">
        <v>124</v>
      </c>
      <c r="B3" s="143" t="s">
        <v>125</v>
      </c>
      <c r="C3" s="143">
        <v>7168.0</v>
      </c>
      <c r="D3" s="771"/>
      <c r="F3" s="139" t="s">
        <v>126</v>
      </c>
      <c r="G3" s="145"/>
      <c r="H3" s="146"/>
      <c r="P3" s="147"/>
      <c r="Q3" s="2" t="s">
        <v>127</v>
      </c>
      <c r="R3" s="2">
        <v>0.5</v>
      </c>
      <c r="T3" s="148" t="str">
        <f t="shared" ref="T3:T7" si="1">U3&amp;","&amp;V3</f>
        <v>fp4,fp4</v>
      </c>
      <c r="U3" s="2" t="s">
        <v>127</v>
      </c>
      <c r="V3" s="2" t="s">
        <v>127</v>
      </c>
      <c r="W3" s="2" t="s">
        <v>127</v>
      </c>
      <c r="AR3" s="149"/>
      <c r="AS3" s="149"/>
      <c r="AT3" s="149"/>
    </row>
    <row r="4">
      <c r="A4" s="143" t="s">
        <v>128</v>
      </c>
      <c r="B4" s="143" t="s">
        <v>129</v>
      </c>
      <c r="C4" s="143">
        <v>2048.0</v>
      </c>
      <c r="D4" s="771"/>
      <c r="F4" s="150" t="s">
        <v>32</v>
      </c>
      <c r="G4" s="145">
        <v>1.0</v>
      </c>
      <c r="H4" s="146"/>
      <c r="P4" s="147"/>
      <c r="Q4" s="2" t="s">
        <v>63</v>
      </c>
      <c r="R4" s="2">
        <v>1.0</v>
      </c>
      <c r="T4" s="148" t="str">
        <f t="shared" si="1"/>
        <v>fp4,fp8</v>
      </c>
      <c r="U4" s="2" t="s">
        <v>127</v>
      </c>
      <c r="V4" s="2" t="s">
        <v>63</v>
      </c>
      <c r="W4" s="2" t="s">
        <v>63</v>
      </c>
    </row>
    <row r="5">
      <c r="A5" s="143" t="s">
        <v>130</v>
      </c>
      <c r="B5" s="143" t="s">
        <v>131</v>
      </c>
      <c r="C5" s="143">
        <v>256.0</v>
      </c>
      <c r="D5" s="771"/>
      <c r="F5" s="150" t="s">
        <v>33</v>
      </c>
      <c r="G5" s="145">
        <v>16.0</v>
      </c>
      <c r="H5" s="146" t="s">
        <v>132</v>
      </c>
      <c r="P5" s="147"/>
      <c r="Q5" s="2" t="s">
        <v>82</v>
      </c>
      <c r="R5" s="2">
        <v>2.0</v>
      </c>
      <c r="T5" s="148" t="str">
        <f t="shared" si="1"/>
        <v>fp4,bf16</v>
      </c>
      <c r="U5" s="2" t="s">
        <v>127</v>
      </c>
      <c r="V5" s="2" t="s">
        <v>82</v>
      </c>
      <c r="W5" s="2" t="s">
        <v>82</v>
      </c>
      <c r="AR5" s="149"/>
      <c r="AS5" s="149"/>
      <c r="AT5" s="149"/>
    </row>
    <row r="6">
      <c r="A6" s="143" t="s">
        <v>133</v>
      </c>
      <c r="B6" s="143" t="s">
        <v>134</v>
      </c>
      <c r="C6" s="143">
        <v>61.0</v>
      </c>
      <c r="D6" s="771"/>
      <c r="F6" s="150" t="s">
        <v>34</v>
      </c>
      <c r="G6" s="145">
        <v>1.0</v>
      </c>
      <c r="H6" s="146"/>
      <c r="P6" s="147"/>
      <c r="T6" s="148" t="str">
        <f t="shared" si="1"/>
        <v>fp8,fp4</v>
      </c>
      <c r="U6" s="2" t="s">
        <v>63</v>
      </c>
      <c r="V6" s="2" t="s">
        <v>127</v>
      </c>
      <c r="W6" s="2" t="s">
        <v>63</v>
      </c>
    </row>
    <row r="7">
      <c r="A7" s="151" t="s">
        <v>135</v>
      </c>
      <c r="B7" s="151" t="s">
        <v>136</v>
      </c>
      <c r="C7" s="151">
        <v>3.0</v>
      </c>
      <c r="D7" s="771"/>
      <c r="F7" s="150" t="s">
        <v>35</v>
      </c>
      <c r="G7" s="145">
        <v>1.0</v>
      </c>
      <c r="H7" s="146" t="s">
        <v>137</v>
      </c>
      <c r="P7" s="147"/>
      <c r="T7" s="148" t="str">
        <f t="shared" si="1"/>
        <v>fp8,fp8</v>
      </c>
      <c r="U7" s="2" t="s">
        <v>63</v>
      </c>
      <c r="V7" s="2" t="s">
        <v>63</v>
      </c>
      <c r="W7" s="2" t="s">
        <v>63</v>
      </c>
      <c r="AR7" s="87"/>
      <c r="AS7" s="87"/>
      <c r="AT7" s="87"/>
    </row>
    <row r="8">
      <c r="A8" s="143" t="s">
        <v>138</v>
      </c>
      <c r="B8" s="143" t="s">
        <v>139</v>
      </c>
      <c r="C8" s="143">
        <v>8.0</v>
      </c>
      <c r="D8" s="771"/>
      <c r="F8" s="139" t="s">
        <v>140</v>
      </c>
      <c r="P8" s="147"/>
      <c r="U8" s="2"/>
      <c r="V8" s="2"/>
      <c r="W8" s="2"/>
      <c r="AB8" s="2"/>
      <c r="AC8" s="2"/>
      <c r="AD8" s="2"/>
      <c r="AE8" s="2"/>
    </row>
    <row r="9">
      <c r="A9" s="152" t="s">
        <v>141</v>
      </c>
      <c r="B9" s="153" t="s">
        <v>142</v>
      </c>
      <c r="C9" s="143">
        <v>1536.0</v>
      </c>
      <c r="D9" s="771"/>
      <c r="F9" s="154" t="s">
        <v>143</v>
      </c>
      <c r="G9" s="155">
        <f>G5*G4</f>
        <v>16</v>
      </c>
      <c r="H9" s="156"/>
      <c r="P9" s="147"/>
      <c r="T9" s="148" t="str">
        <f t="shared" ref="T9:T11" si="2">U9&amp;","&amp;V9</f>
        <v>fp8,bf16</v>
      </c>
      <c r="U9" s="2" t="s">
        <v>63</v>
      </c>
      <c r="V9" s="2" t="s">
        <v>82</v>
      </c>
      <c r="W9" s="2" t="s">
        <v>82</v>
      </c>
      <c r="AB9" s="2"/>
      <c r="AC9" s="2"/>
      <c r="AD9" s="2"/>
      <c r="AE9" s="2"/>
    </row>
    <row r="10">
      <c r="A10" s="152" t="s">
        <v>144</v>
      </c>
      <c r="B10" s="153" t="s">
        <v>145</v>
      </c>
      <c r="C10" s="143">
        <v>512.0</v>
      </c>
      <c r="D10" s="771"/>
      <c r="F10" s="157" t="s">
        <v>146</v>
      </c>
      <c r="G10" s="158">
        <f>PRODUCT(G3:G6)</f>
        <v>16</v>
      </c>
      <c r="H10" s="159"/>
      <c r="P10" s="147"/>
      <c r="T10" s="148" t="str">
        <f t="shared" si="2"/>
        <v>bf16,fp4</v>
      </c>
      <c r="U10" s="2" t="s">
        <v>82</v>
      </c>
      <c r="V10" s="2" t="s">
        <v>127</v>
      </c>
      <c r="W10" s="2" t="s">
        <v>82</v>
      </c>
      <c r="AP10" s="138"/>
      <c r="AQ10" s="138"/>
      <c r="AT10" s="149"/>
    </row>
    <row r="11">
      <c r="A11" s="152" t="s">
        <v>147</v>
      </c>
      <c r="B11" s="153" t="s">
        <v>148</v>
      </c>
      <c r="C11" s="143">
        <v>128.0</v>
      </c>
      <c r="D11" s="771"/>
      <c r="F11" s="157" t="s">
        <v>149</v>
      </c>
      <c r="G11" s="158">
        <f>$G$10/$H$18</f>
        <v>8</v>
      </c>
      <c r="H11" s="159"/>
      <c r="P11" s="147"/>
      <c r="T11" s="148" t="str">
        <f t="shared" si="2"/>
        <v>bf16,fp8</v>
      </c>
      <c r="U11" s="2" t="s">
        <v>82</v>
      </c>
      <c r="V11" s="2" t="s">
        <v>63</v>
      </c>
      <c r="W11" s="2" t="s">
        <v>82</v>
      </c>
      <c r="AP11" s="142"/>
    </row>
    <row r="12">
      <c r="A12" s="152" t="s">
        <v>150</v>
      </c>
      <c r="B12" s="153" t="s">
        <v>151</v>
      </c>
      <c r="C12" s="143">
        <v>64.0</v>
      </c>
      <c r="D12" s="771"/>
      <c r="L12" s="772" t="s">
        <v>539</v>
      </c>
      <c r="P12" s="147"/>
      <c r="T12" s="148" t="s">
        <v>152</v>
      </c>
      <c r="U12" s="2" t="s">
        <v>82</v>
      </c>
      <c r="V12" s="2" t="s">
        <v>82</v>
      </c>
      <c r="W12" s="2" t="s">
        <v>82</v>
      </c>
      <c r="AP12" s="138"/>
      <c r="AQ12" s="138"/>
      <c r="AT12" s="149"/>
    </row>
    <row r="13">
      <c r="A13" s="143" t="s">
        <v>153</v>
      </c>
      <c r="B13" s="153" t="s">
        <v>154</v>
      </c>
      <c r="C13" s="143">
        <v>128.0</v>
      </c>
      <c r="D13" s="771"/>
    </row>
    <row r="14">
      <c r="A14" s="161" t="s">
        <v>155</v>
      </c>
      <c r="B14" s="162"/>
      <c r="C14" s="162"/>
      <c r="AG14" s="164"/>
      <c r="AH14" s="164"/>
      <c r="AI14" s="87"/>
      <c r="AJ14" s="38"/>
      <c r="AK14" s="38"/>
      <c r="AL14" s="38"/>
      <c r="AM14" s="38"/>
      <c r="AN14" s="87"/>
      <c r="AO14" s="38"/>
      <c r="AP14" s="164"/>
      <c r="AQ14" s="38"/>
      <c r="AR14" s="38"/>
      <c r="AS14" s="87"/>
      <c r="AT14" s="87"/>
    </row>
    <row r="15">
      <c r="A15" s="165" t="s">
        <v>156</v>
      </c>
      <c r="B15" s="165" t="s">
        <v>156</v>
      </c>
      <c r="C15" s="166">
        <f>$C$11+$C$12</f>
        <v>192</v>
      </c>
      <c r="AG15" s="38"/>
      <c r="AH15" s="38"/>
      <c r="AI15" s="87"/>
      <c r="AJ15" s="38"/>
      <c r="AK15" s="38"/>
      <c r="AL15" s="38"/>
      <c r="AM15" s="38"/>
      <c r="AN15" s="87"/>
      <c r="AO15" s="38"/>
      <c r="AP15" s="168"/>
      <c r="AQ15" s="168"/>
      <c r="AR15" s="38"/>
      <c r="AS15" s="87"/>
      <c r="AT15" s="169"/>
    </row>
    <row r="16">
      <c r="A16" s="165" t="s">
        <v>157</v>
      </c>
      <c r="B16" s="165" t="s">
        <v>157</v>
      </c>
      <c r="C16" s="170">
        <f>$C$10+$C$12</f>
        <v>576</v>
      </c>
      <c r="D16" s="771"/>
      <c r="AG16" s="38"/>
      <c r="AH16" s="38"/>
      <c r="AI16" s="87"/>
      <c r="AJ16" s="38"/>
      <c r="AK16" s="38"/>
      <c r="AL16" s="38"/>
      <c r="AM16" s="38"/>
      <c r="AN16" s="87"/>
      <c r="AO16" s="38"/>
      <c r="AP16" s="168"/>
      <c r="AQ16" s="168"/>
      <c r="AR16" s="38"/>
      <c r="AS16" s="87"/>
      <c r="AT16" s="169"/>
    </row>
    <row r="17">
      <c r="A17" s="170" t="s">
        <v>158</v>
      </c>
      <c r="B17" s="170" t="s">
        <v>159</v>
      </c>
      <c r="C17" s="166">
        <f>C8*$C$25</f>
        <v>8</v>
      </c>
      <c r="F17" s="171" t="s">
        <v>160</v>
      </c>
      <c r="G17" s="173" t="s">
        <v>540</v>
      </c>
      <c r="H17" s="173" t="s">
        <v>468</v>
      </c>
      <c r="AG17" s="38"/>
      <c r="AH17" s="38"/>
      <c r="AI17" s="87"/>
      <c r="AJ17" s="38"/>
      <c r="AK17" s="38"/>
      <c r="AL17" s="38"/>
      <c r="AM17" s="38"/>
      <c r="AN17" s="87"/>
      <c r="AO17" s="38"/>
      <c r="AP17" s="168"/>
      <c r="AQ17" s="168"/>
      <c r="AR17" s="38"/>
      <c r="AS17" s="87"/>
      <c r="AT17" s="169"/>
    </row>
    <row r="18">
      <c r="A18" s="174" t="s">
        <v>120</v>
      </c>
      <c r="B18" s="174" t="s">
        <v>161</v>
      </c>
      <c r="C18" s="175">
        <f>$G$10</f>
        <v>16</v>
      </c>
      <c r="F18" s="108" t="str">
        <f t="array" ref="F18:F31">DB!A2:A15</f>
        <v># of TensorCore per Chip</v>
      </c>
      <c r="G18" s="773">
        <v>1.0</v>
      </c>
      <c r="H18" s="176">
        <f t="array" ref="H18:H31">xlookup($H$17,DB!1:1,DB!2:15) * G18:G31</f>
        <v>2</v>
      </c>
      <c r="AG18" s="38"/>
      <c r="AH18" s="38"/>
      <c r="AI18" s="87"/>
      <c r="AJ18" s="38"/>
      <c r="AK18" s="38"/>
      <c r="AL18" s="38"/>
      <c r="AM18" s="38"/>
      <c r="AN18" s="87"/>
      <c r="AO18" s="38"/>
      <c r="AP18" s="168"/>
      <c r="AQ18" s="38"/>
      <c r="AR18" s="38"/>
      <c r="AS18" s="87"/>
      <c r="AT18" s="87"/>
    </row>
    <row r="19">
      <c r="A19" s="174" t="s">
        <v>162</v>
      </c>
      <c r="B19" s="174" t="s">
        <v>163</v>
      </c>
      <c r="C19" s="175">
        <f>$G$11</f>
        <v>8</v>
      </c>
      <c r="F19" s="108" t="s">
        <v>164</v>
      </c>
      <c r="G19" s="773">
        <v>1.0</v>
      </c>
      <c r="H19" s="176">
        <v>7315.0</v>
      </c>
      <c r="AG19" s="38"/>
      <c r="AH19" s="38"/>
      <c r="AI19" s="87"/>
      <c r="AJ19" s="38"/>
      <c r="AK19" s="38"/>
      <c r="AL19" s="38"/>
      <c r="AM19" s="38"/>
      <c r="AN19" s="87"/>
      <c r="AO19" s="38"/>
      <c r="AP19" s="168"/>
      <c r="AQ19" s="38"/>
      <c r="AR19" s="38"/>
      <c r="AS19" s="87"/>
      <c r="AT19" s="87"/>
    </row>
    <row r="20">
      <c r="A20" s="178" t="s">
        <v>541</v>
      </c>
      <c r="B20" s="178" t="s">
        <v>166</v>
      </c>
      <c r="C20" s="179" t="str">
        <f>IFS(C19=8,"2x2x2",C19=4,"2x2",TRUE,NA)</f>
        <v>2x2x2</v>
      </c>
      <c r="D20" s="168"/>
      <c r="F20" s="108" t="s">
        <v>167</v>
      </c>
      <c r="G20" s="773">
        <v>1.0</v>
      </c>
      <c r="H20" s="176">
        <v>3968.04</v>
      </c>
      <c r="AG20" s="38"/>
      <c r="AH20" s="38"/>
      <c r="AI20" s="87"/>
      <c r="AJ20" s="38"/>
      <c r="AK20" s="38"/>
      <c r="AL20" s="38"/>
      <c r="AM20" s="38"/>
      <c r="AN20" s="87"/>
      <c r="AO20" s="38"/>
      <c r="AP20" s="168"/>
      <c r="AQ20" s="38"/>
      <c r="AR20" s="38"/>
      <c r="AS20" s="87"/>
      <c r="AT20" s="87"/>
    </row>
    <row r="21">
      <c r="A21" s="182" t="s">
        <v>542</v>
      </c>
      <c r="B21" s="182" t="s">
        <v>169</v>
      </c>
      <c r="C21" s="774">
        <f>IFS(C20="2x2x2",12,C20="2x2",4,TRUE,NA())</f>
        <v>12</v>
      </c>
      <c r="D21" s="775"/>
      <c r="F21" s="108" t="s">
        <v>170</v>
      </c>
      <c r="G21" s="773">
        <v>1.0</v>
      </c>
      <c r="H21" s="176">
        <v>3968.04</v>
      </c>
      <c r="AG21" s="38"/>
      <c r="AH21" s="38"/>
      <c r="AI21" s="87"/>
      <c r="AJ21" s="38"/>
      <c r="AK21" s="38"/>
      <c r="AL21" s="38"/>
      <c r="AM21" s="38"/>
      <c r="AN21" s="87"/>
      <c r="AO21" s="38"/>
      <c r="AP21" s="168"/>
      <c r="AQ21" s="38"/>
      <c r="AR21" s="38"/>
      <c r="AS21" s="87"/>
      <c r="AT21" s="87"/>
    </row>
    <row r="22">
      <c r="A22" s="175"/>
      <c r="B22" s="175"/>
      <c r="C22" s="175"/>
      <c r="F22" s="108" t="s">
        <v>171</v>
      </c>
      <c r="G22" s="773">
        <v>1.0</v>
      </c>
      <c r="H22" s="176">
        <v>1984.02</v>
      </c>
      <c r="AG22" s="38"/>
      <c r="AH22" s="38"/>
      <c r="AI22" s="87"/>
      <c r="AJ22" s="38"/>
      <c r="AK22" s="38"/>
      <c r="AL22" s="38"/>
      <c r="AM22" s="38"/>
      <c r="AN22" s="87"/>
      <c r="AO22" s="38"/>
      <c r="AP22" s="168"/>
      <c r="AQ22" s="168"/>
      <c r="AR22" s="38"/>
      <c r="AS22" s="87"/>
      <c r="AT22" s="169"/>
    </row>
    <row r="23">
      <c r="A23" s="184" t="s">
        <v>172</v>
      </c>
      <c r="B23" s="185"/>
      <c r="C23" s="186"/>
      <c r="D23" s="771"/>
      <c r="F23" s="108" t="s">
        <v>173</v>
      </c>
      <c r="G23" s="773">
        <v>0.987</v>
      </c>
      <c r="H23" s="188">
        <v>189.504</v>
      </c>
      <c r="AG23" s="38"/>
      <c r="AH23" s="38"/>
      <c r="AI23" s="87"/>
      <c r="AJ23" s="38"/>
      <c r="AK23" s="38"/>
      <c r="AL23" s="38"/>
      <c r="AM23" s="38"/>
      <c r="AN23" s="87"/>
      <c r="AO23" s="38"/>
      <c r="AP23" s="168"/>
      <c r="AQ23" s="168"/>
      <c r="AR23" s="38"/>
      <c r="AS23" s="87"/>
      <c r="AT23" s="169"/>
    </row>
    <row r="24">
      <c r="A24" s="170" t="s">
        <v>174</v>
      </c>
      <c r="B24" s="170" t="s">
        <v>175</v>
      </c>
      <c r="C24" s="170" t="s">
        <v>24</v>
      </c>
      <c r="D24" s="771"/>
      <c r="F24" s="108" t="s">
        <v>176</v>
      </c>
      <c r="G24" s="773">
        <v>0.8</v>
      </c>
      <c r="H24" s="188">
        <v>2926.0</v>
      </c>
      <c r="AG24" s="38"/>
      <c r="AH24" s="38"/>
      <c r="AI24" s="87"/>
      <c r="AJ24" s="38"/>
      <c r="AK24" s="38"/>
      <c r="AL24" s="38"/>
      <c r="AM24" s="38"/>
      <c r="AN24" s="87"/>
      <c r="AO24" s="38"/>
      <c r="AP24" s="168"/>
      <c r="AQ24" s="168"/>
      <c r="AR24" s="38"/>
      <c r="AS24" s="87"/>
      <c r="AT24" s="169"/>
    </row>
    <row r="25">
      <c r="A25" s="189" t="s">
        <v>37</v>
      </c>
      <c r="B25" s="189" t="s">
        <v>38</v>
      </c>
      <c r="C25" s="189">
        <f>IF(C24="Decode", 1, 2048)</f>
        <v>1</v>
      </c>
      <c r="D25" s="771"/>
      <c r="F25" s="108" t="s">
        <v>177</v>
      </c>
      <c r="G25" s="773">
        <v>1.0</v>
      </c>
      <c r="H25" s="176">
        <v>1984.02</v>
      </c>
      <c r="AG25" s="38"/>
      <c r="AH25" s="38"/>
      <c r="AI25" s="87"/>
      <c r="AJ25" s="169"/>
      <c r="AK25" s="38"/>
      <c r="AL25" s="38"/>
      <c r="AM25" s="38"/>
    </row>
    <row r="26">
      <c r="A26" s="170" t="s">
        <v>39</v>
      </c>
      <c r="B26" s="170" t="s">
        <v>40</v>
      </c>
      <c r="C26" s="170">
        <v>4096.0</v>
      </c>
      <c r="D26" s="2"/>
      <c r="F26" s="108" t="s">
        <v>178</v>
      </c>
      <c r="G26" s="773">
        <v>1.0</v>
      </c>
      <c r="H26" s="176">
        <v>1984.02</v>
      </c>
      <c r="AG26" s="164"/>
      <c r="AH26" s="164"/>
      <c r="AI26" s="164"/>
      <c r="AK26" s="38"/>
      <c r="AL26" s="38"/>
      <c r="AM26" s="38"/>
      <c r="AN26" s="87"/>
      <c r="AO26" s="38"/>
      <c r="AP26" s="38"/>
      <c r="AQ26" s="38"/>
      <c r="AR26" s="38"/>
      <c r="AS26" s="87"/>
      <c r="AT26" s="87"/>
    </row>
    <row r="27">
      <c r="A27" s="170" t="s">
        <v>41</v>
      </c>
      <c r="B27" s="174" t="s">
        <v>42</v>
      </c>
      <c r="C27" s="174">
        <f>1024+4096</f>
        <v>5120</v>
      </c>
      <c r="D27" s="771"/>
      <c r="F27" s="108" t="s">
        <v>180</v>
      </c>
      <c r="G27" s="773">
        <v>1.0</v>
      </c>
      <c r="H27" s="176">
        <v>992.01</v>
      </c>
      <c r="AG27" s="164"/>
      <c r="AH27" s="164"/>
      <c r="AI27" s="164"/>
      <c r="AK27" s="38"/>
      <c r="AL27" s="38"/>
      <c r="AM27" s="38"/>
      <c r="AN27" s="87"/>
      <c r="AO27" s="38"/>
      <c r="AP27" s="38"/>
      <c r="AQ27" s="38"/>
      <c r="AR27" s="38"/>
      <c r="AS27" s="87"/>
      <c r="AT27" s="87"/>
    </row>
    <row r="28">
      <c r="A28" s="170" t="s">
        <v>46</v>
      </c>
      <c r="B28" s="175"/>
      <c r="C28" s="174">
        <v>0.15</v>
      </c>
      <c r="D28" s="771"/>
      <c r="F28" s="108" t="s">
        <v>181</v>
      </c>
      <c r="G28" s="773">
        <v>0.987</v>
      </c>
      <c r="H28" s="193">
        <v>94.752</v>
      </c>
      <c r="AG28" s="164"/>
      <c r="AH28" s="164"/>
      <c r="AI28" s="164"/>
      <c r="AL28" s="38"/>
      <c r="AM28" s="38"/>
      <c r="AN28" s="87"/>
      <c r="AO28" s="38"/>
      <c r="AP28" s="38"/>
      <c r="AQ28" s="38"/>
      <c r="AR28" s="38"/>
      <c r="AS28" s="87"/>
      <c r="AT28" s="87"/>
    </row>
    <row r="29">
      <c r="A29" s="170" t="s">
        <v>47</v>
      </c>
      <c r="B29" s="175"/>
      <c r="C29" s="174">
        <v>1.0</v>
      </c>
      <c r="D29" s="771"/>
      <c r="F29" s="108" t="s">
        <v>182</v>
      </c>
      <c r="G29" s="773">
        <v>0.375</v>
      </c>
      <c r="H29" s="176">
        <v>600.0</v>
      </c>
      <c r="AB29" s="2"/>
      <c r="AC29" s="2"/>
      <c r="AD29" s="2"/>
      <c r="AE29" s="2"/>
      <c r="AM29" s="142"/>
      <c r="AN29" s="138"/>
      <c r="AO29" s="142"/>
      <c r="AP29" s="142"/>
      <c r="AQ29" s="194"/>
      <c r="AR29" s="142"/>
      <c r="AS29" s="148"/>
    </row>
    <row r="30">
      <c r="A30" s="170" t="s">
        <v>48</v>
      </c>
      <c r="B30" s="174" t="s">
        <v>49</v>
      </c>
      <c r="C30" s="195" t="b">
        <v>1</v>
      </c>
      <c r="D30" s="777"/>
      <c r="F30" s="172" t="s">
        <v>183</v>
      </c>
      <c r="G30" s="778">
        <v>0.8</v>
      </c>
      <c r="H30" s="197">
        <v>80.0</v>
      </c>
      <c r="AB30" s="2"/>
      <c r="AC30" s="2"/>
      <c r="AD30" s="2"/>
      <c r="AE30" s="2"/>
      <c r="AM30" s="142"/>
      <c r="AN30" s="138"/>
      <c r="AO30" s="142"/>
      <c r="AP30" s="142"/>
      <c r="AQ30" s="194"/>
      <c r="AR30" s="142"/>
      <c r="AS30" s="148"/>
    </row>
    <row r="31">
      <c r="A31" s="172"/>
      <c r="B31" s="172"/>
      <c r="C31" s="172"/>
      <c r="F31" s="105" t="s">
        <v>184</v>
      </c>
      <c r="G31" s="108">
        <v>1.0</v>
      </c>
      <c r="H31" s="105">
        <v>0.0013</v>
      </c>
      <c r="AM31" s="142"/>
      <c r="AN31" s="138"/>
      <c r="AO31" s="138"/>
      <c r="AP31" s="138"/>
      <c r="AQ31" s="138"/>
      <c r="AR31" s="142"/>
      <c r="AT31" s="149"/>
    </row>
    <row r="32">
      <c r="A32" s="184" t="s">
        <v>185</v>
      </c>
      <c r="B32" s="185"/>
      <c r="C32" s="186"/>
      <c r="AM32" s="142"/>
      <c r="AN32" s="138"/>
      <c r="AO32" s="138"/>
      <c r="AP32" s="138"/>
      <c r="AQ32" s="138"/>
      <c r="AR32" s="142"/>
      <c r="AT32" s="149"/>
    </row>
    <row r="33">
      <c r="A33" s="170" t="s">
        <v>64</v>
      </c>
      <c r="B33" s="165" t="s">
        <v>65</v>
      </c>
      <c r="C33" s="200" t="s">
        <v>66</v>
      </c>
      <c r="D33" s="201"/>
      <c r="AM33" s="142"/>
      <c r="AN33" s="138"/>
      <c r="AO33" s="138"/>
      <c r="AP33" s="142"/>
      <c r="AQ33" s="142"/>
      <c r="AR33" s="142"/>
    </row>
    <row r="34">
      <c r="A34" s="170" t="s">
        <v>61</v>
      </c>
      <c r="B34" s="174" t="s">
        <v>62</v>
      </c>
      <c r="C34" s="195" t="s">
        <v>63</v>
      </c>
      <c r="D34" s="201"/>
      <c r="AM34" s="142"/>
      <c r="AN34" s="138"/>
      <c r="AO34" s="138"/>
      <c r="AP34" s="142"/>
      <c r="AQ34" s="142"/>
      <c r="AR34" s="142"/>
    </row>
    <row r="35">
      <c r="A35" s="170" t="s">
        <v>71</v>
      </c>
      <c r="B35" s="165" t="s">
        <v>72</v>
      </c>
      <c r="C35" s="195" t="s">
        <v>82</v>
      </c>
      <c r="D35" s="201"/>
      <c r="F35" s="779" t="s">
        <v>545</v>
      </c>
      <c r="G35" s="780"/>
      <c r="AM35" s="142"/>
      <c r="AN35" s="138"/>
      <c r="AO35" s="138"/>
      <c r="AP35" s="142"/>
      <c r="AQ35" s="142"/>
      <c r="AR35" s="142"/>
    </row>
    <row r="36">
      <c r="A36" s="170" t="s">
        <v>73</v>
      </c>
      <c r="B36" s="165" t="s">
        <v>74</v>
      </c>
      <c r="C36" s="195" t="s">
        <v>82</v>
      </c>
      <c r="D36" s="201"/>
      <c r="F36" s="362" t="s">
        <v>547</v>
      </c>
      <c r="G36" s="781" t="s">
        <v>63</v>
      </c>
      <c r="AM36" s="142"/>
      <c r="AN36" s="138"/>
      <c r="AO36" s="138"/>
      <c r="AP36" s="142"/>
      <c r="AQ36" s="142"/>
      <c r="AR36" s="142"/>
    </row>
    <row r="37">
      <c r="A37" s="198" t="s">
        <v>77</v>
      </c>
      <c r="B37" s="165" t="s">
        <v>78</v>
      </c>
      <c r="C37" s="200" t="s">
        <v>79</v>
      </c>
      <c r="D37" s="201"/>
      <c r="F37" s="782" t="s">
        <v>548</v>
      </c>
      <c r="G37" s="781" t="str">
        <f>C34</f>
        <v>fp8</v>
      </c>
      <c r="AM37" s="142"/>
      <c r="AN37" s="138"/>
      <c r="AO37" s="138"/>
      <c r="AP37" s="142"/>
      <c r="AQ37" s="142"/>
      <c r="AR37" s="142"/>
    </row>
    <row r="38">
      <c r="A38" s="170" t="s">
        <v>75</v>
      </c>
      <c r="B38" s="165" t="s">
        <v>76</v>
      </c>
      <c r="C38" s="195" t="s">
        <v>63</v>
      </c>
      <c r="D38" s="201"/>
      <c r="F38" s="783" t="s">
        <v>549</v>
      </c>
      <c r="G38" s="784" t="s">
        <v>550</v>
      </c>
      <c r="AM38" s="142"/>
      <c r="AN38" s="138"/>
      <c r="AO38" s="138"/>
      <c r="AP38" s="142"/>
      <c r="AQ38" s="142"/>
      <c r="AR38" s="142"/>
    </row>
    <row r="39">
      <c r="A39" s="170" t="s">
        <v>80</v>
      </c>
      <c r="B39" s="165" t="s">
        <v>81</v>
      </c>
      <c r="C39" s="195" t="s">
        <v>63</v>
      </c>
      <c r="D39" s="201"/>
      <c r="F39" s="785"/>
      <c r="G39" s="786"/>
      <c r="AM39" s="142"/>
      <c r="AN39" s="138"/>
      <c r="AO39" s="138"/>
      <c r="AP39" s="142"/>
      <c r="AQ39" s="142"/>
      <c r="AR39" s="142"/>
    </row>
    <row r="40">
      <c r="D40" s="201"/>
      <c r="F40" s="787" t="s">
        <v>551</v>
      </c>
      <c r="G40" s="857">
        <f>671*1000000000</f>
        <v>671000000000</v>
      </c>
      <c r="AM40" s="142"/>
      <c r="AN40" s="138"/>
      <c r="AO40" s="138"/>
      <c r="AP40" s="142"/>
      <c r="AQ40" s="142"/>
      <c r="AR40" s="142"/>
    </row>
    <row r="41">
      <c r="A41" s="2"/>
      <c r="B41" s="201"/>
      <c r="C41" s="201"/>
      <c r="D41" s="201"/>
      <c r="F41" s="362" t="s">
        <v>552</v>
      </c>
      <c r="G41" s="789">
        <f>SUM(PRODUCT(L87:M87), PRODUCT(K135:M135), PRODUCT(K154:M154), PRODUCT(L173:M173), PRODUCT(K279:M279), PRODUCT(K298:M298)) * PARAMS("L")</f>
        <v>11413422080</v>
      </c>
      <c r="AM41" s="142"/>
      <c r="AN41" s="138"/>
      <c r="AO41" s="138"/>
      <c r="AP41" s="142"/>
      <c r="AQ41" s="142"/>
      <c r="AR41" s="142"/>
    </row>
    <row r="42" ht="27.0" customHeight="1">
      <c r="A42" s="204" t="s">
        <v>188</v>
      </c>
      <c r="F42" s="787"/>
      <c r="G42" s="790"/>
      <c r="AG42" s="38"/>
      <c r="AH42" s="38"/>
      <c r="AI42" s="38"/>
      <c r="AJ42" s="38"/>
      <c r="AK42" s="38"/>
      <c r="AL42" s="38"/>
      <c r="AM42" s="168"/>
      <c r="AN42" s="168"/>
      <c r="AO42" s="202"/>
      <c r="AP42" s="142"/>
      <c r="AQ42" s="168"/>
      <c r="AR42" s="168"/>
      <c r="AT42" s="203"/>
    </row>
    <row r="43" ht="30.0" customHeight="1">
      <c r="A43" s="171" t="s">
        <v>189</v>
      </c>
      <c r="B43" s="171" t="str">
        <f> "Value (" &amp; H17 &amp; ")"</f>
        <v>Value (GhostFish (P3))</v>
      </c>
      <c r="C43" s="205" t="s">
        <v>553</v>
      </c>
      <c r="F43" s="787" t="s">
        <v>554</v>
      </c>
      <c r="G43" s="790">
        <f>G40-G41</f>
        <v>659586577920</v>
      </c>
      <c r="P43" s="147"/>
      <c r="AG43" s="38"/>
      <c r="AH43" s="38"/>
      <c r="AI43" s="38"/>
      <c r="AJ43" s="38"/>
      <c r="AK43" s="38"/>
      <c r="AL43" s="38"/>
      <c r="AM43" s="168"/>
      <c r="AN43" s="168"/>
      <c r="AO43" s="202"/>
      <c r="AP43" s="142"/>
      <c r="AQ43" s="168"/>
      <c r="AR43" s="168"/>
      <c r="AT43" s="203"/>
    </row>
    <row r="44" ht="15.0" customHeight="1">
      <c r="A44" s="108" t="s">
        <v>190</v>
      </c>
      <c r="B44" s="193">
        <f>$C26*$C25</f>
        <v>4096</v>
      </c>
      <c r="C44" s="105">
        <f>492*8</f>
        <v>3936</v>
      </c>
      <c r="F44" s="362" t="s">
        <v>555</v>
      </c>
      <c r="G44" s="789">
        <f>SUM(P87, P135, P154, P173, P279, P298) * PARAMS(B6) / 1024</f>
        <v>10.62957764</v>
      </c>
      <c r="P44" s="147"/>
      <c r="AG44" s="38"/>
      <c r="AH44" s="38"/>
      <c r="AI44" s="38"/>
      <c r="AJ44" s="38"/>
      <c r="AK44" s="38"/>
      <c r="AL44" s="38"/>
      <c r="AM44" s="168"/>
      <c r="AN44" s="168"/>
      <c r="AO44" s="202"/>
      <c r="AP44" s="142"/>
      <c r="AQ44" s="168"/>
      <c r="AR44" s="168"/>
      <c r="AT44" s="203"/>
    </row>
    <row r="45" ht="15.0" customHeight="1">
      <c r="A45" s="108" t="s">
        <v>191</v>
      </c>
      <c r="B45" s="211">
        <f>G10</f>
        <v>16</v>
      </c>
      <c r="C45" s="198">
        <v>8.0</v>
      </c>
      <c r="F45" s="787" t="s">
        <v>556</v>
      </c>
      <c r="G45" s="790">
        <f>(G43*  SWITCH(G36, "fp32", 4, "bf16", 2, "fp8", 1, "fp4", 0.5)/1024^3 + G44*G10) + (G10-1) * SUM(P491, P510) * (C6-3)/1024</f>
        <v>802.202909</v>
      </c>
      <c r="P45" s="147"/>
      <c r="AG45" s="38"/>
      <c r="AH45" s="38"/>
      <c r="AI45" s="38"/>
      <c r="AJ45" s="38"/>
      <c r="AK45" s="38"/>
      <c r="AL45" s="38"/>
      <c r="AM45" s="168"/>
      <c r="AN45" s="168"/>
      <c r="AO45" s="202"/>
      <c r="AP45" s="142"/>
      <c r="AQ45" s="168"/>
      <c r="AR45" s="168"/>
      <c r="AT45" s="203"/>
    </row>
    <row r="46" ht="15.0" customHeight="1">
      <c r="A46" s="108" t="s">
        <v>87</v>
      </c>
      <c r="B46" s="212" t="str">
        <f>$G$73/1000 * $C$6</f>
        <v>#N/A</v>
      </c>
      <c r="C46" s="172">
        <f>0.0734</f>
        <v>0.0734</v>
      </c>
      <c r="F46" s="362" t="s">
        <v>557</v>
      </c>
      <c r="G46" s="789">
        <f>G45/G10</f>
        <v>50.13768181</v>
      </c>
      <c r="P46" s="147"/>
      <c r="AG46" s="38"/>
      <c r="AH46" s="38"/>
      <c r="AI46" s="38"/>
      <c r="AJ46" s="38"/>
      <c r="AK46" s="38"/>
      <c r="AL46" s="38"/>
      <c r="AM46" s="168"/>
      <c r="AN46" s="168"/>
      <c r="AO46" s="202"/>
      <c r="AP46" s="142"/>
      <c r="AQ46" s="168"/>
      <c r="AR46" s="168"/>
      <c r="AT46" s="203"/>
    </row>
    <row r="47" ht="15.0" customHeight="1">
      <c r="A47" s="108" t="s">
        <v>88</v>
      </c>
      <c r="B47" s="193" t="str">
        <f>$B$44/$B$46</f>
        <v>#N/A</v>
      </c>
      <c r="C47" s="116">
        <f>492/0.0733 * C45</f>
        <v>53697.13506</v>
      </c>
      <c r="F47" s="787" t="s">
        <v>558</v>
      </c>
      <c r="G47" s="792">
        <v>0.9</v>
      </c>
      <c r="P47" s="147"/>
      <c r="AG47" s="38"/>
      <c r="AH47" s="38"/>
      <c r="AI47" s="38"/>
      <c r="AJ47" s="38"/>
      <c r="AK47" s="38"/>
      <c r="AL47" s="38"/>
      <c r="AM47" s="168"/>
      <c r="AN47" s="168"/>
      <c r="AO47" s="202"/>
      <c r="AP47" s="142"/>
      <c r="AQ47" s="168"/>
      <c r="AR47" s="168"/>
      <c r="AT47" s="203"/>
    </row>
    <row r="48" ht="15.0" customHeight="1">
      <c r="A48" s="108" t="s">
        <v>89</v>
      </c>
      <c r="B48" s="116" t="str">
        <f>B44/(B46*(1+C28))*C29</f>
        <v>#N/A</v>
      </c>
      <c r="C48" s="116"/>
      <c r="F48" s="362" t="s">
        <v>559</v>
      </c>
      <c r="G48" s="789">
        <f>(((H28 * G47 - G46)*1024^3) * G9) / (PARAMS(B27) * PAD_128(C10+C12) * SWITCH(PARAMS("kv_dtype"), "fp32", 4, "bf16", 2, "fp8", 1, "fp4", 0.5)*PARAMS(B6))</f>
        <v>3020.166885</v>
      </c>
      <c r="P48" s="147"/>
      <c r="AG48" s="38"/>
      <c r="AH48" s="38"/>
      <c r="AI48" s="38"/>
      <c r="AJ48" s="38"/>
      <c r="AK48" s="38"/>
      <c r="AL48" s="38"/>
      <c r="AM48" s="168"/>
      <c r="AN48" s="168"/>
      <c r="AO48" s="202"/>
      <c r="AP48" s="142"/>
      <c r="AQ48" s="168"/>
      <c r="AR48" s="168"/>
      <c r="AT48" s="203"/>
    </row>
    <row r="49" ht="15.0" customHeight="1">
      <c r="A49" s="108" t="s">
        <v>90</v>
      </c>
      <c r="B49" s="116" t="str">
        <f>B48/$G$11</f>
        <v>#N/A</v>
      </c>
      <c r="C49" s="116">
        <f>C47/C45</f>
        <v>6712.141883</v>
      </c>
      <c r="P49" s="147"/>
      <c r="AG49" s="38"/>
      <c r="AH49" s="38"/>
      <c r="AI49" s="38"/>
      <c r="AJ49" s="38"/>
      <c r="AK49" s="38"/>
      <c r="AL49" s="38"/>
      <c r="AM49" s="168"/>
      <c r="AN49" s="168"/>
      <c r="AO49" s="202"/>
      <c r="AP49" s="142"/>
      <c r="AQ49" s="168"/>
      <c r="AR49" s="168"/>
      <c r="AT49" s="203"/>
    </row>
    <row r="50" ht="15.0" customHeight="1">
      <c r="A50" s="793" t="s">
        <v>560</v>
      </c>
      <c r="B50" s="794" t="str">
        <f t="shared" ref="B50:C50" si="3">B49/$C$49</f>
        <v>#N/A</v>
      </c>
      <c r="C50" s="794">
        <f t="shared" si="3"/>
        <v>1</v>
      </c>
      <c r="P50" s="147"/>
      <c r="AG50" s="38"/>
      <c r="AH50" s="38"/>
      <c r="AI50" s="38"/>
      <c r="AJ50" s="38"/>
      <c r="AK50" s="38"/>
      <c r="AL50" s="38"/>
      <c r="AM50" s="168"/>
      <c r="AN50" s="168"/>
      <c r="AO50" s="202"/>
      <c r="AP50" s="142"/>
      <c r="AQ50" s="168"/>
      <c r="AR50" s="168"/>
      <c r="AT50" s="203"/>
    </row>
    <row r="51" ht="15.0" customHeight="1">
      <c r="P51" s="147"/>
      <c r="AG51" s="38"/>
      <c r="AH51" s="38"/>
      <c r="AI51" s="38"/>
      <c r="AJ51" s="38"/>
      <c r="AK51" s="38"/>
      <c r="AL51" s="38"/>
      <c r="AM51" s="168"/>
      <c r="AN51" s="168"/>
      <c r="AO51" s="202"/>
      <c r="AP51" s="142"/>
      <c r="AQ51" s="168"/>
      <c r="AR51" s="168"/>
      <c r="AT51" s="203"/>
    </row>
    <row r="52">
      <c r="A52" s="204"/>
      <c r="B52" s="204"/>
      <c r="D52" s="2"/>
      <c r="E52" s="2"/>
      <c r="F52" s="2"/>
      <c r="G52" s="2"/>
      <c r="AM52" s="142"/>
      <c r="AN52" s="138"/>
      <c r="AO52" s="138"/>
      <c r="AP52" s="138"/>
      <c r="AQ52" s="138"/>
      <c r="AR52" s="142"/>
      <c r="AT52" s="203"/>
    </row>
    <row r="53">
      <c r="A53" s="204" t="s">
        <v>192</v>
      </c>
      <c r="B53" s="204"/>
      <c r="D53" s="2"/>
      <c r="E53" s="2"/>
      <c r="F53" s="2"/>
      <c r="G53" s="2"/>
      <c r="AM53" s="142"/>
      <c r="AN53" s="138"/>
      <c r="AO53" s="138"/>
      <c r="AP53" s="138"/>
      <c r="AQ53" s="138"/>
      <c r="AR53" s="142"/>
      <c r="AT53" s="203"/>
    </row>
    <row r="54">
      <c r="A54" s="214" t="s">
        <v>193</v>
      </c>
      <c r="B54" s="214" t="s">
        <v>194</v>
      </c>
      <c r="C54" s="214" t="s">
        <v>195</v>
      </c>
      <c r="D54" s="214" t="s">
        <v>196</v>
      </c>
      <c r="E54" s="214" t="s">
        <v>197</v>
      </c>
      <c r="F54" s="214" t="s">
        <v>198</v>
      </c>
      <c r="G54" s="214" t="s">
        <v>199</v>
      </c>
      <c r="H54" s="214" t="s">
        <v>200</v>
      </c>
      <c r="I54" s="885"/>
      <c r="J54" s="214" t="s">
        <v>421</v>
      </c>
      <c r="AG54" s="164"/>
      <c r="AH54" s="164"/>
      <c r="AI54" s="38"/>
      <c r="AJ54" s="38"/>
      <c r="AK54" s="38"/>
      <c r="AL54" s="38"/>
      <c r="AM54" s="168"/>
      <c r="AN54" s="202"/>
      <c r="AO54" s="202"/>
      <c r="AP54" s="216"/>
      <c r="AQ54" s="202"/>
      <c r="AR54" s="168"/>
      <c r="AS54" s="148"/>
      <c r="AT54" s="203"/>
    </row>
    <row r="55">
      <c r="A55" s="217" t="s">
        <v>203</v>
      </c>
      <c r="B55" s="218" t="s">
        <v>204</v>
      </c>
      <c r="C55" s="219">
        <f>$H$129</f>
        <v>0.004338794429</v>
      </c>
      <c r="D55" s="219" t="str">
        <f>$H$127</f>
        <v>#N/A</v>
      </c>
      <c r="E55" s="220">
        <f>$H$124</f>
        <v>0</v>
      </c>
      <c r="F55" s="219">
        <f>H122</f>
        <v>0</v>
      </c>
      <c r="G55" s="219" t="str">
        <f t="shared" ref="G55:G59" si="4">max(C55:F55)</f>
        <v>#N/A</v>
      </c>
      <c r="H55" s="221" t="str">
        <f t="shared" ref="H55:H58" si="5">IFS(C55=G55, "HBM", D55=G55, "Compute", E55=G55, "ICI Lt", F55=G55, "ICI BW")</f>
        <v>#N/A</v>
      </c>
      <c r="I55" s="429"/>
      <c r="J55" s="886" t="str">
        <f t="shared" ref="J55:J61" si="6">G55/$G$71</f>
        <v>#N/A</v>
      </c>
      <c r="P55" s="225"/>
      <c r="AG55" s="38"/>
      <c r="AH55" s="38"/>
      <c r="AI55" s="164"/>
      <c r="AJ55" s="38"/>
      <c r="AK55" s="38"/>
      <c r="AL55" s="38"/>
      <c r="AM55" s="168"/>
      <c r="AN55" s="138"/>
      <c r="AO55" s="138"/>
      <c r="AP55" s="138"/>
      <c r="AQ55" s="138"/>
      <c r="AR55" s="168"/>
      <c r="AT55" s="203"/>
    </row>
    <row r="56">
      <c r="A56" s="217" t="s">
        <v>203</v>
      </c>
      <c r="B56" s="218" t="s">
        <v>205</v>
      </c>
      <c r="C56" s="219">
        <f>$H$148</f>
        <v>0.01614532158</v>
      </c>
      <c r="D56" s="219" t="str">
        <f>$H$146</f>
        <v>#N/A</v>
      </c>
      <c r="E56" s="221"/>
      <c r="F56" s="219"/>
      <c r="G56" s="219" t="str">
        <f t="shared" si="4"/>
        <v>#N/A</v>
      </c>
      <c r="H56" s="221" t="str">
        <f t="shared" si="5"/>
        <v>#N/A</v>
      </c>
      <c r="I56" s="429"/>
      <c r="J56" s="886" t="str">
        <f t="shared" si="6"/>
        <v>#N/A</v>
      </c>
      <c r="P56" s="147"/>
      <c r="AG56" s="38"/>
      <c r="AH56" s="38"/>
      <c r="AI56" s="38"/>
      <c r="AJ56" s="38"/>
      <c r="AK56" s="38"/>
      <c r="AL56" s="38"/>
      <c r="AM56" s="168"/>
      <c r="AN56" s="168"/>
      <c r="AO56" s="202"/>
      <c r="AP56" s="142"/>
      <c r="AQ56" s="168"/>
      <c r="AR56" s="168"/>
      <c r="AT56" s="203"/>
    </row>
    <row r="57">
      <c r="A57" s="217" t="s">
        <v>203</v>
      </c>
      <c r="B57" s="218" t="s">
        <v>206</v>
      </c>
      <c r="C57" s="219">
        <f>$H$167</f>
        <v>0.01468515038</v>
      </c>
      <c r="D57" s="219" t="str">
        <f>$H$165</f>
        <v>#N/A</v>
      </c>
      <c r="E57" s="221"/>
      <c r="F57" s="219"/>
      <c r="G57" s="219" t="str">
        <f t="shared" si="4"/>
        <v>#N/A</v>
      </c>
      <c r="H57" s="221" t="str">
        <f t="shared" si="5"/>
        <v>#N/A</v>
      </c>
      <c r="I57" s="429"/>
      <c r="J57" s="886" t="str">
        <f t="shared" si="6"/>
        <v>#N/A</v>
      </c>
      <c r="P57" s="147"/>
      <c r="AG57" s="38"/>
      <c r="AH57" s="38"/>
      <c r="AI57" s="38"/>
      <c r="AJ57" s="38"/>
      <c r="AK57" s="38"/>
      <c r="AL57" s="38"/>
      <c r="AM57" s="168"/>
      <c r="AN57" s="138"/>
      <c r="AO57" s="138"/>
      <c r="AP57" s="138"/>
      <c r="AQ57" s="138"/>
      <c r="AR57" s="168"/>
      <c r="AT57" s="203"/>
    </row>
    <row r="58">
      <c r="A58" s="217" t="s">
        <v>203</v>
      </c>
      <c r="B58" s="218" t="s">
        <v>207</v>
      </c>
      <c r="C58" s="219">
        <f>$H$186</f>
        <v>0.001992090712</v>
      </c>
      <c r="D58" s="219" t="str">
        <f>$H$184</f>
        <v>#N/A</v>
      </c>
      <c r="E58" s="221"/>
      <c r="F58" s="219"/>
      <c r="G58" s="219" t="str">
        <f t="shared" si="4"/>
        <v>#N/A</v>
      </c>
      <c r="H58" s="221" t="str">
        <f t="shared" si="5"/>
        <v>#N/A</v>
      </c>
      <c r="I58" s="429"/>
      <c r="J58" s="886" t="str">
        <f t="shared" si="6"/>
        <v>#N/A</v>
      </c>
      <c r="P58" s="147"/>
      <c r="AM58" s="142"/>
      <c r="AO58" s="142"/>
      <c r="AP58" s="142"/>
      <c r="AQ58" s="142"/>
      <c r="AR58" s="168"/>
      <c r="AS58" s="148"/>
      <c r="AT58" s="203"/>
    </row>
    <row r="59">
      <c r="A59" s="217" t="s">
        <v>203</v>
      </c>
      <c r="B59" s="218" t="s">
        <v>208</v>
      </c>
      <c r="C59" s="219"/>
      <c r="D59" s="219"/>
      <c r="E59" s="221"/>
      <c r="F59" s="219">
        <f>$H$216</f>
        <v>0</v>
      </c>
      <c r="G59" s="219">
        <f t="shared" si="4"/>
        <v>0</v>
      </c>
      <c r="H59" s="221" t="str">
        <f>IFS(F59=G59, "ICI BW", E59=G59, "ICI Lt",  C59=G59, "HBM", D59=G59, "Compute")</f>
        <v>ICI BW</v>
      </c>
      <c r="I59" s="429"/>
      <c r="J59" s="886" t="str">
        <f t="shared" si="6"/>
        <v>#N/A</v>
      </c>
      <c r="P59" s="147"/>
      <c r="R59" s="226"/>
      <c r="S59" s="226"/>
      <c r="T59" s="226"/>
      <c r="U59" s="226"/>
      <c r="V59" s="226"/>
      <c r="W59" s="38"/>
      <c r="AM59" s="142"/>
      <c r="AO59" s="138"/>
      <c r="AP59" s="138"/>
      <c r="AQ59" s="138"/>
      <c r="AR59" s="168"/>
      <c r="AT59" s="203"/>
    </row>
    <row r="60">
      <c r="A60" s="217" t="s">
        <v>203</v>
      </c>
      <c r="B60" s="227" t="s">
        <v>209</v>
      </c>
      <c r="C60" s="219">
        <f t="shared" ref="C60:D60" si="7">SUM(C62:C64)</f>
        <v>0.2629976931</v>
      </c>
      <c r="D60" s="219" t="str">
        <f t="shared" si="7"/>
        <v>#N/A</v>
      </c>
      <c r="E60" s="221"/>
      <c r="F60" s="219"/>
      <c r="G60" s="219" t="str">
        <f>IF(PARAMS("flash_attn"),MAX(C60:F60),0)</f>
        <v>#N/A</v>
      </c>
      <c r="H60" s="221" t="str">
        <f>IFS(G60=0,"",C60=G60, "HBM", D60=G60, "Compute", E60=G60, "ICI Lt", F60=G60, "ICI BW")</f>
        <v>#N/A</v>
      </c>
      <c r="I60" s="429"/>
      <c r="J60" s="886" t="str">
        <f t="shared" si="6"/>
        <v>#N/A</v>
      </c>
      <c r="P60" s="147"/>
      <c r="R60" s="226"/>
      <c r="S60" s="226"/>
      <c r="T60" s="226"/>
      <c r="U60" s="226"/>
      <c r="V60" s="226"/>
      <c r="W60" s="38"/>
      <c r="AM60" s="142"/>
      <c r="AO60" s="138"/>
      <c r="AP60" s="138"/>
      <c r="AQ60" s="138"/>
      <c r="AR60" s="168"/>
      <c r="AT60" s="203"/>
    </row>
    <row r="61">
      <c r="A61" s="217" t="s">
        <v>203</v>
      </c>
      <c r="B61" s="227" t="s">
        <v>210</v>
      </c>
      <c r="C61" s="219"/>
      <c r="D61" s="219"/>
      <c r="E61" s="221"/>
      <c r="F61" s="219"/>
      <c r="G61" s="219">
        <f>IF(PARAMS("flash_attn"),0,SUM(G62:G64))</f>
        <v>0</v>
      </c>
      <c r="H61" s="221"/>
      <c r="I61" s="429"/>
      <c r="J61" s="886" t="str">
        <f t="shared" si="6"/>
        <v>#N/A</v>
      </c>
      <c r="P61" s="147"/>
      <c r="R61" s="226"/>
      <c r="S61" s="226"/>
      <c r="T61" s="226"/>
      <c r="U61" s="226"/>
      <c r="V61" s="226"/>
      <c r="W61" s="38"/>
      <c r="AM61" s="142"/>
      <c r="AO61" s="138"/>
      <c r="AP61" s="138"/>
      <c r="AQ61" s="138"/>
      <c r="AR61" s="168"/>
      <c r="AT61" s="203"/>
    </row>
    <row r="62">
      <c r="A62" s="217" t="s">
        <v>203</v>
      </c>
      <c r="B62" s="218" t="s">
        <v>915</v>
      </c>
      <c r="C62" s="219">
        <f>$H$235</f>
        <v>0.2242822967</v>
      </c>
      <c r="D62" s="219" t="str">
        <f>$H$233</f>
        <v>#N/A</v>
      </c>
      <c r="E62" s="221"/>
      <c r="F62" s="219"/>
      <c r="G62" s="219" t="str">
        <f t="shared" ref="G62:G70" si="8">max(C62:F62)</f>
        <v>#N/A</v>
      </c>
      <c r="H62" s="221" t="str">
        <f t="shared" ref="H62:H70" si="9">IFS(C62=G62, "HBM", D62=G62, "Compute", E62=G62, "ICI Lt", F62=G62, "ICI BW")</f>
        <v>#N/A</v>
      </c>
      <c r="I62" s="429"/>
      <c r="J62" s="886"/>
      <c r="P62" s="147"/>
      <c r="R62" s="226"/>
      <c r="S62" s="226"/>
      <c r="T62" s="226"/>
      <c r="U62" s="226"/>
      <c r="V62" s="226"/>
      <c r="W62" s="38"/>
      <c r="AM62" s="142"/>
      <c r="AO62" s="138"/>
      <c r="AP62" s="138"/>
      <c r="AQ62" s="138"/>
      <c r="AR62" s="168"/>
      <c r="AT62" s="203"/>
    </row>
    <row r="63">
      <c r="A63" s="217" t="s">
        <v>203</v>
      </c>
      <c r="B63" s="218" t="s">
        <v>916</v>
      </c>
      <c r="C63" s="219">
        <f>$H$254</f>
        <v>0.02803528708</v>
      </c>
      <c r="D63" s="219" t="str">
        <f>$H$252</f>
        <v>#N/A</v>
      </c>
      <c r="E63" s="221"/>
      <c r="F63" s="219"/>
      <c r="G63" s="219" t="str">
        <f t="shared" si="8"/>
        <v>#N/A</v>
      </c>
      <c r="H63" s="221" t="str">
        <f t="shared" si="9"/>
        <v>#N/A</v>
      </c>
      <c r="I63" s="429"/>
      <c r="J63" s="886"/>
      <c r="P63" s="147"/>
      <c r="R63" s="228"/>
      <c r="S63" s="228"/>
      <c r="T63" s="228"/>
      <c r="U63" s="228"/>
      <c r="V63" s="228"/>
      <c r="W63" s="38"/>
      <c r="AM63" s="142"/>
      <c r="AN63" s="138"/>
      <c r="AO63" s="142"/>
      <c r="AP63" s="142"/>
      <c r="AQ63" s="138"/>
      <c r="AR63" s="168"/>
      <c r="AT63" s="203"/>
    </row>
    <row r="64">
      <c r="A64" s="217" t="s">
        <v>203</v>
      </c>
      <c r="B64" s="218" t="s">
        <v>917</v>
      </c>
      <c r="C64" s="219">
        <f>$H$273</f>
        <v>0.01068010936</v>
      </c>
      <c r="D64" s="219" t="str">
        <f>$H$271</f>
        <v>#N/A</v>
      </c>
      <c r="E64" s="221"/>
      <c r="F64" s="219"/>
      <c r="G64" s="219" t="str">
        <f t="shared" si="8"/>
        <v>#N/A</v>
      </c>
      <c r="H64" s="221" t="str">
        <f t="shared" si="9"/>
        <v>#N/A</v>
      </c>
      <c r="I64" s="429"/>
      <c r="J64" s="886"/>
      <c r="P64" s="147"/>
      <c r="R64" s="228"/>
      <c r="S64" s="228"/>
      <c r="T64" s="228"/>
      <c r="U64" s="228"/>
      <c r="V64" s="228"/>
      <c r="W64" s="38"/>
      <c r="AM64" s="142"/>
      <c r="AN64" s="138"/>
      <c r="AO64" s="138"/>
      <c r="AP64" s="138"/>
      <c r="AQ64" s="138"/>
      <c r="AR64" s="168"/>
      <c r="AT64" s="203"/>
    </row>
    <row r="65">
      <c r="A65" s="217" t="s">
        <v>203</v>
      </c>
      <c r="B65" s="218" t="s">
        <v>214</v>
      </c>
      <c r="C65" s="219">
        <f>H292</f>
        <v>0.01068010936</v>
      </c>
      <c r="D65" s="219" t="str">
        <f>H290</f>
        <v>#N/A</v>
      </c>
      <c r="E65" s="221"/>
      <c r="F65" s="219"/>
      <c r="G65" s="219" t="str">
        <f t="shared" si="8"/>
        <v>#N/A</v>
      </c>
      <c r="H65" s="221" t="str">
        <f t="shared" si="9"/>
        <v>#N/A</v>
      </c>
      <c r="I65" s="429"/>
      <c r="J65" s="886" t="str">
        <f t="shared" ref="J65:J71" si="10">G65/$G$71</f>
        <v>#N/A</v>
      </c>
      <c r="P65" s="147"/>
      <c r="R65" s="228"/>
      <c r="S65" s="228"/>
      <c r="T65" s="228"/>
      <c r="U65" s="228"/>
      <c r="V65" s="228"/>
      <c r="W65" s="229"/>
      <c r="AK65" s="203"/>
      <c r="AM65" s="142"/>
      <c r="AN65" s="138"/>
      <c r="AO65" s="138"/>
      <c r="AP65" s="138"/>
      <c r="AQ65" s="138"/>
      <c r="AR65" s="168"/>
      <c r="AT65" s="203"/>
    </row>
    <row r="66">
      <c r="A66" s="217" t="s">
        <v>203</v>
      </c>
      <c r="B66" s="218" t="s">
        <v>216</v>
      </c>
      <c r="C66" s="219">
        <f>H311</f>
        <v>0.03988353341</v>
      </c>
      <c r="D66" s="219" t="str">
        <f>H309</f>
        <v>#N/A</v>
      </c>
      <c r="E66" s="221"/>
      <c r="F66" s="219"/>
      <c r="G66" s="219" t="str">
        <f t="shared" si="8"/>
        <v>#N/A</v>
      </c>
      <c r="H66" s="221" t="str">
        <f t="shared" si="9"/>
        <v>#N/A</v>
      </c>
      <c r="I66" s="429"/>
      <c r="J66" s="886" t="str">
        <f t="shared" si="10"/>
        <v>#N/A</v>
      </c>
      <c r="P66" s="147"/>
      <c r="R66" s="228"/>
      <c r="S66" s="228"/>
      <c r="T66" s="228"/>
      <c r="U66" s="230"/>
      <c r="V66" s="230"/>
      <c r="W66" s="38"/>
      <c r="AK66" s="231"/>
      <c r="AL66" s="232"/>
      <c r="AM66" s="168"/>
      <c r="AN66" s="138"/>
      <c r="AO66" s="138"/>
      <c r="AP66" s="138"/>
      <c r="AQ66" s="138"/>
      <c r="AR66" s="168"/>
      <c r="AT66" s="203"/>
    </row>
    <row r="67">
      <c r="A67" s="217" t="s">
        <v>217</v>
      </c>
      <c r="B67" s="233" t="s">
        <v>218</v>
      </c>
      <c r="C67" s="219"/>
      <c r="D67" s="219"/>
      <c r="E67" s="220">
        <f>$H$361</f>
        <v>0.0039</v>
      </c>
      <c r="F67" s="219">
        <f>$H$359</f>
        <v>0.1025390625</v>
      </c>
      <c r="G67" s="219">
        <f t="shared" si="8"/>
        <v>0.1025390625</v>
      </c>
      <c r="H67" s="221" t="str">
        <f t="shared" si="9"/>
        <v>ICI BW</v>
      </c>
      <c r="I67" s="429"/>
      <c r="J67" s="886" t="str">
        <f t="shared" si="10"/>
        <v>#N/A</v>
      </c>
      <c r="P67" s="147"/>
      <c r="R67" s="38"/>
      <c r="S67" s="38"/>
      <c r="T67" s="38"/>
      <c r="U67" s="38"/>
      <c r="V67" s="38"/>
      <c r="W67" s="38"/>
      <c r="AM67" s="142"/>
      <c r="AN67" s="138"/>
      <c r="AO67" s="142"/>
      <c r="AP67" s="142"/>
      <c r="AQ67" s="194"/>
      <c r="AR67" s="142"/>
    </row>
    <row r="68">
      <c r="A68" s="217" t="s">
        <v>217</v>
      </c>
      <c r="B68" s="233" t="s">
        <v>219</v>
      </c>
      <c r="C68" s="219">
        <f>$H$404</f>
        <v>0.08210334074</v>
      </c>
      <c r="D68" s="219" t="str">
        <f>$H$402</f>
        <v>#N/A</v>
      </c>
      <c r="E68" s="221"/>
      <c r="F68" s="219">
        <f>$H$399</f>
        <v>0</v>
      </c>
      <c r="G68" s="219" t="str">
        <f t="shared" si="8"/>
        <v>#N/A</v>
      </c>
      <c r="H68" s="221" t="str">
        <f t="shared" si="9"/>
        <v>#N/A</v>
      </c>
      <c r="I68" s="429"/>
      <c r="J68" s="886" t="str">
        <f t="shared" si="10"/>
        <v>#N/A</v>
      </c>
      <c r="P68" s="147"/>
      <c r="R68" s="38"/>
      <c r="S68" s="38"/>
      <c r="T68" s="38"/>
      <c r="U68" s="38"/>
      <c r="V68" s="38"/>
      <c r="W68" s="234"/>
      <c r="AM68" s="142"/>
      <c r="AN68" s="138"/>
      <c r="AO68" s="138"/>
      <c r="AP68" s="138"/>
      <c r="AQ68" s="138"/>
      <c r="AR68" s="142"/>
      <c r="AT68" s="149"/>
    </row>
    <row r="69">
      <c r="A69" s="217" t="s">
        <v>217</v>
      </c>
      <c r="B69" s="233" t="s">
        <v>220</v>
      </c>
      <c r="C69" s="219">
        <f>$H$434</f>
        <v>0.04806049214</v>
      </c>
      <c r="D69" s="219" t="str">
        <f>$H$432</f>
        <v>#N/A</v>
      </c>
      <c r="E69" s="221"/>
      <c r="F69" s="219">
        <f>$H$429</f>
        <v>0</v>
      </c>
      <c r="G69" s="219" t="str">
        <f t="shared" si="8"/>
        <v>#N/A</v>
      </c>
      <c r="H69" s="221" t="str">
        <f t="shared" si="9"/>
        <v>#N/A</v>
      </c>
      <c r="I69" s="429"/>
      <c r="J69" s="886" t="str">
        <f t="shared" si="10"/>
        <v>#N/A</v>
      </c>
      <c r="P69" s="147"/>
      <c r="R69" s="38"/>
      <c r="S69" s="38"/>
      <c r="T69" s="38"/>
      <c r="U69" s="38"/>
      <c r="V69" s="38"/>
      <c r="W69" s="234"/>
      <c r="AM69" s="142"/>
      <c r="AN69" s="138"/>
      <c r="AO69" s="138"/>
      <c r="AP69" s="142"/>
      <c r="AQ69" s="142"/>
      <c r="AR69" s="142"/>
    </row>
    <row r="70">
      <c r="A70" s="217" t="s">
        <v>217</v>
      </c>
      <c r="B70" s="233" t="s">
        <v>221</v>
      </c>
      <c r="C70" s="219"/>
      <c r="D70" s="219"/>
      <c r="E70" s="220">
        <f>$H$480</f>
        <v>0.0039</v>
      </c>
      <c r="F70" s="219">
        <f>$H$478</f>
        <v>0.1025390625</v>
      </c>
      <c r="G70" s="219">
        <f t="shared" si="8"/>
        <v>0.1025390625</v>
      </c>
      <c r="H70" s="221" t="str">
        <f t="shared" si="9"/>
        <v>ICI BW</v>
      </c>
      <c r="I70" s="429"/>
      <c r="J70" s="886" t="str">
        <f t="shared" si="10"/>
        <v>#N/A</v>
      </c>
      <c r="P70" s="147"/>
      <c r="AM70" s="142"/>
      <c r="AN70" s="138"/>
      <c r="AO70" s="138"/>
      <c r="AP70" s="138"/>
      <c r="AQ70" s="138"/>
      <c r="AR70" s="142"/>
      <c r="AT70" s="203"/>
    </row>
    <row r="71">
      <c r="A71" s="235"/>
      <c r="B71" s="236"/>
      <c r="C71" s="236"/>
      <c r="D71" s="236"/>
      <c r="E71" s="235" t="s">
        <v>222</v>
      </c>
      <c r="F71" s="237" t="s">
        <v>59</v>
      </c>
      <c r="G71" s="236" t="str">
        <f>SUM(G55:G61,G65:G70)</f>
        <v>#N/A</v>
      </c>
      <c r="H71" s="236"/>
      <c r="I71" s="239"/>
      <c r="J71" s="240" t="str">
        <f t="shared" si="10"/>
        <v>#N/A</v>
      </c>
      <c r="P71" s="147"/>
      <c r="AG71" s="164"/>
      <c r="AH71" s="164"/>
      <c r="AI71" s="38"/>
      <c r="AJ71" s="38"/>
      <c r="AK71" s="38"/>
      <c r="AL71" s="38"/>
      <c r="AM71" s="168"/>
      <c r="AN71" s="202"/>
      <c r="AO71" s="202"/>
      <c r="AP71" s="216"/>
      <c r="AQ71" s="202"/>
      <c r="AR71" s="168"/>
      <c r="AT71" s="203"/>
    </row>
    <row r="72">
      <c r="A72" s="241"/>
      <c r="B72" s="236"/>
      <c r="C72" s="236"/>
      <c r="D72" s="236"/>
      <c r="E72" s="241"/>
      <c r="F72" s="237" t="s">
        <v>223</v>
      </c>
      <c r="G72" s="889" t="str">
        <f>SUM(G55:G61,G65:G66)+MAX(G67:G68)+MAX(G69:G70)</f>
        <v>#N/A</v>
      </c>
      <c r="H72" s="236"/>
      <c r="I72" s="239"/>
      <c r="J72" s="240"/>
      <c r="P72" s="147"/>
      <c r="AG72" s="164"/>
      <c r="AH72" s="164"/>
      <c r="AI72" s="38"/>
      <c r="AJ72" s="38"/>
      <c r="AK72" s="38"/>
      <c r="AL72" s="38"/>
      <c r="AM72" s="168"/>
      <c r="AN72" s="202"/>
      <c r="AO72" s="202"/>
      <c r="AP72" s="216"/>
      <c r="AQ72" s="202"/>
      <c r="AR72" s="168"/>
      <c r="AT72" s="203"/>
    </row>
    <row r="73">
      <c r="A73" s="243" t="s">
        <v>224</v>
      </c>
      <c r="B73" s="244"/>
      <c r="C73" s="244"/>
      <c r="D73" s="244"/>
      <c r="E73" s="243" t="s">
        <v>225</v>
      </c>
      <c r="F73" s="245" t="s">
        <v>59</v>
      </c>
      <c r="G73" s="890" t="str">
        <f>IF(F73=F71,G71,G72)</f>
        <v>#N/A</v>
      </c>
      <c r="H73" s="244"/>
      <c r="I73" s="247"/>
      <c r="J73" s="247"/>
      <c r="P73" s="147"/>
      <c r="AG73" s="38"/>
      <c r="AH73" s="38"/>
      <c r="AI73" s="38"/>
      <c r="AJ73" s="38"/>
      <c r="AK73" s="38"/>
      <c r="AL73" s="38"/>
      <c r="AM73" s="168"/>
      <c r="AN73" s="168"/>
      <c r="AO73" s="202"/>
      <c r="AP73" s="142"/>
      <c r="AQ73" s="168"/>
      <c r="AR73" s="168"/>
      <c r="AT73" s="203"/>
    </row>
    <row r="74" ht="15.0" customHeight="1">
      <c r="P74" s="147"/>
      <c r="AG74" s="38"/>
      <c r="AH74" s="38"/>
      <c r="AI74" s="38"/>
      <c r="AJ74" s="38"/>
      <c r="AK74" s="38"/>
      <c r="AL74" s="38"/>
      <c r="AM74" s="168"/>
      <c r="AN74" s="168"/>
      <c r="AO74" s="202"/>
      <c r="AP74" s="142"/>
      <c r="AQ74" s="168"/>
      <c r="AR74" s="168"/>
      <c r="AT74" s="203"/>
    </row>
    <row r="75">
      <c r="P75" s="147"/>
      <c r="AG75" s="38"/>
      <c r="AH75" s="38"/>
      <c r="AI75" s="38"/>
      <c r="AJ75" s="38"/>
      <c r="AK75" s="38"/>
      <c r="AL75" s="38"/>
      <c r="AM75" s="168"/>
      <c r="AN75" s="168"/>
      <c r="AO75" s="202"/>
      <c r="AP75" s="142"/>
      <c r="AQ75" s="168"/>
      <c r="AR75" s="168"/>
      <c r="AT75" s="203"/>
    </row>
    <row r="76">
      <c r="A76" s="248" t="s">
        <v>226</v>
      </c>
      <c r="E76" s="204" t="s">
        <v>227</v>
      </c>
      <c r="P76" s="147"/>
      <c r="AG76" s="38"/>
      <c r="AH76" s="38"/>
      <c r="AI76" s="38"/>
      <c r="AJ76" s="38"/>
      <c r="AK76" s="38"/>
      <c r="AL76" s="38"/>
      <c r="AM76" s="168"/>
      <c r="AN76" s="138"/>
      <c r="AO76" s="138"/>
      <c r="AP76" s="138"/>
      <c r="AQ76" s="138"/>
      <c r="AR76" s="168"/>
      <c r="AT76" s="203"/>
    </row>
    <row r="77">
      <c r="A77" s="106" t="s">
        <v>228</v>
      </c>
      <c r="B77" s="106" t="s">
        <v>118</v>
      </c>
      <c r="C77" s="106" t="s">
        <v>121</v>
      </c>
      <c r="E77" s="249" t="s">
        <v>229</v>
      </c>
      <c r="F77" s="250" t="s">
        <v>230</v>
      </c>
      <c r="G77" s="251"/>
      <c r="H77" s="252"/>
      <c r="I77" s="250" t="s">
        <v>231</v>
      </c>
      <c r="J77" s="251"/>
      <c r="K77" s="251"/>
      <c r="L77" s="251"/>
      <c r="M77" s="251"/>
      <c r="N77" s="252"/>
      <c r="O77" s="253" t="s">
        <v>232</v>
      </c>
      <c r="P77" s="254" t="s">
        <v>233</v>
      </c>
      <c r="Q77" s="255" t="s">
        <v>234</v>
      </c>
      <c r="AM77" s="142"/>
      <c r="AO77" s="142"/>
      <c r="AP77" s="142"/>
      <c r="AQ77" s="142"/>
      <c r="AR77" s="168"/>
      <c r="AT77" s="203"/>
    </row>
    <row r="78">
      <c r="A78" s="108" t="s">
        <v>235</v>
      </c>
      <c r="B78" s="256">
        <f>SUM(P87,P135,P154,P173,P279,P298) * PARAMS("L") / 1024</f>
        <v>10.62957764</v>
      </c>
      <c r="C78" s="257"/>
      <c r="D78" s="38"/>
      <c r="E78" s="258" t="s">
        <v>236</v>
      </c>
      <c r="F78" s="259" t="s">
        <v>237</v>
      </c>
      <c r="G78" s="260"/>
      <c r="H78" s="261" t="s">
        <v>238</v>
      </c>
      <c r="I78" s="261" t="s">
        <v>239</v>
      </c>
      <c r="J78" s="261"/>
      <c r="K78" s="262" t="s">
        <v>40</v>
      </c>
      <c r="L78" s="262" t="s">
        <v>38</v>
      </c>
      <c r="M78" s="261" t="s">
        <v>125</v>
      </c>
      <c r="N78" s="261" t="s">
        <v>240</v>
      </c>
      <c r="O78" s="263" t="s">
        <v>63</v>
      </c>
      <c r="P78" s="264"/>
      <c r="Q78" s="262"/>
      <c r="AM78" s="142"/>
      <c r="AO78" s="138"/>
      <c r="AP78" s="138"/>
      <c r="AQ78" s="138"/>
      <c r="AR78" s="168"/>
      <c r="AT78" s="203"/>
    </row>
    <row r="79">
      <c r="A79" s="108" t="s">
        <v>241</v>
      </c>
      <c r="B79" s="265">
        <f>SUM($P$319,$P$410) * PARAMS("L") / 1024</f>
        <v>120.09375</v>
      </c>
      <c r="C79" s="172"/>
      <c r="D79" s="38"/>
      <c r="E79" s="266"/>
      <c r="F79" s="267"/>
      <c r="G79" s="268"/>
      <c r="H79" s="269" t="s">
        <v>242</v>
      </c>
      <c r="I79" s="270" t="s">
        <v>239</v>
      </c>
      <c r="J79" s="271"/>
      <c r="K79" s="270">
        <f t="shared" ref="K79:M79" si="11">PARAMS(K78)</f>
        <v>4096</v>
      </c>
      <c r="L79" s="270">
        <f t="shared" si="11"/>
        <v>1</v>
      </c>
      <c r="M79" s="270">
        <f t="shared" si="11"/>
        <v>7168</v>
      </c>
      <c r="N79" s="270" t="s">
        <v>240</v>
      </c>
      <c r="O79" s="272"/>
      <c r="P79" s="273">
        <f>SIZEOF_IN_MIB(J79:M79, $O78)</f>
        <v>28</v>
      </c>
      <c r="Q79" s="269"/>
      <c r="AM79" s="142"/>
      <c r="AN79" s="138"/>
      <c r="AO79" s="142"/>
      <c r="AP79" s="142"/>
      <c r="AQ79" s="138"/>
      <c r="AR79" s="168"/>
      <c r="AT79" s="203"/>
    </row>
    <row r="80">
      <c r="A80" s="198" t="s">
        <v>243</v>
      </c>
      <c r="B80" s="172"/>
      <c r="C80" s="172"/>
      <c r="D80" s="38"/>
      <c r="E80" s="266"/>
      <c r="F80" s="267"/>
      <c r="G80" s="268"/>
      <c r="H80" s="274" t="s">
        <v>244</v>
      </c>
      <c r="I80" s="274" t="s">
        <v>239</v>
      </c>
      <c r="J80" s="261"/>
      <c r="K80" s="262" t="s">
        <v>143</v>
      </c>
      <c r="L80" s="262"/>
      <c r="M80" s="262"/>
      <c r="N80" s="274" t="s">
        <v>240</v>
      </c>
      <c r="O80" s="275"/>
      <c r="P80" s="276"/>
      <c r="Q80" s="262"/>
      <c r="AM80" s="142"/>
      <c r="AN80" s="138"/>
      <c r="AO80" s="138"/>
      <c r="AP80" s="138"/>
      <c r="AQ80" s="138"/>
      <c r="AR80" s="168"/>
      <c r="AT80" s="203"/>
    </row>
    <row r="81">
      <c r="A81" s="108" t="s">
        <v>245</v>
      </c>
      <c r="B81" s="265">
        <f>SIZEOF_IN_MIB(PARAMS("B")*PARAMS("S")*PARAMS("L")*(PARAMS("c_kv")+PARAMS("h_rope")), PARAMS("kv_dtype"))/1024</f>
        <v>686.25</v>
      </c>
      <c r="C81" s="172"/>
      <c r="D81" s="38"/>
      <c r="E81" s="277"/>
      <c r="F81" s="278"/>
      <c r="G81" s="279"/>
      <c r="H81" s="269" t="s">
        <v>246</v>
      </c>
      <c r="I81" s="271" t="s">
        <v>239</v>
      </c>
      <c r="J81" s="270"/>
      <c r="K81" s="271">
        <f t="shared" ref="K81:M81" si="12">K79/SHARDING(K80)</f>
        <v>256</v>
      </c>
      <c r="L81" s="271">
        <f t="shared" si="12"/>
        <v>1</v>
      </c>
      <c r="M81" s="271">
        <f t="shared" si="12"/>
        <v>7168</v>
      </c>
      <c r="N81" s="271" t="s">
        <v>240</v>
      </c>
      <c r="O81" s="280"/>
      <c r="P81" s="273">
        <f>SIZEOF_IN_MIB(J81:M81, $O78)</f>
        <v>1.75</v>
      </c>
      <c r="Q81" s="269"/>
      <c r="AG81" s="2"/>
      <c r="AK81" s="203"/>
      <c r="AM81" s="142"/>
      <c r="AN81" s="138"/>
      <c r="AO81" s="138"/>
      <c r="AP81" s="138"/>
      <c r="AQ81" s="138"/>
      <c r="AR81" s="168"/>
      <c r="AT81" s="203"/>
    </row>
    <row r="82">
      <c r="A82" s="198" t="s">
        <v>247</v>
      </c>
      <c r="B82" s="281">
        <f>MAX(P87,P106,P127,P146,P165,P184,P233,P252,P271,P287,P325,P374,P447,P466)/1024</f>
        <v>0.01025390625</v>
      </c>
      <c r="C82" s="198"/>
      <c r="D82" s="38"/>
      <c r="E82" s="258" t="s">
        <v>248</v>
      </c>
      <c r="F82" s="282" t="s">
        <v>249</v>
      </c>
      <c r="G82" s="260"/>
      <c r="H82" s="261" t="s">
        <v>238</v>
      </c>
      <c r="I82" s="261" t="s">
        <v>239</v>
      </c>
      <c r="J82" s="261"/>
      <c r="K82" s="262" t="s">
        <v>40</v>
      </c>
      <c r="L82" s="262" t="s">
        <v>38</v>
      </c>
      <c r="M82" s="283" t="s">
        <v>125</v>
      </c>
      <c r="N82" s="261" t="s">
        <v>240</v>
      </c>
      <c r="O82" s="263" t="str">
        <f>EXTRACT_ACTIVATION_DTYPE(PARAMS("attn_proj_dtype"))</f>
        <v>fp8</v>
      </c>
      <c r="P82" s="264"/>
      <c r="Q82" s="263" t="b">
        <v>0</v>
      </c>
      <c r="AG82" s="2"/>
      <c r="AK82" s="231"/>
      <c r="AL82" s="232"/>
      <c r="AM82" s="168"/>
      <c r="AN82" s="138"/>
      <c r="AO82" s="138"/>
      <c r="AP82" s="138"/>
      <c r="AQ82" s="138"/>
      <c r="AR82" s="168"/>
      <c r="AT82" s="203"/>
    </row>
    <row r="83">
      <c r="A83" s="284" t="s">
        <v>250</v>
      </c>
      <c r="B83" s="285">
        <f>SUM(B78:B81)</f>
        <v>816.9733276</v>
      </c>
      <c r="C83" s="284" t="str">
        <f>"&lt;=" &amp; ($H$28 * PARAMS("num_devices")) &amp; " (Capacity)?"</f>
        <v>&lt;=1516.032 (Capacity)?</v>
      </c>
      <c r="D83" s="38"/>
      <c r="E83" s="266"/>
      <c r="F83" s="267"/>
      <c r="G83" s="268"/>
      <c r="H83" s="269" t="s">
        <v>242</v>
      </c>
      <c r="I83" s="270" t="s">
        <v>239</v>
      </c>
      <c r="J83" s="271"/>
      <c r="K83" s="270">
        <f t="shared" ref="K83:M83" si="13">PARAMS(K82)</f>
        <v>4096</v>
      </c>
      <c r="L83" s="270">
        <f t="shared" si="13"/>
        <v>1</v>
      </c>
      <c r="M83" s="270">
        <f t="shared" si="13"/>
        <v>7168</v>
      </c>
      <c r="N83" s="270" t="s">
        <v>240</v>
      </c>
      <c r="O83" s="272"/>
      <c r="P83" s="273">
        <f>SIZEOF_IN_MIB(J83:M83, $O82)</f>
        <v>28</v>
      </c>
      <c r="Q83" s="272"/>
      <c r="AG83" s="2"/>
      <c r="AM83" s="38"/>
      <c r="AR83" s="38"/>
    </row>
    <row r="84">
      <c r="A84" s="172"/>
      <c r="B84" s="172"/>
      <c r="C84" s="172"/>
      <c r="D84" s="87"/>
      <c r="E84" s="266"/>
      <c r="F84" s="267"/>
      <c r="G84" s="268"/>
      <c r="H84" s="274" t="s">
        <v>244</v>
      </c>
      <c r="I84" s="274" t="s">
        <v>239</v>
      </c>
      <c r="J84" s="261"/>
      <c r="K84" s="262" t="s">
        <v>143</v>
      </c>
      <c r="L84" s="262"/>
      <c r="M84" s="274"/>
      <c r="N84" s="274" t="s">
        <v>240</v>
      </c>
      <c r="O84" s="275"/>
      <c r="P84" s="276"/>
      <c r="Q84" s="275"/>
    </row>
    <row r="85">
      <c r="A85" s="108" t="s">
        <v>251</v>
      </c>
      <c r="B85" s="256">
        <f>SUM(P89,P137,P156,P175,P281,P300) * PARAMS("L") / 1024</f>
        <v>10.62957764</v>
      </c>
      <c r="C85" s="257"/>
      <c r="D85" s="87"/>
      <c r="E85" s="266"/>
      <c r="F85" s="278"/>
      <c r="G85" s="279"/>
      <c r="H85" s="269" t="s">
        <v>246</v>
      </c>
      <c r="I85" s="271" t="s">
        <v>239</v>
      </c>
      <c r="J85" s="270"/>
      <c r="K85" s="271">
        <f t="shared" ref="K85:M85" si="14">K83/SHARDING(K84)</f>
        <v>256</v>
      </c>
      <c r="L85" s="271">
        <f t="shared" si="14"/>
        <v>1</v>
      </c>
      <c r="M85" s="271">
        <f t="shared" si="14"/>
        <v>7168</v>
      </c>
      <c r="N85" s="271" t="s">
        <v>240</v>
      </c>
      <c r="O85" s="280"/>
      <c r="P85" s="273">
        <f>SIZEOF_IN_MIB(J85:M85, $O82)</f>
        <v>1.75</v>
      </c>
      <c r="Q85" s="280"/>
      <c r="AG85" s="2"/>
    </row>
    <row r="86">
      <c r="A86" s="108" t="s">
        <v>252</v>
      </c>
      <c r="B86" s="265">
        <f>SUM(P369,P412) * PARAMS("L") / 1024</f>
        <v>20.015625</v>
      </c>
      <c r="C86" s="257"/>
      <c r="D86" s="87"/>
      <c r="E86" s="266"/>
      <c r="F86" s="259" t="s">
        <v>253</v>
      </c>
      <c r="G86" s="260"/>
      <c r="H86" s="274" t="s">
        <v>238</v>
      </c>
      <c r="I86" s="274" t="s">
        <v>239</v>
      </c>
      <c r="J86" s="261"/>
      <c r="K86" s="261"/>
      <c r="L86" s="286" t="s">
        <v>125</v>
      </c>
      <c r="M86" s="262" t="s">
        <v>142</v>
      </c>
      <c r="N86" s="274" t="s">
        <v>240</v>
      </c>
      <c r="O86" s="263" t="str">
        <f>EXTRACT_WEIGHT_DTYPE(PARAMS("attn_proj_dtype"))</f>
        <v>fp8</v>
      </c>
      <c r="P86" s="276"/>
      <c r="Q86" s="263" t="b">
        <v>0</v>
      </c>
      <c r="AP86" s="138"/>
      <c r="AQ86" s="138"/>
      <c r="AT86" s="149"/>
    </row>
    <row r="87">
      <c r="A87" s="198" t="s">
        <v>243</v>
      </c>
      <c r="B87" s="172"/>
      <c r="C87" s="257"/>
      <c r="D87" s="87"/>
      <c r="E87" s="266"/>
      <c r="F87" s="267"/>
      <c r="G87" s="268"/>
      <c r="H87" s="269" t="s">
        <v>242</v>
      </c>
      <c r="I87" s="271" t="s">
        <v>239</v>
      </c>
      <c r="J87" s="270"/>
      <c r="K87" s="270"/>
      <c r="L87" s="271">
        <f t="shared" ref="L87:M87" si="15">PARAMS(L86)</f>
        <v>7168</v>
      </c>
      <c r="M87" s="271">
        <f t="shared" si="15"/>
        <v>1536</v>
      </c>
      <c r="N87" s="271" t="s">
        <v>240</v>
      </c>
      <c r="O87" s="272"/>
      <c r="P87" s="273">
        <f>SIZEOF_IN_MIB(J87:M87, $O86)</f>
        <v>10.5</v>
      </c>
      <c r="Q87" s="272"/>
      <c r="AP87" s="142"/>
    </row>
    <row r="88">
      <c r="A88" s="108" t="s">
        <v>254</v>
      </c>
      <c r="B88" s="265">
        <f>B81/PARAMS("num_devices")</f>
        <v>42.890625</v>
      </c>
      <c r="C88" s="257"/>
      <c r="D88" s="87"/>
      <c r="E88" s="266"/>
      <c r="F88" s="267"/>
      <c r="G88" s="268"/>
      <c r="H88" s="274" t="s">
        <v>244</v>
      </c>
      <c r="I88" s="274" t="s">
        <v>239</v>
      </c>
      <c r="J88" s="261"/>
      <c r="K88" s="261"/>
      <c r="L88" s="274"/>
      <c r="M88" s="274"/>
      <c r="N88" s="274" t="s">
        <v>240</v>
      </c>
      <c r="O88" s="275"/>
      <c r="P88" s="276"/>
      <c r="Q88" s="275"/>
      <c r="AP88" s="138"/>
      <c r="AQ88" s="138"/>
      <c r="AT88" s="149"/>
    </row>
    <row r="89">
      <c r="A89" s="108" t="s">
        <v>255</v>
      </c>
      <c r="B89" s="265">
        <f>MAX(P89,P108,P129,P148,P167,P186,P235,P254,P273,P289,P327,P376,P449,P468)/1024</f>
        <v>0.01025390625</v>
      </c>
      <c r="C89" s="257"/>
      <c r="D89" s="87"/>
      <c r="E89" s="266"/>
      <c r="F89" s="278"/>
      <c r="G89" s="279"/>
      <c r="H89" s="271" t="s">
        <v>246</v>
      </c>
      <c r="I89" s="271" t="s">
        <v>239</v>
      </c>
      <c r="J89" s="270"/>
      <c r="K89" s="270"/>
      <c r="L89" s="271">
        <f t="shared" ref="L89:M89" si="16">L87/SHARDING(L88)</f>
        <v>7168</v>
      </c>
      <c r="M89" s="271">
        <f t="shared" si="16"/>
        <v>1536</v>
      </c>
      <c r="N89" s="271" t="s">
        <v>240</v>
      </c>
      <c r="O89" s="280"/>
      <c r="P89" s="273">
        <f>SIZEOF_IN_MIB(J89:M89, $O86)</f>
        <v>10.5</v>
      </c>
      <c r="Q89" s="280"/>
    </row>
    <row r="90">
      <c r="A90" s="122" t="s">
        <v>256</v>
      </c>
      <c r="B90" s="287">
        <f>SUM(B85:B88)</f>
        <v>73.53582764</v>
      </c>
      <c r="C90" s="288" t="str">
        <f>"&lt;=" &amp; ($H$28) &amp; " (Capacity)?"</f>
        <v>&lt;=94.752 (Capacity)?</v>
      </c>
      <c r="D90" s="87"/>
      <c r="E90" s="266"/>
      <c r="F90" s="259" t="s">
        <v>257</v>
      </c>
      <c r="G90" s="260"/>
      <c r="H90" s="289" t="s">
        <v>238</v>
      </c>
      <c r="I90" s="289" t="s">
        <v>239</v>
      </c>
      <c r="J90" s="290"/>
      <c r="K90" s="195" t="s">
        <v>40</v>
      </c>
      <c r="L90" s="195" t="s">
        <v>38</v>
      </c>
      <c r="M90" s="195" t="s">
        <v>142</v>
      </c>
      <c r="N90" s="289" t="s">
        <v>240</v>
      </c>
      <c r="O90" s="291" t="s">
        <v>82</v>
      </c>
      <c r="P90" s="292"/>
      <c r="Q90" s="291" t="b">
        <v>0</v>
      </c>
    </row>
    <row r="91">
      <c r="A91" s="87"/>
      <c r="B91" s="87"/>
      <c r="C91" s="87"/>
      <c r="D91" s="87"/>
      <c r="E91" s="266"/>
      <c r="F91" s="267"/>
      <c r="G91" s="268"/>
      <c r="H91" s="195" t="s">
        <v>242</v>
      </c>
      <c r="I91" s="289" t="s">
        <v>239</v>
      </c>
      <c r="J91" s="290"/>
      <c r="K91" s="289">
        <f t="shared" ref="K91:M91" si="17">PARAMS(K90)</f>
        <v>4096</v>
      </c>
      <c r="L91" s="290">
        <f t="shared" si="17"/>
        <v>1</v>
      </c>
      <c r="M91" s="289">
        <f t="shared" si="17"/>
        <v>1536</v>
      </c>
      <c r="N91" s="289" t="s">
        <v>240</v>
      </c>
      <c r="O91" s="266"/>
      <c r="P91" s="292">
        <f>SIZEOF_IN_MIB(K91:M91, $O90)</f>
        <v>12</v>
      </c>
      <c r="Q91" s="266"/>
    </row>
    <row r="92">
      <c r="A92" s="87"/>
      <c r="B92" s="87"/>
      <c r="C92" s="87"/>
      <c r="D92" s="87"/>
      <c r="E92" s="266"/>
      <c r="F92" s="267"/>
      <c r="G92" s="268"/>
      <c r="H92" s="289" t="s">
        <v>244</v>
      </c>
      <c r="I92" s="289" t="s">
        <v>239</v>
      </c>
      <c r="J92" s="290"/>
      <c r="K92" s="195" t="s">
        <v>143</v>
      </c>
      <c r="L92" s="195"/>
      <c r="M92" s="289"/>
      <c r="N92" s="289" t="s">
        <v>240</v>
      </c>
      <c r="O92" s="266"/>
      <c r="P92" s="292"/>
      <c r="Q92" s="266"/>
    </row>
    <row r="93">
      <c r="A93" s="87"/>
      <c r="B93" s="87"/>
      <c r="C93" s="87"/>
      <c r="D93" s="87"/>
      <c r="E93" s="266"/>
      <c r="F93" s="278"/>
      <c r="G93" s="279"/>
      <c r="H93" s="289" t="s">
        <v>246</v>
      </c>
      <c r="I93" s="289" t="s">
        <v>239</v>
      </c>
      <c r="J93" s="290"/>
      <c r="K93" s="289">
        <f t="shared" ref="K93:M93" si="18">K91/SHARDING(K92)</f>
        <v>256</v>
      </c>
      <c r="L93" s="289">
        <f t="shared" si="18"/>
        <v>1</v>
      </c>
      <c r="M93" s="289">
        <f t="shared" si="18"/>
        <v>1536</v>
      </c>
      <c r="N93" s="289" t="s">
        <v>240</v>
      </c>
      <c r="O93" s="277"/>
      <c r="P93" s="292">
        <f>SIZEOF_IN_MIB(K93:M93, $O90)</f>
        <v>0.75</v>
      </c>
      <c r="Q93" s="277"/>
    </row>
    <row r="94">
      <c r="A94" s="87"/>
      <c r="B94" s="87"/>
      <c r="C94" s="87"/>
      <c r="E94" s="266"/>
      <c r="F94" s="296" t="s">
        <v>258</v>
      </c>
      <c r="G94" s="297" t="s">
        <v>259</v>
      </c>
      <c r="H94" s="298" t="s">
        <v>238</v>
      </c>
      <c r="I94" s="290" t="s">
        <v>239</v>
      </c>
      <c r="J94" s="290" t="str">
        <f t="array" ref="J94:M97">J78:M81</f>
        <v/>
      </c>
      <c r="K94" s="195" t="s">
        <v>40</v>
      </c>
      <c r="L94" s="195" t="s">
        <v>38</v>
      </c>
      <c r="M94" s="299" t="s">
        <v>125</v>
      </c>
      <c r="N94" s="290" t="s">
        <v>240</v>
      </c>
      <c r="O94" s="291" t="str">
        <f>O82</f>
        <v>fp8</v>
      </c>
      <c r="P94" s="290"/>
      <c r="Q94" s="291"/>
    </row>
    <row r="95">
      <c r="A95" s="87"/>
      <c r="B95" s="87"/>
      <c r="C95" s="87"/>
      <c r="E95" s="266"/>
      <c r="F95" s="266"/>
      <c r="G95" s="266"/>
      <c r="H95" s="300" t="s">
        <v>242</v>
      </c>
      <c r="I95" s="290" t="s">
        <v>239</v>
      </c>
      <c r="J95" s="289"/>
      <c r="K95" s="290">
        <v>4096.0</v>
      </c>
      <c r="L95" s="290">
        <v>1.0</v>
      </c>
      <c r="M95" s="290">
        <v>7168.0</v>
      </c>
      <c r="N95" s="290" t="s">
        <v>240</v>
      </c>
      <c r="O95" s="266"/>
      <c r="P95" s="301">
        <f>SIZEOF_IN_MIB(J95:M95, O94)</f>
        <v>28</v>
      </c>
      <c r="Q95" s="266"/>
    </row>
    <row r="96">
      <c r="A96" s="87"/>
      <c r="B96" s="87"/>
      <c r="C96" s="87"/>
      <c r="E96" s="266"/>
      <c r="F96" s="266"/>
      <c r="G96" s="266"/>
      <c r="H96" s="300" t="s">
        <v>260</v>
      </c>
      <c r="I96" s="289" t="s">
        <v>239</v>
      </c>
      <c r="J96" s="290"/>
      <c r="K96" s="195" t="s">
        <v>143</v>
      </c>
      <c r="L96" s="195"/>
      <c r="M96" s="195"/>
      <c r="N96" s="289" t="s">
        <v>240</v>
      </c>
      <c r="O96" s="266"/>
      <c r="P96" s="301"/>
      <c r="Q96" s="266"/>
    </row>
    <row r="97">
      <c r="A97" s="87"/>
      <c r="B97" s="87"/>
      <c r="C97" s="87"/>
      <c r="E97" s="266"/>
      <c r="F97" s="266"/>
      <c r="G97" s="266"/>
      <c r="H97" s="302" t="s">
        <v>261</v>
      </c>
      <c r="I97" s="274" t="s">
        <v>239</v>
      </c>
      <c r="J97" s="261"/>
      <c r="K97" s="274">
        <v>256.0</v>
      </c>
      <c r="L97" s="274">
        <v>1.0</v>
      </c>
      <c r="M97" s="274">
        <v>7168.0</v>
      </c>
      <c r="N97" s="262" t="s">
        <v>240</v>
      </c>
      <c r="O97" s="275"/>
      <c r="P97" s="303">
        <f>SIZEOF_IN_MIB(J97:M97, O94)</f>
        <v>1.75</v>
      </c>
      <c r="Q97" s="275"/>
    </row>
    <row r="98">
      <c r="A98" s="87"/>
      <c r="B98" s="87"/>
      <c r="C98" s="87"/>
      <c r="E98" s="266"/>
      <c r="F98" s="266"/>
      <c r="G98" s="277"/>
      <c r="H98" s="304" t="s">
        <v>262</v>
      </c>
      <c r="I98" s="271" t="s">
        <v>239</v>
      </c>
      <c r="J98" s="270"/>
      <c r="K98" s="269"/>
      <c r="L98" s="269"/>
      <c r="M98" s="269"/>
      <c r="N98" s="271" t="s">
        <v>240</v>
      </c>
      <c r="O98" s="280"/>
      <c r="P98" s="305"/>
      <c r="Q98" s="280"/>
      <c r="R98" s="38"/>
      <c r="S98" s="38"/>
      <c r="AG98" s="38"/>
      <c r="AH98" s="38"/>
      <c r="AI98" s="38"/>
      <c r="AJ98" s="38"/>
      <c r="AK98" s="38"/>
      <c r="AL98" s="38"/>
      <c r="AM98" s="38"/>
      <c r="AN98" s="38"/>
      <c r="AO98" s="38"/>
      <c r="AP98" s="38"/>
      <c r="AQ98" s="38"/>
      <c r="AR98" s="38"/>
      <c r="AS98" s="38"/>
      <c r="AT98" s="38"/>
    </row>
    <row r="99">
      <c r="A99" s="87"/>
      <c r="B99" s="87"/>
      <c r="C99" s="87"/>
      <c r="E99" s="266"/>
      <c r="F99" s="266"/>
      <c r="G99" s="306" t="s">
        <v>263</v>
      </c>
      <c r="H99" s="307"/>
      <c r="I99" s="308"/>
      <c r="J99" s="308"/>
      <c r="K99" s="308"/>
      <c r="L99" s="309"/>
      <c r="M99" s="309"/>
      <c r="N99" s="309"/>
      <c r="O99" s="308"/>
      <c r="P99" s="310"/>
      <c r="Q99" s="308"/>
      <c r="R99" s="38"/>
      <c r="S99" s="38"/>
      <c r="AG99" s="38"/>
      <c r="AH99" s="38"/>
      <c r="AI99" s="38"/>
      <c r="AJ99" s="38"/>
      <c r="AK99" s="38"/>
      <c r="AL99" s="38"/>
      <c r="AM99" s="38"/>
      <c r="AN99" s="38"/>
      <c r="AO99" s="38"/>
      <c r="AP99" s="38"/>
      <c r="AQ99" s="38"/>
      <c r="AR99" s="38"/>
      <c r="AS99" s="38"/>
      <c r="AT99" s="38"/>
    </row>
    <row r="100">
      <c r="A100" s="87"/>
      <c r="B100" s="87"/>
      <c r="C100" s="87"/>
      <c r="E100" s="266"/>
      <c r="F100" s="266"/>
      <c r="G100" s="311" t="s">
        <v>264</v>
      </c>
      <c r="H100" s="312">
        <f>SHARDING(K96)*SHARDING(L96)*SHARDING(M96)</f>
        <v>16</v>
      </c>
      <c r="I100" s="313"/>
      <c r="J100" s="313"/>
      <c r="K100" s="313"/>
      <c r="L100" s="314"/>
      <c r="M100" s="314"/>
      <c r="N100" s="314"/>
      <c r="O100" s="313"/>
      <c r="P100" s="315"/>
      <c r="Q100" s="313"/>
      <c r="R100" s="38"/>
      <c r="S100" s="38"/>
      <c r="AG100" s="38"/>
      <c r="AH100" s="38"/>
      <c r="AI100" s="38"/>
      <c r="AJ100" s="38"/>
      <c r="AK100" s="38"/>
      <c r="AL100" s="38"/>
      <c r="AM100" s="38"/>
      <c r="AN100" s="38"/>
      <c r="AO100" s="38"/>
      <c r="AP100" s="38"/>
      <c r="AQ100" s="38"/>
      <c r="AR100" s="38"/>
      <c r="AS100" s="38"/>
      <c r="AT100" s="38"/>
    </row>
    <row r="101">
      <c r="A101" s="87"/>
      <c r="B101" s="87"/>
      <c r="C101" s="87"/>
      <c r="E101" s="266"/>
      <c r="F101" s="266"/>
      <c r="G101" s="311" t="s">
        <v>265</v>
      </c>
      <c r="H101" s="316">
        <f>P97 * (H100-1)</f>
        <v>26.25</v>
      </c>
      <c r="I101" s="222"/>
      <c r="J101" s="317"/>
      <c r="K101" s="317"/>
      <c r="L101" s="318"/>
      <c r="M101" s="318"/>
      <c r="N101" s="318"/>
      <c r="O101" s="317"/>
      <c r="P101" s="319"/>
      <c r="Q101" s="317"/>
      <c r="R101" s="38"/>
      <c r="S101" s="38"/>
      <c r="AG101" s="38"/>
      <c r="AH101" s="38"/>
      <c r="AI101" s="38"/>
      <c r="AJ101" s="38"/>
      <c r="AK101" s="38"/>
      <c r="AL101" s="38"/>
      <c r="AM101" s="38"/>
      <c r="AN101" s="38"/>
      <c r="AO101" s="38"/>
      <c r="AP101" s="38"/>
      <c r="AQ101" s="38"/>
      <c r="AR101" s="38"/>
      <c r="AS101" s="38"/>
      <c r="AT101" s="38"/>
    </row>
    <row r="102">
      <c r="A102" s="87"/>
      <c r="B102" s="87"/>
      <c r="C102" s="87"/>
      <c r="E102" s="266"/>
      <c r="F102" s="266"/>
      <c r="G102" s="320" t="s">
        <v>266</v>
      </c>
      <c r="H102" s="321">
        <f>H101*H100</f>
        <v>420</v>
      </c>
      <c r="I102" s="313"/>
      <c r="J102" s="305"/>
      <c r="K102" s="305"/>
      <c r="L102" s="314"/>
      <c r="M102" s="314"/>
      <c r="N102" s="314"/>
      <c r="O102" s="313"/>
      <c r="P102" s="315"/>
      <c r="Q102" s="313"/>
      <c r="R102" s="38"/>
      <c r="S102" s="38"/>
      <c r="AG102" s="38"/>
      <c r="AH102" s="38"/>
      <c r="AI102" s="38"/>
      <c r="AJ102" s="38"/>
      <c r="AK102" s="38"/>
      <c r="AL102" s="38"/>
      <c r="AM102" s="38"/>
      <c r="AN102" s="38"/>
      <c r="AO102" s="38"/>
      <c r="AP102" s="38"/>
      <c r="AQ102" s="38"/>
      <c r="AR102" s="38"/>
      <c r="AS102" s="38"/>
      <c r="AT102" s="38"/>
    </row>
    <row r="103">
      <c r="A103" s="87"/>
      <c r="B103" s="87"/>
      <c r="C103" s="87"/>
      <c r="E103" s="266"/>
      <c r="F103" s="266"/>
      <c r="G103" s="322" t="s">
        <v>267</v>
      </c>
      <c r="H103" s="323" t="str">
        <f>IFS(H100=8,12,
H100=4,4,
H100=2,1,
H100=1,0,
TRUE,NA())</f>
        <v>#N/A</v>
      </c>
      <c r="I103" s="317"/>
      <c r="J103" s="317"/>
      <c r="K103" s="317"/>
      <c r="L103" s="318"/>
      <c r="M103" s="318"/>
      <c r="N103" s="318"/>
      <c r="O103" s="317"/>
      <c r="P103" s="319"/>
      <c r="Q103" s="317"/>
      <c r="R103" s="38"/>
      <c r="S103" s="38"/>
      <c r="AG103" s="38"/>
      <c r="AH103" s="38"/>
      <c r="AI103" s="38"/>
      <c r="AJ103" s="38"/>
      <c r="AK103" s="38"/>
      <c r="AL103" s="38"/>
      <c r="AM103" s="38"/>
      <c r="AN103" s="38"/>
      <c r="AO103" s="38"/>
      <c r="AP103" s="38"/>
      <c r="AQ103" s="38"/>
      <c r="AR103" s="38"/>
      <c r="AS103" s="38"/>
      <c r="AT103" s="38"/>
    </row>
    <row r="104">
      <c r="A104" s="87"/>
      <c r="B104" s="87"/>
      <c r="C104" s="87"/>
      <c r="E104" s="266"/>
      <c r="F104" s="266"/>
      <c r="G104" s="198" t="s">
        <v>268</v>
      </c>
      <c r="H104" s="324">
        <v>1.0</v>
      </c>
      <c r="I104" s="325"/>
      <c r="J104" s="325"/>
      <c r="K104" s="325"/>
      <c r="L104" s="326"/>
      <c r="M104" s="326"/>
      <c r="N104" s="326"/>
      <c r="O104" s="325"/>
      <c r="P104" s="327"/>
      <c r="Q104" s="325"/>
      <c r="R104" s="38"/>
      <c r="S104" s="38"/>
      <c r="AG104" s="38"/>
      <c r="AH104" s="38"/>
      <c r="AI104" s="38"/>
      <c r="AJ104" s="38"/>
      <c r="AK104" s="38"/>
      <c r="AL104" s="38"/>
      <c r="AM104" s="38"/>
      <c r="AN104" s="38"/>
      <c r="AO104" s="38"/>
      <c r="AP104" s="38"/>
      <c r="AQ104" s="38"/>
      <c r="AR104" s="38"/>
      <c r="AS104" s="38"/>
      <c r="AT104" s="38"/>
    </row>
    <row r="105">
      <c r="A105" s="87"/>
      <c r="B105" s="87"/>
      <c r="C105" s="87"/>
      <c r="E105" s="266"/>
      <c r="F105" s="266"/>
      <c r="G105" s="328" t="s">
        <v>269</v>
      </c>
      <c r="H105" s="329" t="str">
        <f>ALL_GATHER_CHIP2CHIP_TIME_MS2(H102 * H104, H103)</f>
        <v>#N/A</v>
      </c>
      <c r="I105" s="330"/>
      <c r="J105" s="330"/>
      <c r="K105" s="330"/>
      <c r="L105" s="331"/>
      <c r="M105" s="331"/>
      <c r="N105" s="331"/>
      <c r="O105" s="330"/>
      <c r="P105" s="332"/>
      <c r="Q105" s="330"/>
      <c r="R105" s="38"/>
      <c r="S105" s="38"/>
      <c r="AG105" s="38"/>
      <c r="AH105" s="38"/>
      <c r="AI105" s="38"/>
      <c r="AJ105" s="38"/>
      <c r="AK105" s="38"/>
      <c r="AL105" s="38"/>
      <c r="AM105" s="38"/>
      <c r="AN105" s="38"/>
      <c r="AO105" s="38"/>
      <c r="AP105" s="38"/>
      <c r="AQ105" s="38"/>
      <c r="AR105" s="38"/>
      <c r="AS105" s="38"/>
      <c r="AT105" s="38"/>
    </row>
    <row r="106">
      <c r="A106" s="87"/>
      <c r="B106" s="87"/>
      <c r="C106" s="87"/>
      <c r="E106" s="266"/>
      <c r="F106" s="266"/>
      <c r="G106" s="320"/>
      <c r="H106" s="333"/>
      <c r="I106" s="325"/>
      <c r="J106" s="325"/>
      <c r="K106" s="325"/>
      <c r="L106" s="326"/>
      <c r="M106" s="326"/>
      <c r="N106" s="326"/>
      <c r="O106" s="325"/>
      <c r="P106" s="327"/>
      <c r="Q106" s="325"/>
      <c r="R106" s="38"/>
      <c r="S106" s="38"/>
      <c r="AG106" s="38"/>
      <c r="AH106" s="38"/>
      <c r="AI106" s="38"/>
      <c r="AJ106" s="38"/>
      <c r="AK106" s="38"/>
      <c r="AL106" s="38"/>
      <c r="AM106" s="38"/>
      <c r="AN106" s="38"/>
      <c r="AO106" s="38"/>
      <c r="AP106" s="38"/>
      <c r="AQ106" s="38"/>
      <c r="AR106" s="38"/>
      <c r="AS106" s="38"/>
      <c r="AT106" s="38"/>
    </row>
    <row r="107">
      <c r="A107" s="87"/>
      <c r="B107" s="87"/>
      <c r="C107" s="87"/>
      <c r="E107" s="266"/>
      <c r="F107" s="266"/>
      <c r="G107" s="306" t="s">
        <v>270</v>
      </c>
      <c r="H107" s="307"/>
      <c r="I107" s="308"/>
      <c r="J107" s="308"/>
      <c r="K107" s="308"/>
      <c r="L107" s="309"/>
      <c r="M107" s="309"/>
      <c r="N107" s="309"/>
      <c r="O107" s="308"/>
      <c r="P107" s="310"/>
      <c r="Q107" s="308"/>
      <c r="R107" s="38"/>
      <c r="S107" s="38"/>
      <c r="AG107" s="38"/>
      <c r="AH107" s="38"/>
      <c r="AI107" s="38"/>
      <c r="AJ107" s="38"/>
      <c r="AK107" s="38"/>
      <c r="AL107" s="38"/>
      <c r="AM107" s="38"/>
      <c r="AN107" s="38"/>
      <c r="AO107" s="38"/>
      <c r="AP107" s="38"/>
      <c r="AQ107" s="38"/>
      <c r="AR107" s="38"/>
      <c r="AS107" s="38"/>
      <c r="AT107" s="38"/>
    </row>
    <row r="108">
      <c r="A108" s="87"/>
      <c r="B108" s="87"/>
      <c r="C108" s="87"/>
      <c r="E108" s="266"/>
      <c r="F108" s="266"/>
      <c r="G108" s="334" t="s">
        <v>271</v>
      </c>
      <c r="H108" s="335" t="s">
        <v>264</v>
      </c>
      <c r="I108" s="305"/>
      <c r="J108" s="336">
        <f>SHARDING(K96)*SHARDING(L96)*SHARDING(M96)/HW_SPEC("# of TensorCore per Chip")</f>
        <v>8</v>
      </c>
      <c r="K108" s="325"/>
      <c r="L108" s="326"/>
      <c r="M108" s="326"/>
      <c r="N108" s="326"/>
      <c r="O108" s="325"/>
      <c r="P108" s="327"/>
      <c r="Q108" s="325"/>
      <c r="R108" s="38"/>
      <c r="S108" s="38"/>
      <c r="AG108" s="38"/>
      <c r="AH108" s="38"/>
      <c r="AI108" s="38"/>
      <c r="AJ108" s="38"/>
      <c r="AK108" s="38"/>
      <c r="AL108" s="38"/>
      <c r="AM108" s="38"/>
      <c r="AN108" s="38"/>
      <c r="AO108" s="38"/>
      <c r="AP108" s="38"/>
      <c r="AQ108" s="38"/>
      <c r="AR108" s="38"/>
      <c r="AS108" s="38"/>
      <c r="AT108" s="38"/>
    </row>
    <row r="109">
      <c r="A109" s="87"/>
      <c r="B109" s="87"/>
      <c r="C109" s="87"/>
      <c r="E109" s="266"/>
      <c r="F109" s="266"/>
      <c r="G109" s="266"/>
      <c r="H109" s="311" t="s">
        <v>265</v>
      </c>
      <c r="I109" s="172"/>
      <c r="J109" s="337">
        <f>P97 * HW_SPEC("# of TensorCore per Chip") * (J108-1)</f>
        <v>24.5</v>
      </c>
      <c r="K109" s="338"/>
      <c r="L109" s="339"/>
      <c r="M109" s="339"/>
      <c r="N109" s="339"/>
      <c r="O109" s="338"/>
      <c r="P109" s="340"/>
      <c r="Q109" s="338"/>
      <c r="R109" s="38"/>
      <c r="S109" s="38"/>
      <c r="AG109" s="38"/>
      <c r="AH109" s="38"/>
      <c r="AI109" s="38"/>
      <c r="AJ109" s="38"/>
      <c r="AK109" s="38"/>
      <c r="AL109" s="38"/>
      <c r="AM109" s="38"/>
      <c r="AN109" s="38"/>
      <c r="AO109" s="38"/>
      <c r="AP109" s="38"/>
      <c r="AQ109" s="38"/>
      <c r="AR109" s="38"/>
      <c r="AS109" s="38"/>
      <c r="AT109" s="38"/>
    </row>
    <row r="110">
      <c r="A110" s="87"/>
      <c r="B110" s="87"/>
      <c r="C110" s="87"/>
      <c r="E110" s="266"/>
      <c r="F110" s="266"/>
      <c r="G110" s="266"/>
      <c r="H110" s="320" t="s">
        <v>266</v>
      </c>
      <c r="I110" s="172"/>
      <c r="J110" s="337">
        <f>J109*J108</f>
        <v>196</v>
      </c>
      <c r="K110" s="338"/>
      <c r="L110" s="339"/>
      <c r="M110" s="339"/>
      <c r="N110" s="339"/>
      <c r="O110" s="338"/>
      <c r="P110" s="340"/>
      <c r="Q110" s="338"/>
      <c r="R110" s="38"/>
      <c r="S110" s="38"/>
      <c r="AG110" s="38"/>
      <c r="AH110" s="38"/>
      <c r="AI110" s="38"/>
      <c r="AJ110" s="38"/>
      <c r="AK110" s="38"/>
      <c r="AL110" s="38"/>
      <c r="AM110" s="38"/>
      <c r="AN110" s="38"/>
      <c r="AO110" s="38"/>
      <c r="AP110" s="38"/>
      <c r="AQ110" s="38"/>
      <c r="AR110" s="38"/>
      <c r="AS110" s="38"/>
      <c r="AT110" s="38"/>
    </row>
    <row r="111">
      <c r="A111" s="87"/>
      <c r="B111" s="87"/>
      <c r="C111" s="87"/>
      <c r="E111" s="266"/>
      <c r="F111" s="266"/>
      <c r="G111" s="266"/>
      <c r="H111" s="322" t="s">
        <v>267</v>
      </c>
      <c r="I111" s="172"/>
      <c r="J111" s="341">
        <f>IFS(J108=8,12,
J108=4,4,
J108=2,1,
J108=1,0,
TRUE,NA())</f>
        <v>12</v>
      </c>
      <c r="K111" s="338"/>
      <c r="L111" s="339"/>
      <c r="M111" s="339"/>
      <c r="N111" s="339"/>
      <c r="O111" s="338"/>
      <c r="P111" s="340"/>
      <c r="Q111" s="338"/>
      <c r="R111" s="38"/>
      <c r="S111" s="38"/>
      <c r="AG111" s="38"/>
      <c r="AH111" s="38"/>
      <c r="AI111" s="38"/>
      <c r="AJ111" s="38"/>
      <c r="AK111" s="38"/>
      <c r="AL111" s="38"/>
      <c r="AM111" s="38"/>
      <c r="AN111" s="38"/>
      <c r="AO111" s="38"/>
      <c r="AP111" s="38"/>
      <c r="AQ111" s="38"/>
      <c r="AR111" s="38"/>
      <c r="AS111" s="38"/>
      <c r="AT111" s="38"/>
    </row>
    <row r="112">
      <c r="A112" s="87"/>
      <c r="B112" s="87"/>
      <c r="C112" s="87"/>
      <c r="E112" s="266"/>
      <c r="F112" s="266"/>
      <c r="G112" s="266"/>
      <c r="H112" s="198" t="s">
        <v>268</v>
      </c>
      <c r="I112" s="172"/>
      <c r="J112" s="342">
        <v>2.0</v>
      </c>
      <c r="K112" s="338"/>
      <c r="L112" s="339"/>
      <c r="M112" s="339"/>
      <c r="N112" s="339"/>
      <c r="O112" s="338"/>
      <c r="P112" s="340"/>
      <c r="Q112" s="338"/>
      <c r="R112" s="38"/>
      <c r="S112" s="38"/>
      <c r="AG112" s="38"/>
      <c r="AH112" s="38"/>
      <c r="AI112" s="38"/>
      <c r="AJ112" s="38"/>
      <c r="AK112" s="38"/>
      <c r="AL112" s="38"/>
      <c r="AM112" s="38"/>
      <c r="AN112" s="38"/>
      <c r="AO112" s="38"/>
      <c r="AP112" s="38"/>
      <c r="AQ112" s="38"/>
      <c r="AR112" s="38"/>
      <c r="AS112" s="38"/>
      <c r="AT112" s="38"/>
    </row>
    <row r="113">
      <c r="A113" s="87"/>
      <c r="B113" s="87"/>
      <c r="C113" s="87"/>
      <c r="E113" s="266"/>
      <c r="F113" s="266"/>
      <c r="G113" s="277"/>
      <c r="H113" s="311" t="s">
        <v>269</v>
      </c>
      <c r="I113" s="172"/>
      <c r="J113" s="343">
        <f>ALL_GATHER_CHIP2CHIP_TIME_MS2(J110 * J112, J111)</f>
        <v>0.1993815104</v>
      </c>
      <c r="K113" s="338"/>
      <c r="L113" s="339"/>
      <c r="M113" s="339"/>
      <c r="N113" s="339"/>
      <c r="O113" s="338"/>
      <c r="P113" s="340"/>
      <c r="Q113" s="338"/>
      <c r="R113" s="38"/>
      <c r="S113" s="38"/>
      <c r="AG113" s="38"/>
      <c r="AH113" s="38"/>
      <c r="AI113" s="38"/>
      <c r="AJ113" s="38"/>
      <c r="AK113" s="38"/>
      <c r="AL113" s="38"/>
      <c r="AM113" s="38"/>
      <c r="AN113" s="38"/>
      <c r="AO113" s="38"/>
      <c r="AP113" s="38"/>
      <c r="AQ113" s="38"/>
      <c r="AR113" s="38"/>
      <c r="AS113" s="38"/>
      <c r="AT113" s="38"/>
    </row>
    <row r="114">
      <c r="A114" s="87"/>
      <c r="B114" s="87"/>
      <c r="C114" s="87"/>
      <c r="E114" s="266"/>
      <c r="F114" s="266"/>
      <c r="G114" s="334" t="s">
        <v>272</v>
      </c>
      <c r="H114" s="322" t="s">
        <v>264</v>
      </c>
      <c r="I114" s="344"/>
      <c r="J114" s="345">
        <f>HW_SPEC("# of TensorCore per Chip")</f>
        <v>2</v>
      </c>
      <c r="K114" s="338"/>
      <c r="L114" s="339"/>
      <c r="M114" s="339"/>
      <c r="N114" s="339"/>
      <c r="O114" s="338"/>
      <c r="P114" s="340"/>
      <c r="Q114" s="338"/>
      <c r="R114" s="38"/>
      <c r="S114" s="38"/>
      <c r="AG114" s="38"/>
      <c r="AH114" s="38"/>
      <c r="AI114" s="38"/>
      <c r="AJ114" s="38"/>
      <c r="AK114" s="38"/>
      <c r="AL114" s="38"/>
      <c r="AM114" s="38"/>
      <c r="AN114" s="38"/>
      <c r="AO114" s="38"/>
      <c r="AP114" s="38"/>
      <c r="AQ114" s="38"/>
      <c r="AR114" s="38"/>
      <c r="AS114" s="38"/>
      <c r="AT114" s="38"/>
    </row>
    <row r="115">
      <c r="A115" s="87"/>
      <c r="B115" s="87"/>
      <c r="C115" s="87"/>
      <c r="E115" s="266"/>
      <c r="F115" s="266"/>
      <c r="G115" s="266"/>
      <c r="H115" s="322" t="s">
        <v>265</v>
      </c>
      <c r="I115" s="344"/>
      <c r="J115" s="337">
        <f>P81 / J114 * (J114-1)</f>
        <v>0.875</v>
      </c>
      <c r="K115" s="338"/>
      <c r="L115" s="339"/>
      <c r="M115" s="339"/>
      <c r="N115" s="339"/>
      <c r="O115" s="338"/>
      <c r="P115" s="340"/>
      <c r="Q115" s="338"/>
      <c r="R115" s="38"/>
      <c r="S115" s="38"/>
      <c r="AG115" s="38"/>
      <c r="AH115" s="38"/>
      <c r="AI115" s="38"/>
      <c r="AJ115" s="38"/>
      <c r="AK115" s="38"/>
      <c r="AL115" s="38"/>
      <c r="AM115" s="38"/>
      <c r="AN115" s="38"/>
      <c r="AO115" s="38"/>
      <c r="AP115" s="38"/>
      <c r="AQ115" s="38"/>
      <c r="AR115" s="38"/>
      <c r="AS115" s="38"/>
      <c r="AT115" s="38"/>
    </row>
    <row r="116">
      <c r="A116" s="87"/>
      <c r="B116" s="87"/>
      <c r="C116" s="87"/>
      <c r="E116" s="266"/>
      <c r="F116" s="266"/>
      <c r="G116" s="266"/>
      <c r="H116" s="322" t="s">
        <v>266</v>
      </c>
      <c r="I116" s="344"/>
      <c r="J116" s="337">
        <f>J115*J114</f>
        <v>1.75</v>
      </c>
      <c r="K116" s="338"/>
      <c r="L116" s="339"/>
      <c r="M116" s="339"/>
      <c r="N116" s="339"/>
      <c r="O116" s="338"/>
      <c r="P116" s="340"/>
      <c r="Q116" s="338"/>
      <c r="R116" s="346"/>
      <c r="S116" s="346"/>
      <c r="AG116" s="38"/>
      <c r="AH116" s="38"/>
      <c r="AI116" s="38"/>
      <c r="AJ116" s="38"/>
      <c r="AK116" s="38"/>
      <c r="AL116" s="38"/>
      <c r="AM116" s="38"/>
      <c r="AN116" s="38"/>
      <c r="AO116" s="38"/>
      <c r="AP116" s="38"/>
      <c r="AQ116" s="38"/>
      <c r="AR116" s="38"/>
      <c r="AS116" s="38"/>
      <c r="AT116" s="38"/>
    </row>
    <row r="117">
      <c r="A117" s="87"/>
      <c r="B117" s="87"/>
      <c r="C117" s="87"/>
      <c r="E117" s="266"/>
      <c r="F117" s="266"/>
      <c r="G117" s="266"/>
      <c r="H117" s="322" t="s">
        <v>269</v>
      </c>
      <c r="I117" s="344"/>
      <c r="J117" s="347">
        <f>ALL_GATHER_CORE2CORE_TIME_MS(J116)</f>
        <v>0.001424153646</v>
      </c>
      <c r="K117" s="338"/>
      <c r="L117" s="339"/>
      <c r="M117" s="339"/>
      <c r="N117" s="339"/>
      <c r="O117" s="338"/>
      <c r="P117" s="340"/>
      <c r="Q117" s="338"/>
      <c r="R117" s="346"/>
      <c r="S117" s="346"/>
      <c r="AG117" s="38"/>
      <c r="AH117" s="38"/>
      <c r="AI117" s="38"/>
      <c r="AJ117" s="38"/>
      <c r="AK117" s="38"/>
      <c r="AL117" s="38"/>
      <c r="AM117" s="38"/>
      <c r="AN117" s="38"/>
      <c r="AO117" s="38"/>
      <c r="AP117" s="38"/>
      <c r="AQ117" s="38"/>
      <c r="AR117" s="38"/>
      <c r="AS117" s="38"/>
      <c r="AT117" s="38"/>
    </row>
    <row r="118">
      <c r="A118" s="87"/>
      <c r="B118" s="87"/>
      <c r="C118" s="87"/>
      <c r="E118" s="266"/>
      <c r="F118" s="266"/>
      <c r="G118" s="277"/>
      <c r="H118" s="320" t="s">
        <v>273</v>
      </c>
      <c r="I118" s="172"/>
      <c r="J118" s="347">
        <f>J117/J108</f>
        <v>0.0001780192057</v>
      </c>
      <c r="K118" s="338"/>
      <c r="L118" s="339"/>
      <c r="M118" s="339"/>
      <c r="N118" s="339"/>
      <c r="O118" s="338"/>
      <c r="P118" s="340"/>
      <c r="Q118" s="338"/>
      <c r="R118" s="346"/>
      <c r="S118" s="346"/>
      <c r="AG118" s="38"/>
      <c r="AH118" s="38"/>
      <c r="AI118" s="38"/>
      <c r="AJ118" s="38"/>
      <c r="AK118" s="38"/>
      <c r="AL118" s="38"/>
      <c r="AM118" s="38"/>
      <c r="AN118" s="38"/>
      <c r="AO118" s="38"/>
      <c r="AP118" s="38"/>
      <c r="AQ118" s="38"/>
      <c r="AR118" s="38"/>
      <c r="AS118" s="38"/>
      <c r="AT118" s="38"/>
    </row>
    <row r="119">
      <c r="A119" s="87"/>
      <c r="B119" s="87"/>
      <c r="C119" s="87"/>
      <c r="E119" s="266"/>
      <c r="F119" s="266"/>
      <c r="G119" s="328" t="s">
        <v>274</v>
      </c>
      <c r="H119" s="348">
        <f>J113+J118</f>
        <v>0.1995595296</v>
      </c>
      <c r="I119" s="172"/>
      <c r="J119" s="343"/>
      <c r="K119" s="338"/>
      <c r="L119" s="339"/>
      <c r="M119" s="339"/>
      <c r="N119" s="339"/>
      <c r="O119" s="338"/>
      <c r="P119" s="340"/>
      <c r="Q119" s="338"/>
      <c r="R119" s="346"/>
      <c r="S119" s="346"/>
      <c r="AG119" s="38"/>
      <c r="AH119" s="38"/>
      <c r="AI119" s="38"/>
      <c r="AJ119" s="38"/>
      <c r="AK119" s="38"/>
      <c r="AL119" s="38"/>
      <c r="AM119" s="38"/>
      <c r="AN119" s="38"/>
      <c r="AO119" s="38"/>
      <c r="AP119" s="38"/>
      <c r="AQ119" s="38"/>
      <c r="AR119" s="38"/>
      <c r="AS119" s="38"/>
      <c r="AT119" s="38"/>
    </row>
    <row r="120">
      <c r="A120" s="87"/>
      <c r="B120" s="87"/>
      <c r="C120" s="87"/>
      <c r="E120" s="266"/>
      <c r="F120" s="266"/>
      <c r="G120" s="320"/>
      <c r="H120" s="348"/>
      <c r="I120" s="172"/>
      <c r="J120" s="343"/>
      <c r="K120" s="338"/>
      <c r="L120" s="339"/>
      <c r="M120" s="339"/>
      <c r="N120" s="339"/>
      <c r="O120" s="338"/>
      <c r="P120" s="340"/>
      <c r="Q120" s="338"/>
      <c r="R120" s="346"/>
      <c r="S120" s="346"/>
      <c r="AG120" s="38"/>
      <c r="AH120" s="38"/>
      <c r="AI120" s="38"/>
      <c r="AJ120" s="38"/>
      <c r="AK120" s="38"/>
      <c r="AL120" s="38"/>
      <c r="AM120" s="38"/>
      <c r="AN120" s="38"/>
      <c r="AO120" s="38"/>
      <c r="AP120" s="38"/>
      <c r="AQ120" s="38"/>
      <c r="AR120" s="38"/>
      <c r="AS120" s="38"/>
      <c r="AT120" s="38"/>
    </row>
    <row r="121">
      <c r="A121" s="87"/>
      <c r="B121" s="87"/>
      <c r="C121" s="87"/>
      <c r="E121" s="266"/>
      <c r="F121" s="266"/>
      <c r="G121" s="369" t="s">
        <v>280</v>
      </c>
      <c r="H121" s="370" t="s">
        <v>281</v>
      </c>
      <c r="I121" s="371"/>
      <c r="J121" s="371"/>
      <c r="K121" s="308"/>
      <c r="L121" s="309"/>
      <c r="M121" s="309"/>
      <c r="N121" s="309"/>
      <c r="O121" s="308"/>
      <c r="P121" s="310"/>
      <c r="Q121" s="308"/>
      <c r="R121" s="346"/>
      <c r="S121" s="346"/>
      <c r="AG121" s="38"/>
      <c r="AH121" s="38"/>
      <c r="AI121" s="38"/>
      <c r="AJ121" s="38"/>
      <c r="AK121" s="38"/>
      <c r="AL121" s="38"/>
      <c r="AM121" s="38"/>
      <c r="AN121" s="38"/>
      <c r="AO121" s="38"/>
      <c r="AP121" s="38"/>
      <c r="AQ121" s="38"/>
      <c r="AR121" s="38"/>
      <c r="AS121" s="38"/>
      <c r="AT121" s="38"/>
    </row>
    <row r="122">
      <c r="A122" s="87"/>
      <c r="B122" s="87"/>
      <c r="C122" s="87"/>
      <c r="E122" s="266"/>
      <c r="F122" s="266"/>
      <c r="G122" s="372" t="s">
        <v>282</v>
      </c>
      <c r="H122" s="373">
        <f>IFS(H121=G99,H105,
H121=G107,H119 ,
TRUE,0)</f>
        <v>0</v>
      </c>
      <c r="I122" s="374"/>
      <c r="J122" s="374"/>
      <c r="K122" s="374"/>
      <c r="L122" s="375"/>
      <c r="M122" s="375"/>
      <c r="N122" s="375"/>
      <c r="O122" s="376"/>
      <c r="P122" s="377"/>
      <c r="Q122" s="376"/>
      <c r="AG122" s="38"/>
      <c r="AH122" s="38"/>
      <c r="AI122" s="38"/>
      <c r="AJ122" s="38"/>
      <c r="AK122" s="38"/>
      <c r="AL122" s="38"/>
      <c r="AM122" s="38"/>
      <c r="AN122" s="38"/>
      <c r="AO122" s="38"/>
      <c r="AP122" s="38"/>
      <c r="AQ122" s="38"/>
      <c r="AR122" s="38"/>
      <c r="AS122" s="38"/>
      <c r="AT122" s="38"/>
    </row>
    <row r="123">
      <c r="A123" s="87"/>
      <c r="B123" s="87"/>
      <c r="C123" s="87"/>
      <c r="E123" s="266"/>
      <c r="F123" s="266"/>
      <c r="G123" s="378" t="s">
        <v>283</v>
      </c>
      <c r="H123" s="379">
        <f>IFS(PARAMS("topo")="2x2x2", (2+2+2)/2,
PARAMS("topo")="2x2", (2+2)/2,
TRUE, NA())</f>
        <v>3</v>
      </c>
      <c r="I123" s="380"/>
      <c r="J123" s="380"/>
      <c r="K123" s="380"/>
      <c r="L123" s="381"/>
      <c r="M123" s="381"/>
      <c r="N123" s="381"/>
      <c r="O123" s="382"/>
      <c r="P123" s="383"/>
      <c r="Q123" s="382"/>
      <c r="AG123" s="38"/>
      <c r="AH123" s="38"/>
      <c r="AI123" s="38"/>
      <c r="AJ123" s="38"/>
      <c r="AK123" s="38"/>
      <c r="AL123" s="38"/>
      <c r="AM123" s="38"/>
      <c r="AN123" s="38"/>
      <c r="AO123" s="38"/>
      <c r="AP123" s="38"/>
      <c r="AQ123" s="38"/>
      <c r="AR123" s="38"/>
      <c r="AS123" s="38"/>
      <c r="AT123" s="38"/>
    </row>
    <row r="124">
      <c r="A124" s="87"/>
      <c r="B124" s="87"/>
      <c r="C124" s="87"/>
      <c r="E124" s="266"/>
      <c r="F124" s="277"/>
      <c r="G124" s="372" t="s">
        <v>284</v>
      </c>
      <c r="H124" s="373">
        <f>IF(H121="No Collectives", 0, H123 * HW_SPEC("Chip-to-Chip ICI Latency (ms)"))</f>
        <v>0</v>
      </c>
      <c r="I124" s="374"/>
      <c r="J124" s="374"/>
      <c r="K124" s="374"/>
      <c r="L124" s="375"/>
      <c r="M124" s="375"/>
      <c r="N124" s="375"/>
      <c r="O124" s="376"/>
      <c r="P124" s="377"/>
      <c r="Q124" s="376"/>
      <c r="AG124" s="38"/>
      <c r="AH124" s="38"/>
      <c r="AI124" s="38"/>
      <c r="AJ124" s="38"/>
      <c r="AK124" s="38"/>
      <c r="AL124" s="38"/>
      <c r="AM124" s="38"/>
      <c r="AN124" s="38"/>
      <c r="AO124" s="38"/>
      <c r="AP124" s="38"/>
      <c r="AQ124" s="38"/>
      <c r="AR124" s="38"/>
      <c r="AS124" s="38"/>
      <c r="AT124" s="38"/>
    </row>
    <row r="125">
      <c r="A125" s="87"/>
      <c r="B125" s="87"/>
      <c r="C125" s="87"/>
      <c r="E125" s="266"/>
      <c r="F125" s="384" t="s">
        <v>285</v>
      </c>
      <c r="G125" s="385" t="s">
        <v>286</v>
      </c>
      <c r="H125" s="381" t="str">
        <f>VLOOKUP(O82&amp;","&amp;O86,$T$3:$W$12,4, FALSE)</f>
        <v>fp8</v>
      </c>
      <c r="I125" s="386"/>
      <c r="J125" s="380"/>
      <c r="K125" s="380"/>
      <c r="L125" s="381"/>
      <c r="M125" s="381"/>
      <c r="N125" s="381"/>
      <c r="O125" s="380"/>
      <c r="P125" s="383"/>
      <c r="Q125" s="172"/>
      <c r="AG125" s="38"/>
      <c r="AH125" s="38"/>
      <c r="AI125" s="38"/>
      <c r="AJ125" s="38"/>
      <c r="AK125" s="38"/>
      <c r="AL125" s="38"/>
      <c r="AM125" s="38"/>
      <c r="AN125" s="38"/>
      <c r="AO125" s="38"/>
      <c r="AP125" s="38"/>
      <c r="AQ125" s="38"/>
      <c r="AR125" s="38"/>
      <c r="AS125" s="38"/>
      <c r="AT125" s="38"/>
    </row>
    <row r="126">
      <c r="A126" s="87"/>
      <c r="B126" s="87"/>
      <c r="C126" s="87"/>
      <c r="E126" s="266"/>
      <c r="F126" s="266"/>
      <c r="G126" s="385" t="s">
        <v>287</v>
      </c>
      <c r="H126" s="387" t="str">
        <f>CALCULATE_FLOPS(J85:M85,J89:M89,L89,1,H125)</f>
        <v>#N/A</v>
      </c>
      <c r="I126" s="386"/>
      <c r="J126" s="380"/>
      <c r="K126" s="380"/>
      <c r="L126" s="381"/>
      <c r="M126" s="381"/>
      <c r="N126" s="381"/>
      <c r="O126" s="380"/>
      <c r="P126" s="383"/>
      <c r="Q126" s="172"/>
      <c r="AG126" s="38"/>
      <c r="AH126" s="38"/>
      <c r="AI126" s="38"/>
      <c r="AJ126" s="38"/>
      <c r="AK126" s="38"/>
      <c r="AL126" s="38"/>
      <c r="AM126" s="38"/>
      <c r="AN126" s="38"/>
      <c r="AO126" s="38"/>
      <c r="AP126" s="38"/>
      <c r="AQ126" s="38"/>
      <c r="AR126" s="38"/>
      <c r="AS126" s="38"/>
      <c r="AT126" s="38"/>
    </row>
    <row r="127">
      <c r="A127" s="87"/>
      <c r="B127" s="87"/>
      <c r="C127" s="87"/>
      <c r="E127" s="266"/>
      <c r="F127" s="277"/>
      <c r="G127" s="388" t="s">
        <v>288</v>
      </c>
      <c r="H127" s="389" t="str">
        <f>COMPUTE_TIME_MS(H126, H125)</f>
        <v>#N/A</v>
      </c>
      <c r="I127" s="390"/>
      <c r="J127" s="391"/>
      <c r="K127" s="391"/>
      <c r="L127" s="392"/>
      <c r="M127" s="392"/>
      <c r="N127" s="392"/>
      <c r="O127" s="391"/>
      <c r="P127" s="393"/>
      <c r="Q127" s="172"/>
      <c r="AG127" s="38"/>
      <c r="AH127" s="38"/>
      <c r="AI127" s="38"/>
      <c r="AJ127" s="38"/>
      <c r="AK127" s="38"/>
      <c r="AL127" s="38"/>
      <c r="AM127" s="38"/>
      <c r="AN127" s="38"/>
      <c r="AO127" s="38"/>
      <c r="AP127" s="38"/>
      <c r="AQ127" s="38"/>
      <c r="AR127" s="38"/>
      <c r="AS127" s="38"/>
      <c r="AT127" s="38"/>
    </row>
    <row r="128">
      <c r="A128" s="87"/>
      <c r="B128" s="87"/>
      <c r="C128" s="87"/>
      <c r="E128" s="266"/>
      <c r="F128" s="384" t="s">
        <v>289</v>
      </c>
      <c r="G128" s="381" t="s">
        <v>290</v>
      </c>
      <c r="H128" s="394">
        <f>IF(Q82,0,P85)+IF(Q86,0,P89)+IF(Q90,0,P93)</f>
        <v>13</v>
      </c>
      <c r="I128" s="380"/>
      <c r="J128" s="380"/>
      <c r="K128" s="380"/>
      <c r="L128" s="381"/>
      <c r="M128" s="381"/>
      <c r="N128" s="381"/>
      <c r="O128" s="380"/>
      <c r="P128" s="383"/>
      <c r="Q128" s="172"/>
      <c r="AG128" s="38"/>
      <c r="AH128" s="38"/>
      <c r="AI128" s="38"/>
      <c r="AJ128" s="38"/>
      <c r="AK128" s="38"/>
      <c r="AL128" s="38"/>
      <c r="AM128" s="38"/>
      <c r="AN128" s="38"/>
      <c r="AO128" s="38"/>
      <c r="AP128" s="38"/>
      <c r="AQ128" s="38"/>
      <c r="AR128" s="38"/>
      <c r="AS128" s="38"/>
      <c r="AT128" s="38"/>
    </row>
    <row r="129">
      <c r="A129" s="87"/>
      <c r="B129" s="87"/>
      <c r="C129" s="87"/>
      <c r="E129" s="277"/>
      <c r="F129" s="277"/>
      <c r="G129" s="395" t="s">
        <v>291</v>
      </c>
      <c r="H129" s="396">
        <f>HBM_TIME_MS(H128)</f>
        <v>0.004338794429</v>
      </c>
      <c r="I129" s="391"/>
      <c r="J129" s="391"/>
      <c r="K129" s="391"/>
      <c r="L129" s="392"/>
      <c r="M129" s="392"/>
      <c r="N129" s="392"/>
      <c r="O129" s="391"/>
      <c r="P129" s="393"/>
      <c r="Q129" s="172"/>
      <c r="AH129" s="397"/>
      <c r="AI129" s="397"/>
      <c r="AJ129" s="397"/>
      <c r="AK129" s="38"/>
      <c r="AL129" s="38"/>
      <c r="AM129" s="38"/>
      <c r="AN129" s="38"/>
      <c r="AO129" s="38"/>
      <c r="AP129" s="38"/>
      <c r="AQ129" s="38"/>
      <c r="AR129" s="38"/>
      <c r="AS129" s="38"/>
      <c r="AT129" s="38"/>
    </row>
    <row r="130">
      <c r="E130" s="258" t="s">
        <v>292</v>
      </c>
      <c r="F130" s="282" t="s">
        <v>249</v>
      </c>
      <c r="G130" s="260"/>
      <c r="H130" s="290" t="s">
        <v>238</v>
      </c>
      <c r="I130" s="290" t="s">
        <v>239</v>
      </c>
      <c r="J130" s="290"/>
      <c r="K130" s="195" t="s">
        <v>40</v>
      </c>
      <c r="L130" s="195" t="s">
        <v>38</v>
      </c>
      <c r="M130" s="398" t="s">
        <v>142</v>
      </c>
      <c r="N130" s="290" t="s">
        <v>240</v>
      </c>
      <c r="O130" s="291" t="str">
        <f>EXTRACT_ACTIVATION_DTYPE(PARAMS("attn_proj_dtype"))</f>
        <v>fp8</v>
      </c>
      <c r="P130" s="292"/>
      <c r="Q130" s="291" t="b">
        <v>0</v>
      </c>
      <c r="R130" s="38"/>
      <c r="S130" s="38"/>
      <c r="AH130" s="397"/>
      <c r="AI130" s="397"/>
      <c r="AJ130" s="397"/>
      <c r="AK130" s="38"/>
      <c r="AL130" s="38"/>
      <c r="AM130" s="38"/>
      <c r="AN130" s="38"/>
      <c r="AO130" s="38"/>
      <c r="AP130" s="38"/>
      <c r="AQ130" s="38"/>
      <c r="AR130" s="38"/>
      <c r="AS130" s="38"/>
      <c r="AT130" s="38"/>
    </row>
    <row r="131">
      <c r="E131" s="266"/>
      <c r="F131" s="267"/>
      <c r="G131" s="268"/>
      <c r="H131" s="195" t="s">
        <v>242</v>
      </c>
      <c r="I131" s="290" t="s">
        <v>239</v>
      </c>
      <c r="J131" s="289"/>
      <c r="K131" s="289">
        <f t="shared" ref="K131:M131" si="19">PARAMS(K130)</f>
        <v>4096</v>
      </c>
      <c r="L131" s="290">
        <f t="shared" si="19"/>
        <v>1</v>
      </c>
      <c r="M131" s="290">
        <f t="shared" si="19"/>
        <v>1536</v>
      </c>
      <c r="N131" s="290" t="s">
        <v>240</v>
      </c>
      <c r="O131" s="266"/>
      <c r="P131" s="292">
        <f>SIZEOF_IN_MIB(J131:M131, $O130)</f>
        <v>6</v>
      </c>
      <c r="Q131" s="266"/>
      <c r="R131" s="38"/>
      <c r="S131" s="38"/>
      <c r="AH131" s="397"/>
      <c r="AI131" s="397"/>
      <c r="AJ131" s="397"/>
      <c r="AK131" s="38"/>
      <c r="AL131" s="38"/>
      <c r="AM131" s="38"/>
      <c r="AN131" s="38"/>
      <c r="AO131" s="38"/>
      <c r="AP131" s="38"/>
      <c r="AQ131" s="38"/>
      <c r="AR131" s="38"/>
      <c r="AS131" s="38"/>
      <c r="AT131" s="38"/>
    </row>
    <row r="132">
      <c r="E132" s="266"/>
      <c r="F132" s="267"/>
      <c r="G132" s="268"/>
      <c r="H132" s="289" t="s">
        <v>244</v>
      </c>
      <c r="I132" s="289" t="s">
        <v>239</v>
      </c>
      <c r="J132" s="290"/>
      <c r="K132" s="195" t="s">
        <v>143</v>
      </c>
      <c r="L132" s="195"/>
      <c r="M132" s="289"/>
      <c r="N132" s="289" t="s">
        <v>240</v>
      </c>
      <c r="O132" s="266"/>
      <c r="P132" s="292"/>
      <c r="Q132" s="266"/>
      <c r="R132" s="38"/>
      <c r="S132" s="38"/>
      <c r="AH132" s="397"/>
      <c r="AI132" s="397"/>
      <c r="AJ132" s="397"/>
      <c r="AK132" s="38"/>
      <c r="AL132" s="38"/>
      <c r="AM132" s="38"/>
      <c r="AN132" s="38"/>
      <c r="AO132" s="38"/>
      <c r="AP132" s="38"/>
      <c r="AQ132" s="38"/>
      <c r="AR132" s="38"/>
      <c r="AS132" s="38"/>
      <c r="AT132" s="38"/>
    </row>
    <row r="133">
      <c r="E133" s="266"/>
      <c r="F133" s="278"/>
      <c r="G133" s="279"/>
      <c r="H133" s="195" t="s">
        <v>246</v>
      </c>
      <c r="I133" s="289" t="s">
        <v>239</v>
      </c>
      <c r="J133" s="290"/>
      <c r="K133" s="289">
        <f t="shared" ref="K133:M133" si="20">K131/SHARDING(K132)</f>
        <v>256</v>
      </c>
      <c r="L133" s="289">
        <f t="shared" si="20"/>
        <v>1</v>
      </c>
      <c r="M133" s="289">
        <f t="shared" si="20"/>
        <v>1536</v>
      </c>
      <c r="N133" s="289" t="s">
        <v>240</v>
      </c>
      <c r="O133" s="277"/>
      <c r="P133" s="292">
        <f>SIZEOF_IN_MIB(J133:M133, $O130)</f>
        <v>0.375</v>
      </c>
      <c r="Q133" s="277"/>
      <c r="R133" s="38"/>
      <c r="S133" s="38"/>
      <c r="AK133" s="38"/>
      <c r="AL133" s="38"/>
      <c r="AM133" s="38"/>
      <c r="AN133" s="38"/>
      <c r="AO133" s="38"/>
      <c r="AP133" s="38"/>
      <c r="AQ133" s="38"/>
      <c r="AR133" s="38"/>
      <c r="AS133" s="38"/>
      <c r="AT133" s="38"/>
    </row>
    <row r="134">
      <c r="E134" s="266"/>
      <c r="F134" s="259" t="s">
        <v>253</v>
      </c>
      <c r="G134" s="260"/>
      <c r="H134" s="289" t="s">
        <v>238</v>
      </c>
      <c r="I134" s="289" t="s">
        <v>239</v>
      </c>
      <c r="J134" s="290"/>
      <c r="K134" s="398" t="s">
        <v>142</v>
      </c>
      <c r="L134" s="195" t="s">
        <v>154</v>
      </c>
      <c r="M134" s="195" t="s">
        <v>156</v>
      </c>
      <c r="N134" s="289" t="s">
        <v>240</v>
      </c>
      <c r="O134" s="291" t="str">
        <f>EXTRACT_WEIGHT_DTYPE(PARAMS("attn_proj_dtype"))</f>
        <v>fp8</v>
      </c>
      <c r="P134" s="292"/>
      <c r="Q134" s="291" t="b">
        <v>0</v>
      </c>
      <c r="R134" s="38"/>
      <c r="S134" s="38"/>
      <c r="AK134" s="38"/>
      <c r="AL134" s="38"/>
      <c r="AM134" s="38"/>
      <c r="AN134" s="38"/>
      <c r="AO134" s="38"/>
      <c r="AP134" s="38"/>
      <c r="AQ134" s="38"/>
      <c r="AR134" s="38"/>
      <c r="AS134" s="38"/>
      <c r="AT134" s="38"/>
    </row>
    <row r="135">
      <c r="E135" s="266"/>
      <c r="F135" s="267"/>
      <c r="G135" s="268"/>
      <c r="H135" s="195" t="s">
        <v>242</v>
      </c>
      <c r="I135" s="289" t="s">
        <v>239</v>
      </c>
      <c r="J135" s="290"/>
      <c r="K135" s="289">
        <f t="shared" ref="K135:M135" si="21">PARAMS(K134)</f>
        <v>1536</v>
      </c>
      <c r="L135" s="289">
        <f t="shared" si="21"/>
        <v>128</v>
      </c>
      <c r="M135" s="289">
        <f t="shared" si="21"/>
        <v>192</v>
      </c>
      <c r="N135" s="289" t="s">
        <v>240</v>
      </c>
      <c r="O135" s="266"/>
      <c r="P135" s="292">
        <f>SIZEOF_IN_MIB(J135:M135, $O134)</f>
        <v>36</v>
      </c>
      <c r="Q135" s="266"/>
      <c r="R135" s="38"/>
      <c r="S135" s="38"/>
      <c r="AK135" s="38"/>
      <c r="AL135" s="38"/>
      <c r="AM135" s="38"/>
      <c r="AN135" s="38"/>
      <c r="AO135" s="38"/>
      <c r="AP135" s="38"/>
      <c r="AQ135" s="38"/>
      <c r="AR135" s="38"/>
      <c r="AS135" s="38"/>
      <c r="AT135" s="38"/>
    </row>
    <row r="136">
      <c r="E136" s="266"/>
      <c r="F136" s="267"/>
      <c r="G136" s="268"/>
      <c r="H136" s="289" t="s">
        <v>244</v>
      </c>
      <c r="I136" s="289" t="s">
        <v>239</v>
      </c>
      <c r="J136" s="290"/>
      <c r="K136" s="290"/>
      <c r="L136" s="289"/>
      <c r="M136" s="289"/>
      <c r="N136" s="289" t="s">
        <v>240</v>
      </c>
      <c r="O136" s="266"/>
      <c r="P136" s="292"/>
      <c r="Q136" s="266"/>
      <c r="R136" s="38"/>
      <c r="S136" s="38"/>
      <c r="AK136" s="38"/>
      <c r="AL136" s="38"/>
      <c r="AM136" s="38"/>
      <c r="AN136" s="38"/>
      <c r="AO136" s="38"/>
      <c r="AP136" s="38"/>
      <c r="AQ136" s="38"/>
      <c r="AR136" s="38"/>
      <c r="AS136" s="38"/>
      <c r="AT136" s="38"/>
    </row>
    <row r="137">
      <c r="E137" s="266"/>
      <c r="F137" s="278"/>
      <c r="G137" s="279"/>
      <c r="H137" s="274" t="s">
        <v>246</v>
      </c>
      <c r="I137" s="274" t="s">
        <v>239</v>
      </c>
      <c r="J137" s="261"/>
      <c r="K137" s="274">
        <f t="shared" ref="K137:M137" si="22">K135/SHARDING(K136)</f>
        <v>1536</v>
      </c>
      <c r="L137" s="274">
        <f t="shared" si="22"/>
        <v>128</v>
      </c>
      <c r="M137" s="274">
        <f t="shared" si="22"/>
        <v>192</v>
      </c>
      <c r="N137" s="274" t="s">
        <v>240</v>
      </c>
      <c r="O137" s="241"/>
      <c r="P137" s="276">
        <f>SIZEOF_IN_MIB(J137:M137, $O134)</f>
        <v>36</v>
      </c>
      <c r="Q137" s="241"/>
      <c r="R137" s="38"/>
      <c r="S137" s="38"/>
      <c r="AK137" s="38"/>
      <c r="AL137" s="38"/>
      <c r="AM137" s="38"/>
      <c r="AN137" s="38"/>
      <c r="AO137" s="38"/>
      <c r="AP137" s="38"/>
      <c r="AQ137" s="38"/>
      <c r="AR137" s="38"/>
      <c r="AS137" s="38"/>
      <c r="AT137" s="38"/>
    </row>
    <row r="138">
      <c r="E138" s="266"/>
      <c r="F138" s="259" t="s">
        <v>257</v>
      </c>
      <c r="G138" s="260"/>
      <c r="H138" s="271" t="s">
        <v>238</v>
      </c>
      <c r="I138" s="271" t="s">
        <v>239</v>
      </c>
      <c r="J138" s="269" t="s">
        <v>40</v>
      </c>
      <c r="K138" s="269" t="s">
        <v>38</v>
      </c>
      <c r="L138" s="269" t="s">
        <v>154</v>
      </c>
      <c r="M138" s="269" t="s">
        <v>156</v>
      </c>
      <c r="N138" s="271" t="s">
        <v>240</v>
      </c>
      <c r="O138" s="399" t="s">
        <v>82</v>
      </c>
      <c r="P138" s="273"/>
      <c r="Q138" s="399" t="b">
        <v>0</v>
      </c>
      <c r="R138" s="38"/>
      <c r="S138" s="38"/>
      <c r="AK138" s="38"/>
      <c r="AL138" s="38"/>
      <c r="AM138" s="38"/>
      <c r="AN138" s="38"/>
      <c r="AO138" s="38"/>
      <c r="AP138" s="38"/>
      <c r="AQ138" s="38"/>
      <c r="AR138" s="38"/>
      <c r="AS138" s="38"/>
      <c r="AT138" s="38"/>
    </row>
    <row r="139">
      <c r="E139" s="266"/>
      <c r="F139" s="267"/>
      <c r="G139" s="268"/>
      <c r="H139" s="262" t="s">
        <v>242</v>
      </c>
      <c r="I139" s="274" t="s">
        <v>239</v>
      </c>
      <c r="J139" s="274">
        <f t="shared" ref="J139:M139" si="23">PARAMS(J138)</f>
        <v>4096</v>
      </c>
      <c r="K139" s="274">
        <f t="shared" si="23"/>
        <v>1</v>
      </c>
      <c r="L139" s="274">
        <f t="shared" si="23"/>
        <v>128</v>
      </c>
      <c r="M139" s="274">
        <f t="shared" si="23"/>
        <v>192</v>
      </c>
      <c r="N139" s="274" t="s">
        <v>240</v>
      </c>
      <c r="O139" s="275"/>
      <c r="P139" s="276">
        <f>SIZEOF_IN_MIB(J139:M139, $O138)</f>
        <v>192</v>
      </c>
      <c r="Q139" s="275"/>
      <c r="R139" s="38"/>
      <c r="S139" s="38"/>
      <c r="AK139" s="38"/>
      <c r="AL139" s="38"/>
      <c r="AM139" s="38"/>
      <c r="AN139" s="38"/>
      <c r="AO139" s="38"/>
      <c r="AP139" s="38"/>
      <c r="AQ139" s="38"/>
      <c r="AR139" s="38"/>
      <c r="AS139" s="38"/>
      <c r="AT139" s="38"/>
    </row>
    <row r="140">
      <c r="E140" s="266"/>
      <c r="F140" s="267"/>
      <c r="G140" s="268"/>
      <c r="H140" s="271" t="s">
        <v>244</v>
      </c>
      <c r="I140" s="271" t="s">
        <v>239</v>
      </c>
      <c r="J140" s="269" t="s">
        <v>143</v>
      </c>
      <c r="K140" s="269"/>
      <c r="L140" s="269"/>
      <c r="M140" s="271"/>
      <c r="N140" s="271" t="s">
        <v>240</v>
      </c>
      <c r="O140" s="272"/>
      <c r="P140" s="273"/>
      <c r="Q140" s="272"/>
      <c r="R140" s="38"/>
      <c r="S140" s="38"/>
      <c r="AK140" s="38"/>
      <c r="AL140" s="38"/>
      <c r="AM140" s="38"/>
      <c r="AN140" s="38"/>
      <c r="AO140" s="38"/>
      <c r="AP140" s="38"/>
      <c r="AQ140" s="38"/>
      <c r="AR140" s="38"/>
      <c r="AS140" s="38"/>
      <c r="AT140" s="38"/>
    </row>
    <row r="141">
      <c r="E141" s="266"/>
      <c r="F141" s="278"/>
      <c r="G141" s="279"/>
      <c r="H141" s="274" t="s">
        <v>246</v>
      </c>
      <c r="I141" s="274" t="s">
        <v>239</v>
      </c>
      <c r="J141" s="274">
        <f t="shared" ref="J141:M141" si="24">J139/SHARDING(J140)</f>
        <v>256</v>
      </c>
      <c r="K141" s="274">
        <f t="shared" si="24"/>
        <v>1</v>
      </c>
      <c r="L141" s="274">
        <f t="shared" si="24"/>
        <v>128</v>
      </c>
      <c r="M141" s="274">
        <f t="shared" si="24"/>
        <v>192</v>
      </c>
      <c r="N141" s="274" t="s">
        <v>240</v>
      </c>
      <c r="O141" s="241"/>
      <c r="P141" s="276">
        <f>SIZEOF_IN_MIB(J141:M141, $O138)</f>
        <v>12</v>
      </c>
      <c r="Q141" s="241"/>
      <c r="R141" s="38"/>
      <c r="S141" s="38"/>
      <c r="AK141" s="38"/>
      <c r="AL141" s="38"/>
      <c r="AM141" s="38"/>
      <c r="AN141" s="38"/>
      <c r="AO141" s="38"/>
      <c r="AP141" s="38"/>
      <c r="AQ141" s="38"/>
      <c r="AR141" s="38"/>
      <c r="AS141" s="38"/>
      <c r="AT141" s="38"/>
    </row>
    <row r="142">
      <c r="E142" s="266"/>
      <c r="F142" s="400" t="s">
        <v>293</v>
      </c>
      <c r="G142" s="385" t="s">
        <v>45</v>
      </c>
      <c r="H142" s="423"/>
      <c r="I142" s="424"/>
      <c r="J142" s="270"/>
      <c r="K142" s="270"/>
      <c r="L142" s="271"/>
      <c r="M142" s="271"/>
      <c r="N142" s="271"/>
      <c r="O142" s="270"/>
      <c r="P142" s="273"/>
      <c r="Q142" s="305"/>
      <c r="R142" s="38"/>
      <c r="S142" s="38"/>
      <c r="AK142" s="38"/>
      <c r="AL142" s="38"/>
      <c r="AM142" s="38"/>
      <c r="AN142" s="38"/>
      <c r="AO142" s="38"/>
      <c r="AP142" s="38"/>
      <c r="AQ142" s="38"/>
      <c r="AR142" s="38"/>
      <c r="AS142" s="38"/>
      <c r="AT142" s="38"/>
    </row>
    <row r="143">
      <c r="E143" s="266"/>
      <c r="F143" s="277"/>
      <c r="G143" s="385"/>
      <c r="H143" s="274"/>
      <c r="I143" s="418"/>
      <c r="J143" s="261"/>
      <c r="K143" s="261"/>
      <c r="L143" s="274"/>
      <c r="M143" s="274"/>
      <c r="N143" s="274"/>
      <c r="O143" s="261"/>
      <c r="P143" s="276"/>
      <c r="Q143" s="222"/>
      <c r="R143" s="38"/>
      <c r="S143" s="38"/>
      <c r="AK143" s="38"/>
      <c r="AL143" s="38"/>
      <c r="AM143" s="38"/>
      <c r="AN143" s="38"/>
      <c r="AO143" s="38"/>
      <c r="AP143" s="38"/>
      <c r="AQ143" s="38"/>
      <c r="AR143" s="38"/>
      <c r="AS143" s="38"/>
      <c r="AT143" s="38"/>
    </row>
    <row r="144">
      <c r="E144" s="266"/>
      <c r="F144" s="384" t="s">
        <v>285</v>
      </c>
      <c r="G144" s="385" t="s">
        <v>286</v>
      </c>
      <c r="H144" s="271" t="str">
        <f>VLOOKUP(O130&amp;","&amp;O134,$T$3:$W$12,4, FALSE)</f>
        <v>fp8</v>
      </c>
      <c r="I144" s="419"/>
      <c r="J144" s="270"/>
      <c r="K144" s="270"/>
      <c r="L144" s="271"/>
      <c r="M144" s="271"/>
      <c r="N144" s="271"/>
      <c r="O144" s="270"/>
      <c r="P144" s="273"/>
      <c r="Q144" s="305"/>
      <c r="R144" s="38"/>
      <c r="S144" s="38"/>
      <c r="AK144" s="38"/>
      <c r="AL144" s="38"/>
      <c r="AM144" s="38"/>
      <c r="AN144" s="38"/>
      <c r="AO144" s="38"/>
      <c r="AP144" s="38"/>
      <c r="AQ144" s="38"/>
      <c r="AR144" s="38"/>
      <c r="AS144" s="38"/>
      <c r="AT144" s="38"/>
    </row>
    <row r="145">
      <c r="E145" s="266"/>
      <c r="F145" s="266"/>
      <c r="G145" s="381" t="s">
        <v>299</v>
      </c>
      <c r="H145" s="420" t="str">
        <f>CALCULATE_FLOPS(K133:M133,K137:M137,K137,1,H144)</f>
        <v>#N/A</v>
      </c>
      <c r="I145" s="418"/>
      <c r="J145" s="261"/>
      <c r="K145" s="261"/>
      <c r="L145" s="274"/>
      <c r="M145" s="274"/>
      <c r="N145" s="274"/>
      <c r="O145" s="261"/>
      <c r="P145" s="276"/>
      <c r="Q145" s="222"/>
      <c r="R145" s="38"/>
      <c r="S145" s="38"/>
      <c r="AK145" s="38"/>
      <c r="AL145" s="38"/>
      <c r="AM145" s="38"/>
      <c r="AN145" s="38"/>
      <c r="AO145" s="38"/>
      <c r="AP145" s="38"/>
      <c r="AQ145" s="38"/>
      <c r="AR145" s="38"/>
      <c r="AS145" s="38"/>
      <c r="AT145" s="38"/>
    </row>
    <row r="146">
      <c r="A146" s="164"/>
      <c r="B146" s="38"/>
      <c r="C146" s="38"/>
      <c r="D146" s="38"/>
      <c r="E146" s="266"/>
      <c r="F146" s="277"/>
      <c r="G146" s="388" t="s">
        <v>288</v>
      </c>
      <c r="H146" s="421" t="str">
        <f>COMPUTE_TIME_MS(H145, H144)</f>
        <v>#N/A</v>
      </c>
      <c r="I146" s="390"/>
      <c r="J146" s="391"/>
      <c r="K146" s="391"/>
      <c r="L146" s="392"/>
      <c r="M146" s="392"/>
      <c r="N146" s="392"/>
      <c r="O146" s="391"/>
      <c r="P146" s="393"/>
      <c r="Q146" s="305"/>
      <c r="R146" s="38"/>
      <c r="S146" s="38"/>
      <c r="AK146" s="38"/>
      <c r="AL146" s="38"/>
      <c r="AM146" s="38"/>
      <c r="AN146" s="38"/>
      <c r="AO146" s="38"/>
      <c r="AP146" s="38"/>
      <c r="AQ146" s="38"/>
      <c r="AR146" s="38"/>
      <c r="AS146" s="38"/>
      <c r="AT146" s="38"/>
    </row>
    <row r="147">
      <c r="A147" s="164"/>
      <c r="B147" s="38"/>
      <c r="C147" s="38"/>
      <c r="D147" s="38"/>
      <c r="E147" s="266"/>
      <c r="F147" s="384" t="s">
        <v>289</v>
      </c>
      <c r="G147" s="381" t="s">
        <v>290</v>
      </c>
      <c r="H147" s="303">
        <f>IF(Q130,0,P133)+IF(Q134,0,P137)+IF(Q138,0,P141)</f>
        <v>48.375</v>
      </c>
      <c r="I147" s="261"/>
      <c r="J147" s="261"/>
      <c r="K147" s="261"/>
      <c r="L147" s="274"/>
      <c r="M147" s="274"/>
      <c r="N147" s="274"/>
      <c r="O147" s="261"/>
      <c r="P147" s="276"/>
      <c r="Q147" s="222"/>
      <c r="R147" s="38"/>
      <c r="S147" s="38"/>
      <c r="AK147" s="38"/>
      <c r="AL147" s="38"/>
      <c r="AM147" s="38"/>
      <c r="AN147" s="38"/>
      <c r="AO147" s="38"/>
      <c r="AP147" s="38"/>
      <c r="AQ147" s="38"/>
      <c r="AR147" s="38"/>
      <c r="AS147" s="38"/>
      <c r="AT147" s="38"/>
    </row>
    <row r="148">
      <c r="A148" s="38"/>
      <c r="B148" s="38"/>
      <c r="C148" s="38"/>
      <c r="D148" s="38"/>
      <c r="E148" s="277"/>
      <c r="F148" s="277"/>
      <c r="G148" s="395" t="s">
        <v>291</v>
      </c>
      <c r="H148" s="422">
        <f>HBM_TIME_MS(H147)</f>
        <v>0.01614532158</v>
      </c>
      <c r="I148" s="391"/>
      <c r="J148" s="391"/>
      <c r="K148" s="391"/>
      <c r="L148" s="392"/>
      <c r="M148" s="392"/>
      <c r="N148" s="392"/>
      <c r="O148" s="391"/>
      <c r="P148" s="393"/>
      <c r="Q148" s="305"/>
      <c r="R148" s="38"/>
      <c r="S148" s="38"/>
      <c r="AK148" s="38"/>
      <c r="AL148" s="38"/>
      <c r="AM148" s="38"/>
      <c r="AN148" s="38"/>
      <c r="AO148" s="38"/>
      <c r="AP148" s="38"/>
      <c r="AQ148" s="38"/>
      <c r="AR148" s="38"/>
      <c r="AS148" s="38"/>
      <c r="AT148" s="38"/>
    </row>
    <row r="149">
      <c r="A149" s="87"/>
      <c r="B149" s="87"/>
      <c r="C149" s="87"/>
      <c r="D149" s="87"/>
      <c r="E149" s="258" t="s">
        <v>300</v>
      </c>
      <c r="F149" s="282" t="s">
        <v>249</v>
      </c>
      <c r="G149" s="260"/>
      <c r="H149" s="290" t="s">
        <v>238</v>
      </c>
      <c r="I149" s="290" t="s">
        <v>239</v>
      </c>
      <c r="J149" s="195" t="s">
        <v>40</v>
      </c>
      <c r="K149" s="195" t="s">
        <v>38</v>
      </c>
      <c r="L149" s="195" t="s">
        <v>154</v>
      </c>
      <c r="M149" s="398" t="s">
        <v>148</v>
      </c>
      <c r="N149" s="290" t="s">
        <v>240</v>
      </c>
      <c r="O149" s="291" t="str">
        <f>EXTRACT_ACTIVATION_DTYPE(PARAMS("attn_proj_dtype"))</f>
        <v>fp8</v>
      </c>
      <c r="P149" s="292"/>
      <c r="Q149" s="291" t="b">
        <v>0</v>
      </c>
      <c r="R149" s="38"/>
      <c r="S149" s="38"/>
      <c r="AK149" s="38"/>
      <c r="AL149" s="38"/>
      <c r="AM149" s="38"/>
      <c r="AN149" s="38"/>
      <c r="AO149" s="38"/>
      <c r="AP149" s="38"/>
      <c r="AQ149" s="38"/>
      <c r="AR149" s="38"/>
      <c r="AS149" s="38"/>
      <c r="AT149" s="38"/>
    </row>
    <row r="150">
      <c r="A150" s="87"/>
      <c r="B150" s="87"/>
      <c r="C150" s="87"/>
      <c r="D150" s="87"/>
      <c r="E150" s="266"/>
      <c r="F150" s="267"/>
      <c r="G150" s="268"/>
      <c r="H150" s="195" t="s">
        <v>242</v>
      </c>
      <c r="I150" s="290" t="s">
        <v>239</v>
      </c>
      <c r="J150" s="289">
        <f t="shared" ref="J150:M150" si="25">PARAMS(J149)</f>
        <v>4096</v>
      </c>
      <c r="K150" s="290">
        <f t="shared" si="25"/>
        <v>1</v>
      </c>
      <c r="L150" s="290">
        <f t="shared" si="25"/>
        <v>128</v>
      </c>
      <c r="M150" s="290">
        <f t="shared" si="25"/>
        <v>128</v>
      </c>
      <c r="N150" s="290" t="s">
        <v>240</v>
      </c>
      <c r="O150" s="266"/>
      <c r="P150" s="292">
        <f>SIZEOF_IN_MIB(J150:M150, $O149)</f>
        <v>64</v>
      </c>
      <c r="Q150" s="266"/>
      <c r="R150" s="38"/>
      <c r="S150" s="38"/>
      <c r="AK150" s="38"/>
      <c r="AL150" s="38"/>
      <c r="AM150" s="38"/>
      <c r="AN150" s="38"/>
      <c r="AO150" s="38"/>
      <c r="AP150" s="38"/>
      <c r="AQ150" s="38"/>
      <c r="AR150" s="38"/>
      <c r="AS150" s="38"/>
      <c r="AT150" s="38"/>
    </row>
    <row r="151">
      <c r="A151" s="87"/>
      <c r="B151" s="87"/>
      <c r="C151" s="87"/>
      <c r="D151" s="87"/>
      <c r="E151" s="266"/>
      <c r="F151" s="267"/>
      <c r="G151" s="268"/>
      <c r="H151" s="289" t="s">
        <v>244</v>
      </c>
      <c r="I151" s="289" t="s">
        <v>239</v>
      </c>
      <c r="J151" s="195" t="s">
        <v>143</v>
      </c>
      <c r="K151" s="195"/>
      <c r="L151" s="195"/>
      <c r="M151" s="289"/>
      <c r="N151" s="289" t="s">
        <v>240</v>
      </c>
      <c r="O151" s="266"/>
      <c r="P151" s="292"/>
      <c r="Q151" s="266"/>
      <c r="R151" s="38"/>
      <c r="S151" s="38"/>
      <c r="AG151" s="38"/>
      <c r="AH151" s="38"/>
      <c r="AI151" s="38"/>
      <c r="AJ151" s="38"/>
      <c r="AK151" s="38"/>
      <c r="AL151" s="38"/>
      <c r="AM151" s="38"/>
      <c r="AN151" s="38"/>
      <c r="AO151" s="38"/>
      <c r="AP151" s="38"/>
      <c r="AQ151" s="38"/>
      <c r="AR151" s="38"/>
      <c r="AS151" s="38"/>
      <c r="AT151" s="38"/>
    </row>
    <row r="152">
      <c r="A152" s="87"/>
      <c r="B152" s="87"/>
      <c r="C152" s="87"/>
      <c r="D152" s="87"/>
      <c r="E152" s="266"/>
      <c r="F152" s="278"/>
      <c r="G152" s="279"/>
      <c r="H152" s="195" t="s">
        <v>246</v>
      </c>
      <c r="I152" s="289" t="s">
        <v>239</v>
      </c>
      <c r="J152" s="289">
        <f t="shared" ref="J152:M152" si="26">J150/SHARDING(J151)</f>
        <v>256</v>
      </c>
      <c r="K152" s="289">
        <f t="shared" si="26"/>
        <v>1</v>
      </c>
      <c r="L152" s="289">
        <f t="shared" si="26"/>
        <v>128</v>
      </c>
      <c r="M152" s="289">
        <f t="shared" si="26"/>
        <v>128</v>
      </c>
      <c r="N152" s="289" t="s">
        <v>240</v>
      </c>
      <c r="O152" s="277"/>
      <c r="P152" s="292">
        <f>SIZEOF_IN_MIB(J152:M152, $O149)</f>
        <v>4</v>
      </c>
      <c r="Q152" s="277"/>
      <c r="R152" s="38"/>
      <c r="S152" s="38"/>
      <c r="AG152" s="38"/>
      <c r="AH152" s="38"/>
      <c r="AI152" s="38"/>
      <c r="AJ152" s="38"/>
      <c r="AK152" s="38"/>
      <c r="AL152" s="38"/>
      <c r="AM152" s="38"/>
      <c r="AN152" s="38"/>
      <c r="AO152" s="38"/>
      <c r="AP152" s="38"/>
      <c r="AQ152" s="38"/>
      <c r="AR152" s="38"/>
      <c r="AS152" s="38"/>
      <c r="AT152" s="38"/>
    </row>
    <row r="153">
      <c r="A153" s="87"/>
      <c r="B153" s="87"/>
      <c r="C153" s="87"/>
      <c r="D153" s="87"/>
      <c r="E153" s="266"/>
      <c r="F153" s="259" t="s">
        <v>253</v>
      </c>
      <c r="G153" s="260"/>
      <c r="H153" s="289" t="s">
        <v>238</v>
      </c>
      <c r="I153" s="289" t="s">
        <v>239</v>
      </c>
      <c r="J153" s="290"/>
      <c r="K153" s="195" t="s">
        <v>154</v>
      </c>
      <c r="L153" s="398" t="s">
        <v>148</v>
      </c>
      <c r="M153" s="195" t="s">
        <v>145</v>
      </c>
      <c r="N153" s="289" t="s">
        <v>240</v>
      </c>
      <c r="O153" s="291" t="str">
        <f>EXTRACT_WEIGHT_DTYPE(PARAMS("attn_proj_dtype"))</f>
        <v>fp8</v>
      </c>
      <c r="P153" s="292"/>
      <c r="Q153" s="291" t="b">
        <v>0</v>
      </c>
      <c r="R153" s="38"/>
      <c r="S153" s="38"/>
      <c r="AG153" s="38"/>
      <c r="AH153" s="38"/>
      <c r="AI153" s="38"/>
      <c r="AJ153" s="38"/>
      <c r="AK153" s="38"/>
      <c r="AL153" s="38"/>
      <c r="AM153" s="38"/>
      <c r="AN153" s="38"/>
      <c r="AO153" s="38"/>
      <c r="AP153" s="38"/>
      <c r="AQ153" s="38"/>
      <c r="AR153" s="38"/>
      <c r="AS153" s="38"/>
      <c r="AT153" s="38"/>
    </row>
    <row r="154">
      <c r="A154" s="87"/>
      <c r="B154" s="87"/>
      <c r="C154" s="87"/>
      <c r="D154" s="87"/>
      <c r="E154" s="266"/>
      <c r="F154" s="267"/>
      <c r="G154" s="268"/>
      <c r="H154" s="195" t="s">
        <v>242</v>
      </c>
      <c r="I154" s="289" t="s">
        <v>239</v>
      </c>
      <c r="J154" s="290"/>
      <c r="K154" s="289">
        <f t="shared" ref="K154:M154" si="27">PARAMS(K153)</f>
        <v>128</v>
      </c>
      <c r="L154" s="289">
        <f t="shared" si="27"/>
        <v>128</v>
      </c>
      <c r="M154" s="289">
        <f t="shared" si="27"/>
        <v>512</v>
      </c>
      <c r="N154" s="289" t="s">
        <v>240</v>
      </c>
      <c r="O154" s="266"/>
      <c r="P154" s="292">
        <f>SIZEOF_IN_MIB(J154:M154, $O153)</f>
        <v>8</v>
      </c>
      <c r="Q154" s="266"/>
      <c r="R154" s="38"/>
      <c r="S154" s="38"/>
      <c r="AG154" s="38"/>
      <c r="AH154" s="38"/>
      <c r="AI154" s="38"/>
      <c r="AJ154" s="38"/>
      <c r="AK154" s="38"/>
      <c r="AL154" s="38"/>
      <c r="AM154" s="38"/>
      <c r="AN154" s="38"/>
      <c r="AO154" s="38"/>
      <c r="AP154" s="38"/>
      <c r="AQ154" s="38"/>
      <c r="AR154" s="38"/>
      <c r="AS154" s="38"/>
      <c r="AT154" s="38"/>
    </row>
    <row r="155">
      <c r="A155" s="87"/>
      <c r="B155" s="87"/>
      <c r="C155" s="87"/>
      <c r="D155" s="87"/>
      <c r="E155" s="266"/>
      <c r="F155" s="267"/>
      <c r="G155" s="268"/>
      <c r="H155" s="289" t="s">
        <v>244</v>
      </c>
      <c r="I155" s="289" t="s">
        <v>239</v>
      </c>
      <c r="J155" s="290"/>
      <c r="K155" s="290"/>
      <c r="L155" s="289"/>
      <c r="M155" s="289"/>
      <c r="N155" s="289" t="s">
        <v>240</v>
      </c>
      <c r="O155" s="266"/>
      <c r="P155" s="292"/>
      <c r="Q155" s="266"/>
      <c r="R155" s="38"/>
      <c r="S155" s="38"/>
      <c r="AG155" s="38"/>
      <c r="AH155" s="38"/>
      <c r="AI155" s="38"/>
      <c r="AJ155" s="38"/>
      <c r="AK155" s="38"/>
      <c r="AL155" s="38"/>
      <c r="AM155" s="38"/>
      <c r="AN155" s="38"/>
      <c r="AO155" s="38"/>
      <c r="AP155" s="38"/>
      <c r="AQ155" s="38"/>
      <c r="AR155" s="38"/>
      <c r="AS155" s="38"/>
      <c r="AT155" s="38"/>
    </row>
    <row r="156">
      <c r="A156" s="87"/>
      <c r="B156" s="87"/>
      <c r="C156" s="87"/>
      <c r="D156" s="87"/>
      <c r="E156" s="266"/>
      <c r="F156" s="278"/>
      <c r="G156" s="279"/>
      <c r="H156" s="274" t="s">
        <v>246</v>
      </c>
      <c r="I156" s="274" t="s">
        <v>239</v>
      </c>
      <c r="J156" s="261"/>
      <c r="K156" s="274">
        <f t="shared" ref="K156:M156" si="28">K154/SHARDING(K155)</f>
        <v>128</v>
      </c>
      <c r="L156" s="274">
        <f t="shared" si="28"/>
        <v>128</v>
      </c>
      <c r="M156" s="274">
        <f t="shared" si="28"/>
        <v>512</v>
      </c>
      <c r="N156" s="274" t="s">
        <v>240</v>
      </c>
      <c r="O156" s="241"/>
      <c r="P156" s="276">
        <f>SIZEOF_IN_MIB(J156:M156, $O153)</f>
        <v>8</v>
      </c>
      <c r="Q156" s="241"/>
      <c r="R156" s="38"/>
      <c r="S156" s="38"/>
      <c r="T156" s="207"/>
      <c r="U156" s="207"/>
      <c r="V156" s="207"/>
      <c r="W156" s="207"/>
      <c r="X156" s="38"/>
      <c r="Y156" s="38"/>
      <c r="Z156" s="38"/>
      <c r="AA156" s="38"/>
      <c r="AB156" s="38"/>
      <c r="AC156" s="38"/>
      <c r="AD156" s="38"/>
      <c r="AE156" s="38"/>
      <c r="AF156" s="38"/>
      <c r="AG156" s="38"/>
      <c r="AH156" s="38"/>
      <c r="AI156" s="38"/>
      <c r="AJ156" s="38"/>
      <c r="AK156" s="38"/>
      <c r="AL156" s="38"/>
      <c r="AM156" s="38"/>
      <c r="AN156" s="38"/>
      <c r="AO156" s="38"/>
      <c r="AP156" s="38"/>
      <c r="AQ156" s="38"/>
      <c r="AR156" s="38"/>
      <c r="AS156" s="38"/>
      <c r="AT156" s="38"/>
    </row>
    <row r="157">
      <c r="A157" s="87"/>
      <c r="B157" s="87"/>
      <c r="C157" s="87"/>
      <c r="D157" s="87"/>
      <c r="E157" s="266"/>
      <c r="F157" s="259" t="s">
        <v>257</v>
      </c>
      <c r="G157" s="260"/>
      <c r="H157" s="271" t="s">
        <v>238</v>
      </c>
      <c r="I157" s="271" t="s">
        <v>239</v>
      </c>
      <c r="J157" s="269" t="s">
        <v>40</v>
      </c>
      <c r="K157" s="269" t="s">
        <v>38</v>
      </c>
      <c r="L157" s="269" t="s">
        <v>154</v>
      </c>
      <c r="M157" s="269" t="s">
        <v>145</v>
      </c>
      <c r="N157" s="271" t="s">
        <v>240</v>
      </c>
      <c r="O157" s="399" t="s">
        <v>82</v>
      </c>
      <c r="P157" s="273"/>
      <c r="Q157" s="399" t="b">
        <v>0</v>
      </c>
      <c r="R157" s="38"/>
      <c r="S157" s="38"/>
      <c r="T157" s="207"/>
      <c r="U157" s="207"/>
      <c r="V157" s="207"/>
      <c r="W157" s="207"/>
      <c r="X157" s="38"/>
      <c r="Y157" s="38"/>
      <c r="Z157" s="38"/>
      <c r="AA157" s="38"/>
      <c r="AB157" s="38"/>
      <c r="AC157" s="38"/>
      <c r="AD157" s="38"/>
      <c r="AE157" s="38"/>
      <c r="AF157" s="38"/>
      <c r="AG157" s="38"/>
      <c r="AH157" s="38"/>
      <c r="AI157" s="38"/>
      <c r="AJ157" s="38"/>
      <c r="AK157" s="38"/>
      <c r="AL157" s="38"/>
      <c r="AM157" s="38"/>
      <c r="AN157" s="38"/>
      <c r="AO157" s="38"/>
      <c r="AP157" s="38"/>
      <c r="AQ157" s="38"/>
      <c r="AR157" s="38"/>
      <c r="AS157" s="38"/>
      <c r="AT157" s="38"/>
    </row>
    <row r="158">
      <c r="A158" s="87"/>
      <c r="B158" s="87"/>
      <c r="C158" s="87"/>
      <c r="D158" s="87"/>
      <c r="E158" s="266"/>
      <c r="F158" s="267"/>
      <c r="G158" s="268"/>
      <c r="H158" s="262" t="s">
        <v>242</v>
      </c>
      <c r="I158" s="274" t="s">
        <v>239</v>
      </c>
      <c r="J158" s="274">
        <f t="shared" ref="J158:M158" si="29">PARAMS(J157)</f>
        <v>4096</v>
      </c>
      <c r="K158" s="274">
        <f t="shared" si="29"/>
        <v>1</v>
      </c>
      <c r="L158" s="274">
        <f t="shared" si="29"/>
        <v>128</v>
      </c>
      <c r="M158" s="274">
        <f t="shared" si="29"/>
        <v>512</v>
      </c>
      <c r="N158" s="274" t="s">
        <v>240</v>
      </c>
      <c r="O158" s="275"/>
      <c r="P158" s="276">
        <f>SIZEOF_IN_MIB(J158:M158, $O157)</f>
        <v>512</v>
      </c>
      <c r="Q158" s="275"/>
      <c r="R158" s="38"/>
      <c r="S158" s="38"/>
      <c r="T158" s="207"/>
      <c r="U158" s="207"/>
      <c r="V158" s="207"/>
      <c r="W158" s="207"/>
      <c r="X158" s="38"/>
      <c r="Y158" s="38"/>
      <c r="Z158" s="38"/>
      <c r="AA158" s="38"/>
      <c r="AB158" s="38"/>
      <c r="AC158" s="38"/>
      <c r="AD158" s="38"/>
      <c r="AE158" s="38"/>
      <c r="AF158" s="38"/>
      <c r="AG158" s="38"/>
      <c r="AH158" s="38"/>
      <c r="AI158" s="38"/>
      <c r="AJ158" s="38"/>
      <c r="AK158" s="38"/>
      <c r="AL158" s="38"/>
      <c r="AM158" s="38"/>
      <c r="AN158" s="38"/>
      <c r="AO158" s="38"/>
      <c r="AP158" s="38"/>
      <c r="AQ158" s="38"/>
      <c r="AR158" s="38"/>
      <c r="AS158" s="38"/>
      <c r="AT158" s="38"/>
    </row>
    <row r="159">
      <c r="A159" s="87"/>
      <c r="B159" s="87"/>
      <c r="C159" s="87"/>
      <c r="D159" s="87"/>
      <c r="E159" s="266"/>
      <c r="F159" s="267"/>
      <c r="G159" s="268"/>
      <c r="H159" s="271" t="s">
        <v>244</v>
      </c>
      <c r="I159" s="271" t="s">
        <v>239</v>
      </c>
      <c r="J159" s="269" t="s">
        <v>143</v>
      </c>
      <c r="K159" s="269"/>
      <c r="L159" s="269"/>
      <c r="M159" s="271"/>
      <c r="N159" s="271" t="s">
        <v>240</v>
      </c>
      <c r="O159" s="272"/>
      <c r="P159" s="273"/>
      <c r="Q159" s="272"/>
      <c r="R159" s="38"/>
      <c r="S159" s="38"/>
      <c r="T159" s="207"/>
      <c r="U159" s="207"/>
      <c r="V159" s="207"/>
      <c r="W159" s="207"/>
      <c r="X159" s="38"/>
      <c r="Y159" s="38"/>
      <c r="Z159" s="38"/>
      <c r="AA159" s="38"/>
      <c r="AB159" s="38"/>
      <c r="AC159" s="38"/>
      <c r="AD159" s="38"/>
      <c r="AE159" s="38"/>
      <c r="AF159" s="38"/>
      <c r="AG159" s="38"/>
      <c r="AH159" s="38"/>
      <c r="AI159" s="38"/>
      <c r="AJ159" s="38"/>
      <c r="AK159" s="38"/>
      <c r="AL159" s="38"/>
      <c r="AM159" s="38"/>
      <c r="AN159" s="38"/>
      <c r="AO159" s="38"/>
      <c r="AP159" s="38"/>
      <c r="AQ159" s="38"/>
      <c r="AR159" s="38"/>
      <c r="AS159" s="38"/>
      <c r="AT159" s="38"/>
    </row>
    <row r="160">
      <c r="A160" s="87"/>
      <c r="B160" s="87"/>
      <c r="C160" s="87"/>
      <c r="D160" s="87"/>
      <c r="E160" s="266"/>
      <c r="F160" s="278"/>
      <c r="G160" s="279"/>
      <c r="H160" s="274" t="s">
        <v>246</v>
      </c>
      <c r="I160" s="274" t="s">
        <v>239</v>
      </c>
      <c r="J160" s="274">
        <f t="shared" ref="J160:M160" si="30">J158/SHARDING(J159)</f>
        <v>256</v>
      </c>
      <c r="K160" s="274">
        <f t="shared" si="30"/>
        <v>1</v>
      </c>
      <c r="L160" s="274">
        <f t="shared" si="30"/>
        <v>128</v>
      </c>
      <c r="M160" s="274">
        <f t="shared" si="30"/>
        <v>512</v>
      </c>
      <c r="N160" s="274" t="s">
        <v>240</v>
      </c>
      <c r="O160" s="241"/>
      <c r="P160" s="276">
        <f>SIZEOF_IN_MIB(J160:M160, $O157)</f>
        <v>32</v>
      </c>
      <c r="Q160" s="241"/>
      <c r="R160" s="38"/>
      <c r="S160" s="38"/>
      <c r="T160" s="207"/>
      <c r="U160" s="207"/>
      <c r="V160" s="207"/>
      <c r="W160" s="207"/>
      <c r="X160" s="38"/>
      <c r="Y160" s="38"/>
      <c r="Z160" s="38"/>
      <c r="AA160" s="38"/>
      <c r="AB160" s="38"/>
      <c r="AC160" s="38"/>
      <c r="AD160" s="38"/>
      <c r="AE160" s="38"/>
      <c r="AF160" s="38"/>
      <c r="AG160" s="38"/>
      <c r="AH160" s="38"/>
      <c r="AI160" s="38"/>
      <c r="AJ160" s="38"/>
      <c r="AK160" s="38"/>
      <c r="AL160" s="38"/>
      <c r="AM160" s="38"/>
      <c r="AN160" s="38"/>
      <c r="AO160" s="38"/>
      <c r="AP160" s="38"/>
      <c r="AQ160" s="38"/>
      <c r="AR160" s="38"/>
      <c r="AS160" s="38"/>
      <c r="AT160" s="38"/>
    </row>
    <row r="161">
      <c r="A161" s="87"/>
      <c r="B161" s="87"/>
      <c r="C161" s="87"/>
      <c r="D161" s="87"/>
      <c r="E161" s="266"/>
      <c r="F161" s="400" t="s">
        <v>293</v>
      </c>
      <c r="G161" s="385" t="s">
        <v>45</v>
      </c>
      <c r="H161" s="423"/>
      <c r="I161" s="424"/>
      <c r="J161" s="270"/>
      <c r="K161" s="270"/>
      <c r="L161" s="271"/>
      <c r="M161" s="271"/>
      <c r="N161" s="271"/>
      <c r="O161" s="270"/>
      <c r="P161" s="273"/>
      <c r="Q161" s="305"/>
      <c r="T161" s="3"/>
      <c r="U161" s="3"/>
      <c r="V161" s="3"/>
      <c r="W161" s="3"/>
    </row>
    <row r="162">
      <c r="A162" s="87"/>
      <c r="B162" s="38"/>
      <c r="C162" s="38"/>
      <c r="D162" s="38"/>
      <c r="E162" s="266"/>
      <c r="F162" s="277"/>
      <c r="G162" s="385"/>
      <c r="H162" s="274"/>
      <c r="I162" s="418"/>
      <c r="J162" s="261"/>
      <c r="K162" s="261"/>
      <c r="L162" s="274"/>
      <c r="M162" s="274"/>
      <c r="N162" s="274"/>
      <c r="O162" s="261"/>
      <c r="P162" s="276"/>
      <c r="Q162" s="222"/>
      <c r="T162" s="3"/>
      <c r="U162" s="3"/>
      <c r="V162" s="3"/>
      <c r="W162" s="3"/>
    </row>
    <row r="163">
      <c r="A163" s="38"/>
      <c r="B163" s="38"/>
      <c r="C163" s="38"/>
      <c r="D163" s="38"/>
      <c r="E163" s="266"/>
      <c r="F163" s="384" t="s">
        <v>285</v>
      </c>
      <c r="G163" s="385" t="s">
        <v>286</v>
      </c>
      <c r="H163" s="271" t="str">
        <f>VLOOKUP(O149&amp;","&amp;O153,$T$3:$W$12,4, FALSE)</f>
        <v>fp8</v>
      </c>
      <c r="I163" s="419"/>
      <c r="J163" s="270"/>
      <c r="K163" s="270"/>
      <c r="L163" s="271"/>
      <c r="M163" s="271"/>
      <c r="N163" s="271"/>
      <c r="O163" s="270"/>
      <c r="P163" s="273"/>
      <c r="Q163" s="305"/>
      <c r="T163" s="3"/>
      <c r="U163" s="3"/>
      <c r="V163" s="3"/>
      <c r="W163" s="3"/>
    </row>
    <row r="164">
      <c r="A164" s="87"/>
      <c r="B164" s="87"/>
      <c r="C164" s="87"/>
      <c r="D164" s="87"/>
      <c r="E164" s="266"/>
      <c r="F164" s="266"/>
      <c r="G164" s="381" t="s">
        <v>299</v>
      </c>
      <c r="H164" s="420" t="str">
        <f>CALCULATE_FLOPS(J152:M152,J156:M156,L156,K156,H163)</f>
        <v>#N/A</v>
      </c>
      <c r="I164" s="418"/>
      <c r="J164" s="261"/>
      <c r="K164" s="261"/>
      <c r="L164" s="274"/>
      <c r="M164" s="274"/>
      <c r="N164" s="274"/>
      <c r="O164" s="261"/>
      <c r="P164" s="276"/>
      <c r="Q164" s="222"/>
      <c r="T164" s="3"/>
      <c r="U164" s="3"/>
      <c r="V164" s="3"/>
      <c r="W164" s="3"/>
    </row>
    <row r="165">
      <c r="A165" s="87"/>
      <c r="B165" s="87"/>
      <c r="C165" s="87"/>
      <c r="D165" s="87"/>
      <c r="E165" s="266"/>
      <c r="F165" s="277"/>
      <c r="G165" s="388" t="s">
        <v>288</v>
      </c>
      <c r="H165" s="389" t="str">
        <f>COMPUTE_TIME_MS(H164, H163)</f>
        <v>#N/A</v>
      </c>
      <c r="I165" s="390"/>
      <c r="J165" s="391"/>
      <c r="K165" s="391"/>
      <c r="L165" s="392"/>
      <c r="M165" s="392"/>
      <c r="N165" s="392"/>
      <c r="O165" s="391"/>
      <c r="P165" s="393"/>
      <c r="Q165" s="305"/>
      <c r="T165" s="3"/>
      <c r="U165" s="3"/>
      <c r="V165" s="3"/>
      <c r="W165" s="3"/>
    </row>
    <row r="166">
      <c r="A166" s="87"/>
      <c r="B166" s="87"/>
      <c r="C166" s="87"/>
      <c r="D166" s="87"/>
      <c r="E166" s="266"/>
      <c r="F166" s="384" t="s">
        <v>289</v>
      </c>
      <c r="G166" s="381" t="s">
        <v>290</v>
      </c>
      <c r="H166" s="303">
        <f>IF(Q149,0,P152)+IF(Q153,0,P156)+IF(Q157,0,P160)</f>
        <v>44</v>
      </c>
      <c r="I166" s="261"/>
      <c r="J166" s="261"/>
      <c r="K166" s="261"/>
      <c r="L166" s="274"/>
      <c r="M166" s="274"/>
      <c r="N166" s="274"/>
      <c r="O166" s="261"/>
      <c r="P166" s="276"/>
      <c r="Q166" s="222"/>
      <c r="R166" s="38"/>
      <c r="S166" s="38"/>
      <c r="T166" s="207"/>
      <c r="U166" s="207"/>
      <c r="V166" s="207"/>
      <c r="W166" s="207"/>
      <c r="X166" s="38"/>
      <c r="Y166" s="38"/>
      <c r="Z166" s="38"/>
      <c r="AA166" s="38"/>
      <c r="AB166" s="38"/>
      <c r="AC166" s="38"/>
      <c r="AD166" s="38"/>
      <c r="AE166" s="38"/>
      <c r="AF166" s="38"/>
      <c r="AG166" s="38"/>
      <c r="AH166" s="38"/>
      <c r="AI166" s="38"/>
      <c r="AJ166" s="38"/>
      <c r="AK166" s="38"/>
      <c r="AL166" s="38"/>
      <c r="AM166" s="38"/>
      <c r="AN166" s="38"/>
      <c r="AO166" s="38"/>
      <c r="AP166" s="38"/>
      <c r="AQ166" s="38"/>
      <c r="AR166" s="38"/>
      <c r="AS166" s="38"/>
      <c r="AT166" s="38"/>
    </row>
    <row r="167">
      <c r="A167" s="87"/>
      <c r="B167" s="87"/>
      <c r="C167" s="87"/>
      <c r="D167" s="87"/>
      <c r="E167" s="277"/>
      <c r="F167" s="277"/>
      <c r="G167" s="395" t="s">
        <v>291</v>
      </c>
      <c r="H167" s="422">
        <f>HBM_TIME_MS(H166)</f>
        <v>0.01468515038</v>
      </c>
      <c r="I167" s="391"/>
      <c r="J167" s="391"/>
      <c r="K167" s="391"/>
      <c r="L167" s="392"/>
      <c r="M167" s="392"/>
      <c r="N167" s="392"/>
      <c r="O167" s="391"/>
      <c r="P167" s="393"/>
      <c r="Q167" s="305"/>
      <c r="R167" s="38"/>
      <c r="S167" s="38"/>
      <c r="T167" s="207"/>
      <c r="U167" s="207"/>
      <c r="V167" s="207"/>
      <c r="W167" s="207"/>
      <c r="X167" s="38"/>
      <c r="Y167" s="38"/>
      <c r="Z167" s="38"/>
      <c r="AA167" s="38"/>
      <c r="AB167" s="38"/>
      <c r="AC167" s="38"/>
      <c r="AD167" s="38"/>
      <c r="AE167" s="38"/>
      <c r="AF167" s="38"/>
      <c r="AG167" s="38"/>
      <c r="AH167" s="38"/>
      <c r="AI167" s="38"/>
      <c r="AJ167" s="38"/>
      <c r="AK167" s="38"/>
      <c r="AL167" s="38"/>
      <c r="AM167" s="38"/>
      <c r="AN167" s="38"/>
      <c r="AO167" s="38"/>
      <c r="AP167" s="38"/>
      <c r="AQ167" s="38"/>
      <c r="AR167" s="38"/>
      <c r="AS167" s="38"/>
      <c r="AT167" s="38"/>
    </row>
    <row r="168">
      <c r="A168" s="87"/>
      <c r="B168" s="87"/>
      <c r="C168" s="87"/>
      <c r="D168" s="87"/>
      <c r="E168" s="258" t="s">
        <v>301</v>
      </c>
      <c r="F168" s="282" t="s">
        <v>249</v>
      </c>
      <c r="G168" s="260"/>
      <c r="H168" s="261" t="s">
        <v>238</v>
      </c>
      <c r="I168" s="261" t="s">
        <v>239</v>
      </c>
      <c r="J168" s="262"/>
      <c r="K168" s="262" t="s">
        <v>40</v>
      </c>
      <c r="L168" s="262" t="s">
        <v>38</v>
      </c>
      <c r="M168" s="425" t="s">
        <v>125</v>
      </c>
      <c r="N168" s="261" t="s">
        <v>240</v>
      </c>
      <c r="O168" s="263" t="str">
        <f>EXTRACT_ACTIVATION_DTYPE(PARAMS("attn_proj_dtype"))</f>
        <v>fp8</v>
      </c>
      <c r="P168" s="276"/>
      <c r="Q168" s="263" t="b">
        <v>0</v>
      </c>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c r="AT168" s="38"/>
    </row>
    <row r="169">
      <c r="A169" s="87"/>
      <c r="B169" s="87"/>
      <c r="C169" s="87"/>
      <c r="D169" s="87"/>
      <c r="E169" s="266"/>
      <c r="F169" s="267"/>
      <c r="G169" s="268"/>
      <c r="H169" s="195" t="s">
        <v>242</v>
      </c>
      <c r="I169" s="290" t="s">
        <v>239</v>
      </c>
      <c r="J169" s="289"/>
      <c r="K169" s="289">
        <f t="shared" ref="K169:M169" si="31">PARAMS(K168)</f>
        <v>4096</v>
      </c>
      <c r="L169" s="290">
        <f t="shared" si="31"/>
        <v>1</v>
      </c>
      <c r="M169" s="290">
        <f t="shared" si="31"/>
        <v>7168</v>
      </c>
      <c r="N169" s="290" t="s">
        <v>240</v>
      </c>
      <c r="O169" s="266"/>
      <c r="P169" s="292">
        <f>SIZEOF_IN_MIB(J169:M169, $O168)</f>
        <v>28</v>
      </c>
      <c r="Q169" s="266"/>
      <c r="R169" s="38"/>
      <c r="S169" s="38"/>
      <c r="T169" s="38"/>
      <c r="U169" s="38"/>
      <c r="V169" s="38"/>
      <c r="W169" s="38"/>
      <c r="X169" s="38"/>
      <c r="Y169" s="38"/>
      <c r="Z169" s="38"/>
      <c r="AA169" s="38"/>
      <c r="AB169" s="38"/>
      <c r="AC169" s="38"/>
      <c r="AD169" s="38"/>
      <c r="AE169" s="38"/>
      <c r="AF169" s="38"/>
      <c r="AG169" s="38"/>
      <c r="AH169" s="38"/>
      <c r="AI169" s="38"/>
      <c r="AJ169" s="38"/>
      <c r="AK169" s="38"/>
      <c r="AL169" s="38"/>
      <c r="AM169" s="38"/>
      <c r="AN169" s="38"/>
      <c r="AO169" s="38"/>
      <c r="AP169" s="38"/>
      <c r="AQ169" s="38"/>
      <c r="AR169" s="38"/>
      <c r="AS169" s="38"/>
      <c r="AT169" s="38"/>
    </row>
    <row r="170">
      <c r="A170" s="87"/>
      <c r="B170" s="87"/>
      <c r="C170" s="87"/>
      <c r="D170" s="87"/>
      <c r="E170" s="266"/>
      <c r="F170" s="267"/>
      <c r="G170" s="268"/>
      <c r="H170" s="289" t="s">
        <v>244</v>
      </c>
      <c r="I170" s="289" t="s">
        <v>239</v>
      </c>
      <c r="J170" s="290"/>
      <c r="K170" s="195" t="s">
        <v>143</v>
      </c>
      <c r="L170" s="195"/>
      <c r="M170" s="289"/>
      <c r="N170" s="289" t="s">
        <v>240</v>
      </c>
      <c r="O170" s="266"/>
      <c r="P170" s="292"/>
      <c r="Q170" s="266"/>
      <c r="R170" s="38"/>
      <c r="S170" s="38"/>
      <c r="T170" s="38"/>
      <c r="U170" s="38"/>
      <c r="V170" s="38"/>
      <c r="W170" s="38"/>
      <c r="X170" s="38"/>
      <c r="Y170" s="38"/>
      <c r="Z170" s="38"/>
      <c r="AA170" s="38"/>
      <c r="AB170" s="38"/>
      <c r="AC170" s="38"/>
      <c r="AD170" s="38"/>
      <c r="AE170" s="38"/>
      <c r="AF170" s="38"/>
      <c r="AG170" s="38"/>
      <c r="AH170" s="38"/>
      <c r="AI170" s="38"/>
      <c r="AJ170" s="38"/>
      <c r="AK170" s="38"/>
      <c r="AL170" s="38"/>
      <c r="AM170" s="38"/>
      <c r="AN170" s="38"/>
      <c r="AO170" s="38"/>
      <c r="AP170" s="38"/>
      <c r="AQ170" s="38"/>
      <c r="AR170" s="38"/>
      <c r="AS170" s="38"/>
      <c r="AT170" s="38"/>
    </row>
    <row r="171">
      <c r="A171" s="87"/>
      <c r="B171" s="87"/>
      <c r="C171" s="87"/>
      <c r="D171" s="87"/>
      <c r="E171" s="266"/>
      <c r="F171" s="278"/>
      <c r="G171" s="279"/>
      <c r="H171" s="195" t="s">
        <v>246</v>
      </c>
      <c r="I171" s="289" t="s">
        <v>239</v>
      </c>
      <c r="J171" s="290"/>
      <c r="K171" s="289">
        <f t="shared" ref="K171:M171" si="32">K169/SHARDING(K170)</f>
        <v>256</v>
      </c>
      <c r="L171" s="289">
        <f t="shared" si="32"/>
        <v>1</v>
      </c>
      <c r="M171" s="289">
        <f t="shared" si="32"/>
        <v>7168</v>
      </c>
      <c r="N171" s="289" t="s">
        <v>240</v>
      </c>
      <c r="O171" s="277"/>
      <c r="P171" s="292">
        <f>SIZEOF_IN_MIB(J171:M171, $O168)</f>
        <v>1.75</v>
      </c>
      <c r="Q171" s="277"/>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8"/>
    </row>
    <row r="172">
      <c r="A172" s="87"/>
      <c r="B172" s="87"/>
      <c r="C172" s="87"/>
      <c r="D172" s="87"/>
      <c r="E172" s="266"/>
      <c r="F172" s="259" t="s">
        <v>253</v>
      </c>
      <c r="G172" s="260"/>
      <c r="H172" s="289" t="s">
        <v>238</v>
      </c>
      <c r="I172" s="289" t="s">
        <v>239</v>
      </c>
      <c r="J172" s="290"/>
      <c r="K172" s="195"/>
      <c r="L172" s="398" t="s">
        <v>125</v>
      </c>
      <c r="M172" s="195" t="s">
        <v>157</v>
      </c>
      <c r="N172" s="289" t="s">
        <v>240</v>
      </c>
      <c r="O172" s="291" t="str">
        <f>EXTRACT_WEIGHT_DTYPE(PARAMS("attn_proj_dtype"))</f>
        <v>fp8</v>
      </c>
      <c r="P172" s="292"/>
      <c r="Q172" s="291" t="b">
        <v>0</v>
      </c>
      <c r="R172" s="38"/>
      <c r="S172" s="38"/>
      <c r="T172" s="38"/>
      <c r="U172" s="38"/>
      <c r="V172" s="38"/>
      <c r="W172" s="38"/>
      <c r="X172" s="38"/>
      <c r="Y172" s="38"/>
      <c r="Z172" s="38"/>
      <c r="AA172" s="38"/>
      <c r="AB172" s="38"/>
      <c r="AC172" s="38"/>
      <c r="AD172" s="38"/>
      <c r="AE172" s="38"/>
      <c r="AF172" s="38"/>
      <c r="AG172" s="38"/>
      <c r="AH172" s="38"/>
      <c r="AI172" s="38"/>
      <c r="AJ172" s="38"/>
      <c r="AK172" s="38"/>
      <c r="AL172" s="38"/>
      <c r="AM172" s="38"/>
      <c r="AN172" s="38"/>
      <c r="AO172" s="38"/>
      <c r="AP172" s="38"/>
      <c r="AQ172" s="38"/>
      <c r="AR172" s="38"/>
      <c r="AS172" s="38"/>
      <c r="AT172" s="38"/>
    </row>
    <row r="173">
      <c r="A173" s="87"/>
      <c r="B173" s="87"/>
      <c r="C173" s="87"/>
      <c r="D173" s="87"/>
      <c r="E173" s="266"/>
      <c r="F173" s="267"/>
      <c r="G173" s="268"/>
      <c r="H173" s="195" t="s">
        <v>242</v>
      </c>
      <c r="I173" s="289" t="s">
        <v>239</v>
      </c>
      <c r="J173" s="290"/>
      <c r="K173" s="289"/>
      <c r="L173" s="289">
        <f t="shared" ref="L173:M173" si="33">PARAMS(L172)</f>
        <v>7168</v>
      </c>
      <c r="M173" s="289">
        <f t="shared" si="33"/>
        <v>576</v>
      </c>
      <c r="N173" s="289" t="s">
        <v>240</v>
      </c>
      <c r="O173" s="266"/>
      <c r="P173" s="292">
        <f>SIZEOF_IN_MIB(J173:M173, $O172)</f>
        <v>3.9375</v>
      </c>
      <c r="Q173" s="266"/>
      <c r="R173" s="38"/>
      <c r="S173" s="38"/>
      <c r="T173" s="38"/>
      <c r="U173" s="38"/>
      <c r="V173" s="38"/>
      <c r="W173" s="38"/>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c r="AT173" s="38"/>
    </row>
    <row r="174">
      <c r="A174" s="87"/>
      <c r="B174" s="87"/>
      <c r="C174" s="87"/>
      <c r="D174" s="87"/>
      <c r="E174" s="266"/>
      <c r="F174" s="267"/>
      <c r="G174" s="268"/>
      <c r="H174" s="289" t="s">
        <v>244</v>
      </c>
      <c r="I174" s="289" t="s">
        <v>239</v>
      </c>
      <c r="J174" s="290"/>
      <c r="K174" s="290"/>
      <c r="L174" s="289"/>
      <c r="M174" s="289"/>
      <c r="N174" s="289" t="s">
        <v>240</v>
      </c>
      <c r="O174" s="266"/>
      <c r="P174" s="292"/>
      <c r="Q174" s="266"/>
    </row>
    <row r="175">
      <c r="A175" s="87"/>
      <c r="B175" s="87"/>
      <c r="C175" s="87"/>
      <c r="D175" s="87"/>
      <c r="E175" s="266"/>
      <c r="F175" s="278"/>
      <c r="G175" s="279"/>
      <c r="H175" s="274" t="s">
        <v>246</v>
      </c>
      <c r="I175" s="274" t="s">
        <v>239</v>
      </c>
      <c r="J175" s="261"/>
      <c r="K175" s="274"/>
      <c r="L175" s="274">
        <f t="shared" ref="L175:M175" si="34">L173/SHARDING(L174)</f>
        <v>7168</v>
      </c>
      <c r="M175" s="274">
        <f t="shared" si="34"/>
        <v>576</v>
      </c>
      <c r="N175" s="274" t="s">
        <v>240</v>
      </c>
      <c r="O175" s="241"/>
      <c r="P175" s="276">
        <f>SIZEOF_IN_MIB(J175:M175, $O172)</f>
        <v>3.9375</v>
      </c>
      <c r="Q175" s="241"/>
    </row>
    <row r="176">
      <c r="A176" s="87"/>
      <c r="B176" s="87"/>
      <c r="C176" s="87"/>
      <c r="D176" s="87"/>
      <c r="E176" s="266"/>
      <c r="F176" s="259" t="s">
        <v>257</v>
      </c>
      <c r="G176" s="260"/>
      <c r="H176" s="271" t="s">
        <v>238</v>
      </c>
      <c r="I176" s="271" t="s">
        <v>239</v>
      </c>
      <c r="J176" s="270"/>
      <c r="K176" s="269" t="s">
        <v>40</v>
      </c>
      <c r="L176" s="269" t="s">
        <v>38</v>
      </c>
      <c r="M176" s="269" t="s">
        <v>157</v>
      </c>
      <c r="N176" s="271" t="s">
        <v>240</v>
      </c>
      <c r="O176" s="399" t="s">
        <v>82</v>
      </c>
      <c r="P176" s="273"/>
      <c r="Q176" s="399" t="b">
        <v>0</v>
      </c>
    </row>
    <row r="177">
      <c r="A177" s="87"/>
      <c r="B177" s="38"/>
      <c r="C177" s="38"/>
      <c r="D177" s="38"/>
      <c r="E177" s="266"/>
      <c r="F177" s="267"/>
      <c r="G177" s="268"/>
      <c r="H177" s="262" t="s">
        <v>242</v>
      </c>
      <c r="I177" s="274" t="s">
        <v>239</v>
      </c>
      <c r="J177" s="261"/>
      <c r="K177" s="274">
        <f t="shared" ref="K177:M177" si="35">PARAMS(K176)</f>
        <v>4096</v>
      </c>
      <c r="L177" s="274">
        <f t="shared" si="35"/>
        <v>1</v>
      </c>
      <c r="M177" s="274">
        <f t="shared" si="35"/>
        <v>576</v>
      </c>
      <c r="N177" s="274" t="s">
        <v>240</v>
      </c>
      <c r="O177" s="275"/>
      <c r="P177" s="276">
        <f>SIZEOF_IN_MIB(K177:M177, $O176)</f>
        <v>4.5</v>
      </c>
      <c r="Q177" s="275"/>
    </row>
    <row r="178">
      <c r="A178" s="38"/>
      <c r="B178" s="38"/>
      <c r="C178" s="38"/>
      <c r="D178" s="38"/>
      <c r="E178" s="266"/>
      <c r="F178" s="267"/>
      <c r="G178" s="268"/>
      <c r="H178" s="271" t="s">
        <v>244</v>
      </c>
      <c r="I178" s="271" t="s">
        <v>239</v>
      </c>
      <c r="J178" s="270"/>
      <c r="K178" s="269" t="s">
        <v>143</v>
      </c>
      <c r="L178" s="269"/>
      <c r="M178" s="271"/>
      <c r="N178" s="271" t="s">
        <v>240</v>
      </c>
      <c r="O178" s="272"/>
      <c r="P178" s="273"/>
      <c r="Q178" s="272"/>
    </row>
    <row r="179">
      <c r="A179" s="87"/>
      <c r="B179" s="87"/>
      <c r="C179" s="87"/>
      <c r="D179" s="87"/>
      <c r="E179" s="266"/>
      <c r="F179" s="278"/>
      <c r="G179" s="279"/>
      <c r="H179" s="274" t="s">
        <v>246</v>
      </c>
      <c r="I179" s="274" t="s">
        <v>239</v>
      </c>
      <c r="J179" s="274"/>
      <c r="K179" s="274">
        <f t="shared" ref="K179:M179" si="36">K177/SHARDING(K178)</f>
        <v>256</v>
      </c>
      <c r="L179" s="274">
        <f t="shared" si="36"/>
        <v>1</v>
      </c>
      <c r="M179" s="274">
        <f t="shared" si="36"/>
        <v>576</v>
      </c>
      <c r="N179" s="274" t="s">
        <v>240</v>
      </c>
      <c r="O179" s="241"/>
      <c r="P179" s="276">
        <f>SIZEOF_IN_MIB(K179:M179, $O176)</f>
        <v>0.28125</v>
      </c>
      <c r="Q179" s="241"/>
    </row>
    <row r="180">
      <c r="A180" s="87"/>
      <c r="B180" s="87"/>
      <c r="C180" s="87"/>
      <c r="D180" s="87"/>
      <c r="E180" s="266"/>
      <c r="F180" s="400" t="s">
        <v>293</v>
      </c>
      <c r="G180" s="385" t="s">
        <v>45</v>
      </c>
      <c r="H180" s="423"/>
      <c r="I180" s="424"/>
      <c r="J180" s="270"/>
      <c r="K180" s="270"/>
      <c r="L180" s="271"/>
      <c r="M180" s="271"/>
      <c r="N180" s="271"/>
      <c r="O180" s="270"/>
      <c r="P180" s="273"/>
      <c r="Q180" s="305"/>
    </row>
    <row r="181">
      <c r="A181" s="87"/>
      <c r="B181" s="87"/>
      <c r="C181" s="87"/>
      <c r="D181" s="87"/>
      <c r="E181" s="266"/>
      <c r="F181" s="277"/>
      <c r="G181" s="385"/>
      <c r="H181" s="274"/>
      <c r="I181" s="418"/>
      <c r="J181" s="261"/>
      <c r="K181" s="261"/>
      <c r="L181" s="274"/>
      <c r="M181" s="274"/>
      <c r="N181" s="274"/>
      <c r="O181" s="261"/>
      <c r="P181" s="276"/>
      <c r="Q181" s="222"/>
    </row>
    <row r="182">
      <c r="A182" s="87"/>
      <c r="B182" s="87"/>
      <c r="C182" s="87"/>
      <c r="D182" s="87"/>
      <c r="E182" s="266"/>
      <c r="F182" s="384" t="s">
        <v>285</v>
      </c>
      <c r="G182" s="385" t="s">
        <v>286</v>
      </c>
      <c r="H182" s="271" t="str">
        <f>VLOOKUP(O168&amp;","&amp;O172,$T$3:$W$12,4, FALSE)</f>
        <v>fp8</v>
      </c>
      <c r="I182" s="419"/>
      <c r="J182" s="270"/>
      <c r="K182" s="270"/>
      <c r="L182" s="271"/>
      <c r="M182" s="271"/>
      <c r="N182" s="271"/>
      <c r="O182" s="270"/>
      <c r="P182" s="273"/>
      <c r="Q182" s="305"/>
    </row>
    <row r="183">
      <c r="A183" s="87"/>
      <c r="B183" s="87"/>
      <c r="C183" s="87"/>
      <c r="D183" s="87"/>
      <c r="E183" s="266"/>
      <c r="F183" s="266"/>
      <c r="G183" s="381" t="s">
        <v>299</v>
      </c>
      <c r="H183" s="420" t="str">
        <f>CALCULATE_FLOPS(J171:M171,J175:M175,L175,1,H182)</f>
        <v>#N/A</v>
      </c>
      <c r="I183" s="418"/>
      <c r="J183" s="261"/>
      <c r="K183" s="261"/>
      <c r="L183" s="274"/>
      <c r="M183" s="274"/>
      <c r="N183" s="274"/>
      <c r="O183" s="261"/>
      <c r="P183" s="276"/>
      <c r="Q183" s="222"/>
    </row>
    <row r="184">
      <c r="A184" s="87"/>
      <c r="B184" s="87"/>
      <c r="C184" s="87"/>
      <c r="D184" s="87"/>
      <c r="E184" s="266"/>
      <c r="F184" s="277"/>
      <c r="G184" s="388" t="s">
        <v>288</v>
      </c>
      <c r="H184" s="421" t="str">
        <f>COMPUTE_TIME_MS(H183, H182)</f>
        <v>#N/A</v>
      </c>
      <c r="I184" s="390"/>
      <c r="J184" s="391"/>
      <c r="K184" s="391"/>
      <c r="L184" s="392"/>
      <c r="M184" s="392"/>
      <c r="N184" s="392"/>
      <c r="O184" s="391"/>
      <c r="P184" s="393"/>
      <c r="Q184" s="305"/>
    </row>
    <row r="185">
      <c r="A185" s="87"/>
      <c r="B185" s="87"/>
      <c r="C185" s="87"/>
      <c r="D185" s="87"/>
      <c r="E185" s="266"/>
      <c r="F185" s="384" t="s">
        <v>289</v>
      </c>
      <c r="G185" s="381" t="s">
        <v>290</v>
      </c>
      <c r="H185" s="303">
        <f>IF(Q168,0,P171)+IF(Q172,0,P175)+IF(Q176,0,P179)</f>
        <v>5.96875</v>
      </c>
      <c r="I185" s="261"/>
      <c r="J185" s="261"/>
      <c r="K185" s="261"/>
      <c r="L185" s="274"/>
      <c r="M185" s="274"/>
      <c r="N185" s="274"/>
      <c r="O185" s="261"/>
      <c r="P185" s="276"/>
      <c r="Q185" s="222"/>
    </row>
    <row r="186">
      <c r="A186" s="87"/>
      <c r="B186" s="87"/>
      <c r="C186" s="87"/>
      <c r="D186" s="87"/>
      <c r="E186" s="277"/>
      <c r="F186" s="277"/>
      <c r="G186" s="395" t="s">
        <v>291</v>
      </c>
      <c r="H186" s="430">
        <f>HBM_TIME_MS(H185)</f>
        <v>0.001992090712</v>
      </c>
      <c r="I186" s="391"/>
      <c r="J186" s="391"/>
      <c r="K186" s="391"/>
      <c r="L186" s="392"/>
      <c r="M186" s="392"/>
      <c r="N186" s="392"/>
      <c r="O186" s="391"/>
      <c r="P186" s="393"/>
      <c r="Q186" s="305"/>
    </row>
    <row r="187">
      <c r="A187" s="87"/>
      <c r="B187" s="87"/>
      <c r="C187" s="87"/>
      <c r="D187" s="87"/>
      <c r="E187" s="431" t="s">
        <v>302</v>
      </c>
      <c r="F187" s="400" t="s">
        <v>303</v>
      </c>
      <c r="G187" s="432" t="s">
        <v>259</v>
      </c>
      <c r="H187" s="433" t="s">
        <v>238</v>
      </c>
      <c r="I187" s="261" t="s">
        <v>239</v>
      </c>
      <c r="J187" s="434" t="str">
        <f t="array" ref="J187:M190">J176:M179</f>
        <v/>
      </c>
      <c r="K187" s="262" t="s">
        <v>40</v>
      </c>
      <c r="L187" s="262" t="s">
        <v>38</v>
      </c>
      <c r="M187" s="262" t="s">
        <v>157</v>
      </c>
      <c r="N187" s="274" t="s">
        <v>240</v>
      </c>
      <c r="O187" s="263" t="s">
        <v>63</v>
      </c>
      <c r="P187" s="435"/>
      <c r="Q187" s="436"/>
    </row>
    <row r="188">
      <c r="A188" s="87"/>
      <c r="B188" s="87"/>
      <c r="C188" s="87"/>
      <c r="D188" s="87"/>
      <c r="E188" s="266"/>
      <c r="F188" s="266"/>
      <c r="G188" s="266"/>
      <c r="H188" s="438" t="s">
        <v>242</v>
      </c>
      <c r="I188" s="270" t="s">
        <v>239</v>
      </c>
      <c r="J188" s="439"/>
      <c r="K188" s="270">
        <v>4096.0</v>
      </c>
      <c r="L188" s="271">
        <v>1.0</v>
      </c>
      <c r="M188" s="271">
        <v>576.0</v>
      </c>
      <c r="N188" s="271" t="s">
        <v>240</v>
      </c>
      <c r="O188" s="272"/>
      <c r="P188" s="440">
        <f>SIZEOF_IN_MIB(J188:M188, O187)</f>
        <v>2.25</v>
      </c>
      <c r="Q188" s="272"/>
    </row>
    <row r="189">
      <c r="A189" s="87"/>
      <c r="B189" s="87"/>
      <c r="C189" s="87"/>
      <c r="D189" s="87"/>
      <c r="E189" s="266"/>
      <c r="F189" s="266"/>
      <c r="G189" s="266"/>
      <c r="H189" s="433" t="s">
        <v>260</v>
      </c>
      <c r="I189" s="261" t="s">
        <v>239</v>
      </c>
      <c r="J189" s="434"/>
      <c r="K189" s="434" t="s">
        <v>143</v>
      </c>
      <c r="L189" s="274"/>
      <c r="M189" s="442"/>
      <c r="N189" s="274" t="s">
        <v>240</v>
      </c>
      <c r="O189" s="275"/>
      <c r="P189" s="443"/>
      <c r="Q189" s="275"/>
    </row>
    <row r="190">
      <c r="A190" s="87"/>
      <c r="B190" s="87"/>
      <c r="C190" s="87"/>
      <c r="D190" s="87"/>
      <c r="E190" s="266"/>
      <c r="F190" s="266"/>
      <c r="G190" s="266"/>
      <c r="H190" s="438" t="s">
        <v>261</v>
      </c>
      <c r="I190" s="270" t="s">
        <v>239</v>
      </c>
      <c r="J190" s="439"/>
      <c r="K190" s="271">
        <v>256.0</v>
      </c>
      <c r="L190" s="271">
        <v>1.0</v>
      </c>
      <c r="M190" s="271">
        <v>576.0</v>
      </c>
      <c r="N190" s="271" t="s">
        <v>240</v>
      </c>
      <c r="O190" s="272"/>
      <c r="P190" s="440">
        <f>SIZEOF_IN_MIB(J190:M190, O187)</f>
        <v>0.140625</v>
      </c>
      <c r="Q190" s="272"/>
    </row>
    <row r="191">
      <c r="A191" s="87"/>
      <c r="B191" s="87"/>
      <c r="C191" s="87"/>
      <c r="D191" s="87"/>
      <c r="E191" s="266"/>
      <c r="F191" s="266"/>
      <c r="G191" s="266"/>
      <c r="H191" s="433" t="s">
        <v>262</v>
      </c>
      <c r="I191" s="261" t="s">
        <v>239</v>
      </c>
      <c r="J191" s="434"/>
      <c r="K191" s="434"/>
      <c r="L191" s="442"/>
      <c r="M191" s="442"/>
      <c r="N191" s="274" t="s">
        <v>240</v>
      </c>
      <c r="O191" s="275"/>
      <c r="P191" s="435"/>
      <c r="Q191" s="275"/>
    </row>
    <row r="192">
      <c r="A192" s="87"/>
      <c r="B192" s="87"/>
      <c r="C192" s="87"/>
      <c r="D192" s="87"/>
      <c r="E192" s="266"/>
      <c r="F192" s="266"/>
      <c r="G192" s="277"/>
      <c r="H192" s="438" t="s">
        <v>261</v>
      </c>
      <c r="I192" s="270" t="s">
        <v>239</v>
      </c>
      <c r="J192" s="439"/>
      <c r="K192" s="271">
        <f t="shared" ref="K192:M192" si="37">K188/SHARDING(K191)</f>
        <v>4096</v>
      </c>
      <c r="L192" s="271">
        <f t="shared" si="37"/>
        <v>1</v>
      </c>
      <c r="M192" s="271">
        <f t="shared" si="37"/>
        <v>576</v>
      </c>
      <c r="N192" s="271" t="s">
        <v>240</v>
      </c>
      <c r="O192" s="280"/>
      <c r="P192" s="440">
        <f>SIZEOF_IN_MIB(J192:M192, O187)</f>
        <v>2.25</v>
      </c>
      <c r="Q192" s="280"/>
    </row>
    <row r="193">
      <c r="A193" s="87"/>
      <c r="B193" s="87"/>
      <c r="C193" s="87"/>
      <c r="D193" s="87"/>
      <c r="E193" s="266"/>
      <c r="F193" s="266"/>
      <c r="G193" s="444" t="s">
        <v>263</v>
      </c>
      <c r="H193" s="445"/>
      <c r="I193" s="371"/>
      <c r="J193" s="371"/>
      <c r="K193" s="371"/>
      <c r="L193" s="446"/>
      <c r="M193" s="446"/>
      <c r="N193" s="446"/>
      <c r="O193" s="371"/>
      <c r="P193" s="447"/>
      <c r="Q193" s="371"/>
    </row>
    <row r="194">
      <c r="A194" s="87"/>
      <c r="B194" s="87"/>
      <c r="C194" s="87"/>
      <c r="D194" s="87"/>
      <c r="E194" s="266"/>
      <c r="F194" s="266"/>
      <c r="G194" s="448" t="s">
        <v>264</v>
      </c>
      <c r="H194" s="449">
        <f>SHARDING(K189)*SHARDING(L189)*SHARDING(M189)</f>
        <v>16</v>
      </c>
      <c r="I194" s="439"/>
      <c r="J194" s="439"/>
      <c r="K194" s="439"/>
      <c r="L194" s="450"/>
      <c r="M194" s="450"/>
      <c r="N194" s="450"/>
      <c r="O194" s="439"/>
      <c r="P194" s="451"/>
      <c r="Q194" s="439"/>
    </row>
    <row r="195">
      <c r="A195" s="87"/>
      <c r="B195" s="87"/>
      <c r="C195" s="87"/>
      <c r="D195" s="87"/>
      <c r="E195" s="266"/>
      <c r="F195" s="266"/>
      <c r="G195" s="448" t="s">
        <v>265</v>
      </c>
      <c r="H195" s="452">
        <f>P190 * (H194-1)</f>
        <v>2.109375</v>
      </c>
      <c r="I195" s="434"/>
      <c r="J195" s="434"/>
      <c r="K195" s="434"/>
      <c r="L195" s="442"/>
      <c r="M195" s="442"/>
      <c r="N195" s="442"/>
      <c r="O195" s="434"/>
      <c r="P195" s="443"/>
      <c r="Q195" s="434"/>
    </row>
    <row r="196">
      <c r="A196" s="87"/>
      <c r="B196" s="87"/>
      <c r="C196" s="87"/>
      <c r="D196" s="87"/>
      <c r="E196" s="266"/>
      <c r="F196" s="266"/>
      <c r="G196" s="448" t="s">
        <v>266</v>
      </c>
      <c r="H196" s="453">
        <f>H195*H194</f>
        <v>33.75</v>
      </c>
      <c r="I196" s="439"/>
      <c r="J196" s="439"/>
      <c r="K196" s="439"/>
      <c r="L196" s="450"/>
      <c r="M196" s="450"/>
      <c r="N196" s="450"/>
      <c r="O196" s="439"/>
      <c r="P196" s="451"/>
      <c r="Q196" s="439"/>
    </row>
    <row r="197">
      <c r="A197" s="87"/>
      <c r="B197" s="87"/>
      <c r="C197" s="87"/>
      <c r="D197" s="87"/>
      <c r="E197" s="266"/>
      <c r="F197" s="266"/>
      <c r="G197" s="448" t="s">
        <v>267</v>
      </c>
      <c r="H197" s="433" t="str">
        <f>IFS(H194=8,12,
H194=4,4,
H194=2,1,
H194=1,0,
TRUE,NA())</f>
        <v>#N/A</v>
      </c>
      <c r="I197" s="434"/>
      <c r="J197" s="434"/>
      <c r="K197" s="434"/>
      <c r="L197" s="442"/>
      <c r="M197" s="442"/>
      <c r="N197" s="442"/>
      <c r="O197" s="434"/>
      <c r="P197" s="443"/>
      <c r="Q197" s="434"/>
    </row>
    <row r="198">
      <c r="A198" s="87"/>
      <c r="B198" s="87"/>
      <c r="C198" s="87"/>
      <c r="D198" s="87"/>
      <c r="E198" s="266"/>
      <c r="F198" s="266"/>
      <c r="G198" s="454" t="s">
        <v>268</v>
      </c>
      <c r="H198" s="455">
        <v>1.0</v>
      </c>
      <c r="I198" s="439"/>
      <c r="J198" s="439"/>
      <c r="K198" s="439"/>
      <c r="L198" s="450"/>
      <c r="M198" s="450"/>
      <c r="N198" s="450"/>
      <c r="O198" s="439"/>
      <c r="P198" s="451"/>
      <c r="Q198" s="439"/>
    </row>
    <row r="199">
      <c r="A199" s="87"/>
      <c r="B199" s="87"/>
      <c r="C199" s="87"/>
      <c r="D199" s="87"/>
      <c r="E199" s="266"/>
      <c r="F199" s="266"/>
      <c r="G199" s="456" t="s">
        <v>269</v>
      </c>
      <c r="H199" s="457" t="str">
        <f>ALL_GATHER_CHIP2CHIP_TIME_MS2(H196 * H198, H197)</f>
        <v>#N/A</v>
      </c>
      <c r="I199" s="434"/>
      <c r="J199" s="434"/>
      <c r="K199" s="434"/>
      <c r="L199" s="442"/>
      <c r="M199" s="442"/>
      <c r="N199" s="442"/>
      <c r="O199" s="434"/>
      <c r="P199" s="443"/>
      <c r="Q199" s="434"/>
    </row>
    <row r="200">
      <c r="A200" s="87"/>
      <c r="B200" s="87"/>
      <c r="C200" s="87"/>
      <c r="D200" s="87"/>
      <c r="E200" s="266"/>
      <c r="F200" s="266"/>
      <c r="G200" s="454"/>
      <c r="H200" s="458"/>
      <c r="I200" s="439"/>
      <c r="J200" s="439"/>
      <c r="K200" s="439"/>
      <c r="L200" s="450"/>
      <c r="M200" s="450"/>
      <c r="N200" s="450"/>
      <c r="O200" s="439"/>
      <c r="P200" s="451"/>
      <c r="Q200" s="439"/>
    </row>
    <row r="201">
      <c r="A201" s="87"/>
      <c r="B201" s="87"/>
      <c r="C201" s="87"/>
      <c r="D201" s="87"/>
      <c r="E201" s="266"/>
      <c r="F201" s="266"/>
      <c r="G201" s="444" t="s">
        <v>270</v>
      </c>
      <c r="H201" s="445"/>
      <c r="I201" s="371"/>
      <c r="J201" s="371"/>
      <c r="K201" s="371"/>
      <c r="L201" s="446"/>
      <c r="M201" s="446"/>
      <c r="N201" s="446"/>
      <c r="O201" s="371"/>
      <c r="P201" s="447"/>
      <c r="Q201" s="371"/>
    </row>
    <row r="202">
      <c r="A202" s="87"/>
      <c r="B202" s="87"/>
      <c r="C202" s="87"/>
      <c r="D202" s="87"/>
      <c r="E202" s="266"/>
      <c r="F202" s="266"/>
      <c r="G202" s="459" t="s">
        <v>271</v>
      </c>
      <c r="H202" s="460" t="s">
        <v>264</v>
      </c>
      <c r="I202" s="439"/>
      <c r="J202" s="461">
        <f>SHARDING(K189)*SHARDING(L189)*SHARDING(M189)/HW_SPEC("# of TensorCore per Chip")</f>
        <v>8</v>
      </c>
      <c r="K202" s="439"/>
      <c r="L202" s="450"/>
      <c r="M202" s="450"/>
      <c r="N202" s="450"/>
      <c r="O202" s="439"/>
      <c r="P202" s="451"/>
      <c r="Q202" s="439"/>
    </row>
    <row r="203">
      <c r="A203" s="87"/>
      <c r="B203" s="87"/>
      <c r="C203" s="87"/>
      <c r="D203" s="87"/>
      <c r="E203" s="266"/>
      <c r="F203" s="266"/>
      <c r="G203" s="266"/>
      <c r="H203" s="462" t="s">
        <v>265</v>
      </c>
      <c r="I203" s="434"/>
      <c r="J203" s="452">
        <f>P190 * HW_SPEC("# of TensorCore per Chip") * (J202-1)</f>
        <v>1.96875</v>
      </c>
      <c r="K203" s="434"/>
      <c r="L203" s="442"/>
      <c r="M203" s="442"/>
      <c r="N203" s="442"/>
      <c r="O203" s="434"/>
      <c r="P203" s="443"/>
      <c r="Q203" s="434"/>
    </row>
    <row r="204">
      <c r="A204" s="87"/>
      <c r="B204" s="87"/>
      <c r="C204" s="87"/>
      <c r="D204" s="87"/>
      <c r="E204" s="266"/>
      <c r="F204" s="266"/>
      <c r="G204" s="266"/>
      <c r="H204" s="460" t="s">
        <v>266</v>
      </c>
      <c r="I204" s="439"/>
      <c r="J204" s="453">
        <f>J203*J202</f>
        <v>15.75</v>
      </c>
      <c r="K204" s="439"/>
      <c r="L204" s="450"/>
      <c r="M204" s="450"/>
      <c r="N204" s="450"/>
      <c r="O204" s="439"/>
      <c r="P204" s="451"/>
      <c r="Q204" s="439"/>
    </row>
    <row r="205">
      <c r="A205" s="87"/>
      <c r="B205" s="87"/>
      <c r="C205" s="87"/>
      <c r="D205" s="87"/>
      <c r="E205" s="266"/>
      <c r="F205" s="266"/>
      <c r="G205" s="266"/>
      <c r="H205" s="462" t="s">
        <v>267</v>
      </c>
      <c r="I205" s="434"/>
      <c r="J205" s="463">
        <f>IFS(J202=8,12,
J202=4,4,
J202=2,1,
J202=1,0,
TRUE,NA())</f>
        <v>12</v>
      </c>
      <c r="K205" s="434"/>
      <c r="L205" s="442"/>
      <c r="M205" s="442"/>
      <c r="N205" s="442"/>
      <c r="O205" s="434"/>
      <c r="P205" s="443"/>
      <c r="Q205" s="434"/>
    </row>
    <row r="206">
      <c r="A206" s="87"/>
      <c r="B206" s="87"/>
      <c r="C206" s="87"/>
      <c r="D206" s="87"/>
      <c r="E206" s="266"/>
      <c r="F206" s="266"/>
      <c r="G206" s="266"/>
      <c r="H206" s="458" t="s">
        <v>268</v>
      </c>
      <c r="I206" s="439"/>
      <c r="J206" s="270">
        <v>2.0</v>
      </c>
      <c r="K206" s="439"/>
      <c r="L206" s="450"/>
      <c r="M206" s="450"/>
      <c r="N206" s="450"/>
      <c r="O206" s="439"/>
      <c r="P206" s="451"/>
      <c r="Q206" s="439"/>
    </row>
    <row r="207">
      <c r="A207" s="87"/>
      <c r="B207" s="87"/>
      <c r="C207" s="87"/>
      <c r="D207" s="87"/>
      <c r="E207" s="266"/>
      <c r="F207" s="266"/>
      <c r="G207" s="277"/>
      <c r="H207" s="462" t="s">
        <v>269</v>
      </c>
      <c r="I207" s="434"/>
      <c r="J207" s="464">
        <f>ALL_GATHER_CHIP2CHIP_TIME_MS2(J204 * J206, J205)</f>
        <v>0.01602172852</v>
      </c>
      <c r="K207" s="434"/>
      <c r="L207" s="442"/>
      <c r="M207" s="442"/>
      <c r="N207" s="442"/>
      <c r="O207" s="434"/>
      <c r="P207" s="443"/>
      <c r="Q207" s="434"/>
    </row>
    <row r="208">
      <c r="A208" s="87"/>
      <c r="B208" s="87"/>
      <c r="C208" s="87"/>
      <c r="D208" s="87"/>
      <c r="E208" s="266"/>
      <c r="F208" s="266"/>
      <c r="G208" s="459" t="s">
        <v>272</v>
      </c>
      <c r="H208" s="460" t="s">
        <v>264</v>
      </c>
      <c r="I208" s="439"/>
      <c r="J208" s="465">
        <f>HW_SPEC("# of TensorCore per Chip")</f>
        <v>2</v>
      </c>
      <c r="K208" s="439"/>
      <c r="L208" s="450"/>
      <c r="M208" s="450"/>
      <c r="N208" s="450"/>
      <c r="O208" s="439"/>
      <c r="P208" s="451"/>
      <c r="Q208" s="439"/>
    </row>
    <row r="209">
      <c r="A209" s="87"/>
      <c r="B209" s="87"/>
      <c r="C209" s="87"/>
      <c r="D209" s="87"/>
      <c r="E209" s="266"/>
      <c r="F209" s="266"/>
      <c r="G209" s="266"/>
      <c r="H209" s="462" t="s">
        <v>265</v>
      </c>
      <c r="I209" s="434"/>
      <c r="J209" s="452">
        <f>P190*J202 * (J208-1)</f>
        <v>1.125</v>
      </c>
      <c r="K209" s="434"/>
      <c r="L209" s="442"/>
      <c r="M209" s="442"/>
      <c r="N209" s="442"/>
      <c r="O209" s="434"/>
      <c r="P209" s="443"/>
      <c r="Q209" s="434"/>
    </row>
    <row r="210">
      <c r="A210" s="87"/>
      <c r="B210" s="87"/>
      <c r="C210" s="87"/>
      <c r="D210" s="87"/>
      <c r="E210" s="266"/>
      <c r="F210" s="266"/>
      <c r="G210" s="266"/>
      <c r="H210" s="460" t="s">
        <v>266</v>
      </c>
      <c r="I210" s="439"/>
      <c r="J210" s="453">
        <f>J209*J208</f>
        <v>2.25</v>
      </c>
      <c r="K210" s="439"/>
      <c r="L210" s="450"/>
      <c r="M210" s="450"/>
      <c r="N210" s="450"/>
      <c r="O210" s="439"/>
      <c r="P210" s="451"/>
      <c r="Q210" s="439"/>
    </row>
    <row r="211">
      <c r="A211" s="87"/>
      <c r="B211" s="87"/>
      <c r="C211" s="87"/>
      <c r="D211" s="87"/>
      <c r="E211" s="266"/>
      <c r="F211" s="266"/>
      <c r="G211" s="266"/>
      <c r="H211" s="462" t="s">
        <v>269</v>
      </c>
      <c r="I211" s="434"/>
      <c r="J211" s="466">
        <f>ALL_GATHER_CORE2CORE_TIME_MS(J210)</f>
        <v>0.001831054688</v>
      </c>
      <c r="K211" s="434"/>
      <c r="L211" s="442"/>
      <c r="M211" s="442"/>
      <c r="N211" s="442"/>
      <c r="O211" s="434"/>
      <c r="P211" s="443"/>
      <c r="Q211" s="434"/>
    </row>
    <row r="212">
      <c r="A212" s="87"/>
      <c r="B212" s="87"/>
      <c r="C212" s="87"/>
      <c r="D212" s="87"/>
      <c r="E212" s="266"/>
      <c r="F212" s="266"/>
      <c r="G212" s="277"/>
      <c r="H212" s="467" t="s">
        <v>304</v>
      </c>
      <c r="I212" s="439"/>
      <c r="J212" s="468">
        <f>J211/J202</f>
        <v>0.0002288818359</v>
      </c>
      <c r="K212" s="439"/>
      <c r="L212" s="450"/>
      <c r="M212" s="450"/>
      <c r="N212" s="450"/>
      <c r="O212" s="439"/>
      <c r="P212" s="451"/>
      <c r="Q212" s="439"/>
    </row>
    <row r="213">
      <c r="A213" s="87"/>
      <c r="B213" s="87"/>
      <c r="C213" s="87"/>
      <c r="D213" s="87"/>
      <c r="E213" s="266"/>
      <c r="F213" s="266"/>
      <c r="G213" s="456" t="s">
        <v>274</v>
      </c>
      <c r="H213" s="469">
        <f>J207+J212</f>
        <v>0.01625061035</v>
      </c>
      <c r="I213" s="434"/>
      <c r="J213" s="470"/>
      <c r="K213" s="434"/>
      <c r="L213" s="442"/>
      <c r="M213" s="442"/>
      <c r="N213" s="442"/>
      <c r="O213" s="434"/>
      <c r="P213" s="443"/>
      <c r="Q213" s="434"/>
    </row>
    <row r="214">
      <c r="A214" s="87"/>
      <c r="B214" s="87"/>
      <c r="C214" s="87"/>
      <c r="D214" s="87"/>
      <c r="E214" s="266"/>
      <c r="F214" s="266"/>
      <c r="G214" s="454"/>
      <c r="H214" s="471"/>
      <c r="I214" s="439"/>
      <c r="J214" s="472"/>
      <c r="K214" s="439"/>
      <c r="L214" s="450"/>
      <c r="M214" s="450"/>
      <c r="N214" s="450"/>
      <c r="O214" s="439"/>
      <c r="P214" s="451"/>
      <c r="Q214" s="439"/>
    </row>
    <row r="215">
      <c r="A215" s="87"/>
      <c r="B215" s="87"/>
      <c r="C215" s="87"/>
      <c r="D215" s="87"/>
      <c r="E215" s="266"/>
      <c r="F215" s="266"/>
      <c r="G215" s="473" t="s">
        <v>280</v>
      </c>
      <c r="H215" s="370" t="s">
        <v>281</v>
      </c>
      <c r="I215" s="371"/>
      <c r="J215" s="371"/>
      <c r="K215" s="371"/>
      <c r="L215" s="446"/>
      <c r="M215" s="446"/>
      <c r="N215" s="446"/>
      <c r="O215" s="371"/>
      <c r="P215" s="447"/>
      <c r="Q215" s="371"/>
    </row>
    <row r="216">
      <c r="A216" s="87"/>
      <c r="B216" s="87"/>
      <c r="C216" s="87"/>
      <c r="D216" s="87"/>
      <c r="E216" s="266"/>
      <c r="F216" s="266"/>
      <c r="G216" s="473" t="s">
        <v>298</v>
      </c>
      <c r="H216" s="474">
        <f>IFS(H215=G193,H199,
H215=G201,H213 ,
TRUE,0)</f>
        <v>0</v>
      </c>
      <c r="I216" s="371"/>
      <c r="J216" s="371"/>
      <c r="K216" s="371"/>
      <c r="L216" s="446"/>
      <c r="M216" s="446"/>
      <c r="N216" s="446"/>
      <c r="O216" s="371"/>
      <c r="P216" s="475"/>
      <c r="Q216" s="371"/>
    </row>
    <row r="217">
      <c r="A217" s="87"/>
      <c r="B217" s="87"/>
      <c r="C217" s="87"/>
      <c r="D217" s="87"/>
      <c r="E217" s="258" t="s">
        <v>305</v>
      </c>
      <c r="F217" s="282" t="s">
        <v>249</v>
      </c>
      <c r="G217" s="260"/>
      <c r="H217" s="290" t="s">
        <v>238</v>
      </c>
      <c r="I217" s="290" t="s">
        <v>239</v>
      </c>
      <c r="J217" s="195" t="s">
        <v>40</v>
      </c>
      <c r="K217" s="195" t="s">
        <v>38</v>
      </c>
      <c r="L217" s="195" t="s">
        <v>154</v>
      </c>
      <c r="M217" s="398" t="s">
        <v>145</v>
      </c>
      <c r="N217" s="290" t="s">
        <v>240</v>
      </c>
      <c r="O217" s="291" t="str">
        <f>PARAMS("attn_kv_k_dtype")</f>
        <v>bf16</v>
      </c>
      <c r="P217" s="292"/>
      <c r="Q217" s="291" t="b">
        <v>0</v>
      </c>
    </row>
    <row r="218">
      <c r="A218" s="87"/>
      <c r="B218" s="87"/>
      <c r="C218" s="87"/>
      <c r="D218" s="87"/>
      <c r="E218" s="266"/>
      <c r="F218" s="267"/>
      <c r="G218" s="268"/>
      <c r="H218" s="195" t="s">
        <v>242</v>
      </c>
      <c r="I218" s="290" t="s">
        <v>239</v>
      </c>
      <c r="J218" s="289">
        <f t="shared" ref="J218:M218" si="38">PARAMS(J217)</f>
        <v>4096</v>
      </c>
      <c r="K218" s="290">
        <f t="shared" si="38"/>
        <v>1</v>
      </c>
      <c r="L218" s="290">
        <f t="shared" si="38"/>
        <v>128</v>
      </c>
      <c r="M218" s="290">
        <f t="shared" si="38"/>
        <v>512</v>
      </c>
      <c r="N218" s="290" t="s">
        <v>240</v>
      </c>
      <c r="O218" s="266"/>
      <c r="P218" s="292">
        <f>SIZEOF_IN_MIB(J218:M218, $O217)</f>
        <v>512</v>
      </c>
      <c r="Q218" s="266"/>
    </row>
    <row r="219">
      <c r="A219" s="87"/>
      <c r="B219" s="87"/>
      <c r="C219" s="87"/>
      <c r="D219" s="87"/>
      <c r="E219" s="266"/>
      <c r="F219" s="267"/>
      <c r="G219" s="268"/>
      <c r="H219" s="289" t="s">
        <v>244</v>
      </c>
      <c r="I219" s="289" t="s">
        <v>239</v>
      </c>
      <c r="J219" s="195" t="s">
        <v>143</v>
      </c>
      <c r="K219" s="195"/>
      <c r="L219" s="195"/>
      <c r="M219" s="289"/>
      <c r="N219" s="289" t="s">
        <v>240</v>
      </c>
      <c r="O219" s="266"/>
      <c r="P219" s="292"/>
      <c r="Q219" s="266"/>
    </row>
    <row r="220">
      <c r="A220" s="87"/>
      <c r="B220" s="87"/>
      <c r="C220" s="87"/>
      <c r="D220" s="87"/>
      <c r="E220" s="266"/>
      <c r="F220" s="278"/>
      <c r="G220" s="279"/>
      <c r="H220" s="195" t="s">
        <v>246</v>
      </c>
      <c r="I220" s="289" t="s">
        <v>239</v>
      </c>
      <c r="J220" s="289">
        <f t="shared" ref="J220:M220" si="39">J218/SHARDING(J219)</f>
        <v>256</v>
      </c>
      <c r="K220" s="289">
        <f t="shared" si="39"/>
        <v>1</v>
      </c>
      <c r="L220" s="289">
        <f t="shared" si="39"/>
        <v>128</v>
      </c>
      <c r="M220" s="289">
        <f t="shared" si="39"/>
        <v>512</v>
      </c>
      <c r="N220" s="289" t="s">
        <v>240</v>
      </c>
      <c r="O220" s="277"/>
      <c r="P220" s="292">
        <f>SIZEOF_IN_MIB(J220:M220, $O217)</f>
        <v>32</v>
      </c>
      <c r="Q220" s="277"/>
    </row>
    <row r="221">
      <c r="A221" s="87"/>
      <c r="B221" s="87"/>
      <c r="C221" s="87"/>
      <c r="D221" s="87"/>
      <c r="E221" s="266"/>
      <c r="F221" s="259" t="s">
        <v>253</v>
      </c>
      <c r="G221" s="260"/>
      <c r="H221" s="289" t="s">
        <v>238</v>
      </c>
      <c r="I221" s="289" t="s">
        <v>239</v>
      </c>
      <c r="J221" s="290"/>
      <c r="K221" s="195" t="s">
        <v>40</v>
      </c>
      <c r="L221" s="195" t="s">
        <v>42</v>
      </c>
      <c r="M221" s="398" t="s">
        <v>145</v>
      </c>
      <c r="N221" s="289" t="s">
        <v>240</v>
      </c>
      <c r="O221" s="291" t="str">
        <f>PARAMS("kv_dtype")</f>
        <v>fp8</v>
      </c>
      <c r="P221" s="292"/>
      <c r="Q221" s="291" t="b">
        <v>0</v>
      </c>
    </row>
    <row r="222">
      <c r="E222" s="266"/>
      <c r="F222" s="267"/>
      <c r="G222" s="268"/>
      <c r="H222" s="195" t="s">
        <v>242</v>
      </c>
      <c r="I222" s="289" t="s">
        <v>239</v>
      </c>
      <c r="J222" s="290"/>
      <c r="K222" s="289">
        <f t="shared" ref="K222:M222" si="40">PARAMS(K221)</f>
        <v>4096</v>
      </c>
      <c r="L222" s="289">
        <f t="shared" si="40"/>
        <v>5120</v>
      </c>
      <c r="M222" s="289">
        <f t="shared" si="40"/>
        <v>512</v>
      </c>
      <c r="N222" s="289" t="s">
        <v>240</v>
      </c>
      <c r="O222" s="266"/>
      <c r="P222" s="292">
        <f>SIZEOF_IN_MIB(J222:M222, $O221)</f>
        <v>10240</v>
      </c>
      <c r="Q222" s="266"/>
    </row>
    <row r="223">
      <c r="E223" s="266"/>
      <c r="F223" s="267"/>
      <c r="G223" s="268"/>
      <c r="H223" s="289" t="s">
        <v>244</v>
      </c>
      <c r="I223" s="289" t="s">
        <v>239</v>
      </c>
      <c r="J223" s="290"/>
      <c r="K223" s="195" t="s">
        <v>143</v>
      </c>
      <c r="L223" s="289"/>
      <c r="M223" s="289"/>
      <c r="N223" s="289" t="s">
        <v>240</v>
      </c>
      <c r="O223" s="266"/>
      <c r="P223" s="292"/>
      <c r="Q223" s="266"/>
    </row>
    <row r="224">
      <c r="E224" s="266"/>
      <c r="F224" s="278"/>
      <c r="G224" s="279"/>
      <c r="H224" s="274" t="s">
        <v>246</v>
      </c>
      <c r="I224" s="274" t="s">
        <v>239</v>
      </c>
      <c r="J224" s="261"/>
      <c r="K224" s="274">
        <f t="shared" ref="K224:M224" si="41">K222/SHARDING(K223)</f>
        <v>256</v>
      </c>
      <c r="L224" s="274">
        <f t="shared" si="41"/>
        <v>5120</v>
      </c>
      <c r="M224" s="274">
        <f t="shared" si="41"/>
        <v>512</v>
      </c>
      <c r="N224" s="274" t="s">
        <v>240</v>
      </c>
      <c r="O224" s="241"/>
      <c r="P224" s="276">
        <f>SIZEOF_IN_MIB(J224:M224, $O221)</f>
        <v>640</v>
      </c>
      <c r="Q224" s="241"/>
    </row>
    <row r="225">
      <c r="E225" s="266"/>
      <c r="F225" s="259" t="s">
        <v>257</v>
      </c>
      <c r="G225" s="260"/>
      <c r="H225" s="271" t="s">
        <v>238</v>
      </c>
      <c r="I225" s="271" t="s">
        <v>239</v>
      </c>
      <c r="J225" s="269" t="s">
        <v>40</v>
      </c>
      <c r="K225" s="269" t="s">
        <v>38</v>
      </c>
      <c r="L225" s="269" t="s">
        <v>42</v>
      </c>
      <c r="M225" s="269" t="s">
        <v>154</v>
      </c>
      <c r="N225" s="271" t="s">
        <v>240</v>
      </c>
      <c r="O225" s="399" t="s">
        <v>82</v>
      </c>
      <c r="P225" s="273"/>
      <c r="Q225" s="399" t="b">
        <v>1</v>
      </c>
    </row>
    <row r="226">
      <c r="E226" s="266"/>
      <c r="F226" s="267"/>
      <c r="G226" s="268"/>
      <c r="H226" s="262" t="s">
        <v>242</v>
      </c>
      <c r="I226" s="274" t="s">
        <v>239</v>
      </c>
      <c r="J226" s="274">
        <f t="shared" ref="J226:M226" si="42">PARAMS(J225)</f>
        <v>4096</v>
      </c>
      <c r="K226" s="274">
        <f t="shared" si="42"/>
        <v>1</v>
      </c>
      <c r="L226" s="274">
        <f t="shared" si="42"/>
        <v>5120</v>
      </c>
      <c r="M226" s="274">
        <f t="shared" si="42"/>
        <v>128</v>
      </c>
      <c r="N226" s="274" t="s">
        <v>240</v>
      </c>
      <c r="O226" s="275"/>
      <c r="P226" s="276">
        <f>SIZEOF_IN_MIB(J226:M226, $O225)</f>
        <v>5120</v>
      </c>
      <c r="Q226" s="275"/>
    </row>
    <row r="227">
      <c r="E227" s="266"/>
      <c r="F227" s="267"/>
      <c r="G227" s="268"/>
      <c r="H227" s="271" t="s">
        <v>244</v>
      </c>
      <c r="I227" s="271" t="s">
        <v>239</v>
      </c>
      <c r="J227" s="269" t="s">
        <v>143</v>
      </c>
      <c r="K227" s="269"/>
      <c r="L227" s="269"/>
      <c r="M227" s="271"/>
      <c r="N227" s="271" t="s">
        <v>240</v>
      </c>
      <c r="O227" s="272"/>
      <c r="P227" s="273"/>
      <c r="Q227" s="272"/>
    </row>
    <row r="228">
      <c r="E228" s="266"/>
      <c r="F228" s="278"/>
      <c r="G228" s="279"/>
      <c r="H228" s="274" t="s">
        <v>246</v>
      </c>
      <c r="I228" s="274" t="s">
        <v>239</v>
      </c>
      <c r="J228" s="274">
        <f t="shared" ref="J228:M228" si="43">J226/SHARDING(J227)</f>
        <v>256</v>
      </c>
      <c r="K228" s="274">
        <f t="shared" si="43"/>
        <v>1</v>
      </c>
      <c r="L228" s="274">
        <f t="shared" si="43"/>
        <v>5120</v>
      </c>
      <c r="M228" s="274">
        <f t="shared" si="43"/>
        <v>128</v>
      </c>
      <c r="N228" s="274" t="s">
        <v>240</v>
      </c>
      <c r="O228" s="241"/>
      <c r="P228" s="276">
        <f>SIZEOF_IN_MIB(J228:M228, $O225)</f>
        <v>320</v>
      </c>
      <c r="Q228" s="241"/>
    </row>
    <row r="229">
      <c r="E229" s="266"/>
      <c r="F229" s="400" t="s">
        <v>293</v>
      </c>
      <c r="G229" s="385" t="s">
        <v>45</v>
      </c>
      <c r="H229" s="476" t="s">
        <v>306</v>
      </c>
      <c r="I229" s="270"/>
      <c r="J229" s="270"/>
      <c r="K229" s="270"/>
      <c r="L229" s="271"/>
      <c r="M229" s="271"/>
      <c r="N229" s="271"/>
      <c r="O229" s="477"/>
      <c r="P229" s="273"/>
      <c r="Q229" s="477"/>
    </row>
    <row r="230">
      <c r="E230" s="266"/>
      <c r="F230" s="277"/>
      <c r="G230" s="385"/>
      <c r="H230" s="274"/>
      <c r="I230" s="418"/>
      <c r="J230" s="261"/>
      <c r="K230" s="261"/>
      <c r="L230" s="274"/>
      <c r="M230" s="274"/>
      <c r="N230" s="274"/>
      <c r="O230" s="261"/>
      <c r="P230" s="276"/>
      <c r="Q230" s="222"/>
    </row>
    <row r="231">
      <c r="E231" s="266"/>
      <c r="F231" s="384" t="s">
        <v>285</v>
      </c>
      <c r="G231" s="385" t="s">
        <v>286</v>
      </c>
      <c r="H231" s="271" t="str">
        <f>VLOOKUP(O217&amp;","&amp;O221,$T$3:$W$12,4, FALSE)</f>
        <v>bf16</v>
      </c>
      <c r="I231" s="419"/>
      <c r="J231" s="270"/>
      <c r="K231" s="270"/>
      <c r="L231" s="271"/>
      <c r="M231" s="271"/>
      <c r="N231" s="271"/>
      <c r="O231" s="270"/>
      <c r="P231" s="273"/>
      <c r="Q231" s="305"/>
    </row>
    <row r="232">
      <c r="E232" s="266"/>
      <c r="F232" s="266"/>
      <c r="G232" s="381" t="s">
        <v>299</v>
      </c>
      <c r="H232" s="420" t="str">
        <f>CALCULATE_FLOPS(J220:M220,J224:M224,M224,K224,H231)</f>
        <v>#N/A</v>
      </c>
      <c r="I232" s="418"/>
      <c r="J232" s="261"/>
      <c r="K232" s="261"/>
      <c r="L232" s="274"/>
      <c r="M232" s="274"/>
      <c r="N232" s="274"/>
      <c r="O232" s="261"/>
      <c r="P232" s="276"/>
      <c r="Q232" s="222"/>
    </row>
    <row r="233">
      <c r="E233" s="266"/>
      <c r="F233" s="277"/>
      <c r="G233" s="388" t="s">
        <v>288</v>
      </c>
      <c r="H233" s="389" t="str">
        <f>COMPUTE_TIME_MS(H232, H231)</f>
        <v>#N/A</v>
      </c>
      <c r="I233" s="390"/>
      <c r="J233" s="391"/>
      <c r="K233" s="391"/>
      <c r="L233" s="392"/>
      <c r="M233" s="392"/>
      <c r="N233" s="392"/>
      <c r="O233" s="391"/>
      <c r="P233" s="393"/>
      <c r="Q233" s="305"/>
    </row>
    <row r="234">
      <c r="E234" s="266"/>
      <c r="F234" s="384" t="s">
        <v>289</v>
      </c>
      <c r="G234" s="381" t="s">
        <v>290</v>
      </c>
      <c r="H234" s="303">
        <f>IF(Q217,0,P220)+IF(Q221,0,P224)+IF(Q225,0,P228)</f>
        <v>672</v>
      </c>
      <c r="I234" s="261"/>
      <c r="J234" s="261"/>
      <c r="K234" s="261"/>
      <c r="L234" s="274"/>
      <c r="M234" s="274"/>
      <c r="N234" s="274"/>
      <c r="O234" s="261"/>
      <c r="P234" s="276"/>
      <c r="Q234" s="222"/>
    </row>
    <row r="235">
      <c r="E235" s="277"/>
      <c r="F235" s="277"/>
      <c r="G235" s="395" t="s">
        <v>291</v>
      </c>
      <c r="H235" s="430">
        <f>HBM_TIME_MS(H234)</f>
        <v>0.2242822967</v>
      </c>
      <c r="I235" s="391"/>
      <c r="J235" s="391"/>
      <c r="K235" s="391"/>
      <c r="L235" s="392"/>
      <c r="M235" s="392"/>
      <c r="N235" s="392"/>
      <c r="O235" s="391"/>
      <c r="P235" s="393"/>
      <c r="Q235" s="305"/>
    </row>
    <row r="236">
      <c r="E236" s="258" t="s">
        <v>307</v>
      </c>
      <c r="F236" s="282" t="s">
        <v>249</v>
      </c>
      <c r="G236" s="260"/>
      <c r="H236" s="290" t="s">
        <v>238</v>
      </c>
      <c r="I236" s="290" t="s">
        <v>239</v>
      </c>
      <c r="J236" s="195" t="s">
        <v>40</v>
      </c>
      <c r="K236" s="195" t="s">
        <v>38</v>
      </c>
      <c r="L236" s="195" t="s">
        <v>154</v>
      </c>
      <c r="M236" s="398" t="s">
        <v>151</v>
      </c>
      <c r="N236" s="290" t="s">
        <v>240</v>
      </c>
      <c r="O236" s="291" t="str">
        <f>PARAMS("attn_kv_k_dtype")</f>
        <v>bf16</v>
      </c>
      <c r="P236" s="292"/>
      <c r="Q236" s="291" t="b">
        <v>0</v>
      </c>
    </row>
    <row r="237">
      <c r="E237" s="266"/>
      <c r="F237" s="267"/>
      <c r="G237" s="268"/>
      <c r="H237" s="195" t="s">
        <v>242</v>
      </c>
      <c r="I237" s="290" t="s">
        <v>239</v>
      </c>
      <c r="J237" s="289">
        <f t="shared" ref="J237:M237" si="44">PARAMS(J236)</f>
        <v>4096</v>
      </c>
      <c r="K237" s="290">
        <f t="shared" si="44"/>
        <v>1</v>
      </c>
      <c r="L237" s="290">
        <f t="shared" si="44"/>
        <v>128</v>
      </c>
      <c r="M237" s="290">
        <f t="shared" si="44"/>
        <v>64</v>
      </c>
      <c r="N237" s="290" t="s">
        <v>240</v>
      </c>
      <c r="O237" s="266"/>
      <c r="P237" s="292">
        <f>SIZEOF_IN_MIB(J237:M237, $O236)</f>
        <v>64</v>
      </c>
      <c r="Q237" s="266"/>
    </row>
    <row r="238">
      <c r="E238" s="266"/>
      <c r="F238" s="267"/>
      <c r="G238" s="268"/>
      <c r="H238" s="289" t="s">
        <v>244</v>
      </c>
      <c r="I238" s="289" t="s">
        <v>239</v>
      </c>
      <c r="J238" s="195" t="s">
        <v>143</v>
      </c>
      <c r="K238" s="195"/>
      <c r="L238" s="195"/>
      <c r="M238" s="289"/>
      <c r="N238" s="289" t="s">
        <v>240</v>
      </c>
      <c r="O238" s="266"/>
      <c r="P238" s="292"/>
      <c r="Q238" s="266"/>
    </row>
    <row r="239">
      <c r="E239" s="266"/>
      <c r="F239" s="278"/>
      <c r="G239" s="279"/>
      <c r="H239" s="195" t="s">
        <v>246</v>
      </c>
      <c r="I239" s="289" t="s">
        <v>239</v>
      </c>
      <c r="J239" s="289">
        <f t="shared" ref="J239:M239" si="45">J237/SHARDING(J238)</f>
        <v>256</v>
      </c>
      <c r="K239" s="289">
        <f t="shared" si="45"/>
        <v>1</v>
      </c>
      <c r="L239" s="289">
        <f t="shared" si="45"/>
        <v>128</v>
      </c>
      <c r="M239" s="289">
        <f t="shared" si="45"/>
        <v>64</v>
      </c>
      <c r="N239" s="289" t="s">
        <v>240</v>
      </c>
      <c r="O239" s="277"/>
      <c r="P239" s="292">
        <f>SIZEOF_IN_MIB(J239:M239, $O236)</f>
        <v>4</v>
      </c>
      <c r="Q239" s="277"/>
    </row>
    <row r="240">
      <c r="E240" s="266"/>
      <c r="F240" s="259" t="s">
        <v>253</v>
      </c>
      <c r="G240" s="260"/>
      <c r="H240" s="289" t="s">
        <v>238</v>
      </c>
      <c r="I240" s="289" t="s">
        <v>239</v>
      </c>
      <c r="J240" s="290"/>
      <c r="K240" s="195" t="s">
        <v>40</v>
      </c>
      <c r="L240" s="195" t="s">
        <v>42</v>
      </c>
      <c r="M240" s="398" t="s">
        <v>151</v>
      </c>
      <c r="N240" s="289" t="s">
        <v>240</v>
      </c>
      <c r="O240" s="291" t="str">
        <f>PARAMS("kv_dtype")</f>
        <v>fp8</v>
      </c>
      <c r="P240" s="292"/>
      <c r="Q240" s="291" t="b">
        <v>0</v>
      </c>
    </row>
    <row r="241">
      <c r="E241" s="266"/>
      <c r="F241" s="267"/>
      <c r="G241" s="268"/>
      <c r="H241" s="195" t="s">
        <v>242</v>
      </c>
      <c r="I241" s="289" t="s">
        <v>239</v>
      </c>
      <c r="J241" s="290"/>
      <c r="K241" s="289">
        <f t="shared" ref="K241:M241" si="46">PARAMS(K240)</f>
        <v>4096</v>
      </c>
      <c r="L241" s="289">
        <f t="shared" si="46"/>
        <v>5120</v>
      </c>
      <c r="M241" s="289">
        <f t="shared" si="46"/>
        <v>64</v>
      </c>
      <c r="N241" s="289" t="s">
        <v>240</v>
      </c>
      <c r="O241" s="266"/>
      <c r="P241" s="292">
        <f>SIZEOF_IN_MIB(J241:M241, $O240)</f>
        <v>1280</v>
      </c>
      <c r="Q241" s="266"/>
    </row>
    <row r="242">
      <c r="E242" s="266"/>
      <c r="F242" s="267"/>
      <c r="G242" s="268"/>
      <c r="H242" s="289" t="s">
        <v>244</v>
      </c>
      <c r="I242" s="289" t="s">
        <v>239</v>
      </c>
      <c r="J242" s="290"/>
      <c r="K242" s="195" t="s">
        <v>143</v>
      </c>
      <c r="L242" s="289"/>
      <c r="M242" s="289"/>
      <c r="N242" s="289" t="s">
        <v>240</v>
      </c>
      <c r="O242" s="266"/>
      <c r="P242" s="292"/>
      <c r="Q242" s="266"/>
    </row>
    <row r="243">
      <c r="E243" s="266"/>
      <c r="F243" s="278"/>
      <c r="G243" s="279"/>
      <c r="H243" s="274" t="s">
        <v>246</v>
      </c>
      <c r="I243" s="274" t="s">
        <v>239</v>
      </c>
      <c r="J243" s="261"/>
      <c r="K243" s="274">
        <f t="shared" ref="K243:M243" si="47">K241/SHARDING(K242)</f>
        <v>256</v>
      </c>
      <c r="L243" s="274">
        <f t="shared" si="47"/>
        <v>5120</v>
      </c>
      <c r="M243" s="274">
        <f t="shared" si="47"/>
        <v>64</v>
      </c>
      <c r="N243" s="274" t="s">
        <v>240</v>
      </c>
      <c r="O243" s="241"/>
      <c r="P243" s="276">
        <f>SIZEOF_IN_MIB(J243:M243, $O240)</f>
        <v>80</v>
      </c>
      <c r="Q243" s="241"/>
    </row>
    <row r="244">
      <c r="E244" s="266"/>
      <c r="F244" s="259" t="s">
        <v>257</v>
      </c>
      <c r="G244" s="260"/>
      <c r="H244" s="271" t="s">
        <v>238</v>
      </c>
      <c r="I244" s="271" t="s">
        <v>239</v>
      </c>
      <c r="J244" s="269" t="s">
        <v>40</v>
      </c>
      <c r="K244" s="269" t="s">
        <v>38</v>
      </c>
      <c r="L244" s="269" t="s">
        <v>42</v>
      </c>
      <c r="M244" s="269" t="s">
        <v>154</v>
      </c>
      <c r="N244" s="271" t="s">
        <v>240</v>
      </c>
      <c r="O244" s="478" t="s">
        <v>82</v>
      </c>
      <c r="P244" s="273"/>
      <c r="Q244" s="399" t="b">
        <v>1</v>
      </c>
    </row>
    <row r="245">
      <c r="E245" s="266"/>
      <c r="F245" s="267"/>
      <c r="G245" s="268"/>
      <c r="H245" s="262" t="s">
        <v>242</v>
      </c>
      <c r="I245" s="274" t="s">
        <v>239</v>
      </c>
      <c r="J245" s="274">
        <f t="shared" ref="J245:M245" si="48">PARAMS(J244)</f>
        <v>4096</v>
      </c>
      <c r="K245" s="274">
        <f t="shared" si="48"/>
        <v>1</v>
      </c>
      <c r="L245" s="274">
        <f t="shared" si="48"/>
        <v>5120</v>
      </c>
      <c r="M245" s="274">
        <f t="shared" si="48"/>
        <v>128</v>
      </c>
      <c r="N245" s="274" t="s">
        <v>240</v>
      </c>
      <c r="O245" s="275"/>
      <c r="P245" s="276">
        <f>SIZEOF_IN_MIB(J245:M245, $O244)</f>
        <v>5120</v>
      </c>
      <c r="Q245" s="275"/>
    </row>
    <row r="246">
      <c r="E246" s="266"/>
      <c r="F246" s="267"/>
      <c r="G246" s="268"/>
      <c r="H246" s="271" t="s">
        <v>244</v>
      </c>
      <c r="I246" s="271" t="s">
        <v>239</v>
      </c>
      <c r="J246" s="269" t="s">
        <v>143</v>
      </c>
      <c r="K246" s="269"/>
      <c r="L246" s="269"/>
      <c r="M246" s="271"/>
      <c r="N246" s="271" t="s">
        <v>240</v>
      </c>
      <c r="O246" s="272"/>
      <c r="P246" s="273"/>
      <c r="Q246" s="272"/>
    </row>
    <row r="247">
      <c r="E247" s="266"/>
      <c r="F247" s="278"/>
      <c r="G247" s="279"/>
      <c r="H247" s="274" t="s">
        <v>246</v>
      </c>
      <c r="I247" s="274" t="s">
        <v>239</v>
      </c>
      <c r="J247" s="274">
        <f t="shared" ref="J247:M247" si="49">J245/SHARDING(J246)</f>
        <v>256</v>
      </c>
      <c r="K247" s="274">
        <f t="shared" si="49"/>
        <v>1</v>
      </c>
      <c r="L247" s="274">
        <f t="shared" si="49"/>
        <v>5120</v>
      </c>
      <c r="M247" s="274">
        <f t="shared" si="49"/>
        <v>128</v>
      </c>
      <c r="N247" s="274" t="s">
        <v>240</v>
      </c>
      <c r="O247" s="241"/>
      <c r="P247" s="276">
        <f>SIZEOF_IN_MIB(J247:M247, $O244)</f>
        <v>320</v>
      </c>
      <c r="Q247" s="241"/>
    </row>
    <row r="248">
      <c r="E248" s="266"/>
      <c r="F248" s="400" t="s">
        <v>293</v>
      </c>
      <c r="G248" s="385" t="s">
        <v>45</v>
      </c>
      <c r="H248" s="423"/>
      <c r="I248" s="424"/>
      <c r="J248" s="270"/>
      <c r="K248" s="270"/>
      <c r="L248" s="271"/>
      <c r="M248" s="271"/>
      <c r="N248" s="271"/>
      <c r="O248" s="270"/>
      <c r="P248" s="273"/>
      <c r="Q248" s="305"/>
    </row>
    <row r="249">
      <c r="E249" s="266"/>
      <c r="F249" s="277"/>
      <c r="G249" s="385"/>
      <c r="H249" s="274"/>
      <c r="I249" s="418"/>
      <c r="J249" s="261"/>
      <c r="K249" s="261"/>
      <c r="L249" s="274"/>
      <c r="M249" s="274"/>
      <c r="N249" s="274"/>
      <c r="O249" s="261"/>
      <c r="P249" s="276"/>
      <c r="Q249" s="222"/>
    </row>
    <row r="250">
      <c r="E250" s="266"/>
      <c r="F250" s="384" t="s">
        <v>285</v>
      </c>
      <c r="G250" s="385" t="s">
        <v>286</v>
      </c>
      <c r="H250" s="271" t="str">
        <f>VLOOKUP(O236&amp;","&amp;O240,$T$3:$W$12,4, FALSE)</f>
        <v>bf16</v>
      </c>
      <c r="I250" s="419"/>
      <c r="J250" s="270"/>
      <c r="K250" s="270"/>
      <c r="L250" s="271"/>
      <c r="M250" s="271"/>
      <c r="N250" s="271"/>
      <c r="O250" s="270"/>
      <c r="P250" s="273"/>
      <c r="Q250" s="305"/>
    </row>
    <row r="251">
      <c r="E251" s="266"/>
      <c r="F251" s="266"/>
      <c r="G251" s="381" t="s">
        <v>299</v>
      </c>
      <c r="H251" s="420" t="str">
        <f>CALCULATE_FLOPS(J239:M239,J243:M243,M243,K243,H250)</f>
        <v>#N/A</v>
      </c>
      <c r="I251" s="418"/>
      <c r="J251" s="261"/>
      <c r="K251" s="261"/>
      <c r="L251" s="274"/>
      <c r="M251" s="274"/>
      <c r="N251" s="274"/>
      <c r="O251" s="261"/>
      <c r="P251" s="276"/>
      <c r="Q251" s="222"/>
    </row>
    <row r="252">
      <c r="E252" s="266"/>
      <c r="F252" s="277"/>
      <c r="G252" s="388" t="s">
        <v>288</v>
      </c>
      <c r="H252" s="421" t="str">
        <f>COMPUTE_TIME_MS(H251, H250)</f>
        <v>#N/A</v>
      </c>
      <c r="I252" s="390"/>
      <c r="J252" s="391"/>
      <c r="K252" s="391"/>
      <c r="L252" s="392"/>
      <c r="M252" s="392"/>
      <c r="N252" s="392"/>
      <c r="O252" s="391"/>
      <c r="P252" s="393"/>
      <c r="Q252" s="305"/>
    </row>
    <row r="253">
      <c r="E253" s="266"/>
      <c r="F253" s="384" t="s">
        <v>289</v>
      </c>
      <c r="G253" s="381" t="s">
        <v>290</v>
      </c>
      <c r="H253" s="303">
        <f>IF(Q236,0,P239)+IF(Q240,0,P243)+IF(Q244,0,P247)</f>
        <v>84</v>
      </c>
      <c r="I253" s="261"/>
      <c r="J253" s="261"/>
      <c r="K253" s="261"/>
      <c r="L253" s="274"/>
      <c r="M253" s="274"/>
      <c r="N253" s="274"/>
      <c r="O253" s="261"/>
      <c r="P253" s="276"/>
      <c r="Q253" s="222"/>
    </row>
    <row r="254">
      <c r="E254" s="277"/>
      <c r="F254" s="277"/>
      <c r="G254" s="395" t="s">
        <v>291</v>
      </c>
      <c r="H254" s="430">
        <f>HBM_TIME_MS(H253)</f>
        <v>0.02803528708</v>
      </c>
      <c r="I254" s="391"/>
      <c r="J254" s="391"/>
      <c r="K254" s="391"/>
      <c r="L254" s="392"/>
      <c r="M254" s="392"/>
      <c r="N254" s="392"/>
      <c r="O254" s="391"/>
      <c r="P254" s="393"/>
      <c r="Q254" s="305"/>
    </row>
    <row r="255">
      <c r="E255" s="258" t="s">
        <v>308</v>
      </c>
      <c r="F255" s="282" t="s">
        <v>249</v>
      </c>
      <c r="G255" s="260"/>
      <c r="H255" s="290" t="s">
        <v>238</v>
      </c>
      <c r="I255" s="290" t="s">
        <v>239</v>
      </c>
      <c r="J255" s="195" t="s">
        <v>40</v>
      </c>
      <c r="K255" s="195" t="s">
        <v>38</v>
      </c>
      <c r="L255" s="398" t="s">
        <v>42</v>
      </c>
      <c r="M255" s="195" t="s">
        <v>154</v>
      </c>
      <c r="N255" s="290" t="s">
        <v>240</v>
      </c>
      <c r="O255" s="291" t="str">
        <f>PARAMS("attn_av_a_dtype")</f>
        <v>bf16</v>
      </c>
      <c r="P255" s="292"/>
      <c r="Q255" s="291" t="b">
        <v>1</v>
      </c>
    </row>
    <row r="256">
      <c r="E256" s="266"/>
      <c r="F256" s="267"/>
      <c r="G256" s="268"/>
      <c r="H256" s="195" t="s">
        <v>242</v>
      </c>
      <c r="I256" s="290" t="s">
        <v>239</v>
      </c>
      <c r="J256" s="289">
        <f t="shared" ref="J256:M256" si="50">PARAMS(J255)</f>
        <v>4096</v>
      </c>
      <c r="K256" s="290">
        <f t="shared" si="50"/>
        <v>1</v>
      </c>
      <c r="L256" s="290">
        <f t="shared" si="50"/>
        <v>5120</v>
      </c>
      <c r="M256" s="290">
        <f t="shared" si="50"/>
        <v>128</v>
      </c>
      <c r="N256" s="290" t="s">
        <v>240</v>
      </c>
      <c r="O256" s="266"/>
      <c r="P256" s="292">
        <f>SIZEOF_IN_MIB(J256:M256, $O255)</f>
        <v>5120</v>
      </c>
      <c r="Q256" s="266"/>
    </row>
    <row r="257">
      <c r="E257" s="266"/>
      <c r="F257" s="267"/>
      <c r="G257" s="268"/>
      <c r="H257" s="289" t="s">
        <v>244</v>
      </c>
      <c r="I257" s="289" t="s">
        <v>239</v>
      </c>
      <c r="J257" s="195" t="s">
        <v>143</v>
      </c>
      <c r="K257" s="195"/>
      <c r="L257" s="195"/>
      <c r="M257" s="289"/>
      <c r="N257" s="289" t="s">
        <v>240</v>
      </c>
      <c r="O257" s="266"/>
      <c r="P257" s="292"/>
      <c r="Q257" s="266"/>
    </row>
    <row r="258">
      <c r="E258" s="266"/>
      <c r="F258" s="278"/>
      <c r="G258" s="279"/>
      <c r="H258" s="195" t="s">
        <v>246</v>
      </c>
      <c r="I258" s="289" t="s">
        <v>239</v>
      </c>
      <c r="J258" s="289">
        <f t="shared" ref="J258:M258" si="51">J256/SHARDING(J257)</f>
        <v>256</v>
      </c>
      <c r="K258" s="289">
        <f t="shared" si="51"/>
        <v>1</v>
      </c>
      <c r="L258" s="289">
        <f t="shared" si="51"/>
        <v>5120</v>
      </c>
      <c r="M258" s="289">
        <f t="shared" si="51"/>
        <v>128</v>
      </c>
      <c r="N258" s="289" t="s">
        <v>240</v>
      </c>
      <c r="O258" s="277"/>
      <c r="P258" s="292">
        <f>SIZEOF_IN_MIB(J258:M258, $O255)</f>
        <v>320</v>
      </c>
      <c r="Q258" s="277"/>
    </row>
    <row r="259">
      <c r="E259" s="266"/>
      <c r="F259" s="259" t="s">
        <v>253</v>
      </c>
      <c r="G259" s="260"/>
      <c r="H259" s="289" t="s">
        <v>238</v>
      </c>
      <c r="I259" s="289" t="s">
        <v>239</v>
      </c>
      <c r="J259" s="195" t="s">
        <v>40</v>
      </c>
      <c r="K259" s="195"/>
      <c r="L259" s="398" t="s">
        <v>42</v>
      </c>
      <c r="M259" s="195" t="s">
        <v>145</v>
      </c>
      <c r="N259" s="289" t="s">
        <v>240</v>
      </c>
      <c r="O259" s="291" t="str">
        <f>PARAMS("kv_dtype")</f>
        <v>fp8</v>
      </c>
      <c r="P259" s="292"/>
      <c r="Q259" s="291" t="b">
        <v>1</v>
      </c>
    </row>
    <row r="260">
      <c r="E260" s="266"/>
      <c r="F260" s="267"/>
      <c r="G260" s="268"/>
      <c r="H260" s="195" t="s">
        <v>242</v>
      </c>
      <c r="I260" s="289" t="s">
        <v>239</v>
      </c>
      <c r="J260" s="289">
        <f>PARAMS(J259)</f>
        <v>4096</v>
      </c>
      <c r="K260" s="289"/>
      <c r="L260" s="289">
        <f t="shared" ref="L260:M260" si="52">PARAMS(L259)</f>
        <v>5120</v>
      </c>
      <c r="M260" s="289">
        <f t="shared" si="52"/>
        <v>512</v>
      </c>
      <c r="N260" s="289" t="s">
        <v>240</v>
      </c>
      <c r="O260" s="266"/>
      <c r="P260" s="292">
        <f>SIZEOF_IN_MIB(J260:M260, $O259)</f>
        <v>10240</v>
      </c>
      <c r="Q260" s="266"/>
    </row>
    <row r="261">
      <c r="E261" s="266"/>
      <c r="F261" s="267"/>
      <c r="G261" s="268"/>
      <c r="H261" s="289" t="s">
        <v>244</v>
      </c>
      <c r="I261" s="289" t="s">
        <v>239</v>
      </c>
      <c r="J261" s="195" t="s">
        <v>143</v>
      </c>
      <c r="K261" s="290"/>
      <c r="L261" s="289"/>
      <c r="M261" s="289"/>
      <c r="N261" s="289" t="s">
        <v>240</v>
      </c>
      <c r="O261" s="266"/>
      <c r="P261" s="292"/>
      <c r="Q261" s="266"/>
    </row>
    <row r="262">
      <c r="E262" s="266"/>
      <c r="F262" s="278"/>
      <c r="G262" s="279"/>
      <c r="H262" s="274" t="s">
        <v>246</v>
      </c>
      <c r="I262" s="274" t="s">
        <v>239</v>
      </c>
      <c r="J262" s="274">
        <f>J260/SHARDING(J261)</f>
        <v>256</v>
      </c>
      <c r="K262" s="274"/>
      <c r="L262" s="274">
        <f t="shared" ref="L262:M262" si="53">L260/SHARDING(L261)</f>
        <v>5120</v>
      </c>
      <c r="M262" s="274">
        <f t="shared" si="53"/>
        <v>512</v>
      </c>
      <c r="N262" s="274" t="s">
        <v>240</v>
      </c>
      <c r="O262" s="241"/>
      <c r="P262" s="276">
        <f>SIZEOF_IN_MIB(J262:M262, $O259)</f>
        <v>640</v>
      </c>
      <c r="Q262" s="241"/>
    </row>
    <row r="263">
      <c r="E263" s="266"/>
      <c r="F263" s="259" t="s">
        <v>257</v>
      </c>
      <c r="G263" s="260"/>
      <c r="H263" s="271" t="s">
        <v>238</v>
      </c>
      <c r="I263" s="271" t="s">
        <v>239</v>
      </c>
      <c r="J263" s="269" t="s">
        <v>40</v>
      </c>
      <c r="K263" s="269" t="s">
        <v>38</v>
      </c>
      <c r="L263" s="269" t="s">
        <v>154</v>
      </c>
      <c r="M263" s="269" t="s">
        <v>145</v>
      </c>
      <c r="N263" s="271" t="s">
        <v>240</v>
      </c>
      <c r="O263" s="478" t="s">
        <v>82</v>
      </c>
      <c r="P263" s="273"/>
      <c r="Q263" s="399" t="b">
        <v>0</v>
      </c>
    </row>
    <row r="264">
      <c r="E264" s="266"/>
      <c r="F264" s="267"/>
      <c r="G264" s="268"/>
      <c r="H264" s="262" t="s">
        <v>242</v>
      </c>
      <c r="I264" s="274" t="s">
        <v>239</v>
      </c>
      <c r="J264" s="274">
        <f t="shared" ref="J264:M264" si="54">PARAMS(J263)</f>
        <v>4096</v>
      </c>
      <c r="K264" s="274">
        <f t="shared" si="54"/>
        <v>1</v>
      </c>
      <c r="L264" s="274">
        <f t="shared" si="54"/>
        <v>128</v>
      </c>
      <c r="M264" s="274">
        <f t="shared" si="54"/>
        <v>512</v>
      </c>
      <c r="N264" s="274" t="s">
        <v>240</v>
      </c>
      <c r="O264" s="275"/>
      <c r="P264" s="276">
        <f>SIZEOF_IN_MIB(J264:M264, $O263)</f>
        <v>512</v>
      </c>
      <c r="Q264" s="275"/>
    </row>
    <row r="265">
      <c r="E265" s="266"/>
      <c r="F265" s="267"/>
      <c r="G265" s="268"/>
      <c r="H265" s="271" t="s">
        <v>244</v>
      </c>
      <c r="I265" s="271" t="s">
        <v>239</v>
      </c>
      <c r="J265" s="269" t="s">
        <v>143</v>
      </c>
      <c r="K265" s="269"/>
      <c r="L265" s="269"/>
      <c r="M265" s="271"/>
      <c r="N265" s="271" t="s">
        <v>240</v>
      </c>
      <c r="O265" s="272"/>
      <c r="P265" s="273"/>
      <c r="Q265" s="272"/>
    </row>
    <row r="266">
      <c r="E266" s="266"/>
      <c r="F266" s="278"/>
      <c r="G266" s="279"/>
      <c r="H266" s="274" t="s">
        <v>246</v>
      </c>
      <c r="I266" s="274" t="s">
        <v>239</v>
      </c>
      <c r="J266" s="274">
        <f t="shared" ref="J266:M266" si="55">J264/SHARDING(J265)</f>
        <v>256</v>
      </c>
      <c r="K266" s="274">
        <f t="shared" si="55"/>
        <v>1</v>
      </c>
      <c r="L266" s="274">
        <f t="shared" si="55"/>
        <v>128</v>
      </c>
      <c r="M266" s="274">
        <f t="shared" si="55"/>
        <v>512</v>
      </c>
      <c r="N266" s="274" t="s">
        <v>240</v>
      </c>
      <c r="O266" s="241"/>
      <c r="P266" s="276">
        <f>SIZEOF_IN_MIB(J266:M266, $O263)</f>
        <v>32</v>
      </c>
      <c r="Q266" s="241"/>
    </row>
    <row r="267">
      <c r="E267" s="266"/>
      <c r="F267" s="400" t="s">
        <v>293</v>
      </c>
      <c r="G267" s="385" t="s">
        <v>45</v>
      </c>
      <c r="H267" s="423"/>
      <c r="I267" s="424"/>
      <c r="J267" s="270"/>
      <c r="K267" s="270"/>
      <c r="L267" s="271"/>
      <c r="M267" s="271"/>
      <c r="N267" s="271"/>
      <c r="O267" s="270"/>
      <c r="P267" s="273"/>
      <c r="Q267" s="305"/>
    </row>
    <row r="268">
      <c r="E268" s="266"/>
      <c r="F268" s="277"/>
      <c r="G268" s="385"/>
      <c r="H268" s="274"/>
      <c r="I268" s="418"/>
      <c r="J268" s="261"/>
      <c r="K268" s="261"/>
      <c r="L268" s="274"/>
      <c r="M268" s="274"/>
      <c r="N268" s="274"/>
      <c r="O268" s="261"/>
      <c r="P268" s="276"/>
      <c r="Q268" s="222"/>
    </row>
    <row r="269">
      <c r="E269" s="266"/>
      <c r="F269" s="384" t="s">
        <v>285</v>
      </c>
      <c r="G269" s="385" t="s">
        <v>286</v>
      </c>
      <c r="H269" s="271" t="str">
        <f>VLOOKUP(O255&amp;","&amp;O259,$T$3:$W$12,4, FALSE)</f>
        <v>bf16</v>
      </c>
      <c r="I269" s="419"/>
      <c r="J269" s="270"/>
      <c r="K269" s="270"/>
      <c r="L269" s="271"/>
      <c r="M269" s="271"/>
      <c r="N269" s="271"/>
      <c r="O269" s="270"/>
      <c r="P269" s="273"/>
      <c r="Q269" s="305"/>
    </row>
    <row r="270">
      <c r="E270" s="266"/>
      <c r="F270" s="266"/>
      <c r="G270" s="381" t="s">
        <v>299</v>
      </c>
      <c r="H270" s="420" t="str">
        <f>CALCULATE_FLOPS(J258:M258,J262:M262,L262,J262,H269)</f>
        <v>#N/A</v>
      </c>
      <c r="I270" s="418"/>
      <c r="J270" s="261"/>
      <c r="K270" s="261"/>
      <c r="L270" s="274"/>
      <c r="M270" s="274"/>
      <c r="N270" s="274"/>
      <c r="O270" s="261"/>
      <c r="P270" s="276"/>
      <c r="Q270" s="222"/>
    </row>
    <row r="271">
      <c r="E271" s="266"/>
      <c r="F271" s="277"/>
      <c r="G271" s="388" t="s">
        <v>288</v>
      </c>
      <c r="H271" s="421" t="str">
        <f>COMPUTE_TIME_MS(H270, H269)</f>
        <v>#N/A</v>
      </c>
      <c r="I271" s="390"/>
      <c r="J271" s="391"/>
      <c r="K271" s="391"/>
      <c r="L271" s="392"/>
      <c r="M271" s="392"/>
      <c r="N271" s="392"/>
      <c r="O271" s="391"/>
      <c r="P271" s="393"/>
      <c r="Q271" s="305"/>
    </row>
    <row r="272">
      <c r="E272" s="266"/>
      <c r="F272" s="384" t="s">
        <v>289</v>
      </c>
      <c r="G272" s="381" t="s">
        <v>290</v>
      </c>
      <c r="H272" s="303">
        <f>IF(Q255,0,P258)+IF(Q259,0,P262)+IF(Q263,0,P266)</f>
        <v>32</v>
      </c>
      <c r="I272" s="261"/>
      <c r="J272" s="261"/>
      <c r="K272" s="261"/>
      <c r="L272" s="274"/>
      <c r="M272" s="274"/>
      <c r="N272" s="274"/>
      <c r="O272" s="261"/>
      <c r="P272" s="276"/>
      <c r="Q272" s="222"/>
    </row>
    <row r="273">
      <c r="E273" s="277"/>
      <c r="F273" s="277"/>
      <c r="G273" s="395" t="s">
        <v>291</v>
      </c>
      <c r="H273" s="479">
        <f>HBM_TIME_MS(H272)</f>
        <v>0.01068010936</v>
      </c>
      <c r="I273" s="391"/>
      <c r="J273" s="391"/>
      <c r="K273" s="391"/>
      <c r="L273" s="392"/>
      <c r="M273" s="392"/>
      <c r="N273" s="392"/>
      <c r="O273" s="391"/>
      <c r="P273" s="393"/>
      <c r="Q273" s="305"/>
    </row>
    <row r="274">
      <c r="E274" s="258" t="s">
        <v>309</v>
      </c>
      <c r="F274" s="282" t="s">
        <v>249</v>
      </c>
      <c r="G274" s="260"/>
      <c r="H274" s="261" t="s">
        <v>238</v>
      </c>
      <c r="I274" s="261" t="s">
        <v>239</v>
      </c>
      <c r="J274" s="262" t="s">
        <v>40</v>
      </c>
      <c r="K274" s="262" t="s">
        <v>38</v>
      </c>
      <c r="L274" s="262" t="s">
        <v>154</v>
      </c>
      <c r="M274" s="425" t="s">
        <v>145</v>
      </c>
      <c r="N274" s="261" t="s">
        <v>240</v>
      </c>
      <c r="O274" s="263" t="str">
        <f>EXTRACT_ACTIVATION_DTYPE(PARAMS("attn_proj_dtype"))</f>
        <v>fp8</v>
      </c>
      <c r="P274" s="276"/>
      <c r="Q274" s="263" t="b">
        <v>0</v>
      </c>
    </row>
    <row r="275">
      <c r="E275" s="266"/>
      <c r="F275" s="267"/>
      <c r="G275" s="268"/>
      <c r="H275" s="269" t="s">
        <v>242</v>
      </c>
      <c r="I275" s="270" t="s">
        <v>239</v>
      </c>
      <c r="J275" s="271">
        <f t="shared" ref="J275:M275" si="56">PARAMS(J274)</f>
        <v>4096</v>
      </c>
      <c r="K275" s="270">
        <f t="shared" si="56"/>
        <v>1</v>
      </c>
      <c r="L275" s="270">
        <f t="shared" si="56"/>
        <v>128</v>
      </c>
      <c r="M275" s="270">
        <f t="shared" si="56"/>
        <v>512</v>
      </c>
      <c r="N275" s="270" t="s">
        <v>240</v>
      </c>
      <c r="O275" s="272"/>
      <c r="P275" s="273">
        <f>SIZEOF_IN_MIB(J275:M275, $O274)</f>
        <v>256</v>
      </c>
      <c r="Q275" s="272"/>
    </row>
    <row r="276">
      <c r="E276" s="266"/>
      <c r="F276" s="267"/>
      <c r="G276" s="268"/>
      <c r="H276" s="274" t="s">
        <v>244</v>
      </c>
      <c r="I276" s="274" t="s">
        <v>239</v>
      </c>
      <c r="J276" s="262" t="s">
        <v>143</v>
      </c>
      <c r="K276" s="262"/>
      <c r="L276" s="262"/>
      <c r="M276" s="274"/>
      <c r="N276" s="274" t="s">
        <v>240</v>
      </c>
      <c r="O276" s="275"/>
      <c r="P276" s="276"/>
      <c r="Q276" s="275"/>
    </row>
    <row r="277">
      <c r="E277" s="266"/>
      <c r="F277" s="278"/>
      <c r="G277" s="279"/>
      <c r="H277" s="269" t="s">
        <v>246</v>
      </c>
      <c r="I277" s="271" t="s">
        <v>239</v>
      </c>
      <c r="J277" s="271">
        <f t="shared" ref="J277:M277" si="57">J275/SHARDING(J276)</f>
        <v>256</v>
      </c>
      <c r="K277" s="271">
        <f t="shared" si="57"/>
        <v>1</v>
      </c>
      <c r="L277" s="271">
        <f t="shared" si="57"/>
        <v>128</v>
      </c>
      <c r="M277" s="271">
        <f t="shared" si="57"/>
        <v>512</v>
      </c>
      <c r="N277" s="271" t="s">
        <v>240</v>
      </c>
      <c r="O277" s="280"/>
      <c r="P277" s="273">
        <f>SIZEOF_IN_MIB(J277:M277, $O274)</f>
        <v>16</v>
      </c>
      <c r="Q277" s="280"/>
    </row>
    <row r="278">
      <c r="E278" s="266"/>
      <c r="F278" s="259" t="s">
        <v>253</v>
      </c>
      <c r="G278" s="260"/>
      <c r="H278" s="274" t="s">
        <v>238</v>
      </c>
      <c r="I278" s="274" t="s">
        <v>239</v>
      </c>
      <c r="J278" s="261"/>
      <c r="K278" s="262" t="s">
        <v>154</v>
      </c>
      <c r="L278" s="262" t="s">
        <v>148</v>
      </c>
      <c r="M278" s="425" t="s">
        <v>145</v>
      </c>
      <c r="N278" s="274" t="s">
        <v>240</v>
      </c>
      <c r="O278" s="263" t="str">
        <f>EXTRACT_WEIGHT_DTYPE(PARAMS("attn_proj_dtype"))</f>
        <v>fp8</v>
      </c>
      <c r="P278" s="276"/>
      <c r="Q278" s="263" t="b">
        <v>0</v>
      </c>
    </row>
    <row r="279">
      <c r="E279" s="266"/>
      <c r="F279" s="267"/>
      <c r="G279" s="268"/>
      <c r="H279" s="269" t="s">
        <v>242</v>
      </c>
      <c r="I279" s="271" t="s">
        <v>239</v>
      </c>
      <c r="J279" s="270"/>
      <c r="K279" s="271">
        <f t="shared" ref="K279:M279" si="58">PARAMS(K278)</f>
        <v>128</v>
      </c>
      <c r="L279" s="271">
        <f t="shared" si="58"/>
        <v>128</v>
      </c>
      <c r="M279" s="271">
        <f t="shared" si="58"/>
        <v>512</v>
      </c>
      <c r="N279" s="271" t="s">
        <v>240</v>
      </c>
      <c r="O279" s="272"/>
      <c r="P279" s="273">
        <f>SIZEOF_IN_MIB(J279:M279, $O278)</f>
        <v>8</v>
      </c>
      <c r="Q279" s="272"/>
    </row>
    <row r="280">
      <c r="E280" s="266"/>
      <c r="F280" s="267"/>
      <c r="G280" s="268"/>
      <c r="H280" s="274" t="s">
        <v>244</v>
      </c>
      <c r="I280" s="274" t="s">
        <v>239</v>
      </c>
      <c r="J280" s="261"/>
      <c r="K280" s="261"/>
      <c r="L280" s="274"/>
      <c r="M280" s="274"/>
      <c r="N280" s="274" t="s">
        <v>240</v>
      </c>
      <c r="O280" s="275"/>
      <c r="P280" s="276"/>
      <c r="Q280" s="275"/>
    </row>
    <row r="281">
      <c r="E281" s="266"/>
      <c r="F281" s="278"/>
      <c r="G281" s="279"/>
      <c r="H281" s="271" t="s">
        <v>246</v>
      </c>
      <c r="I281" s="271" t="s">
        <v>239</v>
      </c>
      <c r="J281" s="270"/>
      <c r="K281" s="271">
        <f t="shared" ref="K281:M281" si="59">K279/SHARDING(K280)</f>
        <v>128</v>
      </c>
      <c r="L281" s="271">
        <f t="shared" si="59"/>
        <v>128</v>
      </c>
      <c r="M281" s="271">
        <f t="shared" si="59"/>
        <v>512</v>
      </c>
      <c r="N281" s="271" t="s">
        <v>240</v>
      </c>
      <c r="O281" s="280"/>
      <c r="P281" s="273">
        <f>SIZEOF_IN_MIB(J281:M281, $O278)</f>
        <v>8</v>
      </c>
      <c r="Q281" s="280"/>
    </row>
    <row r="282">
      <c r="E282" s="266"/>
      <c r="F282" s="259" t="s">
        <v>257</v>
      </c>
      <c r="G282" s="260"/>
      <c r="H282" s="274" t="s">
        <v>238</v>
      </c>
      <c r="I282" s="274" t="s">
        <v>239</v>
      </c>
      <c r="J282" s="262" t="s">
        <v>40</v>
      </c>
      <c r="K282" s="262" t="s">
        <v>38</v>
      </c>
      <c r="L282" s="262" t="s">
        <v>154</v>
      </c>
      <c r="M282" s="262" t="s">
        <v>148</v>
      </c>
      <c r="N282" s="274" t="s">
        <v>240</v>
      </c>
      <c r="O282" s="263" t="s">
        <v>82</v>
      </c>
      <c r="P282" s="276"/>
      <c r="Q282" s="263" t="b">
        <v>0</v>
      </c>
    </row>
    <row r="283">
      <c r="E283" s="266"/>
      <c r="F283" s="267"/>
      <c r="G283" s="268"/>
      <c r="H283" s="269" t="s">
        <v>242</v>
      </c>
      <c r="I283" s="271" t="s">
        <v>239</v>
      </c>
      <c r="J283" s="271">
        <f t="shared" ref="J283:M283" si="60">PARAMS(J282)</f>
        <v>4096</v>
      </c>
      <c r="K283" s="271">
        <f t="shared" si="60"/>
        <v>1</v>
      </c>
      <c r="L283" s="271">
        <f t="shared" si="60"/>
        <v>128</v>
      </c>
      <c r="M283" s="271">
        <f t="shared" si="60"/>
        <v>128</v>
      </c>
      <c r="N283" s="271" t="s">
        <v>240</v>
      </c>
      <c r="O283" s="272"/>
      <c r="P283" s="273">
        <f>SIZEOF_IN_MIB(J283:M283, $O282)</f>
        <v>128</v>
      </c>
      <c r="Q283" s="272"/>
    </row>
    <row r="284">
      <c r="E284" s="266"/>
      <c r="F284" s="267"/>
      <c r="G284" s="268"/>
      <c r="H284" s="274" t="s">
        <v>244</v>
      </c>
      <c r="I284" s="274" t="s">
        <v>239</v>
      </c>
      <c r="J284" s="262" t="s">
        <v>143</v>
      </c>
      <c r="K284" s="262"/>
      <c r="L284" s="262"/>
      <c r="M284" s="274"/>
      <c r="N284" s="274" t="s">
        <v>240</v>
      </c>
      <c r="O284" s="275"/>
      <c r="P284" s="276"/>
      <c r="Q284" s="275"/>
    </row>
    <row r="285">
      <c r="E285" s="266"/>
      <c r="F285" s="278"/>
      <c r="G285" s="279"/>
      <c r="H285" s="271" t="s">
        <v>246</v>
      </c>
      <c r="I285" s="271" t="s">
        <v>239</v>
      </c>
      <c r="J285" s="271">
        <f t="shared" ref="J285:M285" si="61">J283/SHARDING(J284)</f>
        <v>256</v>
      </c>
      <c r="K285" s="271">
        <f t="shared" si="61"/>
        <v>1</v>
      </c>
      <c r="L285" s="271">
        <f t="shared" si="61"/>
        <v>128</v>
      </c>
      <c r="M285" s="271">
        <f t="shared" si="61"/>
        <v>128</v>
      </c>
      <c r="N285" s="271" t="s">
        <v>240</v>
      </c>
      <c r="O285" s="280"/>
      <c r="P285" s="273">
        <f>SIZEOF_IN_MIB(J285:M285, $O282)</f>
        <v>8</v>
      </c>
      <c r="Q285" s="280"/>
    </row>
    <row r="286">
      <c r="E286" s="266"/>
      <c r="F286" s="400" t="s">
        <v>293</v>
      </c>
      <c r="G286" s="385" t="s">
        <v>45</v>
      </c>
      <c r="H286" s="480"/>
      <c r="I286" s="481"/>
      <c r="J286" s="261"/>
      <c r="K286" s="261"/>
      <c r="L286" s="274"/>
      <c r="M286" s="274"/>
      <c r="N286" s="274"/>
      <c r="O286" s="261"/>
      <c r="P286" s="276"/>
      <c r="Q286" s="222"/>
    </row>
    <row r="287">
      <c r="E287" s="266"/>
      <c r="F287" s="277"/>
      <c r="G287" s="385"/>
      <c r="H287" s="271"/>
      <c r="I287" s="419"/>
      <c r="J287" s="270"/>
      <c r="K287" s="270"/>
      <c r="L287" s="271"/>
      <c r="M287" s="271"/>
      <c r="N287" s="271"/>
      <c r="O287" s="270"/>
      <c r="P287" s="273"/>
      <c r="Q287" s="305"/>
    </row>
    <row r="288">
      <c r="E288" s="266"/>
      <c r="F288" s="384" t="s">
        <v>285</v>
      </c>
      <c r="G288" s="385" t="s">
        <v>286</v>
      </c>
      <c r="H288" s="274" t="str">
        <f>VLOOKUP(O274&amp;","&amp;O278,$T$3:$W$12,4, FALSE)</f>
        <v>fp8</v>
      </c>
      <c r="I288" s="418"/>
      <c r="J288" s="261"/>
      <c r="K288" s="261"/>
      <c r="L288" s="274"/>
      <c r="M288" s="274"/>
      <c r="N288" s="274"/>
      <c r="O288" s="261"/>
      <c r="P288" s="276"/>
      <c r="Q288" s="222"/>
    </row>
    <row r="289">
      <c r="E289" s="266"/>
      <c r="F289" s="266"/>
      <c r="G289" s="381" t="s">
        <v>299</v>
      </c>
      <c r="H289" s="482" t="str">
        <f>CALCULATE_FLOPS(J277:M277,J281:M281,M281,K281,H288)</f>
        <v>#N/A</v>
      </c>
      <c r="I289" s="419"/>
      <c r="J289" s="270"/>
      <c r="K289" s="270"/>
      <c r="L289" s="271"/>
      <c r="M289" s="271"/>
      <c r="N289" s="271"/>
      <c r="O289" s="270"/>
      <c r="P289" s="273"/>
      <c r="Q289" s="305"/>
    </row>
    <row r="290">
      <c r="E290" s="266"/>
      <c r="F290" s="277"/>
      <c r="G290" s="388" t="s">
        <v>288</v>
      </c>
      <c r="H290" s="421" t="str">
        <f>COMPUTE_TIME_MS(H289, H288)</f>
        <v>#N/A</v>
      </c>
      <c r="I290" s="390"/>
      <c r="J290" s="391"/>
      <c r="K290" s="391"/>
      <c r="L290" s="392"/>
      <c r="M290" s="392"/>
      <c r="N290" s="392"/>
      <c r="O290" s="391"/>
      <c r="P290" s="393"/>
      <c r="Q290" s="222"/>
    </row>
    <row r="291">
      <c r="E291" s="266"/>
      <c r="F291" s="384" t="s">
        <v>289</v>
      </c>
      <c r="G291" s="381" t="s">
        <v>290</v>
      </c>
      <c r="H291" s="440">
        <f>IF(Q274,0,P277)+IF(Q278,0,P281)+IF(Q282,0,P285)</f>
        <v>32</v>
      </c>
      <c r="I291" s="270"/>
      <c r="J291" s="270"/>
      <c r="K291" s="270"/>
      <c r="L291" s="271"/>
      <c r="M291" s="271"/>
      <c r="N291" s="271"/>
      <c r="O291" s="270"/>
      <c r="P291" s="273"/>
      <c r="Q291" s="305"/>
    </row>
    <row r="292">
      <c r="E292" s="277"/>
      <c r="F292" s="277"/>
      <c r="G292" s="395" t="s">
        <v>291</v>
      </c>
      <c r="H292" s="430">
        <f>HBM_TIME_MS(H291)</f>
        <v>0.01068010936</v>
      </c>
      <c r="I292" s="391"/>
      <c r="J292" s="391"/>
      <c r="K292" s="391"/>
      <c r="L292" s="392"/>
      <c r="M292" s="392"/>
      <c r="N292" s="392"/>
      <c r="O292" s="391"/>
      <c r="P292" s="393"/>
      <c r="Q292" s="222"/>
    </row>
    <row r="293">
      <c r="E293" s="258" t="s">
        <v>313</v>
      </c>
      <c r="F293" s="282" t="s">
        <v>249</v>
      </c>
      <c r="G293" s="260"/>
      <c r="H293" s="270" t="s">
        <v>238</v>
      </c>
      <c r="I293" s="270" t="s">
        <v>239</v>
      </c>
      <c r="J293" s="269" t="s">
        <v>40</v>
      </c>
      <c r="K293" s="269" t="s">
        <v>38</v>
      </c>
      <c r="L293" s="488" t="s">
        <v>154</v>
      </c>
      <c r="M293" s="488" t="s">
        <v>148</v>
      </c>
      <c r="N293" s="270" t="s">
        <v>240</v>
      </c>
      <c r="O293" s="399" t="str">
        <f>EXTRACT_ACTIVATION_DTYPE(PARAMS("attn_proj_dtype"))</f>
        <v>fp8</v>
      </c>
      <c r="P293" s="273"/>
      <c r="Q293" s="399" t="b">
        <v>0</v>
      </c>
    </row>
    <row r="294">
      <c r="E294" s="266"/>
      <c r="F294" s="267"/>
      <c r="G294" s="268"/>
      <c r="H294" s="262" t="s">
        <v>242</v>
      </c>
      <c r="I294" s="261" t="s">
        <v>239</v>
      </c>
      <c r="J294" s="274">
        <f t="shared" ref="J294:M294" si="62">PARAMS(J293)</f>
        <v>4096</v>
      </c>
      <c r="K294" s="261">
        <f t="shared" si="62"/>
        <v>1</v>
      </c>
      <c r="L294" s="261">
        <f t="shared" si="62"/>
        <v>128</v>
      </c>
      <c r="M294" s="261">
        <f t="shared" si="62"/>
        <v>128</v>
      </c>
      <c r="N294" s="261" t="s">
        <v>240</v>
      </c>
      <c r="O294" s="275"/>
      <c r="P294" s="276">
        <f>SIZEOF_IN_MIB(J294:M294, $O293)</f>
        <v>64</v>
      </c>
      <c r="Q294" s="275"/>
    </row>
    <row r="295">
      <c r="E295" s="266"/>
      <c r="F295" s="267"/>
      <c r="G295" s="268"/>
      <c r="H295" s="271" t="s">
        <v>244</v>
      </c>
      <c r="I295" s="271" t="s">
        <v>239</v>
      </c>
      <c r="J295" s="269" t="s">
        <v>143</v>
      </c>
      <c r="K295" s="269"/>
      <c r="L295" s="269"/>
      <c r="M295" s="271"/>
      <c r="N295" s="271" t="s">
        <v>240</v>
      </c>
      <c r="O295" s="272"/>
      <c r="P295" s="273"/>
      <c r="Q295" s="272"/>
    </row>
    <row r="296">
      <c r="E296" s="266"/>
      <c r="F296" s="278"/>
      <c r="G296" s="279"/>
      <c r="H296" s="262" t="s">
        <v>246</v>
      </c>
      <c r="I296" s="274" t="s">
        <v>239</v>
      </c>
      <c r="J296" s="274">
        <f t="shared" ref="J296:M296" si="63">J294/SHARDING(J295)</f>
        <v>256</v>
      </c>
      <c r="K296" s="274">
        <f t="shared" si="63"/>
        <v>1</v>
      </c>
      <c r="L296" s="274">
        <f t="shared" si="63"/>
        <v>128</v>
      </c>
      <c r="M296" s="274">
        <f t="shared" si="63"/>
        <v>128</v>
      </c>
      <c r="N296" s="274" t="s">
        <v>240</v>
      </c>
      <c r="O296" s="241"/>
      <c r="P296" s="276">
        <f>SIZEOF_IN_MIB(J296:M296, $O293)</f>
        <v>4</v>
      </c>
      <c r="Q296" s="241"/>
    </row>
    <row r="297">
      <c r="E297" s="266"/>
      <c r="F297" s="259" t="s">
        <v>253</v>
      </c>
      <c r="G297" s="260"/>
      <c r="H297" s="271" t="s">
        <v>238</v>
      </c>
      <c r="I297" s="271" t="s">
        <v>239</v>
      </c>
      <c r="J297" s="270"/>
      <c r="K297" s="488" t="s">
        <v>154</v>
      </c>
      <c r="L297" s="488" t="s">
        <v>148</v>
      </c>
      <c r="M297" s="269" t="s">
        <v>125</v>
      </c>
      <c r="N297" s="271" t="s">
        <v>240</v>
      </c>
      <c r="O297" s="399" t="str">
        <f>EXTRACT_WEIGHT_DTYPE(PARAMS("attn_proj_dtype"))</f>
        <v>fp8</v>
      </c>
      <c r="P297" s="273"/>
      <c r="Q297" s="399" t="b">
        <v>0</v>
      </c>
    </row>
    <row r="298">
      <c r="E298" s="266"/>
      <c r="F298" s="267"/>
      <c r="G298" s="268"/>
      <c r="H298" s="262" t="s">
        <v>242</v>
      </c>
      <c r="I298" s="274" t="s">
        <v>239</v>
      </c>
      <c r="J298" s="261"/>
      <c r="K298" s="274">
        <f t="shared" ref="K298:M298" si="64">PARAMS(K297)</f>
        <v>128</v>
      </c>
      <c r="L298" s="274">
        <f t="shared" si="64"/>
        <v>128</v>
      </c>
      <c r="M298" s="274">
        <f t="shared" si="64"/>
        <v>7168</v>
      </c>
      <c r="N298" s="274" t="s">
        <v>240</v>
      </c>
      <c r="O298" s="275"/>
      <c r="P298" s="276">
        <f>SIZEOF_IN_MIB(J298:M298, $O297)</f>
        <v>112</v>
      </c>
      <c r="Q298" s="275"/>
    </row>
    <row r="299">
      <c r="E299" s="266"/>
      <c r="F299" s="267"/>
      <c r="G299" s="268"/>
      <c r="H299" s="271" t="s">
        <v>244</v>
      </c>
      <c r="I299" s="271" t="s">
        <v>239</v>
      </c>
      <c r="J299" s="270"/>
      <c r="K299" s="270"/>
      <c r="L299" s="271"/>
      <c r="M299" s="271"/>
      <c r="N299" s="271" t="s">
        <v>240</v>
      </c>
      <c r="O299" s="272"/>
      <c r="P299" s="273"/>
      <c r="Q299" s="272"/>
    </row>
    <row r="300">
      <c r="E300" s="266"/>
      <c r="F300" s="278"/>
      <c r="G300" s="279"/>
      <c r="H300" s="274" t="s">
        <v>246</v>
      </c>
      <c r="I300" s="274" t="s">
        <v>239</v>
      </c>
      <c r="J300" s="261"/>
      <c r="K300" s="274">
        <f t="shared" ref="K300:M300" si="65">K298/SHARDING(K299)</f>
        <v>128</v>
      </c>
      <c r="L300" s="274">
        <f t="shared" si="65"/>
        <v>128</v>
      </c>
      <c r="M300" s="274">
        <f t="shared" si="65"/>
        <v>7168</v>
      </c>
      <c r="N300" s="274" t="s">
        <v>240</v>
      </c>
      <c r="O300" s="241"/>
      <c r="P300" s="276">
        <f>SIZEOF_IN_MIB(J300:M300, $O297)</f>
        <v>112</v>
      </c>
      <c r="Q300" s="241"/>
    </row>
    <row r="301">
      <c r="E301" s="266"/>
      <c r="F301" s="259" t="s">
        <v>257</v>
      </c>
      <c r="G301" s="260"/>
      <c r="H301" s="271" t="s">
        <v>238</v>
      </c>
      <c r="I301" s="271" t="s">
        <v>239</v>
      </c>
      <c r="J301" s="270"/>
      <c r="K301" s="269" t="s">
        <v>40</v>
      </c>
      <c r="L301" s="269" t="s">
        <v>38</v>
      </c>
      <c r="M301" s="269" t="s">
        <v>125</v>
      </c>
      <c r="N301" s="271" t="s">
        <v>240</v>
      </c>
      <c r="O301" s="399" t="s">
        <v>82</v>
      </c>
      <c r="P301" s="273"/>
      <c r="Q301" s="399" t="b">
        <v>0</v>
      </c>
    </row>
    <row r="302">
      <c r="E302" s="266"/>
      <c r="F302" s="267"/>
      <c r="G302" s="268"/>
      <c r="H302" s="262" t="s">
        <v>242</v>
      </c>
      <c r="I302" s="274" t="s">
        <v>239</v>
      </c>
      <c r="J302" s="261"/>
      <c r="K302" s="274">
        <f t="shared" ref="K302:M302" si="66">PARAMS(K301)</f>
        <v>4096</v>
      </c>
      <c r="L302" s="274">
        <f t="shared" si="66"/>
        <v>1</v>
      </c>
      <c r="M302" s="274">
        <f t="shared" si="66"/>
        <v>7168</v>
      </c>
      <c r="N302" s="274" t="s">
        <v>240</v>
      </c>
      <c r="O302" s="275"/>
      <c r="P302" s="276">
        <f>SIZEOF_IN_MIB(K302:M302, $O301)</f>
        <v>56</v>
      </c>
      <c r="Q302" s="275"/>
    </row>
    <row r="303">
      <c r="E303" s="266"/>
      <c r="F303" s="267"/>
      <c r="G303" s="268"/>
      <c r="H303" s="271" t="s">
        <v>244</v>
      </c>
      <c r="I303" s="271" t="s">
        <v>239</v>
      </c>
      <c r="J303" s="270"/>
      <c r="K303" s="269" t="s">
        <v>143</v>
      </c>
      <c r="L303" s="269"/>
      <c r="M303" s="271"/>
      <c r="N303" s="271" t="s">
        <v>240</v>
      </c>
      <c r="O303" s="272"/>
      <c r="P303" s="273"/>
      <c r="Q303" s="272"/>
    </row>
    <row r="304">
      <c r="E304" s="266"/>
      <c r="F304" s="278"/>
      <c r="G304" s="279"/>
      <c r="H304" s="274" t="s">
        <v>246</v>
      </c>
      <c r="I304" s="274" t="s">
        <v>239</v>
      </c>
      <c r="J304" s="274"/>
      <c r="K304" s="274">
        <f t="shared" ref="K304:M304" si="67">K302/SHARDING(K303)</f>
        <v>256</v>
      </c>
      <c r="L304" s="274">
        <f t="shared" si="67"/>
        <v>1</v>
      </c>
      <c r="M304" s="274">
        <f t="shared" si="67"/>
        <v>7168</v>
      </c>
      <c r="N304" s="274" t="s">
        <v>240</v>
      </c>
      <c r="O304" s="241"/>
      <c r="P304" s="276">
        <f>SIZEOF_IN_MIB(K304:M304, $O301)</f>
        <v>3.5</v>
      </c>
      <c r="Q304" s="241"/>
    </row>
    <row r="305">
      <c r="E305" s="266"/>
      <c r="F305" s="400" t="s">
        <v>293</v>
      </c>
      <c r="G305" s="385" t="s">
        <v>45</v>
      </c>
      <c r="H305" s="423"/>
      <c r="I305" s="424"/>
      <c r="J305" s="270"/>
      <c r="K305" s="270"/>
      <c r="L305" s="271"/>
      <c r="M305" s="271"/>
      <c r="N305" s="271"/>
      <c r="O305" s="270"/>
      <c r="P305" s="273"/>
      <c r="Q305" s="305"/>
    </row>
    <row r="306">
      <c r="E306" s="266"/>
      <c r="F306" s="277"/>
      <c r="G306" s="385"/>
      <c r="H306" s="274"/>
      <c r="I306" s="418"/>
      <c r="J306" s="261"/>
      <c r="K306" s="261"/>
      <c r="L306" s="274"/>
      <c r="M306" s="274"/>
      <c r="N306" s="274"/>
      <c r="O306" s="261"/>
      <c r="P306" s="264"/>
      <c r="Q306" s="222"/>
    </row>
    <row r="307">
      <c r="E307" s="266"/>
      <c r="F307" s="384" t="s">
        <v>285</v>
      </c>
      <c r="G307" s="385" t="s">
        <v>286</v>
      </c>
      <c r="H307" s="271" t="str">
        <f>VLOOKUP(O293&amp;","&amp;O297,$T$3:$W$12,4, FALSE)</f>
        <v>fp8</v>
      </c>
      <c r="I307" s="419"/>
      <c r="J307" s="270"/>
      <c r="K307" s="270"/>
      <c r="L307" s="271"/>
      <c r="M307" s="271"/>
      <c r="N307" s="271"/>
      <c r="O307" s="270"/>
      <c r="P307" s="510"/>
      <c r="Q307" s="305"/>
    </row>
    <row r="308">
      <c r="E308" s="266"/>
      <c r="F308" s="266"/>
      <c r="G308" s="381" t="s">
        <v>299</v>
      </c>
      <c r="H308" s="420" t="str">
        <f>CALCULATE_FLOPS(J296:M296,J300:M300,K300:L300,1,H307)</f>
        <v>#N/A</v>
      </c>
      <c r="I308" s="893" t="s">
        <v>317</v>
      </c>
      <c r="J308" s="261"/>
      <c r="K308" s="261"/>
      <c r="L308" s="274"/>
      <c r="M308" s="274"/>
      <c r="N308" s="274"/>
      <c r="O308" s="261"/>
      <c r="P308" s="264"/>
      <c r="Q308" s="222"/>
    </row>
    <row r="309">
      <c r="E309" s="266"/>
      <c r="F309" s="277"/>
      <c r="G309" s="388" t="s">
        <v>288</v>
      </c>
      <c r="H309" s="517" t="str">
        <f>COMPUTE_TIME_MS(H308, H307)</f>
        <v>#N/A</v>
      </c>
      <c r="I309" s="390"/>
      <c r="J309" s="391"/>
      <c r="K309" s="391"/>
      <c r="L309" s="392"/>
      <c r="M309" s="392"/>
      <c r="N309" s="392"/>
      <c r="O309" s="391"/>
      <c r="P309" s="518"/>
      <c r="Q309" s="305"/>
    </row>
    <row r="310">
      <c r="E310" s="266"/>
      <c r="F310" s="384" t="s">
        <v>289</v>
      </c>
      <c r="G310" s="381" t="s">
        <v>290</v>
      </c>
      <c r="H310" s="303">
        <f>IF(Q293,0,P296)+IF(Q297,0,P300)+IF(Q301,0,P304)</f>
        <v>119.5</v>
      </c>
      <c r="I310" s="261"/>
      <c r="J310" s="261"/>
      <c r="K310" s="261"/>
      <c r="L310" s="274"/>
      <c r="M310" s="274"/>
      <c r="N310" s="274"/>
      <c r="O310" s="261"/>
      <c r="P310" s="264"/>
      <c r="Q310" s="222"/>
    </row>
    <row r="311">
      <c r="E311" s="277"/>
      <c r="F311" s="277"/>
      <c r="G311" s="395" t="s">
        <v>291</v>
      </c>
      <c r="H311" s="479">
        <f>HBM_TIME_MS(H310)</f>
        <v>0.03988353341</v>
      </c>
      <c r="I311" s="391"/>
      <c r="J311" s="391"/>
      <c r="K311" s="391"/>
      <c r="L311" s="392"/>
      <c r="M311" s="392"/>
      <c r="N311" s="392"/>
      <c r="O311" s="391"/>
      <c r="P311" s="518"/>
      <c r="Q311" s="172"/>
    </row>
    <row r="315">
      <c r="E315" s="204" t="s">
        <v>318</v>
      </c>
    </row>
    <row r="316">
      <c r="E316" s="249" t="s">
        <v>229</v>
      </c>
      <c r="F316" s="519" t="s">
        <v>230</v>
      </c>
      <c r="G316" s="251"/>
      <c r="H316" s="520"/>
      <c r="I316" s="250" t="s">
        <v>231</v>
      </c>
      <c r="J316" s="521"/>
      <c r="K316" s="521"/>
      <c r="L316" s="521"/>
      <c r="M316" s="521"/>
      <c r="N316" s="520"/>
      <c r="O316" s="253" t="s">
        <v>232</v>
      </c>
      <c r="P316" s="253" t="s">
        <v>319</v>
      </c>
      <c r="Q316" s="255" t="s">
        <v>234</v>
      </c>
    </row>
    <row r="317">
      <c r="E317" s="258" t="s">
        <v>320</v>
      </c>
      <c r="F317" s="522" t="s">
        <v>293</v>
      </c>
      <c r="G317" s="523" t="s">
        <v>54</v>
      </c>
      <c r="H317" s="524" t="s">
        <v>321</v>
      </c>
      <c r="I317" s="374"/>
      <c r="J317" s="374"/>
      <c r="K317" s="485"/>
      <c r="L317" s="485"/>
      <c r="M317" s="525"/>
      <c r="N317" s="374"/>
      <c r="O317" s="485"/>
      <c r="P317" s="374"/>
      <c r="Q317" s="485"/>
    </row>
    <row r="318">
      <c r="E318" s="266"/>
      <c r="F318" s="266"/>
      <c r="G318" s="297" t="s">
        <v>259</v>
      </c>
      <c r="H318" s="463" t="s">
        <v>238</v>
      </c>
      <c r="I318" s="261" t="s">
        <v>239</v>
      </c>
      <c r="J318" s="261"/>
      <c r="K318" s="262" t="s">
        <v>40</v>
      </c>
      <c r="L318" s="262" t="s">
        <v>159</v>
      </c>
      <c r="M318" s="283" t="s">
        <v>125</v>
      </c>
      <c r="N318" s="261" t="s">
        <v>240</v>
      </c>
      <c r="O318" s="263" t="str">
        <f>PARAMS("expert_dispatch_dtype")</f>
        <v>fp8</v>
      </c>
      <c r="P318" s="261"/>
      <c r="Q318" s="263"/>
    </row>
    <row r="319">
      <c r="E319" s="266"/>
      <c r="F319" s="266"/>
      <c r="G319" s="266"/>
      <c r="H319" s="304" t="s">
        <v>242</v>
      </c>
      <c r="I319" s="270" t="s">
        <v>239</v>
      </c>
      <c r="J319" s="271"/>
      <c r="K319" s="270">
        <f t="shared" ref="K319:M319" si="68">PARAMS(K318)</f>
        <v>4096</v>
      </c>
      <c r="L319" s="270">
        <f t="shared" si="68"/>
        <v>8</v>
      </c>
      <c r="M319" s="270">
        <f t="shared" si="68"/>
        <v>7168</v>
      </c>
      <c r="N319" s="270" t="s">
        <v>240</v>
      </c>
      <c r="O319" s="272"/>
      <c r="P319" s="440">
        <f>SIZEOF_IN_MIB(J319:M319, O318)</f>
        <v>224</v>
      </c>
      <c r="Q319" s="272"/>
    </row>
    <row r="320">
      <c r="E320" s="266"/>
      <c r="F320" s="266"/>
      <c r="G320" s="266"/>
      <c r="H320" s="302" t="s">
        <v>260</v>
      </c>
      <c r="I320" s="274" t="s">
        <v>239</v>
      </c>
      <c r="J320" s="261"/>
      <c r="K320" s="262" t="s">
        <v>143</v>
      </c>
      <c r="L320" s="262"/>
      <c r="M320" s="262"/>
      <c r="N320" s="274" t="s">
        <v>240</v>
      </c>
      <c r="O320" s="275"/>
      <c r="P320" s="303"/>
      <c r="Q320" s="275"/>
    </row>
    <row r="321">
      <c r="E321" s="266"/>
      <c r="F321" s="266"/>
      <c r="G321" s="266"/>
      <c r="H321" s="304" t="s">
        <v>261</v>
      </c>
      <c r="I321" s="271" t="s">
        <v>239</v>
      </c>
      <c r="J321" s="270"/>
      <c r="K321" s="271">
        <f t="shared" ref="K321:M321" si="69">K319/SHARDING(K320)</f>
        <v>256</v>
      </c>
      <c r="L321" s="271">
        <f t="shared" si="69"/>
        <v>8</v>
      </c>
      <c r="M321" s="271">
        <f t="shared" si="69"/>
        <v>7168</v>
      </c>
      <c r="N321" s="269" t="s">
        <v>240</v>
      </c>
      <c r="O321" s="272"/>
      <c r="P321" s="440"/>
      <c r="Q321" s="272"/>
    </row>
    <row r="322">
      <c r="E322" s="266"/>
      <c r="F322" s="266"/>
      <c r="G322" s="277"/>
      <c r="H322" s="302" t="s">
        <v>262</v>
      </c>
      <c r="I322" s="274" t="s">
        <v>239</v>
      </c>
      <c r="J322" s="261"/>
      <c r="K322" s="262" t="s">
        <v>143</v>
      </c>
      <c r="L322" s="262"/>
      <c r="M322" s="262"/>
      <c r="N322" s="274" t="s">
        <v>240</v>
      </c>
      <c r="O322" s="241"/>
      <c r="P322" s="303">
        <f>SIZEOF_IN_MIB(J321:M321, O318)</f>
        <v>14</v>
      </c>
      <c r="Q322" s="241"/>
    </row>
    <row r="323">
      <c r="E323" s="266"/>
      <c r="F323" s="266"/>
      <c r="G323" s="526" t="s">
        <v>564</v>
      </c>
      <c r="H323" s="645">
        <f>P319</f>
        <v>224</v>
      </c>
      <c r="I323" s="305"/>
      <c r="J323" s="305"/>
      <c r="K323" s="305"/>
      <c r="L323" s="305"/>
      <c r="M323" s="305"/>
      <c r="N323" s="305"/>
      <c r="O323" s="305"/>
      <c r="P323" s="528"/>
      <c r="Q323" s="305"/>
    </row>
    <row r="324">
      <c r="E324" s="266"/>
      <c r="F324" s="266"/>
      <c r="G324" s="531" t="s">
        <v>565</v>
      </c>
      <c r="H324" s="799" t="str">
        <f>ALL2ALL_CHIP2CHIP_TIME_MS(H323)</f>
        <v>#N/A</v>
      </c>
      <c r="I324" s="222"/>
      <c r="J324" s="222"/>
      <c r="K324" s="222"/>
      <c r="L324" s="222"/>
      <c r="M324" s="222"/>
      <c r="N324" s="222"/>
      <c r="O324" s="222"/>
      <c r="P324" s="530"/>
      <c r="Q324" s="222"/>
    </row>
    <row r="325">
      <c r="E325" s="266"/>
      <c r="F325" s="266"/>
      <c r="G325" s="533"/>
      <c r="H325" s="449"/>
      <c r="I325" s="271"/>
      <c r="J325" s="270"/>
      <c r="K325" s="269"/>
      <c r="L325" s="488"/>
      <c r="M325" s="269"/>
      <c r="N325" s="271"/>
      <c r="O325" s="269"/>
      <c r="P325" s="440"/>
      <c r="Q325" s="269"/>
    </row>
    <row r="326">
      <c r="E326" s="266"/>
      <c r="F326" s="266"/>
      <c r="G326" s="523" t="s">
        <v>325</v>
      </c>
      <c r="H326" s="535" t="s">
        <v>918</v>
      </c>
      <c r="I326" s="375"/>
      <c r="J326" s="374"/>
      <c r="K326" s="485"/>
      <c r="L326" s="372"/>
      <c r="M326" s="485"/>
      <c r="N326" s="375"/>
      <c r="O326" s="485"/>
      <c r="P326" s="536"/>
      <c r="Q326" s="485"/>
    </row>
    <row r="327">
      <c r="E327" s="266"/>
      <c r="F327" s="266"/>
      <c r="G327" s="297" t="s">
        <v>259</v>
      </c>
      <c r="H327" s="449" t="s">
        <v>238</v>
      </c>
      <c r="I327" s="271" t="s">
        <v>239</v>
      </c>
      <c r="J327" s="270"/>
      <c r="K327" s="269" t="s">
        <v>40</v>
      </c>
      <c r="L327" s="488" t="s">
        <v>38</v>
      </c>
      <c r="M327" s="269" t="s">
        <v>125</v>
      </c>
      <c r="N327" s="271" t="s">
        <v>240</v>
      </c>
      <c r="O327" s="399" t="str">
        <f>PARAMS("expert_dispatch_dtype")</f>
        <v>fp8</v>
      </c>
      <c r="P327" s="440"/>
      <c r="Q327" s="399"/>
    </row>
    <row r="328">
      <c r="E328" s="266"/>
      <c r="F328" s="266"/>
      <c r="G328" s="266"/>
      <c r="H328" s="302" t="s">
        <v>242</v>
      </c>
      <c r="I328" s="274" t="s">
        <v>239</v>
      </c>
      <c r="J328" s="261"/>
      <c r="K328" s="274">
        <f t="shared" ref="K328:M328" si="70">PARAMS(K327)</f>
        <v>4096</v>
      </c>
      <c r="L328" s="274">
        <f t="shared" si="70"/>
        <v>1</v>
      </c>
      <c r="M328" s="274">
        <f t="shared" si="70"/>
        <v>7168</v>
      </c>
      <c r="N328" s="274" t="s">
        <v>240</v>
      </c>
      <c r="O328" s="275"/>
      <c r="P328" s="303">
        <f>SIZEOF_IN_MIB(J328:M328, O327)</f>
        <v>28</v>
      </c>
      <c r="Q328" s="275"/>
    </row>
    <row r="329">
      <c r="E329" s="266"/>
      <c r="F329" s="266"/>
      <c r="G329" s="266"/>
      <c r="H329" s="304" t="s">
        <v>260</v>
      </c>
      <c r="I329" s="271" t="s">
        <v>239</v>
      </c>
      <c r="J329" s="270"/>
      <c r="K329" s="269" t="s">
        <v>143</v>
      </c>
      <c r="L329" s="269"/>
      <c r="M329" s="269"/>
      <c r="N329" s="271" t="s">
        <v>240</v>
      </c>
      <c r="O329" s="272"/>
      <c r="P329" s="440"/>
      <c r="Q329" s="272"/>
    </row>
    <row r="330">
      <c r="E330" s="266"/>
      <c r="F330" s="266"/>
      <c r="G330" s="266"/>
      <c r="H330" s="534" t="s">
        <v>246</v>
      </c>
      <c r="I330" s="274" t="s">
        <v>239</v>
      </c>
      <c r="J330" s="261"/>
      <c r="K330" s="274">
        <f t="shared" ref="K330:M330" si="71">K328/SHARDING(K329)</f>
        <v>256</v>
      </c>
      <c r="L330" s="274">
        <f t="shared" si="71"/>
        <v>1</v>
      </c>
      <c r="M330" s="274">
        <f t="shared" si="71"/>
        <v>7168</v>
      </c>
      <c r="N330" s="274" t="s">
        <v>240</v>
      </c>
      <c r="O330" s="275"/>
      <c r="P330" s="303">
        <f>SIZEOF_IN_MIB(J330:M330, O327)</f>
        <v>1.75</v>
      </c>
      <c r="Q330" s="241"/>
    </row>
    <row r="331">
      <c r="E331" s="266"/>
      <c r="F331" s="266"/>
      <c r="G331" s="277"/>
      <c r="H331" s="542" t="s">
        <v>262</v>
      </c>
      <c r="I331" s="271" t="s">
        <v>239</v>
      </c>
      <c r="J331" s="305"/>
      <c r="K331" s="305"/>
      <c r="L331" s="305"/>
      <c r="M331" s="269"/>
      <c r="N331" s="271" t="s">
        <v>240</v>
      </c>
      <c r="O331" s="280"/>
      <c r="P331" s="528"/>
      <c r="Q331" s="305"/>
    </row>
    <row r="332">
      <c r="E332" s="266"/>
      <c r="F332" s="266"/>
      <c r="G332" s="311" t="s">
        <v>264</v>
      </c>
      <c r="H332" s="800">
        <f>SHARDING(K329)*SHARDING(L329)</f>
        <v>16</v>
      </c>
      <c r="I332" s="222"/>
      <c r="J332" s="222"/>
      <c r="K332" s="222"/>
      <c r="L332" s="222"/>
      <c r="M332" s="222"/>
      <c r="N332" s="222"/>
      <c r="O332" s="222"/>
      <c r="P332" s="530"/>
      <c r="Q332" s="222"/>
    </row>
    <row r="333">
      <c r="E333" s="266"/>
      <c r="F333" s="266"/>
      <c r="G333" s="311" t="s">
        <v>265</v>
      </c>
      <c r="H333" s="321">
        <f>P330 * (H332-1)</f>
        <v>26.25</v>
      </c>
      <c r="I333" s="305"/>
      <c r="J333" s="305"/>
      <c r="K333" s="305"/>
      <c r="L333" s="305"/>
      <c r="M333" s="305"/>
      <c r="N333" s="305"/>
      <c r="O333" s="305"/>
      <c r="P333" s="528"/>
      <c r="Q333" s="305"/>
    </row>
    <row r="334">
      <c r="E334" s="266"/>
      <c r="F334" s="266"/>
      <c r="G334" s="320" t="s">
        <v>266</v>
      </c>
      <c r="H334" s="316">
        <f>H333*H332</f>
        <v>420</v>
      </c>
      <c r="I334" s="274"/>
      <c r="J334" s="261"/>
      <c r="K334" s="261"/>
      <c r="L334" s="262"/>
      <c r="M334" s="274"/>
      <c r="N334" s="274"/>
      <c r="O334" s="262"/>
      <c r="P334" s="303"/>
      <c r="Q334" s="262"/>
    </row>
    <row r="335">
      <c r="E335" s="266"/>
      <c r="F335" s="266"/>
      <c r="G335" s="322" t="s">
        <v>267</v>
      </c>
      <c r="H335" s="859" t="str">
        <f>IFS(H332=8,12,
H332=4,4,
H332=2,1,
H332=1,0,
TRUE,NA())</f>
        <v>#N/A</v>
      </c>
      <c r="I335" s="271"/>
      <c r="J335" s="270"/>
      <c r="K335" s="270"/>
      <c r="L335" s="269"/>
      <c r="M335" s="271"/>
      <c r="N335" s="271"/>
      <c r="O335" s="269"/>
      <c r="P335" s="440"/>
      <c r="Q335" s="269"/>
    </row>
    <row r="336">
      <c r="E336" s="266"/>
      <c r="F336" s="266"/>
      <c r="G336" s="198" t="s">
        <v>268</v>
      </c>
      <c r="H336" s="217">
        <v>1.0</v>
      </c>
      <c r="I336" s="274"/>
      <c r="J336" s="261"/>
      <c r="K336" s="261"/>
      <c r="L336" s="262"/>
      <c r="M336" s="274"/>
      <c r="N336" s="274"/>
      <c r="O336" s="262"/>
      <c r="P336" s="303"/>
      <c r="Q336" s="262"/>
    </row>
    <row r="337">
      <c r="E337" s="266"/>
      <c r="F337" s="266"/>
      <c r="G337" s="328" t="s">
        <v>269</v>
      </c>
      <c r="H337" s="540" t="str">
        <f>ALL_GATHER_CHIP2CHIP_TIME_MS2(H334 * H336, H335)</f>
        <v>#N/A</v>
      </c>
      <c r="I337" s="271"/>
      <c r="J337" s="270"/>
      <c r="K337" s="270"/>
      <c r="L337" s="269"/>
      <c r="M337" s="271"/>
      <c r="N337" s="271"/>
      <c r="O337" s="269"/>
      <c r="P337" s="440"/>
      <c r="Q337" s="269"/>
    </row>
    <row r="338">
      <c r="E338" s="266"/>
      <c r="F338" s="266"/>
      <c r="G338" s="533"/>
      <c r="H338" s="534"/>
      <c r="I338" s="274"/>
      <c r="J338" s="261"/>
      <c r="K338" s="262"/>
      <c r="L338" s="425"/>
      <c r="M338" s="262"/>
      <c r="N338" s="274"/>
      <c r="O338" s="262"/>
      <c r="P338" s="303"/>
      <c r="Q338" s="262"/>
    </row>
    <row r="339">
      <c r="E339" s="266"/>
      <c r="F339" s="266"/>
      <c r="G339" s="523" t="s">
        <v>53</v>
      </c>
      <c r="H339" s="524" t="s">
        <v>328</v>
      </c>
      <c r="I339" s="375"/>
      <c r="J339" s="374"/>
      <c r="K339" s="485"/>
      <c r="L339" s="372"/>
      <c r="M339" s="485"/>
      <c r="N339" s="375"/>
      <c r="O339" s="485"/>
      <c r="P339" s="536"/>
      <c r="Q339" s="485"/>
    </row>
    <row r="340">
      <c r="E340" s="266"/>
      <c r="F340" s="266"/>
      <c r="G340" s="541" t="s">
        <v>259</v>
      </c>
      <c r="H340" s="534" t="s">
        <v>238</v>
      </c>
      <c r="I340" s="274" t="s">
        <v>239</v>
      </c>
      <c r="J340" s="261"/>
      <c r="K340" s="262" t="s">
        <v>40</v>
      </c>
      <c r="L340" s="425" t="s">
        <v>38</v>
      </c>
      <c r="M340" s="262" t="s">
        <v>125</v>
      </c>
      <c r="N340" s="274" t="s">
        <v>240</v>
      </c>
      <c r="O340" s="263" t="str">
        <f>PARAMS("expert_dispatch_dtype")</f>
        <v>fp8</v>
      </c>
      <c r="P340" s="303"/>
      <c r="Q340" s="262"/>
    </row>
    <row r="341">
      <c r="E341" s="266"/>
      <c r="F341" s="266"/>
      <c r="G341" s="266"/>
      <c r="H341" s="304" t="s">
        <v>242</v>
      </c>
      <c r="I341" s="271" t="s">
        <v>239</v>
      </c>
      <c r="J341" s="270"/>
      <c r="K341" s="271">
        <f t="shared" ref="K341:M341" si="72">PARAMS(K340)</f>
        <v>4096</v>
      </c>
      <c r="L341" s="271">
        <f t="shared" si="72"/>
        <v>1</v>
      </c>
      <c r="M341" s="271">
        <f t="shared" si="72"/>
        <v>7168</v>
      </c>
      <c r="N341" s="271" t="s">
        <v>240</v>
      </c>
      <c r="O341" s="272"/>
      <c r="P341" s="440">
        <f>SIZEOF_IN_MIB(J341:M341, O340)</f>
        <v>28</v>
      </c>
      <c r="Q341" s="269"/>
    </row>
    <row r="342">
      <c r="E342" s="266"/>
      <c r="F342" s="266"/>
      <c r="G342" s="266"/>
      <c r="H342" s="302" t="s">
        <v>260</v>
      </c>
      <c r="I342" s="274" t="s">
        <v>239</v>
      </c>
      <c r="J342" s="261"/>
      <c r="K342" s="262" t="s">
        <v>143</v>
      </c>
      <c r="L342" s="262"/>
      <c r="M342" s="262"/>
      <c r="N342" s="274" t="s">
        <v>240</v>
      </c>
      <c r="O342" s="275"/>
      <c r="P342" s="303"/>
      <c r="Q342" s="262"/>
    </row>
    <row r="343">
      <c r="E343" s="266"/>
      <c r="F343" s="266"/>
      <c r="G343" s="266"/>
      <c r="H343" s="304" t="s">
        <v>261</v>
      </c>
      <c r="I343" s="271" t="s">
        <v>239</v>
      </c>
      <c r="J343" s="270"/>
      <c r="K343" s="271">
        <f t="shared" ref="K343:M343" si="73">K341/SHARDING(K342)</f>
        <v>256</v>
      </c>
      <c r="L343" s="271">
        <f t="shared" si="73"/>
        <v>1</v>
      </c>
      <c r="M343" s="271">
        <f t="shared" si="73"/>
        <v>7168</v>
      </c>
      <c r="N343" s="271" t="s">
        <v>240</v>
      </c>
      <c r="O343" s="272"/>
      <c r="P343" s="440">
        <f>SIZEOF_IN_MIB(J343:M343, O340)</f>
        <v>1.75</v>
      </c>
      <c r="Q343" s="269"/>
    </row>
    <row r="344">
      <c r="E344" s="266"/>
      <c r="F344" s="266"/>
      <c r="G344" s="277"/>
      <c r="H344" s="537" t="s">
        <v>262</v>
      </c>
      <c r="I344" s="274" t="s">
        <v>239</v>
      </c>
      <c r="J344" s="222"/>
      <c r="K344" s="222"/>
      <c r="L344" s="222"/>
      <c r="M344" s="262"/>
      <c r="N344" s="274" t="s">
        <v>240</v>
      </c>
      <c r="O344" s="241"/>
      <c r="P344" s="222"/>
      <c r="Q344" s="262"/>
    </row>
    <row r="345">
      <c r="E345" s="266"/>
      <c r="F345" s="266"/>
      <c r="G345" s="384" t="s">
        <v>329</v>
      </c>
      <c r="H345" s="542" t="s">
        <v>264</v>
      </c>
      <c r="I345" s="305"/>
      <c r="J345" s="336">
        <f>SHARDING(K342) * SHARDING(L342) / HW_SPEC("# of TensorCore per Chip")</f>
        <v>8</v>
      </c>
      <c r="K345" s="270"/>
      <c r="L345" s="269"/>
      <c r="M345" s="271"/>
      <c r="N345" s="271"/>
      <c r="O345" s="269"/>
      <c r="P345" s="440"/>
      <c r="Q345" s="269"/>
    </row>
    <row r="346">
      <c r="E346" s="266"/>
      <c r="F346" s="266"/>
      <c r="G346" s="266"/>
      <c r="H346" s="537" t="s">
        <v>265</v>
      </c>
      <c r="I346" s="222"/>
      <c r="J346" s="316">
        <f>P343 * HW_SPEC("# of TensorCore per Chip") * (J345-1)</f>
        <v>24.5</v>
      </c>
      <c r="K346" s="261"/>
      <c r="L346" s="262"/>
      <c r="M346" s="274"/>
      <c r="N346" s="274"/>
      <c r="O346" s="262"/>
      <c r="P346" s="303"/>
      <c r="Q346" s="262"/>
    </row>
    <row r="347">
      <c r="E347" s="266"/>
      <c r="F347" s="266"/>
      <c r="G347" s="266"/>
      <c r="H347" s="336" t="s">
        <v>266</v>
      </c>
      <c r="I347" s="305"/>
      <c r="J347" s="321">
        <f>J346*J345</f>
        <v>196</v>
      </c>
      <c r="K347" s="270"/>
      <c r="L347" s="269"/>
      <c r="M347" s="271"/>
      <c r="N347" s="271"/>
      <c r="O347" s="269"/>
      <c r="P347" s="440"/>
      <c r="Q347" s="269"/>
    </row>
    <row r="348">
      <c r="E348" s="266"/>
      <c r="F348" s="266"/>
      <c r="G348" s="266"/>
      <c r="H348" s="404" t="s">
        <v>267</v>
      </c>
      <c r="I348" s="222"/>
      <c r="J348" s="323">
        <f>IFS(J345=8,12,
J345=4,4,
J345=2,1,
J345=1,0,
TRUE,NA())</f>
        <v>12</v>
      </c>
      <c r="K348" s="261"/>
      <c r="L348" s="262"/>
      <c r="M348" s="274"/>
      <c r="N348" s="274"/>
      <c r="O348" s="262"/>
      <c r="P348" s="303"/>
      <c r="Q348" s="262"/>
    </row>
    <row r="349">
      <c r="E349" s="266"/>
      <c r="F349" s="266"/>
      <c r="G349" s="266"/>
      <c r="H349" s="538" t="s">
        <v>268</v>
      </c>
      <c r="I349" s="305"/>
      <c r="J349" s="543" t="s">
        <v>714</v>
      </c>
      <c r="K349" s="270"/>
      <c r="L349" s="269"/>
      <c r="M349" s="271"/>
      <c r="N349" s="271"/>
      <c r="O349" s="269"/>
      <c r="P349" s="440"/>
      <c r="Q349" s="269"/>
    </row>
    <row r="350">
      <c r="E350" s="266"/>
      <c r="F350" s="266"/>
      <c r="G350" s="277"/>
      <c r="H350" s="544" t="s">
        <v>269</v>
      </c>
      <c r="I350" s="545"/>
      <c r="J350" s="329">
        <f>ALL_GATHER_CHIP2CHIP_TIME_MS2(J347 * J349, J348)</f>
        <v>0.09969075521</v>
      </c>
      <c r="K350" s="261"/>
      <c r="L350" s="262"/>
      <c r="M350" s="274"/>
      <c r="N350" s="274"/>
      <c r="O350" s="262"/>
      <c r="P350" s="303"/>
      <c r="Q350" s="262"/>
    </row>
    <row r="351">
      <c r="E351" s="266"/>
      <c r="F351" s="266"/>
      <c r="G351" s="384" t="s">
        <v>330</v>
      </c>
      <c r="H351" s="336" t="s">
        <v>264</v>
      </c>
      <c r="I351" s="313"/>
      <c r="J351" s="409">
        <f>HW_SPEC("# of TensorCore per Chip")</f>
        <v>2</v>
      </c>
      <c r="K351" s="270"/>
      <c r="L351" s="269"/>
      <c r="M351" s="271"/>
      <c r="N351" s="271"/>
      <c r="O351" s="269"/>
      <c r="P351" s="440"/>
      <c r="Q351" s="269"/>
    </row>
    <row r="352">
      <c r="E352" s="266"/>
      <c r="F352" s="266"/>
      <c r="G352" s="266"/>
      <c r="H352" s="404" t="s">
        <v>265</v>
      </c>
      <c r="I352" s="317"/>
      <c r="J352" s="316">
        <f> P341 / J351 * (J351-1)</f>
        <v>14</v>
      </c>
      <c r="K352" s="261"/>
      <c r="L352" s="262"/>
      <c r="M352" s="274"/>
      <c r="N352" s="274"/>
      <c r="O352" s="262"/>
      <c r="P352" s="303"/>
      <c r="Q352" s="262"/>
    </row>
    <row r="353">
      <c r="E353" s="266"/>
      <c r="F353" s="266"/>
      <c r="G353" s="266"/>
      <c r="H353" s="336" t="s">
        <v>266</v>
      </c>
      <c r="I353" s="313"/>
      <c r="J353" s="321">
        <f>J352*J351</f>
        <v>28</v>
      </c>
      <c r="K353" s="270"/>
      <c r="L353" s="269"/>
      <c r="M353" s="271"/>
      <c r="N353" s="271"/>
      <c r="O353" s="269"/>
      <c r="P353" s="440"/>
      <c r="Q353" s="269"/>
    </row>
    <row r="354">
      <c r="E354" s="266"/>
      <c r="F354" s="266"/>
      <c r="G354" s="266"/>
      <c r="H354" s="546" t="s">
        <v>269</v>
      </c>
      <c r="I354" s="547"/>
      <c r="J354" s="548">
        <f>ALL_GATHER_CORE2CORE_TIME_MS(J353)</f>
        <v>0.02278645833</v>
      </c>
      <c r="K354" s="261"/>
      <c r="L354" s="262"/>
      <c r="M354" s="274"/>
      <c r="N354" s="274"/>
      <c r="O354" s="262"/>
      <c r="P354" s="303"/>
      <c r="Q354" s="262"/>
    </row>
    <row r="355">
      <c r="E355" s="266"/>
      <c r="F355" s="266"/>
      <c r="G355" s="277"/>
      <c r="H355" s="549" t="s">
        <v>331</v>
      </c>
      <c r="I355" s="550"/>
      <c r="J355" s="551">
        <f>J354/J345</f>
        <v>0.002848307292</v>
      </c>
      <c r="K355" s="270"/>
      <c r="L355" s="269"/>
      <c r="M355" s="271"/>
      <c r="N355" s="271"/>
      <c r="O355" s="269"/>
      <c r="P355" s="440"/>
      <c r="Q355" s="269"/>
    </row>
    <row r="356">
      <c r="E356" s="266"/>
      <c r="F356" s="266"/>
      <c r="G356" s="328" t="s">
        <v>274</v>
      </c>
      <c r="H356" s="552">
        <f>J350+J355</f>
        <v>0.1025390625</v>
      </c>
      <c r="I356" s="222"/>
      <c r="J356" s="553"/>
      <c r="K356" s="261"/>
      <c r="L356" s="262"/>
      <c r="M356" s="274"/>
      <c r="N356" s="274"/>
      <c r="O356" s="262"/>
      <c r="P356" s="303"/>
      <c r="Q356" s="262"/>
    </row>
    <row r="357">
      <c r="E357" s="266"/>
      <c r="F357" s="266"/>
      <c r="G357" s="533"/>
      <c r="H357" s="554"/>
      <c r="I357" s="419"/>
      <c r="J357" s="270"/>
      <c r="K357" s="270"/>
      <c r="L357" s="271"/>
      <c r="M357" s="271"/>
      <c r="N357" s="271"/>
      <c r="O357" s="270"/>
      <c r="P357" s="440"/>
      <c r="Q357" s="305"/>
    </row>
    <row r="358">
      <c r="E358" s="266"/>
      <c r="F358" s="266"/>
      <c r="G358" s="555" t="s">
        <v>332</v>
      </c>
      <c r="H358" s="556" t="s">
        <v>53</v>
      </c>
      <c r="I358" s="513"/>
      <c r="J358" s="374"/>
      <c r="K358" s="374"/>
      <c r="L358" s="375"/>
      <c r="M358" s="375"/>
      <c r="N358" s="375"/>
      <c r="O358" s="374"/>
      <c r="P358" s="536"/>
      <c r="Q358" s="504"/>
    </row>
    <row r="359">
      <c r="E359" s="266"/>
      <c r="F359" s="266"/>
      <c r="G359" s="523" t="s">
        <v>298</v>
      </c>
      <c r="H359" s="557">
        <f>IFS(H358=G317,H324,H358=G326,H337,H358=G339,H356, TRUE,0)</f>
        <v>0.1025390625</v>
      </c>
      <c r="I359" s="513"/>
      <c r="J359" s="374"/>
      <c r="K359" s="374"/>
      <c r="L359" s="375"/>
      <c r="M359" s="375"/>
      <c r="N359" s="375"/>
      <c r="O359" s="374"/>
      <c r="P359" s="536"/>
      <c r="Q359" s="504"/>
    </row>
    <row r="360">
      <c r="E360" s="266"/>
      <c r="F360" s="266"/>
      <c r="G360" s="378" t="s">
        <v>283</v>
      </c>
      <c r="H360" s="558">
        <f>IFS(PARAMS("topo")="2x2x2", (2+2+2)/2,
PARAMS("topo")="2x2", (2+2)/2,
TRUE, NA())</f>
        <v>3</v>
      </c>
      <c r="I360" s="386"/>
      <c r="J360" s="380"/>
      <c r="K360" s="380"/>
      <c r="L360" s="381"/>
      <c r="M360" s="381"/>
      <c r="N360" s="381"/>
      <c r="O360" s="380"/>
      <c r="P360" s="394"/>
      <c r="Q360" s="172"/>
    </row>
    <row r="361">
      <c r="E361" s="277"/>
      <c r="F361" s="277"/>
      <c r="G361" s="372" t="s">
        <v>284</v>
      </c>
      <c r="H361" s="373">
        <f>IF(H358="No Collectives", 0, H360 * HW_SPEC("Chip-to-Chip ICI Latency (ms)"))</f>
        <v>0.0039</v>
      </c>
      <c r="I361" s="513"/>
      <c r="J361" s="374"/>
      <c r="K361" s="374"/>
      <c r="L361" s="375"/>
      <c r="M361" s="375"/>
      <c r="N361" s="375"/>
      <c r="O361" s="374"/>
      <c r="P361" s="536"/>
      <c r="Q361" s="504"/>
    </row>
    <row r="362">
      <c r="E362" s="258" t="s">
        <v>334</v>
      </c>
      <c r="F362" s="559" t="s">
        <v>249</v>
      </c>
      <c r="G362" s="260"/>
      <c r="H362" s="298" t="s">
        <v>238</v>
      </c>
      <c r="I362" s="290" t="s">
        <v>239</v>
      </c>
      <c r="J362" s="290"/>
      <c r="K362" s="195" t="s">
        <v>40</v>
      </c>
      <c r="L362" s="195" t="s">
        <v>159</v>
      </c>
      <c r="M362" s="398" t="s">
        <v>125</v>
      </c>
      <c r="N362" s="290" t="s">
        <v>240</v>
      </c>
      <c r="O362" s="560" t="str">
        <f>EXTRACT_ACTIVATION_DTYPE(PARAMS("moe_dtype"))</f>
        <v>fp8</v>
      </c>
      <c r="P362" s="301"/>
      <c r="Q362" s="291" t="b">
        <v>0</v>
      </c>
    </row>
    <row r="363">
      <c r="E363" s="266"/>
      <c r="F363" s="267"/>
      <c r="G363" s="268"/>
      <c r="H363" s="300" t="s">
        <v>242</v>
      </c>
      <c r="I363" s="290" t="s">
        <v>239</v>
      </c>
      <c r="J363" s="289"/>
      <c r="K363" s="290">
        <f t="shared" ref="K363:M363" si="74">PARAMS(K362)</f>
        <v>4096</v>
      </c>
      <c r="L363" s="290">
        <f t="shared" si="74"/>
        <v>8</v>
      </c>
      <c r="M363" s="290">
        <f t="shared" si="74"/>
        <v>7168</v>
      </c>
      <c r="N363" s="290" t="s">
        <v>240</v>
      </c>
      <c r="O363" s="266"/>
      <c r="P363" s="301">
        <f>SIZEOF_IN_MIB(J363:M363, O362)</f>
        <v>224</v>
      </c>
      <c r="Q363" s="266"/>
    </row>
    <row r="364">
      <c r="E364" s="266"/>
      <c r="F364" s="267"/>
      <c r="G364" s="268"/>
      <c r="H364" s="561" t="s">
        <v>244</v>
      </c>
      <c r="I364" s="289" t="s">
        <v>239</v>
      </c>
      <c r="J364" s="290"/>
      <c r="K364" s="195" t="s">
        <v>143</v>
      </c>
      <c r="L364" s="195"/>
      <c r="M364" s="195"/>
      <c r="N364" s="289" t="s">
        <v>240</v>
      </c>
      <c r="O364" s="266"/>
      <c r="P364" s="301"/>
      <c r="Q364" s="266"/>
    </row>
    <row r="365">
      <c r="E365" s="266"/>
      <c r="F365" s="278"/>
      <c r="G365" s="279"/>
      <c r="H365" s="302" t="s">
        <v>246</v>
      </c>
      <c r="I365" s="274" t="s">
        <v>239</v>
      </c>
      <c r="J365" s="261"/>
      <c r="K365" s="274">
        <f t="shared" ref="K365:M365" si="75">K363/SHARDING(K364)</f>
        <v>256</v>
      </c>
      <c r="L365" s="274">
        <f t="shared" si="75"/>
        <v>8</v>
      </c>
      <c r="M365" s="274">
        <f t="shared" si="75"/>
        <v>7168</v>
      </c>
      <c r="N365" s="274" t="s">
        <v>240</v>
      </c>
      <c r="O365" s="241"/>
      <c r="P365" s="303">
        <f>SIZEOF_IN_MIB(J365:M365, O362)</f>
        <v>14</v>
      </c>
      <c r="Q365" s="241"/>
    </row>
    <row r="366">
      <c r="E366" s="266"/>
      <c r="F366" s="562" t="s">
        <v>253</v>
      </c>
      <c r="G366" s="260"/>
      <c r="H366" s="449" t="s">
        <v>238</v>
      </c>
      <c r="I366" s="271" t="s">
        <v>239</v>
      </c>
      <c r="J366" s="269">
        <v>2.0</v>
      </c>
      <c r="K366" s="269" t="s">
        <v>131</v>
      </c>
      <c r="L366" s="488" t="s">
        <v>125</v>
      </c>
      <c r="M366" s="269" t="s">
        <v>129</v>
      </c>
      <c r="N366" s="271" t="s">
        <v>240</v>
      </c>
      <c r="O366" s="563" t="str">
        <f>EXTRACT_WEIGHT_DTYPE(PARAMS("moe_dtype"))</f>
        <v>fp4</v>
      </c>
      <c r="P366" s="440"/>
      <c r="Q366" s="399" t="b">
        <v>0</v>
      </c>
    </row>
    <row r="367">
      <c r="E367" s="266"/>
      <c r="F367" s="267"/>
      <c r="G367" s="268"/>
      <c r="H367" s="302" t="s">
        <v>242</v>
      </c>
      <c r="I367" s="274" t="s">
        <v>239</v>
      </c>
      <c r="J367" s="274">
        <f t="shared" ref="J367:M367" si="76">PARAMS(J366)</f>
        <v>2</v>
      </c>
      <c r="K367" s="274">
        <f t="shared" si="76"/>
        <v>256</v>
      </c>
      <c r="L367" s="274">
        <f t="shared" si="76"/>
        <v>7168</v>
      </c>
      <c r="M367" s="274">
        <f t="shared" si="76"/>
        <v>2048</v>
      </c>
      <c r="N367" s="274" t="s">
        <v>240</v>
      </c>
      <c r="O367" s="275"/>
      <c r="P367" s="303">
        <f>SIZEOF_IN_MIB(J367:M367, O366)</f>
        <v>3584</v>
      </c>
      <c r="Q367" s="275"/>
    </row>
    <row r="368">
      <c r="E368" s="266"/>
      <c r="F368" s="267"/>
      <c r="G368" s="268"/>
      <c r="H368" s="449" t="s">
        <v>244</v>
      </c>
      <c r="I368" s="271"/>
      <c r="J368" s="270"/>
      <c r="K368" s="269" t="s">
        <v>143</v>
      </c>
      <c r="L368" s="269"/>
      <c r="M368" s="269"/>
      <c r="N368" s="271" t="s">
        <v>240</v>
      </c>
      <c r="O368" s="272"/>
      <c r="P368" s="440"/>
      <c r="Q368" s="272"/>
    </row>
    <row r="369">
      <c r="E369" s="266"/>
      <c r="F369" s="278"/>
      <c r="G369" s="279"/>
      <c r="H369" s="534" t="s">
        <v>246</v>
      </c>
      <c r="I369" s="274" t="s">
        <v>239</v>
      </c>
      <c r="J369" s="274">
        <f t="shared" ref="J369:M369" si="77">J367/SHARDING(J368)</f>
        <v>2</v>
      </c>
      <c r="K369" s="274">
        <f t="shared" si="77"/>
        <v>16</v>
      </c>
      <c r="L369" s="274">
        <f t="shared" si="77"/>
        <v>7168</v>
      </c>
      <c r="M369" s="274">
        <f t="shared" si="77"/>
        <v>2048</v>
      </c>
      <c r="N369" s="274" t="s">
        <v>240</v>
      </c>
      <c r="O369" s="241"/>
      <c r="P369" s="303">
        <f>SIZEOF_IN_MIB(J369:M369, O366)</f>
        <v>224</v>
      </c>
      <c r="Q369" s="241"/>
    </row>
    <row r="370">
      <c r="E370" s="266"/>
      <c r="F370" s="562" t="s">
        <v>257</v>
      </c>
      <c r="G370" s="260"/>
      <c r="H370" s="449" t="s">
        <v>238</v>
      </c>
      <c r="I370" s="271" t="s">
        <v>239</v>
      </c>
      <c r="J370" s="269">
        <v>2.0</v>
      </c>
      <c r="K370" s="269" t="s">
        <v>40</v>
      </c>
      <c r="L370" s="269" t="s">
        <v>159</v>
      </c>
      <c r="M370" s="269" t="s">
        <v>129</v>
      </c>
      <c r="N370" s="271" t="s">
        <v>240</v>
      </c>
      <c r="O370" s="478" t="s">
        <v>82</v>
      </c>
      <c r="P370" s="440"/>
      <c r="Q370" s="399" t="b">
        <v>0</v>
      </c>
    </row>
    <row r="371">
      <c r="E371" s="266"/>
      <c r="F371" s="267"/>
      <c r="G371" s="268"/>
      <c r="H371" s="302" t="s">
        <v>242</v>
      </c>
      <c r="I371" s="274" t="s">
        <v>239</v>
      </c>
      <c r="J371" s="274">
        <f t="shared" ref="J371:M371" si="78">PARAMS(J370)</f>
        <v>2</v>
      </c>
      <c r="K371" s="274">
        <f t="shared" si="78"/>
        <v>4096</v>
      </c>
      <c r="L371" s="274">
        <f t="shared" si="78"/>
        <v>8</v>
      </c>
      <c r="M371" s="274">
        <f t="shared" si="78"/>
        <v>2048</v>
      </c>
      <c r="N371" s="274" t="s">
        <v>240</v>
      </c>
      <c r="O371" s="275"/>
      <c r="P371" s="303">
        <f>SIZEOF_IN_MIB(J371:M371, O370)</f>
        <v>256</v>
      </c>
      <c r="Q371" s="275"/>
    </row>
    <row r="372">
      <c r="E372" s="266"/>
      <c r="F372" s="267"/>
      <c r="G372" s="268"/>
      <c r="H372" s="449" t="s">
        <v>244</v>
      </c>
      <c r="I372" s="271" t="s">
        <v>239</v>
      </c>
      <c r="J372" s="270"/>
      <c r="K372" s="269" t="s">
        <v>143</v>
      </c>
      <c r="L372" s="269"/>
      <c r="M372" s="269"/>
      <c r="N372" s="271" t="s">
        <v>240</v>
      </c>
      <c r="O372" s="272"/>
      <c r="P372" s="440"/>
      <c r="Q372" s="272"/>
    </row>
    <row r="373">
      <c r="E373" s="266"/>
      <c r="F373" s="278"/>
      <c r="G373" s="279"/>
      <c r="H373" s="534" t="s">
        <v>246</v>
      </c>
      <c r="I373" s="274" t="s">
        <v>239</v>
      </c>
      <c r="J373" s="274">
        <f t="shared" ref="J373:M373" si="79">J371/SHARDING(J372)</f>
        <v>2</v>
      </c>
      <c r="K373" s="274">
        <f t="shared" si="79"/>
        <v>256</v>
      </c>
      <c r="L373" s="274">
        <f t="shared" si="79"/>
        <v>8</v>
      </c>
      <c r="M373" s="274">
        <f t="shared" si="79"/>
        <v>2048</v>
      </c>
      <c r="N373" s="274" t="s">
        <v>240</v>
      </c>
      <c r="O373" s="241"/>
      <c r="P373" s="303">
        <f>SIZEOF_IN_MIB(J373:M373, O370)</f>
        <v>16</v>
      </c>
      <c r="Q373" s="241"/>
    </row>
    <row r="374">
      <c r="E374" s="266"/>
      <c r="F374" s="296" t="s">
        <v>335</v>
      </c>
      <c r="G374" s="533" t="s">
        <v>919</v>
      </c>
      <c r="H374" s="424" t="str">
        <f>L368</f>
        <v/>
      </c>
      <c r="I374" s="564" t="s">
        <v>920</v>
      </c>
      <c r="J374" s="270"/>
      <c r="K374" s="270"/>
      <c r="L374" s="271"/>
      <c r="M374" s="271"/>
      <c r="N374" s="271"/>
      <c r="O374" s="270"/>
      <c r="P374" s="440"/>
      <c r="Q374" s="305"/>
    </row>
    <row r="375">
      <c r="E375" s="266"/>
      <c r="F375" s="266"/>
      <c r="G375" s="523" t="s">
        <v>338</v>
      </c>
      <c r="H375" s="565" t="s">
        <v>339</v>
      </c>
      <c r="I375" s="565"/>
      <c r="J375" s="374"/>
      <c r="K375" s="374"/>
      <c r="L375" s="375"/>
      <c r="M375" s="375"/>
      <c r="N375" s="375"/>
      <c r="O375" s="374"/>
      <c r="P375" s="536"/>
      <c r="Q375" s="504"/>
    </row>
    <row r="376">
      <c r="E376" s="266"/>
      <c r="F376" s="266"/>
      <c r="G376" s="526" t="s">
        <v>264</v>
      </c>
      <c r="H376" s="566">
        <f>SHARDING(H374)</f>
        <v>1</v>
      </c>
      <c r="I376" s="424"/>
      <c r="J376" s="270"/>
      <c r="K376" s="270"/>
      <c r="L376" s="271"/>
      <c r="M376" s="271"/>
      <c r="N376" s="271"/>
      <c r="O376" s="270"/>
      <c r="P376" s="440"/>
      <c r="Q376" s="305"/>
    </row>
    <row r="377">
      <c r="E377" s="266"/>
      <c r="F377" s="266"/>
      <c r="G377" s="526" t="s">
        <v>340</v>
      </c>
      <c r="H377" s="567">
        <f>P373/H376*(H376-1)</f>
        <v>0</v>
      </c>
      <c r="I377" s="481"/>
      <c r="J377" s="261"/>
      <c r="K377" s="261"/>
      <c r="L377" s="274"/>
      <c r="M377" s="274"/>
      <c r="N377" s="274"/>
      <c r="O377" s="261"/>
      <c r="P377" s="303"/>
      <c r="Q377" s="222"/>
    </row>
    <row r="378">
      <c r="E378" s="266"/>
      <c r="F378" s="266"/>
      <c r="G378" s="526" t="s">
        <v>341</v>
      </c>
      <c r="H378" s="568">
        <f>H377*H376</f>
        <v>0</v>
      </c>
      <c r="I378" s="424"/>
      <c r="J378" s="270"/>
      <c r="K378" s="270"/>
      <c r="L378" s="271"/>
      <c r="M378" s="271"/>
      <c r="N378" s="271"/>
      <c r="O378" s="270"/>
      <c r="P378" s="440"/>
      <c r="Q378" s="305"/>
    </row>
    <row r="379">
      <c r="E379" s="266"/>
      <c r="F379" s="266"/>
      <c r="G379" s="569" t="s">
        <v>342</v>
      </c>
      <c r="H379" s="570" t="s">
        <v>267</v>
      </c>
      <c r="I379" s="481"/>
      <c r="J379" s="571">
        <f>IFS(H376=8,12,
H376=4,4,
H376=2,1,
H376=1,0,
TRUE,NA())</f>
        <v>0</v>
      </c>
      <c r="K379" s="261"/>
      <c r="L379" s="274"/>
      <c r="M379" s="274"/>
      <c r="N379" s="274"/>
      <c r="O379" s="261"/>
      <c r="P379" s="303"/>
      <c r="Q379" s="222"/>
    </row>
    <row r="380">
      <c r="E380" s="266"/>
      <c r="F380" s="266"/>
      <c r="G380" s="266"/>
      <c r="H380" s="572" t="s">
        <v>343</v>
      </c>
      <c r="I380" s="305"/>
      <c r="J380" s="573">
        <f>HW_SPEC("# of TensorCore per Chip")</f>
        <v>2</v>
      </c>
      <c r="K380" s="270"/>
      <c r="L380" s="271"/>
      <c r="M380" s="271"/>
      <c r="N380" s="271"/>
      <c r="O380" s="270"/>
      <c r="P380" s="440"/>
      <c r="Q380" s="305"/>
    </row>
    <row r="381">
      <c r="E381" s="266"/>
      <c r="F381" s="266"/>
      <c r="G381" s="277"/>
      <c r="H381" s="574" t="s">
        <v>269</v>
      </c>
      <c r="I381" s="481"/>
      <c r="J381" s="575">
        <f>REDUCE_SCATTER_CHIP2CHIP_TIME_MS2(H378*J380,J379)</f>
        <v>0</v>
      </c>
      <c r="K381" s="261"/>
      <c r="L381" s="274"/>
      <c r="M381" s="274"/>
      <c r="N381" s="274"/>
      <c r="O381" s="261"/>
      <c r="P381" s="303"/>
      <c r="Q381" s="222"/>
    </row>
    <row r="382">
      <c r="E382" s="266"/>
      <c r="F382" s="266"/>
      <c r="G382" s="576" t="s">
        <v>344</v>
      </c>
      <c r="H382" s="577" t="s">
        <v>269</v>
      </c>
      <c r="I382" s="305"/>
      <c r="J382" s="578">
        <f>REDUCE_SCATTER_CORE2CORE_TIME_MS(H378)</f>
        <v>0</v>
      </c>
      <c r="K382" s="270"/>
      <c r="L382" s="271"/>
      <c r="M382" s="271"/>
      <c r="N382" s="271"/>
      <c r="O382" s="270"/>
      <c r="P382" s="440"/>
      <c r="Q382" s="305"/>
    </row>
    <row r="383">
      <c r="E383" s="266"/>
      <c r="F383" s="266"/>
      <c r="G383" s="172"/>
      <c r="H383" s="222"/>
      <c r="I383" s="481"/>
      <c r="J383" s="261"/>
      <c r="K383" s="261"/>
      <c r="L383" s="274"/>
      <c r="M383" s="274"/>
      <c r="N383" s="274"/>
      <c r="O383" s="261"/>
      <c r="P383" s="303"/>
      <c r="Q383" s="222"/>
    </row>
    <row r="384">
      <c r="E384" s="266"/>
      <c r="F384" s="266"/>
      <c r="G384" s="523" t="s">
        <v>345</v>
      </c>
      <c r="H384" s="579" t="s">
        <v>346</v>
      </c>
      <c r="I384" s="580"/>
      <c r="J384" s="374"/>
      <c r="K384" s="374"/>
      <c r="L384" s="375"/>
      <c r="M384" s="375"/>
      <c r="N384" s="375"/>
      <c r="O384" s="374"/>
      <c r="P384" s="536"/>
      <c r="Q384" s="504"/>
    </row>
    <row r="385">
      <c r="E385" s="266"/>
      <c r="F385" s="266"/>
      <c r="G385" s="533" t="s">
        <v>347</v>
      </c>
      <c r="H385" s="581">
        <f>P373/2</f>
        <v>8</v>
      </c>
      <c r="I385" s="582"/>
      <c r="J385" s="380"/>
      <c r="K385" s="380"/>
      <c r="L385" s="381"/>
      <c r="M385" s="381"/>
      <c r="N385" s="381"/>
      <c r="O385" s="380"/>
      <c r="P385" s="394"/>
      <c r="Q385" s="172"/>
    </row>
    <row r="386">
      <c r="E386" s="266"/>
      <c r="F386" s="266"/>
      <c r="G386" s="172"/>
      <c r="H386" s="172"/>
      <c r="I386" s="582"/>
      <c r="J386" s="380"/>
      <c r="K386" s="380"/>
      <c r="L386" s="381"/>
      <c r="M386" s="381"/>
      <c r="N386" s="381"/>
      <c r="O386" s="380"/>
      <c r="P386" s="394"/>
      <c r="Q386" s="172"/>
    </row>
    <row r="387">
      <c r="E387" s="266"/>
      <c r="F387" s="266"/>
      <c r="G387" s="523" t="s">
        <v>215</v>
      </c>
      <c r="H387" s="579" t="s">
        <v>348</v>
      </c>
      <c r="I387" s="580"/>
      <c r="J387" s="374"/>
      <c r="K387" s="374"/>
      <c r="L387" s="375"/>
      <c r="M387" s="375"/>
      <c r="N387" s="375"/>
      <c r="O387" s="374"/>
      <c r="P387" s="536"/>
      <c r="Q387" s="504"/>
    </row>
    <row r="388">
      <c r="E388" s="266"/>
      <c r="F388" s="266"/>
      <c r="G388" s="526" t="s">
        <v>264</v>
      </c>
      <c r="H388" s="583">
        <f>H376</f>
        <v>1</v>
      </c>
      <c r="I388" s="582"/>
      <c r="J388" s="380"/>
      <c r="K388" s="380"/>
      <c r="L388" s="381"/>
      <c r="M388" s="381"/>
      <c r="N388" s="381"/>
      <c r="O388" s="380"/>
      <c r="P388" s="394"/>
      <c r="Q388" s="172"/>
    </row>
    <row r="389">
      <c r="E389" s="266"/>
      <c r="F389" s="266"/>
      <c r="G389" s="526" t="s">
        <v>349</v>
      </c>
      <c r="H389" s="584">
        <f>H385/H388 * (H388-1)</f>
        <v>0</v>
      </c>
      <c r="I389" s="582"/>
      <c r="J389" s="380"/>
      <c r="K389" s="380"/>
      <c r="L389" s="381"/>
      <c r="M389" s="381"/>
      <c r="N389" s="381"/>
      <c r="O389" s="380"/>
      <c r="P389" s="394"/>
      <c r="Q389" s="172"/>
    </row>
    <row r="390">
      <c r="E390" s="266"/>
      <c r="F390" s="266"/>
      <c r="G390" s="526" t="s">
        <v>266</v>
      </c>
      <c r="H390" s="584">
        <f>H389*H388</f>
        <v>0</v>
      </c>
      <c r="I390" s="582"/>
      <c r="J390" s="380"/>
      <c r="K390" s="380"/>
      <c r="L390" s="381"/>
      <c r="M390" s="381"/>
      <c r="N390" s="381"/>
      <c r="O390" s="380"/>
      <c r="P390" s="394"/>
      <c r="Q390" s="172"/>
    </row>
    <row r="391">
      <c r="E391" s="266"/>
      <c r="F391" s="266"/>
      <c r="G391" s="585" t="s">
        <v>342</v>
      </c>
      <c r="H391" s="311" t="s">
        <v>267</v>
      </c>
      <c r="I391" s="172"/>
      <c r="J391" s="586" t="str">
        <f>IFS(H388=8,12,
H388=4,4,
H388=2,1,
TRUE,NA())</f>
        <v>#N/A</v>
      </c>
      <c r="K391" s="380"/>
      <c r="L391" s="381"/>
      <c r="M391" s="381"/>
      <c r="N391" s="381"/>
      <c r="O391" s="380"/>
      <c r="P391" s="394"/>
      <c r="Q391" s="172"/>
      <c r="S391" s="587"/>
    </row>
    <row r="392">
      <c r="E392" s="266"/>
      <c r="F392" s="266"/>
      <c r="G392" s="266"/>
      <c r="H392" s="311" t="s">
        <v>343</v>
      </c>
      <c r="I392" s="172"/>
      <c r="J392" s="588">
        <f>HW_SPEC("# of TensorCore per Chip")</f>
        <v>2</v>
      </c>
      <c r="K392" s="380"/>
      <c r="L392" s="381"/>
      <c r="M392" s="381"/>
      <c r="N392" s="381"/>
      <c r="O392" s="380"/>
      <c r="P392" s="394"/>
      <c r="Q392" s="172"/>
    </row>
    <row r="393">
      <c r="E393" s="266"/>
      <c r="F393" s="266"/>
      <c r="G393" s="277"/>
      <c r="H393" s="328" t="s">
        <v>269</v>
      </c>
      <c r="I393" s="582"/>
      <c r="J393" s="589">
        <f>REDUCE_SCATTER_CHIP2CHIP_TIME_MS2(H390*J392,J391)</f>
        <v>0</v>
      </c>
      <c r="K393" s="380"/>
      <c r="L393" s="381"/>
      <c r="M393" s="381"/>
      <c r="N393" s="381"/>
      <c r="O393" s="380"/>
      <c r="P393" s="394"/>
      <c r="Q393" s="172"/>
    </row>
    <row r="394">
      <c r="E394" s="266"/>
      <c r="F394" s="266"/>
      <c r="G394" s="590" t="s">
        <v>344</v>
      </c>
      <c r="H394" s="328" t="s">
        <v>269</v>
      </c>
      <c r="I394" s="582"/>
      <c r="J394" s="589">
        <f>REDUCE_SCATTER_CORE2CORE_TIME_MS(H390)</f>
        <v>0</v>
      </c>
      <c r="K394" s="380"/>
      <c r="L394" s="381"/>
      <c r="M394" s="381"/>
      <c r="N394" s="381"/>
      <c r="O394" s="380"/>
      <c r="P394" s="394"/>
      <c r="Q394" s="172"/>
    </row>
    <row r="395">
      <c r="E395" s="266"/>
      <c r="F395" s="266"/>
      <c r="G395" s="526"/>
      <c r="H395" s="591"/>
      <c r="I395" s="582"/>
      <c r="J395" s="380"/>
      <c r="K395" s="380"/>
      <c r="L395" s="381"/>
      <c r="M395" s="381"/>
      <c r="N395" s="381"/>
      <c r="O395" s="380"/>
      <c r="P395" s="394"/>
      <c r="Q395" s="172"/>
    </row>
    <row r="396">
      <c r="E396" s="266"/>
      <c r="F396" s="266"/>
      <c r="G396" s="523" t="s">
        <v>350</v>
      </c>
      <c r="H396" s="592" t="s">
        <v>351</v>
      </c>
      <c r="I396" s="580"/>
      <c r="J396" s="374"/>
      <c r="K396" s="374"/>
      <c r="L396" s="375"/>
      <c r="M396" s="375"/>
      <c r="N396" s="375"/>
      <c r="O396" s="374"/>
      <c r="P396" s="536"/>
      <c r="Q396" s="504"/>
    </row>
    <row r="397">
      <c r="E397" s="266"/>
      <c r="F397" s="266"/>
      <c r="G397" s="593" t="s">
        <v>352</v>
      </c>
      <c r="H397" s="594">
        <f>IFS(H396=G379,J381,
H396=G382,J382 ,
TRUE,0)</f>
        <v>0</v>
      </c>
      <c r="I397" s="582"/>
      <c r="J397" s="380"/>
      <c r="K397" s="380"/>
      <c r="L397" s="381"/>
      <c r="M397" s="381"/>
      <c r="N397" s="381"/>
      <c r="O397" s="380"/>
      <c r="P397" s="394"/>
      <c r="Q397" s="172"/>
    </row>
    <row r="398">
      <c r="E398" s="266"/>
      <c r="F398" s="266"/>
      <c r="G398" s="593" t="s">
        <v>353</v>
      </c>
      <c r="H398" s="594">
        <f>IFS(H396=G391,J393,
H396=G394,J394 ,
TRUE,0)</f>
        <v>0</v>
      </c>
      <c r="I398" s="582"/>
      <c r="J398" s="380"/>
      <c r="K398" s="380"/>
      <c r="L398" s="381"/>
      <c r="M398" s="381"/>
      <c r="N398" s="381"/>
      <c r="O398" s="380"/>
      <c r="P398" s="394"/>
      <c r="Q398" s="172"/>
    </row>
    <row r="399">
      <c r="E399" s="266"/>
      <c r="F399" s="277"/>
      <c r="G399" s="523" t="s">
        <v>298</v>
      </c>
      <c r="H399" s="557">
        <f>SUM(H397:H398)</f>
        <v>0</v>
      </c>
      <c r="I399" s="513"/>
      <c r="J399" s="374"/>
      <c r="K399" s="374"/>
      <c r="L399" s="375"/>
      <c r="M399" s="375"/>
      <c r="N399" s="375"/>
      <c r="O399" s="374"/>
      <c r="P399" s="536"/>
      <c r="Q399" s="504"/>
    </row>
    <row r="400">
      <c r="E400" s="266"/>
      <c r="F400" s="541" t="s">
        <v>285</v>
      </c>
      <c r="G400" s="533" t="s">
        <v>286</v>
      </c>
      <c r="H400" s="595" t="str">
        <f>VLOOKUP(O362&amp;","&amp;O366,$T$3:$W$12,4, FALSE)</f>
        <v>fp8</v>
      </c>
      <c r="I400" s="386"/>
      <c r="J400" s="380"/>
      <c r="K400" s="380"/>
      <c r="L400" s="381"/>
      <c r="M400" s="381"/>
      <c r="N400" s="381"/>
      <c r="O400" s="380"/>
      <c r="P400" s="394"/>
      <c r="Q400" s="172"/>
    </row>
    <row r="401">
      <c r="E401" s="266"/>
      <c r="F401" s="266"/>
      <c r="G401" s="533" t="s">
        <v>360</v>
      </c>
      <c r="H401" s="599" t="str">
        <f>CALCULATE_FLOPS(J365:M365,J369:M369,L369,K369,H400)</f>
        <v>#N/A</v>
      </c>
      <c r="I401" s="386"/>
      <c r="J401" s="380"/>
      <c r="K401" s="380"/>
      <c r="L401" s="381"/>
      <c r="M401" s="381"/>
      <c r="N401" s="381"/>
      <c r="O401" s="380"/>
      <c r="P401" s="394"/>
      <c r="Q401" s="172"/>
    </row>
    <row r="402">
      <c r="E402" s="266"/>
      <c r="F402" s="277"/>
      <c r="G402" s="600" t="s">
        <v>288</v>
      </c>
      <c r="H402" s="601" t="str">
        <f>COMPUTE_TIME_MS(H401, H400)</f>
        <v>#N/A</v>
      </c>
      <c r="I402" s="390"/>
      <c r="J402" s="391"/>
      <c r="K402" s="391"/>
      <c r="L402" s="392"/>
      <c r="M402" s="392"/>
      <c r="N402" s="392"/>
      <c r="O402" s="391"/>
      <c r="P402" s="602"/>
      <c r="Q402" s="172"/>
    </row>
    <row r="403">
      <c r="E403" s="266"/>
      <c r="F403" s="541" t="s">
        <v>289</v>
      </c>
      <c r="G403" s="595" t="s">
        <v>290</v>
      </c>
      <c r="H403" s="603">
        <f>IF(Q362,0,P365)+IF(Q366,0,P369)+IF(Q370,0,P373 / 2)</f>
        <v>246</v>
      </c>
      <c r="I403" s="380"/>
      <c r="J403" s="380"/>
      <c r="K403" s="380"/>
      <c r="L403" s="381"/>
      <c r="M403" s="381"/>
      <c r="N403" s="381"/>
      <c r="O403" s="380"/>
      <c r="P403" s="394"/>
      <c r="Q403" s="172"/>
    </row>
    <row r="404">
      <c r="E404" s="277"/>
      <c r="F404" s="277"/>
      <c r="G404" s="604" t="s">
        <v>291</v>
      </c>
      <c r="H404" s="601">
        <f>HBM_TIME_MS(H403)</f>
        <v>0.08210334074</v>
      </c>
      <c r="I404" s="391"/>
      <c r="J404" s="391"/>
      <c r="K404" s="391"/>
      <c r="L404" s="392"/>
      <c r="M404" s="392"/>
      <c r="N404" s="392"/>
      <c r="O404" s="391"/>
      <c r="P404" s="602"/>
      <c r="Q404" s="172"/>
    </row>
    <row r="405">
      <c r="E405" s="258" t="s">
        <v>361</v>
      </c>
      <c r="F405" s="559" t="s">
        <v>249</v>
      </c>
      <c r="G405" s="260"/>
      <c r="H405" s="298" t="s">
        <v>238</v>
      </c>
      <c r="I405" s="290" t="s">
        <v>239</v>
      </c>
      <c r="J405" s="195"/>
      <c r="K405" s="195" t="s">
        <v>40</v>
      </c>
      <c r="L405" s="195" t="s">
        <v>159</v>
      </c>
      <c r="M405" s="398" t="s">
        <v>129</v>
      </c>
      <c r="N405" s="290" t="s">
        <v>240</v>
      </c>
      <c r="O405" s="560" t="str">
        <f>EXTRACT_ACTIVATION_DTYPE(PARAMS("moe_dtype"))</f>
        <v>fp8</v>
      </c>
      <c r="P405" s="301"/>
      <c r="Q405" s="291" t="b">
        <v>0</v>
      </c>
    </row>
    <row r="406">
      <c r="E406" s="266"/>
      <c r="F406" s="267"/>
      <c r="G406" s="268"/>
      <c r="H406" s="300" t="s">
        <v>242</v>
      </c>
      <c r="I406" s="290" t="s">
        <v>239</v>
      </c>
      <c r="J406" s="289"/>
      <c r="K406" s="290">
        <f t="shared" ref="K406:M406" si="80">PARAMS(K405)</f>
        <v>4096</v>
      </c>
      <c r="L406" s="290">
        <f t="shared" si="80"/>
        <v>8</v>
      </c>
      <c r="M406" s="290">
        <f t="shared" si="80"/>
        <v>2048</v>
      </c>
      <c r="N406" s="290" t="s">
        <v>240</v>
      </c>
      <c r="O406" s="266"/>
      <c r="P406" s="301">
        <f>SIZEOF_IN_MIB(J406:M406, O405)</f>
        <v>64</v>
      </c>
      <c r="Q406" s="266"/>
    </row>
    <row r="407">
      <c r="E407" s="266"/>
      <c r="F407" s="267"/>
      <c r="G407" s="268"/>
      <c r="H407" s="561" t="s">
        <v>244</v>
      </c>
      <c r="I407" s="289" t="s">
        <v>239</v>
      </c>
      <c r="J407" s="290"/>
      <c r="K407" s="195" t="s">
        <v>143</v>
      </c>
      <c r="L407" s="195"/>
      <c r="M407" s="195"/>
      <c r="N407" s="289" t="s">
        <v>240</v>
      </c>
      <c r="O407" s="266"/>
      <c r="P407" s="301"/>
      <c r="Q407" s="266"/>
    </row>
    <row r="408">
      <c r="E408" s="266"/>
      <c r="F408" s="278"/>
      <c r="G408" s="279"/>
      <c r="H408" s="300" t="s">
        <v>246</v>
      </c>
      <c r="I408" s="289" t="s">
        <v>239</v>
      </c>
      <c r="J408" s="290"/>
      <c r="K408" s="289">
        <f t="shared" ref="K408:M408" si="81">K406/SHARDING(K407)</f>
        <v>256</v>
      </c>
      <c r="L408" s="289">
        <f t="shared" si="81"/>
        <v>8</v>
      </c>
      <c r="M408" s="289">
        <f t="shared" si="81"/>
        <v>2048</v>
      </c>
      <c r="N408" s="289" t="s">
        <v>240</v>
      </c>
      <c r="O408" s="241"/>
      <c r="P408" s="301">
        <f>SIZEOF_IN_MIB(J408:M408, O405)</f>
        <v>4</v>
      </c>
      <c r="Q408" s="277"/>
    </row>
    <row r="409">
      <c r="E409" s="266"/>
      <c r="F409" s="562" t="s">
        <v>253</v>
      </c>
      <c r="G409" s="260"/>
      <c r="H409" s="561" t="s">
        <v>238</v>
      </c>
      <c r="I409" s="289" t="s">
        <v>239</v>
      </c>
      <c r="J409" s="290"/>
      <c r="K409" s="195" t="s">
        <v>131</v>
      </c>
      <c r="L409" s="398" t="s">
        <v>129</v>
      </c>
      <c r="M409" s="195" t="s">
        <v>125</v>
      </c>
      <c r="N409" s="289" t="s">
        <v>240</v>
      </c>
      <c r="O409" s="563" t="str">
        <f>EXTRACT_WEIGHT_DTYPE(PARAMS("moe_dtype"))</f>
        <v>fp4</v>
      </c>
      <c r="P409" s="301"/>
      <c r="Q409" s="291" t="b">
        <v>0</v>
      </c>
    </row>
    <row r="410">
      <c r="E410" s="266"/>
      <c r="F410" s="267"/>
      <c r="G410" s="268"/>
      <c r="H410" s="300" t="s">
        <v>242</v>
      </c>
      <c r="I410" s="289" t="s">
        <v>239</v>
      </c>
      <c r="J410" s="290"/>
      <c r="K410" s="289">
        <f t="shared" ref="K410:M410" si="82">PARAMS(K409)</f>
        <v>256</v>
      </c>
      <c r="L410" s="289">
        <f t="shared" si="82"/>
        <v>2048</v>
      </c>
      <c r="M410" s="289">
        <f t="shared" si="82"/>
        <v>7168</v>
      </c>
      <c r="N410" s="289" t="s">
        <v>240</v>
      </c>
      <c r="O410" s="275"/>
      <c r="P410" s="301">
        <f>SIZEOF_IN_MIB(J410:M410, O409)</f>
        <v>1792</v>
      </c>
      <c r="Q410" s="266"/>
    </row>
    <row r="411">
      <c r="E411" s="266"/>
      <c r="F411" s="267"/>
      <c r="G411" s="268"/>
      <c r="H411" s="561" t="s">
        <v>244</v>
      </c>
      <c r="I411" s="289" t="s">
        <v>239</v>
      </c>
      <c r="J411" s="290"/>
      <c r="K411" s="195" t="s">
        <v>143</v>
      </c>
      <c r="L411" s="195"/>
      <c r="M411" s="195"/>
      <c r="N411" s="289" t="s">
        <v>240</v>
      </c>
      <c r="O411" s="272"/>
      <c r="P411" s="301"/>
      <c r="Q411" s="266"/>
    </row>
    <row r="412">
      <c r="E412" s="266"/>
      <c r="F412" s="278"/>
      <c r="G412" s="279"/>
      <c r="H412" s="561" t="s">
        <v>246</v>
      </c>
      <c r="I412" s="289" t="s">
        <v>239</v>
      </c>
      <c r="J412" s="290"/>
      <c r="K412" s="289">
        <f t="shared" ref="K412:M412" si="83">K410/SHARDING(K411)</f>
        <v>16</v>
      </c>
      <c r="L412" s="289">
        <f t="shared" si="83"/>
        <v>2048</v>
      </c>
      <c r="M412" s="289">
        <f t="shared" si="83"/>
        <v>7168</v>
      </c>
      <c r="N412" s="289" t="s">
        <v>240</v>
      </c>
      <c r="O412" s="241"/>
      <c r="P412" s="301">
        <f>SIZEOF_IN_MIB(J412:M412, O409)</f>
        <v>112</v>
      </c>
      <c r="Q412" s="277"/>
    </row>
    <row r="413">
      <c r="E413" s="266"/>
      <c r="F413" s="562" t="s">
        <v>257</v>
      </c>
      <c r="G413" s="260"/>
      <c r="H413" s="561" t="s">
        <v>238</v>
      </c>
      <c r="I413" s="289" t="s">
        <v>239</v>
      </c>
      <c r="J413" s="290"/>
      <c r="K413" s="195" t="s">
        <v>40</v>
      </c>
      <c r="L413" s="195" t="s">
        <v>159</v>
      </c>
      <c r="M413" s="195" t="s">
        <v>125</v>
      </c>
      <c r="N413" s="289" t="s">
        <v>240</v>
      </c>
      <c r="O413" s="605" t="s">
        <v>82</v>
      </c>
      <c r="P413" s="301"/>
      <c r="Q413" s="291" t="b">
        <v>0</v>
      </c>
    </row>
    <row r="414">
      <c r="E414" s="266"/>
      <c r="F414" s="267"/>
      <c r="G414" s="268"/>
      <c r="H414" s="300" t="s">
        <v>242</v>
      </c>
      <c r="I414" s="289" t="s">
        <v>239</v>
      </c>
      <c r="J414" s="290"/>
      <c r="K414" s="289">
        <f t="shared" ref="K414:M414" si="84">PARAMS(K413)</f>
        <v>4096</v>
      </c>
      <c r="L414" s="289">
        <f t="shared" si="84"/>
        <v>8</v>
      </c>
      <c r="M414" s="289">
        <f t="shared" si="84"/>
        <v>7168</v>
      </c>
      <c r="N414" s="289" t="s">
        <v>240</v>
      </c>
      <c r="O414" s="266"/>
      <c r="P414" s="301">
        <f>SIZEOF_IN_MIB(J414:M414, O413)</f>
        <v>448</v>
      </c>
      <c r="Q414" s="266"/>
    </row>
    <row r="415">
      <c r="E415" s="266"/>
      <c r="F415" s="267"/>
      <c r="G415" s="268"/>
      <c r="H415" s="561" t="s">
        <v>244</v>
      </c>
      <c r="I415" s="289" t="s">
        <v>239</v>
      </c>
      <c r="J415" s="290"/>
      <c r="K415" s="195" t="s">
        <v>143</v>
      </c>
      <c r="L415" s="195"/>
      <c r="M415" s="195"/>
      <c r="N415" s="289" t="s">
        <v>240</v>
      </c>
      <c r="O415" s="266"/>
      <c r="P415" s="301"/>
      <c r="Q415" s="266"/>
    </row>
    <row r="416">
      <c r="E416" s="266"/>
      <c r="F416" s="278"/>
      <c r="G416" s="279"/>
      <c r="H416" s="561" t="s">
        <v>246</v>
      </c>
      <c r="I416" s="289" t="s">
        <v>239</v>
      </c>
      <c r="J416" s="289"/>
      <c r="K416" s="289">
        <f t="shared" ref="K416:M416" si="85">K414/SHARDING(K415)</f>
        <v>256</v>
      </c>
      <c r="L416" s="289">
        <f t="shared" si="85"/>
        <v>8</v>
      </c>
      <c r="M416" s="289">
        <f t="shared" si="85"/>
        <v>7168</v>
      </c>
      <c r="N416" s="289" t="s">
        <v>240</v>
      </c>
      <c r="O416" s="277"/>
      <c r="P416" s="301">
        <f>SIZEOF_IN_MIB(J416:M416, O413)</f>
        <v>28</v>
      </c>
      <c r="Q416" s="277"/>
    </row>
    <row r="417">
      <c r="E417" s="266"/>
      <c r="F417" s="296" t="s">
        <v>335</v>
      </c>
      <c r="G417" s="606" t="s">
        <v>921</v>
      </c>
      <c r="H417" s="607" t="str">
        <f>L411</f>
        <v/>
      </c>
      <c r="I417" s="290"/>
      <c r="J417" s="172"/>
      <c r="K417" s="290"/>
      <c r="L417" s="289"/>
      <c r="M417" s="289"/>
      <c r="N417" s="289"/>
      <c r="O417" s="290"/>
      <c r="P417" s="301"/>
      <c r="Q417" s="608"/>
    </row>
    <row r="418">
      <c r="E418" s="266"/>
      <c r="F418" s="266"/>
      <c r="G418" s="609" t="s">
        <v>363</v>
      </c>
      <c r="H418" s="610" t="s">
        <v>922</v>
      </c>
      <c r="I418" s="374"/>
      <c r="J418" s="374"/>
      <c r="K418" s="374"/>
      <c r="L418" s="375"/>
      <c r="M418" s="375"/>
      <c r="N418" s="375"/>
      <c r="O418" s="374"/>
      <c r="P418" s="536"/>
      <c r="Q418" s="376"/>
    </row>
    <row r="419">
      <c r="E419" s="266"/>
      <c r="F419" s="266"/>
      <c r="G419" s="611" t="s">
        <v>264</v>
      </c>
      <c r="H419" s="300">
        <f>SHARDING(H417)</f>
        <v>1</v>
      </c>
      <c r="I419" s="290"/>
      <c r="J419" s="290"/>
      <c r="K419" s="290"/>
      <c r="L419" s="289"/>
      <c r="M419" s="289"/>
      <c r="N419" s="289"/>
      <c r="O419" s="290"/>
      <c r="P419" s="301"/>
      <c r="Q419" s="608"/>
    </row>
    <row r="420">
      <c r="E420" s="266"/>
      <c r="F420" s="266"/>
      <c r="G420" s="611" t="s">
        <v>349</v>
      </c>
      <c r="H420" s="612">
        <f>P416 / H419 * (H419-1)</f>
        <v>0</v>
      </c>
      <c r="I420" s="290"/>
      <c r="J420" s="290"/>
      <c r="K420" s="290"/>
      <c r="L420" s="289"/>
      <c r="M420" s="289"/>
      <c r="N420" s="289"/>
      <c r="O420" s="290"/>
      <c r="P420" s="301"/>
      <c r="Q420" s="608"/>
    </row>
    <row r="421">
      <c r="E421" s="266"/>
      <c r="F421" s="266"/>
      <c r="G421" s="611" t="s">
        <v>266</v>
      </c>
      <c r="H421" s="612">
        <f>H420*H419</f>
        <v>0</v>
      </c>
      <c r="I421" s="290"/>
      <c r="J421" s="290"/>
      <c r="K421" s="290"/>
      <c r="L421" s="289"/>
      <c r="M421" s="289"/>
      <c r="N421" s="289"/>
      <c r="O421" s="290"/>
      <c r="P421" s="301"/>
      <c r="Q421" s="608"/>
    </row>
    <row r="422">
      <c r="E422" s="266"/>
      <c r="F422" s="266"/>
      <c r="G422" s="311" t="s">
        <v>267</v>
      </c>
      <c r="H422" s="586" t="str">
        <f>IFS(H419=8,12,
H419=4,4,
H419=2,1,
TRUE,NA())</f>
        <v>#N/A</v>
      </c>
      <c r="I422" s="172"/>
      <c r="J422" s="290"/>
      <c r="K422" s="290"/>
      <c r="L422" s="289"/>
      <c r="M422" s="289"/>
      <c r="N422" s="289"/>
      <c r="O422" s="290"/>
      <c r="P422" s="301"/>
      <c r="Q422" s="608"/>
    </row>
    <row r="423">
      <c r="E423" s="266"/>
      <c r="F423" s="266"/>
      <c r="G423" s="613" t="s">
        <v>298</v>
      </c>
      <c r="H423" s="614">
        <f>ALL_REDUCE_CHIP2CHIP_TIME_MS(H421,H422)</f>
        <v>0</v>
      </c>
      <c r="I423" s="290"/>
      <c r="J423" s="290"/>
      <c r="K423" s="290"/>
      <c r="L423" s="289"/>
      <c r="M423" s="289"/>
      <c r="N423" s="289"/>
      <c r="O423" s="290"/>
      <c r="P423" s="301"/>
      <c r="Q423" s="608"/>
    </row>
    <row r="424">
      <c r="E424" s="266"/>
      <c r="F424" s="266"/>
      <c r="G424" s="613"/>
      <c r="H424" s="614"/>
      <c r="I424" s="290"/>
      <c r="J424" s="290"/>
      <c r="K424" s="290"/>
      <c r="L424" s="289"/>
      <c r="M424" s="289"/>
      <c r="N424" s="289"/>
      <c r="O424" s="290"/>
      <c r="P424" s="301"/>
      <c r="Q424" s="608"/>
    </row>
    <row r="425">
      <c r="E425" s="266"/>
      <c r="F425" s="266"/>
      <c r="G425" s="609" t="s">
        <v>365</v>
      </c>
      <c r="H425" s="615" t="s">
        <v>366</v>
      </c>
      <c r="I425" s="374"/>
      <c r="J425" s="374"/>
      <c r="K425" s="374"/>
      <c r="L425" s="375"/>
      <c r="M425" s="375"/>
      <c r="N425" s="375"/>
      <c r="O425" s="374"/>
      <c r="P425" s="536"/>
      <c r="Q425" s="376"/>
    </row>
    <row r="426">
      <c r="E426" s="266"/>
      <c r="F426" s="266"/>
      <c r="G426" s="284" t="s">
        <v>298</v>
      </c>
      <c r="H426" s="601">
        <f>0</f>
        <v>0</v>
      </c>
      <c r="I426" s="290"/>
      <c r="J426" s="290"/>
      <c r="K426" s="290"/>
      <c r="L426" s="289"/>
      <c r="M426" s="289"/>
      <c r="N426" s="289"/>
      <c r="O426" s="290"/>
      <c r="P426" s="301"/>
      <c r="Q426" s="608"/>
    </row>
    <row r="427">
      <c r="E427" s="266"/>
      <c r="F427" s="266"/>
      <c r="G427" s="284"/>
      <c r="H427" s="601"/>
      <c r="I427" s="290"/>
      <c r="J427" s="290"/>
      <c r="K427" s="290"/>
      <c r="L427" s="289"/>
      <c r="M427" s="289"/>
      <c r="N427" s="289"/>
      <c r="O427" s="290"/>
      <c r="P427" s="301"/>
      <c r="Q427" s="608"/>
    </row>
    <row r="428">
      <c r="E428" s="266"/>
      <c r="F428" s="266"/>
      <c r="G428" s="523" t="s">
        <v>350</v>
      </c>
      <c r="H428" s="616" t="s">
        <v>367</v>
      </c>
      <c r="I428" s="374"/>
      <c r="J428" s="374"/>
      <c r="K428" s="374"/>
      <c r="L428" s="375"/>
      <c r="M428" s="375"/>
      <c r="N428" s="375"/>
      <c r="O428" s="374"/>
      <c r="P428" s="536"/>
      <c r="Q428" s="376"/>
    </row>
    <row r="429">
      <c r="E429" s="266"/>
      <c r="F429" s="277"/>
      <c r="G429" s="600" t="s">
        <v>298</v>
      </c>
      <c r="H429" s="601">
        <f>IFS(H428=G418,H423,H428=G425,H426,TRUE,0)</f>
        <v>0</v>
      </c>
      <c r="I429" s="617"/>
      <c r="J429" s="290"/>
      <c r="K429" s="290"/>
      <c r="L429" s="289"/>
      <c r="M429" s="289"/>
      <c r="N429" s="289"/>
      <c r="O429" s="290"/>
      <c r="P429" s="301"/>
      <c r="Q429" s="608"/>
    </row>
    <row r="430">
      <c r="E430" s="266"/>
      <c r="F430" s="541" t="s">
        <v>285</v>
      </c>
      <c r="G430" s="533" t="s">
        <v>286</v>
      </c>
      <c r="H430" s="595" t="str">
        <f>VLOOKUP(O405&amp;","&amp;O409,$T$3:$W$12,4, FALSE)</f>
        <v>fp8</v>
      </c>
      <c r="I430" s="386"/>
      <c r="J430" s="380"/>
      <c r="K430" s="380"/>
      <c r="L430" s="381"/>
      <c r="M430" s="381"/>
      <c r="N430" s="381"/>
      <c r="O430" s="380"/>
      <c r="P430" s="394"/>
      <c r="Q430" s="172"/>
    </row>
    <row r="431">
      <c r="E431" s="266"/>
      <c r="F431" s="266"/>
      <c r="G431" s="595" t="s">
        <v>299</v>
      </c>
      <c r="H431" s="618" t="str">
        <f>CALCULATE_FLOPS(J408:M408,J412:M412,L412,K412,H430)</f>
        <v>#N/A</v>
      </c>
      <c r="I431" s="418"/>
      <c r="J431" s="261"/>
      <c r="K431" s="261"/>
      <c r="L431" s="274"/>
      <c r="M431" s="274"/>
      <c r="N431" s="274"/>
      <c r="O431" s="261"/>
      <c r="P431" s="303"/>
      <c r="Q431" s="222"/>
    </row>
    <row r="432">
      <c r="E432" s="266"/>
      <c r="F432" s="277"/>
      <c r="G432" s="600" t="s">
        <v>288</v>
      </c>
      <c r="H432" s="619" t="str">
        <f>COMPUTE_TIME_MS(H431, H430)</f>
        <v>#N/A</v>
      </c>
      <c r="I432" s="390"/>
      <c r="J432" s="391"/>
      <c r="K432" s="391"/>
      <c r="L432" s="392"/>
      <c r="M432" s="392"/>
      <c r="N432" s="392"/>
      <c r="O432" s="391"/>
      <c r="P432" s="602"/>
      <c r="Q432" s="305"/>
    </row>
    <row r="433">
      <c r="E433" s="266"/>
      <c r="F433" s="541" t="s">
        <v>289</v>
      </c>
      <c r="G433" s="595" t="s">
        <v>290</v>
      </c>
      <c r="H433" s="620">
        <f>IF(Q405,0,P408)+IF(Q409,0,P412)+IF(Q413,0,P416)</f>
        <v>144</v>
      </c>
      <c r="I433" s="261"/>
      <c r="J433" s="261"/>
      <c r="K433" s="261"/>
      <c r="L433" s="274"/>
      <c r="M433" s="274"/>
      <c r="N433" s="274"/>
      <c r="O433" s="261"/>
      <c r="P433" s="303"/>
      <c r="Q433" s="222"/>
    </row>
    <row r="434">
      <c r="E434" s="277"/>
      <c r="F434" s="277"/>
      <c r="G434" s="604" t="s">
        <v>291</v>
      </c>
      <c r="H434" s="621">
        <f>HBM_TIME_MS(H433)</f>
        <v>0.04806049214</v>
      </c>
      <c r="I434" s="391"/>
      <c r="J434" s="391"/>
      <c r="K434" s="391"/>
      <c r="L434" s="392"/>
      <c r="M434" s="392"/>
      <c r="N434" s="392"/>
      <c r="O434" s="391"/>
      <c r="P434" s="602"/>
      <c r="Q434" s="305"/>
    </row>
    <row r="435">
      <c r="E435" s="258" t="s">
        <v>369</v>
      </c>
      <c r="F435" s="622" t="s">
        <v>57</v>
      </c>
      <c r="G435" s="297" t="s">
        <v>259</v>
      </c>
      <c r="H435" s="463" t="s">
        <v>238</v>
      </c>
      <c r="I435" s="261" t="s">
        <v>239</v>
      </c>
      <c r="J435" s="262"/>
      <c r="K435" s="262" t="s">
        <v>40</v>
      </c>
      <c r="L435" s="262" t="s">
        <v>159</v>
      </c>
      <c r="M435" s="425" t="s">
        <v>125</v>
      </c>
      <c r="N435" s="261" t="s">
        <v>240</v>
      </c>
      <c r="O435" s="263" t="str">
        <f>PARAMS("expert_collect_dtype")</f>
        <v>fp8</v>
      </c>
      <c r="P435" s="303"/>
      <c r="Q435" s="262"/>
    </row>
    <row r="436">
      <c r="E436" s="266"/>
      <c r="F436" s="266"/>
      <c r="G436" s="266"/>
      <c r="H436" s="304" t="s">
        <v>242</v>
      </c>
      <c r="I436" s="270" t="s">
        <v>239</v>
      </c>
      <c r="J436" s="271"/>
      <c r="K436" s="270">
        <f t="shared" ref="K436:M436" si="86">PARAMS(K435)</f>
        <v>4096</v>
      </c>
      <c r="L436" s="270">
        <f t="shared" si="86"/>
        <v>8</v>
      </c>
      <c r="M436" s="270">
        <f t="shared" si="86"/>
        <v>7168</v>
      </c>
      <c r="N436" s="270" t="s">
        <v>240</v>
      </c>
      <c r="O436" s="272"/>
      <c r="P436" s="440">
        <f>SIZEOF_IN_MIB(J436:M436, O435)</f>
        <v>224</v>
      </c>
      <c r="Q436" s="269"/>
    </row>
    <row r="437">
      <c r="E437" s="266"/>
      <c r="F437" s="266"/>
      <c r="G437" s="266"/>
      <c r="H437" s="302" t="s">
        <v>244</v>
      </c>
      <c r="I437" s="274" t="s">
        <v>239</v>
      </c>
      <c r="J437" s="261"/>
      <c r="K437" s="262" t="s">
        <v>143</v>
      </c>
      <c r="L437" s="262"/>
      <c r="M437" s="262"/>
      <c r="N437" s="274" t="s">
        <v>240</v>
      </c>
      <c r="O437" s="275"/>
      <c r="P437" s="303"/>
      <c r="Q437" s="262"/>
    </row>
    <row r="438">
      <c r="E438" s="266"/>
      <c r="F438" s="266"/>
      <c r="G438" s="266"/>
      <c r="H438" s="304" t="s">
        <v>246</v>
      </c>
      <c r="I438" s="271" t="s">
        <v>239</v>
      </c>
      <c r="J438" s="270"/>
      <c r="K438" s="271">
        <f t="shared" ref="K438:M438" si="87">K436/SHARDING(K437)</f>
        <v>256</v>
      </c>
      <c r="L438" s="271">
        <f t="shared" si="87"/>
        <v>8</v>
      </c>
      <c r="M438" s="271">
        <f t="shared" si="87"/>
        <v>7168</v>
      </c>
      <c r="N438" s="271" t="s">
        <v>240</v>
      </c>
      <c r="O438" s="280"/>
      <c r="P438" s="440">
        <f>SIZEOF_IN_MIB(J438:M438, O435)</f>
        <v>14</v>
      </c>
      <c r="Q438" s="269"/>
    </row>
    <row r="439">
      <c r="E439" s="266"/>
      <c r="F439" s="266"/>
      <c r="G439" s="277"/>
      <c r="H439" s="302" t="s">
        <v>262</v>
      </c>
      <c r="I439" s="274"/>
      <c r="J439" s="261"/>
      <c r="K439" s="262" t="s">
        <v>143</v>
      </c>
      <c r="L439" s="274"/>
      <c r="M439" s="274"/>
      <c r="N439" s="274"/>
      <c r="O439" s="262"/>
      <c r="P439" s="303"/>
      <c r="Q439" s="262"/>
    </row>
    <row r="440">
      <c r="E440" s="266"/>
      <c r="F440" s="266"/>
      <c r="G440" s="526" t="s">
        <v>264</v>
      </c>
      <c r="H440" s="802">
        <f>SHARDING(K437)*SHARDING(L437)/HW_SPEC("# of TensorCore per Chip")</f>
        <v>8</v>
      </c>
      <c r="I440" s="271"/>
      <c r="J440" s="270"/>
      <c r="K440" s="271"/>
      <c r="L440" s="271"/>
      <c r="M440" s="271"/>
      <c r="N440" s="271"/>
      <c r="O440" s="269"/>
      <c r="P440" s="440"/>
      <c r="Q440" s="269"/>
    </row>
    <row r="441">
      <c r="E441" s="266"/>
      <c r="F441" s="266"/>
      <c r="G441" s="526" t="s">
        <v>340</v>
      </c>
      <c r="H441" s="801">
        <f>P436 / H440 / H440  * (H440-1)</f>
        <v>24.5</v>
      </c>
      <c r="I441" s="274"/>
      <c r="J441" s="261"/>
      <c r="K441" s="274"/>
      <c r="L441" s="274"/>
      <c r="M441" s="274"/>
      <c r="N441" s="274"/>
      <c r="O441" s="262"/>
      <c r="P441" s="303"/>
      <c r="Q441" s="262"/>
    </row>
    <row r="442">
      <c r="E442" s="266"/>
      <c r="F442" s="266"/>
      <c r="G442" s="526" t="s">
        <v>759</v>
      </c>
      <c r="H442" s="802">
        <f>IFS(H440=1,0,
H440=2, 1,
H440=4, 2,
H440=8, 3)</f>
        <v>3</v>
      </c>
      <c r="I442" s="271"/>
      <c r="J442" s="270"/>
      <c r="K442" s="271"/>
      <c r="L442" s="271"/>
      <c r="M442" s="271"/>
      <c r="N442" s="271"/>
      <c r="O442" s="269"/>
      <c r="P442" s="440"/>
      <c r="Q442" s="269"/>
    </row>
    <row r="443">
      <c r="E443" s="266"/>
      <c r="F443" s="266"/>
      <c r="G443" s="526" t="s">
        <v>760</v>
      </c>
      <c r="H443" s="626">
        <f>IFS(H440=1,0,
H440=2, 0,
H440=4, 1,
H440=8, 3)</f>
        <v>3</v>
      </c>
      <c r="I443" s="274"/>
      <c r="J443" s="261"/>
      <c r="K443" s="274"/>
      <c r="L443" s="274"/>
      <c r="M443" s="274"/>
      <c r="N443" s="274"/>
      <c r="O443" s="262"/>
      <c r="P443" s="303"/>
      <c r="Q443" s="262"/>
    </row>
    <row r="444">
      <c r="E444" s="266"/>
      <c r="F444" s="266"/>
      <c r="G444" s="526" t="s">
        <v>761</v>
      </c>
      <c r="H444" s="802">
        <f>IFS(H440=1,0,
H440=2, 0,
H440=4, 0,
H440=8, 1)</f>
        <v>1</v>
      </c>
      <c r="I444" s="271"/>
      <c r="J444" s="270"/>
      <c r="K444" s="271"/>
      <c r="L444" s="271"/>
      <c r="M444" s="271"/>
      <c r="N444" s="271"/>
      <c r="O444" s="269"/>
      <c r="P444" s="440"/>
      <c r="Q444" s="269"/>
    </row>
    <row r="445">
      <c r="E445" s="266"/>
      <c r="F445" s="266"/>
      <c r="G445" s="526" t="s">
        <v>575</v>
      </c>
      <c r="H445" s="626">
        <f>IFS(H440=1,0,
H440=2, 1,
H440=4, 4,
H440=8, 12)</f>
        <v>12</v>
      </c>
      <c r="I445" s="274"/>
      <c r="J445" s="261"/>
      <c r="K445" s="274"/>
      <c r="L445" s="274"/>
      <c r="M445" s="274"/>
      <c r="N445" s="274"/>
      <c r="O445" s="262"/>
      <c r="P445" s="303"/>
      <c r="Q445" s="262"/>
    </row>
    <row r="446">
      <c r="E446" s="266"/>
      <c r="F446" s="266"/>
      <c r="G446" s="526" t="s">
        <v>577</v>
      </c>
      <c r="H446" s="803">
        <f>H441*H440*(1*H442+2*H443+3*H444)/H445</f>
        <v>196</v>
      </c>
      <c r="I446" s="271"/>
      <c r="J446" s="270"/>
      <c r="K446" s="271"/>
      <c r="L446" s="271"/>
      <c r="M446" s="271"/>
      <c r="N446" s="271"/>
      <c r="O446" s="269"/>
      <c r="P446" s="440"/>
      <c r="Q446" s="269"/>
    </row>
    <row r="447">
      <c r="E447" s="266"/>
      <c r="F447" s="277"/>
      <c r="G447" s="526" t="s">
        <v>762</v>
      </c>
      <c r="H447" s="575" t="str">
        <f>ALL2ALL_CHIP2CHIP_TIME_MS(H446)</f>
        <v>#N/A</v>
      </c>
      <c r="I447" s="274"/>
      <c r="J447" s="261"/>
      <c r="K447" s="274"/>
      <c r="L447" s="274"/>
      <c r="M447" s="274"/>
      <c r="N447" s="274"/>
      <c r="O447" s="262"/>
      <c r="P447" s="303"/>
      <c r="Q447" s="262"/>
    </row>
    <row r="448">
      <c r="E448" s="266"/>
      <c r="F448" s="632" t="s">
        <v>374</v>
      </c>
      <c r="G448" s="593" t="s">
        <v>116</v>
      </c>
      <c r="H448" s="641" t="s">
        <v>923</v>
      </c>
      <c r="I448" s="270"/>
      <c r="J448" s="269"/>
      <c r="K448" s="269"/>
      <c r="L448" s="269"/>
      <c r="M448" s="269"/>
      <c r="N448" s="271"/>
      <c r="O448" s="269"/>
      <c r="P448" s="440"/>
      <c r="Q448" s="269"/>
    </row>
    <row r="449">
      <c r="E449" s="266"/>
      <c r="F449" s="266"/>
      <c r="G449" s="297" t="s">
        <v>259</v>
      </c>
      <c r="H449" s="463" t="s">
        <v>238</v>
      </c>
      <c r="I449" s="261" t="s">
        <v>239</v>
      </c>
      <c r="J449" s="262"/>
      <c r="K449" s="262" t="s">
        <v>40</v>
      </c>
      <c r="L449" s="262" t="s">
        <v>38</v>
      </c>
      <c r="M449" s="262" t="s">
        <v>125</v>
      </c>
      <c r="N449" s="274"/>
      <c r="O449" s="263" t="str">
        <f>PARAMS("expert_collect_dtype")</f>
        <v>fp8</v>
      </c>
      <c r="P449" s="303"/>
      <c r="Q449" s="262"/>
    </row>
    <row r="450">
      <c r="E450" s="266"/>
      <c r="F450" s="266"/>
      <c r="G450" s="266"/>
      <c r="H450" s="304" t="s">
        <v>242</v>
      </c>
      <c r="I450" s="270" t="s">
        <v>239</v>
      </c>
      <c r="J450" s="271"/>
      <c r="K450" s="270">
        <f t="shared" ref="K450:M450" si="88">PARAMS(K449)</f>
        <v>4096</v>
      </c>
      <c r="L450" s="270">
        <f t="shared" si="88"/>
        <v>1</v>
      </c>
      <c r="M450" s="270">
        <f t="shared" si="88"/>
        <v>7168</v>
      </c>
      <c r="N450" s="271"/>
      <c r="O450" s="272"/>
      <c r="P450" s="440">
        <f>SIZEOF_IN_MIB(J450:M450, O449)</f>
        <v>28</v>
      </c>
      <c r="Q450" s="269"/>
    </row>
    <row r="451">
      <c r="E451" s="266"/>
      <c r="F451" s="266"/>
      <c r="G451" s="266"/>
      <c r="H451" s="534" t="s">
        <v>244</v>
      </c>
      <c r="I451" s="274" t="s">
        <v>239</v>
      </c>
      <c r="J451" s="261"/>
      <c r="K451" s="262"/>
      <c r="L451" s="262"/>
      <c r="M451" s="262" t="s">
        <v>33</v>
      </c>
      <c r="N451" s="274"/>
      <c r="O451" s="275"/>
      <c r="P451" s="303"/>
      <c r="Q451" s="262"/>
    </row>
    <row r="452">
      <c r="E452" s="266"/>
      <c r="F452" s="266"/>
      <c r="G452" s="266"/>
      <c r="H452" s="300" t="s">
        <v>246</v>
      </c>
      <c r="I452" s="289" t="s">
        <v>239</v>
      </c>
      <c r="J452" s="290"/>
      <c r="K452" s="289">
        <f t="shared" ref="K452:M452" si="89">K450/SHARDING(K451)</f>
        <v>4096</v>
      </c>
      <c r="L452" s="289">
        <f t="shared" si="89"/>
        <v>1</v>
      </c>
      <c r="M452" s="289">
        <f t="shared" si="89"/>
        <v>448</v>
      </c>
      <c r="N452" s="289"/>
      <c r="O452" s="277"/>
      <c r="P452" s="301">
        <f>SIZEOF_IN_MIB(J452:M452, O449)</f>
        <v>1.75</v>
      </c>
      <c r="Q452" s="195"/>
    </row>
    <row r="453">
      <c r="E453" s="266"/>
      <c r="F453" s="266"/>
      <c r="G453" s="277"/>
      <c r="H453" s="634" t="s">
        <v>376</v>
      </c>
      <c r="I453" s="635"/>
      <c r="J453" s="195" t="s">
        <v>143</v>
      </c>
      <c r="K453" s="289"/>
      <c r="L453" s="289"/>
      <c r="M453" s="289"/>
      <c r="N453" s="289"/>
      <c r="O453" s="195"/>
      <c r="P453" s="636"/>
      <c r="Q453" s="195"/>
    </row>
    <row r="454">
      <c r="E454" s="266"/>
      <c r="F454" s="266"/>
      <c r="G454" s="311" t="s">
        <v>264</v>
      </c>
      <c r="H454" s="637">
        <f>SHARDING(J453) * SHARDING(H417)</f>
        <v>16</v>
      </c>
      <c r="I454" s="289"/>
      <c r="J454" s="290"/>
      <c r="K454" s="289"/>
      <c r="L454" s="289"/>
      <c r="M454" s="289"/>
      <c r="N454" s="289"/>
      <c r="O454" s="195"/>
      <c r="P454" s="636"/>
      <c r="Q454" s="195"/>
    </row>
    <row r="455">
      <c r="E455" s="266"/>
      <c r="F455" s="266"/>
      <c r="G455" s="526" t="s">
        <v>340</v>
      </c>
      <c r="H455" s="584">
        <f>P452 / H454 * (H454-1)</f>
        <v>1.640625</v>
      </c>
      <c r="I455" s="289"/>
      <c r="J455" s="290"/>
      <c r="K455" s="289"/>
      <c r="L455" s="289"/>
      <c r="M455" s="289"/>
      <c r="N455" s="289"/>
      <c r="O455" s="195"/>
      <c r="P455" s="636"/>
      <c r="Q455" s="195"/>
    </row>
    <row r="456">
      <c r="E456" s="266"/>
      <c r="F456" s="266"/>
      <c r="G456" s="526" t="s">
        <v>341</v>
      </c>
      <c r="H456" s="638">
        <f>H455*H454</f>
        <v>26.25</v>
      </c>
      <c r="I456" s="533"/>
      <c r="J456" s="290"/>
      <c r="K456" s="289"/>
      <c r="L456" s="289"/>
      <c r="M456" s="289"/>
      <c r="N456" s="289"/>
      <c r="O456" s="195"/>
      <c r="P456" s="636"/>
      <c r="Q456" s="195"/>
    </row>
    <row r="457">
      <c r="E457" s="266"/>
      <c r="F457" s="266"/>
      <c r="G457" s="526" t="s">
        <v>377</v>
      </c>
      <c r="H457" s="639">
        <f>HW_SPEC("# of TensorCore per Chip")</f>
        <v>2</v>
      </c>
      <c r="I457" s="633" t="s">
        <v>378</v>
      </c>
      <c r="J457" s="261"/>
      <c r="K457" s="274"/>
      <c r="L457" s="274"/>
      <c r="M457" s="274"/>
      <c r="N457" s="274"/>
      <c r="O457" s="262"/>
      <c r="P457" s="640"/>
      <c r="Q457" s="262"/>
    </row>
    <row r="458">
      <c r="E458" s="266"/>
      <c r="F458" s="266"/>
      <c r="G458" s="311" t="s">
        <v>267</v>
      </c>
      <c r="H458" s="336" t="str">
        <f>IFS(H454=8,12,
H454=4,4,
H454=2,1,
TRUE,NA())</f>
        <v>#N/A</v>
      </c>
      <c r="I458" s="641"/>
      <c r="J458" s="270"/>
      <c r="K458" s="271"/>
      <c r="L458" s="271"/>
      <c r="M458" s="271"/>
      <c r="N458" s="271"/>
      <c r="O458" s="269"/>
      <c r="P458" s="642"/>
      <c r="Q458" s="269"/>
    </row>
    <row r="459">
      <c r="E459" s="266"/>
      <c r="F459" s="277"/>
      <c r="G459" s="526" t="s">
        <v>380</v>
      </c>
      <c r="H459" s="575" t="str">
        <f>REDUCE_SCATTER_CHIP2CHIP_TIME_MS2(H456*H457,H458)</f>
        <v>#N/A</v>
      </c>
      <c r="I459" s="534"/>
      <c r="J459" s="261"/>
      <c r="K459" s="274"/>
      <c r="L459" s="274"/>
      <c r="M459" s="274"/>
      <c r="N459" s="274"/>
      <c r="O459" s="262"/>
      <c r="P459" s="640"/>
      <c r="Q459" s="262"/>
    </row>
    <row r="460">
      <c r="E460" s="266"/>
      <c r="F460" s="632" t="s">
        <v>56</v>
      </c>
      <c r="G460" s="643" t="s">
        <v>116</v>
      </c>
      <c r="H460" s="324" t="s">
        <v>924</v>
      </c>
      <c r="I460" s="269"/>
      <c r="J460" s="270"/>
      <c r="K460" s="269"/>
      <c r="L460" s="488"/>
      <c r="M460" s="269"/>
      <c r="N460" s="271"/>
      <c r="O460" s="269"/>
      <c r="P460" s="440"/>
      <c r="Q460" s="269"/>
    </row>
    <row r="461">
      <c r="E461" s="266"/>
      <c r="F461" s="266"/>
      <c r="G461" s="541" t="s">
        <v>259</v>
      </c>
      <c r="H461" s="534" t="s">
        <v>238</v>
      </c>
      <c r="I461" s="534"/>
      <c r="J461" s="261"/>
      <c r="K461" s="262" t="s">
        <v>40</v>
      </c>
      <c r="L461" s="425" t="s">
        <v>38</v>
      </c>
      <c r="M461" s="262" t="s">
        <v>125</v>
      </c>
      <c r="N461" s="274"/>
      <c r="O461" s="263" t="str">
        <f>PARAMS("expert_collect_dtype")</f>
        <v>fp8</v>
      </c>
      <c r="P461" s="303"/>
      <c r="Q461" s="262"/>
    </row>
    <row r="462">
      <c r="E462" s="266"/>
      <c r="F462" s="266"/>
      <c r="G462" s="266"/>
      <c r="H462" s="304" t="s">
        <v>242</v>
      </c>
      <c r="I462" s="304"/>
      <c r="J462" s="270"/>
      <c r="K462" s="271">
        <f t="shared" ref="K462:M462" si="90">PARAMS(K461)</f>
        <v>4096</v>
      </c>
      <c r="L462" s="271">
        <f t="shared" si="90"/>
        <v>1</v>
      </c>
      <c r="M462" s="271">
        <f t="shared" si="90"/>
        <v>7168</v>
      </c>
      <c r="N462" s="271"/>
      <c r="O462" s="272"/>
      <c r="P462" s="440">
        <f>SIZEOF_IN_MIB(J462:M462, O461)</f>
        <v>28</v>
      </c>
      <c r="Q462" s="269"/>
    </row>
    <row r="463">
      <c r="E463" s="266"/>
      <c r="F463" s="266"/>
      <c r="G463" s="266"/>
      <c r="H463" s="534" t="s">
        <v>244</v>
      </c>
      <c r="I463" s="534"/>
      <c r="J463" s="261"/>
      <c r="K463" s="262"/>
      <c r="L463" s="262"/>
      <c r="M463" s="262"/>
      <c r="N463" s="274"/>
      <c r="O463" s="275"/>
      <c r="P463" s="303"/>
      <c r="Q463" s="262"/>
    </row>
    <row r="464">
      <c r="E464" s="266"/>
      <c r="F464" s="266"/>
      <c r="G464" s="266"/>
      <c r="H464" s="449" t="s">
        <v>246</v>
      </c>
      <c r="I464" s="449"/>
      <c r="J464" s="270"/>
      <c r="K464" s="271">
        <f t="shared" ref="K464:M464" si="91">K462/SHARDING(K463)</f>
        <v>4096</v>
      </c>
      <c r="L464" s="271">
        <f t="shared" si="91"/>
        <v>1</v>
      </c>
      <c r="M464" s="271">
        <f t="shared" si="91"/>
        <v>7168</v>
      </c>
      <c r="N464" s="271"/>
      <c r="O464" s="280"/>
      <c r="P464" s="440">
        <f>SIZEOF_IN_MIB(J464:M464, O461)</f>
        <v>28</v>
      </c>
      <c r="Q464" s="269"/>
    </row>
    <row r="465">
      <c r="E465" s="266"/>
      <c r="F465" s="266"/>
      <c r="G465" s="277"/>
      <c r="H465" s="571" t="s">
        <v>376</v>
      </c>
      <c r="I465" s="302"/>
      <c r="J465" s="571" t="s">
        <v>143</v>
      </c>
      <c r="K465" s="261"/>
      <c r="L465" s="262"/>
      <c r="M465" s="274"/>
      <c r="N465" s="274"/>
      <c r="O465" s="262"/>
      <c r="P465" s="303"/>
      <c r="Q465" s="262"/>
    </row>
    <row r="466">
      <c r="E466" s="266"/>
      <c r="F466" s="266"/>
      <c r="G466" s="384" t="s">
        <v>382</v>
      </c>
      <c r="H466" s="538" t="s">
        <v>264</v>
      </c>
      <c r="I466" s="305"/>
      <c r="J466" s="527">
        <f>SHARDING(J465)*SHARDING(H417)/HW_SPEC("# of TensorCore per Chip")</f>
        <v>8</v>
      </c>
      <c r="K466" s="270"/>
      <c r="L466" s="269"/>
      <c r="M466" s="271"/>
      <c r="N466" s="271"/>
      <c r="O466" s="269"/>
      <c r="P466" s="440"/>
      <c r="Q466" s="269"/>
    </row>
    <row r="467">
      <c r="E467" s="266"/>
      <c r="F467" s="266"/>
      <c r="G467" s="266"/>
      <c r="H467" s="571" t="s">
        <v>383</v>
      </c>
      <c r="I467" s="222"/>
      <c r="J467" s="646">
        <f>P464 / J466 * (J466-1)</f>
        <v>24.5</v>
      </c>
      <c r="K467" s="261"/>
      <c r="L467" s="262"/>
      <c r="M467" s="274"/>
      <c r="N467" s="274"/>
      <c r="O467" s="262"/>
      <c r="P467" s="303"/>
      <c r="Q467" s="262"/>
    </row>
    <row r="468">
      <c r="E468" s="266"/>
      <c r="F468" s="266"/>
      <c r="G468" s="266"/>
      <c r="H468" s="566" t="s">
        <v>341</v>
      </c>
      <c r="I468" s="305"/>
      <c r="J468" s="645">
        <f>J467*J466</f>
        <v>196</v>
      </c>
      <c r="K468" s="270"/>
      <c r="L468" s="269"/>
      <c r="M468" s="271"/>
      <c r="N468" s="271"/>
      <c r="O468" s="269"/>
      <c r="P468" s="440"/>
      <c r="Q468" s="269"/>
    </row>
    <row r="469">
      <c r="E469" s="266"/>
      <c r="F469" s="266"/>
      <c r="G469" s="266"/>
      <c r="H469" s="571" t="s">
        <v>267</v>
      </c>
      <c r="I469" s="222"/>
      <c r="J469" s="644">
        <f>IFS(J466=8,12,
J466=4,4,
J466=2,1,
TRUE,NA())</f>
        <v>12</v>
      </c>
      <c r="K469" s="261"/>
      <c r="L469" s="262"/>
      <c r="M469" s="274"/>
      <c r="N469" s="274"/>
      <c r="O469" s="262"/>
      <c r="P469" s="303"/>
      <c r="Q469" s="262"/>
    </row>
    <row r="470">
      <c r="E470" s="266"/>
      <c r="F470" s="266"/>
      <c r="G470" s="277"/>
      <c r="H470" s="566" t="s">
        <v>269</v>
      </c>
      <c r="I470" s="305"/>
      <c r="J470" s="808">
        <f>IF(J468=0,0, REDUCE_SCATTER_CHIP2CHIP_TIME_MS2(J468,J469))</f>
        <v>0.09969075521</v>
      </c>
      <c r="K470" s="270"/>
      <c r="L470" s="269"/>
      <c r="M470" s="271"/>
      <c r="N470" s="271"/>
      <c r="O470" s="269"/>
      <c r="P470" s="440"/>
      <c r="Q470" s="269"/>
    </row>
    <row r="471">
      <c r="E471" s="266"/>
      <c r="F471" s="266"/>
      <c r="G471" s="541" t="s">
        <v>384</v>
      </c>
      <c r="H471" s="342" t="s">
        <v>264</v>
      </c>
      <c r="I471" s="533"/>
      <c r="J471" s="647">
        <f>HW_SPEC("# of TensorCore per Chip")</f>
        <v>2</v>
      </c>
      <c r="K471" s="290"/>
      <c r="L471" s="195"/>
      <c r="M471" s="289"/>
      <c r="N471" s="289"/>
      <c r="O471" s="195"/>
      <c r="P471" s="301"/>
      <c r="Q471" s="195"/>
    </row>
    <row r="472">
      <c r="E472" s="266"/>
      <c r="F472" s="266"/>
      <c r="G472" s="266"/>
      <c r="H472" s="634" t="s">
        <v>373</v>
      </c>
      <c r="I472" s="172"/>
      <c r="J472" s="648">
        <f>P464 * (J471-1)/J471</f>
        <v>14</v>
      </c>
      <c r="K472" s="290"/>
      <c r="L472" s="195"/>
      <c r="M472" s="289"/>
      <c r="N472" s="289"/>
      <c r="O472" s="195"/>
      <c r="P472" s="301"/>
      <c r="Q472" s="195"/>
    </row>
    <row r="473">
      <c r="E473" s="266"/>
      <c r="F473" s="266"/>
      <c r="G473" s="266"/>
      <c r="H473" s="634" t="s">
        <v>341</v>
      </c>
      <c r="I473" s="172"/>
      <c r="J473" s="648">
        <f>J472*J471</f>
        <v>28</v>
      </c>
      <c r="K473" s="290"/>
      <c r="L473" s="195"/>
      <c r="M473" s="289"/>
      <c r="N473" s="289"/>
      <c r="O473" s="195"/>
      <c r="P473" s="301"/>
      <c r="Q473" s="195"/>
    </row>
    <row r="474">
      <c r="E474" s="266"/>
      <c r="F474" s="266"/>
      <c r="G474" s="266"/>
      <c r="H474" s="634" t="s">
        <v>269</v>
      </c>
      <c r="I474" s="172"/>
      <c r="J474" s="649">
        <f>REDUCE_SCATTER_CORE2CORE_TIME_MS(J473)</f>
        <v>0.02278645833</v>
      </c>
      <c r="K474" s="290"/>
      <c r="L474" s="195"/>
      <c r="M474" s="289"/>
      <c r="N474" s="289"/>
      <c r="O474" s="195"/>
      <c r="P474" s="301"/>
      <c r="Q474" s="195"/>
    </row>
    <row r="475">
      <c r="E475" s="266"/>
      <c r="F475" s="266"/>
      <c r="G475" s="277"/>
      <c r="H475" s="634" t="s">
        <v>385</v>
      </c>
      <c r="I475" s="172"/>
      <c r="J475" s="649">
        <f>J474/J466</f>
        <v>0.002848307292</v>
      </c>
      <c r="K475" s="290"/>
      <c r="L475" s="195"/>
      <c r="M475" s="289"/>
      <c r="N475" s="289"/>
      <c r="O475" s="195"/>
      <c r="P475" s="301"/>
      <c r="Q475" s="195"/>
    </row>
    <row r="476">
      <c r="E476" s="266"/>
      <c r="F476" s="277"/>
      <c r="G476" s="531" t="s">
        <v>386</v>
      </c>
      <c r="H476" s="809">
        <f>SUM(J470+J475)</f>
        <v>0.1025390625</v>
      </c>
      <c r="I476" s="649"/>
      <c r="J476" s="290"/>
      <c r="K476" s="290"/>
      <c r="L476" s="195"/>
      <c r="M476" s="289"/>
      <c r="N476" s="289"/>
      <c r="O476" s="195"/>
      <c r="P476" s="301"/>
      <c r="Q476" s="195"/>
    </row>
    <row r="477">
      <c r="E477" s="266"/>
      <c r="F477" s="296" t="s">
        <v>293</v>
      </c>
      <c r="G477" s="651" t="s">
        <v>280</v>
      </c>
      <c r="H477" s="652" t="s">
        <v>56</v>
      </c>
      <c r="I477" s="582"/>
      <c r="J477" s="380"/>
      <c r="K477" s="380"/>
      <c r="L477" s="381"/>
      <c r="M477" s="381"/>
      <c r="N477" s="381"/>
      <c r="O477" s="380"/>
      <c r="P477" s="653"/>
      <c r="Q477" s="172"/>
    </row>
    <row r="478">
      <c r="E478" s="266"/>
      <c r="F478" s="277"/>
      <c r="G478" s="523" t="s">
        <v>298</v>
      </c>
      <c r="H478" s="654">
        <f>IFS(H477=F435,H447,H477=F448,H459,F460=H477,H476, TRUE,0)</f>
        <v>0.1025390625</v>
      </c>
      <c r="I478" s="513"/>
      <c r="J478" s="374"/>
      <c r="K478" s="374"/>
      <c r="L478" s="375"/>
      <c r="M478" s="375"/>
      <c r="N478" s="375"/>
      <c r="O478" s="374"/>
      <c r="P478" s="655"/>
      <c r="Q478" s="376"/>
    </row>
    <row r="479">
      <c r="E479" s="266"/>
      <c r="F479" s="643"/>
      <c r="G479" s="378" t="s">
        <v>283</v>
      </c>
      <c r="H479" s="558">
        <f>IFS(PARAMS("topo")="2x2x2", (2+2+2)/2,
PARAMS("topo")="2x2", (2+2)/2,
TRUE, NA())</f>
        <v>3</v>
      </c>
      <c r="I479" s="582"/>
      <c r="J479" s="380"/>
      <c r="K479" s="380"/>
      <c r="L479" s="381"/>
      <c r="M479" s="381"/>
      <c r="N479" s="381"/>
      <c r="O479" s="380"/>
      <c r="P479" s="653"/>
      <c r="Q479" s="172"/>
    </row>
    <row r="480">
      <c r="E480" s="266"/>
      <c r="F480" s="643"/>
      <c r="G480" s="372" t="s">
        <v>284</v>
      </c>
      <c r="H480" s="373">
        <f>IF(H477="No Collectives", 0, H479 * HW_SPEC("Chip-to-Chip ICI Latency (ms)"))</f>
        <v>0.0039</v>
      </c>
      <c r="I480" s="580"/>
      <c r="J480" s="374"/>
      <c r="K480" s="374"/>
      <c r="L480" s="375"/>
      <c r="M480" s="375"/>
      <c r="N480" s="375"/>
      <c r="O480" s="374"/>
      <c r="P480" s="655"/>
      <c r="Q480" s="504"/>
    </row>
    <row r="481">
      <c r="E481" s="266"/>
      <c r="F481" s="541" t="s">
        <v>285</v>
      </c>
      <c r="G481" s="533" t="s">
        <v>45</v>
      </c>
      <c r="H481" s="810"/>
      <c r="I481" s="582"/>
      <c r="J481" s="380"/>
      <c r="K481" s="380"/>
      <c r="L481" s="381"/>
      <c r="M481" s="381"/>
      <c r="N481" s="381"/>
      <c r="O481" s="380"/>
      <c r="P481" s="653"/>
      <c r="Q481" s="172"/>
    </row>
    <row r="482">
      <c r="E482" s="266"/>
      <c r="F482" s="266"/>
      <c r="G482" s="533"/>
      <c r="H482" s="595"/>
      <c r="I482" s="386"/>
      <c r="J482" s="380"/>
      <c r="K482" s="380"/>
      <c r="L482" s="381"/>
      <c r="M482" s="381"/>
      <c r="N482" s="381"/>
      <c r="O482" s="380"/>
      <c r="P482" s="653"/>
      <c r="Q482" s="172"/>
    </row>
    <row r="483">
      <c r="E483" s="266"/>
      <c r="F483" s="277"/>
      <c r="G483" s="533"/>
      <c r="H483" s="595"/>
      <c r="I483" s="386"/>
      <c r="J483" s="380"/>
      <c r="K483" s="380"/>
      <c r="L483" s="381"/>
      <c r="M483" s="381"/>
      <c r="N483" s="381"/>
      <c r="O483" s="380"/>
      <c r="P483" s="653"/>
      <c r="Q483" s="172"/>
    </row>
    <row r="484">
      <c r="E484" s="266"/>
      <c r="F484" s="541" t="s">
        <v>289</v>
      </c>
      <c r="G484" s="533" t="s">
        <v>45</v>
      </c>
      <c r="H484" s="595"/>
      <c r="I484" s="386"/>
      <c r="J484" s="380"/>
      <c r="K484" s="380"/>
      <c r="L484" s="381"/>
      <c r="M484" s="381"/>
      <c r="N484" s="381"/>
      <c r="O484" s="380"/>
      <c r="P484" s="653"/>
      <c r="Q484" s="172"/>
    </row>
    <row r="485">
      <c r="E485" s="277"/>
      <c r="F485" s="277"/>
      <c r="G485" s="533"/>
      <c r="H485" s="595"/>
      <c r="I485" s="386"/>
      <c r="J485" s="380"/>
      <c r="K485" s="380"/>
      <c r="L485" s="381"/>
      <c r="M485" s="381"/>
      <c r="N485" s="381"/>
      <c r="O485" s="380"/>
      <c r="P485" s="653"/>
      <c r="Q485" s="172"/>
    </row>
    <row r="486">
      <c r="E486" s="258" t="s">
        <v>387</v>
      </c>
      <c r="F486" s="656" t="s">
        <v>249</v>
      </c>
      <c r="G486" s="260"/>
      <c r="H486" s="463" t="s">
        <v>238</v>
      </c>
      <c r="I486" s="261" t="s">
        <v>239</v>
      </c>
      <c r="J486" s="262"/>
      <c r="K486" s="262" t="s">
        <v>40</v>
      </c>
      <c r="L486" s="262" t="s">
        <v>38</v>
      </c>
      <c r="M486" s="425" t="s">
        <v>125</v>
      </c>
      <c r="N486" s="261" t="s">
        <v>240</v>
      </c>
      <c r="O486" s="263" t="s">
        <v>63</v>
      </c>
      <c r="P486" s="303"/>
      <c r="Q486" s="263" t="b">
        <v>0</v>
      </c>
    </row>
    <row r="487">
      <c r="E487" s="266"/>
      <c r="F487" s="267"/>
      <c r="G487" s="268"/>
      <c r="H487" s="304" t="s">
        <v>242</v>
      </c>
      <c r="I487" s="270" t="s">
        <v>239</v>
      </c>
      <c r="J487" s="271"/>
      <c r="K487" s="270">
        <f t="shared" ref="K487:M487" si="92">PARAMS(K486)</f>
        <v>4096</v>
      </c>
      <c r="L487" s="270">
        <f t="shared" si="92"/>
        <v>1</v>
      </c>
      <c r="M487" s="270">
        <f t="shared" si="92"/>
        <v>7168</v>
      </c>
      <c r="N487" s="270" t="s">
        <v>240</v>
      </c>
      <c r="O487" s="272"/>
      <c r="P487" s="440">
        <f>SIZEOF_IN_MIB(J487:M487, O486)</f>
        <v>28</v>
      </c>
      <c r="Q487" s="272"/>
    </row>
    <row r="488">
      <c r="E488" s="266"/>
      <c r="F488" s="267"/>
      <c r="G488" s="268"/>
      <c r="H488" s="534" t="s">
        <v>244</v>
      </c>
      <c r="I488" s="274" t="s">
        <v>239</v>
      </c>
      <c r="J488" s="261"/>
      <c r="K488" s="262" t="s">
        <v>33</v>
      </c>
      <c r="L488" s="262"/>
      <c r="M488" s="262"/>
      <c r="N488" s="274" t="s">
        <v>240</v>
      </c>
      <c r="O488" s="275"/>
      <c r="P488" s="303"/>
      <c r="Q488" s="275"/>
    </row>
    <row r="489">
      <c r="E489" s="266"/>
      <c r="F489" s="278"/>
      <c r="G489" s="279"/>
      <c r="H489" s="304" t="s">
        <v>246</v>
      </c>
      <c r="I489" s="271" t="s">
        <v>239</v>
      </c>
      <c r="J489" s="270"/>
      <c r="K489" s="271">
        <f t="shared" ref="K489:M489" si="93">K487/SHARDING(K488)</f>
        <v>256</v>
      </c>
      <c r="L489" s="271">
        <f t="shared" si="93"/>
        <v>1</v>
      </c>
      <c r="M489" s="271">
        <f t="shared" si="93"/>
        <v>7168</v>
      </c>
      <c r="N489" s="271" t="s">
        <v>240</v>
      </c>
      <c r="O489" s="280"/>
      <c r="P489" s="440">
        <f>SIZEOF_IN_MIB(J489:M489, O486)</f>
        <v>1.75</v>
      </c>
      <c r="Q489" s="280"/>
    </row>
    <row r="490">
      <c r="E490" s="266"/>
      <c r="F490" s="657" t="s">
        <v>253</v>
      </c>
      <c r="G490" s="260"/>
      <c r="H490" s="534" t="s">
        <v>238</v>
      </c>
      <c r="I490" s="274" t="s">
        <v>239</v>
      </c>
      <c r="J490" s="261"/>
      <c r="K490" s="222"/>
      <c r="L490" s="262" t="s">
        <v>125</v>
      </c>
      <c r="M490" s="425" t="s">
        <v>129</v>
      </c>
      <c r="N490" s="274" t="s">
        <v>240</v>
      </c>
      <c r="O490" s="263" t="s">
        <v>127</v>
      </c>
      <c r="P490" s="303"/>
      <c r="Q490" s="263" t="b">
        <v>0</v>
      </c>
    </row>
    <row r="491">
      <c r="E491" s="266"/>
      <c r="F491" s="267"/>
      <c r="G491" s="268"/>
      <c r="H491" s="304" t="s">
        <v>242</v>
      </c>
      <c r="I491" s="271" t="s">
        <v>239</v>
      </c>
      <c r="J491" s="270"/>
      <c r="K491" s="324">
        <v>2.0</v>
      </c>
      <c r="L491" s="271">
        <f t="shared" ref="L491:M491" si="94">PARAMS(L490)</f>
        <v>7168</v>
      </c>
      <c r="M491" s="271">
        <f t="shared" si="94"/>
        <v>2048</v>
      </c>
      <c r="N491" s="271" t="s">
        <v>240</v>
      </c>
      <c r="O491" s="272"/>
      <c r="P491" s="440">
        <f>SIZEOF_IN_MIB(J491:M491, O490)</f>
        <v>14</v>
      </c>
      <c r="Q491" s="272"/>
    </row>
    <row r="492">
      <c r="E492" s="266"/>
      <c r="F492" s="267"/>
      <c r="G492" s="268"/>
      <c r="H492" s="534" t="s">
        <v>244</v>
      </c>
      <c r="I492" s="274" t="s">
        <v>239</v>
      </c>
      <c r="J492" s="261"/>
      <c r="K492" s="222"/>
      <c r="L492" s="262"/>
      <c r="M492" s="262"/>
      <c r="N492" s="274" t="s">
        <v>240</v>
      </c>
      <c r="O492" s="275"/>
      <c r="P492" s="303"/>
      <c r="Q492" s="275"/>
    </row>
    <row r="493">
      <c r="E493" s="266"/>
      <c r="F493" s="278"/>
      <c r="G493" s="279"/>
      <c r="H493" s="449" t="s">
        <v>246</v>
      </c>
      <c r="I493" s="271" t="s">
        <v>239</v>
      </c>
      <c r="J493" s="270"/>
      <c r="K493" s="324">
        <v>2.0</v>
      </c>
      <c r="L493" s="271">
        <f t="shared" ref="L493:M493" si="95">L491/SHARDING(L492)</f>
        <v>7168</v>
      </c>
      <c r="M493" s="271">
        <f t="shared" si="95"/>
        <v>2048</v>
      </c>
      <c r="N493" s="271" t="s">
        <v>240</v>
      </c>
      <c r="O493" s="280"/>
      <c r="P493" s="440">
        <f>SIZEOF_IN_MIB(J493:M493, O490)</f>
        <v>14</v>
      </c>
      <c r="Q493" s="280"/>
    </row>
    <row r="494">
      <c r="E494" s="266"/>
      <c r="F494" s="657" t="s">
        <v>257</v>
      </c>
      <c r="G494" s="260"/>
      <c r="H494" s="534" t="s">
        <v>238</v>
      </c>
      <c r="I494" s="274" t="s">
        <v>239</v>
      </c>
      <c r="J494" s="261"/>
      <c r="K494" s="262" t="s">
        <v>40</v>
      </c>
      <c r="L494" s="262" t="s">
        <v>38</v>
      </c>
      <c r="M494" s="262" t="s">
        <v>129</v>
      </c>
      <c r="N494" s="274" t="s">
        <v>240</v>
      </c>
      <c r="O494" s="658" t="s">
        <v>82</v>
      </c>
      <c r="P494" s="303"/>
      <c r="Q494" s="263" t="b">
        <v>0</v>
      </c>
    </row>
    <row r="495">
      <c r="E495" s="266"/>
      <c r="F495" s="267"/>
      <c r="G495" s="268"/>
      <c r="H495" s="304" t="s">
        <v>242</v>
      </c>
      <c r="I495" s="271" t="s">
        <v>239</v>
      </c>
      <c r="J495" s="269">
        <v>2.0</v>
      </c>
      <c r="K495" s="271">
        <f t="shared" ref="K495:M495" si="96">PARAMS(K494)</f>
        <v>4096</v>
      </c>
      <c r="L495" s="271">
        <f t="shared" si="96"/>
        <v>1</v>
      </c>
      <c r="M495" s="271">
        <f t="shared" si="96"/>
        <v>2048</v>
      </c>
      <c r="N495" s="271" t="s">
        <v>240</v>
      </c>
      <c r="O495" s="272"/>
      <c r="P495" s="440">
        <f>SIZEOF_IN_MIB(J495:M495, O494)</f>
        <v>32</v>
      </c>
      <c r="Q495" s="272"/>
    </row>
    <row r="496">
      <c r="E496" s="266"/>
      <c r="F496" s="267"/>
      <c r="G496" s="268"/>
      <c r="H496" s="534" t="s">
        <v>244</v>
      </c>
      <c r="I496" s="274" t="s">
        <v>239</v>
      </c>
      <c r="J496" s="261"/>
      <c r="K496" s="262" t="s">
        <v>33</v>
      </c>
      <c r="L496" s="262"/>
      <c r="M496" s="274"/>
      <c r="N496" s="274" t="s">
        <v>240</v>
      </c>
      <c r="O496" s="275"/>
      <c r="P496" s="303"/>
      <c r="Q496" s="275"/>
    </row>
    <row r="497">
      <c r="E497" s="266"/>
      <c r="F497" s="278"/>
      <c r="G497" s="279"/>
      <c r="H497" s="449" t="s">
        <v>246</v>
      </c>
      <c r="I497" s="271" t="s">
        <v>239</v>
      </c>
      <c r="J497" s="269">
        <v>2.0</v>
      </c>
      <c r="K497" s="271">
        <f t="shared" ref="K497:M497" si="97">K495/SHARDING(K496)</f>
        <v>256</v>
      </c>
      <c r="L497" s="271">
        <f t="shared" si="97"/>
        <v>1</v>
      </c>
      <c r="M497" s="271">
        <f t="shared" si="97"/>
        <v>2048</v>
      </c>
      <c r="N497" s="271" t="s">
        <v>240</v>
      </c>
      <c r="O497" s="280"/>
      <c r="P497" s="440">
        <f>SIZEOF_IN_MIB(J497:M497, O494)</f>
        <v>2</v>
      </c>
      <c r="Q497" s="280"/>
    </row>
    <row r="498">
      <c r="E498" s="266"/>
      <c r="F498" s="297" t="s">
        <v>293</v>
      </c>
      <c r="G498" s="533"/>
      <c r="H498" s="659"/>
      <c r="I498" s="261"/>
      <c r="J498" s="261"/>
      <c r="K498" s="261"/>
      <c r="L498" s="274"/>
      <c r="M498" s="274"/>
      <c r="N498" s="274"/>
      <c r="O498" s="261"/>
      <c r="P498" s="303"/>
      <c r="Q498" s="660"/>
    </row>
    <row r="499">
      <c r="E499" s="266"/>
      <c r="F499" s="277"/>
      <c r="G499" s="600" t="s">
        <v>298</v>
      </c>
      <c r="H499" s="661"/>
      <c r="I499" s="419"/>
      <c r="J499" s="270"/>
      <c r="K499" s="270"/>
      <c r="L499" s="271"/>
      <c r="M499" s="271"/>
      <c r="N499" s="271"/>
      <c r="O499" s="270"/>
      <c r="P499" s="440"/>
      <c r="Q499" s="477"/>
    </row>
    <row r="500">
      <c r="E500" s="266"/>
      <c r="F500" s="662" t="s">
        <v>285</v>
      </c>
      <c r="G500" s="533" t="s">
        <v>286</v>
      </c>
      <c r="H500" s="595" t="str">
        <f>VLOOKUP(O486&amp;","&amp;O490,$T$3:$W$12,4, FALSE)</f>
        <v>fp8</v>
      </c>
      <c r="I500" s="386"/>
      <c r="J500" s="380"/>
      <c r="K500" s="380"/>
      <c r="L500" s="381"/>
      <c r="M500" s="381"/>
      <c r="N500" s="381"/>
      <c r="O500" s="380"/>
      <c r="P500" s="394"/>
      <c r="Q500" s="172"/>
    </row>
    <row r="501">
      <c r="E501" s="266"/>
      <c r="F501" s="266"/>
      <c r="G501" s="595" t="s">
        <v>299</v>
      </c>
      <c r="H501" s="599" t="str">
        <f>CALCULATE_FLOPS(J489:M489,J493:M493,M493,L493,H500)</f>
        <v>#N/A</v>
      </c>
      <c r="I501" s="386"/>
      <c r="J501" s="380"/>
      <c r="K501" s="380"/>
      <c r="L501" s="381"/>
      <c r="M501" s="381"/>
      <c r="N501" s="381"/>
      <c r="O501" s="380"/>
      <c r="P501" s="394"/>
      <c r="Q501" s="172"/>
    </row>
    <row r="502">
      <c r="E502" s="266"/>
      <c r="F502" s="277"/>
      <c r="G502" s="600" t="s">
        <v>288</v>
      </c>
      <c r="H502" s="663" t="str">
        <f>COMPUTE_TIME_MS(H501, H500)</f>
        <v>#N/A</v>
      </c>
      <c r="I502" s="390"/>
      <c r="J502" s="391"/>
      <c r="K502" s="391"/>
      <c r="L502" s="392"/>
      <c r="M502" s="392"/>
      <c r="N502" s="392"/>
      <c r="O502" s="391"/>
      <c r="P502" s="602"/>
      <c r="Q502" s="172"/>
    </row>
    <row r="503">
      <c r="E503" s="266"/>
      <c r="F503" s="662" t="s">
        <v>289</v>
      </c>
      <c r="G503" s="595" t="s">
        <v>290</v>
      </c>
      <c r="H503" s="603">
        <f>IF(Q486,0,P489)+IF(Q490,0,P493)+IF(Q494,0,P497)</f>
        <v>17.75</v>
      </c>
      <c r="I503" s="380"/>
      <c r="J503" s="380"/>
      <c r="K503" s="380"/>
      <c r="L503" s="381"/>
      <c r="M503" s="381"/>
      <c r="N503" s="381"/>
      <c r="O503" s="380"/>
      <c r="P503" s="394"/>
      <c r="Q503" s="172"/>
    </row>
    <row r="504">
      <c r="E504" s="277"/>
      <c r="F504" s="277"/>
      <c r="G504" s="604" t="s">
        <v>291</v>
      </c>
      <c r="H504" s="664">
        <f>HBM_TIME_MS(H503)</f>
        <v>0.005924123163</v>
      </c>
      <c r="I504" s="391"/>
      <c r="J504" s="391"/>
      <c r="K504" s="391"/>
      <c r="L504" s="392"/>
      <c r="M504" s="392"/>
      <c r="N504" s="392"/>
      <c r="O504" s="391"/>
      <c r="P504" s="602"/>
      <c r="Q504" s="172"/>
    </row>
    <row r="505">
      <c r="E505" s="258" t="s">
        <v>388</v>
      </c>
      <c r="F505" s="656" t="s">
        <v>249</v>
      </c>
      <c r="G505" s="260"/>
      <c r="H505" s="463" t="s">
        <v>238</v>
      </c>
      <c r="I505" s="261" t="s">
        <v>239</v>
      </c>
      <c r="J505" s="331"/>
      <c r="K505" s="665" t="s">
        <v>40</v>
      </c>
      <c r="L505" s="665" t="s">
        <v>38</v>
      </c>
      <c r="M505" s="666" t="s">
        <v>129</v>
      </c>
      <c r="N505" s="261" t="s">
        <v>240</v>
      </c>
      <c r="O505" s="263" t="s">
        <v>63</v>
      </c>
      <c r="P505" s="303"/>
      <c r="Q505" s="263" t="b">
        <v>0</v>
      </c>
    </row>
    <row r="506">
      <c r="E506" s="266"/>
      <c r="F506" s="267"/>
      <c r="G506" s="268"/>
      <c r="H506" s="304" t="s">
        <v>242</v>
      </c>
      <c r="I506" s="270" t="s">
        <v>239</v>
      </c>
      <c r="J506" s="326"/>
      <c r="K506" s="667">
        <f t="shared" ref="K506:M506" si="98">PARAMS(K505)</f>
        <v>4096</v>
      </c>
      <c r="L506" s="668">
        <f t="shared" si="98"/>
        <v>1</v>
      </c>
      <c r="M506" s="668">
        <f t="shared" si="98"/>
        <v>2048</v>
      </c>
      <c r="N506" s="270" t="s">
        <v>240</v>
      </c>
      <c r="O506" s="272"/>
      <c r="P506" s="440">
        <f>SIZEOF_IN_MIB(J506:M506, O505)</f>
        <v>8</v>
      </c>
      <c r="Q506" s="272"/>
    </row>
    <row r="507">
      <c r="E507" s="266"/>
      <c r="F507" s="267"/>
      <c r="G507" s="268"/>
      <c r="H507" s="534" t="s">
        <v>244</v>
      </c>
      <c r="I507" s="274" t="s">
        <v>239</v>
      </c>
      <c r="J507" s="330"/>
      <c r="K507" s="665" t="s">
        <v>33</v>
      </c>
      <c r="L507" s="331"/>
      <c r="M507" s="331"/>
      <c r="N507" s="274" t="s">
        <v>240</v>
      </c>
      <c r="O507" s="275"/>
      <c r="P507" s="303"/>
      <c r="Q507" s="275"/>
    </row>
    <row r="508">
      <c r="E508" s="266"/>
      <c r="F508" s="278"/>
      <c r="G508" s="279"/>
      <c r="H508" s="304" t="s">
        <v>246</v>
      </c>
      <c r="I508" s="271" t="s">
        <v>239</v>
      </c>
      <c r="J508" s="325"/>
      <c r="K508" s="670">
        <f t="shared" ref="K508:M508" si="99">K506/SHARDING(K507)</f>
        <v>256</v>
      </c>
      <c r="L508" s="670">
        <f t="shared" si="99"/>
        <v>1</v>
      </c>
      <c r="M508" s="670">
        <f t="shared" si="99"/>
        <v>2048</v>
      </c>
      <c r="N508" s="271" t="s">
        <v>240</v>
      </c>
      <c r="O508" s="280"/>
      <c r="P508" s="440">
        <f>SIZEOF_IN_MIB(J508:M508, O505)</f>
        <v>0.5</v>
      </c>
      <c r="Q508" s="280"/>
    </row>
    <row r="509">
      <c r="E509" s="266"/>
      <c r="F509" s="657" t="s">
        <v>253</v>
      </c>
      <c r="G509" s="260"/>
      <c r="H509" s="534" t="s">
        <v>238</v>
      </c>
      <c r="I509" s="274" t="s">
        <v>239</v>
      </c>
      <c r="J509" s="330"/>
      <c r="K509" s="317"/>
      <c r="L509" s="665" t="s">
        <v>129</v>
      </c>
      <c r="M509" s="666" t="s">
        <v>125</v>
      </c>
      <c r="N509" s="274" t="s">
        <v>240</v>
      </c>
      <c r="O509" s="263" t="s">
        <v>127</v>
      </c>
      <c r="P509" s="303"/>
      <c r="Q509" s="263" t="b">
        <v>0</v>
      </c>
    </row>
    <row r="510">
      <c r="E510" s="266"/>
      <c r="F510" s="267"/>
      <c r="G510" s="268"/>
      <c r="H510" s="304" t="s">
        <v>242</v>
      </c>
      <c r="I510" s="271" t="s">
        <v>239</v>
      </c>
      <c r="J510" s="325"/>
      <c r="K510" s="314"/>
      <c r="L510" s="670">
        <f t="shared" ref="L510:M510" si="100">PARAMS(L509)</f>
        <v>2048</v>
      </c>
      <c r="M510" s="670">
        <f t="shared" si="100"/>
        <v>7168</v>
      </c>
      <c r="N510" s="271" t="s">
        <v>240</v>
      </c>
      <c r="O510" s="272"/>
      <c r="P510" s="440">
        <f>SIZEOF_IN_MIB(J510:M510, O509)</f>
        <v>7</v>
      </c>
      <c r="Q510" s="272"/>
    </row>
    <row r="511">
      <c r="E511" s="266"/>
      <c r="F511" s="267"/>
      <c r="G511" s="268"/>
      <c r="H511" s="534" t="s">
        <v>244</v>
      </c>
      <c r="I511" s="274" t="s">
        <v>239</v>
      </c>
      <c r="J511" s="330"/>
      <c r="K511" s="317"/>
      <c r="L511" s="331"/>
      <c r="M511" s="331"/>
      <c r="N511" s="274" t="s">
        <v>240</v>
      </c>
      <c r="O511" s="275"/>
      <c r="P511" s="303"/>
      <c r="Q511" s="275"/>
    </row>
    <row r="512">
      <c r="E512" s="266"/>
      <c r="F512" s="278"/>
      <c r="G512" s="279"/>
      <c r="H512" s="449" t="s">
        <v>246</v>
      </c>
      <c r="I512" s="271" t="s">
        <v>239</v>
      </c>
      <c r="J512" s="325"/>
      <c r="K512" s="314"/>
      <c r="L512" s="670">
        <f t="shared" ref="L512:M512" si="101">L510/SHARDING(L511)</f>
        <v>2048</v>
      </c>
      <c r="M512" s="670">
        <f t="shared" si="101"/>
        <v>7168</v>
      </c>
      <c r="N512" s="271" t="s">
        <v>240</v>
      </c>
      <c r="O512" s="280"/>
      <c r="P512" s="440">
        <f>SIZEOF_IN_MIB(J512:M512, O509)</f>
        <v>7</v>
      </c>
      <c r="Q512" s="280"/>
    </row>
    <row r="513">
      <c r="E513" s="266"/>
      <c r="F513" s="657" t="s">
        <v>257</v>
      </c>
      <c r="G513" s="260"/>
      <c r="H513" s="534" t="s">
        <v>238</v>
      </c>
      <c r="I513" s="274" t="s">
        <v>239</v>
      </c>
      <c r="J513" s="330"/>
      <c r="K513" s="665" t="s">
        <v>40</v>
      </c>
      <c r="L513" s="665" t="s">
        <v>38</v>
      </c>
      <c r="M513" s="665" t="s">
        <v>125</v>
      </c>
      <c r="N513" s="274" t="s">
        <v>240</v>
      </c>
      <c r="O513" s="658" t="s">
        <v>82</v>
      </c>
      <c r="P513" s="303"/>
      <c r="Q513" s="263" t="b">
        <v>0</v>
      </c>
    </row>
    <row r="514">
      <c r="E514" s="266"/>
      <c r="F514" s="267"/>
      <c r="G514" s="268"/>
      <c r="H514" s="304" t="s">
        <v>242</v>
      </c>
      <c r="I514" s="271" t="s">
        <v>239</v>
      </c>
      <c r="J514" s="326"/>
      <c r="K514" s="667">
        <f t="shared" ref="K514:M514" si="102">PARAMS(K513)</f>
        <v>4096</v>
      </c>
      <c r="L514" s="670">
        <f t="shared" si="102"/>
        <v>1</v>
      </c>
      <c r="M514" s="670">
        <f t="shared" si="102"/>
        <v>7168</v>
      </c>
      <c r="N514" s="271" t="s">
        <v>240</v>
      </c>
      <c r="O514" s="272"/>
      <c r="P514" s="440">
        <f>SIZEOF_IN_MIB(J514:M514, O513)</f>
        <v>56</v>
      </c>
      <c r="Q514" s="272"/>
    </row>
    <row r="515">
      <c r="E515" s="266"/>
      <c r="F515" s="267"/>
      <c r="G515" s="268"/>
      <c r="H515" s="534" t="s">
        <v>244</v>
      </c>
      <c r="I515" s="274" t="s">
        <v>239</v>
      </c>
      <c r="J515" s="330"/>
      <c r="K515" s="665" t="s">
        <v>33</v>
      </c>
      <c r="L515" s="331"/>
      <c r="M515" s="331"/>
      <c r="N515" s="274" t="s">
        <v>240</v>
      </c>
      <c r="O515" s="275"/>
      <c r="P515" s="303"/>
      <c r="Q515" s="275"/>
    </row>
    <row r="516">
      <c r="E516" s="266"/>
      <c r="F516" s="278"/>
      <c r="G516" s="279"/>
      <c r="H516" s="449" t="s">
        <v>246</v>
      </c>
      <c r="I516" s="271" t="s">
        <v>239</v>
      </c>
      <c r="J516" s="326"/>
      <c r="K516" s="670">
        <f t="shared" ref="K516:M516" si="103">K514/SHARDING(K515)</f>
        <v>256</v>
      </c>
      <c r="L516" s="670">
        <f t="shared" si="103"/>
        <v>1</v>
      </c>
      <c r="M516" s="670">
        <f t="shared" si="103"/>
        <v>7168</v>
      </c>
      <c r="N516" s="271" t="s">
        <v>240</v>
      </c>
      <c r="O516" s="280"/>
      <c r="P516" s="440">
        <f>SIZEOF_IN_MIB(J516:M516, O513)</f>
        <v>3.5</v>
      </c>
      <c r="Q516" s="280"/>
    </row>
    <row r="517">
      <c r="E517" s="266"/>
      <c r="F517" s="297" t="s">
        <v>293</v>
      </c>
      <c r="G517" s="533"/>
      <c r="H517" s="659"/>
      <c r="I517" s="261"/>
      <c r="J517" s="261"/>
      <c r="K517" s="261"/>
      <c r="L517" s="274"/>
      <c r="M517" s="274"/>
      <c r="N517" s="274"/>
      <c r="O517" s="261"/>
      <c r="P517" s="303"/>
      <c r="Q517" s="660"/>
    </row>
    <row r="518">
      <c r="E518" s="266"/>
      <c r="F518" s="277"/>
      <c r="G518" s="600" t="s">
        <v>298</v>
      </c>
      <c r="H518" s="661"/>
      <c r="I518" s="419"/>
      <c r="J518" s="270"/>
      <c r="K518" s="270"/>
      <c r="L518" s="271"/>
      <c r="M518" s="271"/>
      <c r="N518" s="271"/>
      <c r="O518" s="270"/>
      <c r="P518" s="440"/>
      <c r="Q518" s="477"/>
    </row>
    <row r="519">
      <c r="E519" s="266"/>
      <c r="F519" s="662" t="s">
        <v>285</v>
      </c>
      <c r="G519" s="533" t="s">
        <v>286</v>
      </c>
      <c r="H519" s="595" t="str">
        <f>VLOOKUP(O505&amp;","&amp;O509,$T$3:$W$12,4, FALSE)</f>
        <v>fp8</v>
      </c>
      <c r="I519" s="386"/>
      <c r="J519" s="380"/>
      <c r="K519" s="380"/>
      <c r="L519" s="381"/>
      <c r="M519" s="381"/>
      <c r="N519" s="381"/>
      <c r="O519" s="380"/>
      <c r="P519" s="394"/>
      <c r="Q519" s="172"/>
    </row>
    <row r="520">
      <c r="E520" s="266"/>
      <c r="F520" s="266"/>
      <c r="G520" s="595" t="s">
        <v>299</v>
      </c>
      <c r="H520" s="599" t="str">
        <f>CALCULATE_FLOPS(J508:M508,J512:M512,M512,L512,H519)</f>
        <v>#N/A</v>
      </c>
      <c r="I520" s="386"/>
      <c r="J520" s="380"/>
      <c r="K520" s="380"/>
      <c r="L520" s="381"/>
      <c r="M520" s="381"/>
      <c r="N520" s="381"/>
      <c r="O520" s="380"/>
      <c r="P520" s="394"/>
      <c r="Q520" s="172"/>
    </row>
    <row r="521">
      <c r="E521" s="266"/>
      <c r="F521" s="277"/>
      <c r="G521" s="600" t="s">
        <v>288</v>
      </c>
      <c r="H521" s="663" t="str">
        <f>COMPUTE_TIME_MS(H520, H519)</f>
        <v>#N/A</v>
      </c>
      <c r="I521" s="390"/>
      <c r="J521" s="391"/>
      <c r="K521" s="391"/>
      <c r="L521" s="392"/>
      <c r="M521" s="392"/>
      <c r="N521" s="392"/>
      <c r="O521" s="391"/>
      <c r="P521" s="602"/>
      <c r="Q521" s="172"/>
    </row>
    <row r="522">
      <c r="E522" s="266"/>
      <c r="F522" s="662" t="s">
        <v>289</v>
      </c>
      <c r="G522" s="595" t="s">
        <v>290</v>
      </c>
      <c r="H522" s="603">
        <f>IF(Q505,0,P508)+IF(Q509,0,P512)+IF(Q513,0,P516)</f>
        <v>11</v>
      </c>
      <c r="I522" s="380"/>
      <c r="J522" s="380"/>
      <c r="K522" s="380"/>
      <c r="L522" s="381"/>
      <c r="M522" s="381"/>
      <c r="N522" s="381"/>
      <c r="O522" s="380"/>
      <c r="P522" s="394"/>
      <c r="Q522" s="172"/>
    </row>
    <row r="523">
      <c r="E523" s="277"/>
      <c r="F523" s="277"/>
      <c r="G523" s="604" t="s">
        <v>291</v>
      </c>
      <c r="H523" s="664">
        <f>HBM_TIME_MS(H522)</f>
        <v>0.003671287594</v>
      </c>
      <c r="I523" s="391"/>
      <c r="J523" s="391"/>
      <c r="K523" s="391"/>
      <c r="L523" s="392"/>
      <c r="M523" s="392"/>
      <c r="N523" s="392"/>
      <c r="O523" s="391"/>
      <c r="P523" s="602"/>
      <c r="Q523" s="172"/>
    </row>
    <row r="524">
      <c r="P524" s="147"/>
    </row>
    <row r="525">
      <c r="P525" s="147"/>
    </row>
    <row r="526">
      <c r="P526" s="147"/>
    </row>
    <row r="527">
      <c r="P527" s="147"/>
    </row>
    <row r="528">
      <c r="P528" s="147"/>
    </row>
    <row r="529">
      <c r="P529" s="147"/>
    </row>
    <row r="530">
      <c r="P530" s="147"/>
    </row>
    <row r="531">
      <c r="P531" s="147"/>
    </row>
    <row r="532">
      <c r="P532" s="147"/>
    </row>
    <row r="533">
      <c r="P533" s="147"/>
    </row>
    <row r="534">
      <c r="P534" s="147"/>
    </row>
    <row r="535">
      <c r="P535" s="147"/>
    </row>
    <row r="536">
      <c r="P536" s="147"/>
    </row>
    <row r="537">
      <c r="P537" s="147"/>
    </row>
    <row r="538">
      <c r="P538" s="147"/>
    </row>
    <row r="539">
      <c r="P539" s="147"/>
    </row>
    <row r="540">
      <c r="P540" s="147"/>
    </row>
    <row r="541">
      <c r="P541" s="147"/>
    </row>
    <row r="542">
      <c r="P542" s="147"/>
    </row>
    <row r="543">
      <c r="P543" s="147"/>
    </row>
    <row r="544">
      <c r="P544" s="147"/>
    </row>
    <row r="545">
      <c r="P545" s="147"/>
    </row>
    <row r="546">
      <c r="P546" s="147"/>
    </row>
    <row r="547">
      <c r="P547" s="147"/>
    </row>
    <row r="548">
      <c r="P548" s="147"/>
    </row>
    <row r="549">
      <c r="P549" s="147"/>
    </row>
    <row r="550">
      <c r="P550" s="147"/>
    </row>
    <row r="551">
      <c r="P551" s="147"/>
    </row>
    <row r="552">
      <c r="P552" s="147"/>
    </row>
    <row r="553">
      <c r="P553" s="147"/>
    </row>
    <row r="554">
      <c r="P554" s="147"/>
    </row>
    <row r="555">
      <c r="P555" s="147"/>
    </row>
    <row r="556">
      <c r="P556" s="147"/>
    </row>
    <row r="557">
      <c r="P557" s="147"/>
    </row>
    <row r="558">
      <c r="P558" s="147"/>
    </row>
    <row r="559">
      <c r="P559" s="147"/>
    </row>
    <row r="560">
      <c r="P560" s="147"/>
    </row>
    <row r="561">
      <c r="P561" s="147"/>
    </row>
    <row r="562">
      <c r="P562" s="147"/>
    </row>
    <row r="563">
      <c r="P563" s="147"/>
    </row>
    <row r="564">
      <c r="P564" s="147"/>
    </row>
    <row r="565">
      <c r="P565" s="147"/>
    </row>
    <row r="566">
      <c r="P566" s="147"/>
    </row>
    <row r="567">
      <c r="P567" s="147"/>
    </row>
    <row r="568">
      <c r="P568" s="147"/>
    </row>
    <row r="569">
      <c r="P569" s="147"/>
    </row>
    <row r="570">
      <c r="P570" s="147"/>
    </row>
    <row r="571">
      <c r="P571" s="147"/>
    </row>
    <row r="572">
      <c r="P572" s="147"/>
    </row>
    <row r="573">
      <c r="P573" s="147"/>
    </row>
    <row r="574">
      <c r="P574" s="147"/>
    </row>
    <row r="575">
      <c r="P575" s="147"/>
    </row>
    <row r="576">
      <c r="P576" s="147"/>
    </row>
    <row r="577">
      <c r="P577" s="147"/>
    </row>
    <row r="578">
      <c r="P578" s="147"/>
    </row>
    <row r="579">
      <c r="P579" s="147"/>
    </row>
    <row r="580">
      <c r="P580" s="147"/>
    </row>
    <row r="581">
      <c r="P581" s="147"/>
    </row>
    <row r="582">
      <c r="P582" s="147"/>
    </row>
    <row r="583">
      <c r="P583" s="147"/>
    </row>
    <row r="584">
      <c r="P584" s="147"/>
    </row>
    <row r="585">
      <c r="P585" s="147"/>
    </row>
    <row r="586">
      <c r="P586" s="147"/>
    </row>
    <row r="587">
      <c r="P587" s="147"/>
    </row>
    <row r="588">
      <c r="P588" s="147"/>
    </row>
    <row r="589">
      <c r="P589" s="147"/>
    </row>
    <row r="590">
      <c r="P590" s="147"/>
    </row>
    <row r="591">
      <c r="P591" s="147"/>
    </row>
    <row r="592">
      <c r="P592" s="147"/>
    </row>
    <row r="593">
      <c r="P593" s="147"/>
    </row>
    <row r="594">
      <c r="P594" s="147"/>
    </row>
    <row r="595">
      <c r="P595" s="147"/>
    </row>
    <row r="596">
      <c r="P596" s="147"/>
    </row>
    <row r="597">
      <c r="P597" s="147"/>
    </row>
    <row r="598">
      <c r="P598" s="147"/>
    </row>
    <row r="599">
      <c r="P599" s="147"/>
    </row>
    <row r="600">
      <c r="P600" s="147"/>
    </row>
    <row r="601">
      <c r="P601" s="147"/>
    </row>
    <row r="602">
      <c r="P602" s="147"/>
    </row>
    <row r="603">
      <c r="P603" s="147"/>
    </row>
    <row r="604">
      <c r="P604" s="147"/>
    </row>
    <row r="605">
      <c r="P605" s="147"/>
    </row>
    <row r="606">
      <c r="P606" s="147"/>
    </row>
    <row r="607">
      <c r="P607" s="147"/>
    </row>
    <row r="608">
      <c r="P608" s="147"/>
    </row>
    <row r="609">
      <c r="P609" s="147"/>
    </row>
    <row r="610">
      <c r="P610" s="147"/>
    </row>
    <row r="611">
      <c r="P611" s="147"/>
    </row>
    <row r="612">
      <c r="P612" s="147"/>
    </row>
    <row r="613">
      <c r="P613" s="147"/>
    </row>
    <row r="614">
      <c r="P614" s="147"/>
    </row>
    <row r="615">
      <c r="P615" s="147"/>
    </row>
    <row r="616">
      <c r="P616" s="147"/>
    </row>
    <row r="617">
      <c r="P617" s="147"/>
    </row>
    <row r="618">
      <c r="P618" s="147"/>
    </row>
    <row r="619">
      <c r="P619" s="147"/>
    </row>
    <row r="620">
      <c r="P620" s="147"/>
    </row>
    <row r="621">
      <c r="P621" s="147"/>
    </row>
    <row r="622">
      <c r="P622" s="147"/>
    </row>
    <row r="623">
      <c r="P623" s="147"/>
    </row>
    <row r="624">
      <c r="P624" s="147"/>
    </row>
    <row r="625">
      <c r="P625" s="147"/>
    </row>
    <row r="626">
      <c r="P626" s="147"/>
    </row>
    <row r="627">
      <c r="P627" s="147"/>
    </row>
    <row r="628">
      <c r="P628" s="147"/>
    </row>
    <row r="629">
      <c r="P629" s="147"/>
    </row>
    <row r="630">
      <c r="P630" s="147"/>
    </row>
    <row r="631">
      <c r="P631" s="147"/>
    </row>
    <row r="632">
      <c r="P632" s="147"/>
    </row>
    <row r="633">
      <c r="P633" s="147"/>
    </row>
    <row r="634">
      <c r="P634" s="147"/>
    </row>
    <row r="635">
      <c r="P635" s="147"/>
    </row>
    <row r="636">
      <c r="P636" s="147"/>
    </row>
    <row r="637">
      <c r="P637" s="147"/>
    </row>
    <row r="638">
      <c r="P638" s="147"/>
    </row>
    <row r="639">
      <c r="P639" s="147"/>
    </row>
    <row r="640">
      <c r="P640" s="147"/>
    </row>
    <row r="641">
      <c r="P641" s="147"/>
    </row>
    <row r="642">
      <c r="P642" s="147"/>
    </row>
    <row r="643">
      <c r="P643" s="147"/>
    </row>
    <row r="644">
      <c r="P644" s="147"/>
    </row>
    <row r="645">
      <c r="P645" s="147"/>
    </row>
    <row r="646">
      <c r="P646" s="147"/>
    </row>
    <row r="647">
      <c r="P647" s="147"/>
    </row>
    <row r="648">
      <c r="P648" s="147"/>
    </row>
    <row r="649">
      <c r="P649" s="147"/>
    </row>
    <row r="650">
      <c r="P650" s="147"/>
    </row>
    <row r="651">
      <c r="P651" s="147"/>
    </row>
    <row r="652">
      <c r="P652" s="147"/>
    </row>
    <row r="653">
      <c r="P653" s="147"/>
    </row>
    <row r="654">
      <c r="P654" s="147"/>
    </row>
    <row r="655">
      <c r="P655" s="147"/>
    </row>
    <row r="656">
      <c r="P656" s="147"/>
    </row>
    <row r="657">
      <c r="P657" s="147"/>
    </row>
    <row r="658">
      <c r="P658" s="147"/>
    </row>
    <row r="659">
      <c r="P659" s="147"/>
    </row>
    <row r="660">
      <c r="P660" s="147"/>
    </row>
    <row r="661">
      <c r="P661" s="147"/>
    </row>
    <row r="662">
      <c r="P662" s="147"/>
    </row>
    <row r="663">
      <c r="P663" s="147"/>
    </row>
    <row r="664">
      <c r="P664" s="147"/>
    </row>
    <row r="665">
      <c r="P665" s="147"/>
    </row>
    <row r="666">
      <c r="P666" s="147"/>
    </row>
    <row r="667">
      <c r="P667" s="147"/>
    </row>
    <row r="668">
      <c r="P668" s="147"/>
    </row>
    <row r="669">
      <c r="P669" s="147"/>
    </row>
    <row r="670">
      <c r="P670" s="147"/>
    </row>
    <row r="671">
      <c r="P671" s="147"/>
    </row>
    <row r="672">
      <c r="P672" s="147"/>
    </row>
    <row r="673">
      <c r="P673" s="147"/>
    </row>
    <row r="674">
      <c r="P674" s="147"/>
    </row>
    <row r="675">
      <c r="P675" s="147"/>
    </row>
    <row r="676">
      <c r="P676" s="147"/>
    </row>
    <row r="677">
      <c r="P677" s="147"/>
    </row>
    <row r="678">
      <c r="P678" s="147"/>
    </row>
    <row r="679">
      <c r="P679" s="147"/>
    </row>
    <row r="680">
      <c r="P680" s="147"/>
    </row>
    <row r="681">
      <c r="P681" s="147"/>
    </row>
    <row r="682">
      <c r="P682" s="147"/>
    </row>
    <row r="683">
      <c r="P683" s="147"/>
    </row>
    <row r="684">
      <c r="P684" s="147"/>
    </row>
    <row r="685">
      <c r="P685" s="147"/>
    </row>
    <row r="686">
      <c r="P686" s="147"/>
    </row>
    <row r="687">
      <c r="P687" s="147"/>
    </row>
    <row r="688">
      <c r="P688" s="147"/>
    </row>
    <row r="689">
      <c r="P689" s="147"/>
    </row>
    <row r="690">
      <c r="P690" s="147"/>
    </row>
    <row r="691">
      <c r="P691" s="147"/>
    </row>
    <row r="692">
      <c r="P692" s="147"/>
    </row>
    <row r="693">
      <c r="P693" s="147"/>
    </row>
    <row r="694">
      <c r="P694" s="147"/>
    </row>
    <row r="695">
      <c r="P695" s="147"/>
    </row>
    <row r="696">
      <c r="P696" s="147"/>
    </row>
    <row r="697">
      <c r="P697" s="147"/>
    </row>
    <row r="698">
      <c r="P698" s="147"/>
    </row>
    <row r="699">
      <c r="P699" s="147"/>
    </row>
    <row r="700">
      <c r="P700" s="147"/>
    </row>
    <row r="701">
      <c r="P701" s="147"/>
    </row>
    <row r="702">
      <c r="P702" s="147"/>
    </row>
    <row r="703">
      <c r="P703" s="147"/>
    </row>
    <row r="704">
      <c r="P704" s="147"/>
    </row>
    <row r="705">
      <c r="P705" s="147"/>
    </row>
    <row r="706">
      <c r="P706" s="147"/>
    </row>
    <row r="707">
      <c r="P707" s="147"/>
    </row>
    <row r="708">
      <c r="P708" s="147"/>
    </row>
    <row r="709">
      <c r="P709" s="147"/>
    </row>
    <row r="710">
      <c r="P710" s="147"/>
    </row>
    <row r="711">
      <c r="P711" s="147"/>
    </row>
    <row r="712">
      <c r="P712" s="147"/>
    </row>
    <row r="713">
      <c r="P713" s="147"/>
    </row>
    <row r="714">
      <c r="P714" s="147"/>
    </row>
    <row r="715">
      <c r="P715" s="147"/>
    </row>
    <row r="716">
      <c r="P716" s="147"/>
    </row>
    <row r="717">
      <c r="P717" s="147"/>
    </row>
    <row r="718">
      <c r="P718" s="147"/>
    </row>
    <row r="719">
      <c r="P719" s="147"/>
    </row>
    <row r="720">
      <c r="P720" s="147"/>
    </row>
    <row r="721">
      <c r="P721" s="147"/>
    </row>
    <row r="722">
      <c r="P722" s="147"/>
    </row>
    <row r="723">
      <c r="P723" s="147"/>
    </row>
    <row r="724">
      <c r="P724" s="147"/>
    </row>
    <row r="725">
      <c r="P725" s="147"/>
    </row>
    <row r="726">
      <c r="P726" s="147"/>
    </row>
    <row r="727">
      <c r="P727" s="147"/>
    </row>
    <row r="728">
      <c r="P728" s="147"/>
    </row>
    <row r="729">
      <c r="P729" s="147"/>
    </row>
    <row r="730">
      <c r="P730" s="147"/>
    </row>
    <row r="731">
      <c r="P731" s="147"/>
    </row>
    <row r="732">
      <c r="P732" s="147"/>
    </row>
    <row r="733">
      <c r="P733" s="147"/>
    </row>
    <row r="734">
      <c r="P734" s="147"/>
    </row>
    <row r="735">
      <c r="P735" s="147"/>
    </row>
    <row r="736">
      <c r="P736" s="147"/>
    </row>
    <row r="737">
      <c r="P737" s="147"/>
    </row>
    <row r="738">
      <c r="P738" s="147"/>
    </row>
    <row r="739">
      <c r="P739" s="147"/>
    </row>
    <row r="740">
      <c r="P740" s="147"/>
    </row>
    <row r="741">
      <c r="P741" s="147"/>
    </row>
    <row r="742">
      <c r="P742" s="147"/>
    </row>
    <row r="743">
      <c r="P743" s="147"/>
    </row>
    <row r="744">
      <c r="P744" s="147"/>
    </row>
    <row r="745">
      <c r="P745" s="147"/>
    </row>
    <row r="746">
      <c r="P746" s="147"/>
    </row>
    <row r="747">
      <c r="P747" s="147"/>
    </row>
    <row r="748">
      <c r="P748" s="147"/>
    </row>
    <row r="749">
      <c r="P749" s="147"/>
    </row>
    <row r="750">
      <c r="P750" s="147"/>
    </row>
    <row r="751">
      <c r="P751" s="147"/>
    </row>
    <row r="752">
      <c r="P752" s="147"/>
    </row>
    <row r="753">
      <c r="P753" s="147"/>
    </row>
    <row r="754">
      <c r="P754" s="147"/>
    </row>
    <row r="755">
      <c r="P755" s="147"/>
    </row>
    <row r="756">
      <c r="P756" s="147"/>
    </row>
    <row r="757">
      <c r="P757" s="147"/>
    </row>
    <row r="758">
      <c r="P758" s="147"/>
    </row>
    <row r="759">
      <c r="P759" s="147"/>
    </row>
    <row r="760">
      <c r="P760" s="147"/>
    </row>
    <row r="761">
      <c r="P761" s="147"/>
    </row>
    <row r="762">
      <c r="P762" s="147"/>
    </row>
    <row r="763">
      <c r="P763" s="147"/>
    </row>
    <row r="764">
      <c r="P764" s="147"/>
    </row>
    <row r="765">
      <c r="P765" s="147"/>
    </row>
    <row r="766">
      <c r="P766" s="147"/>
    </row>
    <row r="767">
      <c r="P767" s="147"/>
    </row>
    <row r="768">
      <c r="P768" s="147"/>
    </row>
    <row r="769">
      <c r="P769" s="147"/>
    </row>
    <row r="770">
      <c r="P770" s="147"/>
    </row>
    <row r="771">
      <c r="P771" s="147"/>
    </row>
    <row r="772">
      <c r="P772" s="147"/>
    </row>
    <row r="773">
      <c r="P773" s="147"/>
    </row>
    <row r="774">
      <c r="P774" s="147"/>
    </row>
    <row r="775">
      <c r="P775" s="147"/>
    </row>
    <row r="776">
      <c r="P776" s="147"/>
    </row>
    <row r="777">
      <c r="P777" s="147"/>
    </row>
    <row r="778">
      <c r="P778" s="147"/>
    </row>
    <row r="779">
      <c r="P779" s="147"/>
    </row>
    <row r="780">
      <c r="P780" s="147"/>
    </row>
    <row r="781">
      <c r="P781" s="147"/>
    </row>
    <row r="782">
      <c r="P782" s="147"/>
    </row>
    <row r="783">
      <c r="P783" s="147"/>
    </row>
    <row r="784">
      <c r="P784" s="147"/>
    </row>
    <row r="785">
      <c r="P785" s="147"/>
    </row>
    <row r="786">
      <c r="P786" s="147"/>
    </row>
    <row r="787">
      <c r="P787" s="147"/>
    </row>
    <row r="788">
      <c r="P788" s="147"/>
    </row>
    <row r="789">
      <c r="P789" s="147"/>
    </row>
    <row r="790">
      <c r="P790" s="147"/>
    </row>
    <row r="791">
      <c r="P791" s="147"/>
    </row>
    <row r="792">
      <c r="P792" s="147"/>
    </row>
    <row r="793">
      <c r="P793" s="147"/>
    </row>
    <row r="794">
      <c r="P794" s="147"/>
    </row>
    <row r="795">
      <c r="P795" s="147"/>
    </row>
    <row r="796">
      <c r="P796" s="147"/>
    </row>
    <row r="797">
      <c r="P797" s="147"/>
    </row>
    <row r="798">
      <c r="P798" s="147"/>
    </row>
    <row r="799">
      <c r="P799" s="147"/>
    </row>
    <row r="800">
      <c r="P800" s="147"/>
    </row>
    <row r="801">
      <c r="P801" s="147"/>
    </row>
    <row r="802">
      <c r="P802" s="147"/>
    </row>
    <row r="803">
      <c r="P803" s="147"/>
    </row>
    <row r="804">
      <c r="P804" s="147"/>
    </row>
    <row r="805">
      <c r="P805" s="147"/>
    </row>
    <row r="806">
      <c r="P806" s="147"/>
    </row>
    <row r="807">
      <c r="P807" s="147"/>
    </row>
    <row r="808">
      <c r="P808" s="147"/>
    </row>
    <row r="809">
      <c r="P809" s="147"/>
    </row>
    <row r="810">
      <c r="P810" s="147"/>
    </row>
    <row r="811">
      <c r="P811" s="147"/>
    </row>
    <row r="812">
      <c r="P812" s="147"/>
    </row>
    <row r="813">
      <c r="P813" s="147"/>
    </row>
    <row r="814">
      <c r="P814" s="147"/>
    </row>
    <row r="815">
      <c r="P815" s="147"/>
    </row>
    <row r="816">
      <c r="P816" s="147"/>
    </row>
    <row r="817">
      <c r="P817" s="147"/>
    </row>
    <row r="818">
      <c r="P818" s="147"/>
    </row>
    <row r="819">
      <c r="P819" s="147"/>
    </row>
    <row r="820">
      <c r="P820" s="147"/>
    </row>
    <row r="821">
      <c r="P821" s="147"/>
    </row>
    <row r="822">
      <c r="P822" s="147"/>
    </row>
    <row r="823">
      <c r="P823" s="147"/>
    </row>
    <row r="824">
      <c r="P824" s="147"/>
    </row>
    <row r="825">
      <c r="P825" s="147"/>
    </row>
    <row r="826">
      <c r="P826" s="147"/>
    </row>
    <row r="827">
      <c r="P827" s="147"/>
    </row>
    <row r="828">
      <c r="P828" s="147"/>
    </row>
    <row r="829">
      <c r="P829" s="147"/>
    </row>
    <row r="830">
      <c r="P830" s="147"/>
    </row>
    <row r="831">
      <c r="P831" s="147"/>
    </row>
    <row r="832">
      <c r="P832" s="147"/>
    </row>
    <row r="833">
      <c r="P833" s="147"/>
    </row>
    <row r="834">
      <c r="P834" s="147"/>
    </row>
    <row r="835">
      <c r="P835" s="147"/>
    </row>
    <row r="836">
      <c r="P836" s="147"/>
    </row>
    <row r="837">
      <c r="P837" s="147"/>
    </row>
    <row r="838">
      <c r="P838" s="147"/>
    </row>
    <row r="839">
      <c r="P839" s="147"/>
    </row>
    <row r="840">
      <c r="P840" s="147"/>
    </row>
    <row r="841">
      <c r="P841" s="147"/>
    </row>
    <row r="842">
      <c r="P842" s="147"/>
    </row>
    <row r="843">
      <c r="P843" s="147"/>
    </row>
    <row r="844">
      <c r="P844" s="147"/>
    </row>
    <row r="845">
      <c r="P845" s="147"/>
    </row>
    <row r="846">
      <c r="P846" s="147"/>
    </row>
    <row r="847">
      <c r="P847" s="147"/>
    </row>
    <row r="848">
      <c r="P848" s="147"/>
    </row>
    <row r="849">
      <c r="P849" s="147"/>
    </row>
    <row r="850">
      <c r="P850" s="147"/>
    </row>
    <row r="851">
      <c r="P851" s="147"/>
    </row>
    <row r="852">
      <c r="P852" s="147"/>
    </row>
    <row r="853">
      <c r="P853" s="147"/>
    </row>
    <row r="854">
      <c r="P854" s="147"/>
    </row>
    <row r="855">
      <c r="P855" s="147"/>
    </row>
    <row r="856">
      <c r="P856" s="147"/>
    </row>
    <row r="857">
      <c r="P857" s="147"/>
    </row>
    <row r="858">
      <c r="P858" s="147"/>
    </row>
    <row r="859">
      <c r="P859" s="147"/>
    </row>
    <row r="860">
      <c r="P860" s="147"/>
    </row>
    <row r="861">
      <c r="P861" s="147"/>
    </row>
    <row r="862">
      <c r="P862" s="147"/>
    </row>
    <row r="863">
      <c r="P863" s="147"/>
    </row>
    <row r="864">
      <c r="P864" s="147"/>
    </row>
    <row r="865">
      <c r="P865" s="147"/>
    </row>
    <row r="866">
      <c r="P866" s="147"/>
    </row>
    <row r="867">
      <c r="P867" s="147"/>
    </row>
    <row r="868">
      <c r="P868" s="147"/>
    </row>
    <row r="869">
      <c r="P869" s="147"/>
    </row>
    <row r="870">
      <c r="P870" s="147"/>
    </row>
    <row r="871">
      <c r="P871" s="147"/>
    </row>
    <row r="872">
      <c r="P872" s="147"/>
    </row>
    <row r="873">
      <c r="P873" s="147"/>
    </row>
    <row r="874">
      <c r="P874" s="147"/>
    </row>
    <row r="875">
      <c r="P875" s="147"/>
    </row>
    <row r="876">
      <c r="P876" s="147"/>
    </row>
    <row r="877">
      <c r="P877" s="147"/>
    </row>
    <row r="878">
      <c r="P878" s="147"/>
    </row>
    <row r="879">
      <c r="P879" s="147"/>
    </row>
    <row r="880">
      <c r="P880" s="147"/>
    </row>
    <row r="881">
      <c r="P881" s="147"/>
    </row>
    <row r="882">
      <c r="P882" s="147"/>
    </row>
    <row r="883">
      <c r="P883" s="147"/>
    </row>
    <row r="884">
      <c r="P884" s="147"/>
    </row>
    <row r="885">
      <c r="P885" s="147"/>
    </row>
    <row r="886">
      <c r="P886" s="147"/>
    </row>
    <row r="887">
      <c r="P887" s="147"/>
    </row>
    <row r="888">
      <c r="P888" s="147"/>
    </row>
    <row r="889">
      <c r="P889" s="147"/>
    </row>
    <row r="890">
      <c r="P890" s="147"/>
    </row>
    <row r="891">
      <c r="P891" s="147"/>
    </row>
    <row r="892">
      <c r="P892" s="147"/>
    </row>
    <row r="893">
      <c r="P893" s="147"/>
    </row>
    <row r="894">
      <c r="P894" s="147"/>
    </row>
    <row r="895">
      <c r="P895" s="147"/>
    </row>
    <row r="896">
      <c r="P896" s="147"/>
    </row>
    <row r="897">
      <c r="P897" s="147"/>
    </row>
    <row r="898">
      <c r="P898" s="147"/>
    </row>
    <row r="899">
      <c r="P899" s="147"/>
    </row>
    <row r="900">
      <c r="P900" s="147"/>
    </row>
    <row r="901">
      <c r="P901" s="147"/>
    </row>
    <row r="902">
      <c r="P902" s="147"/>
    </row>
    <row r="903">
      <c r="P903" s="147"/>
    </row>
    <row r="904">
      <c r="P904" s="147"/>
    </row>
    <row r="905">
      <c r="P905" s="147"/>
    </row>
    <row r="906">
      <c r="P906" s="147"/>
    </row>
    <row r="907">
      <c r="P907" s="147"/>
    </row>
    <row r="908">
      <c r="P908" s="147"/>
    </row>
    <row r="909">
      <c r="P909" s="147"/>
    </row>
    <row r="910">
      <c r="P910" s="147"/>
    </row>
    <row r="911">
      <c r="P911" s="147"/>
    </row>
    <row r="912">
      <c r="P912" s="147"/>
    </row>
    <row r="913">
      <c r="P913" s="147"/>
    </row>
    <row r="914">
      <c r="P914" s="147"/>
    </row>
    <row r="915">
      <c r="P915" s="147"/>
    </row>
    <row r="916">
      <c r="P916" s="147"/>
    </row>
    <row r="917">
      <c r="P917" s="147"/>
    </row>
    <row r="918">
      <c r="P918" s="147"/>
    </row>
    <row r="919">
      <c r="P919" s="147"/>
    </row>
    <row r="920">
      <c r="P920" s="147"/>
    </row>
    <row r="921">
      <c r="P921" s="147"/>
    </row>
    <row r="922">
      <c r="P922" s="147"/>
    </row>
    <row r="923">
      <c r="P923" s="147"/>
    </row>
    <row r="924">
      <c r="P924" s="147"/>
    </row>
    <row r="925">
      <c r="P925" s="147"/>
    </row>
    <row r="926">
      <c r="P926" s="147"/>
    </row>
    <row r="927">
      <c r="P927" s="147"/>
    </row>
    <row r="928">
      <c r="P928" s="147"/>
    </row>
    <row r="929">
      <c r="P929" s="147"/>
    </row>
    <row r="930">
      <c r="P930" s="147"/>
    </row>
    <row r="931">
      <c r="P931" s="147"/>
    </row>
    <row r="932">
      <c r="P932" s="147"/>
    </row>
    <row r="933">
      <c r="P933" s="147"/>
    </row>
    <row r="934">
      <c r="P934" s="147"/>
    </row>
    <row r="935">
      <c r="P935" s="147"/>
    </row>
    <row r="936">
      <c r="P936" s="147"/>
    </row>
    <row r="937">
      <c r="P937" s="147"/>
    </row>
    <row r="938">
      <c r="P938" s="147"/>
    </row>
    <row r="939">
      <c r="P939" s="147"/>
    </row>
    <row r="940">
      <c r="P940" s="147"/>
    </row>
    <row r="941">
      <c r="P941" s="147"/>
    </row>
    <row r="942">
      <c r="P942" s="147"/>
    </row>
    <row r="943">
      <c r="P943" s="147"/>
    </row>
    <row r="944">
      <c r="P944" s="147"/>
    </row>
    <row r="945">
      <c r="P945" s="147"/>
    </row>
    <row r="946">
      <c r="P946" s="147"/>
    </row>
    <row r="947">
      <c r="P947" s="147"/>
    </row>
    <row r="948">
      <c r="P948" s="147"/>
    </row>
    <row r="949">
      <c r="P949" s="147"/>
    </row>
    <row r="950">
      <c r="P950" s="147"/>
    </row>
    <row r="951">
      <c r="P951" s="147"/>
    </row>
    <row r="952">
      <c r="P952" s="147"/>
    </row>
    <row r="953">
      <c r="P953" s="147"/>
    </row>
    <row r="954">
      <c r="P954" s="147"/>
    </row>
    <row r="955">
      <c r="P955" s="147"/>
    </row>
    <row r="956">
      <c r="P956" s="147"/>
    </row>
    <row r="957">
      <c r="P957" s="147"/>
    </row>
    <row r="958">
      <c r="P958" s="147"/>
    </row>
    <row r="959">
      <c r="P959" s="147"/>
    </row>
    <row r="960">
      <c r="P960" s="147"/>
    </row>
    <row r="961">
      <c r="P961" s="147"/>
    </row>
    <row r="962">
      <c r="P962" s="147"/>
    </row>
    <row r="963">
      <c r="P963" s="147"/>
    </row>
    <row r="964">
      <c r="P964" s="147"/>
    </row>
    <row r="965">
      <c r="P965" s="147"/>
    </row>
    <row r="966">
      <c r="P966" s="147"/>
    </row>
    <row r="967">
      <c r="P967" s="147"/>
    </row>
    <row r="968">
      <c r="P968" s="147"/>
    </row>
    <row r="969">
      <c r="P969" s="147"/>
    </row>
    <row r="970">
      <c r="P970" s="147"/>
    </row>
    <row r="971">
      <c r="P971" s="147"/>
    </row>
    <row r="972">
      <c r="P972" s="147"/>
    </row>
    <row r="973">
      <c r="P973" s="147"/>
    </row>
    <row r="974">
      <c r="P974" s="147"/>
    </row>
    <row r="975">
      <c r="P975" s="147"/>
    </row>
    <row r="976">
      <c r="P976" s="147"/>
    </row>
    <row r="977">
      <c r="P977" s="147"/>
    </row>
    <row r="978">
      <c r="P978" s="147"/>
    </row>
    <row r="979">
      <c r="P979" s="147"/>
    </row>
    <row r="980">
      <c r="P980" s="147"/>
    </row>
    <row r="981">
      <c r="P981" s="147"/>
    </row>
    <row r="982">
      <c r="P982" s="147"/>
    </row>
    <row r="983">
      <c r="P983" s="147"/>
    </row>
    <row r="984">
      <c r="P984" s="147"/>
    </row>
    <row r="985">
      <c r="P985" s="147"/>
    </row>
    <row r="986">
      <c r="P986" s="147"/>
    </row>
    <row r="987">
      <c r="P987" s="147"/>
    </row>
    <row r="988">
      <c r="P988" s="147"/>
    </row>
    <row r="989">
      <c r="P989" s="147"/>
    </row>
    <row r="990">
      <c r="P990" s="147"/>
    </row>
    <row r="991">
      <c r="P991" s="147"/>
    </row>
    <row r="992">
      <c r="P992" s="147"/>
    </row>
    <row r="993">
      <c r="P993" s="147"/>
    </row>
    <row r="994">
      <c r="P994" s="147"/>
    </row>
    <row r="995">
      <c r="P995" s="147"/>
    </row>
    <row r="996">
      <c r="P996" s="147"/>
    </row>
    <row r="997">
      <c r="P997" s="147"/>
    </row>
    <row r="998">
      <c r="P998" s="147"/>
    </row>
    <row r="999">
      <c r="P999" s="147"/>
    </row>
    <row r="1000">
      <c r="P1000" s="147"/>
    </row>
    <row r="1001">
      <c r="P1001" s="147"/>
    </row>
    <row r="1002">
      <c r="P1002" s="147"/>
    </row>
    <row r="1003">
      <c r="P1003" s="147"/>
    </row>
    <row r="1004">
      <c r="P1004" s="147"/>
    </row>
    <row r="1005">
      <c r="P1005" s="147"/>
    </row>
    <row r="1006">
      <c r="P1006" s="147"/>
    </row>
    <row r="1007">
      <c r="P1007" s="147"/>
    </row>
    <row r="1008">
      <c r="P1008" s="147"/>
    </row>
    <row r="1009">
      <c r="P1009" s="147"/>
    </row>
    <row r="1010">
      <c r="P1010" s="147"/>
    </row>
    <row r="1011">
      <c r="P1011" s="147"/>
    </row>
    <row r="1012">
      <c r="P1012" s="147"/>
    </row>
    <row r="1013">
      <c r="P1013" s="147"/>
    </row>
    <row r="1014">
      <c r="P1014" s="147"/>
    </row>
    <row r="1015">
      <c r="P1015" s="147"/>
    </row>
    <row r="1016">
      <c r="P1016" s="147"/>
    </row>
    <row r="1017">
      <c r="P1017" s="147"/>
    </row>
    <row r="1018">
      <c r="P1018" s="147"/>
    </row>
    <row r="1019">
      <c r="P1019" s="147"/>
    </row>
    <row r="1020">
      <c r="P1020" s="147"/>
    </row>
    <row r="1021">
      <c r="P1021" s="147"/>
    </row>
    <row r="1022">
      <c r="P1022" s="147"/>
    </row>
    <row r="1023">
      <c r="P1023" s="147"/>
    </row>
    <row r="1024">
      <c r="P1024" s="147"/>
    </row>
    <row r="1025">
      <c r="P1025" s="147"/>
    </row>
    <row r="1026">
      <c r="P1026" s="147"/>
    </row>
    <row r="1027">
      <c r="P1027" s="147"/>
    </row>
    <row r="1028">
      <c r="P1028" s="147"/>
    </row>
    <row r="1029">
      <c r="P1029" s="147"/>
    </row>
    <row r="1030">
      <c r="P1030" s="147"/>
    </row>
    <row r="1031">
      <c r="P1031" s="147"/>
    </row>
    <row r="1032">
      <c r="P1032" s="147"/>
    </row>
    <row r="1033">
      <c r="P1033" s="147"/>
    </row>
    <row r="1034">
      <c r="P1034" s="147"/>
    </row>
    <row r="1035">
      <c r="P1035" s="147"/>
    </row>
    <row r="1036">
      <c r="P1036" s="147"/>
    </row>
    <row r="1037">
      <c r="P1037" s="147"/>
    </row>
    <row r="1038">
      <c r="P1038" s="147"/>
    </row>
    <row r="1039">
      <c r="P1039" s="147"/>
    </row>
    <row r="1040">
      <c r="P1040" s="147"/>
    </row>
    <row r="1041">
      <c r="P1041" s="147"/>
    </row>
    <row r="1042">
      <c r="P1042" s="147"/>
    </row>
    <row r="1043">
      <c r="P1043" s="147"/>
    </row>
    <row r="1044">
      <c r="P1044" s="147"/>
    </row>
    <row r="1045">
      <c r="P1045" s="147"/>
    </row>
    <row r="1046">
      <c r="P1046" s="147"/>
    </row>
    <row r="1047">
      <c r="P1047" s="147"/>
    </row>
    <row r="1048">
      <c r="P1048" s="147"/>
    </row>
    <row r="1049">
      <c r="P1049" s="147"/>
    </row>
    <row r="1050">
      <c r="P1050" s="147"/>
    </row>
    <row r="1051">
      <c r="P1051" s="147"/>
    </row>
    <row r="1052">
      <c r="P1052" s="147"/>
    </row>
    <row r="1053">
      <c r="P1053" s="147"/>
    </row>
    <row r="1054">
      <c r="P1054" s="147"/>
    </row>
    <row r="1055">
      <c r="P1055" s="147"/>
    </row>
    <row r="1056">
      <c r="P1056" s="147"/>
    </row>
    <row r="1057">
      <c r="P1057" s="147"/>
    </row>
    <row r="1058">
      <c r="P1058" s="147"/>
    </row>
    <row r="1059">
      <c r="P1059" s="147"/>
    </row>
    <row r="1060">
      <c r="P1060" s="147"/>
    </row>
    <row r="1061">
      <c r="P1061" s="147"/>
    </row>
    <row r="1062">
      <c r="P1062" s="147"/>
    </row>
    <row r="1063">
      <c r="P1063" s="147"/>
    </row>
    <row r="1064">
      <c r="P1064" s="147"/>
    </row>
    <row r="1065">
      <c r="P1065" s="147"/>
    </row>
    <row r="1066">
      <c r="P1066" s="147"/>
    </row>
    <row r="1067">
      <c r="P1067" s="147"/>
    </row>
    <row r="1068">
      <c r="P1068" s="147"/>
    </row>
    <row r="1069">
      <c r="P1069" s="147"/>
    </row>
    <row r="1070">
      <c r="P1070" s="147"/>
    </row>
    <row r="1071">
      <c r="P1071" s="147"/>
    </row>
    <row r="1072">
      <c r="P1072" s="147"/>
    </row>
    <row r="1073">
      <c r="P1073" s="147"/>
    </row>
    <row r="1074">
      <c r="P1074" s="147"/>
    </row>
    <row r="1075">
      <c r="P1075" s="147"/>
    </row>
    <row r="1076">
      <c r="P1076" s="147"/>
    </row>
    <row r="1077">
      <c r="P1077" s="147"/>
    </row>
    <row r="1078">
      <c r="P1078" s="147"/>
    </row>
    <row r="1079">
      <c r="P1079" s="147"/>
    </row>
    <row r="1080">
      <c r="P1080" s="147"/>
    </row>
    <row r="1081">
      <c r="P1081" s="147"/>
    </row>
    <row r="1082">
      <c r="P1082" s="147"/>
    </row>
    <row r="1083">
      <c r="P1083" s="147"/>
    </row>
    <row r="1084">
      <c r="P1084" s="147"/>
    </row>
    <row r="1085">
      <c r="P1085" s="147"/>
    </row>
    <row r="1086">
      <c r="P1086" s="147"/>
    </row>
    <row r="1087">
      <c r="P1087" s="147"/>
    </row>
    <row r="1088">
      <c r="P1088" s="147"/>
    </row>
    <row r="1089">
      <c r="P1089" s="147"/>
    </row>
    <row r="1090">
      <c r="P1090" s="147"/>
    </row>
    <row r="1091">
      <c r="P1091" s="147"/>
    </row>
    <row r="1092">
      <c r="P1092" s="147"/>
    </row>
    <row r="1093">
      <c r="P1093" s="147"/>
    </row>
    <row r="1094">
      <c r="P1094" s="147"/>
    </row>
    <row r="1095">
      <c r="P1095" s="147"/>
    </row>
    <row r="1096">
      <c r="P1096" s="147"/>
    </row>
    <row r="1097">
      <c r="P1097" s="147"/>
    </row>
    <row r="1098">
      <c r="P1098" s="147"/>
    </row>
    <row r="1099">
      <c r="P1099" s="147"/>
    </row>
    <row r="1100">
      <c r="P1100" s="147"/>
    </row>
    <row r="1101">
      <c r="P1101" s="147"/>
    </row>
    <row r="1102">
      <c r="P1102" s="147"/>
    </row>
    <row r="1103">
      <c r="P1103" s="147"/>
    </row>
    <row r="1104">
      <c r="P1104" s="147"/>
    </row>
    <row r="1105">
      <c r="P1105" s="147"/>
    </row>
    <row r="1106">
      <c r="P1106" s="147"/>
    </row>
    <row r="1107">
      <c r="P1107" s="147"/>
    </row>
    <row r="1108">
      <c r="P1108" s="147"/>
    </row>
    <row r="1109">
      <c r="P1109" s="147"/>
    </row>
    <row r="1110">
      <c r="P1110" s="147"/>
    </row>
    <row r="1111">
      <c r="P1111" s="147"/>
    </row>
    <row r="1112">
      <c r="P1112" s="147"/>
    </row>
    <row r="1113">
      <c r="P1113" s="147"/>
    </row>
    <row r="1114">
      <c r="P1114" s="147"/>
    </row>
    <row r="1115">
      <c r="P1115" s="147"/>
    </row>
    <row r="1116">
      <c r="P1116" s="147"/>
    </row>
    <row r="1117">
      <c r="P1117" s="147"/>
    </row>
    <row r="1118">
      <c r="P1118" s="147"/>
    </row>
    <row r="1119">
      <c r="P1119" s="147"/>
    </row>
    <row r="1120">
      <c r="P1120" s="147"/>
    </row>
    <row r="1121">
      <c r="P1121" s="147"/>
    </row>
    <row r="1122">
      <c r="P1122" s="147"/>
    </row>
    <row r="1123">
      <c r="P1123" s="147"/>
    </row>
    <row r="1124">
      <c r="P1124" s="147"/>
    </row>
    <row r="1125">
      <c r="P1125" s="147"/>
    </row>
    <row r="1126">
      <c r="P1126" s="147"/>
    </row>
    <row r="1127">
      <c r="P1127" s="147"/>
    </row>
    <row r="1128">
      <c r="P1128" s="147"/>
    </row>
    <row r="1129">
      <c r="P1129" s="147"/>
    </row>
    <row r="1130">
      <c r="P1130" s="147"/>
    </row>
    <row r="1131">
      <c r="P1131" s="147"/>
    </row>
    <row r="1132">
      <c r="P1132" s="147"/>
    </row>
    <row r="1133">
      <c r="P1133" s="147"/>
    </row>
    <row r="1134">
      <c r="P1134" s="147"/>
    </row>
    <row r="1135">
      <c r="P1135" s="147"/>
    </row>
    <row r="1136">
      <c r="P1136" s="147"/>
    </row>
    <row r="1137">
      <c r="P1137" s="147"/>
    </row>
    <row r="1138">
      <c r="P1138" s="147"/>
    </row>
    <row r="1139">
      <c r="P1139" s="147"/>
    </row>
    <row r="1140">
      <c r="P1140" s="147"/>
    </row>
    <row r="1141">
      <c r="P1141" s="147"/>
    </row>
    <row r="1142">
      <c r="P1142" s="147"/>
    </row>
    <row r="1143">
      <c r="P1143" s="147"/>
    </row>
    <row r="1144">
      <c r="P1144" s="147"/>
    </row>
    <row r="1145">
      <c r="P1145" s="147"/>
    </row>
    <row r="1146">
      <c r="P1146" s="147"/>
    </row>
    <row r="1147">
      <c r="P1147" s="147"/>
    </row>
    <row r="1148">
      <c r="P1148" s="147"/>
    </row>
    <row r="1149">
      <c r="P1149" s="147"/>
    </row>
    <row r="1150">
      <c r="P1150" s="147"/>
    </row>
    <row r="1151">
      <c r="P1151" s="147"/>
    </row>
    <row r="1152">
      <c r="P1152" s="147"/>
    </row>
    <row r="1153">
      <c r="P1153" s="147"/>
    </row>
    <row r="1154">
      <c r="P1154" s="147"/>
    </row>
    <row r="1155">
      <c r="P1155" s="147"/>
    </row>
    <row r="1156">
      <c r="P1156" s="147"/>
    </row>
    <row r="1157">
      <c r="P1157" s="147"/>
    </row>
    <row r="1158">
      <c r="P1158" s="147"/>
    </row>
    <row r="1159">
      <c r="P1159" s="147"/>
    </row>
    <row r="1160">
      <c r="P1160" s="147"/>
    </row>
    <row r="1161">
      <c r="P1161" s="147"/>
    </row>
    <row r="1162">
      <c r="P1162" s="147"/>
    </row>
    <row r="1163">
      <c r="P1163" s="147"/>
    </row>
    <row r="1164">
      <c r="P1164" s="147"/>
    </row>
    <row r="1165">
      <c r="P1165" s="147"/>
    </row>
    <row r="1166">
      <c r="P1166" s="147"/>
    </row>
    <row r="1167">
      <c r="P1167" s="147"/>
    </row>
    <row r="1168">
      <c r="P1168" s="147"/>
    </row>
    <row r="1169">
      <c r="P1169" s="147"/>
    </row>
    <row r="1170">
      <c r="P1170" s="147"/>
    </row>
    <row r="1171">
      <c r="P1171" s="147"/>
    </row>
    <row r="1172">
      <c r="P1172" s="147"/>
    </row>
    <row r="1173">
      <c r="P1173" s="147"/>
    </row>
    <row r="1174">
      <c r="P1174" s="147"/>
    </row>
    <row r="1175">
      <c r="P1175" s="147"/>
    </row>
    <row r="1176">
      <c r="P1176" s="147"/>
    </row>
    <row r="1177">
      <c r="P1177" s="147"/>
    </row>
    <row r="1178">
      <c r="P1178" s="147"/>
    </row>
    <row r="1179">
      <c r="P1179" s="147"/>
    </row>
    <row r="1180">
      <c r="P1180" s="147"/>
    </row>
    <row r="1181">
      <c r="P1181" s="147"/>
    </row>
    <row r="1182">
      <c r="P1182" s="147"/>
    </row>
    <row r="1183">
      <c r="P1183" s="147"/>
    </row>
    <row r="1184">
      <c r="P1184" s="147"/>
    </row>
    <row r="1185">
      <c r="P1185" s="147"/>
    </row>
    <row r="1186">
      <c r="P1186" s="147"/>
    </row>
    <row r="1187">
      <c r="P1187" s="147"/>
    </row>
    <row r="1188">
      <c r="P1188" s="147"/>
    </row>
    <row r="1189">
      <c r="P1189" s="147"/>
    </row>
    <row r="1190">
      <c r="P1190" s="147"/>
    </row>
    <row r="1191">
      <c r="P1191" s="147"/>
    </row>
    <row r="1192">
      <c r="P1192" s="147"/>
    </row>
    <row r="1193">
      <c r="P1193" s="147"/>
    </row>
    <row r="1194">
      <c r="P1194" s="147"/>
    </row>
    <row r="1195">
      <c r="P1195" s="147"/>
    </row>
    <row r="1196">
      <c r="P1196" s="147"/>
    </row>
    <row r="1197">
      <c r="P1197" s="147"/>
    </row>
    <row r="1198">
      <c r="P1198" s="147"/>
    </row>
    <row r="1199">
      <c r="P1199" s="147"/>
    </row>
    <row r="1200">
      <c r="P1200" s="147"/>
    </row>
    <row r="1201">
      <c r="P1201" s="147"/>
    </row>
    <row r="1202">
      <c r="P1202" s="147"/>
    </row>
    <row r="1203">
      <c r="P1203" s="147"/>
    </row>
    <row r="1204">
      <c r="P1204" s="147"/>
    </row>
    <row r="1205">
      <c r="P1205" s="147"/>
    </row>
    <row r="1206">
      <c r="P1206" s="147"/>
    </row>
    <row r="1207">
      <c r="P1207" s="147"/>
    </row>
    <row r="1208">
      <c r="P1208" s="147"/>
    </row>
    <row r="1209">
      <c r="P1209" s="147"/>
    </row>
    <row r="1210">
      <c r="P1210" s="147"/>
    </row>
    <row r="1211">
      <c r="P1211" s="147"/>
    </row>
    <row r="1212">
      <c r="P1212" s="147"/>
    </row>
    <row r="1213">
      <c r="P1213" s="147"/>
    </row>
    <row r="1214">
      <c r="P1214" s="147"/>
    </row>
    <row r="1215">
      <c r="P1215" s="147"/>
    </row>
    <row r="1216">
      <c r="P1216" s="147"/>
    </row>
    <row r="1217">
      <c r="P1217" s="147"/>
    </row>
    <row r="1218">
      <c r="P1218" s="147"/>
    </row>
    <row r="1219">
      <c r="P1219" s="147"/>
    </row>
    <row r="1220">
      <c r="P1220" s="147"/>
    </row>
    <row r="1221">
      <c r="P1221" s="147"/>
    </row>
    <row r="1222">
      <c r="P1222" s="147"/>
    </row>
    <row r="1223">
      <c r="P1223" s="147"/>
    </row>
    <row r="1224">
      <c r="P1224" s="147"/>
    </row>
    <row r="1225">
      <c r="P1225" s="147"/>
    </row>
    <row r="1226">
      <c r="P1226" s="147"/>
    </row>
    <row r="1227">
      <c r="P1227" s="147"/>
    </row>
    <row r="1228">
      <c r="P1228" s="147"/>
    </row>
    <row r="1229">
      <c r="P1229" s="147"/>
    </row>
    <row r="1230">
      <c r="P1230" s="147"/>
    </row>
    <row r="1231">
      <c r="P1231" s="147"/>
    </row>
    <row r="1232">
      <c r="P1232" s="147"/>
    </row>
    <row r="1233">
      <c r="P1233" s="147"/>
    </row>
    <row r="1234">
      <c r="P1234" s="147"/>
    </row>
    <row r="1235">
      <c r="P1235" s="147"/>
    </row>
    <row r="1236">
      <c r="P1236" s="147"/>
    </row>
    <row r="1237">
      <c r="P1237" s="147"/>
    </row>
    <row r="1238">
      <c r="P1238" s="147"/>
    </row>
    <row r="1239">
      <c r="P1239" s="147"/>
    </row>
    <row r="1240">
      <c r="P1240" s="147"/>
    </row>
    <row r="1241">
      <c r="P1241" s="147"/>
    </row>
    <row r="1242">
      <c r="P1242" s="147"/>
    </row>
    <row r="1243">
      <c r="P1243" s="147"/>
    </row>
    <row r="1244">
      <c r="P1244" s="147"/>
    </row>
    <row r="1245">
      <c r="P1245" s="147"/>
    </row>
    <row r="1246">
      <c r="P1246" s="147"/>
    </row>
    <row r="1247">
      <c r="P1247" s="147"/>
    </row>
    <row r="1248">
      <c r="P1248" s="147"/>
    </row>
    <row r="1249">
      <c r="P1249" s="147"/>
    </row>
    <row r="1250">
      <c r="P1250" s="147"/>
    </row>
    <row r="1251">
      <c r="P1251" s="147"/>
    </row>
    <row r="1252">
      <c r="P1252" s="147"/>
    </row>
    <row r="1253">
      <c r="P1253" s="147"/>
    </row>
    <row r="1254">
      <c r="P1254" s="147"/>
    </row>
    <row r="1255">
      <c r="P1255" s="147"/>
    </row>
    <row r="1256">
      <c r="P1256" s="147"/>
    </row>
    <row r="1257">
      <c r="P1257" s="147"/>
    </row>
    <row r="1258">
      <c r="P1258" s="147"/>
    </row>
    <row r="1259">
      <c r="P1259" s="147"/>
    </row>
    <row r="1260">
      <c r="P1260" s="147"/>
    </row>
    <row r="1261">
      <c r="P1261" s="147"/>
    </row>
    <row r="1262">
      <c r="P1262" s="147"/>
    </row>
    <row r="1263">
      <c r="P1263" s="147"/>
    </row>
    <row r="1264">
      <c r="P1264" s="147"/>
    </row>
    <row r="1265">
      <c r="P1265" s="147"/>
    </row>
    <row r="1266">
      <c r="P1266" s="147"/>
    </row>
    <row r="1267">
      <c r="P1267" s="147"/>
    </row>
    <row r="1268">
      <c r="P1268" s="147"/>
    </row>
    <row r="1269">
      <c r="P1269" s="147"/>
    </row>
    <row r="1270">
      <c r="P1270" s="147"/>
    </row>
    <row r="1271">
      <c r="P1271" s="147"/>
    </row>
    <row r="1272">
      <c r="P1272" s="147"/>
    </row>
    <row r="1273">
      <c r="P1273" s="147"/>
    </row>
    <row r="1274">
      <c r="P1274" s="147"/>
    </row>
    <row r="1275">
      <c r="P1275" s="147"/>
    </row>
    <row r="1276">
      <c r="P1276" s="147"/>
    </row>
    <row r="1277">
      <c r="P1277" s="147"/>
    </row>
    <row r="1278">
      <c r="P1278" s="147"/>
    </row>
    <row r="1279">
      <c r="P1279" s="147"/>
    </row>
  </sheetData>
  <mergeCells count="219">
    <mergeCell ref="G327:G331"/>
    <mergeCell ref="G340:G344"/>
    <mergeCell ref="G345:G350"/>
    <mergeCell ref="G351:G355"/>
    <mergeCell ref="F297:G300"/>
    <mergeCell ref="F301:G304"/>
    <mergeCell ref="F305:F306"/>
    <mergeCell ref="F307:F309"/>
    <mergeCell ref="F310:F311"/>
    <mergeCell ref="F317:F361"/>
    <mergeCell ref="G318:G322"/>
    <mergeCell ref="F486:G489"/>
    <mergeCell ref="F490:G493"/>
    <mergeCell ref="F460:F476"/>
    <mergeCell ref="G461:G465"/>
    <mergeCell ref="G466:G470"/>
    <mergeCell ref="G471:G475"/>
    <mergeCell ref="F477:F478"/>
    <mergeCell ref="F481:F483"/>
    <mergeCell ref="F484:F485"/>
    <mergeCell ref="E486:E504"/>
    <mergeCell ref="E505:E523"/>
    <mergeCell ref="E255:E273"/>
    <mergeCell ref="E274:E292"/>
    <mergeCell ref="E293:E311"/>
    <mergeCell ref="E317:E361"/>
    <mergeCell ref="E362:E404"/>
    <mergeCell ref="E405:E434"/>
    <mergeCell ref="E435:E485"/>
    <mergeCell ref="F130:G133"/>
    <mergeCell ref="F134:G137"/>
    <mergeCell ref="F138:G141"/>
    <mergeCell ref="F149:G152"/>
    <mergeCell ref="F153:G156"/>
    <mergeCell ref="F157:G160"/>
    <mergeCell ref="F161:F162"/>
    <mergeCell ref="G208:G212"/>
    <mergeCell ref="F217:G220"/>
    <mergeCell ref="F221:G224"/>
    <mergeCell ref="F225:G228"/>
    <mergeCell ref="F172:G175"/>
    <mergeCell ref="F176:G179"/>
    <mergeCell ref="E187:E216"/>
    <mergeCell ref="F187:F216"/>
    <mergeCell ref="G187:G192"/>
    <mergeCell ref="G202:G207"/>
    <mergeCell ref="E217:E235"/>
    <mergeCell ref="F229:F230"/>
    <mergeCell ref="F231:F233"/>
    <mergeCell ref="E236:E254"/>
    <mergeCell ref="F248:F249"/>
    <mergeCell ref="F250:F252"/>
    <mergeCell ref="F253:F254"/>
    <mergeCell ref="F272:F273"/>
    <mergeCell ref="F234:F235"/>
    <mergeCell ref="F236:G239"/>
    <mergeCell ref="F240:G243"/>
    <mergeCell ref="F244:G247"/>
    <mergeCell ref="F255:G258"/>
    <mergeCell ref="F259:G262"/>
    <mergeCell ref="F263:G266"/>
    <mergeCell ref="F517:F518"/>
    <mergeCell ref="F519:F521"/>
    <mergeCell ref="F522:F523"/>
    <mergeCell ref="F494:G497"/>
    <mergeCell ref="F498:F499"/>
    <mergeCell ref="F500:F502"/>
    <mergeCell ref="F503:F504"/>
    <mergeCell ref="F505:G508"/>
    <mergeCell ref="F509:G512"/>
    <mergeCell ref="F513:G516"/>
    <mergeCell ref="Q172:Q175"/>
    <mergeCell ref="Q176:Q179"/>
    <mergeCell ref="F163:F165"/>
    <mergeCell ref="F166:F167"/>
    <mergeCell ref="F168:G171"/>
    <mergeCell ref="O168:O171"/>
    <mergeCell ref="Q168:Q171"/>
    <mergeCell ref="O172:O175"/>
    <mergeCell ref="O176:O179"/>
    <mergeCell ref="F78:G81"/>
    <mergeCell ref="F82:G85"/>
    <mergeCell ref="Q82:Q85"/>
    <mergeCell ref="Q86:Q89"/>
    <mergeCell ref="Q90:Q93"/>
    <mergeCell ref="O94:O98"/>
    <mergeCell ref="Q94:Q98"/>
    <mergeCell ref="E78:E81"/>
    <mergeCell ref="F86:G89"/>
    <mergeCell ref="A71:A72"/>
    <mergeCell ref="E71:E72"/>
    <mergeCell ref="I77:N77"/>
    <mergeCell ref="O78:O81"/>
    <mergeCell ref="O82:O85"/>
    <mergeCell ref="O86:O89"/>
    <mergeCell ref="O90:O93"/>
    <mergeCell ref="F77:H77"/>
    <mergeCell ref="F90:G93"/>
    <mergeCell ref="G94:G98"/>
    <mergeCell ref="G108:G113"/>
    <mergeCell ref="G114:G118"/>
    <mergeCell ref="O130:O133"/>
    <mergeCell ref="O134:O137"/>
    <mergeCell ref="E130:E148"/>
    <mergeCell ref="E149:E167"/>
    <mergeCell ref="E168:E186"/>
    <mergeCell ref="E82:E129"/>
    <mergeCell ref="F94:F124"/>
    <mergeCell ref="F125:F127"/>
    <mergeCell ref="F128:F129"/>
    <mergeCell ref="F142:F143"/>
    <mergeCell ref="F144:F146"/>
    <mergeCell ref="F147:F148"/>
    <mergeCell ref="F180:F181"/>
    <mergeCell ref="F182:F184"/>
    <mergeCell ref="F185:F186"/>
    <mergeCell ref="F291:F292"/>
    <mergeCell ref="F293:G296"/>
    <mergeCell ref="F316:H316"/>
    <mergeCell ref="I316:N316"/>
    <mergeCell ref="F267:F268"/>
    <mergeCell ref="F269:F271"/>
    <mergeCell ref="F274:G277"/>
    <mergeCell ref="F278:G281"/>
    <mergeCell ref="F282:G285"/>
    <mergeCell ref="F286:F287"/>
    <mergeCell ref="F288:F290"/>
    <mergeCell ref="F403:F404"/>
    <mergeCell ref="F405:G408"/>
    <mergeCell ref="F362:G365"/>
    <mergeCell ref="F366:G369"/>
    <mergeCell ref="F370:G373"/>
    <mergeCell ref="F374:F399"/>
    <mergeCell ref="G379:G381"/>
    <mergeCell ref="G391:G393"/>
    <mergeCell ref="F400:F402"/>
    <mergeCell ref="O318:O322"/>
    <mergeCell ref="O327:O331"/>
    <mergeCell ref="O340:O344"/>
    <mergeCell ref="O362:O365"/>
    <mergeCell ref="O366:O369"/>
    <mergeCell ref="O370:O373"/>
    <mergeCell ref="O405:O408"/>
    <mergeCell ref="O494:O497"/>
    <mergeCell ref="O505:O508"/>
    <mergeCell ref="O509:O512"/>
    <mergeCell ref="O513:O516"/>
    <mergeCell ref="O409:O412"/>
    <mergeCell ref="O413:O416"/>
    <mergeCell ref="O435:O438"/>
    <mergeCell ref="O449:O452"/>
    <mergeCell ref="O461:O464"/>
    <mergeCell ref="O486:O489"/>
    <mergeCell ref="O490:O493"/>
    <mergeCell ref="Q130:Q133"/>
    <mergeCell ref="Q134:Q137"/>
    <mergeCell ref="O138:O141"/>
    <mergeCell ref="Q138:Q141"/>
    <mergeCell ref="O149:O152"/>
    <mergeCell ref="Q149:Q152"/>
    <mergeCell ref="Q153:Q156"/>
    <mergeCell ref="Q157:Q160"/>
    <mergeCell ref="O153:O156"/>
    <mergeCell ref="O157:O160"/>
    <mergeCell ref="O187:O192"/>
    <mergeCell ref="Q187:Q192"/>
    <mergeCell ref="O217:O220"/>
    <mergeCell ref="Q217:Q220"/>
    <mergeCell ref="Q221:Q224"/>
    <mergeCell ref="O221:O224"/>
    <mergeCell ref="O225:O228"/>
    <mergeCell ref="O236:O239"/>
    <mergeCell ref="O240:O243"/>
    <mergeCell ref="O244:O247"/>
    <mergeCell ref="O255:O258"/>
    <mergeCell ref="O259:O262"/>
    <mergeCell ref="Q225:Q228"/>
    <mergeCell ref="Q236:Q239"/>
    <mergeCell ref="Q240:Q243"/>
    <mergeCell ref="Q244:Q247"/>
    <mergeCell ref="Q255:Q258"/>
    <mergeCell ref="Q259:Q262"/>
    <mergeCell ref="Q263:Q266"/>
    <mergeCell ref="O263:O266"/>
    <mergeCell ref="O274:O277"/>
    <mergeCell ref="O278:O281"/>
    <mergeCell ref="O282:O285"/>
    <mergeCell ref="O293:O296"/>
    <mergeCell ref="O297:O300"/>
    <mergeCell ref="O301:O304"/>
    <mergeCell ref="Q274:Q277"/>
    <mergeCell ref="Q278:Q281"/>
    <mergeCell ref="Q282:Q285"/>
    <mergeCell ref="Q293:Q296"/>
    <mergeCell ref="Q297:Q300"/>
    <mergeCell ref="Q301:Q304"/>
    <mergeCell ref="Q318:Q322"/>
    <mergeCell ref="Q486:Q489"/>
    <mergeCell ref="Q490:Q493"/>
    <mergeCell ref="Q494:Q497"/>
    <mergeCell ref="Q505:Q508"/>
    <mergeCell ref="Q509:Q512"/>
    <mergeCell ref="Q513:Q516"/>
    <mergeCell ref="Q327:Q330"/>
    <mergeCell ref="Q362:Q365"/>
    <mergeCell ref="Q366:Q369"/>
    <mergeCell ref="Q370:Q373"/>
    <mergeCell ref="Q405:Q408"/>
    <mergeCell ref="Q409:Q412"/>
    <mergeCell ref="Q413:Q416"/>
    <mergeCell ref="F448:F459"/>
    <mergeCell ref="G449:G453"/>
    <mergeCell ref="F409:G412"/>
    <mergeCell ref="F413:G416"/>
    <mergeCell ref="F417:F429"/>
    <mergeCell ref="F430:F432"/>
    <mergeCell ref="F433:F434"/>
    <mergeCell ref="F435:F447"/>
    <mergeCell ref="G435:G439"/>
  </mergeCells>
  <conditionalFormatting sqref="G193:Q199">
    <cfRule type="expression" dxfId="19" priority="1">
      <formula>NE($H$215,$G$193)</formula>
    </cfRule>
  </conditionalFormatting>
  <conditionalFormatting sqref="G201:Q213">
    <cfRule type="expression" dxfId="19" priority="2">
      <formula>NE($H$215,$G$201)</formula>
    </cfRule>
  </conditionalFormatting>
  <conditionalFormatting sqref="G379:Q381">
    <cfRule type="expression" dxfId="20" priority="3">
      <formula>NE($H$396,$G$379)</formula>
    </cfRule>
  </conditionalFormatting>
  <conditionalFormatting sqref="G382:Q382">
    <cfRule type="expression" dxfId="20" priority="4">
      <formula>NE($H$396,$G$382)</formula>
    </cfRule>
  </conditionalFormatting>
  <conditionalFormatting sqref="G391:Q393 G458:H458">
    <cfRule type="expression" dxfId="20" priority="5">
      <formula>NE($H$396,$G$391)</formula>
    </cfRule>
  </conditionalFormatting>
  <conditionalFormatting sqref="G394:Q394">
    <cfRule type="expression" dxfId="20" priority="6">
      <formula>NE($H$396,$G$394)</formula>
    </cfRule>
  </conditionalFormatting>
  <conditionalFormatting sqref="F460:Q476">
    <cfRule type="expression" dxfId="19" priority="7">
      <formula>NE($F$460,$H$477)</formula>
    </cfRule>
  </conditionalFormatting>
  <conditionalFormatting sqref="F435:Q447">
    <cfRule type="expression" dxfId="19" priority="8">
      <formula>NE($F$435,$H$477)</formula>
    </cfRule>
  </conditionalFormatting>
  <conditionalFormatting sqref="F448:Q459">
    <cfRule type="expression" dxfId="19" priority="9">
      <formula>NE($F$448,$H$477)</formula>
    </cfRule>
  </conditionalFormatting>
  <conditionalFormatting sqref="G418:Q423">
    <cfRule type="expression" dxfId="19" priority="10">
      <formula>NE($G$418,$H$428)</formula>
    </cfRule>
  </conditionalFormatting>
  <conditionalFormatting sqref="G425:Q426">
    <cfRule type="expression" dxfId="19" priority="11">
      <formula>NE($G$425,$H$428)</formula>
    </cfRule>
  </conditionalFormatting>
  <conditionalFormatting sqref="G99:Q105">
    <cfRule type="expression" dxfId="19" priority="12">
      <formula>NE($H$121,$G$99)</formula>
    </cfRule>
  </conditionalFormatting>
  <conditionalFormatting sqref="G107:Q119">
    <cfRule type="expression" dxfId="19" priority="13">
      <formula>NE($H$121,$G$107)</formula>
    </cfRule>
  </conditionalFormatting>
  <conditionalFormatting sqref="G317:Q324">
    <cfRule type="expression" dxfId="19" priority="14">
      <formula>NE($H$358,$G$317)</formula>
    </cfRule>
  </conditionalFormatting>
  <conditionalFormatting sqref="G326:Q337">
    <cfRule type="expression" dxfId="19" priority="15">
      <formula>NE($H$358,$G$326)</formula>
    </cfRule>
  </conditionalFormatting>
  <conditionalFormatting sqref="G339:Q356">
    <cfRule type="expression" dxfId="19" priority="16">
      <formula>NE($H$358,$G$339)</formula>
    </cfRule>
  </conditionalFormatting>
  <conditionalFormatting sqref="A77:A90 B77:B78 B81:B85 B87:B90">
    <cfRule type="notContainsBlanks" dxfId="21" priority="17">
      <formula>LEN(TRIM(A77))&gt;0</formula>
    </cfRule>
  </conditionalFormatting>
  <conditionalFormatting sqref="C55:F55">
    <cfRule type="colorScale" priority="18">
      <colorScale>
        <cfvo type="formula" val="0"/>
        <cfvo type="max"/>
        <color rgb="FFFFFFFF"/>
        <color rgb="FFE67C73"/>
      </colorScale>
    </cfRule>
  </conditionalFormatting>
  <conditionalFormatting sqref="C56:F56">
    <cfRule type="colorScale" priority="19">
      <colorScale>
        <cfvo type="formula" val="0"/>
        <cfvo type="max"/>
        <color rgb="FFFFFFFF"/>
        <color rgb="FFE67C73"/>
      </colorScale>
    </cfRule>
  </conditionalFormatting>
  <conditionalFormatting sqref="C57:F57">
    <cfRule type="colorScale" priority="20">
      <colorScale>
        <cfvo type="formula" val="0"/>
        <cfvo type="max"/>
        <color rgb="FFFFFFFF"/>
        <color rgb="FFE67C73"/>
      </colorScale>
    </cfRule>
  </conditionalFormatting>
  <conditionalFormatting sqref="C63:F63">
    <cfRule type="colorScale" priority="21">
      <colorScale>
        <cfvo type="formula" val="0"/>
        <cfvo type="max"/>
        <color rgb="FFFFFFFF"/>
        <color rgb="FFE67C73"/>
      </colorScale>
    </cfRule>
  </conditionalFormatting>
  <conditionalFormatting sqref="C64:F64">
    <cfRule type="colorScale" priority="22">
      <colorScale>
        <cfvo type="formula" val="0"/>
        <cfvo type="max"/>
        <color rgb="FFFFFFFF"/>
        <color rgb="FFE67C73"/>
      </colorScale>
    </cfRule>
  </conditionalFormatting>
  <conditionalFormatting sqref="C66:F66">
    <cfRule type="colorScale" priority="23">
      <colorScale>
        <cfvo type="formula" val="0"/>
        <cfvo type="max"/>
        <color rgb="FFFFFFFF"/>
        <color rgb="FFE67C73"/>
      </colorScale>
    </cfRule>
  </conditionalFormatting>
  <conditionalFormatting sqref="C67:F67">
    <cfRule type="colorScale" priority="24">
      <colorScale>
        <cfvo type="formula" val="0"/>
        <cfvo type="max"/>
        <color rgb="FFFFFFFF"/>
        <color rgb="FFE67C73"/>
      </colorScale>
    </cfRule>
  </conditionalFormatting>
  <conditionalFormatting sqref="C68:F68">
    <cfRule type="colorScale" priority="25">
      <colorScale>
        <cfvo type="formula" val="0"/>
        <cfvo type="max"/>
        <color rgb="FFFFFFFF"/>
        <color rgb="FFE67C73"/>
      </colorScale>
    </cfRule>
  </conditionalFormatting>
  <conditionalFormatting sqref="C69:F69">
    <cfRule type="colorScale" priority="26">
      <colorScale>
        <cfvo type="formula" val="0"/>
        <cfvo type="max"/>
        <color rgb="FFFFFFFF"/>
        <color rgb="FFE67C73"/>
      </colorScale>
    </cfRule>
  </conditionalFormatting>
  <conditionalFormatting sqref="C70:F70">
    <cfRule type="colorScale" priority="27">
      <colorScale>
        <cfvo type="formula" val="0"/>
        <cfvo type="max"/>
        <color rgb="FFFFFFFF"/>
        <color rgb="FFE67C73"/>
      </colorScale>
    </cfRule>
  </conditionalFormatting>
  <conditionalFormatting sqref="C65:F65">
    <cfRule type="colorScale" priority="28">
      <colorScale>
        <cfvo type="formula" val="0"/>
        <cfvo type="max"/>
        <color rgb="FFFFFFFF"/>
        <color rgb="FFE67C73"/>
      </colorScale>
    </cfRule>
  </conditionalFormatting>
  <conditionalFormatting sqref="C58:F58">
    <cfRule type="colorScale" priority="29">
      <colorScale>
        <cfvo type="formula" val="0"/>
        <cfvo type="max"/>
        <color rgb="FFFFFFFF"/>
        <color rgb="FFE67C73"/>
      </colorScale>
    </cfRule>
  </conditionalFormatting>
  <conditionalFormatting sqref="D52:D53 E53">
    <cfRule type="notContainsBlanks" dxfId="22" priority="30">
      <formula>LEN(TRIM(D52))&gt;0</formula>
    </cfRule>
  </conditionalFormatting>
  <conditionalFormatting sqref="C62:F62">
    <cfRule type="colorScale" priority="31">
      <colorScale>
        <cfvo type="formula" val="0"/>
        <cfvo type="max"/>
        <color rgb="FFFFFFFF"/>
        <color rgb="FFE67C73"/>
      </colorScale>
    </cfRule>
  </conditionalFormatting>
  <conditionalFormatting sqref="C60:F60">
    <cfRule type="colorScale" priority="32">
      <colorScale>
        <cfvo type="formula" val="0"/>
        <cfvo type="max"/>
        <color rgb="FFFFFFFF"/>
        <color rgb="FFE67C73"/>
      </colorScale>
    </cfRule>
  </conditionalFormatting>
  <conditionalFormatting sqref="O1:O314 O316:O1279">
    <cfRule type="cellIs" dxfId="23" priority="33" operator="equal">
      <formula>"fp8"</formula>
    </cfRule>
  </conditionalFormatting>
  <conditionalFormatting sqref="O1:O314 O316:O1279">
    <cfRule type="cellIs" dxfId="24" priority="34" operator="equal">
      <formula>"bf16"</formula>
    </cfRule>
  </conditionalFormatting>
  <conditionalFormatting sqref="O1:O314 O316:O1279">
    <cfRule type="cellIs" dxfId="25" priority="35" operator="equal">
      <formula>"fp4"</formula>
    </cfRule>
  </conditionalFormatting>
  <conditionalFormatting sqref="C59:F59">
    <cfRule type="colorScale" priority="36">
      <colorScale>
        <cfvo type="formula" val="0"/>
        <cfvo type="max"/>
        <color rgb="FFFFFFFF"/>
        <color rgb="FFE67C73"/>
      </colorScale>
    </cfRule>
  </conditionalFormatting>
  <dataValidations>
    <dataValidation type="list" allowBlank="1" showErrorMessage="1" sqref="H396">
      <formula1>"Option 1 (Chip2Chip),Option 2 (Core2Core),No Collective needed"</formula1>
    </dataValidation>
    <dataValidation type="list" allowBlank="1" showErrorMessage="1" sqref="G38">
      <formula1>"Strategy A: All-Gather Tokens,Strategy B: Keep Batch Sharding"</formula1>
    </dataValidation>
    <dataValidation type="list" allowBlank="1" showErrorMessage="1" sqref="C24">
      <formula1>"Decode,Prefill"</formula1>
    </dataValidation>
    <dataValidation type="list" allowBlank="1" showErrorMessage="1" sqref="C33 C37">
      <formula1>"w4a4,w4a8,w8a8,w4a16,w8a16,w16a16"</formula1>
    </dataValidation>
    <dataValidation type="list" allowBlank="1" showErrorMessage="1" sqref="AS29:AS30 C34:C36 G36 C38:C39 AS54 AS58 O78 O90 O138 O157 O176 O187 O225 O244 O263 O282 O301 O370 O413 O486 O490 O494 O505 O509 O513">
      <formula1>"fp4,fp8,bf16"</formula1>
    </dataValidation>
    <dataValidation type="list" allowBlank="1" showErrorMessage="1" sqref="H358">
      <formula1>"Strategy A: All-To-All,Strategy B: All-Gather Tokens with no chiplet involved,Strategy C: Hirarachical All-Gather,No Collectives"</formula1>
    </dataValidation>
    <dataValidation type="list" allowBlank="1" showErrorMessage="1" sqref="H17">
      <formula1>DB!$C$1:$F$1</formula1>
    </dataValidation>
    <dataValidation type="list" allowBlank="1" showErrorMessage="1" sqref="F71:F73">
      <formula1>"OptionA. No Overlapping,OptionB. Overlapping Expert Collectives"</formula1>
    </dataValidation>
    <dataValidation type="list" allowBlank="1" showErrorMessage="1" sqref="H428">
      <formula1>"Option A: AllReduce,Option B: Do not resolve partial sum yet,Option C: No Collectives"</formula1>
    </dataValidation>
    <dataValidation type="list" allowBlank="1" showErrorMessage="1" sqref="F435 F460 H477">
      <formula1>"Option A: Transposed All-To-All,Option B: Reduce-Scatter,Option C: Hierachical RS"</formula1>
    </dataValidation>
    <dataValidation type="list" allowBlank="1" showErrorMessage="1" sqref="F448">
      <formula1>"Option A: All-To-All,Option B: Reduce-Scatter"</formula1>
    </dataValidation>
    <dataValidation type="list" allowBlank="1" showErrorMessage="1" sqref="H121 H215">
      <formula1>"Strategy A: All-Gather Tokens with no chiplet involved,Strategy B: Hierarchical All-Gather,No Collectives"</formula1>
    </dataValidation>
  </dataValidations>
  <hyperlinks>
    <hyperlink display="TODO LIST" location="'Shortcuts to SnapshotsTODO'!A1" ref="L12"/>
    <hyperlink r:id="rId1" location="gid=0&amp;range=D45:D63" ref="B55"/>
    <hyperlink r:id="rId2" location="gid=0&amp;range=D64:D82" ref="B56"/>
    <hyperlink r:id="rId3" location="gid=0&amp;range=D83:D101" ref="B57"/>
    <hyperlink r:id="rId4" location="gid=0&amp;range=D102:D120" ref="B58"/>
    <hyperlink r:id="rId5" location="gid=0&amp;range=E182:E211" ref="B59"/>
    <hyperlink r:id="rId6" location="gid=0&amp;range=D121:D139" ref="B62"/>
    <hyperlink r:id="rId7" location="gid=0&amp;range=D140:D158" ref="B63"/>
    <hyperlink r:id="rId8" location="gid=0&amp;range=D159:D177" ref="B64"/>
    <hyperlink r:id="rId9" location="gid=0&amp;range=D178:D196" ref="B65"/>
    <hyperlink r:id="rId10" location="gid=0&amp;range=D197:D215" ref="B66"/>
    <hyperlink r:id="rId11" location="gid=0&amp;range=S44:S58" ref="B67"/>
    <hyperlink r:id="rId12" location="gid=0&amp;range=S59:S77" ref="B68"/>
    <hyperlink r:id="rId13" location="gid=0&amp;range=S78:S96" ref="B69"/>
    <hyperlink r:id="rId14" location="gid=0&amp;range=S97:S115" ref="B70"/>
  </hyperlinks>
  <drawing r:id="rId15"/>
  <tableParts count="13">
    <tablePart r:id="rId29"/>
    <tablePart r:id="rId30"/>
    <tablePart r:id="rId31"/>
    <tablePart r:id="rId32"/>
    <tablePart r:id="rId33"/>
    <tablePart r:id="rId34"/>
    <tablePart r:id="rId35"/>
    <tablePart r:id="rId36"/>
    <tablePart r:id="rId37"/>
    <tablePart r:id="rId38"/>
    <tablePart r:id="rId39"/>
    <tablePart r:id="rId40"/>
    <tablePart r:id="rId41"/>
  </tableParts>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75"/>
    <col customWidth="1" min="2" max="2" width="17.88"/>
    <col customWidth="1" min="4" max="4" width="17.63"/>
    <col customWidth="1" min="5" max="5" width="18.25"/>
    <col customWidth="1" min="6" max="6" width="31.63"/>
    <col customWidth="1" min="7" max="7" width="19.5"/>
    <col customWidth="1" min="8" max="8" width="26.5"/>
    <col customWidth="1" min="9" max="9" width="2.5"/>
    <col customWidth="1" min="10" max="10" width="8.75"/>
    <col customWidth="1" min="11" max="12" width="9.25"/>
    <col customWidth="1" min="13" max="13" width="12.38"/>
    <col customWidth="1" min="14" max="14" width="2.38"/>
    <col customWidth="1" min="15" max="15" width="9.13"/>
    <col customWidth="1" min="16" max="16" width="10.88"/>
    <col customWidth="1" min="20" max="20" width="16.25"/>
    <col customWidth="1" min="21" max="21" width="23.13"/>
    <col customWidth="1" min="22" max="22" width="28.0"/>
    <col customWidth="1" min="23" max="23" width="21.0"/>
    <col customWidth="1" min="24" max="24" width="2.0"/>
    <col customWidth="1" min="25" max="28" width="5.63"/>
    <col customWidth="1" min="29" max="29" width="1.38"/>
  </cols>
  <sheetData>
    <row r="1">
      <c r="A1" s="136" t="s">
        <v>116</v>
      </c>
      <c r="B1" s="136" t="s">
        <v>117</v>
      </c>
      <c r="C1" s="136" t="s">
        <v>118</v>
      </c>
      <c r="D1" s="870"/>
      <c r="E1" s="138"/>
      <c r="F1" s="139" t="s">
        <v>119</v>
      </c>
      <c r="G1" s="139" t="s">
        <v>120</v>
      </c>
      <c r="H1" s="140" t="s">
        <v>121</v>
      </c>
      <c r="I1" s="138"/>
      <c r="J1" s="138"/>
      <c r="K1" s="138"/>
      <c r="L1" s="138"/>
      <c r="M1" s="138"/>
      <c r="N1" s="138"/>
      <c r="O1" s="138"/>
      <c r="P1" s="141"/>
      <c r="Q1" s="142" t="s">
        <v>122</v>
      </c>
      <c r="R1" s="138"/>
      <c r="S1" s="138"/>
      <c r="T1" s="142" t="s">
        <v>123</v>
      </c>
      <c r="U1" s="138"/>
      <c r="V1" s="138"/>
      <c r="W1" s="138"/>
      <c r="X1" s="138"/>
      <c r="Y1" s="138"/>
      <c r="Z1" s="138"/>
      <c r="AA1" s="138"/>
      <c r="AB1" s="138"/>
      <c r="AC1" s="138"/>
      <c r="AD1" s="138"/>
      <c r="AE1" s="138"/>
      <c r="AF1" s="138"/>
      <c r="AG1" s="138"/>
      <c r="AH1" s="138"/>
      <c r="AI1" s="138"/>
      <c r="AJ1" s="138"/>
      <c r="AK1" s="138"/>
      <c r="AL1" s="138"/>
      <c r="AM1" s="138"/>
      <c r="AN1" s="138"/>
      <c r="AO1" s="138"/>
      <c r="AP1" s="138"/>
      <c r="AQ1" s="138"/>
      <c r="AR1" s="138"/>
      <c r="AS1" s="138"/>
      <c r="AT1" s="138"/>
    </row>
    <row r="2">
      <c r="A2" s="143" t="s">
        <v>124</v>
      </c>
      <c r="B2" s="143" t="s">
        <v>125</v>
      </c>
      <c r="C2" s="143">
        <v>7168.0</v>
      </c>
      <c r="D2" s="871"/>
      <c r="F2" s="139" t="s">
        <v>126</v>
      </c>
      <c r="G2" s="145"/>
      <c r="H2" s="146"/>
      <c r="P2" s="147"/>
      <c r="Q2" s="2" t="s">
        <v>127</v>
      </c>
      <c r="R2" s="2">
        <v>0.5</v>
      </c>
      <c r="T2" s="148" t="str">
        <f t="shared" ref="T2:T6" si="1">U2&amp;","&amp;V2</f>
        <v>fp4,fp4</v>
      </c>
      <c r="U2" s="2" t="s">
        <v>127</v>
      </c>
      <c r="V2" s="2" t="s">
        <v>127</v>
      </c>
      <c r="W2" s="2" t="s">
        <v>127</v>
      </c>
      <c r="AR2" s="149"/>
      <c r="AS2" s="149"/>
      <c r="AT2" s="149"/>
    </row>
    <row r="3">
      <c r="A3" s="143" t="s">
        <v>128</v>
      </c>
      <c r="B3" s="143" t="s">
        <v>129</v>
      </c>
      <c r="C3" s="143">
        <v>2048.0</v>
      </c>
      <c r="D3" s="871"/>
      <c r="F3" s="150" t="s">
        <v>32</v>
      </c>
      <c r="G3" s="145">
        <v>1.0</v>
      </c>
      <c r="H3" s="146"/>
      <c r="P3" s="147"/>
      <c r="Q3" s="2" t="s">
        <v>63</v>
      </c>
      <c r="R3" s="2">
        <v>1.0</v>
      </c>
      <c r="T3" s="148" t="str">
        <f t="shared" si="1"/>
        <v>fp4,fp8</v>
      </c>
      <c r="U3" s="2" t="s">
        <v>127</v>
      </c>
      <c r="V3" s="2" t="s">
        <v>63</v>
      </c>
      <c r="W3" s="2" t="s">
        <v>63</v>
      </c>
    </row>
    <row r="4">
      <c r="A4" s="143" t="s">
        <v>130</v>
      </c>
      <c r="B4" s="143" t="s">
        <v>131</v>
      </c>
      <c r="C4" s="143">
        <v>256.0</v>
      </c>
      <c r="D4" s="871"/>
      <c r="F4" s="150" t="s">
        <v>33</v>
      </c>
      <c r="G4" s="145">
        <v>16.0</v>
      </c>
      <c r="H4" s="146" t="s">
        <v>132</v>
      </c>
      <c r="P4" s="147"/>
      <c r="Q4" s="2" t="s">
        <v>82</v>
      </c>
      <c r="R4" s="2">
        <v>2.0</v>
      </c>
      <c r="T4" s="148" t="str">
        <f t="shared" si="1"/>
        <v>fp4,bf16</v>
      </c>
      <c r="U4" s="2" t="s">
        <v>127</v>
      </c>
      <c r="V4" s="2" t="s">
        <v>82</v>
      </c>
      <c r="W4" s="2" t="s">
        <v>82</v>
      </c>
      <c r="AR4" s="149"/>
      <c r="AS4" s="149"/>
      <c r="AT4" s="149"/>
    </row>
    <row r="5">
      <c r="A5" s="143" t="s">
        <v>133</v>
      </c>
      <c r="B5" s="143" t="s">
        <v>134</v>
      </c>
      <c r="C5" s="143">
        <v>61.0</v>
      </c>
      <c r="D5" s="871"/>
      <c r="F5" s="150" t="s">
        <v>34</v>
      </c>
      <c r="G5" s="145">
        <v>1.0</v>
      </c>
      <c r="H5" s="146"/>
      <c r="P5" s="147"/>
      <c r="T5" s="148" t="str">
        <f t="shared" si="1"/>
        <v>fp8,fp4</v>
      </c>
      <c r="U5" s="2" t="s">
        <v>63</v>
      </c>
      <c r="V5" s="2" t="s">
        <v>127</v>
      </c>
      <c r="W5" s="2" t="s">
        <v>63</v>
      </c>
    </row>
    <row r="6">
      <c r="A6" s="151" t="s">
        <v>135</v>
      </c>
      <c r="B6" s="151" t="s">
        <v>136</v>
      </c>
      <c r="C6" s="151">
        <v>3.0</v>
      </c>
      <c r="D6" s="871"/>
      <c r="F6" s="150" t="s">
        <v>35</v>
      </c>
      <c r="G6" s="145">
        <v>1.0</v>
      </c>
      <c r="H6" s="146" t="s">
        <v>137</v>
      </c>
      <c r="P6" s="147"/>
      <c r="T6" s="148" t="str">
        <f t="shared" si="1"/>
        <v>fp8,fp8</v>
      </c>
      <c r="U6" s="2" t="s">
        <v>63</v>
      </c>
      <c r="V6" s="2" t="s">
        <v>63</v>
      </c>
      <c r="W6" s="2" t="s">
        <v>63</v>
      </c>
      <c r="AR6" s="87"/>
      <c r="AS6" s="87"/>
      <c r="AT6" s="87"/>
    </row>
    <row r="7">
      <c r="A7" s="143" t="s">
        <v>138</v>
      </c>
      <c r="B7" s="143" t="s">
        <v>139</v>
      </c>
      <c r="C7" s="143">
        <v>8.0</v>
      </c>
      <c r="D7" s="871"/>
      <c r="F7" s="139" t="s">
        <v>140</v>
      </c>
      <c r="P7" s="147"/>
      <c r="U7" s="2"/>
      <c r="V7" s="2"/>
      <c r="W7" s="2"/>
      <c r="AB7" s="2"/>
      <c r="AC7" s="2"/>
      <c r="AD7" s="2"/>
      <c r="AE7" s="2"/>
    </row>
    <row r="8">
      <c r="A8" s="152" t="s">
        <v>141</v>
      </c>
      <c r="B8" s="153" t="s">
        <v>142</v>
      </c>
      <c r="C8" s="143">
        <v>1536.0</v>
      </c>
      <c r="D8" s="871"/>
      <c r="F8" s="154" t="s">
        <v>143</v>
      </c>
      <c r="G8" s="155">
        <f>G4*G3</f>
        <v>16</v>
      </c>
      <c r="H8" s="156"/>
      <c r="P8" s="147"/>
      <c r="T8" s="148" t="str">
        <f t="shared" ref="T8:T10" si="2">U8&amp;","&amp;V8</f>
        <v>fp8,bf16</v>
      </c>
      <c r="U8" s="2" t="s">
        <v>63</v>
      </c>
      <c r="V8" s="2" t="s">
        <v>82</v>
      </c>
      <c r="W8" s="2" t="s">
        <v>82</v>
      </c>
      <c r="AB8" s="2"/>
      <c r="AC8" s="2"/>
      <c r="AD8" s="2"/>
      <c r="AE8" s="2"/>
    </row>
    <row r="9">
      <c r="A9" s="152" t="s">
        <v>144</v>
      </c>
      <c r="B9" s="153" t="s">
        <v>145</v>
      </c>
      <c r="C9" s="143">
        <v>512.0</v>
      </c>
      <c r="D9" s="871"/>
      <c r="F9" s="157" t="s">
        <v>146</v>
      </c>
      <c r="G9" s="158">
        <f>PRODUCT(G2:G5)</f>
        <v>16</v>
      </c>
      <c r="H9" s="159"/>
      <c r="P9" s="147"/>
      <c r="T9" s="148" t="str">
        <f t="shared" si="2"/>
        <v>bf16,fp4</v>
      </c>
      <c r="U9" s="2" t="s">
        <v>82</v>
      </c>
      <c r="V9" s="2" t="s">
        <v>127</v>
      </c>
      <c r="W9" s="2" t="s">
        <v>82</v>
      </c>
      <c r="AP9" s="138"/>
      <c r="AQ9" s="138"/>
      <c r="AT9" s="149"/>
    </row>
    <row r="10">
      <c r="A10" s="152" t="s">
        <v>147</v>
      </c>
      <c r="B10" s="153" t="s">
        <v>148</v>
      </c>
      <c r="C10" s="143">
        <v>128.0</v>
      </c>
      <c r="D10" s="871"/>
      <c r="F10" s="157" t="s">
        <v>149</v>
      </c>
      <c r="G10" s="158">
        <f>$G$9/$H$17</f>
        <v>8</v>
      </c>
      <c r="H10" s="159"/>
      <c r="P10" s="147"/>
      <c r="T10" s="148" t="str">
        <f t="shared" si="2"/>
        <v>bf16,fp8</v>
      </c>
      <c r="U10" s="2" t="s">
        <v>82</v>
      </c>
      <c r="V10" s="2" t="s">
        <v>63</v>
      </c>
      <c r="W10" s="2" t="s">
        <v>82</v>
      </c>
      <c r="AP10" s="142"/>
    </row>
    <row r="11">
      <c r="A11" s="152" t="s">
        <v>150</v>
      </c>
      <c r="B11" s="153" t="s">
        <v>151</v>
      </c>
      <c r="C11" s="143">
        <v>64.0</v>
      </c>
      <c r="D11" s="871"/>
      <c r="L11" s="772" t="s">
        <v>539</v>
      </c>
      <c r="P11" s="147"/>
      <c r="T11" s="148" t="s">
        <v>152</v>
      </c>
      <c r="U11" s="2" t="s">
        <v>82</v>
      </c>
      <c r="V11" s="2" t="s">
        <v>82</v>
      </c>
      <c r="W11" s="2" t="s">
        <v>82</v>
      </c>
      <c r="AP11" s="138"/>
      <c r="AQ11" s="138"/>
      <c r="AT11" s="149"/>
    </row>
    <row r="12">
      <c r="A12" s="143" t="s">
        <v>153</v>
      </c>
      <c r="B12" s="153" t="s">
        <v>154</v>
      </c>
      <c r="C12" s="143">
        <v>128.0</v>
      </c>
      <c r="D12" s="871"/>
    </row>
    <row r="13">
      <c r="A13" s="161" t="s">
        <v>155</v>
      </c>
      <c r="B13" s="162"/>
      <c r="C13" s="162"/>
      <c r="D13" s="872"/>
      <c r="AG13" s="164"/>
      <c r="AH13" s="164"/>
      <c r="AI13" s="87"/>
      <c r="AJ13" s="38"/>
      <c r="AK13" s="38"/>
      <c r="AL13" s="38"/>
      <c r="AM13" s="38"/>
      <c r="AN13" s="87"/>
      <c r="AO13" s="38"/>
      <c r="AP13" s="164"/>
      <c r="AQ13" s="38"/>
      <c r="AR13" s="38"/>
      <c r="AS13" s="87"/>
      <c r="AT13" s="87"/>
    </row>
    <row r="14">
      <c r="A14" s="165" t="s">
        <v>156</v>
      </c>
      <c r="B14" s="165" t="s">
        <v>156</v>
      </c>
      <c r="C14" s="166">
        <f>$C$10+$C$11</f>
        <v>192</v>
      </c>
      <c r="D14" s="724"/>
      <c r="AG14" s="38"/>
      <c r="AH14" s="38"/>
      <c r="AI14" s="87"/>
      <c r="AJ14" s="38"/>
      <c r="AK14" s="38"/>
      <c r="AL14" s="38"/>
      <c r="AM14" s="38"/>
      <c r="AN14" s="87"/>
      <c r="AO14" s="38"/>
      <c r="AP14" s="168"/>
      <c r="AQ14" s="168"/>
      <c r="AR14" s="38"/>
      <c r="AS14" s="87"/>
      <c r="AT14" s="169"/>
    </row>
    <row r="15">
      <c r="A15" s="165" t="s">
        <v>157</v>
      </c>
      <c r="B15" s="165" t="s">
        <v>157</v>
      </c>
      <c r="C15" s="170">
        <f>$C$9+$C$11</f>
        <v>576</v>
      </c>
      <c r="D15" s="871"/>
      <c r="AG15" s="38"/>
      <c r="AH15" s="38"/>
      <c r="AI15" s="87"/>
      <c r="AJ15" s="38"/>
      <c r="AK15" s="38"/>
      <c r="AL15" s="38"/>
      <c r="AM15" s="38"/>
      <c r="AN15" s="87"/>
      <c r="AO15" s="38"/>
      <c r="AP15" s="168"/>
      <c r="AQ15" s="168"/>
      <c r="AR15" s="38"/>
      <c r="AS15" s="87"/>
      <c r="AT15" s="169"/>
    </row>
    <row r="16">
      <c r="A16" s="170" t="s">
        <v>158</v>
      </c>
      <c r="B16" s="170" t="s">
        <v>159</v>
      </c>
      <c r="C16" s="166">
        <f>C7*$C$24</f>
        <v>8</v>
      </c>
      <c r="D16" s="724"/>
      <c r="F16" s="171" t="s">
        <v>160</v>
      </c>
      <c r="G16" s="173" t="s">
        <v>540</v>
      </c>
      <c r="H16" s="173" t="s">
        <v>468</v>
      </c>
      <c r="AG16" s="38"/>
      <c r="AH16" s="38"/>
      <c r="AI16" s="87"/>
      <c r="AJ16" s="38"/>
      <c r="AK16" s="38"/>
      <c r="AL16" s="38"/>
      <c r="AM16" s="38"/>
      <c r="AN16" s="87"/>
      <c r="AO16" s="38"/>
      <c r="AP16" s="168"/>
      <c r="AQ16" s="168"/>
      <c r="AR16" s="38"/>
      <c r="AS16" s="87"/>
      <c r="AT16" s="169"/>
    </row>
    <row r="17">
      <c r="A17" s="174" t="s">
        <v>120</v>
      </c>
      <c r="B17" s="174" t="s">
        <v>161</v>
      </c>
      <c r="C17" s="175">
        <f>$G$9</f>
        <v>16</v>
      </c>
      <c r="D17" s="724"/>
      <c r="F17" s="108" t="str">
        <f t="array" ref="F17:F29">DB!A2:A14</f>
        <v># of TensorCore per Chip</v>
      </c>
      <c r="G17" s="773">
        <v>1.0</v>
      </c>
      <c r="H17" s="176">
        <f t="array" ref="H17:H29">xlookup($H$16,DB!1:1,DB!2:14) * G17:G29</f>
        <v>2</v>
      </c>
      <c r="AG17" s="38"/>
      <c r="AH17" s="38"/>
      <c r="AI17" s="87"/>
      <c r="AJ17" s="38"/>
      <c r="AK17" s="38"/>
      <c r="AL17" s="38"/>
      <c r="AM17" s="38"/>
      <c r="AN17" s="87"/>
      <c r="AO17" s="38"/>
      <c r="AP17" s="168"/>
      <c r="AQ17" s="38"/>
      <c r="AR17" s="38"/>
      <c r="AS17" s="87"/>
      <c r="AT17" s="87"/>
    </row>
    <row r="18">
      <c r="A18" s="174" t="s">
        <v>162</v>
      </c>
      <c r="B18" s="174" t="s">
        <v>163</v>
      </c>
      <c r="C18" s="175">
        <f>$G$10</f>
        <v>8</v>
      </c>
      <c r="D18" s="724"/>
      <c r="F18" s="108" t="s">
        <v>164</v>
      </c>
      <c r="G18" s="773">
        <v>1.0</v>
      </c>
      <c r="H18" s="176">
        <v>7315.0</v>
      </c>
      <c r="AG18" s="38"/>
      <c r="AH18" s="38"/>
      <c r="AI18" s="87"/>
      <c r="AJ18" s="38"/>
      <c r="AK18" s="38"/>
      <c r="AL18" s="38"/>
      <c r="AM18" s="38"/>
      <c r="AN18" s="87"/>
      <c r="AO18" s="38"/>
      <c r="AP18" s="168"/>
      <c r="AQ18" s="38"/>
      <c r="AR18" s="38"/>
      <c r="AS18" s="87"/>
      <c r="AT18" s="87"/>
    </row>
    <row r="19">
      <c r="A19" s="178" t="s">
        <v>541</v>
      </c>
      <c r="B19" s="178" t="s">
        <v>166</v>
      </c>
      <c r="C19" s="179" t="str">
        <f>IFS(C18=8,"2x2x2",C18=4,"2x2",TRUE,NA)</f>
        <v>2x2x2</v>
      </c>
      <c r="D19" s="873"/>
      <c r="F19" s="108" t="s">
        <v>167</v>
      </c>
      <c r="G19" s="773">
        <v>1.0</v>
      </c>
      <c r="H19" s="176">
        <v>3968.04</v>
      </c>
      <c r="AG19" s="38"/>
      <c r="AH19" s="38"/>
      <c r="AI19" s="87"/>
      <c r="AJ19" s="38"/>
      <c r="AK19" s="38"/>
      <c r="AL19" s="38"/>
      <c r="AM19" s="38"/>
      <c r="AN19" s="87"/>
      <c r="AO19" s="38"/>
      <c r="AP19" s="168"/>
      <c r="AQ19" s="38"/>
      <c r="AR19" s="38"/>
      <c r="AS19" s="87"/>
      <c r="AT19" s="87"/>
    </row>
    <row r="20">
      <c r="A20" s="182" t="s">
        <v>542</v>
      </c>
      <c r="B20" s="182" t="s">
        <v>169</v>
      </c>
      <c r="C20" s="774">
        <f>IFS(C19="2x2x2",12,C19="2x2",4,TRUE,NA())</f>
        <v>12</v>
      </c>
      <c r="D20" s="874"/>
      <c r="F20" s="108" t="s">
        <v>170</v>
      </c>
      <c r="G20" s="773">
        <v>1.0</v>
      </c>
      <c r="H20" s="176">
        <v>3968.04</v>
      </c>
      <c r="AG20" s="38"/>
      <c r="AH20" s="38"/>
      <c r="AI20" s="87"/>
      <c r="AJ20" s="38"/>
      <c r="AK20" s="38"/>
      <c r="AL20" s="38"/>
      <c r="AM20" s="38"/>
      <c r="AN20" s="87"/>
      <c r="AO20" s="38"/>
      <c r="AP20" s="168"/>
      <c r="AQ20" s="38"/>
      <c r="AR20" s="38"/>
      <c r="AS20" s="87"/>
      <c r="AT20" s="87"/>
    </row>
    <row r="21">
      <c r="A21" s="175"/>
      <c r="B21" s="175"/>
      <c r="C21" s="175"/>
      <c r="D21" s="724"/>
      <c r="F21" s="108" t="s">
        <v>171</v>
      </c>
      <c r="G21" s="773">
        <v>1.0</v>
      </c>
      <c r="H21" s="176">
        <v>1984.02</v>
      </c>
      <c r="AG21" s="38"/>
      <c r="AH21" s="38"/>
      <c r="AI21" s="87"/>
      <c r="AJ21" s="38"/>
      <c r="AK21" s="38"/>
      <c r="AL21" s="38"/>
      <c r="AM21" s="38"/>
      <c r="AN21" s="87"/>
      <c r="AO21" s="38"/>
      <c r="AP21" s="168"/>
      <c r="AQ21" s="168"/>
      <c r="AR21" s="38"/>
      <c r="AS21" s="87"/>
      <c r="AT21" s="169"/>
    </row>
    <row r="22">
      <c r="A22" s="184" t="s">
        <v>172</v>
      </c>
      <c r="B22" s="185"/>
      <c r="C22" s="186"/>
      <c r="D22" s="875"/>
      <c r="F22" s="108" t="s">
        <v>173</v>
      </c>
      <c r="G22" s="773">
        <v>0.987</v>
      </c>
      <c r="H22" s="188">
        <v>189.504</v>
      </c>
      <c r="AG22" s="38"/>
      <c r="AH22" s="38"/>
      <c r="AI22" s="87"/>
      <c r="AJ22" s="38"/>
      <c r="AK22" s="38"/>
      <c r="AL22" s="38"/>
      <c r="AM22" s="38"/>
      <c r="AN22" s="87"/>
      <c r="AO22" s="38"/>
      <c r="AP22" s="168"/>
      <c r="AQ22" s="168"/>
      <c r="AR22" s="38"/>
      <c r="AS22" s="87"/>
      <c r="AT22" s="169"/>
    </row>
    <row r="23">
      <c r="A23" s="170" t="s">
        <v>174</v>
      </c>
      <c r="B23" s="170" t="s">
        <v>175</v>
      </c>
      <c r="C23" s="170" t="s">
        <v>24</v>
      </c>
      <c r="D23" s="871"/>
      <c r="F23" s="108" t="s">
        <v>176</v>
      </c>
      <c r="G23" s="773">
        <v>0.8</v>
      </c>
      <c r="H23" s="188">
        <v>2926.0</v>
      </c>
      <c r="AG23" s="38"/>
      <c r="AH23" s="38"/>
      <c r="AI23" s="87"/>
      <c r="AJ23" s="38"/>
      <c r="AK23" s="38"/>
      <c r="AL23" s="38"/>
      <c r="AM23" s="38"/>
      <c r="AN23" s="87"/>
      <c r="AO23" s="38"/>
      <c r="AP23" s="168"/>
      <c r="AQ23" s="168"/>
      <c r="AR23" s="38"/>
      <c r="AS23" s="87"/>
      <c r="AT23" s="169"/>
    </row>
    <row r="24">
      <c r="A24" s="876" t="s">
        <v>37</v>
      </c>
      <c r="B24" s="876" t="s">
        <v>38</v>
      </c>
      <c r="C24" s="876">
        <f>IF(C23="Decode", 1, 2048)</f>
        <v>1</v>
      </c>
      <c r="D24" s="871"/>
      <c r="F24" s="108" t="s">
        <v>177</v>
      </c>
      <c r="G24" s="773">
        <v>1.0</v>
      </c>
      <c r="H24" s="176">
        <v>1984.02</v>
      </c>
      <c r="AG24" s="38"/>
      <c r="AH24" s="38"/>
      <c r="AI24" s="87"/>
      <c r="AJ24" s="169"/>
      <c r="AK24" s="38"/>
      <c r="AL24" s="38"/>
      <c r="AM24" s="38"/>
    </row>
    <row r="25">
      <c r="A25" s="143" t="s">
        <v>39</v>
      </c>
      <c r="B25" s="143" t="s">
        <v>40</v>
      </c>
      <c r="C25" s="143">
        <f>2^INT(LOG(G44, 2))</f>
        <v>1024</v>
      </c>
      <c r="D25" s="719"/>
      <c r="F25" s="108" t="s">
        <v>178</v>
      </c>
      <c r="G25" s="773">
        <v>1.0</v>
      </c>
      <c r="H25" s="176">
        <v>1984.02</v>
      </c>
      <c r="AG25" s="164"/>
      <c r="AH25" s="164"/>
      <c r="AI25" s="164"/>
      <c r="AK25" s="38"/>
      <c r="AL25" s="38"/>
      <c r="AM25" s="38"/>
      <c r="AN25" s="87"/>
      <c r="AO25" s="38"/>
      <c r="AP25" s="38"/>
      <c r="AQ25" s="38"/>
      <c r="AR25" s="38"/>
      <c r="AS25" s="87"/>
      <c r="AT25" s="87"/>
    </row>
    <row r="26">
      <c r="A26" s="877" t="s">
        <v>41</v>
      </c>
      <c r="B26" s="878" t="s">
        <v>42</v>
      </c>
      <c r="C26" s="878">
        <f>1024+4096</f>
        <v>5120</v>
      </c>
      <c r="D26" s="871"/>
      <c r="F26" s="108" t="s">
        <v>180</v>
      </c>
      <c r="G26" s="773">
        <v>1.0</v>
      </c>
      <c r="H26" s="176">
        <v>992.01</v>
      </c>
      <c r="AG26" s="164"/>
      <c r="AH26" s="164"/>
      <c r="AI26" s="164"/>
      <c r="AK26" s="38"/>
      <c r="AL26" s="38"/>
      <c r="AM26" s="38"/>
      <c r="AN26" s="87"/>
      <c r="AO26" s="38"/>
      <c r="AP26" s="38"/>
      <c r="AQ26" s="38"/>
      <c r="AR26" s="38"/>
      <c r="AS26" s="87"/>
      <c r="AT26" s="87"/>
    </row>
    <row r="27">
      <c r="A27" s="170" t="s">
        <v>46</v>
      </c>
      <c r="B27" s="175"/>
      <c r="C27" s="174">
        <v>0.15</v>
      </c>
      <c r="D27" s="871"/>
      <c r="F27" s="108" t="s">
        <v>181</v>
      </c>
      <c r="G27" s="773">
        <v>0.987</v>
      </c>
      <c r="H27" s="193">
        <v>94.752</v>
      </c>
      <c r="AG27" s="164"/>
      <c r="AH27" s="164"/>
      <c r="AI27" s="164"/>
      <c r="AL27" s="38"/>
      <c r="AM27" s="38"/>
      <c r="AN27" s="87"/>
      <c r="AO27" s="38"/>
      <c r="AP27" s="38"/>
      <c r="AQ27" s="38"/>
      <c r="AR27" s="38"/>
      <c r="AS27" s="87"/>
      <c r="AT27" s="87"/>
    </row>
    <row r="28">
      <c r="A28" s="170" t="s">
        <v>47</v>
      </c>
      <c r="B28" s="175"/>
      <c r="C28" s="174">
        <v>1.0</v>
      </c>
      <c r="D28" s="871"/>
      <c r="F28" s="108" t="s">
        <v>182</v>
      </c>
      <c r="G28" s="773">
        <v>0.375</v>
      </c>
      <c r="H28" s="176">
        <v>600.0</v>
      </c>
      <c r="AB28" s="2"/>
      <c r="AC28" s="2"/>
      <c r="AD28" s="2"/>
      <c r="AE28" s="2"/>
      <c r="AM28" s="142"/>
      <c r="AN28" s="138"/>
      <c r="AO28" s="142"/>
      <c r="AP28" s="142"/>
      <c r="AQ28" s="194"/>
      <c r="AR28" s="142"/>
      <c r="AS28" s="148"/>
    </row>
    <row r="29">
      <c r="A29" s="876" t="s">
        <v>61</v>
      </c>
      <c r="B29" s="879" t="s">
        <v>709</v>
      </c>
      <c r="C29" s="195" t="s">
        <v>82</v>
      </c>
      <c r="D29" s="880"/>
      <c r="F29" s="172" t="s">
        <v>183</v>
      </c>
      <c r="G29" s="778">
        <v>0.8</v>
      </c>
      <c r="H29" s="197">
        <v>80.0</v>
      </c>
      <c r="AB29" s="2"/>
      <c r="AC29" s="2"/>
      <c r="AD29" s="2"/>
      <c r="AE29" s="2"/>
      <c r="AM29" s="142"/>
      <c r="AN29" s="138"/>
      <c r="AO29" s="142"/>
      <c r="AP29" s="142"/>
      <c r="AQ29" s="194"/>
      <c r="AR29" s="142"/>
      <c r="AS29" s="148"/>
    </row>
    <row r="30">
      <c r="A30" s="143" t="s">
        <v>48</v>
      </c>
      <c r="B30" s="881" t="s">
        <v>49</v>
      </c>
      <c r="C30" s="882" t="b">
        <v>1</v>
      </c>
      <c r="D30" s="724"/>
      <c r="AM30" s="142"/>
      <c r="AN30" s="138"/>
      <c r="AO30" s="138"/>
      <c r="AP30" s="138"/>
      <c r="AQ30" s="138"/>
      <c r="AR30" s="142"/>
      <c r="AT30" s="149"/>
    </row>
    <row r="31">
      <c r="A31" s="2"/>
      <c r="B31" s="201"/>
      <c r="C31" s="201"/>
      <c r="D31" s="201"/>
      <c r="AM31" s="142"/>
      <c r="AN31" s="138"/>
      <c r="AO31" s="138"/>
      <c r="AP31" s="142"/>
      <c r="AQ31" s="142"/>
      <c r="AR31" s="142"/>
    </row>
    <row r="32" ht="27.0" customHeight="1">
      <c r="A32" s="204" t="s">
        <v>188</v>
      </c>
      <c r="F32" s="779" t="s">
        <v>545</v>
      </c>
      <c r="G32" s="780"/>
      <c r="AG32" s="38"/>
      <c r="AH32" s="38"/>
      <c r="AI32" s="38"/>
      <c r="AJ32" s="38"/>
      <c r="AK32" s="38"/>
      <c r="AL32" s="38"/>
      <c r="AM32" s="168"/>
      <c r="AN32" s="168"/>
      <c r="AO32" s="202"/>
      <c r="AP32" s="142"/>
      <c r="AQ32" s="168"/>
      <c r="AR32" s="168"/>
      <c r="AT32" s="203"/>
    </row>
    <row r="33" ht="30.0" customHeight="1">
      <c r="A33" s="171" t="s">
        <v>189</v>
      </c>
      <c r="B33" s="171" t="str">
        <f> "Value (" &amp; H16 &amp; ")"</f>
        <v>Value (GhostFish (P3))</v>
      </c>
      <c r="C33" s="205" t="s">
        <v>553</v>
      </c>
      <c r="F33" s="362" t="s">
        <v>547</v>
      </c>
      <c r="G33" s="781" t="s">
        <v>63</v>
      </c>
      <c r="P33" s="147"/>
      <c r="AG33" s="38"/>
      <c r="AH33" s="38"/>
      <c r="AI33" s="38"/>
      <c r="AJ33" s="38"/>
      <c r="AK33" s="38"/>
      <c r="AL33" s="38"/>
      <c r="AM33" s="168"/>
      <c r="AN33" s="168"/>
      <c r="AO33" s="202"/>
      <c r="AP33" s="142"/>
      <c r="AQ33" s="168"/>
      <c r="AR33" s="168"/>
      <c r="AT33" s="203"/>
    </row>
    <row r="34" ht="15.0" customHeight="1">
      <c r="A34" s="108" t="s">
        <v>190</v>
      </c>
      <c r="B34" s="193">
        <f>$C25*$C24</f>
        <v>1024</v>
      </c>
      <c r="C34" s="105">
        <f>492*8</f>
        <v>3936</v>
      </c>
      <c r="F34" s="782" t="s">
        <v>548</v>
      </c>
      <c r="G34" s="781" t="str">
        <f>C29</f>
        <v>bf16</v>
      </c>
      <c r="P34" s="147"/>
      <c r="AG34" s="38"/>
      <c r="AH34" s="38"/>
      <c r="AI34" s="38"/>
      <c r="AJ34" s="38"/>
      <c r="AK34" s="38"/>
      <c r="AL34" s="38"/>
      <c r="AM34" s="168"/>
      <c r="AN34" s="168"/>
      <c r="AO34" s="202"/>
      <c r="AP34" s="142"/>
      <c r="AQ34" s="168"/>
      <c r="AR34" s="168"/>
      <c r="AT34" s="203"/>
    </row>
    <row r="35" ht="15.0" customHeight="1">
      <c r="A35" s="108" t="s">
        <v>191</v>
      </c>
      <c r="B35" s="211">
        <f>G9</f>
        <v>16</v>
      </c>
      <c r="C35" s="198">
        <v>8.0</v>
      </c>
      <c r="F35" s="783" t="s">
        <v>549</v>
      </c>
      <c r="G35" s="784" t="s">
        <v>550</v>
      </c>
      <c r="P35" s="147"/>
      <c r="AG35" s="38"/>
      <c r="AH35" s="38"/>
      <c r="AI35" s="38"/>
      <c r="AJ35" s="38"/>
      <c r="AK35" s="38"/>
      <c r="AL35" s="38"/>
      <c r="AM35" s="168"/>
      <c r="AN35" s="168"/>
      <c r="AO35" s="202"/>
      <c r="AP35" s="142"/>
      <c r="AQ35" s="168"/>
      <c r="AR35" s="168"/>
      <c r="AT35" s="203"/>
    </row>
    <row r="36" ht="15.0" customHeight="1">
      <c r="A36" s="108" t="s">
        <v>87</v>
      </c>
      <c r="B36" s="212" t="str">
        <f>$G$78/1000 * $C$5</f>
        <v>#N/A</v>
      </c>
      <c r="C36" s="172">
        <f>0.0734</f>
        <v>0.0734</v>
      </c>
      <c r="F36" s="787" t="s">
        <v>551</v>
      </c>
      <c r="G36" s="857">
        <f>671*1000000000</f>
        <v>671000000000</v>
      </c>
      <c r="P36" s="147"/>
      <c r="AG36" s="38"/>
      <c r="AH36" s="38"/>
      <c r="AI36" s="38"/>
      <c r="AJ36" s="38"/>
      <c r="AK36" s="38"/>
      <c r="AL36" s="38"/>
      <c r="AM36" s="168"/>
      <c r="AN36" s="168"/>
      <c r="AO36" s="202"/>
      <c r="AP36" s="142"/>
      <c r="AQ36" s="168"/>
      <c r="AR36" s="168"/>
      <c r="AT36" s="203"/>
    </row>
    <row r="37" ht="15.0" customHeight="1">
      <c r="A37" s="108" t="s">
        <v>88</v>
      </c>
      <c r="B37" s="193" t="str">
        <f>$B$34/$B$36</f>
        <v>#N/A</v>
      </c>
      <c r="C37" s="116">
        <f>492/0.0733 * C35</f>
        <v>53697.13506</v>
      </c>
      <c r="F37" s="362" t="s">
        <v>552</v>
      </c>
      <c r="G37" s="789">
        <f>SUM(PRODUCT(L92:M92), PRODUCT(K138:M138), PRODUCT(K157:M157), PRODUCT(L176:M176), PRODUCT(K252:M252), PRODUCT(K271:M271)) * PARAMS("L")</f>
        <v>11413422080</v>
      </c>
      <c r="P37" s="147"/>
      <c r="AG37" s="38"/>
      <c r="AH37" s="38"/>
      <c r="AI37" s="38"/>
      <c r="AJ37" s="38"/>
      <c r="AK37" s="38"/>
      <c r="AL37" s="38"/>
      <c r="AM37" s="168"/>
      <c r="AN37" s="168"/>
      <c r="AO37" s="202"/>
      <c r="AP37" s="142"/>
      <c r="AQ37" s="168"/>
      <c r="AR37" s="168"/>
      <c r="AT37" s="203"/>
    </row>
    <row r="38" ht="15.0" customHeight="1">
      <c r="A38" s="108" t="s">
        <v>89</v>
      </c>
      <c r="B38" s="116" t="str">
        <f>B34/(B36*(1+C27))*C28</f>
        <v>#N/A</v>
      </c>
      <c r="C38" s="116"/>
      <c r="F38" s="787"/>
      <c r="G38" s="790"/>
      <c r="P38" s="147"/>
      <c r="AG38" s="38"/>
      <c r="AH38" s="38"/>
      <c r="AI38" s="38"/>
      <c r="AJ38" s="38"/>
      <c r="AK38" s="38"/>
      <c r="AL38" s="38"/>
      <c r="AM38" s="168"/>
      <c r="AN38" s="168"/>
      <c r="AO38" s="202"/>
      <c r="AP38" s="142"/>
      <c r="AQ38" s="168"/>
      <c r="AR38" s="168"/>
      <c r="AT38" s="203"/>
    </row>
    <row r="39" ht="15.0" customHeight="1">
      <c r="A39" s="108" t="s">
        <v>90</v>
      </c>
      <c r="B39" s="116" t="str">
        <f>B38/$G$10</f>
        <v>#N/A</v>
      </c>
      <c r="C39" s="116">
        <f>C37/C35</f>
        <v>6712.141883</v>
      </c>
      <c r="F39" s="787" t="s">
        <v>554</v>
      </c>
      <c r="G39" s="790">
        <f>G36-G37</f>
        <v>659586577920</v>
      </c>
      <c r="P39" s="147"/>
      <c r="AG39" s="38"/>
      <c r="AH39" s="38"/>
      <c r="AI39" s="38"/>
      <c r="AJ39" s="38"/>
      <c r="AK39" s="38"/>
      <c r="AL39" s="38"/>
      <c r="AM39" s="168"/>
      <c r="AN39" s="168"/>
      <c r="AO39" s="202"/>
      <c r="AP39" s="142"/>
      <c r="AQ39" s="168"/>
      <c r="AR39" s="168"/>
      <c r="AT39" s="203"/>
    </row>
    <row r="40" ht="15.0" customHeight="1">
      <c r="F40" s="362" t="s">
        <v>555</v>
      </c>
      <c r="G40" s="789">
        <f>SUM(P92, P138, P157, P176, P252, P271) * PARAMS(B5) / 1024</f>
        <v>10.62957764</v>
      </c>
      <c r="P40" s="147"/>
      <c r="AG40" s="38"/>
      <c r="AH40" s="38"/>
      <c r="AI40" s="38"/>
      <c r="AJ40" s="38"/>
      <c r="AK40" s="38"/>
      <c r="AL40" s="38"/>
      <c r="AM40" s="168"/>
      <c r="AN40" s="168"/>
      <c r="AO40" s="202"/>
      <c r="AP40" s="142"/>
      <c r="AQ40" s="168"/>
      <c r="AR40" s="168"/>
      <c r="AT40" s="203"/>
    </row>
    <row r="41" ht="15.0" customHeight="1">
      <c r="F41" s="787" t="s">
        <v>556</v>
      </c>
      <c r="G41" s="790">
        <f>(G39*  SWITCH(G33, "fp32", 4, "bf16", 2, "fp8", 1, "fp4", 0.5)/1024^3 + G40*G9) + (G9-1) * SUM(P484, P503) * (C5-3)/1024</f>
        <v>802.202909</v>
      </c>
      <c r="P41" s="147"/>
      <c r="AG41" s="38"/>
      <c r="AH41" s="38"/>
      <c r="AI41" s="38"/>
      <c r="AJ41" s="38"/>
      <c r="AK41" s="38"/>
      <c r="AL41" s="38"/>
      <c r="AM41" s="168"/>
      <c r="AN41" s="168"/>
      <c r="AO41" s="202"/>
      <c r="AP41" s="142"/>
      <c r="AQ41" s="168"/>
      <c r="AR41" s="168"/>
      <c r="AT41" s="203"/>
    </row>
    <row r="42" ht="15.0" customHeight="1">
      <c r="F42" s="362" t="s">
        <v>557</v>
      </c>
      <c r="G42" s="789">
        <f>G41/G9</f>
        <v>50.13768181</v>
      </c>
      <c r="P42" s="147"/>
      <c r="AG42" s="38"/>
      <c r="AH42" s="38"/>
      <c r="AI42" s="38"/>
      <c r="AJ42" s="38"/>
      <c r="AK42" s="38"/>
      <c r="AL42" s="38"/>
      <c r="AM42" s="168"/>
      <c r="AN42" s="168"/>
      <c r="AO42" s="202"/>
      <c r="AP42" s="142"/>
      <c r="AQ42" s="168"/>
      <c r="AR42" s="168"/>
      <c r="AT42" s="203"/>
    </row>
    <row r="43" ht="29.25" customHeight="1">
      <c r="A43" s="248" t="s">
        <v>226</v>
      </c>
      <c r="F43" s="787" t="s">
        <v>558</v>
      </c>
      <c r="G43" s="792">
        <v>0.9</v>
      </c>
      <c r="P43" s="147"/>
      <c r="AG43" s="38"/>
      <c r="AH43" s="38"/>
      <c r="AI43" s="38"/>
      <c r="AJ43" s="38"/>
      <c r="AK43" s="38"/>
      <c r="AL43" s="38"/>
      <c r="AM43" s="168"/>
      <c r="AN43" s="168"/>
      <c r="AO43" s="202"/>
      <c r="AP43" s="142"/>
      <c r="AQ43" s="168"/>
      <c r="AR43" s="168"/>
      <c r="AT43" s="203"/>
    </row>
    <row r="44" ht="15.0" customHeight="1">
      <c r="A44" s="106" t="s">
        <v>228</v>
      </c>
      <c r="B44" s="106" t="s">
        <v>118</v>
      </c>
      <c r="C44" s="106" t="s">
        <v>121</v>
      </c>
      <c r="F44" s="362" t="s">
        <v>559</v>
      </c>
      <c r="G44" s="789">
        <f>(((H27 * G43 - G42)*1024^3) * G8) / (PARAMS(B26) * PAD_128(C9+C11) * SWITCH(PARAMS("kvcache_dtype"), "fp32", 4, "bf16", 2, "fp8", 1, "fp4", 0.5)*PARAMS(B5))</f>
        <v>1510.083442</v>
      </c>
      <c r="P44" s="147"/>
      <c r="AG44" s="38"/>
      <c r="AH44" s="38"/>
      <c r="AI44" s="38"/>
      <c r="AJ44" s="38"/>
      <c r="AK44" s="38"/>
      <c r="AL44" s="38"/>
      <c r="AM44" s="168"/>
      <c r="AN44" s="168"/>
      <c r="AO44" s="202"/>
      <c r="AP44" s="142"/>
      <c r="AQ44" s="168"/>
      <c r="AR44" s="168"/>
      <c r="AT44" s="203"/>
    </row>
    <row r="45" ht="15.0" customHeight="1">
      <c r="A45" s="108" t="s">
        <v>235</v>
      </c>
      <c r="B45" s="256">
        <f>SUM(P92,P138,P157,P176,P252,P271) * PARAMS("L") / 1024</f>
        <v>10.62957764</v>
      </c>
      <c r="C45" s="257"/>
      <c r="F45" s="703"/>
      <c r="G45" s="883"/>
      <c r="J45" s="883">
        <f>SUM(G43+G45+G47)</f>
        <v>0.9</v>
      </c>
      <c r="P45" s="147"/>
      <c r="AG45" s="38"/>
      <c r="AH45" s="38"/>
      <c r="AI45" s="38"/>
      <c r="AJ45" s="38"/>
      <c r="AK45" s="38"/>
      <c r="AL45" s="38"/>
      <c r="AM45" s="168"/>
      <c r="AN45" s="168"/>
      <c r="AO45" s="202"/>
      <c r="AP45" s="142"/>
      <c r="AQ45" s="168"/>
      <c r="AR45" s="168"/>
      <c r="AT45" s="203"/>
    </row>
    <row r="46" ht="15.0" customHeight="1">
      <c r="A46" s="108" t="s">
        <v>241</v>
      </c>
      <c r="B46" s="265">
        <f>SUM($P$292,$P$412) * PARAMS("L") / 1024</f>
        <v>110.0859375</v>
      </c>
      <c r="C46" s="172"/>
      <c r="F46" s="703"/>
      <c r="G46" s="883"/>
      <c r="M46" s="884">
        <f>(2*129280*7168 + 3*2048*7168)</f>
        <v>1897398272</v>
      </c>
      <c r="P46" s="147"/>
      <c r="AG46" s="38"/>
      <c r="AH46" s="38"/>
      <c r="AI46" s="38"/>
      <c r="AJ46" s="38"/>
      <c r="AK46" s="38"/>
      <c r="AL46" s="38"/>
      <c r="AM46" s="168"/>
      <c r="AN46" s="168"/>
      <c r="AO46" s="202"/>
      <c r="AP46" s="142"/>
      <c r="AQ46" s="168"/>
      <c r="AR46" s="168"/>
      <c r="AT46" s="203"/>
    </row>
    <row r="47" ht="15.0" customHeight="1">
      <c r="A47" s="198" t="s">
        <v>243</v>
      </c>
      <c r="B47" s="172"/>
      <c r="C47" s="172"/>
      <c r="F47" s="703"/>
      <c r="G47" s="883"/>
      <c r="P47" s="147"/>
      <c r="AG47" s="38"/>
      <c r="AH47" s="38"/>
      <c r="AI47" s="38"/>
      <c r="AJ47" s="38"/>
      <c r="AK47" s="38"/>
      <c r="AL47" s="38"/>
      <c r="AM47" s="168"/>
      <c r="AN47" s="168"/>
      <c r="AO47" s="202"/>
      <c r="AP47" s="142"/>
      <c r="AQ47" s="168"/>
      <c r="AR47" s="168"/>
      <c r="AT47" s="203"/>
    </row>
    <row r="48" ht="15.0" customHeight="1">
      <c r="A48" s="108" t="s">
        <v>245</v>
      </c>
      <c r="B48" s="265">
        <f>SIZEOF_IN_MIB(PARAMS("B")*PARAMS("S")*PARAMS("L")*(PARAMS("c_kv")+PARAMS("h_rope")), PARAMS("kvcache_dtype"))/1024</f>
        <v>343.125</v>
      </c>
      <c r="C48" s="172"/>
      <c r="F48" s="703"/>
      <c r="G48" s="883"/>
      <c r="P48" s="147"/>
      <c r="AG48" s="38"/>
      <c r="AH48" s="38"/>
      <c r="AI48" s="38"/>
      <c r="AJ48" s="38"/>
      <c r="AK48" s="38"/>
      <c r="AL48" s="38"/>
      <c r="AM48" s="168"/>
      <c r="AN48" s="168"/>
      <c r="AO48" s="202"/>
      <c r="AP48" s="142"/>
      <c r="AQ48" s="168"/>
      <c r="AR48" s="168"/>
      <c r="AT48" s="203"/>
    </row>
    <row r="49" ht="15.0" customHeight="1">
      <c r="A49" s="198" t="s">
        <v>247</v>
      </c>
      <c r="B49" s="281">
        <f>MAX(P92,P111,P130,P149,P168,P187,P206,P225,P244,P260,P298,P345,P442,P461)/1024</f>
        <v>0.01025390625</v>
      </c>
      <c r="C49" s="198"/>
      <c r="F49" s="703"/>
      <c r="G49" s="883"/>
      <c r="P49" s="147"/>
      <c r="AG49" s="38"/>
      <c r="AH49" s="38"/>
      <c r="AI49" s="38"/>
      <c r="AJ49" s="38"/>
      <c r="AK49" s="38"/>
      <c r="AL49" s="38"/>
      <c r="AM49" s="168"/>
      <c r="AN49" s="168"/>
      <c r="AO49" s="202"/>
      <c r="AP49" s="142"/>
      <c r="AQ49" s="168"/>
      <c r="AR49" s="168"/>
      <c r="AT49" s="203"/>
    </row>
    <row r="50" ht="15.0" customHeight="1">
      <c r="A50" s="284" t="s">
        <v>250</v>
      </c>
      <c r="B50" s="285">
        <f>SUM(B45:B48)</f>
        <v>463.8405151</v>
      </c>
      <c r="C50" s="284" t="str">
        <f>"&lt;=" &amp; ($H$27 * PARAMS("num_devices")) &amp; " (Capacity)?"</f>
        <v>&lt;=1516.032 (Capacity)?</v>
      </c>
      <c r="F50" s="703"/>
      <c r="G50" s="883"/>
      <c r="P50" s="147"/>
      <c r="AG50" s="38"/>
      <c r="AH50" s="38"/>
      <c r="AI50" s="38"/>
      <c r="AJ50" s="38"/>
      <c r="AK50" s="38"/>
      <c r="AL50" s="38"/>
      <c r="AM50" s="168"/>
      <c r="AN50" s="168"/>
      <c r="AO50" s="202"/>
      <c r="AP50" s="142"/>
      <c r="AQ50" s="168"/>
      <c r="AR50" s="168"/>
      <c r="AT50" s="203"/>
    </row>
    <row r="51">
      <c r="A51" s="172"/>
      <c r="B51" s="172"/>
      <c r="C51" s="172"/>
      <c r="D51" s="2"/>
      <c r="E51" s="2"/>
      <c r="F51" s="703"/>
      <c r="G51" s="883"/>
      <c r="AM51" s="142"/>
      <c r="AN51" s="138"/>
      <c r="AO51" s="138"/>
      <c r="AP51" s="138"/>
      <c r="AQ51" s="138"/>
      <c r="AR51" s="142"/>
      <c r="AT51" s="203"/>
    </row>
    <row r="52">
      <c r="A52" s="108" t="s">
        <v>251</v>
      </c>
      <c r="B52" s="256">
        <f>SUM(P94,P140,P159,P178,P254,P273) * PARAMS("L") / 1024</f>
        <v>10.62957764</v>
      </c>
      <c r="C52" s="257"/>
      <c r="D52" s="2"/>
      <c r="E52" s="2"/>
      <c r="F52" s="703"/>
      <c r="G52" s="883"/>
      <c r="AM52" s="142"/>
      <c r="AN52" s="138"/>
      <c r="AO52" s="138"/>
      <c r="AP52" s="138"/>
      <c r="AQ52" s="138"/>
      <c r="AR52" s="142"/>
      <c r="AT52" s="203"/>
    </row>
    <row r="53">
      <c r="A53" s="108" t="s">
        <v>252</v>
      </c>
      <c r="B53" s="265">
        <f>SUM(P340,P414) * PARAMS("L") / 1024</f>
        <v>20.015625</v>
      </c>
      <c r="C53" s="257"/>
      <c r="D53" s="2"/>
      <c r="F53" s="703"/>
      <c r="G53" s="883"/>
      <c r="AM53" s="142"/>
      <c r="AN53" s="138"/>
      <c r="AO53" s="138"/>
      <c r="AP53" s="138"/>
      <c r="AQ53" s="138"/>
      <c r="AR53" s="142"/>
      <c r="AT53" s="203"/>
    </row>
    <row r="54">
      <c r="A54" s="198" t="s">
        <v>243</v>
      </c>
      <c r="B54" s="172"/>
      <c r="C54" s="257"/>
      <c r="D54" s="2"/>
      <c r="E54" s="2"/>
      <c r="F54" s="703"/>
      <c r="G54" s="883"/>
      <c r="AM54" s="142"/>
      <c r="AN54" s="138"/>
      <c r="AO54" s="138"/>
      <c r="AP54" s="138"/>
      <c r="AQ54" s="138"/>
      <c r="AR54" s="142"/>
      <c r="AT54" s="203"/>
    </row>
    <row r="55">
      <c r="A55" s="108" t="s">
        <v>254</v>
      </c>
      <c r="B55" s="265">
        <f>B48/PARAMS("num_devices")</f>
        <v>21.4453125</v>
      </c>
      <c r="C55" s="257"/>
      <c r="D55" s="2"/>
      <c r="E55" s="2"/>
      <c r="F55" s="2"/>
      <c r="G55" s="2"/>
      <c r="AM55" s="142"/>
      <c r="AN55" s="138"/>
      <c r="AO55" s="138"/>
      <c r="AP55" s="138"/>
      <c r="AQ55" s="138"/>
      <c r="AR55" s="142"/>
      <c r="AT55" s="203"/>
    </row>
    <row r="56">
      <c r="A56" s="108" t="s">
        <v>255</v>
      </c>
      <c r="B56" s="265">
        <f>MAX(P94,P113,P132,P151,P170,P189,P208,P227,P246,P262,P300,P347,P444,P463)/1024</f>
        <v>0.01025390625</v>
      </c>
      <c r="C56" s="257"/>
      <c r="D56" s="2"/>
      <c r="E56" s="2"/>
      <c r="F56" s="2"/>
      <c r="G56" s="2"/>
      <c r="AM56" s="142"/>
      <c r="AN56" s="138"/>
      <c r="AO56" s="138"/>
      <c r="AP56" s="138"/>
      <c r="AQ56" s="138"/>
      <c r="AR56" s="142"/>
      <c r="AT56" s="203"/>
    </row>
    <row r="57">
      <c r="A57" s="122" t="s">
        <v>256</v>
      </c>
      <c r="B57" s="287">
        <f>SUM(B52:B55)</f>
        <v>52.09051514</v>
      </c>
      <c r="C57" s="288" t="str">
        <f>"&lt;=" &amp; ($H$27) &amp; " (Capacity)?"</f>
        <v>&lt;=94.752 (Capacity)?</v>
      </c>
      <c r="D57" s="2"/>
      <c r="E57" s="2"/>
      <c r="F57" s="2"/>
      <c r="G57" s="2"/>
      <c r="AM57" s="142"/>
      <c r="AN57" s="138"/>
      <c r="AO57" s="138"/>
      <c r="AP57" s="138"/>
      <c r="AQ57" s="138"/>
      <c r="AR57" s="142"/>
      <c r="AT57" s="203"/>
    </row>
    <row r="58">
      <c r="A58" s="204"/>
      <c r="B58" s="204"/>
      <c r="D58" s="2"/>
      <c r="E58" s="2"/>
      <c r="F58" s="2"/>
      <c r="G58" s="2"/>
      <c r="AM58" s="142"/>
      <c r="AN58" s="138"/>
      <c r="AO58" s="138"/>
      <c r="AP58" s="138"/>
      <c r="AQ58" s="138"/>
      <c r="AR58" s="142"/>
      <c r="AT58" s="203"/>
    </row>
    <row r="59">
      <c r="A59" s="204" t="s">
        <v>192</v>
      </c>
      <c r="B59" s="204"/>
      <c r="D59" s="2"/>
      <c r="E59" s="2"/>
      <c r="F59" s="2"/>
      <c r="G59" s="2"/>
      <c r="AM59" s="142"/>
      <c r="AN59" s="138"/>
      <c r="AO59" s="138"/>
      <c r="AP59" s="138"/>
      <c r="AQ59" s="138"/>
      <c r="AR59" s="142"/>
      <c r="AT59" s="203"/>
    </row>
    <row r="60">
      <c r="A60" s="214" t="s">
        <v>193</v>
      </c>
      <c r="B60" s="214" t="s">
        <v>194</v>
      </c>
      <c r="C60" s="214" t="s">
        <v>195</v>
      </c>
      <c r="D60" s="214" t="s">
        <v>196</v>
      </c>
      <c r="E60" s="214" t="s">
        <v>197</v>
      </c>
      <c r="F60" s="214" t="s">
        <v>198</v>
      </c>
      <c r="G60" s="214" t="s">
        <v>199</v>
      </c>
      <c r="H60" s="214" t="s">
        <v>200</v>
      </c>
      <c r="I60" s="885"/>
      <c r="J60" s="214" t="s">
        <v>421</v>
      </c>
      <c r="AG60" s="164"/>
      <c r="AH60" s="164"/>
      <c r="AI60" s="38"/>
      <c r="AJ60" s="38"/>
      <c r="AK60" s="38"/>
      <c r="AL60" s="38"/>
      <c r="AM60" s="168"/>
      <c r="AN60" s="202"/>
      <c r="AO60" s="202"/>
      <c r="AP60" s="216"/>
      <c r="AQ60" s="202"/>
      <c r="AR60" s="168"/>
      <c r="AS60" s="148"/>
      <c r="AT60" s="203"/>
    </row>
    <row r="61">
      <c r="A61" s="217" t="s">
        <v>203</v>
      </c>
      <c r="B61" s="218" t="s">
        <v>204</v>
      </c>
      <c r="C61" s="219">
        <f>$H$132</f>
        <v>0.003713006771</v>
      </c>
      <c r="D61" s="219" t="str">
        <f>$H$130</f>
        <v>#N/A</v>
      </c>
      <c r="E61" s="221"/>
      <c r="F61" s="219">
        <f>H127</f>
        <v>0.04988988241</v>
      </c>
      <c r="G61" s="219" t="str">
        <f t="shared" ref="G61:G64" si="3">max(C61:F61)</f>
        <v>#N/A</v>
      </c>
      <c r="H61" s="221" t="str">
        <f t="shared" ref="H61:H64" si="4">IFS(C61=G61, "HBM", D61=G61, "Compute", E61=G61, "ICI Lt", F61=G61, "ICI BW")</f>
        <v>#N/A</v>
      </c>
      <c r="I61" s="429"/>
      <c r="J61" s="886" t="str">
        <f t="shared" ref="J61:J66" si="5">G61/$G$76</f>
        <v>#N/A</v>
      </c>
      <c r="P61" s="887"/>
      <c r="AG61" s="38"/>
      <c r="AH61" s="38"/>
      <c r="AI61" s="164"/>
      <c r="AJ61" s="38"/>
      <c r="AK61" s="38"/>
      <c r="AL61" s="38"/>
      <c r="AM61" s="168"/>
      <c r="AN61" s="138"/>
      <c r="AO61" s="138"/>
      <c r="AP61" s="138"/>
      <c r="AQ61" s="138"/>
      <c r="AR61" s="168"/>
      <c r="AT61" s="203"/>
    </row>
    <row r="62">
      <c r="A62" s="217" t="s">
        <v>203</v>
      </c>
      <c r="B62" s="218" t="s">
        <v>205</v>
      </c>
      <c r="C62" s="219">
        <f>$H$151</f>
        <v>0.01304767267</v>
      </c>
      <c r="D62" s="219" t="str">
        <f>$H$149</f>
        <v>#N/A</v>
      </c>
      <c r="E62" s="221"/>
      <c r="F62" s="219"/>
      <c r="G62" s="219" t="str">
        <f t="shared" si="3"/>
        <v>#N/A</v>
      </c>
      <c r="H62" s="221" t="str">
        <f t="shared" si="4"/>
        <v>#N/A</v>
      </c>
      <c r="I62" s="429"/>
      <c r="J62" s="886" t="str">
        <f t="shared" si="5"/>
        <v>#N/A</v>
      </c>
      <c r="P62" s="888"/>
      <c r="AG62" s="38"/>
      <c r="AH62" s="38"/>
      <c r="AI62" s="38"/>
      <c r="AJ62" s="38"/>
      <c r="AK62" s="38"/>
      <c r="AL62" s="38"/>
      <c r="AM62" s="168"/>
      <c r="AN62" s="168"/>
      <c r="AO62" s="202"/>
      <c r="AP62" s="142"/>
      <c r="AQ62" s="168"/>
      <c r="AR62" s="168"/>
      <c r="AT62" s="203"/>
    </row>
    <row r="63">
      <c r="A63" s="217" t="s">
        <v>203</v>
      </c>
      <c r="B63" s="218" t="s">
        <v>206</v>
      </c>
      <c r="C63" s="219">
        <f>$H$170</f>
        <v>0.0056738081</v>
      </c>
      <c r="D63" s="219" t="str">
        <f>$H$168</f>
        <v>#N/A</v>
      </c>
      <c r="E63" s="221"/>
      <c r="F63" s="219"/>
      <c r="G63" s="219" t="str">
        <f t="shared" si="3"/>
        <v>#N/A</v>
      </c>
      <c r="H63" s="221" t="str">
        <f t="shared" si="4"/>
        <v>#N/A</v>
      </c>
      <c r="I63" s="429"/>
      <c r="J63" s="886" t="str">
        <f t="shared" si="5"/>
        <v>#N/A</v>
      </c>
      <c r="P63" s="888"/>
      <c r="AG63" s="38"/>
      <c r="AH63" s="38"/>
      <c r="AI63" s="38"/>
      <c r="AJ63" s="38"/>
      <c r="AK63" s="38"/>
      <c r="AL63" s="38"/>
      <c r="AM63" s="168"/>
      <c r="AN63" s="138"/>
      <c r="AO63" s="138"/>
      <c r="AP63" s="138"/>
      <c r="AQ63" s="138"/>
      <c r="AR63" s="168"/>
      <c r="AT63" s="203"/>
    </row>
    <row r="64">
      <c r="A64" s="217" t="s">
        <v>203</v>
      </c>
      <c r="B64" s="218" t="s">
        <v>207</v>
      </c>
      <c r="C64" s="219">
        <f>$H$189</f>
        <v>0.001483638239</v>
      </c>
      <c r="D64" s="219" t="str">
        <f>$H$187</f>
        <v>#N/A</v>
      </c>
      <c r="E64" s="221"/>
      <c r="F64" s="219"/>
      <c r="G64" s="219" t="str">
        <f t="shared" si="3"/>
        <v>#N/A</v>
      </c>
      <c r="H64" s="221" t="str">
        <f t="shared" si="4"/>
        <v>#N/A</v>
      </c>
      <c r="I64" s="429"/>
      <c r="J64" s="886" t="str">
        <f t="shared" si="5"/>
        <v>#N/A</v>
      </c>
      <c r="P64" s="888"/>
      <c r="AM64" s="142"/>
      <c r="AO64" s="142"/>
      <c r="AP64" s="142"/>
      <c r="AQ64" s="142"/>
      <c r="AR64" s="168"/>
      <c r="AS64" s="148"/>
      <c r="AT64" s="203"/>
    </row>
    <row r="65">
      <c r="A65" s="217" t="s">
        <v>203</v>
      </c>
      <c r="B65" s="227" t="s">
        <v>209</v>
      </c>
      <c r="C65" s="219">
        <f t="shared" ref="C65:D65" si="6">SUM(C67:C69)</f>
        <v>0.06424753289</v>
      </c>
      <c r="D65" s="219" t="str">
        <f t="shared" si="6"/>
        <v>#N/A</v>
      </c>
      <c r="E65" s="221"/>
      <c r="F65" s="219"/>
      <c r="G65" s="219" t="str">
        <f>IF(PARAMS("flash_attn"),MAX(C65:F65),0)</f>
        <v>#N/A</v>
      </c>
      <c r="H65" s="221" t="str">
        <f>IFS(G65=0,"",C65=G65, "HBM", D65=G65, "Compute", E65=G65, "ICI Lt", F65=G65, "ICI BW")</f>
        <v>#N/A</v>
      </c>
      <c r="I65" s="429"/>
      <c r="J65" s="886" t="str">
        <f t="shared" si="5"/>
        <v>#N/A</v>
      </c>
      <c r="P65" s="888"/>
      <c r="R65" s="226"/>
      <c r="S65" s="226"/>
      <c r="T65" s="226"/>
      <c r="U65" s="226"/>
      <c r="V65" s="226"/>
      <c r="W65" s="38"/>
      <c r="AM65" s="142"/>
      <c r="AO65" s="138"/>
      <c r="AP65" s="138"/>
      <c r="AQ65" s="138"/>
      <c r="AR65" s="168"/>
      <c r="AT65" s="203"/>
    </row>
    <row r="66">
      <c r="A66" s="217" t="s">
        <v>203</v>
      </c>
      <c r="B66" s="227" t="s">
        <v>210</v>
      </c>
      <c r="C66" s="219"/>
      <c r="D66" s="219"/>
      <c r="E66" s="221"/>
      <c r="F66" s="219"/>
      <c r="G66" s="219">
        <f>IF(PARAMS("flash_attn"),0,SUM(G67:G69))</f>
        <v>0</v>
      </c>
      <c r="H66" s="221"/>
      <c r="I66" s="429"/>
      <c r="J66" s="886" t="str">
        <f t="shared" si="5"/>
        <v>#N/A</v>
      </c>
      <c r="P66" s="888"/>
      <c r="R66" s="226"/>
      <c r="S66" s="226"/>
      <c r="T66" s="226"/>
      <c r="U66" s="226"/>
      <c r="V66" s="226"/>
      <c r="W66" s="38"/>
      <c r="AM66" s="142"/>
      <c r="AO66" s="138"/>
      <c r="AP66" s="138"/>
      <c r="AQ66" s="138"/>
      <c r="AR66" s="168"/>
      <c r="AT66" s="203"/>
    </row>
    <row r="67">
      <c r="A67" s="217" t="s">
        <v>203</v>
      </c>
      <c r="B67" s="218" t="s">
        <v>925</v>
      </c>
      <c r="C67" s="219">
        <f>$H$208</f>
        <v>0.05473556049</v>
      </c>
      <c r="D67" s="219" t="str">
        <f>$H$206</f>
        <v>#N/A</v>
      </c>
      <c r="E67" s="221"/>
      <c r="F67" s="219"/>
      <c r="G67" s="219" t="str">
        <f t="shared" ref="G67:G75" si="7">max(C67:F67)</f>
        <v>#N/A</v>
      </c>
      <c r="H67" s="221" t="str">
        <f t="shared" ref="H67:H75" si="8">IFS(C67=G67, "HBM", D67=G67, "Compute", E67=G67, "ICI Lt", F67=G67, "ICI BW")</f>
        <v>#N/A</v>
      </c>
      <c r="I67" s="429"/>
      <c r="J67" s="886"/>
      <c r="P67" s="888"/>
      <c r="R67" s="226"/>
      <c r="S67" s="226"/>
      <c r="T67" s="226"/>
      <c r="U67" s="226"/>
      <c r="V67" s="226"/>
      <c r="W67" s="38"/>
      <c r="AM67" s="142"/>
      <c r="AO67" s="138"/>
      <c r="AP67" s="138"/>
      <c r="AQ67" s="138"/>
      <c r="AR67" s="168"/>
      <c r="AT67" s="203"/>
    </row>
    <row r="68">
      <c r="A68" s="217" t="s">
        <v>203</v>
      </c>
      <c r="B68" s="218" t="s">
        <v>926</v>
      </c>
      <c r="C68" s="219">
        <f>$H$227</f>
        <v>0.006841945062</v>
      </c>
      <c r="D68" s="219" t="str">
        <f>$H$225</f>
        <v>#N/A</v>
      </c>
      <c r="E68" s="221"/>
      <c r="F68" s="219"/>
      <c r="G68" s="219" t="str">
        <f t="shared" si="7"/>
        <v>#N/A</v>
      </c>
      <c r="H68" s="221" t="str">
        <f t="shared" si="8"/>
        <v>#N/A</v>
      </c>
      <c r="I68" s="429"/>
      <c r="J68" s="886"/>
      <c r="P68" s="888"/>
      <c r="R68" s="228"/>
      <c r="S68" s="228"/>
      <c r="T68" s="228"/>
      <c r="U68" s="228"/>
      <c r="V68" s="228"/>
      <c r="W68" s="38"/>
      <c r="AM68" s="142"/>
      <c r="AN68" s="138"/>
      <c r="AO68" s="142"/>
      <c r="AP68" s="142"/>
      <c r="AQ68" s="138"/>
      <c r="AR68" s="168"/>
      <c r="AT68" s="203"/>
    </row>
    <row r="69">
      <c r="A69" s="217" t="s">
        <v>203</v>
      </c>
      <c r="B69" s="218" t="s">
        <v>927</v>
      </c>
      <c r="C69" s="219">
        <f>$H$246</f>
        <v>0.002670027341</v>
      </c>
      <c r="D69" s="219" t="str">
        <f>$H$244</f>
        <v>#N/A</v>
      </c>
      <c r="E69" s="221"/>
      <c r="F69" s="219"/>
      <c r="G69" s="219" t="str">
        <f t="shared" si="7"/>
        <v>#N/A</v>
      </c>
      <c r="H69" s="221" t="str">
        <f t="shared" si="8"/>
        <v>#N/A</v>
      </c>
      <c r="I69" s="429"/>
      <c r="J69" s="886"/>
      <c r="P69" s="888"/>
      <c r="R69" s="228"/>
      <c r="S69" s="228"/>
      <c r="T69" s="228"/>
      <c r="U69" s="228"/>
      <c r="V69" s="228"/>
      <c r="W69" s="38"/>
      <c r="AM69" s="142"/>
      <c r="AN69" s="138"/>
      <c r="AO69" s="138"/>
      <c r="AP69" s="138"/>
      <c r="AQ69" s="138"/>
      <c r="AR69" s="168"/>
      <c r="AT69" s="203"/>
    </row>
    <row r="70">
      <c r="A70" s="217" t="s">
        <v>203</v>
      </c>
      <c r="B70" s="218" t="s">
        <v>214</v>
      </c>
      <c r="C70" s="219">
        <f>H265</f>
        <v>0.004672547847</v>
      </c>
      <c r="D70" s="219" t="str">
        <f>H263</f>
        <v>#N/A</v>
      </c>
      <c r="E70" s="221"/>
      <c r="F70" s="219"/>
      <c r="G70" s="219" t="str">
        <f t="shared" si="7"/>
        <v>#N/A</v>
      </c>
      <c r="H70" s="221" t="str">
        <f t="shared" si="8"/>
        <v>#N/A</v>
      </c>
      <c r="I70" s="429"/>
      <c r="J70" s="886" t="str">
        <f t="shared" ref="J70:J76" si="9">G70/$G$76</f>
        <v>#N/A</v>
      </c>
      <c r="P70" s="888"/>
      <c r="R70" s="228"/>
      <c r="S70" s="228"/>
      <c r="T70" s="228"/>
      <c r="U70" s="228"/>
      <c r="V70" s="228"/>
      <c r="W70" s="229"/>
      <c r="AK70" s="203"/>
      <c r="AM70" s="142"/>
      <c r="AN70" s="138"/>
      <c r="AO70" s="138"/>
      <c r="AP70" s="138"/>
      <c r="AQ70" s="138"/>
      <c r="AR70" s="168"/>
      <c r="AT70" s="203"/>
    </row>
    <row r="71">
      <c r="A71" s="217" t="s">
        <v>203</v>
      </c>
      <c r="B71" s="218" t="s">
        <v>216</v>
      </c>
      <c r="C71" s="219">
        <f>H284</f>
        <v>0.03800617043</v>
      </c>
      <c r="D71" s="219" t="str">
        <f>H282</f>
        <v>#N/A</v>
      </c>
      <c r="E71" s="221"/>
      <c r="F71" s="219"/>
      <c r="G71" s="219" t="str">
        <f t="shared" si="7"/>
        <v>#N/A</v>
      </c>
      <c r="H71" s="221" t="str">
        <f t="shared" si="8"/>
        <v>#N/A</v>
      </c>
      <c r="I71" s="429"/>
      <c r="J71" s="886" t="str">
        <f t="shared" si="9"/>
        <v>#N/A</v>
      </c>
      <c r="P71" s="888"/>
      <c r="R71" s="228"/>
      <c r="S71" s="228"/>
      <c r="T71" s="228"/>
      <c r="U71" s="230"/>
      <c r="V71" s="230"/>
      <c r="W71" s="38"/>
      <c r="AK71" s="231"/>
      <c r="AL71" s="232"/>
      <c r="AM71" s="168"/>
      <c r="AN71" s="138"/>
      <c r="AO71" s="138"/>
      <c r="AP71" s="138"/>
      <c r="AQ71" s="138"/>
      <c r="AR71" s="168"/>
      <c r="AT71" s="203"/>
    </row>
    <row r="72">
      <c r="A72" s="217" t="s">
        <v>217</v>
      </c>
      <c r="B72" s="233" t="s">
        <v>218</v>
      </c>
      <c r="C72" s="219"/>
      <c r="D72" s="219"/>
      <c r="E72" s="221"/>
      <c r="F72" s="219">
        <f>$H$332</f>
        <v>0.02563476563</v>
      </c>
      <c r="G72" s="219">
        <f t="shared" si="7"/>
        <v>0.02563476563</v>
      </c>
      <c r="H72" s="221" t="str">
        <f t="shared" si="8"/>
        <v>ICI BW</v>
      </c>
      <c r="I72" s="429"/>
      <c r="J72" s="886" t="str">
        <f t="shared" si="9"/>
        <v>#N/A</v>
      </c>
      <c r="P72" s="888"/>
      <c r="R72" s="38"/>
      <c r="S72" s="38"/>
      <c r="T72" s="38"/>
      <c r="U72" s="38"/>
      <c r="V72" s="38"/>
      <c r="W72" s="38"/>
      <c r="AM72" s="142"/>
      <c r="AN72" s="138"/>
      <c r="AO72" s="142"/>
      <c r="AP72" s="142"/>
      <c r="AQ72" s="194"/>
      <c r="AR72" s="142"/>
    </row>
    <row r="73">
      <c r="A73" s="217" t="s">
        <v>217</v>
      </c>
      <c r="B73" s="233" t="s">
        <v>219</v>
      </c>
      <c r="C73" s="219">
        <f>$H$406</f>
        <v>0.08660901188</v>
      </c>
      <c r="D73" s="219" t="str">
        <f>$H$404</f>
        <v>#N/A</v>
      </c>
      <c r="E73" s="221"/>
      <c r="F73" s="219">
        <f>$H$401</f>
        <v>0.693359375</v>
      </c>
      <c r="G73" s="219" t="str">
        <f t="shared" si="7"/>
        <v>#N/A</v>
      </c>
      <c r="H73" s="221" t="str">
        <f t="shared" si="8"/>
        <v>#N/A</v>
      </c>
      <c r="I73" s="429"/>
      <c r="J73" s="886" t="str">
        <f t="shared" si="9"/>
        <v>#N/A</v>
      </c>
      <c r="P73" s="888"/>
      <c r="R73" s="38"/>
      <c r="S73" s="38"/>
      <c r="T73" s="38"/>
      <c r="U73" s="38"/>
      <c r="V73" s="38"/>
      <c r="W73" s="234"/>
      <c r="AM73" s="142"/>
      <c r="AN73" s="138"/>
      <c r="AO73" s="138"/>
      <c r="AP73" s="138"/>
      <c r="AQ73" s="138"/>
      <c r="AR73" s="142"/>
      <c r="AT73" s="149"/>
    </row>
    <row r="74">
      <c r="A74" s="217" t="s">
        <v>217</v>
      </c>
      <c r="B74" s="233" t="s">
        <v>220</v>
      </c>
      <c r="C74" s="219">
        <f>$H$436</f>
        <v>0.04505671138</v>
      </c>
      <c r="D74" s="219" t="str">
        <f>$H$434</f>
        <v>#N/A</v>
      </c>
      <c r="E74" s="221"/>
      <c r="F74" s="219">
        <f>$H$431</f>
        <v>0</v>
      </c>
      <c r="G74" s="219" t="str">
        <f t="shared" si="7"/>
        <v>#N/A</v>
      </c>
      <c r="H74" s="221" t="str">
        <f t="shared" si="8"/>
        <v>#N/A</v>
      </c>
      <c r="I74" s="429"/>
      <c r="J74" s="886" t="str">
        <f t="shared" si="9"/>
        <v>#N/A</v>
      </c>
      <c r="P74" s="888"/>
      <c r="R74" s="38"/>
      <c r="S74" s="38"/>
      <c r="T74" s="38"/>
      <c r="U74" s="38"/>
      <c r="V74" s="38"/>
      <c r="W74" s="234"/>
      <c r="AM74" s="142"/>
      <c r="AN74" s="138"/>
      <c r="AO74" s="138"/>
      <c r="AP74" s="142"/>
      <c r="AQ74" s="142"/>
      <c r="AR74" s="142"/>
    </row>
    <row r="75">
      <c r="A75" s="217" t="s">
        <v>217</v>
      </c>
      <c r="B75" s="233" t="s">
        <v>221</v>
      </c>
      <c r="C75" s="219"/>
      <c r="D75" s="219"/>
      <c r="E75" s="221"/>
      <c r="F75" s="219">
        <f>$H$473</f>
        <v>0</v>
      </c>
      <c r="G75" s="219">
        <f t="shared" si="7"/>
        <v>0</v>
      </c>
      <c r="H75" s="221" t="str">
        <f t="shared" si="8"/>
        <v>HBM</v>
      </c>
      <c r="I75" s="429"/>
      <c r="J75" s="886" t="str">
        <f t="shared" si="9"/>
        <v>#N/A</v>
      </c>
      <c r="P75" s="888"/>
      <c r="AM75" s="142"/>
      <c r="AN75" s="138"/>
      <c r="AO75" s="138"/>
      <c r="AP75" s="138"/>
      <c r="AQ75" s="138"/>
      <c r="AR75" s="142"/>
      <c r="AT75" s="203"/>
    </row>
    <row r="76">
      <c r="A76" s="235"/>
      <c r="B76" s="236"/>
      <c r="C76" s="236"/>
      <c r="D76" s="236"/>
      <c r="E76" s="235" t="s">
        <v>222</v>
      </c>
      <c r="F76" s="237" t="s">
        <v>59</v>
      </c>
      <c r="G76" s="236" t="str">
        <f>SUM(G61:G66,G70:G75)</f>
        <v>#N/A</v>
      </c>
      <c r="H76" s="236"/>
      <c r="I76" s="239"/>
      <c r="J76" s="240" t="str">
        <f t="shared" si="9"/>
        <v>#N/A</v>
      </c>
      <c r="P76" s="888"/>
      <c r="AG76" s="164"/>
      <c r="AH76" s="164"/>
      <c r="AI76" s="38"/>
      <c r="AJ76" s="38"/>
      <c r="AK76" s="38"/>
      <c r="AL76" s="38"/>
      <c r="AM76" s="168"/>
      <c r="AN76" s="202"/>
      <c r="AO76" s="202"/>
      <c r="AP76" s="216"/>
      <c r="AQ76" s="202"/>
      <c r="AR76" s="168"/>
      <c r="AT76" s="203"/>
    </row>
    <row r="77">
      <c r="A77" s="241"/>
      <c r="B77" s="236"/>
      <c r="C77" s="236"/>
      <c r="D77" s="236"/>
      <c r="E77" s="241"/>
      <c r="F77" s="237" t="s">
        <v>223</v>
      </c>
      <c r="G77" s="889" t="str">
        <f>SUM(G61:G66,G70:G71)+MAX(G72:G73)+MAX(G74:G75)</f>
        <v>#N/A</v>
      </c>
      <c r="H77" s="236"/>
      <c r="I77" s="239"/>
      <c r="J77" s="240"/>
      <c r="P77" s="888"/>
      <c r="AG77" s="164"/>
      <c r="AH77" s="164"/>
      <c r="AI77" s="38"/>
      <c r="AJ77" s="38"/>
      <c r="AK77" s="38"/>
      <c r="AL77" s="38"/>
      <c r="AM77" s="168"/>
      <c r="AN77" s="202"/>
      <c r="AO77" s="202"/>
      <c r="AP77" s="216"/>
      <c r="AQ77" s="202"/>
      <c r="AR77" s="168"/>
      <c r="AT77" s="203"/>
    </row>
    <row r="78">
      <c r="A78" s="243" t="s">
        <v>224</v>
      </c>
      <c r="B78" s="244"/>
      <c r="C78" s="244"/>
      <c r="D78" s="244"/>
      <c r="E78" s="243" t="s">
        <v>225</v>
      </c>
      <c r="F78" s="245" t="s">
        <v>59</v>
      </c>
      <c r="G78" s="890" t="str">
        <f>IF(F78=F76,G76,G77)</f>
        <v>#N/A</v>
      </c>
      <c r="H78" s="244"/>
      <c r="I78" s="247"/>
      <c r="J78" s="247"/>
      <c r="P78" s="891"/>
      <c r="AG78" s="38"/>
      <c r="AH78" s="38"/>
      <c r="AI78" s="38"/>
      <c r="AJ78" s="38"/>
      <c r="AK78" s="38"/>
      <c r="AL78" s="38"/>
      <c r="AM78" s="168"/>
      <c r="AN78" s="168"/>
      <c r="AO78" s="202"/>
      <c r="AP78" s="142"/>
      <c r="AQ78" s="168"/>
      <c r="AR78" s="168"/>
      <c r="AT78" s="203"/>
    </row>
    <row r="79" ht="15.0" customHeight="1">
      <c r="P79" s="147"/>
      <c r="AG79" s="38"/>
      <c r="AH79" s="38"/>
      <c r="AI79" s="38"/>
      <c r="AJ79" s="38"/>
      <c r="AK79" s="38"/>
      <c r="AL79" s="38"/>
      <c r="AM79" s="168"/>
      <c r="AN79" s="168"/>
      <c r="AO79" s="202"/>
      <c r="AP79" s="142"/>
      <c r="AQ79" s="168"/>
      <c r="AR79" s="168"/>
      <c r="AT79" s="203"/>
    </row>
    <row r="80">
      <c r="P80" s="147"/>
      <c r="AG80" s="38"/>
      <c r="AH80" s="38"/>
      <c r="AI80" s="38"/>
      <c r="AJ80" s="38"/>
      <c r="AK80" s="38"/>
      <c r="AL80" s="38"/>
      <c r="AM80" s="168"/>
      <c r="AN80" s="168"/>
      <c r="AO80" s="202"/>
      <c r="AP80" s="142"/>
      <c r="AQ80" s="168"/>
      <c r="AR80" s="168"/>
      <c r="AT80" s="203"/>
    </row>
    <row r="81">
      <c r="E81" s="204" t="s">
        <v>227</v>
      </c>
      <c r="P81" s="147"/>
      <c r="AG81" s="38"/>
      <c r="AH81" s="38"/>
      <c r="AI81" s="38"/>
      <c r="AJ81" s="38"/>
      <c r="AK81" s="38"/>
      <c r="AL81" s="38"/>
      <c r="AM81" s="168"/>
      <c r="AN81" s="138"/>
      <c r="AO81" s="138"/>
      <c r="AP81" s="138"/>
      <c r="AQ81" s="138"/>
      <c r="AR81" s="168"/>
      <c r="AT81" s="203"/>
    </row>
    <row r="82">
      <c r="A82" s="164"/>
      <c r="B82" s="38"/>
      <c r="C82" s="38"/>
      <c r="E82" s="249" t="s">
        <v>229</v>
      </c>
      <c r="F82" s="250" t="s">
        <v>230</v>
      </c>
      <c r="G82" s="251"/>
      <c r="H82" s="252"/>
      <c r="I82" s="250" t="s">
        <v>231</v>
      </c>
      <c r="J82" s="251"/>
      <c r="K82" s="251"/>
      <c r="L82" s="251"/>
      <c r="M82" s="251"/>
      <c r="N82" s="252"/>
      <c r="O82" s="253" t="s">
        <v>232</v>
      </c>
      <c r="P82" s="254" t="s">
        <v>233</v>
      </c>
      <c r="Q82" s="255" t="s">
        <v>234</v>
      </c>
      <c r="AM82" s="142"/>
      <c r="AO82" s="142"/>
      <c r="AP82" s="142"/>
      <c r="AQ82" s="142"/>
      <c r="AR82" s="168"/>
      <c r="AT82" s="203"/>
    </row>
    <row r="83">
      <c r="A83" s="164"/>
      <c r="B83" s="38"/>
      <c r="C83" s="38"/>
      <c r="D83" s="38"/>
      <c r="E83" s="258" t="s">
        <v>236</v>
      </c>
      <c r="F83" s="259" t="s">
        <v>237</v>
      </c>
      <c r="G83" s="260"/>
      <c r="H83" s="261" t="s">
        <v>238</v>
      </c>
      <c r="I83" s="261" t="s">
        <v>239</v>
      </c>
      <c r="J83" s="261"/>
      <c r="K83" s="262" t="s">
        <v>40</v>
      </c>
      <c r="L83" s="262" t="s">
        <v>38</v>
      </c>
      <c r="M83" s="261" t="s">
        <v>125</v>
      </c>
      <c r="N83" s="261" t="s">
        <v>240</v>
      </c>
      <c r="O83" s="263" t="s">
        <v>63</v>
      </c>
      <c r="P83" s="264"/>
      <c r="Q83" s="262" t="b">
        <v>0</v>
      </c>
      <c r="AM83" s="142"/>
      <c r="AO83" s="138"/>
      <c r="AP83" s="138"/>
      <c r="AQ83" s="138"/>
      <c r="AR83" s="168"/>
      <c r="AT83" s="203"/>
    </row>
    <row r="84">
      <c r="A84" s="164"/>
      <c r="B84" s="38"/>
      <c r="C84" s="38"/>
      <c r="D84" s="38"/>
      <c r="E84" s="266"/>
      <c r="F84" s="267"/>
      <c r="G84" s="268"/>
      <c r="H84" s="269" t="s">
        <v>242</v>
      </c>
      <c r="I84" s="270" t="s">
        <v>239</v>
      </c>
      <c r="J84" s="271"/>
      <c r="K84" s="270">
        <f t="shared" ref="K84:M84" si="10">PARAMS(K83)</f>
        <v>1024</v>
      </c>
      <c r="L84" s="270">
        <f t="shared" si="10"/>
        <v>1</v>
      </c>
      <c r="M84" s="270">
        <f t="shared" si="10"/>
        <v>7168</v>
      </c>
      <c r="N84" s="270" t="s">
        <v>240</v>
      </c>
      <c r="O84" s="272"/>
      <c r="P84" s="273">
        <f>SIZEOF_IN_MIB(J84:M84, $O83)</f>
        <v>7</v>
      </c>
      <c r="Q84" s="269" t="b">
        <v>0</v>
      </c>
      <c r="AM84" s="142"/>
      <c r="AN84" s="138"/>
      <c r="AO84" s="142"/>
      <c r="AP84" s="142"/>
      <c r="AQ84" s="138"/>
      <c r="AR84" s="168"/>
      <c r="AT84" s="203"/>
    </row>
    <row r="85">
      <c r="A85" s="164"/>
      <c r="B85" s="38"/>
      <c r="C85" s="38"/>
      <c r="D85" s="38"/>
      <c r="E85" s="266"/>
      <c r="F85" s="267"/>
      <c r="G85" s="268"/>
      <c r="H85" s="274" t="s">
        <v>244</v>
      </c>
      <c r="I85" s="274" t="s">
        <v>239</v>
      </c>
      <c r="J85" s="261"/>
      <c r="K85" s="262" t="s">
        <v>32</v>
      </c>
      <c r="L85" s="262"/>
      <c r="M85" s="262" t="s">
        <v>33</v>
      </c>
      <c r="N85" s="274" t="s">
        <v>240</v>
      </c>
      <c r="O85" s="275"/>
      <c r="P85" s="276"/>
      <c r="Q85" s="262" t="b">
        <v>0</v>
      </c>
      <c r="AM85" s="142"/>
      <c r="AN85" s="138"/>
      <c r="AO85" s="138"/>
      <c r="AP85" s="138"/>
      <c r="AQ85" s="138"/>
      <c r="AR85" s="168"/>
      <c r="AT85" s="203"/>
    </row>
    <row r="86">
      <c r="A86" s="164"/>
      <c r="B86" s="38"/>
      <c r="C86" s="38"/>
      <c r="D86" s="38"/>
      <c r="E86" s="277"/>
      <c r="F86" s="278"/>
      <c r="G86" s="279"/>
      <c r="H86" s="269" t="s">
        <v>246</v>
      </c>
      <c r="I86" s="271" t="s">
        <v>239</v>
      </c>
      <c r="J86" s="270"/>
      <c r="K86" s="271">
        <f t="shared" ref="K86:M86" si="11">K84/SHARDING(K85)</f>
        <v>1024</v>
      </c>
      <c r="L86" s="271">
        <f t="shared" si="11"/>
        <v>1</v>
      </c>
      <c r="M86" s="271">
        <f t="shared" si="11"/>
        <v>448</v>
      </c>
      <c r="N86" s="271" t="s">
        <v>240</v>
      </c>
      <c r="O86" s="280"/>
      <c r="P86" s="273">
        <f>SIZEOF_IN_MIB(J86:M86, $O83)</f>
        <v>0.4375</v>
      </c>
      <c r="Q86" s="269" t="b">
        <v>0</v>
      </c>
      <c r="AG86" s="2"/>
      <c r="AK86" s="203"/>
      <c r="AM86" s="142"/>
      <c r="AN86" s="138"/>
      <c r="AO86" s="138"/>
      <c r="AP86" s="138"/>
      <c r="AQ86" s="138"/>
      <c r="AR86" s="168"/>
      <c r="AT86" s="203"/>
    </row>
    <row r="87">
      <c r="A87" s="164"/>
      <c r="B87" s="38"/>
      <c r="C87" s="38"/>
      <c r="D87" s="38"/>
      <c r="E87" s="258" t="s">
        <v>248</v>
      </c>
      <c r="F87" s="282" t="s">
        <v>249</v>
      </c>
      <c r="G87" s="260"/>
      <c r="H87" s="261" t="s">
        <v>238</v>
      </c>
      <c r="I87" s="261" t="s">
        <v>239</v>
      </c>
      <c r="J87" s="261"/>
      <c r="K87" s="262" t="s">
        <v>40</v>
      </c>
      <c r="L87" s="262" t="s">
        <v>38</v>
      </c>
      <c r="M87" s="283" t="s">
        <v>125</v>
      </c>
      <c r="N87" s="261" t="s">
        <v>240</v>
      </c>
      <c r="O87" s="263" t="s">
        <v>63</v>
      </c>
      <c r="P87" s="264"/>
      <c r="Q87" s="263" t="b">
        <v>0</v>
      </c>
      <c r="AG87" s="2"/>
      <c r="AK87" s="231"/>
      <c r="AL87" s="232"/>
      <c r="AM87" s="168"/>
      <c r="AN87" s="138"/>
      <c r="AO87" s="138"/>
      <c r="AP87" s="138"/>
      <c r="AQ87" s="138"/>
      <c r="AR87" s="168"/>
      <c r="AT87" s="203"/>
    </row>
    <row r="88">
      <c r="A88" s="38"/>
      <c r="B88" s="38"/>
      <c r="C88" s="38"/>
      <c r="D88" s="38"/>
      <c r="E88" s="266"/>
      <c r="F88" s="267"/>
      <c r="G88" s="268"/>
      <c r="H88" s="269" t="s">
        <v>242</v>
      </c>
      <c r="I88" s="270" t="s">
        <v>239</v>
      </c>
      <c r="J88" s="271"/>
      <c r="K88" s="270">
        <f t="shared" ref="K88:M88" si="12">PARAMS(K87)</f>
        <v>1024</v>
      </c>
      <c r="L88" s="270">
        <f t="shared" si="12"/>
        <v>1</v>
      </c>
      <c r="M88" s="270">
        <f t="shared" si="12"/>
        <v>7168</v>
      </c>
      <c r="N88" s="270" t="s">
        <v>240</v>
      </c>
      <c r="O88" s="272"/>
      <c r="P88" s="273">
        <f>SIZEOF_IN_MIB(J88:M88, $O87)</f>
        <v>7</v>
      </c>
      <c r="Q88" s="272"/>
      <c r="AG88" s="2"/>
      <c r="AM88" s="38"/>
      <c r="AR88" s="38"/>
    </row>
    <row r="89">
      <c r="A89" s="87"/>
      <c r="B89" s="87"/>
      <c r="C89" s="87"/>
      <c r="D89" s="87"/>
      <c r="E89" s="266"/>
      <c r="F89" s="267"/>
      <c r="G89" s="268"/>
      <c r="H89" s="274" t="s">
        <v>244</v>
      </c>
      <c r="I89" s="274" t="s">
        <v>239</v>
      </c>
      <c r="J89" s="261"/>
      <c r="K89" s="262" t="s">
        <v>143</v>
      </c>
      <c r="L89" s="262"/>
      <c r="M89" s="274"/>
      <c r="N89" s="274" t="s">
        <v>240</v>
      </c>
      <c r="O89" s="275"/>
      <c r="P89" s="276"/>
      <c r="Q89" s="275"/>
    </row>
    <row r="90">
      <c r="A90" s="87"/>
      <c r="B90" s="87"/>
      <c r="C90" s="87"/>
      <c r="D90" s="87"/>
      <c r="E90" s="266"/>
      <c r="F90" s="278"/>
      <c r="G90" s="279"/>
      <c r="H90" s="269" t="s">
        <v>246</v>
      </c>
      <c r="I90" s="271" t="s">
        <v>239</v>
      </c>
      <c r="J90" s="270"/>
      <c r="K90" s="271">
        <f t="shared" ref="K90:M90" si="13">K88/SHARDING(K89)</f>
        <v>64</v>
      </c>
      <c r="L90" s="271">
        <f t="shared" si="13"/>
        <v>1</v>
      </c>
      <c r="M90" s="271">
        <f t="shared" si="13"/>
        <v>7168</v>
      </c>
      <c r="N90" s="271" t="s">
        <v>240</v>
      </c>
      <c r="O90" s="280"/>
      <c r="P90" s="273">
        <f>SIZEOF_IN_MIB(J90:M90, $O87)</f>
        <v>0.4375</v>
      </c>
      <c r="Q90" s="280"/>
      <c r="AG90" s="2"/>
    </row>
    <row r="91">
      <c r="A91" s="87"/>
      <c r="B91" s="87"/>
      <c r="C91" s="87"/>
      <c r="D91" s="87"/>
      <c r="E91" s="266"/>
      <c r="F91" s="259" t="s">
        <v>253</v>
      </c>
      <c r="G91" s="260"/>
      <c r="H91" s="274" t="s">
        <v>238</v>
      </c>
      <c r="I91" s="274" t="s">
        <v>239</v>
      </c>
      <c r="J91" s="261"/>
      <c r="K91" s="261"/>
      <c r="L91" s="286" t="s">
        <v>125</v>
      </c>
      <c r="M91" s="262" t="s">
        <v>142</v>
      </c>
      <c r="N91" s="274" t="s">
        <v>240</v>
      </c>
      <c r="O91" s="263" t="s">
        <v>63</v>
      </c>
      <c r="P91" s="276"/>
      <c r="Q91" s="263" t="b">
        <v>0</v>
      </c>
      <c r="AP91" s="138"/>
      <c r="AQ91" s="138"/>
      <c r="AT91" s="149"/>
    </row>
    <row r="92">
      <c r="A92" s="87"/>
      <c r="B92" s="87"/>
      <c r="C92" s="87"/>
      <c r="D92" s="87"/>
      <c r="E92" s="266"/>
      <c r="F92" s="267"/>
      <c r="G92" s="268"/>
      <c r="H92" s="269" t="s">
        <v>242</v>
      </c>
      <c r="I92" s="271" t="s">
        <v>239</v>
      </c>
      <c r="J92" s="270"/>
      <c r="K92" s="270"/>
      <c r="L92" s="271">
        <f t="shared" ref="L92:M92" si="14">PARAMS(L91)</f>
        <v>7168</v>
      </c>
      <c r="M92" s="271">
        <f t="shared" si="14"/>
        <v>1536</v>
      </c>
      <c r="N92" s="271" t="s">
        <v>240</v>
      </c>
      <c r="O92" s="272"/>
      <c r="P92" s="273">
        <f>SIZEOF_IN_MIB(J92:M92, $O91)</f>
        <v>10.5</v>
      </c>
      <c r="Q92" s="272"/>
      <c r="AP92" s="142"/>
    </row>
    <row r="93">
      <c r="A93" s="87"/>
      <c r="B93" s="87"/>
      <c r="C93" s="87"/>
      <c r="D93" s="87"/>
      <c r="E93" s="266"/>
      <c r="F93" s="267"/>
      <c r="G93" s="268"/>
      <c r="H93" s="274" t="s">
        <v>244</v>
      </c>
      <c r="I93" s="274" t="s">
        <v>239</v>
      </c>
      <c r="J93" s="261"/>
      <c r="K93" s="261"/>
      <c r="L93" s="274"/>
      <c r="M93" s="274"/>
      <c r="N93" s="274" t="s">
        <v>240</v>
      </c>
      <c r="O93" s="275"/>
      <c r="P93" s="276"/>
      <c r="Q93" s="275"/>
      <c r="AP93" s="138"/>
      <c r="AQ93" s="138"/>
      <c r="AT93" s="149"/>
    </row>
    <row r="94">
      <c r="A94" s="87"/>
      <c r="B94" s="87"/>
      <c r="C94" s="87"/>
      <c r="D94" s="87"/>
      <c r="E94" s="266"/>
      <c r="F94" s="278"/>
      <c r="G94" s="279"/>
      <c r="H94" s="271" t="s">
        <v>246</v>
      </c>
      <c r="I94" s="271" t="s">
        <v>239</v>
      </c>
      <c r="J94" s="270"/>
      <c r="K94" s="270"/>
      <c r="L94" s="271">
        <f t="shared" ref="L94:M94" si="15">L92/SHARDING(L93)</f>
        <v>7168</v>
      </c>
      <c r="M94" s="271">
        <f t="shared" si="15"/>
        <v>1536</v>
      </c>
      <c r="N94" s="271" t="s">
        <v>240</v>
      </c>
      <c r="O94" s="280"/>
      <c r="P94" s="273">
        <f>SIZEOF_IN_MIB(J94:M94, $O91)</f>
        <v>10.5</v>
      </c>
      <c r="Q94" s="280"/>
    </row>
    <row r="95">
      <c r="A95" s="87"/>
      <c r="B95" s="87"/>
      <c r="C95" s="87"/>
      <c r="D95" s="87"/>
      <c r="E95" s="266"/>
      <c r="F95" s="259" t="s">
        <v>257</v>
      </c>
      <c r="G95" s="260"/>
      <c r="H95" s="289" t="s">
        <v>238</v>
      </c>
      <c r="I95" s="289" t="s">
        <v>239</v>
      </c>
      <c r="J95" s="290"/>
      <c r="K95" s="195" t="s">
        <v>40</v>
      </c>
      <c r="L95" s="195" t="s">
        <v>38</v>
      </c>
      <c r="M95" s="195" t="s">
        <v>142</v>
      </c>
      <c r="N95" s="289" t="s">
        <v>240</v>
      </c>
      <c r="O95" s="291" t="s">
        <v>82</v>
      </c>
      <c r="P95" s="292"/>
      <c r="Q95" s="291" t="b">
        <v>0</v>
      </c>
    </row>
    <row r="96">
      <c r="A96" s="87"/>
      <c r="B96" s="87"/>
      <c r="C96" s="87"/>
      <c r="D96" s="87"/>
      <c r="E96" s="266"/>
      <c r="F96" s="267"/>
      <c r="G96" s="268"/>
      <c r="H96" s="195" t="s">
        <v>242</v>
      </c>
      <c r="I96" s="289" t="s">
        <v>239</v>
      </c>
      <c r="J96" s="290"/>
      <c r="K96" s="289">
        <f t="shared" ref="K96:M96" si="16">PARAMS(K95)</f>
        <v>1024</v>
      </c>
      <c r="L96" s="290">
        <f t="shared" si="16"/>
        <v>1</v>
      </c>
      <c r="M96" s="289">
        <f t="shared" si="16"/>
        <v>1536</v>
      </c>
      <c r="N96" s="289" t="s">
        <v>240</v>
      </c>
      <c r="O96" s="266"/>
      <c r="P96" s="292">
        <f>SIZEOF_IN_MIB(K96:M96, $O95)</f>
        <v>3</v>
      </c>
      <c r="Q96" s="266"/>
    </row>
    <row r="97">
      <c r="A97" s="87"/>
      <c r="B97" s="87"/>
      <c r="C97" s="87"/>
      <c r="D97" s="87"/>
      <c r="E97" s="266"/>
      <c r="F97" s="267"/>
      <c r="G97" s="268"/>
      <c r="H97" s="289" t="s">
        <v>244</v>
      </c>
      <c r="I97" s="289" t="s">
        <v>239</v>
      </c>
      <c r="J97" s="290"/>
      <c r="K97" s="195" t="s">
        <v>143</v>
      </c>
      <c r="L97" s="195"/>
      <c r="M97" s="289"/>
      <c r="N97" s="289" t="s">
        <v>240</v>
      </c>
      <c r="O97" s="266"/>
      <c r="P97" s="292"/>
      <c r="Q97" s="266"/>
    </row>
    <row r="98">
      <c r="A98" s="87"/>
      <c r="B98" s="87"/>
      <c r="C98" s="87"/>
      <c r="D98" s="87"/>
      <c r="E98" s="266"/>
      <c r="F98" s="278"/>
      <c r="G98" s="279"/>
      <c r="H98" s="289" t="s">
        <v>246</v>
      </c>
      <c r="I98" s="289" t="s">
        <v>239</v>
      </c>
      <c r="J98" s="290"/>
      <c r="K98" s="289">
        <f t="shared" ref="K98:M98" si="17">K96/SHARDING(K97)</f>
        <v>64</v>
      </c>
      <c r="L98" s="289">
        <f t="shared" si="17"/>
        <v>1</v>
      </c>
      <c r="M98" s="289">
        <f t="shared" si="17"/>
        <v>1536</v>
      </c>
      <c r="N98" s="289" t="s">
        <v>240</v>
      </c>
      <c r="O98" s="277"/>
      <c r="P98" s="292">
        <f>SIZEOF_IN_MIB(K98:M98, $O95)</f>
        <v>0.1875</v>
      </c>
      <c r="Q98" s="277"/>
    </row>
    <row r="99">
      <c r="A99" s="87"/>
      <c r="B99" s="87"/>
      <c r="C99" s="87"/>
      <c r="E99" s="266"/>
      <c r="F99" s="296" t="s">
        <v>258</v>
      </c>
      <c r="G99" s="296" t="s">
        <v>259</v>
      </c>
      <c r="H99" s="298" t="s">
        <v>238</v>
      </c>
      <c r="I99" s="290" t="s">
        <v>239</v>
      </c>
      <c r="J99" s="290" t="str">
        <f t="array" ref="J99:M102">J83:M86</f>
        <v/>
      </c>
      <c r="K99" s="195" t="s">
        <v>40</v>
      </c>
      <c r="L99" s="195" t="s">
        <v>38</v>
      </c>
      <c r="M99" s="299" t="s">
        <v>125</v>
      </c>
      <c r="N99" s="290" t="s">
        <v>240</v>
      </c>
      <c r="O99" s="291" t="s">
        <v>63</v>
      </c>
      <c r="P99" s="290"/>
      <c r="Q99" s="291"/>
    </row>
    <row r="100">
      <c r="A100" s="87"/>
      <c r="B100" s="87"/>
      <c r="C100" s="87"/>
      <c r="E100" s="266"/>
      <c r="F100" s="266"/>
      <c r="G100" s="266"/>
      <c r="H100" s="300" t="s">
        <v>242</v>
      </c>
      <c r="I100" s="290" t="s">
        <v>239</v>
      </c>
      <c r="J100" s="289"/>
      <c r="K100" s="290">
        <v>1024.0</v>
      </c>
      <c r="L100" s="290">
        <v>1.0</v>
      </c>
      <c r="M100" s="290">
        <v>7168.0</v>
      </c>
      <c r="N100" s="290" t="s">
        <v>240</v>
      </c>
      <c r="O100" s="266"/>
      <c r="P100" s="301">
        <f>SIZEOF_IN_MIB(J100:M100, O99)</f>
        <v>7</v>
      </c>
      <c r="Q100" s="266"/>
    </row>
    <row r="101">
      <c r="A101" s="87"/>
      <c r="B101" s="87"/>
      <c r="C101" s="87"/>
      <c r="E101" s="266"/>
      <c r="F101" s="266"/>
      <c r="G101" s="266"/>
      <c r="H101" s="300" t="s">
        <v>260</v>
      </c>
      <c r="I101" s="289" t="s">
        <v>239</v>
      </c>
      <c r="J101" s="290"/>
      <c r="K101" s="195" t="s">
        <v>32</v>
      </c>
      <c r="L101" s="195"/>
      <c r="M101" s="195" t="s">
        <v>33</v>
      </c>
      <c r="N101" s="289" t="s">
        <v>240</v>
      </c>
      <c r="O101" s="266"/>
      <c r="P101" s="301"/>
      <c r="Q101" s="266"/>
    </row>
    <row r="102">
      <c r="A102" s="87"/>
      <c r="B102" s="87"/>
      <c r="C102" s="87"/>
      <c r="E102" s="266"/>
      <c r="F102" s="266"/>
      <c r="G102" s="266"/>
      <c r="H102" s="302" t="s">
        <v>261</v>
      </c>
      <c r="I102" s="274" t="s">
        <v>239</v>
      </c>
      <c r="J102" s="261"/>
      <c r="K102" s="274">
        <v>1024.0</v>
      </c>
      <c r="L102" s="274">
        <v>1.0</v>
      </c>
      <c r="M102" s="274">
        <v>448.0</v>
      </c>
      <c r="N102" s="262" t="s">
        <v>240</v>
      </c>
      <c r="O102" s="275"/>
      <c r="P102" s="303">
        <f>SIZEOF_IN_MIB(J102:M102, O99)</f>
        <v>0.4375</v>
      </c>
      <c r="Q102" s="275"/>
    </row>
    <row r="103">
      <c r="A103" s="87"/>
      <c r="B103" s="87"/>
      <c r="C103" s="87"/>
      <c r="E103" s="266"/>
      <c r="F103" s="266"/>
      <c r="G103" s="277"/>
      <c r="H103" s="304" t="s">
        <v>262</v>
      </c>
      <c r="I103" s="271" t="s">
        <v>239</v>
      </c>
      <c r="J103" s="270"/>
      <c r="K103" s="269"/>
      <c r="L103" s="269"/>
      <c r="M103" s="269"/>
      <c r="N103" s="271" t="s">
        <v>240</v>
      </c>
      <c r="O103" s="280"/>
      <c r="P103" s="305"/>
      <c r="Q103" s="280"/>
      <c r="R103" s="38"/>
      <c r="S103" s="38"/>
      <c r="AG103" s="38"/>
      <c r="AH103" s="38"/>
      <c r="AI103" s="38"/>
      <c r="AJ103" s="38"/>
      <c r="AK103" s="38"/>
      <c r="AL103" s="38"/>
      <c r="AM103" s="38"/>
      <c r="AN103" s="38"/>
      <c r="AO103" s="38"/>
      <c r="AP103" s="38"/>
      <c r="AQ103" s="38"/>
      <c r="AR103" s="38"/>
      <c r="AS103" s="38"/>
      <c r="AT103" s="38"/>
    </row>
    <row r="104">
      <c r="A104" s="87"/>
      <c r="B104" s="87"/>
      <c r="C104" s="87"/>
      <c r="E104" s="266"/>
      <c r="F104" s="266"/>
      <c r="G104" s="306" t="s">
        <v>263</v>
      </c>
      <c r="H104" s="307"/>
      <c r="I104" s="308"/>
      <c r="J104" s="308"/>
      <c r="K104" s="308"/>
      <c r="L104" s="309"/>
      <c r="M104" s="309"/>
      <c r="N104" s="309"/>
      <c r="O104" s="308"/>
      <c r="P104" s="310"/>
      <c r="Q104" s="308"/>
      <c r="R104" s="38"/>
      <c r="S104" s="38"/>
      <c r="AG104" s="38"/>
      <c r="AH104" s="38"/>
      <c r="AI104" s="38"/>
      <c r="AJ104" s="38"/>
      <c r="AK104" s="38"/>
      <c r="AL104" s="38"/>
      <c r="AM104" s="38"/>
      <c r="AN104" s="38"/>
      <c r="AO104" s="38"/>
      <c r="AP104" s="38"/>
      <c r="AQ104" s="38"/>
      <c r="AR104" s="38"/>
      <c r="AS104" s="38"/>
      <c r="AT104" s="38"/>
    </row>
    <row r="105">
      <c r="A105" s="87"/>
      <c r="B105" s="87"/>
      <c r="C105" s="87"/>
      <c r="E105" s="266"/>
      <c r="F105" s="266"/>
      <c r="G105" s="311" t="s">
        <v>264</v>
      </c>
      <c r="H105" s="312">
        <f>SHARDING(K101)*SHARDING(L101)*SHARDING(M101)</f>
        <v>16</v>
      </c>
      <c r="I105" s="313"/>
      <c r="J105" s="313"/>
      <c r="K105" s="313"/>
      <c r="L105" s="314"/>
      <c r="M105" s="314"/>
      <c r="N105" s="314"/>
      <c r="O105" s="313"/>
      <c r="P105" s="315"/>
      <c r="Q105" s="313"/>
      <c r="R105" s="38"/>
      <c r="S105" s="38"/>
      <c r="AG105" s="38"/>
      <c r="AH105" s="38"/>
      <c r="AI105" s="38"/>
      <c r="AJ105" s="38"/>
      <c r="AK105" s="38"/>
      <c r="AL105" s="38"/>
      <c r="AM105" s="38"/>
      <c r="AN105" s="38"/>
      <c r="AO105" s="38"/>
      <c r="AP105" s="38"/>
      <c r="AQ105" s="38"/>
      <c r="AR105" s="38"/>
      <c r="AS105" s="38"/>
      <c r="AT105" s="38"/>
    </row>
    <row r="106">
      <c r="A106" s="87"/>
      <c r="B106" s="87"/>
      <c r="C106" s="87"/>
      <c r="E106" s="266"/>
      <c r="F106" s="266"/>
      <c r="G106" s="311" t="s">
        <v>265</v>
      </c>
      <c r="H106" s="316">
        <f>P102 * (H105-1)</f>
        <v>6.5625</v>
      </c>
      <c r="I106" s="222"/>
      <c r="J106" s="317"/>
      <c r="K106" s="317"/>
      <c r="L106" s="318"/>
      <c r="M106" s="318"/>
      <c r="N106" s="318"/>
      <c r="O106" s="317"/>
      <c r="P106" s="319"/>
      <c r="Q106" s="317"/>
      <c r="R106" s="38"/>
      <c r="S106" s="38"/>
      <c r="AG106" s="38"/>
      <c r="AH106" s="38"/>
      <c r="AI106" s="38"/>
      <c r="AJ106" s="38"/>
      <c r="AK106" s="38"/>
      <c r="AL106" s="38"/>
      <c r="AM106" s="38"/>
      <c r="AN106" s="38"/>
      <c r="AO106" s="38"/>
      <c r="AP106" s="38"/>
      <c r="AQ106" s="38"/>
      <c r="AR106" s="38"/>
      <c r="AS106" s="38"/>
      <c r="AT106" s="38"/>
    </row>
    <row r="107">
      <c r="A107" s="87"/>
      <c r="B107" s="87"/>
      <c r="C107" s="87"/>
      <c r="E107" s="266"/>
      <c r="F107" s="266"/>
      <c r="G107" s="320" t="s">
        <v>266</v>
      </c>
      <c r="H107" s="321">
        <f>H106*H105</f>
        <v>105</v>
      </c>
      <c r="I107" s="313"/>
      <c r="J107" s="305"/>
      <c r="K107" s="305"/>
      <c r="L107" s="314"/>
      <c r="M107" s="314"/>
      <c r="N107" s="314"/>
      <c r="O107" s="313"/>
      <c r="P107" s="315"/>
      <c r="Q107" s="313"/>
      <c r="R107" s="38"/>
      <c r="S107" s="38"/>
      <c r="AG107" s="38"/>
      <c r="AH107" s="38"/>
      <c r="AI107" s="38"/>
      <c r="AJ107" s="38"/>
      <c r="AK107" s="38"/>
      <c r="AL107" s="38"/>
      <c r="AM107" s="38"/>
      <c r="AN107" s="38"/>
      <c r="AO107" s="38"/>
      <c r="AP107" s="38"/>
      <c r="AQ107" s="38"/>
      <c r="AR107" s="38"/>
      <c r="AS107" s="38"/>
      <c r="AT107" s="38"/>
    </row>
    <row r="108">
      <c r="A108" s="87"/>
      <c r="B108" s="87"/>
      <c r="C108" s="87"/>
      <c r="E108" s="266"/>
      <c r="F108" s="266"/>
      <c r="G108" s="322" t="s">
        <v>267</v>
      </c>
      <c r="H108" s="323" t="str">
        <f>IFS(H105=8,12,
H105=4,4,
H105=2,1,
H105=1,0,
TRUE,NA())</f>
        <v>#N/A</v>
      </c>
      <c r="I108" s="317"/>
      <c r="J108" s="317"/>
      <c r="K108" s="317"/>
      <c r="L108" s="318"/>
      <c r="M108" s="318"/>
      <c r="N108" s="318"/>
      <c r="O108" s="317"/>
      <c r="P108" s="319"/>
      <c r="Q108" s="317"/>
      <c r="R108" s="38"/>
      <c r="S108" s="38"/>
      <c r="AG108" s="38"/>
      <c r="AH108" s="38"/>
      <c r="AI108" s="38"/>
      <c r="AJ108" s="38"/>
      <c r="AK108" s="38"/>
      <c r="AL108" s="38"/>
      <c r="AM108" s="38"/>
      <c r="AN108" s="38"/>
      <c r="AO108" s="38"/>
      <c r="AP108" s="38"/>
      <c r="AQ108" s="38"/>
      <c r="AR108" s="38"/>
      <c r="AS108" s="38"/>
      <c r="AT108" s="38"/>
    </row>
    <row r="109">
      <c r="A109" s="87"/>
      <c r="B109" s="87"/>
      <c r="C109" s="87"/>
      <c r="E109" s="266"/>
      <c r="F109" s="266"/>
      <c r="G109" s="198" t="s">
        <v>268</v>
      </c>
      <c r="H109" s="324">
        <v>1.0</v>
      </c>
      <c r="I109" s="325"/>
      <c r="J109" s="325"/>
      <c r="K109" s="325"/>
      <c r="L109" s="326"/>
      <c r="M109" s="326"/>
      <c r="N109" s="326"/>
      <c r="O109" s="325"/>
      <c r="P109" s="327"/>
      <c r="Q109" s="325"/>
      <c r="R109" s="38"/>
      <c r="S109" s="38"/>
      <c r="AG109" s="38"/>
      <c r="AH109" s="38"/>
      <c r="AI109" s="38"/>
      <c r="AJ109" s="38"/>
      <c r="AK109" s="38"/>
      <c r="AL109" s="38"/>
      <c r="AM109" s="38"/>
      <c r="AN109" s="38"/>
      <c r="AO109" s="38"/>
      <c r="AP109" s="38"/>
      <c r="AQ109" s="38"/>
      <c r="AR109" s="38"/>
      <c r="AS109" s="38"/>
      <c r="AT109" s="38"/>
    </row>
    <row r="110">
      <c r="A110" s="87"/>
      <c r="B110" s="87"/>
      <c r="C110" s="87"/>
      <c r="E110" s="266"/>
      <c r="F110" s="266"/>
      <c r="G110" s="328" t="s">
        <v>269</v>
      </c>
      <c r="H110" s="329" t="str">
        <f>ALL_GATHER_CHIP2CHIP_TIME_MS2(H107 * H109, H108)</f>
        <v>#N/A</v>
      </c>
      <c r="I110" s="330"/>
      <c r="J110" s="330"/>
      <c r="K110" s="330"/>
      <c r="L110" s="331"/>
      <c r="M110" s="331"/>
      <c r="N110" s="331"/>
      <c r="O110" s="330"/>
      <c r="P110" s="332"/>
      <c r="Q110" s="330"/>
      <c r="R110" s="38"/>
      <c r="S110" s="38"/>
      <c r="AG110" s="38"/>
      <c r="AH110" s="38"/>
      <c r="AI110" s="38"/>
      <c r="AJ110" s="38"/>
      <c r="AK110" s="38"/>
      <c r="AL110" s="38"/>
      <c r="AM110" s="38"/>
      <c r="AN110" s="38"/>
      <c r="AO110" s="38"/>
      <c r="AP110" s="38"/>
      <c r="AQ110" s="38"/>
      <c r="AR110" s="38"/>
      <c r="AS110" s="38"/>
      <c r="AT110" s="38"/>
    </row>
    <row r="111">
      <c r="A111" s="87"/>
      <c r="B111" s="87"/>
      <c r="C111" s="87"/>
      <c r="E111" s="266"/>
      <c r="F111" s="266"/>
      <c r="G111" s="320"/>
      <c r="H111" s="333"/>
      <c r="I111" s="325"/>
      <c r="J111" s="325"/>
      <c r="K111" s="325"/>
      <c r="L111" s="326"/>
      <c r="M111" s="326"/>
      <c r="N111" s="326"/>
      <c r="O111" s="325"/>
      <c r="P111" s="327"/>
      <c r="Q111" s="325"/>
      <c r="R111" s="38"/>
      <c r="S111" s="38"/>
      <c r="AG111" s="38"/>
      <c r="AH111" s="38"/>
      <c r="AI111" s="38"/>
      <c r="AJ111" s="38"/>
      <c r="AK111" s="38"/>
      <c r="AL111" s="38"/>
      <c r="AM111" s="38"/>
      <c r="AN111" s="38"/>
      <c r="AO111" s="38"/>
      <c r="AP111" s="38"/>
      <c r="AQ111" s="38"/>
      <c r="AR111" s="38"/>
      <c r="AS111" s="38"/>
      <c r="AT111" s="38"/>
    </row>
    <row r="112">
      <c r="A112" s="87"/>
      <c r="B112" s="87"/>
      <c r="C112" s="87"/>
      <c r="E112" s="266"/>
      <c r="F112" s="266"/>
      <c r="G112" s="306" t="s">
        <v>270</v>
      </c>
      <c r="H112" s="307"/>
      <c r="I112" s="308"/>
      <c r="J112" s="308"/>
      <c r="K112" s="308"/>
      <c r="L112" s="309"/>
      <c r="M112" s="309"/>
      <c r="N112" s="309"/>
      <c r="O112" s="308"/>
      <c r="P112" s="310"/>
      <c r="Q112" s="308"/>
      <c r="R112" s="38"/>
      <c r="S112" s="38"/>
      <c r="AG112" s="38"/>
      <c r="AH112" s="38"/>
      <c r="AI112" s="38"/>
      <c r="AJ112" s="38"/>
      <c r="AK112" s="38"/>
      <c r="AL112" s="38"/>
      <c r="AM112" s="38"/>
      <c r="AN112" s="38"/>
      <c r="AO112" s="38"/>
      <c r="AP112" s="38"/>
      <c r="AQ112" s="38"/>
      <c r="AR112" s="38"/>
      <c r="AS112" s="38"/>
      <c r="AT112" s="38"/>
    </row>
    <row r="113">
      <c r="A113" s="87"/>
      <c r="B113" s="87"/>
      <c r="C113" s="87"/>
      <c r="E113" s="266"/>
      <c r="F113" s="266"/>
      <c r="G113" s="334" t="s">
        <v>271</v>
      </c>
      <c r="H113" s="335" t="s">
        <v>264</v>
      </c>
      <c r="I113" s="305"/>
      <c r="J113" s="336">
        <f>SHARDING(K101)*SHARDING(L101)*SHARDING(M101)/HW_SPEC("# of TensorCore per Chip")</f>
        <v>8</v>
      </c>
      <c r="K113" s="325"/>
      <c r="L113" s="326"/>
      <c r="M113" s="326"/>
      <c r="N113" s="326"/>
      <c r="O113" s="325"/>
      <c r="P113" s="327"/>
      <c r="Q113" s="325"/>
      <c r="R113" s="38"/>
      <c r="S113" s="38"/>
      <c r="AG113" s="38"/>
      <c r="AH113" s="38"/>
      <c r="AI113" s="38"/>
      <c r="AJ113" s="38"/>
      <c r="AK113" s="38"/>
      <c r="AL113" s="38"/>
      <c r="AM113" s="38"/>
      <c r="AN113" s="38"/>
      <c r="AO113" s="38"/>
      <c r="AP113" s="38"/>
      <c r="AQ113" s="38"/>
      <c r="AR113" s="38"/>
      <c r="AS113" s="38"/>
      <c r="AT113" s="38"/>
    </row>
    <row r="114">
      <c r="A114" s="87"/>
      <c r="B114" s="87"/>
      <c r="C114" s="87"/>
      <c r="E114" s="266"/>
      <c r="F114" s="266"/>
      <c r="G114" s="266"/>
      <c r="H114" s="311" t="s">
        <v>265</v>
      </c>
      <c r="I114" s="172"/>
      <c r="J114" s="337">
        <f>P102 * HW_SPEC("# of TensorCore per Chip") * (J113-1)</f>
        <v>6.125</v>
      </c>
      <c r="K114" s="338"/>
      <c r="L114" s="339"/>
      <c r="M114" s="339"/>
      <c r="N114" s="339"/>
      <c r="O114" s="338"/>
      <c r="P114" s="340"/>
      <c r="Q114" s="338"/>
      <c r="R114" s="38"/>
      <c r="S114" s="38"/>
      <c r="AG114" s="38"/>
      <c r="AH114" s="38"/>
      <c r="AI114" s="38"/>
      <c r="AJ114" s="38"/>
      <c r="AK114" s="38"/>
      <c r="AL114" s="38"/>
      <c r="AM114" s="38"/>
      <c r="AN114" s="38"/>
      <c r="AO114" s="38"/>
      <c r="AP114" s="38"/>
      <c r="AQ114" s="38"/>
      <c r="AR114" s="38"/>
      <c r="AS114" s="38"/>
      <c r="AT114" s="38"/>
    </row>
    <row r="115">
      <c r="A115" s="87"/>
      <c r="B115" s="87"/>
      <c r="C115" s="87"/>
      <c r="E115" s="266"/>
      <c r="F115" s="266"/>
      <c r="G115" s="266"/>
      <c r="H115" s="320" t="s">
        <v>266</v>
      </c>
      <c r="I115" s="172"/>
      <c r="J115" s="337">
        <f>J114*J113</f>
        <v>49</v>
      </c>
      <c r="K115" s="338"/>
      <c r="L115" s="339"/>
      <c r="M115" s="339"/>
      <c r="N115" s="339"/>
      <c r="O115" s="338"/>
      <c r="P115" s="340"/>
      <c r="Q115" s="338"/>
      <c r="R115" s="38"/>
      <c r="S115" s="38"/>
      <c r="AG115" s="38"/>
      <c r="AH115" s="38"/>
      <c r="AI115" s="38"/>
      <c r="AJ115" s="38"/>
      <c r="AK115" s="38"/>
      <c r="AL115" s="38"/>
      <c r="AM115" s="38"/>
      <c r="AN115" s="38"/>
      <c r="AO115" s="38"/>
      <c r="AP115" s="38"/>
      <c r="AQ115" s="38"/>
      <c r="AR115" s="38"/>
      <c r="AS115" s="38"/>
      <c r="AT115" s="38"/>
    </row>
    <row r="116">
      <c r="A116" s="87"/>
      <c r="B116" s="87"/>
      <c r="C116" s="87"/>
      <c r="E116" s="266"/>
      <c r="F116" s="266"/>
      <c r="G116" s="266"/>
      <c r="H116" s="322" t="s">
        <v>267</v>
      </c>
      <c r="I116" s="172"/>
      <c r="J116" s="341">
        <f>IFS(J113=8,12,
J113=4,4,
J113=2,1,
J113=1,0,
TRUE,NA())</f>
        <v>12</v>
      </c>
      <c r="K116" s="338"/>
      <c r="L116" s="339"/>
      <c r="M116" s="339"/>
      <c r="N116" s="339"/>
      <c r="O116" s="338"/>
      <c r="P116" s="340"/>
      <c r="Q116" s="338"/>
      <c r="R116" s="38"/>
      <c r="S116" s="38"/>
      <c r="AG116" s="38"/>
      <c r="AH116" s="38"/>
      <c r="AI116" s="38"/>
      <c r="AJ116" s="38"/>
      <c r="AK116" s="38"/>
      <c r="AL116" s="38"/>
      <c r="AM116" s="38"/>
      <c r="AN116" s="38"/>
      <c r="AO116" s="38"/>
      <c r="AP116" s="38"/>
      <c r="AQ116" s="38"/>
      <c r="AR116" s="38"/>
      <c r="AS116" s="38"/>
      <c r="AT116" s="38"/>
    </row>
    <row r="117">
      <c r="A117" s="87"/>
      <c r="B117" s="87"/>
      <c r="C117" s="87"/>
      <c r="E117" s="266"/>
      <c r="F117" s="266"/>
      <c r="G117" s="266"/>
      <c r="H117" s="198" t="s">
        <v>268</v>
      </c>
      <c r="I117" s="172"/>
      <c r="J117" s="342">
        <v>2.0</v>
      </c>
      <c r="K117" s="338"/>
      <c r="L117" s="339"/>
      <c r="M117" s="339"/>
      <c r="N117" s="339"/>
      <c r="O117" s="338"/>
      <c r="P117" s="340"/>
      <c r="Q117" s="338"/>
      <c r="R117" s="38"/>
      <c r="S117" s="38"/>
      <c r="AG117" s="38"/>
      <c r="AH117" s="38"/>
      <c r="AI117" s="38"/>
      <c r="AJ117" s="38"/>
      <c r="AK117" s="38"/>
      <c r="AL117" s="38"/>
      <c r="AM117" s="38"/>
      <c r="AN117" s="38"/>
      <c r="AO117" s="38"/>
      <c r="AP117" s="38"/>
      <c r="AQ117" s="38"/>
      <c r="AR117" s="38"/>
      <c r="AS117" s="38"/>
      <c r="AT117" s="38"/>
    </row>
    <row r="118">
      <c r="A118" s="87"/>
      <c r="B118" s="87"/>
      <c r="C118" s="87"/>
      <c r="E118" s="266"/>
      <c r="F118" s="266"/>
      <c r="G118" s="277"/>
      <c r="H118" s="311" t="s">
        <v>269</v>
      </c>
      <c r="I118" s="172"/>
      <c r="J118" s="343">
        <f>ALL_GATHER_CHIP2CHIP_TIME_MS2(J115 * J117, J116)</f>
        <v>0.0498453776</v>
      </c>
      <c r="K118" s="338"/>
      <c r="L118" s="339"/>
      <c r="M118" s="339"/>
      <c r="N118" s="339"/>
      <c r="O118" s="338"/>
      <c r="P118" s="340"/>
      <c r="Q118" s="338"/>
      <c r="R118" s="38"/>
      <c r="S118" s="38"/>
      <c r="AG118" s="38"/>
      <c r="AH118" s="38"/>
      <c r="AI118" s="38"/>
      <c r="AJ118" s="38"/>
      <c r="AK118" s="38"/>
      <c r="AL118" s="38"/>
      <c r="AM118" s="38"/>
      <c r="AN118" s="38"/>
      <c r="AO118" s="38"/>
      <c r="AP118" s="38"/>
      <c r="AQ118" s="38"/>
      <c r="AR118" s="38"/>
      <c r="AS118" s="38"/>
      <c r="AT118" s="38"/>
    </row>
    <row r="119">
      <c r="A119" s="87"/>
      <c r="B119" s="87"/>
      <c r="C119" s="87"/>
      <c r="E119" s="266"/>
      <c r="F119" s="266"/>
      <c r="G119" s="334" t="s">
        <v>272</v>
      </c>
      <c r="H119" s="322" t="s">
        <v>264</v>
      </c>
      <c r="I119" s="344"/>
      <c r="J119" s="345">
        <f>HW_SPEC("# of TensorCore per Chip")</f>
        <v>2</v>
      </c>
      <c r="K119" s="338"/>
      <c r="L119" s="339"/>
      <c r="M119" s="339"/>
      <c r="N119" s="339"/>
      <c r="O119" s="338"/>
      <c r="P119" s="340"/>
      <c r="Q119" s="338"/>
      <c r="R119" s="38"/>
      <c r="S119" s="38"/>
      <c r="AG119" s="38"/>
      <c r="AH119" s="38"/>
      <c r="AI119" s="38"/>
      <c r="AJ119" s="38"/>
      <c r="AK119" s="38"/>
      <c r="AL119" s="38"/>
      <c r="AM119" s="38"/>
      <c r="AN119" s="38"/>
      <c r="AO119" s="38"/>
      <c r="AP119" s="38"/>
      <c r="AQ119" s="38"/>
      <c r="AR119" s="38"/>
      <c r="AS119" s="38"/>
      <c r="AT119" s="38"/>
    </row>
    <row r="120">
      <c r="A120" s="87"/>
      <c r="B120" s="87"/>
      <c r="C120" s="87"/>
      <c r="E120" s="266"/>
      <c r="F120" s="266"/>
      <c r="G120" s="266"/>
      <c r="H120" s="322" t="s">
        <v>265</v>
      </c>
      <c r="I120" s="344"/>
      <c r="J120" s="337">
        <f>P86 / J119 * (J119-1)</f>
        <v>0.21875</v>
      </c>
      <c r="K120" s="338"/>
      <c r="L120" s="339"/>
      <c r="M120" s="339"/>
      <c r="N120" s="339"/>
      <c r="O120" s="338"/>
      <c r="P120" s="340"/>
      <c r="Q120" s="338"/>
      <c r="R120" s="38"/>
      <c r="S120" s="38"/>
      <c r="AG120" s="38"/>
      <c r="AH120" s="38"/>
      <c r="AI120" s="38"/>
      <c r="AJ120" s="38"/>
      <c r="AK120" s="38"/>
      <c r="AL120" s="38"/>
      <c r="AM120" s="38"/>
      <c r="AN120" s="38"/>
      <c r="AO120" s="38"/>
      <c r="AP120" s="38"/>
      <c r="AQ120" s="38"/>
      <c r="AR120" s="38"/>
      <c r="AS120" s="38"/>
      <c r="AT120" s="38"/>
    </row>
    <row r="121">
      <c r="A121" s="87"/>
      <c r="B121" s="87"/>
      <c r="C121" s="87"/>
      <c r="E121" s="266"/>
      <c r="F121" s="266"/>
      <c r="G121" s="266"/>
      <c r="H121" s="322" t="s">
        <v>266</v>
      </c>
      <c r="I121" s="344"/>
      <c r="J121" s="337">
        <f>J120*J119</f>
        <v>0.4375</v>
      </c>
      <c r="K121" s="338"/>
      <c r="L121" s="339"/>
      <c r="M121" s="339"/>
      <c r="N121" s="339"/>
      <c r="O121" s="338"/>
      <c r="P121" s="340"/>
      <c r="Q121" s="338"/>
      <c r="R121" s="346"/>
      <c r="S121" s="346"/>
      <c r="AG121" s="38"/>
      <c r="AH121" s="38"/>
      <c r="AI121" s="38"/>
      <c r="AJ121" s="38"/>
      <c r="AK121" s="38"/>
      <c r="AL121" s="38"/>
      <c r="AM121" s="38"/>
      <c r="AN121" s="38"/>
      <c r="AO121" s="38"/>
      <c r="AP121" s="38"/>
      <c r="AQ121" s="38"/>
      <c r="AR121" s="38"/>
      <c r="AS121" s="38"/>
      <c r="AT121" s="38"/>
    </row>
    <row r="122">
      <c r="A122" s="87"/>
      <c r="B122" s="87"/>
      <c r="C122" s="87"/>
      <c r="E122" s="266"/>
      <c r="F122" s="266"/>
      <c r="G122" s="266"/>
      <c r="H122" s="322" t="s">
        <v>269</v>
      </c>
      <c r="I122" s="344"/>
      <c r="J122" s="347">
        <f>ALL_GATHER_CORE2CORE_TIME_MS(J121)</f>
        <v>0.0003560384115</v>
      </c>
      <c r="K122" s="338"/>
      <c r="L122" s="339"/>
      <c r="M122" s="339"/>
      <c r="N122" s="339"/>
      <c r="O122" s="338"/>
      <c r="P122" s="340"/>
      <c r="Q122" s="338"/>
      <c r="R122" s="346"/>
      <c r="S122" s="346"/>
      <c r="AG122" s="38"/>
      <c r="AH122" s="38"/>
      <c r="AI122" s="38"/>
      <c r="AJ122" s="38"/>
      <c r="AK122" s="38"/>
      <c r="AL122" s="38"/>
      <c r="AM122" s="38"/>
      <c r="AN122" s="38"/>
      <c r="AO122" s="38"/>
      <c r="AP122" s="38"/>
      <c r="AQ122" s="38"/>
      <c r="AR122" s="38"/>
      <c r="AS122" s="38"/>
      <c r="AT122" s="38"/>
    </row>
    <row r="123">
      <c r="A123" s="87"/>
      <c r="B123" s="87"/>
      <c r="C123" s="87"/>
      <c r="E123" s="266"/>
      <c r="F123" s="266"/>
      <c r="G123" s="277"/>
      <c r="H123" s="320" t="s">
        <v>273</v>
      </c>
      <c r="I123" s="172"/>
      <c r="J123" s="347">
        <f>J122/J113</f>
        <v>0.00004450480143</v>
      </c>
      <c r="K123" s="338"/>
      <c r="L123" s="339"/>
      <c r="M123" s="339"/>
      <c r="N123" s="339"/>
      <c r="O123" s="338"/>
      <c r="P123" s="340"/>
      <c r="Q123" s="338"/>
      <c r="R123" s="346"/>
      <c r="S123" s="346"/>
      <c r="AG123" s="38"/>
      <c r="AH123" s="38"/>
      <c r="AI123" s="38"/>
      <c r="AJ123" s="38"/>
      <c r="AK123" s="38"/>
      <c r="AL123" s="38"/>
      <c r="AM123" s="38"/>
      <c r="AN123" s="38"/>
      <c r="AO123" s="38"/>
      <c r="AP123" s="38"/>
      <c r="AQ123" s="38"/>
      <c r="AR123" s="38"/>
      <c r="AS123" s="38"/>
      <c r="AT123" s="38"/>
    </row>
    <row r="124">
      <c r="A124" s="87"/>
      <c r="B124" s="87"/>
      <c r="C124" s="87"/>
      <c r="E124" s="266"/>
      <c r="F124" s="266"/>
      <c r="G124" s="328" t="s">
        <v>274</v>
      </c>
      <c r="H124" s="348">
        <f>J118+J123</f>
        <v>0.04988988241</v>
      </c>
      <c r="I124" s="172"/>
      <c r="J124" s="343"/>
      <c r="K124" s="338"/>
      <c r="L124" s="339"/>
      <c r="M124" s="339"/>
      <c r="N124" s="339"/>
      <c r="O124" s="338"/>
      <c r="P124" s="340"/>
      <c r="Q124" s="338"/>
      <c r="R124" s="346"/>
      <c r="S124" s="346"/>
      <c r="AG124" s="38"/>
      <c r="AH124" s="38"/>
      <c r="AI124" s="38"/>
      <c r="AJ124" s="38"/>
      <c r="AK124" s="38"/>
      <c r="AL124" s="38"/>
      <c r="AM124" s="38"/>
      <c r="AN124" s="38"/>
      <c r="AO124" s="38"/>
      <c r="AP124" s="38"/>
      <c r="AQ124" s="38"/>
      <c r="AR124" s="38"/>
      <c r="AS124" s="38"/>
      <c r="AT124" s="38"/>
    </row>
    <row r="125">
      <c r="A125" s="87"/>
      <c r="B125" s="87"/>
      <c r="C125" s="87"/>
      <c r="E125" s="266"/>
      <c r="F125" s="266"/>
      <c r="G125" s="320"/>
      <c r="H125" s="348"/>
      <c r="I125" s="172"/>
      <c r="J125" s="343"/>
      <c r="K125" s="338"/>
      <c r="L125" s="339"/>
      <c r="M125" s="339"/>
      <c r="N125" s="339"/>
      <c r="O125" s="338"/>
      <c r="P125" s="340"/>
      <c r="Q125" s="338"/>
      <c r="R125" s="346"/>
      <c r="S125" s="346"/>
      <c r="AG125" s="38"/>
      <c r="AH125" s="38"/>
      <c r="AI125" s="38"/>
      <c r="AJ125" s="38"/>
      <c r="AK125" s="38"/>
      <c r="AL125" s="38"/>
      <c r="AM125" s="38"/>
      <c r="AN125" s="38"/>
      <c r="AO125" s="38"/>
      <c r="AP125" s="38"/>
      <c r="AQ125" s="38"/>
      <c r="AR125" s="38"/>
      <c r="AS125" s="38"/>
      <c r="AT125" s="38"/>
    </row>
    <row r="126">
      <c r="A126" s="87"/>
      <c r="B126" s="87"/>
      <c r="C126" s="87"/>
      <c r="E126" s="266"/>
      <c r="F126" s="266"/>
      <c r="G126" s="369" t="s">
        <v>280</v>
      </c>
      <c r="H126" s="892" t="s">
        <v>270</v>
      </c>
      <c r="I126" s="371"/>
      <c r="J126" s="371"/>
      <c r="K126" s="308"/>
      <c r="L126" s="309"/>
      <c r="M126" s="309"/>
      <c r="N126" s="309"/>
      <c r="O126" s="308"/>
      <c r="P126" s="310"/>
      <c r="Q126" s="308"/>
      <c r="R126" s="346"/>
      <c r="S126" s="346"/>
      <c r="AG126" s="38"/>
      <c r="AH126" s="38"/>
      <c r="AI126" s="38"/>
      <c r="AJ126" s="38"/>
      <c r="AK126" s="38"/>
      <c r="AL126" s="38"/>
      <c r="AM126" s="38"/>
      <c r="AN126" s="38"/>
      <c r="AO126" s="38"/>
      <c r="AP126" s="38"/>
      <c r="AQ126" s="38"/>
      <c r="AR126" s="38"/>
      <c r="AS126" s="38"/>
      <c r="AT126" s="38"/>
    </row>
    <row r="127">
      <c r="A127" s="87"/>
      <c r="B127" s="87"/>
      <c r="C127" s="87"/>
      <c r="E127" s="266"/>
      <c r="F127" s="277"/>
      <c r="G127" s="372" t="s">
        <v>298</v>
      </c>
      <c r="H127" s="373">
        <f>IFS(H126=G104,H110,
H126=G112,H124 ,
TRUE,0)</f>
        <v>0.04988988241</v>
      </c>
      <c r="I127" s="374"/>
      <c r="J127" s="374"/>
      <c r="K127" s="374"/>
      <c r="L127" s="375"/>
      <c r="M127" s="375"/>
      <c r="N127" s="375"/>
      <c r="O127" s="376"/>
      <c r="P127" s="377"/>
      <c r="Q127" s="376"/>
      <c r="AG127" s="38"/>
      <c r="AH127" s="38"/>
      <c r="AI127" s="38"/>
      <c r="AJ127" s="38"/>
      <c r="AK127" s="38"/>
      <c r="AL127" s="38"/>
      <c r="AM127" s="38"/>
      <c r="AN127" s="38"/>
      <c r="AO127" s="38"/>
      <c r="AP127" s="38"/>
      <c r="AQ127" s="38"/>
      <c r="AR127" s="38"/>
      <c r="AS127" s="38"/>
      <c r="AT127" s="38"/>
    </row>
    <row r="128">
      <c r="A128" s="87"/>
      <c r="B128" s="87"/>
      <c r="C128" s="87"/>
      <c r="E128" s="266"/>
      <c r="F128" s="384" t="s">
        <v>285</v>
      </c>
      <c r="G128" s="385" t="s">
        <v>286</v>
      </c>
      <c r="H128" s="381" t="str">
        <f>VLOOKUP(O87&amp;","&amp;O91,$T$2:$W$11,4, FALSE)</f>
        <v>fp8</v>
      </c>
      <c r="I128" s="386"/>
      <c r="J128" s="380"/>
      <c r="K128" s="380"/>
      <c r="L128" s="381"/>
      <c r="M128" s="381"/>
      <c r="N128" s="381"/>
      <c r="O128" s="380"/>
      <c r="P128" s="383"/>
      <c r="Q128" s="172"/>
      <c r="AG128" s="38"/>
      <c r="AH128" s="38"/>
      <c r="AI128" s="38"/>
      <c r="AJ128" s="38"/>
      <c r="AK128" s="38"/>
      <c r="AL128" s="38"/>
      <c r="AM128" s="38"/>
      <c r="AN128" s="38"/>
      <c r="AO128" s="38"/>
      <c r="AP128" s="38"/>
      <c r="AQ128" s="38"/>
      <c r="AR128" s="38"/>
      <c r="AS128" s="38"/>
      <c r="AT128" s="38"/>
    </row>
    <row r="129">
      <c r="A129" s="87"/>
      <c r="B129" s="87"/>
      <c r="C129" s="87"/>
      <c r="E129" s="266"/>
      <c r="F129" s="266"/>
      <c r="G129" s="385" t="s">
        <v>287</v>
      </c>
      <c r="H129" s="387" t="str">
        <f>CALCULATE_FLOPS(J90:M90,J94:M94,L94,1,H128)</f>
        <v>#N/A</v>
      </c>
      <c r="I129" s="386"/>
      <c r="J129" s="380"/>
      <c r="K129" s="380"/>
      <c r="L129" s="381"/>
      <c r="M129" s="381"/>
      <c r="N129" s="381"/>
      <c r="O129" s="380"/>
      <c r="P129" s="383"/>
      <c r="Q129" s="172"/>
      <c r="AG129" s="38"/>
      <c r="AH129" s="38"/>
      <c r="AI129" s="38"/>
      <c r="AJ129" s="38"/>
      <c r="AK129" s="38"/>
      <c r="AL129" s="38"/>
      <c r="AM129" s="38"/>
      <c r="AN129" s="38"/>
      <c r="AO129" s="38"/>
      <c r="AP129" s="38"/>
      <c r="AQ129" s="38"/>
      <c r="AR129" s="38"/>
      <c r="AS129" s="38"/>
      <c r="AT129" s="38"/>
    </row>
    <row r="130">
      <c r="A130" s="87"/>
      <c r="B130" s="87"/>
      <c r="C130" s="87"/>
      <c r="E130" s="266"/>
      <c r="F130" s="277"/>
      <c r="G130" s="388" t="s">
        <v>288</v>
      </c>
      <c r="H130" s="389" t="str">
        <f>COMPUTE_TIME_MS(H129, H128)</f>
        <v>#N/A</v>
      </c>
      <c r="I130" s="390"/>
      <c r="J130" s="391"/>
      <c r="K130" s="391"/>
      <c r="L130" s="392"/>
      <c r="M130" s="392"/>
      <c r="N130" s="392"/>
      <c r="O130" s="391"/>
      <c r="P130" s="393"/>
      <c r="Q130" s="172"/>
      <c r="AG130" s="38"/>
      <c r="AH130" s="38"/>
      <c r="AI130" s="38"/>
      <c r="AJ130" s="38"/>
      <c r="AK130" s="38"/>
      <c r="AL130" s="38"/>
      <c r="AM130" s="38"/>
      <c r="AN130" s="38"/>
      <c r="AO130" s="38"/>
      <c r="AP130" s="38"/>
      <c r="AQ130" s="38"/>
      <c r="AR130" s="38"/>
      <c r="AS130" s="38"/>
      <c r="AT130" s="38"/>
    </row>
    <row r="131">
      <c r="A131" s="87"/>
      <c r="B131" s="87"/>
      <c r="C131" s="87"/>
      <c r="E131" s="266"/>
      <c r="F131" s="384" t="s">
        <v>289</v>
      </c>
      <c r="G131" s="381" t="s">
        <v>290</v>
      </c>
      <c r="H131" s="394">
        <f>IF(Q87,0,P90)+IF(Q91,0,P94)+IF(Q95,0,P98)</f>
        <v>11.125</v>
      </c>
      <c r="I131" s="380"/>
      <c r="J131" s="380"/>
      <c r="K131" s="380"/>
      <c r="L131" s="381"/>
      <c r="M131" s="381"/>
      <c r="N131" s="381"/>
      <c r="O131" s="380"/>
      <c r="P131" s="383"/>
      <c r="Q131" s="172"/>
      <c r="AG131" s="38"/>
      <c r="AH131" s="38"/>
      <c r="AI131" s="38"/>
      <c r="AJ131" s="38"/>
      <c r="AK131" s="38"/>
      <c r="AL131" s="38"/>
      <c r="AM131" s="38"/>
      <c r="AN131" s="38"/>
      <c r="AO131" s="38"/>
      <c r="AP131" s="38"/>
      <c r="AQ131" s="38"/>
      <c r="AR131" s="38"/>
      <c r="AS131" s="38"/>
      <c r="AT131" s="38"/>
    </row>
    <row r="132">
      <c r="A132" s="87"/>
      <c r="B132" s="87"/>
      <c r="C132" s="87"/>
      <c r="E132" s="277"/>
      <c r="F132" s="277"/>
      <c r="G132" s="395" t="s">
        <v>291</v>
      </c>
      <c r="H132" s="396">
        <f>HBM_TIME_MS(H131)</f>
        <v>0.003713006771</v>
      </c>
      <c r="I132" s="391"/>
      <c r="J132" s="391"/>
      <c r="K132" s="391"/>
      <c r="L132" s="392"/>
      <c r="M132" s="392"/>
      <c r="N132" s="392"/>
      <c r="O132" s="391"/>
      <c r="P132" s="393"/>
      <c r="Q132" s="172"/>
      <c r="AH132" s="397"/>
      <c r="AI132" s="397"/>
      <c r="AJ132" s="397"/>
      <c r="AK132" s="38"/>
      <c r="AL132" s="38"/>
      <c r="AM132" s="38"/>
      <c r="AN132" s="38"/>
      <c r="AO132" s="38"/>
      <c r="AP132" s="38"/>
      <c r="AQ132" s="38"/>
      <c r="AR132" s="38"/>
      <c r="AS132" s="38"/>
      <c r="AT132" s="38"/>
    </row>
    <row r="133">
      <c r="E133" s="258" t="s">
        <v>292</v>
      </c>
      <c r="F133" s="282" t="s">
        <v>249</v>
      </c>
      <c r="G133" s="260"/>
      <c r="H133" s="290" t="s">
        <v>238</v>
      </c>
      <c r="I133" s="290" t="s">
        <v>239</v>
      </c>
      <c r="J133" s="290"/>
      <c r="K133" s="195" t="s">
        <v>40</v>
      </c>
      <c r="L133" s="195" t="s">
        <v>38</v>
      </c>
      <c r="M133" s="398" t="s">
        <v>142</v>
      </c>
      <c r="N133" s="290" t="s">
        <v>240</v>
      </c>
      <c r="O133" s="291" t="s">
        <v>63</v>
      </c>
      <c r="P133" s="292"/>
      <c r="Q133" s="291" t="b">
        <v>0</v>
      </c>
      <c r="R133" s="38"/>
      <c r="S133" s="38"/>
      <c r="AH133" s="397"/>
      <c r="AI133" s="397"/>
      <c r="AJ133" s="397"/>
      <c r="AK133" s="38"/>
      <c r="AL133" s="38"/>
      <c r="AM133" s="38"/>
      <c r="AN133" s="38"/>
      <c r="AO133" s="38"/>
      <c r="AP133" s="38"/>
      <c r="AQ133" s="38"/>
      <c r="AR133" s="38"/>
      <c r="AS133" s="38"/>
      <c r="AT133" s="38"/>
    </row>
    <row r="134">
      <c r="E134" s="266"/>
      <c r="F134" s="267"/>
      <c r="G134" s="268"/>
      <c r="H134" s="195" t="s">
        <v>242</v>
      </c>
      <c r="I134" s="290" t="s">
        <v>239</v>
      </c>
      <c r="J134" s="289"/>
      <c r="K134" s="289">
        <f t="shared" ref="K134:M134" si="18">PARAMS(K133)</f>
        <v>1024</v>
      </c>
      <c r="L134" s="290">
        <f t="shared" si="18"/>
        <v>1</v>
      </c>
      <c r="M134" s="290">
        <f t="shared" si="18"/>
        <v>1536</v>
      </c>
      <c r="N134" s="290" t="s">
        <v>240</v>
      </c>
      <c r="O134" s="266"/>
      <c r="P134" s="292">
        <f>SIZEOF_IN_MIB(J134:M134, $O133)</f>
        <v>1.5</v>
      </c>
      <c r="Q134" s="266"/>
      <c r="R134" s="38"/>
      <c r="S134" s="38"/>
      <c r="AH134" s="397"/>
      <c r="AI134" s="397"/>
      <c r="AJ134" s="397"/>
      <c r="AK134" s="38"/>
      <c r="AL134" s="38"/>
      <c r="AM134" s="38"/>
      <c r="AN134" s="38"/>
      <c r="AO134" s="38"/>
      <c r="AP134" s="38"/>
      <c r="AQ134" s="38"/>
      <c r="AR134" s="38"/>
      <c r="AS134" s="38"/>
      <c r="AT134" s="38"/>
    </row>
    <row r="135">
      <c r="E135" s="266"/>
      <c r="F135" s="267"/>
      <c r="G135" s="268"/>
      <c r="H135" s="289" t="s">
        <v>244</v>
      </c>
      <c r="I135" s="289" t="s">
        <v>239</v>
      </c>
      <c r="J135" s="290"/>
      <c r="K135" s="195" t="s">
        <v>143</v>
      </c>
      <c r="L135" s="195"/>
      <c r="M135" s="289"/>
      <c r="N135" s="289" t="s">
        <v>240</v>
      </c>
      <c r="O135" s="266"/>
      <c r="P135" s="292"/>
      <c r="Q135" s="266"/>
      <c r="R135" s="38"/>
      <c r="S135" s="38"/>
      <c r="AH135" s="397"/>
      <c r="AI135" s="397"/>
      <c r="AJ135" s="397"/>
      <c r="AK135" s="38"/>
      <c r="AL135" s="38"/>
      <c r="AM135" s="38"/>
      <c r="AN135" s="38"/>
      <c r="AO135" s="38"/>
      <c r="AP135" s="38"/>
      <c r="AQ135" s="38"/>
      <c r="AR135" s="38"/>
      <c r="AS135" s="38"/>
      <c r="AT135" s="38"/>
    </row>
    <row r="136">
      <c r="E136" s="266"/>
      <c r="F136" s="278"/>
      <c r="G136" s="279"/>
      <c r="H136" s="195" t="s">
        <v>246</v>
      </c>
      <c r="I136" s="289" t="s">
        <v>239</v>
      </c>
      <c r="J136" s="290"/>
      <c r="K136" s="289">
        <f t="shared" ref="K136:M136" si="19">K134/SHARDING(K135)</f>
        <v>64</v>
      </c>
      <c r="L136" s="289">
        <f t="shared" si="19"/>
        <v>1</v>
      </c>
      <c r="M136" s="289">
        <f t="shared" si="19"/>
        <v>1536</v>
      </c>
      <c r="N136" s="289" t="s">
        <v>240</v>
      </c>
      <c r="O136" s="277"/>
      <c r="P136" s="292">
        <f>SIZEOF_IN_MIB(J136:M136, $O133)</f>
        <v>0.09375</v>
      </c>
      <c r="Q136" s="277"/>
      <c r="R136" s="38"/>
      <c r="S136" s="38"/>
      <c r="AK136" s="38"/>
      <c r="AL136" s="38"/>
      <c r="AM136" s="38"/>
      <c r="AN136" s="38"/>
      <c r="AO136" s="38"/>
      <c r="AP136" s="38"/>
      <c r="AQ136" s="38"/>
      <c r="AR136" s="38"/>
      <c r="AS136" s="38"/>
      <c r="AT136" s="38"/>
    </row>
    <row r="137">
      <c r="E137" s="266"/>
      <c r="F137" s="259" t="s">
        <v>253</v>
      </c>
      <c r="G137" s="260"/>
      <c r="H137" s="289" t="s">
        <v>238</v>
      </c>
      <c r="I137" s="289" t="s">
        <v>239</v>
      </c>
      <c r="J137" s="290"/>
      <c r="K137" s="398" t="s">
        <v>142</v>
      </c>
      <c r="L137" s="195" t="s">
        <v>154</v>
      </c>
      <c r="M137" s="195" t="s">
        <v>156</v>
      </c>
      <c r="N137" s="289" t="s">
        <v>240</v>
      </c>
      <c r="O137" s="291" t="s">
        <v>63</v>
      </c>
      <c r="P137" s="292"/>
      <c r="Q137" s="291" t="b">
        <v>0</v>
      </c>
      <c r="R137" s="38"/>
      <c r="S137" s="38"/>
      <c r="AK137" s="38"/>
      <c r="AL137" s="38"/>
      <c r="AM137" s="38"/>
      <c r="AN137" s="38"/>
      <c r="AO137" s="38"/>
      <c r="AP137" s="38"/>
      <c r="AQ137" s="38"/>
      <c r="AR137" s="38"/>
      <c r="AS137" s="38"/>
      <c r="AT137" s="38"/>
    </row>
    <row r="138">
      <c r="E138" s="266"/>
      <c r="F138" s="267"/>
      <c r="G138" s="268"/>
      <c r="H138" s="195" t="s">
        <v>242</v>
      </c>
      <c r="I138" s="289" t="s">
        <v>239</v>
      </c>
      <c r="J138" s="290"/>
      <c r="K138" s="289">
        <f t="shared" ref="K138:M138" si="20">PARAMS(K137)</f>
        <v>1536</v>
      </c>
      <c r="L138" s="289">
        <f t="shared" si="20"/>
        <v>128</v>
      </c>
      <c r="M138" s="289">
        <f t="shared" si="20"/>
        <v>192</v>
      </c>
      <c r="N138" s="289" t="s">
        <v>240</v>
      </c>
      <c r="O138" s="266"/>
      <c r="P138" s="292">
        <f>SIZEOF_IN_MIB(J138:M138, $O137)</f>
        <v>36</v>
      </c>
      <c r="Q138" s="266"/>
      <c r="R138" s="38"/>
      <c r="S138" s="38"/>
      <c r="AK138" s="38"/>
      <c r="AL138" s="38"/>
      <c r="AM138" s="38"/>
      <c r="AN138" s="38"/>
      <c r="AO138" s="38"/>
      <c r="AP138" s="38"/>
      <c r="AQ138" s="38"/>
      <c r="AR138" s="38"/>
      <c r="AS138" s="38"/>
      <c r="AT138" s="38"/>
    </row>
    <row r="139">
      <c r="E139" s="266"/>
      <c r="F139" s="267"/>
      <c r="G139" s="268"/>
      <c r="H139" s="289" t="s">
        <v>244</v>
      </c>
      <c r="I139" s="289" t="s">
        <v>239</v>
      </c>
      <c r="J139" s="290"/>
      <c r="K139" s="290"/>
      <c r="L139" s="289"/>
      <c r="M139" s="289"/>
      <c r="N139" s="289" t="s">
        <v>240</v>
      </c>
      <c r="O139" s="266"/>
      <c r="P139" s="292"/>
      <c r="Q139" s="266"/>
      <c r="R139" s="38"/>
      <c r="S139" s="38"/>
      <c r="AK139" s="38"/>
      <c r="AL139" s="38"/>
      <c r="AM139" s="38"/>
      <c r="AN139" s="38"/>
      <c r="AO139" s="38"/>
      <c r="AP139" s="38"/>
      <c r="AQ139" s="38"/>
      <c r="AR139" s="38"/>
      <c r="AS139" s="38"/>
      <c r="AT139" s="38"/>
    </row>
    <row r="140">
      <c r="E140" s="266"/>
      <c r="F140" s="278"/>
      <c r="G140" s="279"/>
      <c r="H140" s="274" t="s">
        <v>246</v>
      </c>
      <c r="I140" s="274" t="s">
        <v>239</v>
      </c>
      <c r="J140" s="261"/>
      <c r="K140" s="274">
        <f t="shared" ref="K140:M140" si="21">K138/SHARDING(K139)</f>
        <v>1536</v>
      </c>
      <c r="L140" s="274">
        <f t="shared" si="21"/>
        <v>128</v>
      </c>
      <c r="M140" s="274">
        <f t="shared" si="21"/>
        <v>192</v>
      </c>
      <c r="N140" s="274" t="s">
        <v>240</v>
      </c>
      <c r="O140" s="241"/>
      <c r="P140" s="276">
        <f>SIZEOF_IN_MIB(J140:M140, $O137)</f>
        <v>36</v>
      </c>
      <c r="Q140" s="241"/>
      <c r="R140" s="38"/>
      <c r="S140" s="38"/>
      <c r="AK140" s="38"/>
      <c r="AL140" s="38"/>
      <c r="AM140" s="38"/>
      <c r="AN140" s="38"/>
      <c r="AO140" s="38"/>
      <c r="AP140" s="38"/>
      <c r="AQ140" s="38"/>
      <c r="AR140" s="38"/>
      <c r="AS140" s="38"/>
      <c r="AT140" s="38"/>
    </row>
    <row r="141">
      <c r="E141" s="266"/>
      <c r="F141" s="259" t="s">
        <v>257</v>
      </c>
      <c r="G141" s="260"/>
      <c r="H141" s="271" t="s">
        <v>238</v>
      </c>
      <c r="I141" s="271" t="s">
        <v>239</v>
      </c>
      <c r="J141" s="269" t="s">
        <v>40</v>
      </c>
      <c r="K141" s="269" t="s">
        <v>38</v>
      </c>
      <c r="L141" s="269" t="s">
        <v>154</v>
      </c>
      <c r="M141" s="269" t="s">
        <v>156</v>
      </c>
      <c r="N141" s="271" t="s">
        <v>240</v>
      </c>
      <c r="O141" s="399" t="s">
        <v>82</v>
      </c>
      <c r="P141" s="273"/>
      <c r="Q141" s="399" t="b">
        <v>0</v>
      </c>
      <c r="R141" s="38"/>
      <c r="S141" s="38"/>
      <c r="AK141" s="38"/>
      <c r="AL141" s="38"/>
      <c r="AM141" s="38"/>
      <c r="AN141" s="38"/>
      <c r="AO141" s="38"/>
      <c r="AP141" s="38"/>
      <c r="AQ141" s="38"/>
      <c r="AR141" s="38"/>
      <c r="AS141" s="38"/>
      <c r="AT141" s="38"/>
    </row>
    <row r="142">
      <c r="E142" s="266"/>
      <c r="F142" s="267"/>
      <c r="G142" s="268"/>
      <c r="H142" s="262" t="s">
        <v>242</v>
      </c>
      <c r="I142" s="274" t="s">
        <v>239</v>
      </c>
      <c r="J142" s="274">
        <f t="shared" ref="J142:M142" si="22">PARAMS(J141)</f>
        <v>1024</v>
      </c>
      <c r="K142" s="274">
        <f t="shared" si="22"/>
        <v>1</v>
      </c>
      <c r="L142" s="274">
        <f t="shared" si="22"/>
        <v>128</v>
      </c>
      <c r="M142" s="274">
        <f t="shared" si="22"/>
        <v>192</v>
      </c>
      <c r="N142" s="274" t="s">
        <v>240</v>
      </c>
      <c r="O142" s="275"/>
      <c r="P142" s="276">
        <f>SIZEOF_IN_MIB(J142:M142, $O141)</f>
        <v>48</v>
      </c>
      <c r="Q142" s="275"/>
      <c r="R142" s="38"/>
      <c r="S142" s="38"/>
      <c r="AK142" s="38"/>
      <c r="AL142" s="38"/>
      <c r="AM142" s="38"/>
      <c r="AN142" s="38"/>
      <c r="AO142" s="38"/>
      <c r="AP142" s="38"/>
      <c r="AQ142" s="38"/>
      <c r="AR142" s="38"/>
      <c r="AS142" s="38"/>
      <c r="AT142" s="38"/>
    </row>
    <row r="143">
      <c r="E143" s="266"/>
      <c r="F143" s="267"/>
      <c r="G143" s="268"/>
      <c r="H143" s="271" t="s">
        <v>244</v>
      </c>
      <c r="I143" s="271" t="s">
        <v>239</v>
      </c>
      <c r="J143" s="269" t="s">
        <v>143</v>
      </c>
      <c r="K143" s="269"/>
      <c r="L143" s="269"/>
      <c r="M143" s="271"/>
      <c r="N143" s="271" t="s">
        <v>240</v>
      </c>
      <c r="O143" s="272"/>
      <c r="P143" s="273"/>
      <c r="Q143" s="272"/>
      <c r="R143" s="38"/>
      <c r="S143" s="38"/>
      <c r="AK143" s="38"/>
      <c r="AL143" s="38"/>
      <c r="AM143" s="38"/>
      <c r="AN143" s="38"/>
      <c r="AO143" s="38"/>
      <c r="AP143" s="38"/>
      <c r="AQ143" s="38"/>
      <c r="AR143" s="38"/>
      <c r="AS143" s="38"/>
      <c r="AT143" s="38"/>
    </row>
    <row r="144">
      <c r="E144" s="266"/>
      <c r="F144" s="278"/>
      <c r="G144" s="279"/>
      <c r="H144" s="274" t="s">
        <v>246</v>
      </c>
      <c r="I144" s="274" t="s">
        <v>239</v>
      </c>
      <c r="J144" s="274">
        <f t="shared" ref="J144:M144" si="23">J142/SHARDING(J143)</f>
        <v>64</v>
      </c>
      <c r="K144" s="274">
        <f t="shared" si="23"/>
        <v>1</v>
      </c>
      <c r="L144" s="274">
        <f t="shared" si="23"/>
        <v>128</v>
      </c>
      <c r="M144" s="274">
        <f t="shared" si="23"/>
        <v>192</v>
      </c>
      <c r="N144" s="274" t="s">
        <v>240</v>
      </c>
      <c r="O144" s="241"/>
      <c r="P144" s="276">
        <f>SIZEOF_IN_MIB(J144:M144, $O141)</f>
        <v>3</v>
      </c>
      <c r="Q144" s="241"/>
      <c r="R144" s="38"/>
      <c r="S144" s="38"/>
      <c r="AK144" s="38"/>
      <c r="AL144" s="38"/>
      <c r="AM144" s="38"/>
      <c r="AN144" s="38"/>
      <c r="AO144" s="38"/>
      <c r="AP144" s="38"/>
      <c r="AQ144" s="38"/>
      <c r="AR144" s="38"/>
      <c r="AS144" s="38"/>
      <c r="AT144" s="38"/>
    </row>
    <row r="145">
      <c r="E145" s="266"/>
      <c r="F145" s="400" t="s">
        <v>293</v>
      </c>
      <c r="G145" s="385" t="s">
        <v>45</v>
      </c>
      <c r="H145" s="423"/>
      <c r="I145" s="424"/>
      <c r="J145" s="270"/>
      <c r="K145" s="270"/>
      <c r="L145" s="271"/>
      <c r="M145" s="271"/>
      <c r="N145" s="271"/>
      <c r="O145" s="270"/>
      <c r="P145" s="273"/>
      <c r="Q145" s="305"/>
      <c r="R145" s="38"/>
      <c r="S145" s="38"/>
      <c r="AK145" s="38"/>
      <c r="AL145" s="38"/>
      <c r="AM145" s="38"/>
      <c r="AN145" s="38"/>
      <c r="AO145" s="38"/>
      <c r="AP145" s="38"/>
      <c r="AQ145" s="38"/>
      <c r="AR145" s="38"/>
      <c r="AS145" s="38"/>
      <c r="AT145" s="38"/>
    </row>
    <row r="146">
      <c r="E146" s="266"/>
      <c r="F146" s="277"/>
      <c r="G146" s="385"/>
      <c r="H146" s="274"/>
      <c r="I146" s="418"/>
      <c r="J146" s="261"/>
      <c r="K146" s="261"/>
      <c r="L146" s="274"/>
      <c r="M146" s="274"/>
      <c r="N146" s="274"/>
      <c r="O146" s="261"/>
      <c r="P146" s="276"/>
      <c r="Q146" s="222"/>
      <c r="R146" s="38"/>
      <c r="S146" s="38"/>
      <c r="AK146" s="38"/>
      <c r="AL146" s="38"/>
      <c r="AM146" s="38"/>
      <c r="AN146" s="38"/>
      <c r="AO146" s="38"/>
      <c r="AP146" s="38"/>
      <c r="AQ146" s="38"/>
      <c r="AR146" s="38"/>
      <c r="AS146" s="38"/>
      <c r="AT146" s="38"/>
    </row>
    <row r="147">
      <c r="E147" s="266"/>
      <c r="F147" s="384" t="s">
        <v>285</v>
      </c>
      <c r="G147" s="385" t="s">
        <v>286</v>
      </c>
      <c r="H147" s="271" t="str">
        <f>VLOOKUP(O133&amp;","&amp;O137,$T$2:$W$11,4, FALSE)</f>
        <v>fp8</v>
      </c>
      <c r="I147" s="419"/>
      <c r="J147" s="270"/>
      <c r="K147" s="270"/>
      <c r="L147" s="271"/>
      <c r="M147" s="271"/>
      <c r="N147" s="271"/>
      <c r="O147" s="270"/>
      <c r="P147" s="273"/>
      <c r="Q147" s="305"/>
      <c r="R147" s="38"/>
      <c r="S147" s="38"/>
      <c r="AK147" s="38"/>
      <c r="AL147" s="38"/>
      <c r="AM147" s="38"/>
      <c r="AN147" s="38"/>
      <c r="AO147" s="38"/>
      <c r="AP147" s="38"/>
      <c r="AQ147" s="38"/>
      <c r="AR147" s="38"/>
      <c r="AS147" s="38"/>
      <c r="AT147" s="38"/>
    </row>
    <row r="148">
      <c r="E148" s="266"/>
      <c r="F148" s="266"/>
      <c r="G148" s="381" t="s">
        <v>299</v>
      </c>
      <c r="H148" s="420" t="str">
        <f>CALCULATE_FLOPS(K136:M136,K140:M140,K140,1,H147)</f>
        <v>#N/A</v>
      </c>
      <c r="I148" s="418"/>
      <c r="J148" s="261"/>
      <c r="K148" s="261"/>
      <c r="L148" s="274"/>
      <c r="M148" s="274"/>
      <c r="N148" s="274"/>
      <c r="O148" s="261"/>
      <c r="P148" s="276"/>
      <c r="Q148" s="222"/>
      <c r="R148" s="38"/>
      <c r="S148" s="38"/>
      <c r="AK148" s="38"/>
      <c r="AL148" s="38"/>
      <c r="AM148" s="38"/>
      <c r="AN148" s="38"/>
      <c r="AO148" s="38"/>
      <c r="AP148" s="38"/>
      <c r="AQ148" s="38"/>
      <c r="AR148" s="38"/>
      <c r="AS148" s="38"/>
      <c r="AT148" s="38"/>
    </row>
    <row r="149">
      <c r="A149" s="164"/>
      <c r="B149" s="38"/>
      <c r="C149" s="38"/>
      <c r="D149" s="38"/>
      <c r="E149" s="266"/>
      <c r="F149" s="277"/>
      <c r="G149" s="388" t="s">
        <v>288</v>
      </c>
      <c r="H149" s="421" t="str">
        <f>COMPUTE_TIME_MS(H148, H147)</f>
        <v>#N/A</v>
      </c>
      <c r="I149" s="390"/>
      <c r="J149" s="391"/>
      <c r="K149" s="391"/>
      <c r="L149" s="392"/>
      <c r="M149" s="392"/>
      <c r="N149" s="392"/>
      <c r="O149" s="391"/>
      <c r="P149" s="393"/>
      <c r="Q149" s="305"/>
      <c r="R149" s="38"/>
      <c r="S149" s="38"/>
      <c r="AK149" s="38"/>
      <c r="AL149" s="38"/>
      <c r="AM149" s="38"/>
      <c r="AN149" s="38"/>
      <c r="AO149" s="38"/>
      <c r="AP149" s="38"/>
      <c r="AQ149" s="38"/>
      <c r="AR149" s="38"/>
      <c r="AS149" s="38"/>
      <c r="AT149" s="38"/>
    </row>
    <row r="150">
      <c r="A150" s="164"/>
      <c r="B150" s="38"/>
      <c r="C150" s="38"/>
      <c r="D150" s="38"/>
      <c r="E150" s="266"/>
      <c r="F150" s="384" t="s">
        <v>289</v>
      </c>
      <c r="G150" s="381" t="s">
        <v>290</v>
      </c>
      <c r="H150" s="303">
        <f>IF(Q133,0,P136)+IF(Q137,0,P140)+IF(Q141,0,P144)</f>
        <v>39.09375</v>
      </c>
      <c r="I150" s="261"/>
      <c r="J150" s="261"/>
      <c r="K150" s="261"/>
      <c r="L150" s="274"/>
      <c r="M150" s="274"/>
      <c r="N150" s="274"/>
      <c r="O150" s="261"/>
      <c r="P150" s="276"/>
      <c r="Q150" s="222"/>
      <c r="R150" s="38"/>
      <c r="S150" s="38"/>
      <c r="AK150" s="38"/>
      <c r="AL150" s="38"/>
      <c r="AM150" s="38"/>
      <c r="AN150" s="38"/>
      <c r="AO150" s="38"/>
      <c r="AP150" s="38"/>
      <c r="AQ150" s="38"/>
      <c r="AR150" s="38"/>
      <c r="AS150" s="38"/>
      <c r="AT150" s="38"/>
    </row>
    <row r="151">
      <c r="A151" s="38"/>
      <c r="B151" s="38"/>
      <c r="C151" s="38"/>
      <c r="D151" s="38"/>
      <c r="E151" s="277"/>
      <c r="F151" s="277"/>
      <c r="G151" s="395" t="s">
        <v>291</v>
      </c>
      <c r="H151" s="422">
        <f>HBM_TIME_MS(H150)</f>
        <v>0.01304767267</v>
      </c>
      <c r="I151" s="391"/>
      <c r="J151" s="391"/>
      <c r="K151" s="391"/>
      <c r="L151" s="392"/>
      <c r="M151" s="392"/>
      <c r="N151" s="392"/>
      <c r="O151" s="391"/>
      <c r="P151" s="393"/>
      <c r="Q151" s="305"/>
      <c r="R151" s="38"/>
      <c r="S151" s="38"/>
      <c r="AK151" s="38"/>
      <c r="AL151" s="38"/>
      <c r="AM151" s="38"/>
      <c r="AN151" s="38"/>
      <c r="AO151" s="38"/>
      <c r="AP151" s="38"/>
      <c r="AQ151" s="38"/>
      <c r="AR151" s="38"/>
      <c r="AS151" s="38"/>
      <c r="AT151" s="38"/>
    </row>
    <row r="152">
      <c r="A152" s="87"/>
      <c r="B152" s="87"/>
      <c r="C152" s="87"/>
      <c r="D152" s="87"/>
      <c r="E152" s="258" t="s">
        <v>300</v>
      </c>
      <c r="F152" s="282" t="s">
        <v>249</v>
      </c>
      <c r="G152" s="260"/>
      <c r="H152" s="290" t="s">
        <v>238</v>
      </c>
      <c r="I152" s="290" t="s">
        <v>239</v>
      </c>
      <c r="J152" s="195" t="s">
        <v>40</v>
      </c>
      <c r="K152" s="195" t="s">
        <v>38</v>
      </c>
      <c r="L152" s="195" t="s">
        <v>154</v>
      </c>
      <c r="M152" s="398" t="s">
        <v>148</v>
      </c>
      <c r="N152" s="290" t="s">
        <v>240</v>
      </c>
      <c r="O152" s="291" t="s">
        <v>63</v>
      </c>
      <c r="P152" s="292"/>
      <c r="Q152" s="291" t="b">
        <v>0</v>
      </c>
      <c r="R152" s="38"/>
      <c r="S152" s="38"/>
      <c r="AK152" s="38"/>
      <c r="AL152" s="38"/>
      <c r="AM152" s="38"/>
      <c r="AN152" s="38"/>
      <c r="AO152" s="38"/>
      <c r="AP152" s="38"/>
      <c r="AQ152" s="38"/>
      <c r="AR152" s="38"/>
      <c r="AS152" s="38"/>
      <c r="AT152" s="38"/>
    </row>
    <row r="153">
      <c r="A153" s="87"/>
      <c r="B153" s="87"/>
      <c r="C153" s="87"/>
      <c r="D153" s="87"/>
      <c r="E153" s="266"/>
      <c r="F153" s="267"/>
      <c r="G153" s="268"/>
      <c r="H153" s="195" t="s">
        <v>242</v>
      </c>
      <c r="I153" s="290" t="s">
        <v>239</v>
      </c>
      <c r="J153" s="289">
        <f t="shared" ref="J153:M153" si="24">PARAMS(J152)</f>
        <v>1024</v>
      </c>
      <c r="K153" s="290">
        <f t="shared" si="24"/>
        <v>1</v>
      </c>
      <c r="L153" s="290">
        <f t="shared" si="24"/>
        <v>128</v>
      </c>
      <c r="M153" s="290">
        <f t="shared" si="24"/>
        <v>128</v>
      </c>
      <c r="N153" s="290" t="s">
        <v>240</v>
      </c>
      <c r="O153" s="266"/>
      <c r="P153" s="292">
        <f>SIZEOF_IN_MIB(J153:M153, $O152)</f>
        <v>16</v>
      </c>
      <c r="Q153" s="266"/>
      <c r="R153" s="38"/>
      <c r="S153" s="38"/>
      <c r="AK153" s="38"/>
      <c r="AL153" s="38"/>
      <c r="AM153" s="38"/>
      <c r="AN153" s="38"/>
      <c r="AO153" s="38"/>
      <c r="AP153" s="38"/>
      <c r="AQ153" s="38"/>
      <c r="AR153" s="38"/>
      <c r="AS153" s="38"/>
      <c r="AT153" s="38"/>
    </row>
    <row r="154">
      <c r="A154" s="87"/>
      <c r="B154" s="87"/>
      <c r="C154" s="87"/>
      <c r="D154" s="87"/>
      <c r="E154" s="266"/>
      <c r="F154" s="267"/>
      <c r="G154" s="268"/>
      <c r="H154" s="289" t="s">
        <v>244</v>
      </c>
      <c r="I154" s="289" t="s">
        <v>239</v>
      </c>
      <c r="J154" s="195" t="s">
        <v>143</v>
      </c>
      <c r="K154" s="195"/>
      <c r="L154" s="195"/>
      <c r="M154" s="289"/>
      <c r="N154" s="289" t="s">
        <v>240</v>
      </c>
      <c r="O154" s="266"/>
      <c r="P154" s="292"/>
      <c r="Q154" s="266"/>
      <c r="R154" s="38"/>
      <c r="S154" s="38"/>
      <c r="AG154" s="38"/>
      <c r="AH154" s="38"/>
      <c r="AI154" s="38"/>
      <c r="AJ154" s="38"/>
      <c r="AK154" s="38"/>
      <c r="AL154" s="38"/>
      <c r="AM154" s="38"/>
      <c r="AN154" s="38"/>
      <c r="AO154" s="38"/>
      <c r="AP154" s="38"/>
      <c r="AQ154" s="38"/>
      <c r="AR154" s="38"/>
      <c r="AS154" s="38"/>
      <c r="AT154" s="38"/>
    </row>
    <row r="155">
      <c r="A155" s="87"/>
      <c r="B155" s="87"/>
      <c r="C155" s="87"/>
      <c r="D155" s="87"/>
      <c r="E155" s="266"/>
      <c r="F155" s="278"/>
      <c r="G155" s="279"/>
      <c r="H155" s="195" t="s">
        <v>246</v>
      </c>
      <c r="I155" s="289" t="s">
        <v>239</v>
      </c>
      <c r="J155" s="289">
        <f t="shared" ref="J155:M155" si="25">J153/SHARDING(J154)</f>
        <v>64</v>
      </c>
      <c r="K155" s="289">
        <f t="shared" si="25"/>
        <v>1</v>
      </c>
      <c r="L155" s="289">
        <f t="shared" si="25"/>
        <v>128</v>
      </c>
      <c r="M155" s="289">
        <f t="shared" si="25"/>
        <v>128</v>
      </c>
      <c r="N155" s="289" t="s">
        <v>240</v>
      </c>
      <c r="O155" s="277"/>
      <c r="P155" s="292">
        <f>SIZEOF_IN_MIB(J155:M155, $O152)</f>
        <v>1</v>
      </c>
      <c r="Q155" s="277"/>
      <c r="R155" s="38"/>
      <c r="S155" s="38"/>
      <c r="AG155" s="38"/>
      <c r="AH155" s="38"/>
      <c r="AI155" s="38"/>
      <c r="AJ155" s="38"/>
      <c r="AK155" s="38"/>
      <c r="AL155" s="38"/>
      <c r="AM155" s="38"/>
      <c r="AN155" s="38"/>
      <c r="AO155" s="38"/>
      <c r="AP155" s="38"/>
      <c r="AQ155" s="38"/>
      <c r="AR155" s="38"/>
      <c r="AS155" s="38"/>
      <c r="AT155" s="38"/>
    </row>
    <row r="156">
      <c r="A156" s="87"/>
      <c r="B156" s="87"/>
      <c r="C156" s="87"/>
      <c r="D156" s="87"/>
      <c r="E156" s="266"/>
      <c r="F156" s="259" t="s">
        <v>253</v>
      </c>
      <c r="G156" s="260"/>
      <c r="H156" s="289" t="s">
        <v>238</v>
      </c>
      <c r="I156" s="289" t="s">
        <v>239</v>
      </c>
      <c r="J156" s="290"/>
      <c r="K156" s="195" t="s">
        <v>154</v>
      </c>
      <c r="L156" s="398" t="s">
        <v>148</v>
      </c>
      <c r="M156" s="195" t="s">
        <v>145</v>
      </c>
      <c r="N156" s="289" t="s">
        <v>240</v>
      </c>
      <c r="O156" s="291" t="s">
        <v>63</v>
      </c>
      <c r="P156" s="292"/>
      <c r="Q156" s="291" t="b">
        <v>0</v>
      </c>
      <c r="R156" s="38"/>
      <c r="S156" s="38"/>
      <c r="AG156" s="38"/>
      <c r="AH156" s="38"/>
      <c r="AI156" s="38"/>
      <c r="AJ156" s="38"/>
      <c r="AK156" s="38"/>
      <c r="AL156" s="38"/>
      <c r="AM156" s="38"/>
      <c r="AN156" s="38"/>
      <c r="AO156" s="38"/>
      <c r="AP156" s="38"/>
      <c r="AQ156" s="38"/>
      <c r="AR156" s="38"/>
      <c r="AS156" s="38"/>
      <c r="AT156" s="38"/>
    </row>
    <row r="157">
      <c r="A157" s="87"/>
      <c r="B157" s="87"/>
      <c r="C157" s="87"/>
      <c r="D157" s="87"/>
      <c r="E157" s="266"/>
      <c r="F157" s="267"/>
      <c r="G157" s="268"/>
      <c r="H157" s="195" t="s">
        <v>242</v>
      </c>
      <c r="I157" s="289" t="s">
        <v>239</v>
      </c>
      <c r="J157" s="290"/>
      <c r="K157" s="289">
        <f t="shared" ref="K157:M157" si="26">PARAMS(K156)</f>
        <v>128</v>
      </c>
      <c r="L157" s="289">
        <f t="shared" si="26"/>
        <v>128</v>
      </c>
      <c r="M157" s="289">
        <f t="shared" si="26"/>
        <v>512</v>
      </c>
      <c r="N157" s="289" t="s">
        <v>240</v>
      </c>
      <c r="O157" s="266"/>
      <c r="P157" s="292">
        <f>SIZEOF_IN_MIB(J157:M157, $O156)</f>
        <v>8</v>
      </c>
      <c r="Q157" s="266"/>
      <c r="R157" s="38"/>
      <c r="S157" s="38"/>
      <c r="AG157" s="38"/>
      <c r="AH157" s="38"/>
      <c r="AI157" s="38"/>
      <c r="AJ157" s="38"/>
      <c r="AK157" s="38"/>
      <c r="AL157" s="38"/>
      <c r="AM157" s="38"/>
      <c r="AN157" s="38"/>
      <c r="AO157" s="38"/>
      <c r="AP157" s="38"/>
      <c r="AQ157" s="38"/>
      <c r="AR157" s="38"/>
      <c r="AS157" s="38"/>
      <c r="AT157" s="38"/>
    </row>
    <row r="158">
      <c r="A158" s="87"/>
      <c r="B158" s="87"/>
      <c r="C158" s="87"/>
      <c r="D158" s="87"/>
      <c r="E158" s="266"/>
      <c r="F158" s="267"/>
      <c r="G158" s="268"/>
      <c r="H158" s="289" t="s">
        <v>244</v>
      </c>
      <c r="I158" s="289" t="s">
        <v>239</v>
      </c>
      <c r="J158" s="290"/>
      <c r="K158" s="290"/>
      <c r="L158" s="289"/>
      <c r="M158" s="289"/>
      <c r="N158" s="289" t="s">
        <v>240</v>
      </c>
      <c r="O158" s="266"/>
      <c r="P158" s="292"/>
      <c r="Q158" s="266"/>
      <c r="R158" s="38"/>
      <c r="S158" s="38"/>
      <c r="AG158" s="38"/>
      <c r="AH158" s="38"/>
      <c r="AI158" s="38"/>
      <c r="AJ158" s="38"/>
      <c r="AK158" s="38"/>
      <c r="AL158" s="38"/>
      <c r="AM158" s="38"/>
      <c r="AN158" s="38"/>
      <c r="AO158" s="38"/>
      <c r="AP158" s="38"/>
      <c r="AQ158" s="38"/>
      <c r="AR158" s="38"/>
      <c r="AS158" s="38"/>
      <c r="AT158" s="38"/>
    </row>
    <row r="159">
      <c r="A159" s="87"/>
      <c r="B159" s="87"/>
      <c r="C159" s="87"/>
      <c r="D159" s="87"/>
      <c r="E159" s="266"/>
      <c r="F159" s="278"/>
      <c r="G159" s="279"/>
      <c r="H159" s="274" t="s">
        <v>246</v>
      </c>
      <c r="I159" s="274" t="s">
        <v>239</v>
      </c>
      <c r="J159" s="261"/>
      <c r="K159" s="274">
        <f t="shared" ref="K159:M159" si="27">K157/SHARDING(K158)</f>
        <v>128</v>
      </c>
      <c r="L159" s="274">
        <f t="shared" si="27"/>
        <v>128</v>
      </c>
      <c r="M159" s="274">
        <f t="shared" si="27"/>
        <v>512</v>
      </c>
      <c r="N159" s="274" t="s">
        <v>240</v>
      </c>
      <c r="O159" s="241"/>
      <c r="P159" s="276">
        <f>SIZEOF_IN_MIB(J159:M159, $O156)</f>
        <v>8</v>
      </c>
      <c r="Q159" s="241"/>
      <c r="R159" s="38"/>
      <c r="S159" s="38"/>
      <c r="T159" s="207"/>
      <c r="U159" s="207"/>
      <c r="V159" s="207"/>
      <c r="W159" s="207"/>
      <c r="X159" s="38"/>
      <c r="Y159" s="38"/>
      <c r="Z159" s="38"/>
      <c r="AA159" s="38"/>
      <c r="AB159" s="38"/>
      <c r="AC159" s="38"/>
      <c r="AD159" s="38"/>
      <c r="AE159" s="38"/>
      <c r="AF159" s="38"/>
      <c r="AG159" s="38"/>
      <c r="AH159" s="38"/>
      <c r="AI159" s="38"/>
      <c r="AJ159" s="38"/>
      <c r="AK159" s="38"/>
      <c r="AL159" s="38"/>
      <c r="AM159" s="38"/>
      <c r="AN159" s="38"/>
      <c r="AO159" s="38"/>
      <c r="AP159" s="38"/>
      <c r="AQ159" s="38"/>
      <c r="AR159" s="38"/>
      <c r="AS159" s="38"/>
      <c r="AT159" s="38"/>
    </row>
    <row r="160">
      <c r="A160" s="87"/>
      <c r="B160" s="87"/>
      <c r="C160" s="87"/>
      <c r="D160" s="87"/>
      <c r="E160" s="266"/>
      <c r="F160" s="259" t="s">
        <v>257</v>
      </c>
      <c r="G160" s="260"/>
      <c r="H160" s="271" t="s">
        <v>238</v>
      </c>
      <c r="I160" s="271" t="s">
        <v>239</v>
      </c>
      <c r="J160" s="269" t="s">
        <v>40</v>
      </c>
      <c r="K160" s="269" t="s">
        <v>38</v>
      </c>
      <c r="L160" s="269" t="s">
        <v>154</v>
      </c>
      <c r="M160" s="269" t="s">
        <v>145</v>
      </c>
      <c r="N160" s="271" t="s">
        <v>240</v>
      </c>
      <c r="O160" s="399" t="s">
        <v>82</v>
      </c>
      <c r="P160" s="273"/>
      <c r="Q160" s="399" t="b">
        <v>0</v>
      </c>
      <c r="R160" s="38"/>
      <c r="S160" s="38"/>
      <c r="T160" s="207"/>
      <c r="U160" s="207"/>
      <c r="V160" s="207"/>
      <c r="W160" s="207"/>
      <c r="X160" s="38"/>
      <c r="Y160" s="38"/>
      <c r="Z160" s="38"/>
      <c r="AA160" s="38"/>
      <c r="AB160" s="38"/>
      <c r="AC160" s="38"/>
      <c r="AD160" s="38"/>
      <c r="AE160" s="38"/>
      <c r="AF160" s="38"/>
      <c r="AG160" s="38"/>
      <c r="AH160" s="38"/>
      <c r="AI160" s="38"/>
      <c r="AJ160" s="38"/>
      <c r="AK160" s="38"/>
      <c r="AL160" s="38"/>
      <c r="AM160" s="38"/>
      <c r="AN160" s="38"/>
      <c r="AO160" s="38"/>
      <c r="AP160" s="38"/>
      <c r="AQ160" s="38"/>
      <c r="AR160" s="38"/>
      <c r="AS160" s="38"/>
      <c r="AT160" s="38"/>
    </row>
    <row r="161">
      <c r="A161" s="87"/>
      <c r="B161" s="87"/>
      <c r="C161" s="87"/>
      <c r="D161" s="87"/>
      <c r="E161" s="266"/>
      <c r="F161" s="267"/>
      <c r="G161" s="268"/>
      <c r="H161" s="262" t="s">
        <v>242</v>
      </c>
      <c r="I161" s="274" t="s">
        <v>239</v>
      </c>
      <c r="J161" s="274">
        <f t="shared" ref="J161:M161" si="28">PARAMS(J160)</f>
        <v>1024</v>
      </c>
      <c r="K161" s="274">
        <f t="shared" si="28"/>
        <v>1</v>
      </c>
      <c r="L161" s="274">
        <f t="shared" si="28"/>
        <v>128</v>
      </c>
      <c r="M161" s="274">
        <f t="shared" si="28"/>
        <v>512</v>
      </c>
      <c r="N161" s="274" t="s">
        <v>240</v>
      </c>
      <c r="O161" s="275"/>
      <c r="P161" s="276">
        <f>SIZEOF_IN_MIB(J161:M161, $O160)</f>
        <v>128</v>
      </c>
      <c r="Q161" s="275"/>
      <c r="R161" s="38"/>
      <c r="S161" s="38"/>
      <c r="T161" s="207"/>
      <c r="U161" s="207"/>
      <c r="V161" s="207"/>
      <c r="W161" s="207"/>
      <c r="X161" s="38"/>
      <c r="Y161" s="38"/>
      <c r="Z161" s="38"/>
      <c r="AA161" s="38"/>
      <c r="AB161" s="38"/>
      <c r="AC161" s="38"/>
      <c r="AD161" s="38"/>
      <c r="AE161" s="38"/>
      <c r="AF161" s="38"/>
      <c r="AG161" s="38"/>
      <c r="AH161" s="38"/>
      <c r="AI161" s="38"/>
      <c r="AJ161" s="38"/>
      <c r="AK161" s="38"/>
      <c r="AL161" s="38"/>
      <c r="AM161" s="38"/>
      <c r="AN161" s="38"/>
      <c r="AO161" s="38"/>
      <c r="AP161" s="38"/>
      <c r="AQ161" s="38"/>
      <c r="AR161" s="38"/>
      <c r="AS161" s="38"/>
      <c r="AT161" s="38"/>
    </row>
    <row r="162">
      <c r="A162" s="87"/>
      <c r="B162" s="87"/>
      <c r="C162" s="87"/>
      <c r="D162" s="87"/>
      <c r="E162" s="266"/>
      <c r="F162" s="267"/>
      <c r="G162" s="268"/>
      <c r="H162" s="271" t="s">
        <v>244</v>
      </c>
      <c r="I162" s="271" t="s">
        <v>239</v>
      </c>
      <c r="J162" s="269" t="s">
        <v>143</v>
      </c>
      <c r="K162" s="269"/>
      <c r="L162" s="269"/>
      <c r="M162" s="271"/>
      <c r="N162" s="271" t="s">
        <v>240</v>
      </c>
      <c r="O162" s="272"/>
      <c r="P162" s="273"/>
      <c r="Q162" s="272"/>
      <c r="R162" s="38"/>
      <c r="S162" s="38"/>
      <c r="T162" s="207"/>
      <c r="U162" s="207"/>
      <c r="V162" s="207"/>
      <c r="W162" s="207"/>
      <c r="X162" s="38"/>
      <c r="Y162" s="38"/>
      <c r="Z162" s="38"/>
      <c r="AA162" s="38"/>
      <c r="AB162" s="38"/>
      <c r="AC162" s="38"/>
      <c r="AD162" s="38"/>
      <c r="AE162" s="38"/>
      <c r="AF162" s="38"/>
      <c r="AG162" s="38"/>
      <c r="AH162" s="38"/>
      <c r="AI162" s="38"/>
      <c r="AJ162" s="38"/>
      <c r="AK162" s="38"/>
      <c r="AL162" s="38"/>
      <c r="AM162" s="38"/>
      <c r="AN162" s="38"/>
      <c r="AO162" s="38"/>
      <c r="AP162" s="38"/>
      <c r="AQ162" s="38"/>
      <c r="AR162" s="38"/>
      <c r="AS162" s="38"/>
      <c r="AT162" s="38"/>
    </row>
    <row r="163">
      <c r="A163" s="87"/>
      <c r="B163" s="87"/>
      <c r="C163" s="87"/>
      <c r="D163" s="87"/>
      <c r="E163" s="266"/>
      <c r="F163" s="278"/>
      <c r="G163" s="279"/>
      <c r="H163" s="274" t="s">
        <v>246</v>
      </c>
      <c r="I163" s="274" t="s">
        <v>239</v>
      </c>
      <c r="J163" s="274">
        <f t="shared" ref="J163:M163" si="29">J161/SHARDING(J162)</f>
        <v>64</v>
      </c>
      <c r="K163" s="274">
        <f t="shared" si="29"/>
        <v>1</v>
      </c>
      <c r="L163" s="274">
        <f t="shared" si="29"/>
        <v>128</v>
      </c>
      <c r="M163" s="274">
        <f t="shared" si="29"/>
        <v>512</v>
      </c>
      <c r="N163" s="274" t="s">
        <v>240</v>
      </c>
      <c r="O163" s="241"/>
      <c r="P163" s="276">
        <f>SIZEOF_IN_MIB(J163:M163, $O160)</f>
        <v>8</v>
      </c>
      <c r="Q163" s="241"/>
      <c r="R163" s="38"/>
      <c r="S163" s="38"/>
      <c r="T163" s="207"/>
      <c r="U163" s="207"/>
      <c r="V163" s="207"/>
      <c r="W163" s="207"/>
      <c r="X163" s="38"/>
      <c r="Y163" s="38"/>
      <c r="Z163" s="38"/>
      <c r="AA163" s="38"/>
      <c r="AB163" s="38"/>
      <c r="AC163" s="38"/>
      <c r="AD163" s="38"/>
      <c r="AE163" s="38"/>
      <c r="AF163" s="38"/>
      <c r="AG163" s="38"/>
      <c r="AH163" s="38"/>
      <c r="AI163" s="38"/>
      <c r="AJ163" s="38"/>
      <c r="AK163" s="38"/>
      <c r="AL163" s="38"/>
      <c r="AM163" s="38"/>
      <c r="AN163" s="38"/>
      <c r="AO163" s="38"/>
      <c r="AP163" s="38"/>
      <c r="AQ163" s="38"/>
      <c r="AR163" s="38"/>
      <c r="AS163" s="38"/>
      <c r="AT163" s="38"/>
    </row>
    <row r="164">
      <c r="A164" s="87"/>
      <c r="B164" s="87"/>
      <c r="C164" s="87"/>
      <c r="D164" s="87"/>
      <c r="E164" s="266"/>
      <c r="F164" s="400" t="s">
        <v>293</v>
      </c>
      <c r="G164" s="385" t="s">
        <v>45</v>
      </c>
      <c r="H164" s="423"/>
      <c r="I164" s="424"/>
      <c r="J164" s="270"/>
      <c r="K164" s="270"/>
      <c r="L164" s="271"/>
      <c r="M164" s="271"/>
      <c r="N164" s="271"/>
      <c r="O164" s="270"/>
      <c r="P164" s="273"/>
      <c r="Q164" s="305"/>
      <c r="T164" s="3"/>
      <c r="U164" s="3"/>
      <c r="V164" s="3"/>
      <c r="W164" s="3"/>
    </row>
    <row r="165">
      <c r="A165" s="87"/>
      <c r="B165" s="38"/>
      <c r="C165" s="38"/>
      <c r="D165" s="38"/>
      <c r="E165" s="266"/>
      <c r="F165" s="277"/>
      <c r="G165" s="385"/>
      <c r="H165" s="274"/>
      <c r="I165" s="418"/>
      <c r="J165" s="261"/>
      <c r="K165" s="261"/>
      <c r="L165" s="274"/>
      <c r="M165" s="274"/>
      <c r="N165" s="274"/>
      <c r="O165" s="261"/>
      <c r="P165" s="276"/>
      <c r="Q165" s="222"/>
      <c r="T165" s="3"/>
      <c r="U165" s="3"/>
      <c r="V165" s="3"/>
      <c r="W165" s="3"/>
    </row>
    <row r="166">
      <c r="A166" s="38"/>
      <c r="B166" s="38"/>
      <c r="C166" s="38"/>
      <c r="D166" s="38"/>
      <c r="E166" s="266"/>
      <c r="F166" s="384" t="s">
        <v>285</v>
      </c>
      <c r="G166" s="385" t="s">
        <v>286</v>
      </c>
      <c r="H166" s="271" t="str">
        <f>VLOOKUP(O152&amp;","&amp;O156,$T$2:$W$11,4, FALSE)</f>
        <v>fp8</v>
      </c>
      <c r="I166" s="419"/>
      <c r="J166" s="270"/>
      <c r="K166" s="270"/>
      <c r="L166" s="271"/>
      <c r="M166" s="271"/>
      <c r="N166" s="271"/>
      <c r="O166" s="270"/>
      <c r="P166" s="273"/>
      <c r="Q166" s="305"/>
      <c r="T166" s="3"/>
      <c r="U166" s="3"/>
      <c r="V166" s="3"/>
      <c r="W166" s="3"/>
    </row>
    <row r="167">
      <c r="A167" s="87"/>
      <c r="B167" s="87"/>
      <c r="C167" s="87"/>
      <c r="D167" s="87"/>
      <c r="E167" s="266"/>
      <c r="F167" s="266"/>
      <c r="G167" s="381" t="s">
        <v>299</v>
      </c>
      <c r="H167" s="420" t="str">
        <f>CALCULATE_FLOPS(J155:M155,J159:M159,L159,K159,H166)</f>
        <v>#N/A</v>
      </c>
      <c r="I167" s="418"/>
      <c r="J167" s="261"/>
      <c r="K167" s="261"/>
      <c r="L167" s="274"/>
      <c r="M167" s="274"/>
      <c r="N167" s="274"/>
      <c r="O167" s="261"/>
      <c r="P167" s="276"/>
      <c r="Q167" s="222"/>
      <c r="T167" s="3"/>
      <c r="U167" s="3"/>
      <c r="V167" s="3"/>
      <c r="W167" s="3"/>
    </row>
    <row r="168">
      <c r="A168" s="87"/>
      <c r="B168" s="87"/>
      <c r="C168" s="87"/>
      <c r="D168" s="87"/>
      <c r="E168" s="266"/>
      <c r="F168" s="277"/>
      <c r="G168" s="388" t="s">
        <v>288</v>
      </c>
      <c r="H168" s="389" t="str">
        <f>COMPUTE_TIME_MS(H167, H166)</f>
        <v>#N/A</v>
      </c>
      <c r="I168" s="390"/>
      <c r="J168" s="391"/>
      <c r="K168" s="391"/>
      <c r="L168" s="392"/>
      <c r="M168" s="392"/>
      <c r="N168" s="392"/>
      <c r="O168" s="391"/>
      <c r="P168" s="393"/>
      <c r="Q168" s="305"/>
      <c r="T168" s="3"/>
      <c r="U168" s="3"/>
      <c r="V168" s="3"/>
      <c r="W168" s="3"/>
    </row>
    <row r="169">
      <c r="A169" s="87"/>
      <c r="B169" s="87"/>
      <c r="C169" s="87"/>
      <c r="D169" s="87"/>
      <c r="E169" s="266"/>
      <c r="F169" s="384" t="s">
        <v>289</v>
      </c>
      <c r="G169" s="381" t="s">
        <v>290</v>
      </c>
      <c r="H169" s="303">
        <f>IF(Q152,0,P155)+IF(Q156,0,P159)+IF(Q160,0,P163)</f>
        <v>17</v>
      </c>
      <c r="I169" s="261"/>
      <c r="J169" s="261"/>
      <c r="K169" s="261"/>
      <c r="L169" s="274"/>
      <c r="M169" s="274"/>
      <c r="N169" s="274"/>
      <c r="O169" s="261"/>
      <c r="P169" s="276"/>
      <c r="Q169" s="222"/>
      <c r="R169" s="38"/>
      <c r="S169" s="38"/>
      <c r="T169" s="207"/>
      <c r="U169" s="207"/>
      <c r="V169" s="207"/>
      <c r="W169" s="207"/>
      <c r="X169" s="38"/>
      <c r="Y169" s="38"/>
      <c r="Z169" s="38"/>
      <c r="AA169" s="38"/>
      <c r="AB169" s="38"/>
      <c r="AC169" s="38"/>
      <c r="AD169" s="38"/>
      <c r="AE169" s="38"/>
      <c r="AF169" s="38"/>
      <c r="AG169" s="38"/>
      <c r="AH169" s="38"/>
      <c r="AI169" s="38"/>
      <c r="AJ169" s="38"/>
      <c r="AK169" s="38"/>
      <c r="AL169" s="38"/>
      <c r="AM169" s="38"/>
      <c r="AN169" s="38"/>
      <c r="AO169" s="38"/>
      <c r="AP169" s="38"/>
      <c r="AQ169" s="38"/>
      <c r="AR169" s="38"/>
      <c r="AS169" s="38"/>
      <c r="AT169" s="38"/>
    </row>
    <row r="170">
      <c r="A170" s="87"/>
      <c r="B170" s="87"/>
      <c r="C170" s="87"/>
      <c r="D170" s="87"/>
      <c r="E170" s="277"/>
      <c r="F170" s="277"/>
      <c r="G170" s="395" t="s">
        <v>291</v>
      </c>
      <c r="H170" s="422">
        <f>HBM_TIME_MS(H169)</f>
        <v>0.0056738081</v>
      </c>
      <c r="I170" s="391"/>
      <c r="J170" s="391"/>
      <c r="K170" s="391"/>
      <c r="L170" s="392"/>
      <c r="M170" s="392"/>
      <c r="N170" s="392"/>
      <c r="O170" s="391"/>
      <c r="P170" s="393"/>
      <c r="Q170" s="305"/>
      <c r="R170" s="38"/>
      <c r="S170" s="38"/>
      <c r="T170" s="207"/>
      <c r="U170" s="207"/>
      <c r="V170" s="207"/>
      <c r="W170" s="207"/>
      <c r="X170" s="38"/>
      <c r="Y170" s="38"/>
      <c r="Z170" s="38"/>
      <c r="AA170" s="38"/>
      <c r="AB170" s="38"/>
      <c r="AC170" s="38"/>
      <c r="AD170" s="38"/>
      <c r="AE170" s="38"/>
      <c r="AF170" s="38"/>
      <c r="AG170" s="38"/>
      <c r="AH170" s="38"/>
      <c r="AI170" s="38"/>
      <c r="AJ170" s="38"/>
      <c r="AK170" s="38"/>
      <c r="AL170" s="38"/>
      <c r="AM170" s="38"/>
      <c r="AN170" s="38"/>
      <c r="AO170" s="38"/>
      <c r="AP170" s="38"/>
      <c r="AQ170" s="38"/>
      <c r="AR170" s="38"/>
      <c r="AS170" s="38"/>
      <c r="AT170" s="38"/>
    </row>
    <row r="171">
      <c r="A171" s="87"/>
      <c r="B171" s="87"/>
      <c r="C171" s="87"/>
      <c r="D171" s="87"/>
      <c r="E171" s="258" t="s">
        <v>301</v>
      </c>
      <c r="F171" s="282" t="s">
        <v>249</v>
      </c>
      <c r="G171" s="260"/>
      <c r="H171" s="261" t="s">
        <v>238</v>
      </c>
      <c r="I171" s="261" t="s">
        <v>239</v>
      </c>
      <c r="J171" s="262"/>
      <c r="K171" s="262" t="s">
        <v>40</v>
      </c>
      <c r="L171" s="262" t="s">
        <v>38</v>
      </c>
      <c r="M171" s="425" t="s">
        <v>125</v>
      </c>
      <c r="N171" s="261" t="s">
        <v>240</v>
      </c>
      <c r="O171" s="263" t="s">
        <v>63</v>
      </c>
      <c r="P171" s="276"/>
      <c r="Q171" s="263" t="b">
        <v>0</v>
      </c>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8"/>
    </row>
    <row r="172">
      <c r="A172" s="87"/>
      <c r="B172" s="87"/>
      <c r="C172" s="87"/>
      <c r="D172" s="87"/>
      <c r="E172" s="266"/>
      <c r="F172" s="267"/>
      <c r="G172" s="268"/>
      <c r="H172" s="195" t="s">
        <v>242</v>
      </c>
      <c r="I172" s="290" t="s">
        <v>239</v>
      </c>
      <c r="J172" s="289"/>
      <c r="K172" s="289">
        <f t="shared" ref="K172:M172" si="30">PARAMS(K171)</f>
        <v>1024</v>
      </c>
      <c r="L172" s="290">
        <f t="shared" si="30"/>
        <v>1</v>
      </c>
      <c r="M172" s="290">
        <f t="shared" si="30"/>
        <v>7168</v>
      </c>
      <c r="N172" s="290" t="s">
        <v>240</v>
      </c>
      <c r="O172" s="266"/>
      <c r="P172" s="292">
        <f>SIZEOF_IN_MIB(J172:M172, $O171)</f>
        <v>7</v>
      </c>
      <c r="Q172" s="266"/>
      <c r="R172" s="38"/>
      <c r="S172" s="38"/>
      <c r="T172" s="38"/>
      <c r="U172" s="38"/>
      <c r="V172" s="38"/>
      <c r="W172" s="38"/>
      <c r="X172" s="38"/>
      <c r="Y172" s="38"/>
      <c r="Z172" s="38"/>
      <c r="AA172" s="38"/>
      <c r="AB172" s="38"/>
      <c r="AC172" s="38"/>
      <c r="AD172" s="38"/>
      <c r="AE172" s="38"/>
      <c r="AF172" s="38"/>
      <c r="AG172" s="38"/>
      <c r="AH172" s="38"/>
      <c r="AI172" s="38"/>
      <c r="AJ172" s="38"/>
      <c r="AK172" s="38"/>
      <c r="AL172" s="38"/>
      <c r="AM172" s="38"/>
      <c r="AN172" s="38"/>
      <c r="AO172" s="38"/>
      <c r="AP172" s="38"/>
      <c r="AQ172" s="38"/>
      <c r="AR172" s="38"/>
      <c r="AS172" s="38"/>
      <c r="AT172" s="38"/>
    </row>
    <row r="173">
      <c r="A173" s="87"/>
      <c r="B173" s="87"/>
      <c r="C173" s="87"/>
      <c r="D173" s="87"/>
      <c r="E173" s="266"/>
      <c r="F173" s="267"/>
      <c r="G173" s="268"/>
      <c r="H173" s="289" t="s">
        <v>244</v>
      </c>
      <c r="I173" s="289" t="s">
        <v>239</v>
      </c>
      <c r="J173" s="290"/>
      <c r="K173" s="195" t="s">
        <v>143</v>
      </c>
      <c r="L173" s="195"/>
      <c r="M173" s="289"/>
      <c r="N173" s="289" t="s">
        <v>240</v>
      </c>
      <c r="O173" s="266"/>
      <c r="P173" s="292"/>
      <c r="Q173" s="266"/>
      <c r="R173" s="38"/>
      <c r="S173" s="38"/>
      <c r="T173" s="38"/>
      <c r="U173" s="38"/>
      <c r="V173" s="38"/>
      <c r="W173" s="38"/>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c r="AT173" s="38"/>
    </row>
    <row r="174">
      <c r="A174" s="87"/>
      <c r="B174" s="87"/>
      <c r="C174" s="87"/>
      <c r="D174" s="87"/>
      <c r="E174" s="266"/>
      <c r="F174" s="278"/>
      <c r="G174" s="279"/>
      <c r="H174" s="195" t="s">
        <v>246</v>
      </c>
      <c r="I174" s="289" t="s">
        <v>239</v>
      </c>
      <c r="J174" s="290"/>
      <c r="K174" s="289">
        <f t="shared" ref="K174:M174" si="31">K172/SHARDING(K173)</f>
        <v>64</v>
      </c>
      <c r="L174" s="289">
        <f t="shared" si="31"/>
        <v>1</v>
      </c>
      <c r="M174" s="289">
        <f t="shared" si="31"/>
        <v>7168</v>
      </c>
      <c r="N174" s="289" t="s">
        <v>240</v>
      </c>
      <c r="O174" s="277"/>
      <c r="P174" s="292">
        <f>SIZEOF_IN_MIB(J174:M174, $O171)</f>
        <v>0.4375</v>
      </c>
      <c r="Q174" s="277"/>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8"/>
    </row>
    <row r="175">
      <c r="A175" s="87"/>
      <c r="B175" s="87"/>
      <c r="C175" s="87"/>
      <c r="D175" s="87"/>
      <c r="E175" s="266"/>
      <c r="F175" s="259" t="s">
        <v>253</v>
      </c>
      <c r="G175" s="260"/>
      <c r="H175" s="289" t="s">
        <v>238</v>
      </c>
      <c r="I175" s="289" t="s">
        <v>239</v>
      </c>
      <c r="J175" s="290"/>
      <c r="K175" s="195"/>
      <c r="L175" s="398" t="s">
        <v>125</v>
      </c>
      <c r="M175" s="195" t="s">
        <v>157</v>
      </c>
      <c r="N175" s="289" t="s">
        <v>240</v>
      </c>
      <c r="O175" s="291" t="s">
        <v>63</v>
      </c>
      <c r="P175" s="292"/>
      <c r="Q175" s="291" t="b">
        <v>0</v>
      </c>
      <c r="R175" s="38"/>
      <c r="S175" s="38"/>
      <c r="T175" s="38"/>
      <c r="U175" s="38"/>
      <c r="V175" s="38"/>
      <c r="W175" s="38"/>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c r="AT175" s="38"/>
    </row>
    <row r="176">
      <c r="A176" s="87"/>
      <c r="B176" s="87"/>
      <c r="C176" s="87"/>
      <c r="D176" s="87"/>
      <c r="E176" s="266"/>
      <c r="F176" s="267"/>
      <c r="G176" s="268"/>
      <c r="H176" s="195" t="s">
        <v>242</v>
      </c>
      <c r="I176" s="289" t="s">
        <v>239</v>
      </c>
      <c r="J176" s="290"/>
      <c r="K176" s="289"/>
      <c r="L176" s="289">
        <f t="shared" ref="L176:M176" si="32">PARAMS(L175)</f>
        <v>7168</v>
      </c>
      <c r="M176" s="289">
        <f t="shared" si="32"/>
        <v>576</v>
      </c>
      <c r="N176" s="289" t="s">
        <v>240</v>
      </c>
      <c r="O176" s="266"/>
      <c r="P176" s="292">
        <f>SIZEOF_IN_MIB(J176:M176, $O175)</f>
        <v>3.9375</v>
      </c>
      <c r="Q176" s="266"/>
      <c r="R176" s="38"/>
      <c r="S176" s="38"/>
      <c r="T176" s="38"/>
      <c r="U176" s="38"/>
      <c r="V176" s="38"/>
      <c r="W176" s="38"/>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row>
    <row r="177">
      <c r="A177" s="87"/>
      <c r="B177" s="87"/>
      <c r="C177" s="87"/>
      <c r="D177" s="87"/>
      <c r="E177" s="266"/>
      <c r="F177" s="267"/>
      <c r="G177" s="268"/>
      <c r="H177" s="289" t="s">
        <v>244</v>
      </c>
      <c r="I177" s="289" t="s">
        <v>239</v>
      </c>
      <c r="J177" s="290"/>
      <c r="K177" s="290"/>
      <c r="L177" s="289"/>
      <c r="M177" s="289"/>
      <c r="N177" s="289" t="s">
        <v>240</v>
      </c>
      <c r="O177" s="266"/>
      <c r="P177" s="292"/>
      <c r="Q177" s="266"/>
    </row>
    <row r="178">
      <c r="A178" s="87"/>
      <c r="B178" s="87"/>
      <c r="C178" s="87"/>
      <c r="D178" s="87"/>
      <c r="E178" s="266"/>
      <c r="F178" s="278"/>
      <c r="G178" s="279"/>
      <c r="H178" s="274" t="s">
        <v>246</v>
      </c>
      <c r="I178" s="274" t="s">
        <v>239</v>
      </c>
      <c r="J178" s="261"/>
      <c r="K178" s="274"/>
      <c r="L178" s="274">
        <f t="shared" ref="L178:M178" si="33">L176/SHARDING(L177)</f>
        <v>7168</v>
      </c>
      <c r="M178" s="274">
        <f t="shared" si="33"/>
        <v>576</v>
      </c>
      <c r="N178" s="274" t="s">
        <v>240</v>
      </c>
      <c r="O178" s="241"/>
      <c r="P178" s="276">
        <f>SIZEOF_IN_MIB(J178:M178, $O175)</f>
        <v>3.9375</v>
      </c>
      <c r="Q178" s="241"/>
    </row>
    <row r="179">
      <c r="A179" s="87"/>
      <c r="B179" s="87"/>
      <c r="C179" s="87"/>
      <c r="D179" s="87"/>
      <c r="E179" s="266"/>
      <c r="F179" s="259" t="s">
        <v>257</v>
      </c>
      <c r="G179" s="260"/>
      <c r="H179" s="271" t="s">
        <v>238</v>
      </c>
      <c r="I179" s="271" t="s">
        <v>239</v>
      </c>
      <c r="J179" s="270"/>
      <c r="K179" s="269" t="s">
        <v>40</v>
      </c>
      <c r="L179" s="269" t="s">
        <v>38</v>
      </c>
      <c r="M179" s="269" t="s">
        <v>157</v>
      </c>
      <c r="N179" s="271" t="s">
        <v>240</v>
      </c>
      <c r="O179" s="399" t="s">
        <v>82</v>
      </c>
      <c r="P179" s="273"/>
      <c r="Q179" s="399" t="b">
        <v>0</v>
      </c>
    </row>
    <row r="180">
      <c r="A180" s="87"/>
      <c r="B180" s="38"/>
      <c r="C180" s="38"/>
      <c r="D180" s="38"/>
      <c r="E180" s="266"/>
      <c r="F180" s="267"/>
      <c r="G180" s="268"/>
      <c r="H180" s="262" t="s">
        <v>242</v>
      </c>
      <c r="I180" s="274" t="s">
        <v>239</v>
      </c>
      <c r="J180" s="261"/>
      <c r="K180" s="274">
        <f t="shared" ref="K180:M180" si="34">PARAMS(K179)</f>
        <v>1024</v>
      </c>
      <c r="L180" s="274">
        <f t="shared" si="34"/>
        <v>1</v>
      </c>
      <c r="M180" s="274">
        <f t="shared" si="34"/>
        <v>576</v>
      </c>
      <c r="N180" s="274" t="s">
        <v>240</v>
      </c>
      <c r="O180" s="275"/>
      <c r="P180" s="276">
        <f>SIZEOF_IN_MIB(K180:M180, $O179)</f>
        <v>1.125</v>
      </c>
      <c r="Q180" s="275"/>
    </row>
    <row r="181">
      <c r="A181" s="38"/>
      <c r="B181" s="38"/>
      <c r="C181" s="38"/>
      <c r="D181" s="38"/>
      <c r="E181" s="266"/>
      <c r="F181" s="267"/>
      <c r="G181" s="268"/>
      <c r="H181" s="271" t="s">
        <v>244</v>
      </c>
      <c r="I181" s="271" t="s">
        <v>239</v>
      </c>
      <c r="J181" s="270"/>
      <c r="K181" s="269" t="s">
        <v>143</v>
      </c>
      <c r="L181" s="269"/>
      <c r="M181" s="271"/>
      <c r="N181" s="271" t="s">
        <v>240</v>
      </c>
      <c r="O181" s="272"/>
      <c r="P181" s="273"/>
      <c r="Q181" s="272"/>
    </row>
    <row r="182">
      <c r="A182" s="87"/>
      <c r="B182" s="87"/>
      <c r="C182" s="87"/>
      <c r="D182" s="87"/>
      <c r="E182" s="266"/>
      <c r="F182" s="278"/>
      <c r="G182" s="279"/>
      <c r="H182" s="274" t="s">
        <v>246</v>
      </c>
      <c r="I182" s="274" t="s">
        <v>239</v>
      </c>
      <c r="J182" s="274"/>
      <c r="K182" s="274">
        <f t="shared" ref="K182:M182" si="35">K180/SHARDING(K181)</f>
        <v>64</v>
      </c>
      <c r="L182" s="274">
        <f t="shared" si="35"/>
        <v>1</v>
      </c>
      <c r="M182" s="274">
        <f t="shared" si="35"/>
        <v>576</v>
      </c>
      <c r="N182" s="274" t="s">
        <v>240</v>
      </c>
      <c r="O182" s="241"/>
      <c r="P182" s="276">
        <f>SIZEOF_IN_MIB(K182:M182, $O179)</f>
        <v>0.0703125</v>
      </c>
      <c r="Q182" s="241"/>
    </row>
    <row r="183">
      <c r="A183" s="87"/>
      <c r="B183" s="87"/>
      <c r="C183" s="87"/>
      <c r="D183" s="87"/>
      <c r="E183" s="266"/>
      <c r="F183" s="400" t="s">
        <v>293</v>
      </c>
      <c r="G183" s="385" t="s">
        <v>45</v>
      </c>
      <c r="H183" s="423"/>
      <c r="I183" s="424"/>
      <c r="J183" s="270"/>
      <c r="K183" s="270"/>
      <c r="L183" s="271"/>
      <c r="M183" s="271"/>
      <c r="N183" s="271"/>
      <c r="O183" s="270"/>
      <c r="P183" s="273"/>
      <c r="Q183" s="305"/>
    </row>
    <row r="184">
      <c r="A184" s="87"/>
      <c r="B184" s="87"/>
      <c r="C184" s="87"/>
      <c r="D184" s="87"/>
      <c r="E184" s="266"/>
      <c r="F184" s="277"/>
      <c r="G184" s="385"/>
      <c r="H184" s="274"/>
      <c r="I184" s="418"/>
      <c r="J184" s="261"/>
      <c r="K184" s="261"/>
      <c r="L184" s="274"/>
      <c r="M184" s="274"/>
      <c r="N184" s="274"/>
      <c r="O184" s="261"/>
      <c r="P184" s="276"/>
      <c r="Q184" s="222"/>
    </row>
    <row r="185">
      <c r="A185" s="87"/>
      <c r="B185" s="87"/>
      <c r="C185" s="87"/>
      <c r="D185" s="87"/>
      <c r="E185" s="266"/>
      <c r="F185" s="384" t="s">
        <v>285</v>
      </c>
      <c r="G185" s="385" t="s">
        <v>286</v>
      </c>
      <c r="H185" s="271" t="str">
        <f>VLOOKUP(O171&amp;","&amp;O175,$T$2:$W$11,4, FALSE)</f>
        <v>fp8</v>
      </c>
      <c r="I185" s="419"/>
      <c r="J185" s="270"/>
      <c r="K185" s="270"/>
      <c r="L185" s="271"/>
      <c r="M185" s="271"/>
      <c r="N185" s="271"/>
      <c r="O185" s="270"/>
      <c r="P185" s="273"/>
      <c r="Q185" s="305"/>
    </row>
    <row r="186">
      <c r="A186" s="87"/>
      <c r="B186" s="87"/>
      <c r="C186" s="87"/>
      <c r="D186" s="87"/>
      <c r="E186" s="266"/>
      <c r="F186" s="266"/>
      <c r="G186" s="381" t="s">
        <v>299</v>
      </c>
      <c r="H186" s="420" t="str">
        <f>CALCULATE_FLOPS(J174:M174,J178:M178,L178,1,H185)</f>
        <v>#N/A</v>
      </c>
      <c r="I186" s="418"/>
      <c r="J186" s="261"/>
      <c r="K186" s="261"/>
      <c r="L186" s="274"/>
      <c r="M186" s="274"/>
      <c r="N186" s="274"/>
      <c r="O186" s="261"/>
      <c r="P186" s="276"/>
      <c r="Q186" s="222"/>
    </row>
    <row r="187">
      <c r="A187" s="87"/>
      <c r="B187" s="87"/>
      <c r="C187" s="87"/>
      <c r="D187" s="87"/>
      <c r="E187" s="266"/>
      <c r="F187" s="277"/>
      <c r="G187" s="388" t="s">
        <v>288</v>
      </c>
      <c r="H187" s="421" t="str">
        <f>COMPUTE_TIME_MS(H186, H185)</f>
        <v>#N/A</v>
      </c>
      <c r="I187" s="390"/>
      <c r="J187" s="391"/>
      <c r="K187" s="391"/>
      <c r="L187" s="392"/>
      <c r="M187" s="392"/>
      <c r="N187" s="392"/>
      <c r="O187" s="391"/>
      <c r="P187" s="393"/>
      <c r="Q187" s="305"/>
    </row>
    <row r="188">
      <c r="A188" s="87"/>
      <c r="B188" s="87"/>
      <c r="C188" s="87"/>
      <c r="D188" s="87"/>
      <c r="E188" s="266"/>
      <c r="F188" s="384" t="s">
        <v>289</v>
      </c>
      <c r="G188" s="381" t="s">
        <v>290</v>
      </c>
      <c r="H188" s="303">
        <f>IF(Q171,0,P174)+IF(Q175,0,P178)+IF(Q179,0,P182)</f>
        <v>4.4453125</v>
      </c>
      <c r="I188" s="261"/>
      <c r="J188" s="261"/>
      <c r="K188" s="261"/>
      <c r="L188" s="274"/>
      <c r="M188" s="274"/>
      <c r="N188" s="274"/>
      <c r="O188" s="261"/>
      <c r="P188" s="276"/>
      <c r="Q188" s="222"/>
    </row>
    <row r="189">
      <c r="A189" s="87"/>
      <c r="B189" s="87"/>
      <c r="C189" s="87"/>
      <c r="D189" s="87"/>
      <c r="E189" s="277"/>
      <c r="F189" s="277"/>
      <c r="G189" s="395" t="s">
        <v>291</v>
      </c>
      <c r="H189" s="430">
        <f>HBM_TIME_MS(H188)</f>
        <v>0.001483638239</v>
      </c>
      <c r="I189" s="391"/>
      <c r="J189" s="391"/>
      <c r="K189" s="391"/>
      <c r="L189" s="392"/>
      <c r="M189" s="392"/>
      <c r="N189" s="392"/>
      <c r="O189" s="391"/>
      <c r="P189" s="393"/>
      <c r="Q189" s="305"/>
    </row>
    <row r="190">
      <c r="A190" s="87"/>
      <c r="B190" s="87"/>
      <c r="C190" s="87"/>
      <c r="D190" s="87"/>
      <c r="E190" s="258" t="s">
        <v>305</v>
      </c>
      <c r="F190" s="282" t="s">
        <v>249</v>
      </c>
      <c r="G190" s="260"/>
      <c r="H190" s="290" t="s">
        <v>238</v>
      </c>
      <c r="I190" s="290" t="s">
        <v>239</v>
      </c>
      <c r="J190" s="195" t="s">
        <v>40</v>
      </c>
      <c r="K190" s="195" t="s">
        <v>38</v>
      </c>
      <c r="L190" s="195" t="s">
        <v>154</v>
      </c>
      <c r="M190" s="398" t="s">
        <v>145</v>
      </c>
      <c r="N190" s="290" t="s">
        <v>240</v>
      </c>
      <c r="O190" s="291" t="s">
        <v>63</v>
      </c>
      <c r="P190" s="292"/>
      <c r="Q190" s="291" t="b">
        <v>0</v>
      </c>
    </row>
    <row r="191">
      <c r="A191" s="87"/>
      <c r="B191" s="87"/>
      <c r="C191" s="87"/>
      <c r="D191" s="87"/>
      <c r="E191" s="266"/>
      <c r="F191" s="267"/>
      <c r="G191" s="268"/>
      <c r="H191" s="195" t="s">
        <v>242</v>
      </c>
      <c r="I191" s="290" t="s">
        <v>239</v>
      </c>
      <c r="J191" s="289">
        <f t="shared" ref="J191:M191" si="36">PARAMS(J190)</f>
        <v>1024</v>
      </c>
      <c r="K191" s="290">
        <f t="shared" si="36"/>
        <v>1</v>
      </c>
      <c r="L191" s="290">
        <f t="shared" si="36"/>
        <v>128</v>
      </c>
      <c r="M191" s="290">
        <f t="shared" si="36"/>
        <v>512</v>
      </c>
      <c r="N191" s="290" t="s">
        <v>240</v>
      </c>
      <c r="O191" s="266"/>
      <c r="P191" s="292">
        <f>SIZEOF_IN_MIB(J191:M191, $O190)</f>
        <v>64</v>
      </c>
      <c r="Q191" s="266"/>
    </row>
    <row r="192">
      <c r="A192" s="87"/>
      <c r="B192" s="87"/>
      <c r="C192" s="87"/>
      <c r="D192" s="87"/>
      <c r="E192" s="266"/>
      <c r="F192" s="267"/>
      <c r="G192" s="268"/>
      <c r="H192" s="289" t="s">
        <v>244</v>
      </c>
      <c r="I192" s="289" t="s">
        <v>239</v>
      </c>
      <c r="J192" s="195" t="s">
        <v>143</v>
      </c>
      <c r="K192" s="195"/>
      <c r="L192" s="195"/>
      <c r="M192" s="289"/>
      <c r="N192" s="289" t="s">
        <v>240</v>
      </c>
      <c r="O192" s="266"/>
      <c r="P192" s="292"/>
      <c r="Q192" s="266"/>
    </row>
    <row r="193">
      <c r="A193" s="87"/>
      <c r="B193" s="87"/>
      <c r="C193" s="87"/>
      <c r="D193" s="87"/>
      <c r="E193" s="266"/>
      <c r="F193" s="278"/>
      <c r="G193" s="279"/>
      <c r="H193" s="195" t="s">
        <v>246</v>
      </c>
      <c r="I193" s="289" t="s">
        <v>239</v>
      </c>
      <c r="J193" s="289">
        <f t="shared" ref="J193:M193" si="37">J191/SHARDING(J192)</f>
        <v>64</v>
      </c>
      <c r="K193" s="289">
        <f t="shared" si="37"/>
        <v>1</v>
      </c>
      <c r="L193" s="289">
        <f t="shared" si="37"/>
        <v>128</v>
      </c>
      <c r="M193" s="289">
        <f t="shared" si="37"/>
        <v>512</v>
      </c>
      <c r="N193" s="289" t="s">
        <v>240</v>
      </c>
      <c r="O193" s="277"/>
      <c r="P193" s="292">
        <f>SIZEOF_IN_MIB(J193:M193, $O190)</f>
        <v>4</v>
      </c>
      <c r="Q193" s="277"/>
    </row>
    <row r="194">
      <c r="A194" s="87"/>
      <c r="B194" s="87"/>
      <c r="C194" s="87"/>
      <c r="D194" s="87"/>
      <c r="E194" s="266"/>
      <c r="F194" s="259" t="s">
        <v>253</v>
      </c>
      <c r="G194" s="260"/>
      <c r="H194" s="289" t="s">
        <v>238</v>
      </c>
      <c r="I194" s="289" t="s">
        <v>239</v>
      </c>
      <c r="J194" s="290"/>
      <c r="K194" s="195" t="s">
        <v>40</v>
      </c>
      <c r="L194" s="195" t="s">
        <v>42</v>
      </c>
      <c r="M194" s="398" t="s">
        <v>145</v>
      </c>
      <c r="N194" s="289" t="s">
        <v>240</v>
      </c>
      <c r="O194" s="291" t="s">
        <v>63</v>
      </c>
      <c r="P194" s="292"/>
      <c r="Q194" s="291" t="b">
        <v>0</v>
      </c>
    </row>
    <row r="195">
      <c r="E195" s="266"/>
      <c r="F195" s="267"/>
      <c r="G195" s="268"/>
      <c r="H195" s="195" t="s">
        <v>242</v>
      </c>
      <c r="I195" s="289" t="s">
        <v>239</v>
      </c>
      <c r="J195" s="290"/>
      <c r="K195" s="289">
        <f t="shared" ref="K195:M195" si="38">PARAMS(K194)</f>
        <v>1024</v>
      </c>
      <c r="L195" s="289">
        <f t="shared" si="38"/>
        <v>5120</v>
      </c>
      <c r="M195" s="289">
        <f t="shared" si="38"/>
        <v>512</v>
      </c>
      <c r="N195" s="289" t="s">
        <v>240</v>
      </c>
      <c r="O195" s="266"/>
      <c r="P195" s="292">
        <f>SIZEOF_IN_MIB(J195:M195, $O194)</f>
        <v>2560</v>
      </c>
      <c r="Q195" s="266"/>
    </row>
    <row r="196">
      <c r="E196" s="266"/>
      <c r="F196" s="267"/>
      <c r="G196" s="268"/>
      <c r="H196" s="289" t="s">
        <v>244</v>
      </c>
      <c r="I196" s="289" t="s">
        <v>239</v>
      </c>
      <c r="J196" s="290"/>
      <c r="K196" s="195" t="s">
        <v>143</v>
      </c>
      <c r="L196" s="289"/>
      <c r="M196" s="289"/>
      <c r="N196" s="289" t="s">
        <v>240</v>
      </c>
      <c r="O196" s="266"/>
      <c r="P196" s="292"/>
      <c r="Q196" s="266"/>
    </row>
    <row r="197">
      <c r="E197" s="266"/>
      <c r="F197" s="278"/>
      <c r="G197" s="279"/>
      <c r="H197" s="274" t="s">
        <v>246</v>
      </c>
      <c r="I197" s="274" t="s">
        <v>239</v>
      </c>
      <c r="J197" s="261"/>
      <c r="K197" s="274">
        <f t="shared" ref="K197:M197" si="39">K195/SHARDING(K196)</f>
        <v>64</v>
      </c>
      <c r="L197" s="274">
        <f t="shared" si="39"/>
        <v>5120</v>
      </c>
      <c r="M197" s="274">
        <f t="shared" si="39"/>
        <v>512</v>
      </c>
      <c r="N197" s="274" t="s">
        <v>240</v>
      </c>
      <c r="O197" s="241"/>
      <c r="P197" s="276">
        <f>SIZEOF_IN_MIB(J197:M197, $O194)</f>
        <v>160</v>
      </c>
      <c r="Q197" s="241"/>
    </row>
    <row r="198">
      <c r="E198" s="266"/>
      <c r="F198" s="259" t="s">
        <v>257</v>
      </c>
      <c r="G198" s="260"/>
      <c r="H198" s="271" t="s">
        <v>238</v>
      </c>
      <c r="I198" s="271" t="s">
        <v>239</v>
      </c>
      <c r="J198" s="269" t="s">
        <v>40</v>
      </c>
      <c r="K198" s="269" t="s">
        <v>38</v>
      </c>
      <c r="L198" s="269" t="s">
        <v>42</v>
      </c>
      <c r="M198" s="269" t="s">
        <v>154</v>
      </c>
      <c r="N198" s="271" t="s">
        <v>240</v>
      </c>
      <c r="O198" s="399" t="s">
        <v>82</v>
      </c>
      <c r="P198" s="273"/>
      <c r="Q198" s="399" t="b">
        <v>1</v>
      </c>
    </row>
    <row r="199">
      <c r="E199" s="266"/>
      <c r="F199" s="267"/>
      <c r="G199" s="268"/>
      <c r="H199" s="262" t="s">
        <v>242</v>
      </c>
      <c r="I199" s="274" t="s">
        <v>239</v>
      </c>
      <c r="J199" s="274">
        <f t="shared" ref="J199:M199" si="40">PARAMS(J198)</f>
        <v>1024</v>
      </c>
      <c r="K199" s="274">
        <f t="shared" si="40"/>
        <v>1</v>
      </c>
      <c r="L199" s="274">
        <f t="shared" si="40"/>
        <v>5120</v>
      </c>
      <c r="M199" s="274">
        <f t="shared" si="40"/>
        <v>128</v>
      </c>
      <c r="N199" s="274" t="s">
        <v>240</v>
      </c>
      <c r="O199" s="275"/>
      <c r="P199" s="276">
        <f>SIZEOF_IN_MIB(J199:M199, $O198)</f>
        <v>1280</v>
      </c>
      <c r="Q199" s="275"/>
    </row>
    <row r="200">
      <c r="E200" s="266"/>
      <c r="F200" s="267"/>
      <c r="G200" s="268"/>
      <c r="H200" s="271" t="s">
        <v>244</v>
      </c>
      <c r="I200" s="271" t="s">
        <v>239</v>
      </c>
      <c r="J200" s="269" t="s">
        <v>143</v>
      </c>
      <c r="K200" s="269"/>
      <c r="L200" s="269"/>
      <c r="M200" s="271"/>
      <c r="N200" s="271" t="s">
        <v>240</v>
      </c>
      <c r="O200" s="272"/>
      <c r="P200" s="273"/>
      <c r="Q200" s="272"/>
    </row>
    <row r="201">
      <c r="E201" s="266"/>
      <c r="F201" s="278"/>
      <c r="G201" s="279"/>
      <c r="H201" s="274" t="s">
        <v>246</v>
      </c>
      <c r="I201" s="274" t="s">
        <v>239</v>
      </c>
      <c r="J201" s="274">
        <f t="shared" ref="J201:M201" si="41">J199/SHARDING(J200)</f>
        <v>64</v>
      </c>
      <c r="K201" s="274">
        <f t="shared" si="41"/>
        <v>1</v>
      </c>
      <c r="L201" s="274">
        <f t="shared" si="41"/>
        <v>5120</v>
      </c>
      <c r="M201" s="274">
        <f t="shared" si="41"/>
        <v>128</v>
      </c>
      <c r="N201" s="274" t="s">
        <v>240</v>
      </c>
      <c r="O201" s="241"/>
      <c r="P201" s="276">
        <f>SIZEOF_IN_MIB(J201:M201, $O198)</f>
        <v>80</v>
      </c>
      <c r="Q201" s="241"/>
    </row>
    <row r="202">
      <c r="E202" s="266"/>
      <c r="F202" s="400" t="s">
        <v>293</v>
      </c>
      <c r="G202" s="385" t="s">
        <v>45</v>
      </c>
      <c r="H202" s="476" t="s">
        <v>306</v>
      </c>
      <c r="I202" s="270"/>
      <c r="J202" s="270"/>
      <c r="K202" s="270"/>
      <c r="L202" s="271"/>
      <c r="M202" s="271"/>
      <c r="N202" s="271"/>
      <c r="O202" s="477"/>
      <c r="P202" s="273"/>
      <c r="Q202" s="477"/>
    </row>
    <row r="203">
      <c r="E203" s="266"/>
      <c r="F203" s="277"/>
      <c r="G203" s="385"/>
      <c r="H203" s="274"/>
      <c r="I203" s="418"/>
      <c r="J203" s="261"/>
      <c r="K203" s="261"/>
      <c r="L203" s="274"/>
      <c r="M203" s="274"/>
      <c r="N203" s="274"/>
      <c r="O203" s="261"/>
      <c r="P203" s="276"/>
      <c r="Q203" s="222"/>
    </row>
    <row r="204">
      <c r="E204" s="266"/>
      <c r="F204" s="384" t="s">
        <v>285</v>
      </c>
      <c r="G204" s="385" t="s">
        <v>286</v>
      </c>
      <c r="H204" s="271" t="str">
        <f>VLOOKUP(O190&amp;","&amp;O194,$T$2:$W$11,4, FALSE)</f>
        <v>fp8</v>
      </c>
      <c r="I204" s="419"/>
      <c r="J204" s="270"/>
      <c r="K204" s="270"/>
      <c r="L204" s="271"/>
      <c r="M204" s="271"/>
      <c r="N204" s="271"/>
      <c r="O204" s="270"/>
      <c r="P204" s="273"/>
      <c r="Q204" s="305"/>
    </row>
    <row r="205">
      <c r="E205" s="266"/>
      <c r="F205" s="266"/>
      <c r="G205" s="381" t="s">
        <v>299</v>
      </c>
      <c r="H205" s="420" t="str">
        <f>CALCULATE_FLOPS(J193:M193,J197:M197,M197,K197,H204)</f>
        <v>#N/A</v>
      </c>
      <c r="I205" s="418"/>
      <c r="J205" s="261"/>
      <c r="K205" s="261"/>
      <c r="L205" s="274"/>
      <c r="M205" s="274"/>
      <c r="N205" s="274"/>
      <c r="O205" s="261"/>
      <c r="P205" s="276"/>
      <c r="Q205" s="222"/>
    </row>
    <row r="206">
      <c r="E206" s="266"/>
      <c r="F206" s="277"/>
      <c r="G206" s="388" t="s">
        <v>288</v>
      </c>
      <c r="H206" s="389" t="str">
        <f>COMPUTE_TIME_MS(H205, H204)</f>
        <v>#N/A</v>
      </c>
      <c r="I206" s="390"/>
      <c r="J206" s="391"/>
      <c r="K206" s="391"/>
      <c r="L206" s="392"/>
      <c r="M206" s="392"/>
      <c r="N206" s="392"/>
      <c r="O206" s="391"/>
      <c r="P206" s="393"/>
      <c r="Q206" s="305"/>
    </row>
    <row r="207">
      <c r="E207" s="266"/>
      <c r="F207" s="384" t="s">
        <v>289</v>
      </c>
      <c r="G207" s="381" t="s">
        <v>290</v>
      </c>
      <c r="H207" s="303">
        <f>IF(Q190,0,P193)+IF(Q194,0,P197)+IF(Q198,0,P201)</f>
        <v>164</v>
      </c>
      <c r="I207" s="261"/>
      <c r="J207" s="261"/>
      <c r="K207" s="261"/>
      <c r="L207" s="274"/>
      <c r="M207" s="274"/>
      <c r="N207" s="274"/>
      <c r="O207" s="261"/>
      <c r="P207" s="276"/>
      <c r="Q207" s="222"/>
    </row>
    <row r="208">
      <c r="E208" s="277"/>
      <c r="F208" s="277"/>
      <c r="G208" s="395" t="s">
        <v>291</v>
      </c>
      <c r="H208" s="430">
        <f>HBM_TIME_MS(H207)</f>
        <v>0.05473556049</v>
      </c>
      <c r="I208" s="391"/>
      <c r="J208" s="391"/>
      <c r="K208" s="391"/>
      <c r="L208" s="392"/>
      <c r="M208" s="392"/>
      <c r="N208" s="392"/>
      <c r="O208" s="391"/>
      <c r="P208" s="393"/>
      <c r="Q208" s="305"/>
    </row>
    <row r="209">
      <c r="E209" s="258" t="s">
        <v>307</v>
      </c>
      <c r="F209" s="282" t="s">
        <v>249</v>
      </c>
      <c r="G209" s="260"/>
      <c r="H209" s="290" t="s">
        <v>238</v>
      </c>
      <c r="I209" s="290" t="s">
        <v>239</v>
      </c>
      <c r="J209" s="195" t="s">
        <v>40</v>
      </c>
      <c r="K209" s="195" t="s">
        <v>38</v>
      </c>
      <c r="L209" s="195" t="s">
        <v>154</v>
      </c>
      <c r="M209" s="398" t="s">
        <v>151</v>
      </c>
      <c r="N209" s="290" t="s">
        <v>240</v>
      </c>
      <c r="O209" s="291" t="s">
        <v>63</v>
      </c>
      <c r="P209" s="292"/>
      <c r="Q209" s="291" t="b">
        <v>0</v>
      </c>
    </row>
    <row r="210">
      <c r="E210" s="266"/>
      <c r="F210" s="267"/>
      <c r="G210" s="268"/>
      <c r="H210" s="195" t="s">
        <v>242</v>
      </c>
      <c r="I210" s="290" t="s">
        <v>239</v>
      </c>
      <c r="J210" s="289">
        <f t="shared" ref="J210:M210" si="42">PARAMS(J209)</f>
        <v>1024</v>
      </c>
      <c r="K210" s="290">
        <f t="shared" si="42"/>
        <v>1</v>
      </c>
      <c r="L210" s="290">
        <f t="shared" si="42"/>
        <v>128</v>
      </c>
      <c r="M210" s="290">
        <f t="shared" si="42"/>
        <v>64</v>
      </c>
      <c r="N210" s="290" t="s">
        <v>240</v>
      </c>
      <c r="O210" s="266"/>
      <c r="P210" s="292">
        <f>SIZEOF_IN_MIB(J210:M210, $O209)</f>
        <v>8</v>
      </c>
      <c r="Q210" s="266"/>
    </row>
    <row r="211">
      <c r="E211" s="266"/>
      <c r="F211" s="267"/>
      <c r="G211" s="268"/>
      <c r="H211" s="289" t="s">
        <v>244</v>
      </c>
      <c r="I211" s="289" t="s">
        <v>239</v>
      </c>
      <c r="J211" s="195" t="s">
        <v>143</v>
      </c>
      <c r="K211" s="195"/>
      <c r="L211" s="195"/>
      <c r="M211" s="289"/>
      <c r="N211" s="289" t="s">
        <v>240</v>
      </c>
      <c r="O211" s="266"/>
      <c r="P211" s="292"/>
      <c r="Q211" s="266"/>
    </row>
    <row r="212">
      <c r="E212" s="266"/>
      <c r="F212" s="278"/>
      <c r="G212" s="279"/>
      <c r="H212" s="195" t="s">
        <v>246</v>
      </c>
      <c r="I212" s="289" t="s">
        <v>239</v>
      </c>
      <c r="J212" s="289">
        <f t="shared" ref="J212:M212" si="43">J210/SHARDING(J211)</f>
        <v>64</v>
      </c>
      <c r="K212" s="289">
        <f t="shared" si="43"/>
        <v>1</v>
      </c>
      <c r="L212" s="289">
        <f t="shared" si="43"/>
        <v>128</v>
      </c>
      <c r="M212" s="289">
        <f t="shared" si="43"/>
        <v>64</v>
      </c>
      <c r="N212" s="289" t="s">
        <v>240</v>
      </c>
      <c r="O212" s="277"/>
      <c r="P212" s="292">
        <f>SIZEOF_IN_MIB(J212:M212, $O209)</f>
        <v>0.5</v>
      </c>
      <c r="Q212" s="277"/>
    </row>
    <row r="213">
      <c r="E213" s="266"/>
      <c r="F213" s="259" t="s">
        <v>253</v>
      </c>
      <c r="G213" s="260"/>
      <c r="H213" s="289" t="s">
        <v>238</v>
      </c>
      <c r="I213" s="289" t="s">
        <v>239</v>
      </c>
      <c r="J213" s="290"/>
      <c r="K213" s="195" t="s">
        <v>40</v>
      </c>
      <c r="L213" s="195" t="s">
        <v>42</v>
      </c>
      <c r="M213" s="398" t="s">
        <v>151</v>
      </c>
      <c r="N213" s="289" t="s">
        <v>240</v>
      </c>
      <c r="O213" s="291" t="s">
        <v>63</v>
      </c>
      <c r="P213" s="292"/>
      <c r="Q213" s="291" t="b">
        <v>0</v>
      </c>
    </row>
    <row r="214">
      <c r="E214" s="266"/>
      <c r="F214" s="267"/>
      <c r="G214" s="268"/>
      <c r="H214" s="195" t="s">
        <v>242</v>
      </c>
      <c r="I214" s="289" t="s">
        <v>239</v>
      </c>
      <c r="J214" s="290"/>
      <c r="K214" s="289">
        <f t="shared" ref="K214:M214" si="44">PARAMS(K213)</f>
        <v>1024</v>
      </c>
      <c r="L214" s="289">
        <f t="shared" si="44"/>
        <v>5120</v>
      </c>
      <c r="M214" s="289">
        <f t="shared" si="44"/>
        <v>64</v>
      </c>
      <c r="N214" s="289" t="s">
        <v>240</v>
      </c>
      <c r="O214" s="266"/>
      <c r="P214" s="292">
        <f>SIZEOF_IN_MIB(J214:M214, $O213)</f>
        <v>320</v>
      </c>
      <c r="Q214" s="266"/>
    </row>
    <row r="215">
      <c r="E215" s="266"/>
      <c r="F215" s="267"/>
      <c r="G215" s="268"/>
      <c r="H215" s="289" t="s">
        <v>244</v>
      </c>
      <c r="I215" s="289" t="s">
        <v>239</v>
      </c>
      <c r="J215" s="290"/>
      <c r="K215" s="195" t="s">
        <v>143</v>
      </c>
      <c r="L215" s="289"/>
      <c r="M215" s="289"/>
      <c r="N215" s="289" t="s">
        <v>240</v>
      </c>
      <c r="O215" s="266"/>
      <c r="P215" s="292"/>
      <c r="Q215" s="266"/>
    </row>
    <row r="216">
      <c r="E216" s="266"/>
      <c r="F216" s="278"/>
      <c r="G216" s="279"/>
      <c r="H216" s="274" t="s">
        <v>246</v>
      </c>
      <c r="I216" s="274" t="s">
        <v>239</v>
      </c>
      <c r="J216" s="261"/>
      <c r="K216" s="274">
        <f t="shared" ref="K216:M216" si="45">K214/SHARDING(K215)</f>
        <v>64</v>
      </c>
      <c r="L216" s="274">
        <f t="shared" si="45"/>
        <v>5120</v>
      </c>
      <c r="M216" s="274">
        <f t="shared" si="45"/>
        <v>64</v>
      </c>
      <c r="N216" s="274" t="s">
        <v>240</v>
      </c>
      <c r="O216" s="241"/>
      <c r="P216" s="276">
        <f>SIZEOF_IN_MIB(J216:M216, $O213)</f>
        <v>20</v>
      </c>
      <c r="Q216" s="241"/>
    </row>
    <row r="217">
      <c r="E217" s="266"/>
      <c r="F217" s="259" t="s">
        <v>257</v>
      </c>
      <c r="G217" s="260"/>
      <c r="H217" s="271" t="s">
        <v>238</v>
      </c>
      <c r="I217" s="271" t="s">
        <v>239</v>
      </c>
      <c r="J217" s="269" t="s">
        <v>40</v>
      </c>
      <c r="K217" s="269" t="s">
        <v>38</v>
      </c>
      <c r="L217" s="269" t="s">
        <v>42</v>
      </c>
      <c r="M217" s="269" t="s">
        <v>154</v>
      </c>
      <c r="N217" s="271" t="s">
        <v>240</v>
      </c>
      <c r="O217" s="478" t="s">
        <v>82</v>
      </c>
      <c r="P217" s="273"/>
      <c r="Q217" s="399" t="b">
        <v>1</v>
      </c>
    </row>
    <row r="218">
      <c r="E218" s="266"/>
      <c r="F218" s="267"/>
      <c r="G218" s="268"/>
      <c r="H218" s="262" t="s">
        <v>242</v>
      </c>
      <c r="I218" s="274" t="s">
        <v>239</v>
      </c>
      <c r="J218" s="274">
        <f t="shared" ref="J218:M218" si="46">PARAMS(J217)</f>
        <v>1024</v>
      </c>
      <c r="K218" s="274">
        <f t="shared" si="46"/>
        <v>1</v>
      </c>
      <c r="L218" s="274">
        <f t="shared" si="46"/>
        <v>5120</v>
      </c>
      <c r="M218" s="274">
        <f t="shared" si="46"/>
        <v>128</v>
      </c>
      <c r="N218" s="274" t="s">
        <v>240</v>
      </c>
      <c r="O218" s="275"/>
      <c r="P218" s="276">
        <f>SIZEOF_IN_MIB(J218:M218, $O217)</f>
        <v>1280</v>
      </c>
      <c r="Q218" s="275"/>
    </row>
    <row r="219">
      <c r="E219" s="266"/>
      <c r="F219" s="267"/>
      <c r="G219" s="268"/>
      <c r="H219" s="271" t="s">
        <v>244</v>
      </c>
      <c r="I219" s="271" t="s">
        <v>239</v>
      </c>
      <c r="J219" s="269" t="s">
        <v>143</v>
      </c>
      <c r="K219" s="269"/>
      <c r="L219" s="269"/>
      <c r="M219" s="271"/>
      <c r="N219" s="271" t="s">
        <v>240</v>
      </c>
      <c r="O219" s="272"/>
      <c r="P219" s="273"/>
      <c r="Q219" s="272"/>
    </row>
    <row r="220">
      <c r="E220" s="266"/>
      <c r="F220" s="278"/>
      <c r="G220" s="279"/>
      <c r="H220" s="274" t="s">
        <v>246</v>
      </c>
      <c r="I220" s="274" t="s">
        <v>239</v>
      </c>
      <c r="J220" s="274">
        <f t="shared" ref="J220:M220" si="47">J218/SHARDING(J219)</f>
        <v>64</v>
      </c>
      <c r="K220" s="274">
        <f t="shared" si="47"/>
        <v>1</v>
      </c>
      <c r="L220" s="274">
        <f t="shared" si="47"/>
        <v>5120</v>
      </c>
      <c r="M220" s="274">
        <f t="shared" si="47"/>
        <v>128</v>
      </c>
      <c r="N220" s="274" t="s">
        <v>240</v>
      </c>
      <c r="O220" s="241"/>
      <c r="P220" s="276">
        <f>SIZEOF_IN_MIB(J220:M220, $O217)</f>
        <v>80</v>
      </c>
      <c r="Q220" s="241"/>
    </row>
    <row r="221">
      <c r="E221" s="266"/>
      <c r="F221" s="400" t="s">
        <v>293</v>
      </c>
      <c r="G221" s="385" t="s">
        <v>45</v>
      </c>
      <c r="H221" s="423"/>
      <c r="I221" s="424"/>
      <c r="J221" s="270"/>
      <c r="K221" s="270"/>
      <c r="L221" s="271"/>
      <c r="M221" s="271"/>
      <c r="N221" s="271"/>
      <c r="O221" s="270"/>
      <c r="P221" s="273"/>
      <c r="Q221" s="305"/>
    </row>
    <row r="222">
      <c r="E222" s="266"/>
      <c r="F222" s="277"/>
      <c r="G222" s="385"/>
      <c r="H222" s="274"/>
      <c r="I222" s="418"/>
      <c r="J222" s="261"/>
      <c r="K222" s="261"/>
      <c r="L222" s="274"/>
      <c r="M222" s="274"/>
      <c r="N222" s="274"/>
      <c r="O222" s="261"/>
      <c r="P222" s="276"/>
      <c r="Q222" s="222"/>
    </row>
    <row r="223">
      <c r="E223" s="266"/>
      <c r="F223" s="384" t="s">
        <v>285</v>
      </c>
      <c r="G223" s="385" t="s">
        <v>286</v>
      </c>
      <c r="H223" s="271" t="str">
        <f>VLOOKUP(O209&amp;","&amp;O213,$T$2:$W$11,4, FALSE)</f>
        <v>fp8</v>
      </c>
      <c r="I223" s="419"/>
      <c r="J223" s="270"/>
      <c r="K223" s="270"/>
      <c r="L223" s="271"/>
      <c r="M223" s="271"/>
      <c r="N223" s="271"/>
      <c r="O223" s="270"/>
      <c r="P223" s="273"/>
      <c r="Q223" s="305"/>
    </row>
    <row r="224">
      <c r="E224" s="266"/>
      <c r="F224" s="266"/>
      <c r="G224" s="381" t="s">
        <v>299</v>
      </c>
      <c r="H224" s="420" t="str">
        <f>CALCULATE_FLOPS(J212:M212,J216:M216,M216,K216,H223)</f>
        <v>#N/A</v>
      </c>
      <c r="I224" s="418"/>
      <c r="J224" s="261"/>
      <c r="K224" s="261"/>
      <c r="L224" s="274"/>
      <c r="M224" s="274"/>
      <c r="N224" s="274"/>
      <c r="O224" s="261"/>
      <c r="P224" s="276"/>
      <c r="Q224" s="222"/>
    </row>
    <row r="225">
      <c r="E225" s="266"/>
      <c r="F225" s="277"/>
      <c r="G225" s="388" t="s">
        <v>288</v>
      </c>
      <c r="H225" s="421" t="str">
        <f>COMPUTE_TIME_MS(H224, H223)</f>
        <v>#N/A</v>
      </c>
      <c r="I225" s="390"/>
      <c r="J225" s="391"/>
      <c r="K225" s="391"/>
      <c r="L225" s="392"/>
      <c r="M225" s="392"/>
      <c r="N225" s="392"/>
      <c r="O225" s="391"/>
      <c r="P225" s="393"/>
      <c r="Q225" s="305"/>
    </row>
    <row r="226">
      <c r="E226" s="266"/>
      <c r="F226" s="384" t="s">
        <v>289</v>
      </c>
      <c r="G226" s="381" t="s">
        <v>290</v>
      </c>
      <c r="H226" s="303">
        <f>IF(Q209,0,P212)+IF(Q213,0,P216)+IF(Q217,0,P220)</f>
        <v>20.5</v>
      </c>
      <c r="I226" s="261"/>
      <c r="J226" s="261"/>
      <c r="K226" s="261"/>
      <c r="L226" s="274"/>
      <c r="M226" s="274"/>
      <c r="N226" s="274"/>
      <c r="O226" s="261"/>
      <c r="P226" s="276"/>
      <c r="Q226" s="222"/>
    </row>
    <row r="227">
      <c r="E227" s="277"/>
      <c r="F227" s="277"/>
      <c r="G227" s="395" t="s">
        <v>291</v>
      </c>
      <c r="H227" s="430">
        <f>HBM_TIME_MS(H226)</f>
        <v>0.006841945062</v>
      </c>
      <c r="I227" s="391"/>
      <c r="J227" s="391"/>
      <c r="K227" s="391"/>
      <c r="L227" s="392"/>
      <c r="M227" s="392"/>
      <c r="N227" s="392"/>
      <c r="O227" s="391"/>
      <c r="P227" s="393"/>
      <c r="Q227" s="305"/>
    </row>
    <row r="228">
      <c r="E228" s="258" t="s">
        <v>308</v>
      </c>
      <c r="F228" s="282" t="s">
        <v>249</v>
      </c>
      <c r="G228" s="260"/>
      <c r="H228" s="290" t="s">
        <v>238</v>
      </c>
      <c r="I228" s="290" t="s">
        <v>239</v>
      </c>
      <c r="J228" s="195" t="s">
        <v>40</v>
      </c>
      <c r="K228" s="195" t="s">
        <v>38</v>
      </c>
      <c r="L228" s="398" t="s">
        <v>42</v>
      </c>
      <c r="M228" s="195" t="s">
        <v>154</v>
      </c>
      <c r="N228" s="290" t="s">
        <v>240</v>
      </c>
      <c r="O228" s="291" t="s">
        <v>63</v>
      </c>
      <c r="P228" s="292"/>
      <c r="Q228" s="291" t="b">
        <v>1</v>
      </c>
    </row>
    <row r="229">
      <c r="E229" s="266"/>
      <c r="F229" s="267"/>
      <c r="G229" s="268"/>
      <c r="H229" s="195" t="s">
        <v>242</v>
      </c>
      <c r="I229" s="290" t="s">
        <v>239</v>
      </c>
      <c r="J229" s="289">
        <f t="shared" ref="J229:M229" si="48">PARAMS(J228)</f>
        <v>1024</v>
      </c>
      <c r="K229" s="290">
        <f t="shared" si="48"/>
        <v>1</v>
      </c>
      <c r="L229" s="290">
        <f t="shared" si="48"/>
        <v>5120</v>
      </c>
      <c r="M229" s="290">
        <f t="shared" si="48"/>
        <v>128</v>
      </c>
      <c r="N229" s="290" t="s">
        <v>240</v>
      </c>
      <c r="O229" s="266"/>
      <c r="P229" s="292">
        <f>SIZEOF_IN_MIB(J229:M229, $O228)</f>
        <v>640</v>
      </c>
      <c r="Q229" s="266"/>
    </row>
    <row r="230">
      <c r="E230" s="266"/>
      <c r="F230" s="267"/>
      <c r="G230" s="268"/>
      <c r="H230" s="289" t="s">
        <v>244</v>
      </c>
      <c r="I230" s="289" t="s">
        <v>239</v>
      </c>
      <c r="J230" s="195" t="s">
        <v>143</v>
      </c>
      <c r="K230" s="195"/>
      <c r="L230" s="195"/>
      <c r="M230" s="289"/>
      <c r="N230" s="289" t="s">
        <v>240</v>
      </c>
      <c r="O230" s="266"/>
      <c r="P230" s="292"/>
      <c r="Q230" s="266"/>
    </row>
    <row r="231">
      <c r="E231" s="266"/>
      <c r="F231" s="278"/>
      <c r="G231" s="279"/>
      <c r="H231" s="195" t="s">
        <v>246</v>
      </c>
      <c r="I231" s="289" t="s">
        <v>239</v>
      </c>
      <c r="J231" s="289">
        <f t="shared" ref="J231:M231" si="49">J229/SHARDING(J230)</f>
        <v>64</v>
      </c>
      <c r="K231" s="289">
        <f t="shared" si="49"/>
        <v>1</v>
      </c>
      <c r="L231" s="289">
        <f t="shared" si="49"/>
        <v>5120</v>
      </c>
      <c r="M231" s="289">
        <f t="shared" si="49"/>
        <v>128</v>
      </c>
      <c r="N231" s="289" t="s">
        <v>240</v>
      </c>
      <c r="O231" s="277"/>
      <c r="P231" s="292">
        <f>SIZEOF_IN_MIB(J231:M231, $O228)</f>
        <v>40</v>
      </c>
      <c r="Q231" s="277"/>
    </row>
    <row r="232">
      <c r="E232" s="266"/>
      <c r="F232" s="259" t="s">
        <v>253</v>
      </c>
      <c r="G232" s="260"/>
      <c r="H232" s="289" t="s">
        <v>238</v>
      </c>
      <c r="I232" s="289" t="s">
        <v>239</v>
      </c>
      <c r="J232" s="195" t="s">
        <v>40</v>
      </c>
      <c r="K232" s="195"/>
      <c r="L232" s="398" t="s">
        <v>42</v>
      </c>
      <c r="M232" s="195" t="s">
        <v>145</v>
      </c>
      <c r="N232" s="289" t="s">
        <v>240</v>
      </c>
      <c r="O232" s="291" t="s">
        <v>63</v>
      </c>
      <c r="P232" s="292"/>
      <c r="Q232" s="291" t="b">
        <v>1</v>
      </c>
    </row>
    <row r="233">
      <c r="E233" s="266"/>
      <c r="F233" s="267"/>
      <c r="G233" s="268"/>
      <c r="H233" s="195" t="s">
        <v>242</v>
      </c>
      <c r="I233" s="289" t="s">
        <v>239</v>
      </c>
      <c r="J233" s="289">
        <f>PARAMS(J232)</f>
        <v>1024</v>
      </c>
      <c r="K233" s="289"/>
      <c r="L233" s="289">
        <f t="shared" ref="L233:M233" si="50">PARAMS(L232)</f>
        <v>5120</v>
      </c>
      <c r="M233" s="289">
        <f t="shared" si="50"/>
        <v>512</v>
      </c>
      <c r="N233" s="289" t="s">
        <v>240</v>
      </c>
      <c r="O233" s="266"/>
      <c r="P233" s="292">
        <f>SIZEOF_IN_MIB(J233:M233, $O232)</f>
        <v>2560</v>
      </c>
      <c r="Q233" s="266"/>
    </row>
    <row r="234">
      <c r="E234" s="266"/>
      <c r="F234" s="267"/>
      <c r="G234" s="268"/>
      <c r="H234" s="289" t="s">
        <v>244</v>
      </c>
      <c r="I234" s="289" t="s">
        <v>239</v>
      </c>
      <c r="J234" s="195" t="s">
        <v>143</v>
      </c>
      <c r="K234" s="290"/>
      <c r="L234" s="289"/>
      <c r="M234" s="289"/>
      <c r="N234" s="289" t="s">
        <v>240</v>
      </c>
      <c r="O234" s="266"/>
      <c r="P234" s="292"/>
      <c r="Q234" s="266"/>
    </row>
    <row r="235">
      <c r="E235" s="266"/>
      <c r="F235" s="278"/>
      <c r="G235" s="279"/>
      <c r="H235" s="274" t="s">
        <v>246</v>
      </c>
      <c r="I235" s="274" t="s">
        <v>239</v>
      </c>
      <c r="J235" s="274">
        <f>J233/SHARDING(J234)</f>
        <v>64</v>
      </c>
      <c r="K235" s="274"/>
      <c r="L235" s="274">
        <f t="shared" ref="L235:M235" si="51">L233/SHARDING(L234)</f>
        <v>5120</v>
      </c>
      <c r="M235" s="274">
        <f t="shared" si="51"/>
        <v>512</v>
      </c>
      <c r="N235" s="274" t="s">
        <v>240</v>
      </c>
      <c r="O235" s="241"/>
      <c r="P235" s="276">
        <f>SIZEOF_IN_MIB(J235:M235, $O232)</f>
        <v>160</v>
      </c>
      <c r="Q235" s="241"/>
    </row>
    <row r="236">
      <c r="E236" s="266"/>
      <c r="F236" s="259" t="s">
        <v>257</v>
      </c>
      <c r="G236" s="260"/>
      <c r="H236" s="271" t="s">
        <v>238</v>
      </c>
      <c r="I236" s="271" t="s">
        <v>239</v>
      </c>
      <c r="J236" s="269" t="s">
        <v>40</v>
      </c>
      <c r="K236" s="269" t="s">
        <v>38</v>
      </c>
      <c r="L236" s="269" t="s">
        <v>154</v>
      </c>
      <c r="M236" s="269" t="s">
        <v>145</v>
      </c>
      <c r="N236" s="271" t="s">
        <v>240</v>
      </c>
      <c r="O236" s="478" t="s">
        <v>82</v>
      </c>
      <c r="P236" s="273"/>
      <c r="Q236" s="399" t="b">
        <v>0</v>
      </c>
    </row>
    <row r="237">
      <c r="E237" s="266"/>
      <c r="F237" s="267"/>
      <c r="G237" s="268"/>
      <c r="H237" s="262" t="s">
        <v>242</v>
      </c>
      <c r="I237" s="274" t="s">
        <v>239</v>
      </c>
      <c r="J237" s="274">
        <f t="shared" ref="J237:M237" si="52">PARAMS(J236)</f>
        <v>1024</v>
      </c>
      <c r="K237" s="274">
        <f t="shared" si="52"/>
        <v>1</v>
      </c>
      <c r="L237" s="274">
        <f t="shared" si="52"/>
        <v>128</v>
      </c>
      <c r="M237" s="274">
        <f t="shared" si="52"/>
        <v>512</v>
      </c>
      <c r="N237" s="274" t="s">
        <v>240</v>
      </c>
      <c r="O237" s="275"/>
      <c r="P237" s="276">
        <f>SIZEOF_IN_MIB(J237:M237, $O236)</f>
        <v>128</v>
      </c>
      <c r="Q237" s="275"/>
    </row>
    <row r="238">
      <c r="E238" s="266"/>
      <c r="F238" s="267"/>
      <c r="G238" s="268"/>
      <c r="H238" s="271" t="s">
        <v>244</v>
      </c>
      <c r="I238" s="271" t="s">
        <v>239</v>
      </c>
      <c r="J238" s="269" t="s">
        <v>143</v>
      </c>
      <c r="K238" s="269"/>
      <c r="L238" s="269"/>
      <c r="M238" s="271"/>
      <c r="N238" s="271" t="s">
        <v>240</v>
      </c>
      <c r="O238" s="272"/>
      <c r="P238" s="273"/>
      <c r="Q238" s="272"/>
    </row>
    <row r="239">
      <c r="E239" s="266"/>
      <c r="F239" s="278"/>
      <c r="G239" s="279"/>
      <c r="H239" s="274" t="s">
        <v>246</v>
      </c>
      <c r="I239" s="274" t="s">
        <v>239</v>
      </c>
      <c r="J239" s="274">
        <f t="shared" ref="J239:M239" si="53">J237/SHARDING(J238)</f>
        <v>64</v>
      </c>
      <c r="K239" s="274">
        <f t="shared" si="53"/>
        <v>1</v>
      </c>
      <c r="L239" s="274">
        <f t="shared" si="53"/>
        <v>128</v>
      </c>
      <c r="M239" s="274">
        <f t="shared" si="53"/>
        <v>512</v>
      </c>
      <c r="N239" s="274" t="s">
        <v>240</v>
      </c>
      <c r="O239" s="241"/>
      <c r="P239" s="276">
        <f>SIZEOF_IN_MIB(J239:M239, $O236)</f>
        <v>8</v>
      </c>
      <c r="Q239" s="241"/>
    </row>
    <row r="240">
      <c r="E240" s="266"/>
      <c r="F240" s="400" t="s">
        <v>293</v>
      </c>
      <c r="G240" s="385" t="s">
        <v>45</v>
      </c>
      <c r="H240" s="423"/>
      <c r="I240" s="424"/>
      <c r="J240" s="270"/>
      <c r="K240" s="270"/>
      <c r="L240" s="271"/>
      <c r="M240" s="271"/>
      <c r="N240" s="271"/>
      <c r="O240" s="270"/>
      <c r="P240" s="273"/>
      <c r="Q240" s="305"/>
    </row>
    <row r="241">
      <c r="E241" s="266"/>
      <c r="F241" s="277"/>
      <c r="G241" s="385"/>
      <c r="H241" s="274"/>
      <c r="I241" s="418"/>
      <c r="J241" s="261"/>
      <c r="K241" s="261"/>
      <c r="L241" s="274"/>
      <c r="M241" s="274"/>
      <c r="N241" s="274"/>
      <c r="O241" s="261"/>
      <c r="P241" s="276"/>
      <c r="Q241" s="222"/>
    </row>
    <row r="242">
      <c r="E242" s="266"/>
      <c r="F242" s="384" t="s">
        <v>285</v>
      </c>
      <c r="G242" s="385" t="s">
        <v>286</v>
      </c>
      <c r="H242" s="271" t="str">
        <f>VLOOKUP(O228&amp;","&amp;O232,$T$2:$W$11,4, FALSE)</f>
        <v>fp8</v>
      </c>
      <c r="I242" s="419"/>
      <c r="J242" s="270"/>
      <c r="K242" s="270"/>
      <c r="L242" s="271"/>
      <c r="M242" s="271"/>
      <c r="N242" s="271"/>
      <c r="O242" s="270"/>
      <c r="P242" s="273"/>
      <c r="Q242" s="305"/>
    </row>
    <row r="243">
      <c r="E243" s="266"/>
      <c r="F243" s="266"/>
      <c r="G243" s="381" t="s">
        <v>299</v>
      </c>
      <c r="H243" s="420" t="str">
        <f>CALCULATE_FLOPS(J231:M231,J235:M235,L235,J235,H242)</f>
        <v>#N/A</v>
      </c>
      <c r="I243" s="418"/>
      <c r="J243" s="261"/>
      <c r="K243" s="261"/>
      <c r="L243" s="274"/>
      <c r="M243" s="274"/>
      <c r="N243" s="274"/>
      <c r="O243" s="261"/>
      <c r="P243" s="276"/>
      <c r="Q243" s="222"/>
    </row>
    <row r="244">
      <c r="E244" s="266"/>
      <c r="F244" s="277"/>
      <c r="G244" s="388" t="s">
        <v>288</v>
      </c>
      <c r="H244" s="421" t="str">
        <f>COMPUTE_TIME_MS(H243, H242)</f>
        <v>#N/A</v>
      </c>
      <c r="I244" s="390"/>
      <c r="J244" s="391"/>
      <c r="K244" s="391"/>
      <c r="L244" s="392"/>
      <c r="M244" s="392"/>
      <c r="N244" s="392"/>
      <c r="O244" s="391"/>
      <c r="P244" s="393"/>
      <c r="Q244" s="305"/>
    </row>
    <row r="245">
      <c r="E245" s="266"/>
      <c r="F245" s="384" t="s">
        <v>289</v>
      </c>
      <c r="G245" s="381" t="s">
        <v>290</v>
      </c>
      <c r="H245" s="303">
        <f>IF(Q228,0,P231)+IF(Q232,0,P235)+IF(Q236,0,P239)</f>
        <v>8</v>
      </c>
      <c r="I245" s="261"/>
      <c r="J245" s="261"/>
      <c r="K245" s="261"/>
      <c r="L245" s="274"/>
      <c r="M245" s="274"/>
      <c r="N245" s="274"/>
      <c r="O245" s="261"/>
      <c r="P245" s="276"/>
      <c r="Q245" s="222"/>
    </row>
    <row r="246">
      <c r="E246" s="277"/>
      <c r="F246" s="277"/>
      <c r="G246" s="395" t="s">
        <v>291</v>
      </c>
      <c r="H246" s="479">
        <f>HBM_TIME_MS(H245)</f>
        <v>0.002670027341</v>
      </c>
      <c r="I246" s="391"/>
      <c r="J246" s="391"/>
      <c r="K246" s="391"/>
      <c r="L246" s="392"/>
      <c r="M246" s="392"/>
      <c r="N246" s="392"/>
      <c r="O246" s="391"/>
      <c r="P246" s="393"/>
      <c r="Q246" s="305"/>
    </row>
    <row r="247">
      <c r="E247" s="258" t="s">
        <v>309</v>
      </c>
      <c r="F247" s="282" t="s">
        <v>249</v>
      </c>
      <c r="G247" s="260"/>
      <c r="H247" s="261" t="s">
        <v>238</v>
      </c>
      <c r="I247" s="261" t="s">
        <v>239</v>
      </c>
      <c r="J247" s="262" t="s">
        <v>40</v>
      </c>
      <c r="K247" s="262" t="s">
        <v>38</v>
      </c>
      <c r="L247" s="262" t="s">
        <v>154</v>
      </c>
      <c r="M247" s="425" t="s">
        <v>145</v>
      </c>
      <c r="N247" s="261" t="s">
        <v>240</v>
      </c>
      <c r="O247" s="263" t="s">
        <v>63</v>
      </c>
      <c r="P247" s="276"/>
      <c r="Q247" s="263" t="b">
        <v>0</v>
      </c>
    </row>
    <row r="248">
      <c r="E248" s="266"/>
      <c r="F248" s="267"/>
      <c r="G248" s="268"/>
      <c r="H248" s="269" t="s">
        <v>242</v>
      </c>
      <c r="I248" s="270" t="s">
        <v>239</v>
      </c>
      <c r="J248" s="271">
        <f t="shared" ref="J248:M248" si="54">PARAMS(J247)</f>
        <v>1024</v>
      </c>
      <c r="K248" s="270">
        <f t="shared" si="54"/>
        <v>1</v>
      </c>
      <c r="L248" s="270">
        <f t="shared" si="54"/>
        <v>128</v>
      </c>
      <c r="M248" s="270">
        <f t="shared" si="54"/>
        <v>512</v>
      </c>
      <c r="N248" s="270" t="s">
        <v>240</v>
      </c>
      <c r="O248" s="272"/>
      <c r="P248" s="273">
        <f>SIZEOF_IN_MIB(J248:M248, $O247)</f>
        <v>64</v>
      </c>
      <c r="Q248" s="272"/>
    </row>
    <row r="249">
      <c r="E249" s="266"/>
      <c r="F249" s="267"/>
      <c r="G249" s="268"/>
      <c r="H249" s="274" t="s">
        <v>244</v>
      </c>
      <c r="I249" s="274" t="s">
        <v>239</v>
      </c>
      <c r="J249" s="262" t="s">
        <v>143</v>
      </c>
      <c r="K249" s="262"/>
      <c r="L249" s="262"/>
      <c r="M249" s="274"/>
      <c r="N249" s="274" t="s">
        <v>240</v>
      </c>
      <c r="O249" s="275"/>
      <c r="P249" s="276"/>
      <c r="Q249" s="275"/>
    </row>
    <row r="250">
      <c r="E250" s="266"/>
      <c r="F250" s="278"/>
      <c r="G250" s="279"/>
      <c r="H250" s="269" t="s">
        <v>246</v>
      </c>
      <c r="I250" s="271" t="s">
        <v>239</v>
      </c>
      <c r="J250" s="271">
        <f t="shared" ref="J250:M250" si="55">J248/SHARDING(J249)</f>
        <v>64</v>
      </c>
      <c r="K250" s="271">
        <f t="shared" si="55"/>
        <v>1</v>
      </c>
      <c r="L250" s="271">
        <f t="shared" si="55"/>
        <v>128</v>
      </c>
      <c r="M250" s="271">
        <f t="shared" si="55"/>
        <v>512</v>
      </c>
      <c r="N250" s="271" t="s">
        <v>240</v>
      </c>
      <c r="O250" s="280"/>
      <c r="P250" s="273">
        <f>SIZEOF_IN_MIB(J250:M250, $O247)</f>
        <v>4</v>
      </c>
      <c r="Q250" s="280"/>
    </row>
    <row r="251">
      <c r="E251" s="266"/>
      <c r="F251" s="259" t="s">
        <v>253</v>
      </c>
      <c r="G251" s="260"/>
      <c r="H251" s="274" t="s">
        <v>238</v>
      </c>
      <c r="I251" s="274" t="s">
        <v>239</v>
      </c>
      <c r="J251" s="261"/>
      <c r="K251" s="262" t="s">
        <v>154</v>
      </c>
      <c r="L251" s="262" t="s">
        <v>148</v>
      </c>
      <c r="M251" s="425" t="s">
        <v>145</v>
      </c>
      <c r="N251" s="274" t="s">
        <v>240</v>
      </c>
      <c r="O251" s="263" t="s">
        <v>63</v>
      </c>
      <c r="P251" s="276"/>
      <c r="Q251" s="263" t="b">
        <v>0</v>
      </c>
    </row>
    <row r="252">
      <c r="E252" s="266"/>
      <c r="F252" s="267"/>
      <c r="G252" s="268"/>
      <c r="H252" s="269" t="s">
        <v>242</v>
      </c>
      <c r="I252" s="271" t="s">
        <v>239</v>
      </c>
      <c r="J252" s="270"/>
      <c r="K252" s="271">
        <f t="shared" ref="K252:M252" si="56">PARAMS(K251)</f>
        <v>128</v>
      </c>
      <c r="L252" s="271">
        <f t="shared" si="56"/>
        <v>128</v>
      </c>
      <c r="M252" s="271">
        <f t="shared" si="56"/>
        <v>512</v>
      </c>
      <c r="N252" s="271" t="s">
        <v>240</v>
      </c>
      <c r="O252" s="272"/>
      <c r="P252" s="273">
        <f>SIZEOF_IN_MIB(J252:M252, $O251)</f>
        <v>8</v>
      </c>
      <c r="Q252" s="272"/>
    </row>
    <row r="253">
      <c r="E253" s="266"/>
      <c r="F253" s="267"/>
      <c r="G253" s="268"/>
      <c r="H253" s="274" t="s">
        <v>244</v>
      </c>
      <c r="I253" s="274" t="s">
        <v>239</v>
      </c>
      <c r="J253" s="261"/>
      <c r="K253" s="261"/>
      <c r="L253" s="274"/>
      <c r="M253" s="274"/>
      <c r="N253" s="274" t="s">
        <v>240</v>
      </c>
      <c r="O253" s="275"/>
      <c r="P253" s="276"/>
      <c r="Q253" s="275"/>
    </row>
    <row r="254">
      <c r="E254" s="266"/>
      <c r="F254" s="278"/>
      <c r="G254" s="279"/>
      <c r="H254" s="271" t="s">
        <v>246</v>
      </c>
      <c r="I254" s="271" t="s">
        <v>239</v>
      </c>
      <c r="J254" s="270"/>
      <c r="K254" s="271">
        <f t="shared" ref="K254:M254" si="57">K252/SHARDING(K253)</f>
        <v>128</v>
      </c>
      <c r="L254" s="271">
        <f t="shared" si="57"/>
        <v>128</v>
      </c>
      <c r="M254" s="271">
        <f t="shared" si="57"/>
        <v>512</v>
      </c>
      <c r="N254" s="271" t="s">
        <v>240</v>
      </c>
      <c r="O254" s="280"/>
      <c r="P254" s="273">
        <f>SIZEOF_IN_MIB(J254:M254, $O251)</f>
        <v>8</v>
      </c>
      <c r="Q254" s="280"/>
    </row>
    <row r="255">
      <c r="E255" s="266"/>
      <c r="F255" s="259" t="s">
        <v>257</v>
      </c>
      <c r="G255" s="260"/>
      <c r="H255" s="274" t="s">
        <v>238</v>
      </c>
      <c r="I255" s="274" t="s">
        <v>239</v>
      </c>
      <c r="J255" s="262" t="s">
        <v>40</v>
      </c>
      <c r="K255" s="262" t="s">
        <v>38</v>
      </c>
      <c r="L255" s="262" t="s">
        <v>154</v>
      </c>
      <c r="M255" s="262" t="s">
        <v>148</v>
      </c>
      <c r="N255" s="274" t="s">
        <v>240</v>
      </c>
      <c r="O255" s="263" t="s">
        <v>82</v>
      </c>
      <c r="P255" s="276"/>
      <c r="Q255" s="263" t="b">
        <v>0</v>
      </c>
    </row>
    <row r="256">
      <c r="E256" s="266"/>
      <c r="F256" s="267"/>
      <c r="G256" s="268"/>
      <c r="H256" s="269" t="s">
        <v>242</v>
      </c>
      <c r="I256" s="271" t="s">
        <v>239</v>
      </c>
      <c r="J256" s="271">
        <f t="shared" ref="J256:M256" si="58">PARAMS(J255)</f>
        <v>1024</v>
      </c>
      <c r="K256" s="271">
        <f t="shared" si="58"/>
        <v>1</v>
      </c>
      <c r="L256" s="271">
        <f t="shared" si="58"/>
        <v>128</v>
      </c>
      <c r="M256" s="271">
        <f t="shared" si="58"/>
        <v>128</v>
      </c>
      <c r="N256" s="271" t="s">
        <v>240</v>
      </c>
      <c r="O256" s="272"/>
      <c r="P256" s="273">
        <f>SIZEOF_IN_MIB(J256:M256, $O255)</f>
        <v>32</v>
      </c>
      <c r="Q256" s="272"/>
    </row>
    <row r="257">
      <c r="E257" s="266"/>
      <c r="F257" s="267"/>
      <c r="G257" s="268"/>
      <c r="H257" s="274" t="s">
        <v>244</v>
      </c>
      <c r="I257" s="274" t="s">
        <v>239</v>
      </c>
      <c r="J257" s="262" t="s">
        <v>143</v>
      </c>
      <c r="K257" s="262"/>
      <c r="L257" s="262"/>
      <c r="M257" s="274"/>
      <c r="N257" s="274" t="s">
        <v>240</v>
      </c>
      <c r="O257" s="275"/>
      <c r="P257" s="276"/>
      <c r="Q257" s="275"/>
    </row>
    <row r="258">
      <c r="E258" s="266"/>
      <c r="F258" s="278"/>
      <c r="G258" s="279"/>
      <c r="H258" s="271" t="s">
        <v>246</v>
      </c>
      <c r="I258" s="271" t="s">
        <v>239</v>
      </c>
      <c r="J258" s="271">
        <f t="shared" ref="J258:M258" si="59">J256/SHARDING(J257)</f>
        <v>64</v>
      </c>
      <c r="K258" s="271">
        <f t="shared" si="59"/>
        <v>1</v>
      </c>
      <c r="L258" s="271">
        <f t="shared" si="59"/>
        <v>128</v>
      </c>
      <c r="M258" s="271">
        <f t="shared" si="59"/>
        <v>128</v>
      </c>
      <c r="N258" s="271" t="s">
        <v>240</v>
      </c>
      <c r="O258" s="280"/>
      <c r="P258" s="273">
        <f>SIZEOF_IN_MIB(J258:M258, $O255)</f>
        <v>2</v>
      </c>
      <c r="Q258" s="280"/>
    </row>
    <row r="259">
      <c r="E259" s="266"/>
      <c r="F259" s="400" t="s">
        <v>293</v>
      </c>
      <c r="G259" s="385" t="s">
        <v>45</v>
      </c>
      <c r="H259" s="480"/>
      <c r="I259" s="481"/>
      <c r="J259" s="261"/>
      <c r="K259" s="261"/>
      <c r="L259" s="274"/>
      <c r="M259" s="274"/>
      <c r="N259" s="274"/>
      <c r="O259" s="261"/>
      <c r="P259" s="276"/>
      <c r="Q259" s="222"/>
    </row>
    <row r="260">
      <c r="E260" s="266"/>
      <c r="F260" s="277"/>
      <c r="G260" s="385"/>
      <c r="H260" s="271"/>
      <c r="I260" s="419"/>
      <c r="J260" s="270"/>
      <c r="K260" s="270"/>
      <c r="L260" s="271"/>
      <c r="M260" s="271"/>
      <c r="N260" s="271"/>
      <c r="O260" s="270"/>
      <c r="P260" s="273"/>
      <c r="Q260" s="305"/>
    </row>
    <row r="261">
      <c r="E261" s="266"/>
      <c r="F261" s="384" t="s">
        <v>285</v>
      </c>
      <c r="G261" s="385" t="s">
        <v>286</v>
      </c>
      <c r="H261" s="274" t="str">
        <f>VLOOKUP(O247&amp;","&amp;O251,$T$2:$W$11,4, FALSE)</f>
        <v>fp8</v>
      </c>
      <c r="I261" s="418"/>
      <c r="J261" s="261"/>
      <c r="K261" s="261"/>
      <c r="L261" s="274"/>
      <c r="M261" s="274"/>
      <c r="N261" s="274"/>
      <c r="O261" s="261"/>
      <c r="P261" s="276"/>
      <c r="Q261" s="222"/>
    </row>
    <row r="262">
      <c r="E262" s="266"/>
      <c r="F262" s="266"/>
      <c r="G262" s="381" t="s">
        <v>299</v>
      </c>
      <c r="H262" s="482" t="str">
        <f>CALCULATE_FLOPS(J250:M250,J254:M254,M254,K254,H261)</f>
        <v>#N/A</v>
      </c>
      <c r="I262" s="419"/>
      <c r="J262" s="270"/>
      <c r="K262" s="270"/>
      <c r="L262" s="271"/>
      <c r="M262" s="271"/>
      <c r="N262" s="271"/>
      <c r="O262" s="270"/>
      <c r="P262" s="273"/>
      <c r="Q262" s="305"/>
    </row>
    <row r="263">
      <c r="E263" s="266"/>
      <c r="F263" s="277"/>
      <c r="G263" s="388" t="s">
        <v>288</v>
      </c>
      <c r="H263" s="421" t="str">
        <f>COMPUTE_TIME_MS(H262, H261)</f>
        <v>#N/A</v>
      </c>
      <c r="I263" s="390"/>
      <c r="J263" s="391"/>
      <c r="K263" s="391"/>
      <c r="L263" s="392"/>
      <c r="M263" s="392"/>
      <c r="N263" s="392"/>
      <c r="O263" s="391"/>
      <c r="P263" s="393"/>
      <c r="Q263" s="222"/>
    </row>
    <row r="264">
      <c r="E264" s="266"/>
      <c r="F264" s="384" t="s">
        <v>289</v>
      </c>
      <c r="G264" s="381" t="s">
        <v>290</v>
      </c>
      <c r="H264" s="440">
        <f>IF(Q247,0,P250)+IF(Q251,0,P254)+IF(Q255,0,P258)</f>
        <v>14</v>
      </c>
      <c r="I264" s="270"/>
      <c r="J264" s="270"/>
      <c r="K264" s="270"/>
      <c r="L264" s="271"/>
      <c r="M264" s="271"/>
      <c r="N264" s="271"/>
      <c r="O264" s="270"/>
      <c r="P264" s="273"/>
      <c r="Q264" s="305"/>
    </row>
    <row r="265">
      <c r="E265" s="277"/>
      <c r="F265" s="277"/>
      <c r="G265" s="395" t="s">
        <v>291</v>
      </c>
      <c r="H265" s="430">
        <f>HBM_TIME_MS(H264)</f>
        <v>0.004672547847</v>
      </c>
      <c r="I265" s="391"/>
      <c r="J265" s="391"/>
      <c r="K265" s="391"/>
      <c r="L265" s="392"/>
      <c r="M265" s="392"/>
      <c r="N265" s="392"/>
      <c r="O265" s="391"/>
      <c r="P265" s="393"/>
      <c r="Q265" s="222"/>
    </row>
    <row r="266">
      <c r="E266" s="258" t="s">
        <v>313</v>
      </c>
      <c r="F266" s="282" t="s">
        <v>249</v>
      </c>
      <c r="G266" s="260"/>
      <c r="H266" s="270" t="s">
        <v>238</v>
      </c>
      <c r="I266" s="270" t="s">
        <v>239</v>
      </c>
      <c r="J266" s="269" t="s">
        <v>40</v>
      </c>
      <c r="K266" s="269" t="s">
        <v>38</v>
      </c>
      <c r="L266" s="488" t="s">
        <v>154</v>
      </c>
      <c r="M266" s="488" t="s">
        <v>148</v>
      </c>
      <c r="N266" s="270" t="s">
        <v>240</v>
      </c>
      <c r="O266" s="399" t="s">
        <v>63</v>
      </c>
      <c r="P266" s="273"/>
      <c r="Q266" s="399" t="b">
        <v>0</v>
      </c>
    </row>
    <row r="267">
      <c r="E267" s="266"/>
      <c r="F267" s="267"/>
      <c r="G267" s="268"/>
      <c r="H267" s="262" t="s">
        <v>242</v>
      </c>
      <c r="I267" s="261" t="s">
        <v>239</v>
      </c>
      <c r="J267" s="274">
        <f t="shared" ref="J267:M267" si="60">PARAMS(J266)</f>
        <v>1024</v>
      </c>
      <c r="K267" s="261">
        <f t="shared" si="60"/>
        <v>1</v>
      </c>
      <c r="L267" s="261">
        <f t="shared" si="60"/>
        <v>128</v>
      </c>
      <c r="M267" s="261">
        <f t="shared" si="60"/>
        <v>128</v>
      </c>
      <c r="N267" s="261" t="s">
        <v>240</v>
      </c>
      <c r="O267" s="275"/>
      <c r="P267" s="276">
        <f>SIZEOF_IN_MIB(J267:M267, $O266)</f>
        <v>16</v>
      </c>
      <c r="Q267" s="275"/>
    </row>
    <row r="268">
      <c r="E268" s="266"/>
      <c r="F268" s="267"/>
      <c r="G268" s="268"/>
      <c r="H268" s="271" t="s">
        <v>244</v>
      </c>
      <c r="I268" s="271" t="s">
        <v>239</v>
      </c>
      <c r="J268" s="269" t="s">
        <v>143</v>
      </c>
      <c r="K268" s="269"/>
      <c r="L268" s="269"/>
      <c r="M268" s="271"/>
      <c r="N268" s="271" t="s">
        <v>240</v>
      </c>
      <c r="O268" s="272"/>
      <c r="P268" s="273"/>
      <c r="Q268" s="272"/>
    </row>
    <row r="269">
      <c r="E269" s="266"/>
      <c r="F269" s="278"/>
      <c r="G269" s="279"/>
      <c r="H269" s="262" t="s">
        <v>246</v>
      </c>
      <c r="I269" s="274" t="s">
        <v>239</v>
      </c>
      <c r="J269" s="274">
        <f t="shared" ref="J269:M269" si="61">J267/SHARDING(J268)</f>
        <v>64</v>
      </c>
      <c r="K269" s="274">
        <f t="shared" si="61"/>
        <v>1</v>
      </c>
      <c r="L269" s="274">
        <f t="shared" si="61"/>
        <v>128</v>
      </c>
      <c r="M269" s="274">
        <f t="shared" si="61"/>
        <v>128</v>
      </c>
      <c r="N269" s="274" t="s">
        <v>240</v>
      </c>
      <c r="O269" s="241"/>
      <c r="P269" s="276">
        <f>SIZEOF_IN_MIB(J269:M269, $O266)</f>
        <v>1</v>
      </c>
      <c r="Q269" s="241"/>
    </row>
    <row r="270">
      <c r="E270" s="266"/>
      <c r="F270" s="259" t="s">
        <v>253</v>
      </c>
      <c r="G270" s="260"/>
      <c r="H270" s="271" t="s">
        <v>238</v>
      </c>
      <c r="I270" s="271" t="s">
        <v>239</v>
      </c>
      <c r="J270" s="270"/>
      <c r="K270" s="488" t="s">
        <v>154</v>
      </c>
      <c r="L270" s="488" t="s">
        <v>148</v>
      </c>
      <c r="M270" s="269" t="s">
        <v>125</v>
      </c>
      <c r="N270" s="271" t="s">
        <v>240</v>
      </c>
      <c r="O270" s="399" t="s">
        <v>63</v>
      </c>
      <c r="P270" s="273"/>
      <c r="Q270" s="399" t="b">
        <v>0</v>
      </c>
    </row>
    <row r="271">
      <c r="E271" s="266"/>
      <c r="F271" s="267"/>
      <c r="G271" s="268"/>
      <c r="H271" s="262" t="s">
        <v>242</v>
      </c>
      <c r="I271" s="274" t="s">
        <v>239</v>
      </c>
      <c r="J271" s="261"/>
      <c r="K271" s="274">
        <f t="shared" ref="K271:M271" si="62">PARAMS(K270)</f>
        <v>128</v>
      </c>
      <c r="L271" s="274">
        <f t="shared" si="62"/>
        <v>128</v>
      </c>
      <c r="M271" s="274">
        <f t="shared" si="62"/>
        <v>7168</v>
      </c>
      <c r="N271" s="274" t="s">
        <v>240</v>
      </c>
      <c r="O271" s="275"/>
      <c r="P271" s="276">
        <f>SIZEOF_IN_MIB(J271:M271, $O270)</f>
        <v>112</v>
      </c>
      <c r="Q271" s="275"/>
    </row>
    <row r="272">
      <c r="E272" s="266"/>
      <c r="F272" s="267"/>
      <c r="G272" s="268"/>
      <c r="H272" s="271" t="s">
        <v>244</v>
      </c>
      <c r="I272" s="271" t="s">
        <v>239</v>
      </c>
      <c r="J272" s="270"/>
      <c r="K272" s="270"/>
      <c r="L272" s="271"/>
      <c r="M272" s="271"/>
      <c r="N272" s="271" t="s">
        <v>240</v>
      </c>
      <c r="O272" s="272"/>
      <c r="P272" s="273"/>
      <c r="Q272" s="272"/>
    </row>
    <row r="273">
      <c r="E273" s="266"/>
      <c r="F273" s="278"/>
      <c r="G273" s="279"/>
      <c r="H273" s="274" t="s">
        <v>246</v>
      </c>
      <c r="I273" s="274" t="s">
        <v>239</v>
      </c>
      <c r="J273" s="261"/>
      <c r="K273" s="274">
        <f t="shared" ref="K273:M273" si="63">K271/SHARDING(K272)</f>
        <v>128</v>
      </c>
      <c r="L273" s="274">
        <f t="shared" si="63"/>
        <v>128</v>
      </c>
      <c r="M273" s="274">
        <f t="shared" si="63"/>
        <v>7168</v>
      </c>
      <c r="N273" s="274" t="s">
        <v>240</v>
      </c>
      <c r="O273" s="241"/>
      <c r="P273" s="276">
        <f>SIZEOF_IN_MIB(J273:M273, $O270)</f>
        <v>112</v>
      </c>
      <c r="Q273" s="241"/>
    </row>
    <row r="274">
      <c r="E274" s="266"/>
      <c r="F274" s="259" t="s">
        <v>257</v>
      </c>
      <c r="G274" s="260"/>
      <c r="H274" s="271" t="s">
        <v>238</v>
      </c>
      <c r="I274" s="271" t="s">
        <v>239</v>
      </c>
      <c r="J274" s="270"/>
      <c r="K274" s="269" t="s">
        <v>40</v>
      </c>
      <c r="L274" s="269" t="s">
        <v>38</v>
      </c>
      <c r="M274" s="269" t="s">
        <v>125</v>
      </c>
      <c r="N274" s="271" t="s">
        <v>240</v>
      </c>
      <c r="O274" s="399" t="s">
        <v>82</v>
      </c>
      <c r="P274" s="273"/>
      <c r="Q274" s="399" t="b">
        <v>0</v>
      </c>
    </row>
    <row r="275">
      <c r="E275" s="266"/>
      <c r="F275" s="267"/>
      <c r="G275" s="268"/>
      <c r="H275" s="262" t="s">
        <v>242</v>
      </c>
      <c r="I275" s="274" t="s">
        <v>239</v>
      </c>
      <c r="J275" s="261"/>
      <c r="K275" s="274">
        <f t="shared" ref="K275:M275" si="64">PARAMS(K274)</f>
        <v>1024</v>
      </c>
      <c r="L275" s="274">
        <f t="shared" si="64"/>
        <v>1</v>
      </c>
      <c r="M275" s="274">
        <f t="shared" si="64"/>
        <v>7168</v>
      </c>
      <c r="N275" s="274" t="s">
        <v>240</v>
      </c>
      <c r="O275" s="275"/>
      <c r="P275" s="276">
        <f>SIZEOF_IN_MIB(K275:M275, $O274)</f>
        <v>14</v>
      </c>
      <c r="Q275" s="275"/>
    </row>
    <row r="276">
      <c r="E276" s="266"/>
      <c r="F276" s="267"/>
      <c r="G276" s="268"/>
      <c r="H276" s="271" t="s">
        <v>244</v>
      </c>
      <c r="I276" s="271" t="s">
        <v>239</v>
      </c>
      <c r="J276" s="270"/>
      <c r="K276" s="269" t="s">
        <v>143</v>
      </c>
      <c r="L276" s="269"/>
      <c r="M276" s="271"/>
      <c r="N276" s="271" t="s">
        <v>240</v>
      </c>
      <c r="O276" s="272"/>
      <c r="P276" s="273"/>
      <c r="Q276" s="272"/>
    </row>
    <row r="277">
      <c r="E277" s="266"/>
      <c r="F277" s="278"/>
      <c r="G277" s="279"/>
      <c r="H277" s="274" t="s">
        <v>246</v>
      </c>
      <c r="I277" s="274" t="s">
        <v>239</v>
      </c>
      <c r="J277" s="274"/>
      <c r="K277" s="274">
        <f t="shared" ref="K277:M277" si="65">K275/SHARDING(K276)</f>
        <v>64</v>
      </c>
      <c r="L277" s="274">
        <f t="shared" si="65"/>
        <v>1</v>
      </c>
      <c r="M277" s="274">
        <f t="shared" si="65"/>
        <v>7168</v>
      </c>
      <c r="N277" s="274" t="s">
        <v>240</v>
      </c>
      <c r="O277" s="241"/>
      <c r="P277" s="276">
        <f>SIZEOF_IN_MIB(K277:M277, $O274)</f>
        <v>0.875</v>
      </c>
      <c r="Q277" s="241"/>
    </row>
    <row r="278">
      <c r="E278" s="266"/>
      <c r="F278" s="400" t="s">
        <v>293</v>
      </c>
      <c r="G278" s="385" t="s">
        <v>45</v>
      </c>
      <c r="H278" s="423"/>
      <c r="I278" s="424"/>
      <c r="J278" s="270"/>
      <c r="K278" s="270"/>
      <c r="L278" s="271"/>
      <c r="M278" s="271"/>
      <c r="N278" s="271"/>
      <c r="O278" s="270"/>
      <c r="P278" s="273"/>
      <c r="Q278" s="305"/>
    </row>
    <row r="279">
      <c r="E279" s="266"/>
      <c r="F279" s="277"/>
      <c r="G279" s="385"/>
      <c r="H279" s="274"/>
      <c r="I279" s="418"/>
      <c r="J279" s="261"/>
      <c r="K279" s="261"/>
      <c r="L279" s="274"/>
      <c r="M279" s="274"/>
      <c r="N279" s="274"/>
      <c r="O279" s="261"/>
      <c r="P279" s="264"/>
      <c r="Q279" s="222"/>
    </row>
    <row r="280">
      <c r="E280" s="266"/>
      <c r="F280" s="384" t="s">
        <v>285</v>
      </c>
      <c r="G280" s="385" t="s">
        <v>286</v>
      </c>
      <c r="H280" s="271" t="str">
        <f>VLOOKUP(O266&amp;","&amp;O270,$T$2:$W$11,4, FALSE)</f>
        <v>fp8</v>
      </c>
      <c r="I280" s="419"/>
      <c r="J280" s="270"/>
      <c r="K280" s="270"/>
      <c r="L280" s="271"/>
      <c r="M280" s="271"/>
      <c r="N280" s="271"/>
      <c r="O280" s="270"/>
      <c r="P280" s="510"/>
      <c r="Q280" s="305"/>
    </row>
    <row r="281">
      <c r="E281" s="266"/>
      <c r="F281" s="266"/>
      <c r="G281" s="381" t="s">
        <v>299</v>
      </c>
      <c r="H281" s="420" t="str">
        <f>CALCULATE_FLOPS(J269:M269,J273:M273,K273:L273,1,H280)</f>
        <v>#N/A</v>
      </c>
      <c r="I281" s="893" t="s">
        <v>317</v>
      </c>
      <c r="J281" s="261"/>
      <c r="K281" s="261"/>
      <c r="L281" s="274"/>
      <c r="M281" s="274"/>
      <c r="N281" s="274"/>
      <c r="O281" s="261"/>
      <c r="P281" s="264"/>
      <c r="Q281" s="222"/>
    </row>
    <row r="282">
      <c r="E282" s="266"/>
      <c r="F282" s="277"/>
      <c r="G282" s="388" t="s">
        <v>288</v>
      </c>
      <c r="H282" s="517" t="str">
        <f>COMPUTE_TIME_MS(H281, H280)</f>
        <v>#N/A</v>
      </c>
      <c r="I282" s="390"/>
      <c r="J282" s="391"/>
      <c r="K282" s="391"/>
      <c r="L282" s="392"/>
      <c r="M282" s="392"/>
      <c r="N282" s="392"/>
      <c r="O282" s="391"/>
      <c r="P282" s="518"/>
      <c r="Q282" s="305"/>
    </row>
    <row r="283">
      <c r="E283" s="266"/>
      <c r="F283" s="384" t="s">
        <v>289</v>
      </c>
      <c r="G283" s="381" t="s">
        <v>290</v>
      </c>
      <c r="H283" s="303">
        <f>IF(Q266,0,P269)+IF(Q270,0,P273)+IF(Q274,0,P277)</f>
        <v>113.875</v>
      </c>
      <c r="I283" s="261"/>
      <c r="J283" s="261"/>
      <c r="K283" s="261"/>
      <c r="L283" s="274"/>
      <c r="M283" s="274"/>
      <c r="N283" s="274"/>
      <c r="O283" s="261"/>
      <c r="P283" s="264"/>
      <c r="Q283" s="222"/>
    </row>
    <row r="284">
      <c r="E284" s="277"/>
      <c r="F284" s="277"/>
      <c r="G284" s="395" t="s">
        <v>291</v>
      </c>
      <c r="H284" s="479">
        <f>HBM_TIME_MS(H283)</f>
        <v>0.03800617043</v>
      </c>
      <c r="I284" s="391"/>
      <c r="J284" s="391"/>
      <c r="K284" s="391"/>
      <c r="L284" s="392"/>
      <c r="M284" s="392"/>
      <c r="N284" s="392"/>
      <c r="O284" s="391"/>
      <c r="P284" s="518"/>
      <c r="Q284" s="305"/>
    </row>
    <row r="288">
      <c r="E288" s="894" t="s">
        <v>318</v>
      </c>
      <c r="F288" s="172"/>
      <c r="G288" s="172"/>
      <c r="H288" s="172"/>
      <c r="I288" s="172"/>
      <c r="J288" s="172"/>
      <c r="K288" s="172"/>
      <c r="L288" s="172"/>
      <c r="M288" s="172"/>
      <c r="N288" s="172"/>
      <c r="O288" s="172"/>
      <c r="P288" s="172"/>
      <c r="Q288" s="172"/>
    </row>
    <row r="289">
      <c r="E289" s="249" t="s">
        <v>229</v>
      </c>
      <c r="F289" s="519" t="s">
        <v>230</v>
      </c>
      <c r="G289" s="251"/>
      <c r="H289" s="520"/>
      <c r="I289" s="250" t="s">
        <v>231</v>
      </c>
      <c r="J289" s="521"/>
      <c r="K289" s="521"/>
      <c r="L289" s="521"/>
      <c r="M289" s="521"/>
      <c r="N289" s="520"/>
      <c r="O289" s="253" t="s">
        <v>232</v>
      </c>
      <c r="P289" s="253" t="s">
        <v>319</v>
      </c>
      <c r="Q289" s="255" t="s">
        <v>234</v>
      </c>
    </row>
    <row r="290">
      <c r="E290" s="258" t="s">
        <v>320</v>
      </c>
      <c r="F290" s="522" t="s">
        <v>293</v>
      </c>
      <c r="G290" s="523" t="s">
        <v>54</v>
      </c>
      <c r="H290" s="524" t="s">
        <v>321</v>
      </c>
      <c r="I290" s="374"/>
      <c r="J290" s="374"/>
      <c r="K290" s="485"/>
      <c r="L290" s="485"/>
      <c r="M290" s="525"/>
      <c r="N290" s="374"/>
      <c r="O290" s="485"/>
      <c r="P290" s="374"/>
      <c r="Q290" s="485"/>
    </row>
    <row r="291">
      <c r="E291" s="266"/>
      <c r="F291" s="266"/>
      <c r="G291" s="297" t="s">
        <v>259</v>
      </c>
      <c r="H291" s="463" t="s">
        <v>238</v>
      </c>
      <c r="I291" s="261" t="s">
        <v>239</v>
      </c>
      <c r="J291" s="261"/>
      <c r="K291" s="262" t="s">
        <v>40</v>
      </c>
      <c r="L291" s="262" t="s">
        <v>159</v>
      </c>
      <c r="M291" s="283" t="s">
        <v>125</v>
      </c>
      <c r="N291" s="261" t="s">
        <v>240</v>
      </c>
      <c r="O291" s="263" t="s">
        <v>63</v>
      </c>
      <c r="P291" s="261"/>
      <c r="Q291" s="263"/>
    </row>
    <row r="292">
      <c r="E292" s="266"/>
      <c r="F292" s="266"/>
      <c r="G292" s="266"/>
      <c r="H292" s="304" t="s">
        <v>242</v>
      </c>
      <c r="I292" s="270" t="s">
        <v>239</v>
      </c>
      <c r="J292" s="271"/>
      <c r="K292" s="270">
        <f t="shared" ref="K292:M292" si="66">PARAMS(K291)</f>
        <v>1024</v>
      </c>
      <c r="L292" s="270">
        <f t="shared" si="66"/>
        <v>8</v>
      </c>
      <c r="M292" s="270">
        <f t="shared" si="66"/>
        <v>7168</v>
      </c>
      <c r="N292" s="270" t="s">
        <v>240</v>
      </c>
      <c r="O292" s="272"/>
      <c r="P292" s="440">
        <f>SIZEOF_IN_MIB(J292:M292, O291)</f>
        <v>56</v>
      </c>
      <c r="Q292" s="272"/>
    </row>
    <row r="293">
      <c r="E293" s="266"/>
      <c r="F293" s="266"/>
      <c r="G293" s="266"/>
      <c r="H293" s="302" t="s">
        <v>260</v>
      </c>
      <c r="I293" s="274" t="s">
        <v>239</v>
      </c>
      <c r="J293" s="261"/>
      <c r="K293" s="262" t="s">
        <v>143</v>
      </c>
      <c r="L293" s="262"/>
      <c r="M293" s="262"/>
      <c r="N293" s="274" t="s">
        <v>240</v>
      </c>
      <c r="O293" s="275"/>
      <c r="P293" s="303"/>
      <c r="Q293" s="275"/>
    </row>
    <row r="294">
      <c r="E294" s="266"/>
      <c r="F294" s="266"/>
      <c r="G294" s="266"/>
      <c r="H294" s="304" t="s">
        <v>261</v>
      </c>
      <c r="I294" s="271" t="s">
        <v>239</v>
      </c>
      <c r="J294" s="270"/>
      <c r="K294" s="271">
        <f t="shared" ref="K294:M294" si="67">K292/SHARDING(K293)</f>
        <v>64</v>
      </c>
      <c r="L294" s="271">
        <f t="shared" si="67"/>
        <v>8</v>
      </c>
      <c r="M294" s="271">
        <f t="shared" si="67"/>
        <v>7168</v>
      </c>
      <c r="N294" s="269" t="s">
        <v>240</v>
      </c>
      <c r="O294" s="272"/>
      <c r="P294" s="440"/>
      <c r="Q294" s="272"/>
    </row>
    <row r="295">
      <c r="E295" s="266"/>
      <c r="F295" s="266"/>
      <c r="G295" s="277"/>
      <c r="H295" s="302" t="s">
        <v>262</v>
      </c>
      <c r="I295" s="274" t="s">
        <v>239</v>
      </c>
      <c r="J295" s="261"/>
      <c r="K295" s="262" t="s">
        <v>143</v>
      </c>
      <c r="L295" s="262"/>
      <c r="M295" s="262"/>
      <c r="N295" s="274" t="s">
        <v>240</v>
      </c>
      <c r="O295" s="241"/>
      <c r="P295" s="303">
        <f>SIZEOF_IN_MIB(J294:M294, O291)</f>
        <v>3.5</v>
      </c>
      <c r="Q295" s="241"/>
    </row>
    <row r="296">
      <c r="E296" s="266"/>
      <c r="F296" s="266"/>
      <c r="G296" s="526" t="s">
        <v>564</v>
      </c>
      <c r="H296" s="645">
        <f>P292</f>
        <v>56</v>
      </c>
      <c r="I296" s="305"/>
      <c r="J296" s="305"/>
      <c r="K296" s="305"/>
      <c r="L296" s="305"/>
      <c r="M296" s="305"/>
      <c r="N296" s="305"/>
      <c r="O296" s="305"/>
      <c r="P296" s="528"/>
      <c r="Q296" s="305"/>
    </row>
    <row r="297">
      <c r="E297" s="266"/>
      <c r="F297" s="266"/>
      <c r="G297" s="531" t="s">
        <v>565</v>
      </c>
      <c r="H297" s="799" t="str">
        <f>ALL2ALL_CHIP2CHIP_TIME_MS(H296)</f>
        <v>#N/A</v>
      </c>
      <c r="I297" s="222"/>
      <c r="J297" s="222"/>
      <c r="K297" s="222"/>
      <c r="L297" s="222"/>
      <c r="M297" s="222"/>
      <c r="N297" s="222"/>
      <c r="O297" s="222"/>
      <c r="P297" s="530"/>
      <c r="Q297" s="222"/>
    </row>
    <row r="298">
      <c r="E298" s="266"/>
      <c r="F298" s="266"/>
      <c r="G298" s="533"/>
      <c r="H298" s="449"/>
      <c r="I298" s="271"/>
      <c r="J298" s="270"/>
      <c r="K298" s="269"/>
      <c r="L298" s="488"/>
      <c r="M298" s="269"/>
      <c r="N298" s="271"/>
      <c r="O298" s="269"/>
      <c r="P298" s="440"/>
      <c r="Q298" s="269"/>
    </row>
    <row r="299">
      <c r="E299" s="266"/>
      <c r="F299" s="266"/>
      <c r="G299" s="523" t="s">
        <v>325</v>
      </c>
      <c r="H299" s="535" t="s">
        <v>928</v>
      </c>
      <c r="I299" s="375"/>
      <c r="J299" s="374"/>
      <c r="K299" s="485"/>
      <c r="L299" s="372"/>
      <c r="M299" s="485"/>
      <c r="N299" s="375"/>
      <c r="O299" s="485"/>
      <c r="P299" s="536"/>
      <c r="Q299" s="485"/>
    </row>
    <row r="300">
      <c r="E300" s="266"/>
      <c r="F300" s="266"/>
      <c r="G300" s="297" t="s">
        <v>259</v>
      </c>
      <c r="H300" s="449" t="s">
        <v>238</v>
      </c>
      <c r="I300" s="271" t="s">
        <v>239</v>
      </c>
      <c r="J300" s="270"/>
      <c r="K300" s="269" t="s">
        <v>40</v>
      </c>
      <c r="L300" s="488" t="s">
        <v>38</v>
      </c>
      <c r="M300" s="269" t="s">
        <v>125</v>
      </c>
      <c r="N300" s="271" t="s">
        <v>240</v>
      </c>
      <c r="O300" s="399" t="s">
        <v>63</v>
      </c>
      <c r="P300" s="440"/>
      <c r="Q300" s="399"/>
    </row>
    <row r="301">
      <c r="E301" s="266"/>
      <c r="F301" s="266"/>
      <c r="G301" s="266"/>
      <c r="H301" s="302" t="s">
        <v>242</v>
      </c>
      <c r="I301" s="274" t="s">
        <v>239</v>
      </c>
      <c r="J301" s="261"/>
      <c r="K301" s="274">
        <f t="shared" ref="K301:M301" si="68">PARAMS(K300)</f>
        <v>1024</v>
      </c>
      <c r="L301" s="274">
        <f t="shared" si="68"/>
        <v>1</v>
      </c>
      <c r="M301" s="274">
        <f t="shared" si="68"/>
        <v>7168</v>
      </c>
      <c r="N301" s="274" t="s">
        <v>240</v>
      </c>
      <c r="O301" s="275"/>
      <c r="P301" s="303">
        <f>SIZEOF_IN_MIB(J301:M301, O300)</f>
        <v>7</v>
      </c>
      <c r="Q301" s="275"/>
    </row>
    <row r="302">
      <c r="E302" s="266"/>
      <c r="F302" s="266"/>
      <c r="G302" s="266"/>
      <c r="H302" s="304" t="s">
        <v>260</v>
      </c>
      <c r="I302" s="271" t="s">
        <v>239</v>
      </c>
      <c r="J302" s="270"/>
      <c r="K302" s="269" t="s">
        <v>143</v>
      </c>
      <c r="L302" s="269"/>
      <c r="M302" s="269"/>
      <c r="N302" s="271" t="s">
        <v>240</v>
      </c>
      <c r="O302" s="272"/>
      <c r="P302" s="440"/>
      <c r="Q302" s="272"/>
    </row>
    <row r="303">
      <c r="E303" s="266"/>
      <c r="F303" s="266"/>
      <c r="G303" s="266"/>
      <c r="H303" s="534" t="s">
        <v>246</v>
      </c>
      <c r="I303" s="274" t="s">
        <v>239</v>
      </c>
      <c r="J303" s="261"/>
      <c r="K303" s="274">
        <f t="shared" ref="K303:M303" si="69">K301/SHARDING(K302)</f>
        <v>64</v>
      </c>
      <c r="L303" s="274">
        <f t="shared" si="69"/>
        <v>1</v>
      </c>
      <c r="M303" s="274">
        <f t="shared" si="69"/>
        <v>7168</v>
      </c>
      <c r="N303" s="274" t="s">
        <v>240</v>
      </c>
      <c r="O303" s="275"/>
      <c r="P303" s="303">
        <f>SIZEOF_IN_MIB(J303:M303, O300)</f>
        <v>0.4375</v>
      </c>
      <c r="Q303" s="241"/>
    </row>
    <row r="304">
      <c r="E304" s="266"/>
      <c r="F304" s="266"/>
      <c r="G304" s="277"/>
      <c r="H304" s="542" t="s">
        <v>262</v>
      </c>
      <c r="I304" s="271" t="s">
        <v>239</v>
      </c>
      <c r="J304" s="305"/>
      <c r="K304" s="305"/>
      <c r="L304" s="305"/>
      <c r="M304" s="269"/>
      <c r="N304" s="271" t="s">
        <v>240</v>
      </c>
      <c r="O304" s="280"/>
      <c r="P304" s="528"/>
      <c r="Q304" s="305"/>
    </row>
    <row r="305">
      <c r="E305" s="266"/>
      <c r="F305" s="266"/>
      <c r="G305" s="311" t="s">
        <v>264</v>
      </c>
      <c r="H305" s="800">
        <f>SHARDING(K302)</f>
        <v>16</v>
      </c>
      <c r="I305" s="222"/>
      <c r="J305" s="222"/>
      <c r="K305" s="222"/>
      <c r="L305" s="222"/>
      <c r="M305" s="222"/>
      <c r="N305" s="222"/>
      <c r="O305" s="222"/>
      <c r="P305" s="530"/>
      <c r="Q305" s="222"/>
    </row>
    <row r="306">
      <c r="E306" s="266"/>
      <c r="F306" s="266"/>
      <c r="G306" s="311" t="s">
        <v>265</v>
      </c>
      <c r="H306" s="321">
        <f>P303 * (H305-1)</f>
        <v>6.5625</v>
      </c>
      <c r="I306" s="305"/>
      <c r="J306" s="305"/>
      <c r="K306" s="305"/>
      <c r="L306" s="305"/>
      <c r="M306" s="305"/>
      <c r="N306" s="305"/>
      <c r="O306" s="305"/>
      <c r="P306" s="528"/>
      <c r="Q306" s="305"/>
    </row>
    <row r="307">
      <c r="E307" s="266"/>
      <c r="F307" s="266"/>
      <c r="G307" s="320" t="s">
        <v>266</v>
      </c>
      <c r="H307" s="316">
        <f>H306*H305</f>
        <v>105</v>
      </c>
      <c r="I307" s="274"/>
      <c r="J307" s="261"/>
      <c r="K307" s="261"/>
      <c r="L307" s="262"/>
      <c r="M307" s="274"/>
      <c r="N307" s="274"/>
      <c r="O307" s="262"/>
      <c r="P307" s="303"/>
      <c r="Q307" s="262"/>
    </row>
    <row r="308">
      <c r="E308" s="266"/>
      <c r="F308" s="266"/>
      <c r="G308" s="322" t="s">
        <v>267</v>
      </c>
      <c r="H308" s="859" t="str">
        <f>IFS(H305=8,12,
H305=4,4,
H305=2,1,
H305=1,0,
TRUE,NA())</f>
        <v>#N/A</v>
      </c>
      <c r="I308" s="271"/>
      <c r="J308" s="270"/>
      <c r="K308" s="270"/>
      <c r="L308" s="269"/>
      <c r="M308" s="271"/>
      <c r="N308" s="271"/>
      <c r="O308" s="269"/>
      <c r="P308" s="440"/>
      <c r="Q308" s="269"/>
    </row>
    <row r="309">
      <c r="E309" s="266"/>
      <c r="F309" s="266"/>
      <c r="G309" s="198" t="s">
        <v>268</v>
      </c>
      <c r="H309" s="217">
        <v>1.0</v>
      </c>
      <c r="I309" s="274"/>
      <c r="J309" s="261"/>
      <c r="K309" s="261"/>
      <c r="L309" s="262"/>
      <c r="M309" s="274"/>
      <c r="N309" s="274"/>
      <c r="O309" s="262"/>
      <c r="P309" s="303"/>
      <c r="Q309" s="262"/>
    </row>
    <row r="310">
      <c r="E310" s="266"/>
      <c r="F310" s="266"/>
      <c r="G310" s="328" t="s">
        <v>269</v>
      </c>
      <c r="H310" s="540" t="str">
        <f>ALL_GATHER_CHIP2CHIP_TIME_MS2(H307 * H309, H308)</f>
        <v>#N/A</v>
      </c>
      <c r="I310" s="271"/>
      <c r="J310" s="270"/>
      <c r="K310" s="270"/>
      <c r="L310" s="269"/>
      <c r="M310" s="271"/>
      <c r="N310" s="271"/>
      <c r="O310" s="269"/>
      <c r="P310" s="440"/>
      <c r="Q310" s="269"/>
    </row>
    <row r="311">
      <c r="E311" s="266"/>
      <c r="F311" s="266"/>
      <c r="G311" s="533"/>
      <c r="H311" s="534"/>
      <c r="I311" s="274"/>
      <c r="J311" s="261"/>
      <c r="K311" s="262"/>
      <c r="L311" s="425"/>
      <c r="M311" s="262"/>
      <c r="N311" s="274"/>
      <c r="O311" s="262"/>
      <c r="P311" s="303"/>
      <c r="Q311" s="262"/>
    </row>
    <row r="312">
      <c r="E312" s="266"/>
      <c r="F312" s="266"/>
      <c r="G312" s="523" t="s">
        <v>53</v>
      </c>
      <c r="H312" s="524" t="s">
        <v>328</v>
      </c>
      <c r="I312" s="375"/>
      <c r="J312" s="374"/>
      <c r="K312" s="485"/>
      <c r="L312" s="372"/>
      <c r="M312" s="485"/>
      <c r="N312" s="375"/>
      <c r="O312" s="485"/>
      <c r="P312" s="536"/>
      <c r="Q312" s="485"/>
    </row>
    <row r="313">
      <c r="E313" s="266"/>
      <c r="F313" s="266"/>
      <c r="G313" s="541" t="s">
        <v>259</v>
      </c>
      <c r="H313" s="534" t="s">
        <v>238</v>
      </c>
      <c r="I313" s="274" t="s">
        <v>239</v>
      </c>
      <c r="J313" s="261"/>
      <c r="K313" s="262" t="s">
        <v>40</v>
      </c>
      <c r="L313" s="425" t="s">
        <v>38</v>
      </c>
      <c r="M313" s="262" t="s">
        <v>125</v>
      </c>
      <c r="N313" s="274" t="s">
        <v>240</v>
      </c>
      <c r="O313" s="263" t="s">
        <v>63</v>
      </c>
      <c r="P313" s="303"/>
      <c r="Q313" s="262"/>
    </row>
    <row r="314">
      <c r="E314" s="266"/>
      <c r="F314" s="266"/>
      <c r="G314" s="266"/>
      <c r="H314" s="304" t="s">
        <v>242</v>
      </c>
      <c r="I314" s="271" t="s">
        <v>239</v>
      </c>
      <c r="J314" s="270"/>
      <c r="K314" s="271">
        <f t="shared" ref="K314:M314" si="70">PARAMS(K313)</f>
        <v>1024</v>
      </c>
      <c r="L314" s="271">
        <f t="shared" si="70"/>
        <v>1</v>
      </c>
      <c r="M314" s="271">
        <f t="shared" si="70"/>
        <v>7168</v>
      </c>
      <c r="N314" s="271" t="s">
        <v>240</v>
      </c>
      <c r="O314" s="272"/>
      <c r="P314" s="440">
        <f>SIZEOF_IN_MIB(J314:M314, O313)</f>
        <v>7</v>
      </c>
      <c r="Q314" s="269"/>
    </row>
    <row r="315">
      <c r="E315" s="266"/>
      <c r="F315" s="266"/>
      <c r="G315" s="266"/>
      <c r="H315" s="302" t="s">
        <v>260</v>
      </c>
      <c r="I315" s="274" t="s">
        <v>239</v>
      </c>
      <c r="J315" s="261"/>
      <c r="K315" s="262" t="s">
        <v>143</v>
      </c>
      <c r="L315" s="262"/>
      <c r="M315" s="262"/>
      <c r="N315" s="274" t="s">
        <v>240</v>
      </c>
      <c r="O315" s="275"/>
      <c r="P315" s="303"/>
      <c r="Q315" s="262"/>
    </row>
    <row r="316">
      <c r="E316" s="266"/>
      <c r="F316" s="266"/>
      <c r="G316" s="266"/>
      <c r="H316" s="304" t="s">
        <v>261</v>
      </c>
      <c r="I316" s="271" t="s">
        <v>239</v>
      </c>
      <c r="J316" s="270"/>
      <c r="K316" s="271">
        <f t="shared" ref="K316:M316" si="71">K314/SHARDING(K315)</f>
        <v>64</v>
      </c>
      <c r="L316" s="271">
        <f t="shared" si="71"/>
        <v>1</v>
      </c>
      <c r="M316" s="271">
        <f t="shared" si="71"/>
        <v>7168</v>
      </c>
      <c r="N316" s="271" t="s">
        <v>240</v>
      </c>
      <c r="O316" s="272"/>
      <c r="P316" s="440">
        <f>SIZEOF_IN_MIB(J316:M316, O313)</f>
        <v>0.4375</v>
      </c>
      <c r="Q316" s="269"/>
    </row>
    <row r="317">
      <c r="E317" s="266"/>
      <c r="F317" s="266"/>
      <c r="G317" s="277"/>
      <c r="H317" s="537" t="s">
        <v>262</v>
      </c>
      <c r="I317" s="274" t="s">
        <v>239</v>
      </c>
      <c r="J317" s="222"/>
      <c r="K317" s="222"/>
      <c r="L317" s="222"/>
      <c r="M317" s="262"/>
      <c r="N317" s="274" t="s">
        <v>240</v>
      </c>
      <c r="O317" s="241"/>
      <c r="P317" s="222"/>
      <c r="Q317" s="262"/>
    </row>
    <row r="318">
      <c r="E318" s="266"/>
      <c r="F318" s="266"/>
      <c r="G318" s="384" t="s">
        <v>329</v>
      </c>
      <c r="H318" s="542" t="s">
        <v>264</v>
      </c>
      <c r="I318" s="305"/>
      <c r="J318" s="336">
        <f>SHARDING(K315) / HW_SPEC("# of TensorCore per Chip")</f>
        <v>8</v>
      </c>
      <c r="K318" s="270"/>
      <c r="L318" s="269"/>
      <c r="M318" s="271"/>
      <c r="N318" s="271"/>
      <c r="O318" s="269"/>
      <c r="P318" s="440"/>
      <c r="Q318" s="269"/>
    </row>
    <row r="319">
      <c r="E319" s="266"/>
      <c r="F319" s="266"/>
      <c r="G319" s="266"/>
      <c r="H319" s="537" t="s">
        <v>265</v>
      </c>
      <c r="I319" s="222"/>
      <c r="J319" s="316">
        <f>P316 * HW_SPEC("# of TensorCore per Chip") * (J318-1)</f>
        <v>6.125</v>
      </c>
      <c r="K319" s="261"/>
      <c r="L319" s="262"/>
      <c r="M319" s="274"/>
      <c r="N319" s="274"/>
      <c r="O319" s="262"/>
      <c r="P319" s="303"/>
      <c r="Q319" s="262"/>
    </row>
    <row r="320">
      <c r="E320" s="266"/>
      <c r="F320" s="266"/>
      <c r="G320" s="266"/>
      <c r="H320" s="336" t="s">
        <v>266</v>
      </c>
      <c r="I320" s="305"/>
      <c r="J320" s="321">
        <f>J319*J318</f>
        <v>49</v>
      </c>
      <c r="K320" s="270"/>
      <c r="L320" s="269"/>
      <c r="M320" s="271"/>
      <c r="N320" s="271"/>
      <c r="O320" s="269"/>
      <c r="P320" s="440"/>
      <c r="Q320" s="269"/>
    </row>
    <row r="321">
      <c r="E321" s="266"/>
      <c r="F321" s="266"/>
      <c r="G321" s="266"/>
      <c r="H321" s="404" t="s">
        <v>267</v>
      </c>
      <c r="I321" s="222"/>
      <c r="J321" s="323">
        <f>IFS(J318=8,12,
J318=4,4,
J318=2,1,
J318=1,0,
TRUE,NA())</f>
        <v>12</v>
      </c>
      <c r="K321" s="261"/>
      <c r="L321" s="262"/>
      <c r="M321" s="274"/>
      <c r="N321" s="274"/>
      <c r="O321" s="262"/>
      <c r="P321" s="303"/>
      <c r="Q321" s="262"/>
    </row>
    <row r="322">
      <c r="E322" s="266"/>
      <c r="F322" s="266"/>
      <c r="G322" s="266"/>
      <c r="H322" s="538" t="s">
        <v>268</v>
      </c>
      <c r="I322" s="305"/>
      <c r="J322" s="543" t="s">
        <v>714</v>
      </c>
      <c r="K322" s="270"/>
      <c r="L322" s="269"/>
      <c r="M322" s="271"/>
      <c r="N322" s="271"/>
      <c r="O322" s="269"/>
      <c r="P322" s="440"/>
      <c r="Q322" s="269"/>
    </row>
    <row r="323">
      <c r="E323" s="266"/>
      <c r="F323" s="266"/>
      <c r="G323" s="277"/>
      <c r="H323" s="544" t="s">
        <v>269</v>
      </c>
      <c r="I323" s="545"/>
      <c r="J323" s="329">
        <f>ALL_GATHER_CHIP2CHIP_TIME_MS2(J320 * J322, J321)</f>
        <v>0.0249226888</v>
      </c>
      <c r="K323" s="261"/>
      <c r="L323" s="262"/>
      <c r="M323" s="274"/>
      <c r="N323" s="274"/>
      <c r="O323" s="262"/>
      <c r="P323" s="303"/>
      <c r="Q323" s="262"/>
    </row>
    <row r="324">
      <c r="E324" s="266"/>
      <c r="F324" s="266"/>
      <c r="G324" s="384" t="s">
        <v>330</v>
      </c>
      <c r="H324" s="336" t="s">
        <v>264</v>
      </c>
      <c r="I324" s="313"/>
      <c r="J324" s="409">
        <f>HW_SPEC("# of TensorCore per Chip")</f>
        <v>2</v>
      </c>
      <c r="K324" s="270"/>
      <c r="L324" s="269"/>
      <c r="M324" s="271"/>
      <c r="N324" s="271"/>
      <c r="O324" s="269"/>
      <c r="P324" s="440"/>
      <c r="Q324" s="269"/>
    </row>
    <row r="325">
      <c r="E325" s="266"/>
      <c r="F325" s="266"/>
      <c r="G325" s="266"/>
      <c r="H325" s="404" t="s">
        <v>265</v>
      </c>
      <c r="I325" s="317"/>
      <c r="J325" s="316">
        <f> P314 / J324 * (J324-1)</f>
        <v>3.5</v>
      </c>
      <c r="K325" s="261"/>
      <c r="L325" s="262"/>
      <c r="M325" s="274"/>
      <c r="N325" s="274"/>
      <c r="O325" s="262"/>
      <c r="P325" s="303"/>
      <c r="Q325" s="262"/>
    </row>
    <row r="326">
      <c r="E326" s="266"/>
      <c r="F326" s="266"/>
      <c r="G326" s="266"/>
      <c r="H326" s="336" t="s">
        <v>266</v>
      </c>
      <c r="I326" s="313"/>
      <c r="J326" s="321">
        <f>J325*J324</f>
        <v>7</v>
      </c>
      <c r="K326" s="270"/>
      <c r="L326" s="269"/>
      <c r="M326" s="271"/>
      <c r="N326" s="271"/>
      <c r="O326" s="269"/>
      <c r="P326" s="440"/>
      <c r="Q326" s="269"/>
    </row>
    <row r="327">
      <c r="E327" s="266"/>
      <c r="F327" s="266"/>
      <c r="G327" s="266"/>
      <c r="H327" s="546" t="s">
        <v>269</v>
      </c>
      <c r="I327" s="547"/>
      <c r="J327" s="548">
        <f>ALL_GATHER_CORE2CORE_TIME_MS(J326)</f>
        <v>0.005696614583</v>
      </c>
      <c r="K327" s="261"/>
      <c r="L327" s="262"/>
      <c r="M327" s="274"/>
      <c r="N327" s="274"/>
      <c r="O327" s="262"/>
      <c r="P327" s="303"/>
      <c r="Q327" s="262"/>
    </row>
    <row r="328">
      <c r="E328" s="266"/>
      <c r="F328" s="266"/>
      <c r="G328" s="277"/>
      <c r="H328" s="549" t="s">
        <v>331</v>
      </c>
      <c r="I328" s="550"/>
      <c r="J328" s="551">
        <f>J327/J318</f>
        <v>0.0007120768229</v>
      </c>
      <c r="K328" s="270"/>
      <c r="L328" s="269"/>
      <c r="M328" s="271"/>
      <c r="N328" s="271"/>
      <c r="O328" s="269"/>
      <c r="P328" s="440"/>
      <c r="Q328" s="269"/>
    </row>
    <row r="329">
      <c r="E329" s="266"/>
      <c r="F329" s="266"/>
      <c r="G329" s="328" t="s">
        <v>274</v>
      </c>
      <c r="H329" s="552">
        <f>J323+J328</f>
        <v>0.02563476563</v>
      </c>
      <c r="I329" s="222"/>
      <c r="J329" s="553"/>
      <c r="K329" s="261"/>
      <c r="L329" s="262"/>
      <c r="M329" s="274"/>
      <c r="N329" s="274"/>
      <c r="O329" s="262"/>
      <c r="P329" s="303"/>
      <c r="Q329" s="262"/>
    </row>
    <row r="330">
      <c r="E330" s="266"/>
      <c r="F330" s="266"/>
      <c r="G330" s="533"/>
      <c r="H330" s="554"/>
      <c r="I330" s="419"/>
      <c r="J330" s="270"/>
      <c r="K330" s="270"/>
      <c r="L330" s="271"/>
      <c r="M330" s="271"/>
      <c r="N330" s="271"/>
      <c r="O330" s="270"/>
      <c r="P330" s="440"/>
      <c r="Q330" s="305"/>
    </row>
    <row r="331">
      <c r="E331" s="266"/>
      <c r="F331" s="266"/>
      <c r="G331" s="555" t="s">
        <v>332</v>
      </c>
      <c r="H331" s="556" t="s">
        <v>53</v>
      </c>
      <c r="I331" s="513"/>
      <c r="J331" s="374"/>
      <c r="K331" s="374"/>
      <c r="L331" s="375"/>
      <c r="M331" s="375"/>
      <c r="N331" s="375"/>
      <c r="O331" s="374"/>
      <c r="P331" s="536"/>
      <c r="Q331" s="504"/>
    </row>
    <row r="332">
      <c r="E332" s="277"/>
      <c r="F332" s="277"/>
      <c r="G332" s="523" t="s">
        <v>298</v>
      </c>
      <c r="H332" s="557">
        <f>IFS(H331=G290,H297,H331=G299,H310,H331=G312,H329, TRUE,0)</f>
        <v>0.02563476563</v>
      </c>
      <c r="I332" s="513"/>
      <c r="J332" s="374"/>
      <c r="K332" s="374"/>
      <c r="L332" s="375"/>
      <c r="M332" s="375"/>
      <c r="N332" s="375"/>
      <c r="O332" s="374"/>
      <c r="P332" s="536"/>
      <c r="Q332" s="504"/>
    </row>
    <row r="333">
      <c r="E333" s="258" t="s">
        <v>334</v>
      </c>
      <c r="F333" s="559" t="s">
        <v>249</v>
      </c>
      <c r="G333" s="260"/>
      <c r="H333" s="298" t="s">
        <v>238</v>
      </c>
      <c r="I333" s="290" t="s">
        <v>239</v>
      </c>
      <c r="J333" s="290"/>
      <c r="K333" s="195" t="s">
        <v>40</v>
      </c>
      <c r="L333" s="195" t="s">
        <v>159</v>
      </c>
      <c r="M333" s="398" t="s">
        <v>125</v>
      </c>
      <c r="N333" s="290" t="s">
        <v>240</v>
      </c>
      <c r="O333" s="291" t="s">
        <v>63</v>
      </c>
      <c r="P333" s="301"/>
      <c r="Q333" s="291" t="b">
        <v>0</v>
      </c>
    </row>
    <row r="334">
      <c r="E334" s="266"/>
      <c r="F334" s="267"/>
      <c r="G334" s="268"/>
      <c r="H334" s="300" t="s">
        <v>242</v>
      </c>
      <c r="I334" s="290" t="s">
        <v>239</v>
      </c>
      <c r="J334" s="289"/>
      <c r="K334" s="290">
        <f t="shared" ref="K334:M334" si="72">PARAMS(K333)</f>
        <v>1024</v>
      </c>
      <c r="L334" s="290">
        <f t="shared" si="72"/>
        <v>8</v>
      </c>
      <c r="M334" s="290">
        <f t="shared" si="72"/>
        <v>7168</v>
      </c>
      <c r="N334" s="290" t="s">
        <v>240</v>
      </c>
      <c r="O334" s="266"/>
      <c r="P334" s="301">
        <f>SIZEOF_IN_MIB(J334:M334, O333)</f>
        <v>56</v>
      </c>
      <c r="Q334" s="266"/>
    </row>
    <row r="335">
      <c r="E335" s="266"/>
      <c r="F335" s="267"/>
      <c r="G335" s="268"/>
      <c r="H335" s="561" t="s">
        <v>244</v>
      </c>
      <c r="I335" s="289" t="s">
        <v>239</v>
      </c>
      <c r="J335" s="290"/>
      <c r="K335" s="195"/>
      <c r="L335" s="195"/>
      <c r="M335" s="195" t="s">
        <v>33</v>
      </c>
      <c r="N335" s="289" t="s">
        <v>240</v>
      </c>
      <c r="O335" s="266"/>
      <c r="P335" s="301"/>
      <c r="Q335" s="266"/>
    </row>
    <row r="336">
      <c r="E336" s="266"/>
      <c r="F336" s="278"/>
      <c r="G336" s="279"/>
      <c r="H336" s="302" t="s">
        <v>246</v>
      </c>
      <c r="I336" s="274" t="s">
        <v>239</v>
      </c>
      <c r="J336" s="261"/>
      <c r="K336" s="274">
        <f t="shared" ref="K336:M336" si="73">K334/SHARDING(K335)</f>
        <v>1024</v>
      </c>
      <c r="L336" s="274">
        <f t="shared" si="73"/>
        <v>8</v>
      </c>
      <c r="M336" s="274">
        <f t="shared" si="73"/>
        <v>448</v>
      </c>
      <c r="N336" s="274" t="s">
        <v>240</v>
      </c>
      <c r="O336" s="241"/>
      <c r="P336" s="303">
        <f>SIZEOF_IN_MIB(J336:M336, O333)</f>
        <v>3.5</v>
      </c>
      <c r="Q336" s="241"/>
    </row>
    <row r="337">
      <c r="E337" s="266"/>
      <c r="F337" s="562" t="s">
        <v>253</v>
      </c>
      <c r="G337" s="260"/>
      <c r="H337" s="449" t="s">
        <v>238</v>
      </c>
      <c r="I337" s="271" t="s">
        <v>239</v>
      </c>
      <c r="J337" s="269">
        <v>2.0</v>
      </c>
      <c r="K337" s="269" t="s">
        <v>131</v>
      </c>
      <c r="L337" s="488" t="s">
        <v>125</v>
      </c>
      <c r="M337" s="269" t="s">
        <v>129</v>
      </c>
      <c r="N337" s="271" t="s">
        <v>240</v>
      </c>
      <c r="O337" s="399" t="s">
        <v>127</v>
      </c>
      <c r="P337" s="440"/>
      <c r="Q337" s="399" t="b">
        <v>0</v>
      </c>
    </row>
    <row r="338">
      <c r="E338" s="266"/>
      <c r="F338" s="267"/>
      <c r="G338" s="268"/>
      <c r="H338" s="302" t="s">
        <v>242</v>
      </c>
      <c r="I338" s="274" t="s">
        <v>239</v>
      </c>
      <c r="J338" s="274">
        <f t="shared" ref="J338:M338" si="74">PARAMS(J337)</f>
        <v>2</v>
      </c>
      <c r="K338" s="274">
        <f t="shared" si="74"/>
        <v>256</v>
      </c>
      <c r="L338" s="274">
        <f t="shared" si="74"/>
        <v>7168</v>
      </c>
      <c r="M338" s="274">
        <f t="shared" si="74"/>
        <v>2048</v>
      </c>
      <c r="N338" s="274" t="s">
        <v>240</v>
      </c>
      <c r="O338" s="275"/>
      <c r="P338" s="303">
        <f>SIZEOF_IN_MIB(J338:M338, O337)</f>
        <v>3584</v>
      </c>
      <c r="Q338" s="275"/>
    </row>
    <row r="339">
      <c r="E339" s="266"/>
      <c r="F339" s="267"/>
      <c r="G339" s="268"/>
      <c r="H339" s="449" t="s">
        <v>244</v>
      </c>
      <c r="I339" s="271"/>
      <c r="J339" s="270"/>
      <c r="K339" s="269"/>
      <c r="L339" s="269" t="s">
        <v>33</v>
      </c>
      <c r="M339" s="269" t="s">
        <v>32</v>
      </c>
      <c r="N339" s="271" t="s">
        <v>240</v>
      </c>
      <c r="O339" s="272"/>
      <c r="P339" s="440"/>
      <c r="Q339" s="272"/>
    </row>
    <row r="340">
      <c r="E340" s="266"/>
      <c r="F340" s="278"/>
      <c r="G340" s="279"/>
      <c r="H340" s="534" t="s">
        <v>246</v>
      </c>
      <c r="I340" s="274" t="s">
        <v>239</v>
      </c>
      <c r="J340" s="274">
        <f t="shared" ref="J340:M340" si="75">J338/SHARDING(J339)</f>
        <v>2</v>
      </c>
      <c r="K340" s="274">
        <f t="shared" si="75"/>
        <v>256</v>
      </c>
      <c r="L340" s="274">
        <f t="shared" si="75"/>
        <v>448</v>
      </c>
      <c r="M340" s="274">
        <f t="shared" si="75"/>
        <v>2048</v>
      </c>
      <c r="N340" s="274" t="s">
        <v>240</v>
      </c>
      <c r="O340" s="241"/>
      <c r="P340" s="303">
        <f>SIZEOF_IN_MIB(J340:M340, O337)</f>
        <v>224</v>
      </c>
      <c r="Q340" s="241"/>
    </row>
    <row r="341">
      <c r="E341" s="266"/>
      <c r="F341" s="562" t="s">
        <v>257</v>
      </c>
      <c r="G341" s="260"/>
      <c r="H341" s="449" t="s">
        <v>238</v>
      </c>
      <c r="I341" s="271" t="s">
        <v>239</v>
      </c>
      <c r="J341" s="269">
        <v>2.0</v>
      </c>
      <c r="K341" s="269" t="s">
        <v>40</v>
      </c>
      <c r="L341" s="269" t="s">
        <v>159</v>
      </c>
      <c r="M341" s="269" t="s">
        <v>129</v>
      </c>
      <c r="N341" s="271" t="s">
        <v>240</v>
      </c>
      <c r="O341" s="478" t="s">
        <v>82</v>
      </c>
      <c r="P341" s="440"/>
      <c r="Q341" s="399" t="b">
        <v>0</v>
      </c>
    </row>
    <row r="342">
      <c r="E342" s="266"/>
      <c r="F342" s="267"/>
      <c r="G342" s="268"/>
      <c r="H342" s="302" t="s">
        <v>242</v>
      </c>
      <c r="I342" s="274" t="s">
        <v>239</v>
      </c>
      <c r="J342" s="274">
        <f t="shared" ref="J342:M342" si="76">PARAMS(J341)</f>
        <v>2</v>
      </c>
      <c r="K342" s="274">
        <f t="shared" si="76"/>
        <v>1024</v>
      </c>
      <c r="L342" s="274">
        <f t="shared" si="76"/>
        <v>8</v>
      </c>
      <c r="M342" s="274">
        <f t="shared" si="76"/>
        <v>2048</v>
      </c>
      <c r="N342" s="274" t="s">
        <v>240</v>
      </c>
      <c r="O342" s="275"/>
      <c r="P342" s="303">
        <f>SIZEOF_IN_MIB(J342:M342, O341)</f>
        <v>64</v>
      </c>
      <c r="Q342" s="275"/>
    </row>
    <row r="343">
      <c r="E343" s="266"/>
      <c r="F343" s="267"/>
      <c r="G343" s="268"/>
      <c r="H343" s="449" t="s">
        <v>244</v>
      </c>
      <c r="I343" s="271" t="s">
        <v>239</v>
      </c>
      <c r="J343" s="270"/>
      <c r="K343" s="269"/>
      <c r="L343" s="269"/>
      <c r="M343" s="269" t="s">
        <v>32</v>
      </c>
      <c r="N343" s="271" t="s">
        <v>240</v>
      </c>
      <c r="O343" s="272"/>
      <c r="P343" s="440"/>
      <c r="Q343" s="272"/>
    </row>
    <row r="344">
      <c r="E344" s="266"/>
      <c r="F344" s="278"/>
      <c r="G344" s="279"/>
      <c r="H344" s="534" t="s">
        <v>246</v>
      </c>
      <c r="I344" s="274" t="s">
        <v>239</v>
      </c>
      <c r="J344" s="274">
        <f t="shared" ref="J344:M344" si="77">J342/SHARDING(J343)</f>
        <v>2</v>
      </c>
      <c r="K344" s="274">
        <f t="shared" si="77"/>
        <v>1024</v>
      </c>
      <c r="L344" s="274">
        <f t="shared" si="77"/>
        <v>8</v>
      </c>
      <c r="M344" s="274">
        <f t="shared" si="77"/>
        <v>2048</v>
      </c>
      <c r="N344" s="274" t="s">
        <v>240</v>
      </c>
      <c r="O344" s="241"/>
      <c r="P344" s="303">
        <f>SIZEOF_IN_MIB(J344:M344, O341)</f>
        <v>64</v>
      </c>
      <c r="Q344" s="241"/>
    </row>
    <row r="345">
      <c r="E345" s="266"/>
      <c r="F345" s="296" t="s">
        <v>335</v>
      </c>
      <c r="G345" s="533" t="s">
        <v>929</v>
      </c>
      <c r="H345" s="424" t="str">
        <f>L339</f>
        <v>data</v>
      </c>
      <c r="I345" s="564" t="s">
        <v>930</v>
      </c>
      <c r="J345" s="270"/>
      <c r="K345" s="270"/>
      <c r="L345" s="271"/>
      <c r="M345" s="271"/>
      <c r="N345" s="271"/>
      <c r="O345" s="270"/>
      <c r="P345" s="440"/>
      <c r="Q345" s="305"/>
    </row>
    <row r="346">
      <c r="E346" s="266"/>
      <c r="F346" s="266"/>
      <c r="G346" s="523" t="s">
        <v>338</v>
      </c>
      <c r="H346" s="565" t="s">
        <v>339</v>
      </c>
      <c r="I346" s="565"/>
      <c r="J346" s="374"/>
      <c r="K346" s="374"/>
      <c r="L346" s="375"/>
      <c r="M346" s="375"/>
      <c r="N346" s="375"/>
      <c r="O346" s="374"/>
      <c r="P346" s="536"/>
      <c r="Q346" s="504"/>
    </row>
    <row r="347">
      <c r="E347" s="266"/>
      <c r="F347" s="266"/>
      <c r="G347" s="526" t="s">
        <v>264</v>
      </c>
      <c r="H347" s="566">
        <f>SHARDING(H345)</f>
        <v>16</v>
      </c>
      <c r="I347" s="424"/>
      <c r="J347" s="270"/>
      <c r="K347" s="270"/>
      <c r="L347" s="271"/>
      <c r="M347" s="271"/>
      <c r="N347" s="271"/>
      <c r="O347" s="270"/>
      <c r="P347" s="440"/>
      <c r="Q347" s="305"/>
    </row>
    <row r="348">
      <c r="E348" s="266"/>
      <c r="F348" s="266"/>
      <c r="G348" s="526" t="s">
        <v>340</v>
      </c>
      <c r="H348" s="567">
        <f>P344/H347*(H347-1)</f>
        <v>60</v>
      </c>
      <c r="I348" s="481"/>
      <c r="J348" s="261"/>
      <c r="K348" s="261"/>
      <c r="L348" s="274"/>
      <c r="M348" s="274"/>
      <c r="N348" s="274"/>
      <c r="O348" s="261"/>
      <c r="P348" s="303"/>
      <c r="Q348" s="222"/>
    </row>
    <row r="349">
      <c r="E349" s="266"/>
      <c r="F349" s="266"/>
      <c r="G349" s="526" t="s">
        <v>341</v>
      </c>
      <c r="H349" s="568">
        <f>H348*H347</f>
        <v>960</v>
      </c>
      <c r="I349" s="424"/>
      <c r="J349" s="270"/>
      <c r="K349" s="270"/>
      <c r="L349" s="271"/>
      <c r="M349" s="271"/>
      <c r="N349" s="271"/>
      <c r="O349" s="270"/>
      <c r="P349" s="440"/>
      <c r="Q349" s="305"/>
    </row>
    <row r="350">
      <c r="E350" s="266"/>
      <c r="F350" s="266"/>
      <c r="G350" s="569" t="s">
        <v>342</v>
      </c>
      <c r="H350" s="570" t="s">
        <v>267</v>
      </c>
      <c r="I350" s="481"/>
      <c r="J350" s="571" t="str">
        <f>IFS(H347=8,12,
H347=4,4,
H347=2,1,
H347=1,0,
TRUE,NA())</f>
        <v>#N/A</v>
      </c>
      <c r="K350" s="261"/>
      <c r="L350" s="274"/>
      <c r="M350" s="274"/>
      <c r="N350" s="274"/>
      <c r="O350" s="261"/>
      <c r="P350" s="303"/>
      <c r="Q350" s="222"/>
    </row>
    <row r="351">
      <c r="E351" s="266"/>
      <c r="F351" s="266"/>
      <c r="G351" s="266"/>
      <c r="H351" s="572" t="s">
        <v>343</v>
      </c>
      <c r="I351" s="305"/>
      <c r="J351" s="573">
        <f>HW_SPEC("# of TensorCore per Chip")</f>
        <v>2</v>
      </c>
      <c r="K351" s="270"/>
      <c r="L351" s="271"/>
      <c r="M351" s="271"/>
      <c r="N351" s="271"/>
      <c r="O351" s="270"/>
      <c r="P351" s="440"/>
      <c r="Q351" s="305"/>
    </row>
    <row r="352">
      <c r="E352" s="266"/>
      <c r="F352" s="266"/>
      <c r="G352" s="277"/>
      <c r="H352" s="574" t="s">
        <v>269</v>
      </c>
      <c r="I352" s="481"/>
      <c r="J352" s="575" t="str">
        <f>REDUCE_SCATTER_CHIP2CHIP_TIME_MS2(H349*J351,J350)</f>
        <v>#N/A</v>
      </c>
      <c r="K352" s="261"/>
      <c r="L352" s="274"/>
      <c r="M352" s="274"/>
      <c r="N352" s="274"/>
      <c r="O352" s="261"/>
      <c r="P352" s="303"/>
      <c r="Q352" s="222"/>
    </row>
    <row r="353">
      <c r="E353" s="266"/>
      <c r="F353" s="266"/>
      <c r="K353" s="270"/>
      <c r="L353" s="271"/>
      <c r="M353" s="271"/>
      <c r="N353" s="271"/>
      <c r="O353" s="270"/>
      <c r="P353" s="440"/>
      <c r="Q353" s="305"/>
    </row>
    <row r="354">
      <c r="E354" s="266"/>
      <c r="F354" s="266"/>
      <c r="G354" s="958" t="s">
        <v>382</v>
      </c>
      <c r="H354" s="959" t="s">
        <v>264</v>
      </c>
      <c r="I354" s="317"/>
      <c r="J354" s="960">
        <f>H347/HW_SPEC("# of TensorCore per Chip")</f>
        <v>8</v>
      </c>
      <c r="K354" s="261"/>
      <c r="L354" s="274"/>
      <c r="M354" s="274"/>
      <c r="N354" s="274"/>
      <c r="O354" s="261"/>
      <c r="P354" s="303"/>
      <c r="Q354" s="222"/>
    </row>
    <row r="355">
      <c r="E355" s="266"/>
      <c r="F355" s="266"/>
      <c r="G355" s="266"/>
      <c r="H355" s="859" t="s">
        <v>383</v>
      </c>
      <c r="I355" s="313"/>
      <c r="J355" s="321">
        <f>P344/J354  * (J354-1)</f>
        <v>56</v>
      </c>
      <c r="K355" s="270"/>
      <c r="L355" s="271"/>
      <c r="M355" s="271"/>
      <c r="N355" s="271"/>
      <c r="O355" s="270"/>
      <c r="P355" s="440"/>
      <c r="Q355" s="305"/>
    </row>
    <row r="356">
      <c r="E356" s="266"/>
      <c r="F356" s="266"/>
      <c r="G356" s="266"/>
      <c r="H356" s="323" t="s">
        <v>341</v>
      </c>
      <c r="I356" s="317"/>
      <c r="J356" s="316">
        <f>J355*J354</f>
        <v>448</v>
      </c>
      <c r="K356" s="261"/>
      <c r="L356" s="274"/>
      <c r="M356" s="274"/>
      <c r="N356" s="274"/>
      <c r="O356" s="261"/>
      <c r="P356" s="303"/>
      <c r="Q356" s="222"/>
    </row>
    <row r="357">
      <c r="E357" s="266"/>
      <c r="F357" s="266"/>
      <c r="G357" s="266"/>
      <c r="H357" s="859" t="s">
        <v>267</v>
      </c>
      <c r="I357" s="313"/>
      <c r="J357" s="961">
        <f>IFS(J354=8,12,
J354=4,4,
J354=2,1,
TRUE,NA())</f>
        <v>12</v>
      </c>
      <c r="K357" s="270"/>
      <c r="L357" s="271"/>
      <c r="M357" s="271"/>
      <c r="N357" s="271"/>
      <c r="O357" s="270"/>
      <c r="P357" s="440"/>
      <c r="Q357" s="305"/>
    </row>
    <row r="358">
      <c r="E358" s="266"/>
      <c r="F358" s="266"/>
      <c r="G358" s="266"/>
      <c r="H358" s="537" t="s">
        <v>931</v>
      </c>
      <c r="I358" s="317"/>
      <c r="J358" s="962">
        <f>HW_SPEC("# of TensorCore per Chip")</f>
        <v>2</v>
      </c>
      <c r="K358" s="261"/>
      <c r="L358" s="274"/>
      <c r="M358" s="274"/>
      <c r="N358" s="274"/>
      <c r="O358" s="261"/>
      <c r="P358" s="303"/>
      <c r="Q358" s="222"/>
    </row>
    <row r="359">
      <c r="E359" s="266"/>
      <c r="F359" s="266"/>
      <c r="G359" s="277"/>
      <c r="H359" s="859" t="s">
        <v>269</v>
      </c>
      <c r="I359" s="313"/>
      <c r="J359" s="907">
        <f>IF(J356=0,0, REDUCE_SCATTER_CHIP2CHIP_TIME_MS2(J356*J358,J357))</f>
        <v>0.4557291667</v>
      </c>
      <c r="K359" s="270"/>
      <c r="L359" s="271"/>
      <c r="M359" s="271"/>
      <c r="N359" s="271"/>
      <c r="O359" s="270"/>
      <c r="P359" s="440"/>
      <c r="Q359" s="305"/>
    </row>
    <row r="360">
      <c r="E360" s="266"/>
      <c r="F360" s="266"/>
      <c r="G360" s="963" t="s">
        <v>384</v>
      </c>
      <c r="H360" s="959" t="s">
        <v>264</v>
      </c>
      <c r="I360" s="330"/>
      <c r="J360" s="964">
        <f>HW_SPEC("# of TensorCore per Chip")</f>
        <v>2</v>
      </c>
      <c r="K360" s="261"/>
      <c r="L360" s="274"/>
      <c r="M360" s="274"/>
      <c r="N360" s="274"/>
      <c r="O360" s="261"/>
      <c r="P360" s="303"/>
      <c r="Q360" s="222"/>
    </row>
    <row r="361">
      <c r="E361" s="266"/>
      <c r="F361" s="266"/>
      <c r="G361" s="266"/>
      <c r="H361" s="859" t="s">
        <v>373</v>
      </c>
      <c r="I361" s="313"/>
      <c r="J361" s="965">
        <f>P344 * (J360-1)/J360</f>
        <v>32</v>
      </c>
      <c r="K361" s="270"/>
      <c r="L361" s="271"/>
      <c r="M361" s="271"/>
      <c r="N361" s="271"/>
      <c r="O361" s="270"/>
      <c r="P361" s="440"/>
      <c r="Q361" s="305"/>
    </row>
    <row r="362">
      <c r="E362" s="266"/>
      <c r="F362" s="266"/>
      <c r="G362" s="266"/>
      <c r="H362" s="323" t="s">
        <v>341</v>
      </c>
      <c r="I362" s="317"/>
      <c r="J362" s="966">
        <f>J361*J360</f>
        <v>64</v>
      </c>
      <c r="K362" s="261"/>
      <c r="L362" s="274"/>
      <c r="M362" s="274"/>
      <c r="N362" s="274"/>
      <c r="O362" s="261"/>
      <c r="P362" s="303"/>
      <c r="Q362" s="222"/>
    </row>
    <row r="363">
      <c r="E363" s="266"/>
      <c r="F363" s="266"/>
      <c r="G363" s="266"/>
      <c r="H363" s="859" t="s">
        <v>269</v>
      </c>
      <c r="I363" s="313"/>
      <c r="J363" s="907">
        <f>REDUCE_SCATTER_CORE2CORE_TIME_MS(J362)</f>
        <v>0.05208333333</v>
      </c>
      <c r="K363" s="270"/>
      <c r="L363" s="271"/>
      <c r="M363" s="271"/>
      <c r="N363" s="271"/>
      <c r="O363" s="270"/>
      <c r="P363" s="440"/>
      <c r="Q363" s="305"/>
    </row>
    <row r="364">
      <c r="E364" s="266"/>
      <c r="F364" s="266"/>
      <c r="G364" s="277"/>
      <c r="H364" s="323" t="s">
        <v>385</v>
      </c>
      <c r="I364" s="317"/>
      <c r="J364" s="553">
        <f>J363/J354</f>
        <v>0.006510416667</v>
      </c>
      <c r="K364" s="261"/>
      <c r="L364" s="274"/>
      <c r="M364" s="274"/>
      <c r="N364" s="274"/>
      <c r="O364" s="261"/>
      <c r="P364" s="303"/>
      <c r="Q364" s="222"/>
    </row>
    <row r="365">
      <c r="E365" s="266"/>
      <c r="F365" s="266"/>
      <c r="G365" s="576" t="s">
        <v>344</v>
      </c>
      <c r="H365" s="577" t="s">
        <v>269</v>
      </c>
      <c r="I365" s="305"/>
      <c r="J365" s="578">
        <f>J359+J364</f>
        <v>0.4622395833</v>
      </c>
      <c r="K365" s="270"/>
      <c r="L365" s="271"/>
      <c r="M365" s="271"/>
      <c r="N365" s="271"/>
      <c r="O365" s="270"/>
      <c r="P365" s="440"/>
      <c r="Q365" s="305"/>
    </row>
    <row r="366">
      <c r="E366" s="266"/>
      <c r="F366" s="266"/>
      <c r="G366" s="172"/>
      <c r="H366" s="222"/>
      <c r="I366" s="481"/>
      <c r="J366" s="261"/>
      <c r="K366" s="261"/>
      <c r="L366" s="274"/>
      <c r="M366" s="274"/>
      <c r="N366" s="274"/>
      <c r="O366" s="261"/>
      <c r="P366" s="303"/>
      <c r="Q366" s="222"/>
    </row>
    <row r="367">
      <c r="E367" s="266"/>
      <c r="F367" s="266"/>
      <c r="G367" s="172"/>
      <c r="H367" s="305"/>
      <c r="I367" s="424"/>
      <c r="J367" s="270"/>
      <c r="K367" s="270"/>
      <c r="L367" s="271"/>
      <c r="M367" s="271"/>
      <c r="N367" s="271"/>
      <c r="O367" s="270"/>
      <c r="P367" s="440"/>
      <c r="Q367" s="305"/>
    </row>
    <row r="368">
      <c r="E368" s="266"/>
      <c r="F368" s="266"/>
      <c r="G368" s="172"/>
      <c r="H368" s="222"/>
      <c r="I368" s="481"/>
      <c r="J368" s="261"/>
      <c r="K368" s="261"/>
      <c r="L368" s="274"/>
      <c r="M368" s="274"/>
      <c r="N368" s="274"/>
      <c r="O368" s="261"/>
      <c r="P368" s="303"/>
      <c r="Q368" s="222"/>
    </row>
    <row r="369">
      <c r="E369" s="266"/>
      <c r="F369" s="266"/>
      <c r="G369" s="172"/>
      <c r="H369" s="305"/>
      <c r="I369" s="424"/>
      <c r="J369" s="270"/>
      <c r="K369" s="270"/>
      <c r="L369" s="271"/>
      <c r="M369" s="271"/>
      <c r="N369" s="271"/>
      <c r="O369" s="270"/>
      <c r="P369" s="440"/>
      <c r="Q369" s="305"/>
    </row>
    <row r="370">
      <c r="E370" s="266"/>
      <c r="F370" s="266"/>
      <c r="G370" s="172"/>
      <c r="H370" s="222"/>
      <c r="I370" s="481"/>
      <c r="J370" s="261"/>
      <c r="K370" s="261"/>
      <c r="L370" s="274"/>
      <c r="M370" s="274"/>
      <c r="N370" s="274"/>
      <c r="O370" s="261"/>
      <c r="P370" s="303"/>
      <c r="Q370" s="222"/>
    </row>
    <row r="371">
      <c r="E371" s="266"/>
      <c r="F371" s="266"/>
      <c r="G371" s="523" t="s">
        <v>345</v>
      </c>
      <c r="H371" s="579" t="s">
        <v>346</v>
      </c>
      <c r="I371" s="580"/>
      <c r="J371" s="374"/>
      <c r="K371" s="374"/>
      <c r="L371" s="375"/>
      <c r="M371" s="375"/>
      <c r="N371" s="375"/>
      <c r="O371" s="374"/>
      <c r="P371" s="536"/>
      <c r="Q371" s="504"/>
    </row>
    <row r="372">
      <c r="E372" s="266"/>
      <c r="F372" s="266"/>
      <c r="G372" s="533" t="s">
        <v>347</v>
      </c>
      <c r="H372" s="581">
        <f>P344/2</f>
        <v>32</v>
      </c>
      <c r="I372" s="582"/>
      <c r="J372" s="380"/>
      <c r="K372" s="380"/>
      <c r="L372" s="381"/>
      <c r="M372" s="381"/>
      <c r="N372" s="381"/>
      <c r="O372" s="380"/>
      <c r="P372" s="394"/>
      <c r="Q372" s="172"/>
    </row>
    <row r="373">
      <c r="E373" s="266"/>
      <c r="F373" s="266"/>
      <c r="G373" s="172"/>
      <c r="H373" s="172"/>
      <c r="I373" s="582"/>
      <c r="J373" s="380"/>
      <c r="K373" s="380"/>
      <c r="L373" s="381"/>
      <c r="M373" s="381"/>
      <c r="N373" s="381"/>
      <c r="O373" s="380"/>
      <c r="P373" s="394"/>
      <c r="Q373" s="172"/>
    </row>
    <row r="374">
      <c r="E374" s="266"/>
      <c r="F374" s="266"/>
      <c r="G374" s="523" t="s">
        <v>215</v>
      </c>
      <c r="H374" s="579" t="s">
        <v>348</v>
      </c>
      <c r="I374" s="580"/>
      <c r="J374" s="374"/>
      <c r="K374" s="374"/>
      <c r="L374" s="375"/>
      <c r="M374" s="375"/>
      <c r="N374" s="375"/>
      <c r="O374" s="374"/>
      <c r="P374" s="536"/>
      <c r="Q374" s="504"/>
    </row>
    <row r="375">
      <c r="E375" s="266"/>
      <c r="F375" s="266"/>
      <c r="G375" s="526" t="s">
        <v>264</v>
      </c>
      <c r="H375" s="583">
        <f>H347</f>
        <v>16</v>
      </c>
      <c r="I375" s="582"/>
      <c r="J375" s="380"/>
      <c r="K375" s="380"/>
      <c r="L375" s="381"/>
      <c r="M375" s="381"/>
      <c r="N375" s="381"/>
      <c r="O375" s="380"/>
      <c r="P375" s="394"/>
      <c r="Q375" s="172"/>
    </row>
    <row r="376">
      <c r="E376" s="266"/>
      <c r="F376" s="266"/>
      <c r="G376" s="526" t="s">
        <v>349</v>
      </c>
      <c r="H376" s="584">
        <f>H372/H375  * (H375-1)</f>
        <v>30</v>
      </c>
      <c r="I376" s="582"/>
      <c r="J376" s="380"/>
      <c r="K376" s="380"/>
      <c r="L376" s="381"/>
      <c r="M376" s="381"/>
      <c r="N376" s="381"/>
      <c r="O376" s="380"/>
      <c r="P376" s="394"/>
      <c r="Q376" s="172"/>
    </row>
    <row r="377">
      <c r="E377" s="266"/>
      <c r="F377" s="266"/>
      <c r="G377" s="526" t="s">
        <v>266</v>
      </c>
      <c r="H377" s="584">
        <f>H376*H375</f>
        <v>480</v>
      </c>
      <c r="I377" s="582"/>
      <c r="J377" s="380"/>
      <c r="K377" s="380"/>
      <c r="L377" s="381"/>
      <c r="M377" s="381"/>
      <c r="N377" s="381"/>
      <c r="O377" s="380"/>
      <c r="P377" s="394"/>
      <c r="Q377" s="172"/>
    </row>
    <row r="378">
      <c r="E378" s="266"/>
      <c r="F378" s="266"/>
      <c r="G378" s="585" t="s">
        <v>342</v>
      </c>
      <c r="H378" s="311" t="s">
        <v>267</v>
      </c>
      <c r="I378" s="172"/>
      <c r="J378" s="586" t="str">
        <f>IFS(H375=8,12,
H375=4,4,
H375=2,1,
TRUE,NA())</f>
        <v>#N/A</v>
      </c>
      <c r="K378" s="380"/>
      <c r="L378" s="381"/>
      <c r="M378" s="381"/>
      <c r="N378" s="381"/>
      <c r="O378" s="380"/>
      <c r="P378" s="394"/>
      <c r="Q378" s="172"/>
      <c r="S378" s="587"/>
    </row>
    <row r="379">
      <c r="E379" s="266"/>
      <c r="F379" s="266"/>
      <c r="G379" s="266"/>
      <c r="H379" s="311" t="s">
        <v>343</v>
      </c>
      <c r="I379" s="172"/>
      <c r="J379" s="588">
        <f>HW_SPEC("# of TensorCore per Chip")</f>
        <v>2</v>
      </c>
      <c r="K379" s="380"/>
      <c r="L379" s="381"/>
      <c r="M379" s="381"/>
      <c r="N379" s="381"/>
      <c r="O379" s="380"/>
      <c r="P379" s="394"/>
      <c r="Q379" s="172"/>
    </row>
    <row r="380">
      <c r="E380" s="266"/>
      <c r="F380" s="266"/>
      <c r="G380" s="277"/>
      <c r="H380" s="328" t="s">
        <v>269</v>
      </c>
      <c r="I380" s="582"/>
      <c r="J380" s="589" t="str">
        <f>REDUCE_SCATTER_CHIP2CHIP_TIME_MS2(H377*J379,J378)</f>
        <v>#N/A</v>
      </c>
      <c r="K380" s="380"/>
      <c r="L380" s="381"/>
      <c r="M380" s="381"/>
      <c r="N380" s="381"/>
      <c r="O380" s="380"/>
      <c r="P380" s="394"/>
      <c r="Q380" s="172"/>
    </row>
    <row r="381">
      <c r="E381" s="266"/>
      <c r="F381" s="266"/>
      <c r="K381" s="380"/>
      <c r="L381" s="381"/>
      <c r="M381" s="381"/>
      <c r="N381" s="381"/>
      <c r="O381" s="380"/>
      <c r="P381" s="394"/>
      <c r="Q381" s="172"/>
    </row>
    <row r="382">
      <c r="E382" s="266"/>
      <c r="F382" s="266"/>
      <c r="G382" s="967" t="s">
        <v>932</v>
      </c>
      <c r="H382" s="968" t="s">
        <v>264</v>
      </c>
      <c r="I382" s="354"/>
      <c r="J382" s="969">
        <f>H375/HW_SPEC("# of TensorCore per Chip")</f>
        <v>8</v>
      </c>
      <c r="K382" s="380"/>
      <c r="L382" s="381"/>
      <c r="M382" s="381"/>
      <c r="N382" s="381"/>
      <c r="O382" s="380"/>
      <c r="P382" s="394"/>
      <c r="Q382" s="172"/>
    </row>
    <row r="383">
      <c r="E383" s="266"/>
      <c r="F383" s="266"/>
      <c r="G383" s="266"/>
      <c r="H383" s="970" t="s">
        <v>383</v>
      </c>
      <c r="I383" s="360"/>
      <c r="J383" s="367">
        <f>H372/J382  * (J382-1)</f>
        <v>28</v>
      </c>
      <c r="K383" s="380"/>
      <c r="L383" s="381"/>
      <c r="M383" s="381"/>
      <c r="N383" s="381"/>
      <c r="O383" s="380"/>
      <c r="P383" s="394"/>
      <c r="Q383" s="172"/>
    </row>
    <row r="384">
      <c r="E384" s="266"/>
      <c r="F384" s="266"/>
      <c r="G384" s="266"/>
      <c r="H384" s="971" t="s">
        <v>341</v>
      </c>
      <c r="I384" s="354"/>
      <c r="J384" s="365">
        <f>J383*J382</f>
        <v>224</v>
      </c>
      <c r="K384" s="380"/>
      <c r="L384" s="381"/>
      <c r="M384" s="381"/>
      <c r="N384" s="381"/>
      <c r="O384" s="380"/>
      <c r="P384" s="394"/>
      <c r="Q384" s="172"/>
    </row>
    <row r="385">
      <c r="E385" s="266"/>
      <c r="F385" s="266"/>
      <c r="G385" s="266"/>
      <c r="H385" s="970" t="s">
        <v>267</v>
      </c>
      <c r="I385" s="360"/>
      <c r="J385" s="972">
        <f>IFS(J382=8,12,
J382=4,4,
J382=2,1,
TRUE,NA())</f>
        <v>12</v>
      </c>
      <c r="K385" s="380"/>
      <c r="L385" s="381"/>
      <c r="M385" s="381"/>
      <c r="N385" s="381"/>
      <c r="O385" s="380"/>
      <c r="P385" s="394"/>
      <c r="Q385" s="172"/>
    </row>
    <row r="386">
      <c r="E386" s="266"/>
      <c r="F386" s="266"/>
      <c r="G386" s="266"/>
      <c r="H386" s="973" t="s">
        <v>931</v>
      </c>
      <c r="I386" s="360"/>
      <c r="J386" s="974">
        <f>HW_SPEC("# of TensorCore per Chip")</f>
        <v>2</v>
      </c>
      <c r="K386" s="380"/>
      <c r="L386" s="381"/>
      <c r="M386" s="381"/>
      <c r="N386" s="381"/>
      <c r="O386" s="380"/>
      <c r="P386" s="394"/>
      <c r="Q386" s="172"/>
    </row>
    <row r="387">
      <c r="E387" s="266"/>
      <c r="F387" s="266"/>
      <c r="G387" s="277"/>
      <c r="H387" s="971" t="s">
        <v>269</v>
      </c>
      <c r="I387" s="354"/>
      <c r="J387" s="975">
        <f>IF(J384=0,0, ALL_GATHER_CHIP2CHIP_TIME_MS2(J384*J386,J385))</f>
        <v>0.2278645833</v>
      </c>
      <c r="K387" s="380"/>
      <c r="L387" s="381"/>
      <c r="M387" s="381"/>
      <c r="N387" s="381"/>
      <c r="O387" s="380"/>
      <c r="P387" s="394"/>
      <c r="Q387" s="172"/>
    </row>
    <row r="388">
      <c r="E388" s="266"/>
      <c r="F388" s="266"/>
      <c r="G388" s="976" t="s">
        <v>933</v>
      </c>
      <c r="H388" s="977" t="s">
        <v>264</v>
      </c>
      <c r="I388" s="978"/>
      <c r="J388" s="979">
        <f>HW_SPEC("# of TensorCore per Chip")</f>
        <v>2</v>
      </c>
      <c r="K388" s="380"/>
      <c r="L388" s="381"/>
      <c r="M388" s="381"/>
      <c r="N388" s="381"/>
      <c r="O388" s="380"/>
      <c r="P388" s="394"/>
      <c r="Q388" s="172"/>
    </row>
    <row r="389">
      <c r="E389" s="266"/>
      <c r="F389" s="266"/>
      <c r="G389" s="266"/>
      <c r="H389" s="980" t="s">
        <v>373</v>
      </c>
      <c r="I389" s="752"/>
      <c r="J389" s="981">
        <f>H372 * (J388-1)/J388</f>
        <v>16</v>
      </c>
      <c r="K389" s="380"/>
      <c r="L389" s="381"/>
      <c r="M389" s="381"/>
      <c r="N389" s="381"/>
      <c r="O389" s="380"/>
      <c r="P389" s="394"/>
      <c r="Q389" s="172"/>
    </row>
    <row r="390">
      <c r="E390" s="266"/>
      <c r="F390" s="266"/>
      <c r="G390" s="266"/>
      <c r="H390" s="980" t="s">
        <v>341</v>
      </c>
      <c r="I390" s="752"/>
      <c r="J390" s="981">
        <f>J389*J388</f>
        <v>32</v>
      </c>
      <c r="K390" s="380"/>
      <c r="L390" s="381"/>
      <c r="M390" s="381"/>
      <c r="N390" s="381"/>
      <c r="O390" s="380"/>
      <c r="P390" s="394"/>
      <c r="Q390" s="172"/>
    </row>
    <row r="391">
      <c r="E391" s="266"/>
      <c r="F391" s="266"/>
      <c r="G391" s="266"/>
      <c r="H391" s="980" t="s">
        <v>269</v>
      </c>
      <c r="I391" s="752"/>
      <c r="J391" s="982">
        <f>ALL_GATHER_CORE2CORE_TIME_MS(J390)</f>
        <v>0.02604166667</v>
      </c>
      <c r="K391" s="380"/>
      <c r="L391" s="381"/>
      <c r="M391" s="381"/>
      <c r="N391" s="381"/>
      <c r="O391" s="380"/>
      <c r="P391" s="394"/>
      <c r="Q391" s="172"/>
    </row>
    <row r="392">
      <c r="E392" s="266"/>
      <c r="F392" s="266"/>
      <c r="G392" s="277"/>
      <c r="H392" s="980" t="s">
        <v>385</v>
      </c>
      <c r="I392" s="752"/>
      <c r="J392" s="982">
        <f>J391/J382</f>
        <v>0.003255208333</v>
      </c>
      <c r="K392" s="380"/>
      <c r="L392" s="381"/>
      <c r="M392" s="381"/>
      <c r="N392" s="381"/>
      <c r="O392" s="380"/>
      <c r="P392" s="394"/>
      <c r="Q392" s="172"/>
    </row>
    <row r="393">
      <c r="E393" s="266"/>
      <c r="F393" s="266"/>
      <c r="G393" s="590" t="s">
        <v>344</v>
      </c>
      <c r="H393" s="328" t="s">
        <v>269</v>
      </c>
      <c r="I393" s="582"/>
      <c r="J393" s="589">
        <f>J387+J392</f>
        <v>0.2311197917</v>
      </c>
      <c r="K393" s="380"/>
      <c r="L393" s="381"/>
      <c r="M393" s="381"/>
      <c r="N393" s="381"/>
      <c r="O393" s="380"/>
      <c r="P393" s="394"/>
      <c r="Q393" s="172"/>
    </row>
    <row r="394">
      <c r="E394" s="266"/>
      <c r="F394" s="266"/>
      <c r="G394" s="526"/>
      <c r="H394" s="591"/>
      <c r="I394" s="582"/>
      <c r="J394" s="380"/>
      <c r="K394" s="380"/>
      <c r="L394" s="381"/>
      <c r="M394" s="381"/>
      <c r="N394" s="381"/>
      <c r="O394" s="380"/>
      <c r="P394" s="394"/>
      <c r="Q394" s="172"/>
    </row>
    <row r="395">
      <c r="E395" s="266"/>
      <c r="F395" s="266"/>
      <c r="G395" s="526"/>
      <c r="H395" s="591"/>
      <c r="I395" s="582"/>
      <c r="J395" s="380"/>
      <c r="K395" s="380"/>
      <c r="L395" s="381"/>
      <c r="M395" s="381"/>
      <c r="N395" s="381"/>
      <c r="O395" s="380"/>
      <c r="P395" s="394"/>
      <c r="Q395" s="172"/>
    </row>
    <row r="396">
      <c r="E396" s="266"/>
      <c r="F396" s="266"/>
      <c r="G396" s="526"/>
      <c r="H396" s="591"/>
      <c r="I396" s="582"/>
      <c r="J396" s="380"/>
      <c r="K396" s="380"/>
      <c r="L396" s="381"/>
      <c r="M396" s="381"/>
      <c r="N396" s="381"/>
      <c r="O396" s="380"/>
      <c r="P396" s="394"/>
      <c r="Q396" s="172"/>
    </row>
    <row r="397">
      <c r="E397" s="266"/>
      <c r="F397" s="266"/>
      <c r="G397" s="526"/>
      <c r="H397" s="526" t="s">
        <v>934</v>
      </c>
      <c r="I397" s="582"/>
      <c r="J397" s="380"/>
      <c r="K397" s="380"/>
      <c r="L397" s="381"/>
      <c r="M397" s="381"/>
      <c r="N397" s="381"/>
      <c r="O397" s="380"/>
      <c r="P397" s="394"/>
      <c r="Q397" s="172"/>
    </row>
    <row r="398">
      <c r="E398" s="266"/>
      <c r="F398" s="266"/>
      <c r="G398" s="523" t="s">
        <v>350</v>
      </c>
      <c r="H398" s="592" t="s">
        <v>344</v>
      </c>
      <c r="I398" s="580"/>
      <c r="J398" s="374"/>
      <c r="K398" s="374"/>
      <c r="L398" s="375"/>
      <c r="M398" s="375"/>
      <c r="N398" s="375"/>
      <c r="O398" s="374"/>
      <c r="P398" s="536"/>
      <c r="Q398" s="504"/>
    </row>
    <row r="399">
      <c r="E399" s="266"/>
      <c r="F399" s="266"/>
      <c r="G399" s="593" t="s">
        <v>352</v>
      </c>
      <c r="H399" s="594">
        <f>IFS(H398=G350,J352,
H398=G365,J365 ,
TRUE,0)</f>
        <v>0.4622395833</v>
      </c>
      <c r="I399" s="582"/>
      <c r="J399" s="380"/>
      <c r="K399" s="380"/>
      <c r="L399" s="381"/>
      <c r="M399" s="381"/>
      <c r="N399" s="381"/>
      <c r="O399" s="380"/>
      <c r="P399" s="394"/>
      <c r="Q399" s="172"/>
    </row>
    <row r="400">
      <c r="E400" s="266"/>
      <c r="F400" s="266"/>
      <c r="G400" s="593" t="s">
        <v>353</v>
      </c>
      <c r="H400" s="594">
        <f>IFS(H398=G378,J380,
H398=G393,J393 ,
TRUE,0)</f>
        <v>0.2311197917</v>
      </c>
      <c r="I400" s="582"/>
      <c r="J400" s="380"/>
      <c r="K400" s="380"/>
      <c r="L400" s="381"/>
      <c r="M400" s="381"/>
      <c r="N400" s="381"/>
      <c r="O400" s="380"/>
      <c r="P400" s="394"/>
      <c r="Q400" s="172"/>
    </row>
    <row r="401">
      <c r="E401" s="266"/>
      <c r="F401" s="277"/>
      <c r="G401" s="523" t="s">
        <v>298</v>
      </c>
      <c r="H401" s="557">
        <f>SUM(H399:H400)</f>
        <v>0.693359375</v>
      </c>
      <c r="I401" s="513"/>
      <c r="J401" s="374"/>
      <c r="K401" s="374"/>
      <c r="L401" s="375"/>
      <c r="M401" s="375"/>
      <c r="N401" s="375"/>
      <c r="O401" s="374"/>
      <c r="P401" s="536"/>
      <c r="Q401" s="504"/>
    </row>
    <row r="402">
      <c r="E402" s="266"/>
      <c r="F402" s="541" t="s">
        <v>285</v>
      </c>
      <c r="G402" s="533" t="s">
        <v>286</v>
      </c>
      <c r="H402" s="595" t="str">
        <f>VLOOKUP(O333&amp;","&amp;O337,$T$2:$W$11,4, FALSE)</f>
        <v>fp8</v>
      </c>
      <c r="I402" s="386"/>
      <c r="J402" s="380"/>
      <c r="K402" s="380"/>
      <c r="L402" s="381"/>
      <c r="M402" s="381"/>
      <c r="N402" s="381"/>
      <c r="O402" s="380"/>
      <c r="P402" s="394"/>
      <c r="Q402" s="172"/>
    </row>
    <row r="403">
      <c r="E403" s="266"/>
      <c r="F403" s="266"/>
      <c r="G403" s="533" t="s">
        <v>360</v>
      </c>
      <c r="H403" s="599" t="str">
        <f>CALCULATE_FLOPS(J336:M336,J340:M340,L340,K340,H402)</f>
        <v>#N/A</v>
      </c>
      <c r="I403" s="386"/>
      <c r="J403" s="380"/>
      <c r="K403" s="380"/>
      <c r="L403" s="381"/>
      <c r="M403" s="381"/>
      <c r="N403" s="381"/>
      <c r="O403" s="380"/>
      <c r="P403" s="394"/>
      <c r="Q403" s="172"/>
    </row>
    <row r="404">
      <c r="E404" s="266"/>
      <c r="F404" s="277"/>
      <c r="G404" s="600" t="s">
        <v>288</v>
      </c>
      <c r="H404" s="601" t="str">
        <f>COMPUTE_TIME_MS(H403, H402)</f>
        <v>#N/A</v>
      </c>
      <c r="I404" s="390"/>
      <c r="J404" s="391"/>
      <c r="K404" s="391"/>
      <c r="L404" s="392"/>
      <c r="M404" s="392"/>
      <c r="N404" s="392"/>
      <c r="O404" s="391"/>
      <c r="P404" s="602"/>
      <c r="Q404" s="172"/>
    </row>
    <row r="405">
      <c r="E405" s="266"/>
      <c r="F405" s="541" t="s">
        <v>289</v>
      </c>
      <c r="G405" s="595" t="s">
        <v>290</v>
      </c>
      <c r="H405" s="603">
        <f>IF(Q333,0,P336)+IF(Q337,0,P340)+IF(Q341,0,P344 / 2)</f>
        <v>259.5</v>
      </c>
      <c r="I405" s="380"/>
      <c r="J405" s="380"/>
      <c r="K405" s="380"/>
      <c r="L405" s="381"/>
      <c r="M405" s="381"/>
      <c r="N405" s="381"/>
      <c r="O405" s="380"/>
      <c r="P405" s="394"/>
      <c r="Q405" s="172"/>
    </row>
    <row r="406">
      <c r="E406" s="277"/>
      <c r="F406" s="277"/>
      <c r="G406" s="604" t="s">
        <v>291</v>
      </c>
      <c r="H406" s="601">
        <f>HBM_TIME_MS(H405)</f>
        <v>0.08660901188</v>
      </c>
      <c r="I406" s="391"/>
      <c r="J406" s="391"/>
      <c r="K406" s="391"/>
      <c r="L406" s="392"/>
      <c r="M406" s="392"/>
      <c r="N406" s="392"/>
      <c r="O406" s="391"/>
      <c r="P406" s="602"/>
      <c r="Q406" s="172"/>
    </row>
    <row r="407">
      <c r="E407" s="258" t="s">
        <v>361</v>
      </c>
      <c r="F407" s="559" t="s">
        <v>249</v>
      </c>
      <c r="G407" s="260"/>
      <c r="H407" s="298" t="s">
        <v>238</v>
      </c>
      <c r="I407" s="290" t="s">
        <v>239</v>
      </c>
      <c r="J407" s="195"/>
      <c r="K407" s="195" t="s">
        <v>40</v>
      </c>
      <c r="L407" s="195" t="s">
        <v>159</v>
      </c>
      <c r="M407" s="398" t="s">
        <v>129</v>
      </c>
      <c r="N407" s="290" t="s">
        <v>240</v>
      </c>
      <c r="O407" s="291" t="s">
        <v>63</v>
      </c>
      <c r="P407" s="301"/>
      <c r="Q407" s="291" t="b">
        <v>0</v>
      </c>
    </row>
    <row r="408">
      <c r="E408" s="266"/>
      <c r="F408" s="267"/>
      <c r="G408" s="268"/>
      <c r="H408" s="300" t="s">
        <v>242</v>
      </c>
      <c r="I408" s="290" t="s">
        <v>239</v>
      </c>
      <c r="J408" s="289"/>
      <c r="K408" s="290">
        <f t="shared" ref="K408:M408" si="78">PARAMS(K407)</f>
        <v>1024</v>
      </c>
      <c r="L408" s="290">
        <f t="shared" si="78"/>
        <v>8</v>
      </c>
      <c r="M408" s="290">
        <f t="shared" si="78"/>
        <v>2048</v>
      </c>
      <c r="N408" s="290" t="s">
        <v>240</v>
      </c>
      <c r="O408" s="266"/>
      <c r="P408" s="301">
        <f>SIZEOF_IN_MIB(J408:M408, O407)</f>
        <v>16</v>
      </c>
      <c r="Q408" s="266"/>
    </row>
    <row r="409">
      <c r="E409" s="266"/>
      <c r="F409" s="267"/>
      <c r="G409" s="268"/>
      <c r="H409" s="561" t="s">
        <v>244</v>
      </c>
      <c r="I409" s="289" t="s">
        <v>239</v>
      </c>
      <c r="J409" s="290"/>
      <c r="K409" s="195"/>
      <c r="L409" s="195"/>
      <c r="M409" s="195" t="s">
        <v>32</v>
      </c>
      <c r="N409" s="289" t="s">
        <v>240</v>
      </c>
      <c r="O409" s="266"/>
      <c r="P409" s="301"/>
      <c r="Q409" s="266"/>
    </row>
    <row r="410">
      <c r="E410" s="266"/>
      <c r="F410" s="278"/>
      <c r="G410" s="279"/>
      <c r="H410" s="300" t="s">
        <v>246</v>
      </c>
      <c r="I410" s="289" t="s">
        <v>239</v>
      </c>
      <c r="J410" s="290"/>
      <c r="K410" s="289">
        <f t="shared" ref="K410:M410" si="79">K408/SHARDING(K409)</f>
        <v>1024</v>
      </c>
      <c r="L410" s="289">
        <f t="shared" si="79"/>
        <v>8</v>
      </c>
      <c r="M410" s="289">
        <f t="shared" si="79"/>
        <v>2048</v>
      </c>
      <c r="N410" s="289" t="s">
        <v>240</v>
      </c>
      <c r="O410" s="277"/>
      <c r="P410" s="301">
        <f>SIZEOF_IN_MIB(J410:M410, O407)</f>
        <v>16</v>
      </c>
      <c r="Q410" s="277"/>
    </row>
    <row r="411">
      <c r="E411" s="266"/>
      <c r="F411" s="562" t="s">
        <v>253</v>
      </c>
      <c r="G411" s="260"/>
      <c r="H411" s="561" t="s">
        <v>238</v>
      </c>
      <c r="I411" s="289" t="s">
        <v>239</v>
      </c>
      <c r="J411" s="290"/>
      <c r="K411" s="195" t="s">
        <v>131</v>
      </c>
      <c r="L411" s="398" t="s">
        <v>129</v>
      </c>
      <c r="M411" s="195" t="s">
        <v>125</v>
      </c>
      <c r="N411" s="289" t="s">
        <v>240</v>
      </c>
      <c r="O411" s="291" t="s">
        <v>127</v>
      </c>
      <c r="P411" s="301"/>
      <c r="Q411" s="291" t="b">
        <v>0</v>
      </c>
    </row>
    <row r="412">
      <c r="E412" s="266"/>
      <c r="F412" s="267"/>
      <c r="G412" s="268"/>
      <c r="H412" s="300" t="s">
        <v>242</v>
      </c>
      <c r="I412" s="289" t="s">
        <v>239</v>
      </c>
      <c r="J412" s="290"/>
      <c r="K412" s="289">
        <f t="shared" ref="K412:M412" si="80">PARAMS(K411)</f>
        <v>256</v>
      </c>
      <c r="L412" s="289">
        <f t="shared" si="80"/>
        <v>2048</v>
      </c>
      <c r="M412" s="289">
        <f t="shared" si="80"/>
        <v>7168</v>
      </c>
      <c r="N412" s="289" t="s">
        <v>240</v>
      </c>
      <c r="O412" s="266"/>
      <c r="P412" s="301">
        <f>SIZEOF_IN_MIB(J412:M412, O411)</f>
        <v>1792</v>
      </c>
      <c r="Q412" s="266"/>
    </row>
    <row r="413">
      <c r="E413" s="266"/>
      <c r="F413" s="267"/>
      <c r="G413" s="268"/>
      <c r="H413" s="561" t="s">
        <v>244</v>
      </c>
      <c r="I413" s="289" t="s">
        <v>239</v>
      </c>
      <c r="J413" s="290"/>
      <c r="K413" s="195"/>
      <c r="L413" s="195" t="s">
        <v>32</v>
      </c>
      <c r="M413" s="195" t="s">
        <v>33</v>
      </c>
      <c r="N413" s="289" t="s">
        <v>240</v>
      </c>
      <c r="O413" s="266"/>
      <c r="P413" s="301"/>
      <c r="Q413" s="266"/>
    </row>
    <row r="414">
      <c r="E414" s="266"/>
      <c r="F414" s="278"/>
      <c r="G414" s="279"/>
      <c r="H414" s="561" t="s">
        <v>246</v>
      </c>
      <c r="I414" s="289" t="s">
        <v>239</v>
      </c>
      <c r="J414" s="290"/>
      <c r="K414" s="289">
        <f t="shared" ref="K414:M414" si="81">K412/SHARDING(K413)</f>
        <v>256</v>
      </c>
      <c r="L414" s="289">
        <f t="shared" si="81"/>
        <v>2048</v>
      </c>
      <c r="M414" s="289">
        <f t="shared" si="81"/>
        <v>448</v>
      </c>
      <c r="N414" s="289" t="s">
        <v>240</v>
      </c>
      <c r="O414" s="277"/>
      <c r="P414" s="301">
        <f>SIZEOF_IN_MIB(J414:M414, O411)</f>
        <v>112</v>
      </c>
      <c r="Q414" s="277"/>
    </row>
    <row r="415">
      <c r="E415" s="266"/>
      <c r="F415" s="562" t="s">
        <v>257</v>
      </c>
      <c r="G415" s="260"/>
      <c r="H415" s="561" t="s">
        <v>238</v>
      </c>
      <c r="I415" s="289" t="s">
        <v>239</v>
      </c>
      <c r="J415" s="290"/>
      <c r="K415" s="195" t="s">
        <v>40</v>
      </c>
      <c r="L415" s="195" t="s">
        <v>159</v>
      </c>
      <c r="M415" s="195" t="s">
        <v>125</v>
      </c>
      <c r="N415" s="289" t="s">
        <v>240</v>
      </c>
      <c r="O415" s="605" t="s">
        <v>82</v>
      </c>
      <c r="P415" s="301"/>
      <c r="Q415" s="291" t="b">
        <v>0</v>
      </c>
    </row>
    <row r="416">
      <c r="E416" s="266"/>
      <c r="F416" s="267"/>
      <c r="G416" s="268"/>
      <c r="H416" s="300" t="s">
        <v>242</v>
      </c>
      <c r="I416" s="289" t="s">
        <v>239</v>
      </c>
      <c r="J416" s="290"/>
      <c r="K416" s="289">
        <f t="shared" ref="K416:M416" si="82">PARAMS(K415)</f>
        <v>1024</v>
      </c>
      <c r="L416" s="289">
        <f t="shared" si="82"/>
        <v>8</v>
      </c>
      <c r="M416" s="289">
        <f t="shared" si="82"/>
        <v>7168</v>
      </c>
      <c r="N416" s="289" t="s">
        <v>240</v>
      </c>
      <c r="O416" s="266"/>
      <c r="P416" s="301">
        <f>SIZEOF_IN_MIB(J416:M416, O415)</f>
        <v>112</v>
      </c>
      <c r="Q416" s="266"/>
    </row>
    <row r="417">
      <c r="E417" s="266"/>
      <c r="F417" s="267"/>
      <c r="G417" s="268"/>
      <c r="H417" s="561" t="s">
        <v>244</v>
      </c>
      <c r="I417" s="289" t="s">
        <v>239</v>
      </c>
      <c r="J417" s="290"/>
      <c r="K417" s="195"/>
      <c r="L417" s="195"/>
      <c r="M417" s="195" t="s">
        <v>33</v>
      </c>
      <c r="N417" s="289" t="s">
        <v>240</v>
      </c>
      <c r="O417" s="266"/>
      <c r="P417" s="301"/>
      <c r="Q417" s="266"/>
    </row>
    <row r="418">
      <c r="E418" s="266"/>
      <c r="F418" s="278"/>
      <c r="G418" s="279"/>
      <c r="H418" s="561" t="s">
        <v>246</v>
      </c>
      <c r="I418" s="289" t="s">
        <v>239</v>
      </c>
      <c r="J418" s="289"/>
      <c r="K418" s="289">
        <f t="shared" ref="K418:M418" si="83">K416/SHARDING(K417)</f>
        <v>1024</v>
      </c>
      <c r="L418" s="289">
        <f t="shared" si="83"/>
        <v>8</v>
      </c>
      <c r="M418" s="289">
        <f t="shared" si="83"/>
        <v>448</v>
      </c>
      <c r="N418" s="289" t="s">
        <v>240</v>
      </c>
      <c r="O418" s="277"/>
      <c r="P418" s="301">
        <f>SIZEOF_IN_MIB(J418:M418, O415)</f>
        <v>7</v>
      </c>
      <c r="Q418" s="277"/>
    </row>
    <row r="419">
      <c r="E419" s="266"/>
      <c r="F419" s="296" t="s">
        <v>335</v>
      </c>
      <c r="G419" s="606" t="s">
        <v>935</v>
      </c>
      <c r="H419" s="607" t="str">
        <f>L413</f>
        <v>model</v>
      </c>
      <c r="I419" s="290"/>
      <c r="J419" s="172"/>
      <c r="K419" s="290"/>
      <c r="L419" s="289"/>
      <c r="M419" s="289"/>
      <c r="N419" s="289"/>
      <c r="O419" s="290"/>
      <c r="P419" s="301"/>
      <c r="Q419" s="608"/>
    </row>
    <row r="420">
      <c r="E420" s="266"/>
      <c r="F420" s="266"/>
      <c r="G420" s="609" t="s">
        <v>363</v>
      </c>
      <c r="H420" s="610" t="s">
        <v>936</v>
      </c>
      <c r="I420" s="374"/>
      <c r="J420" s="374"/>
      <c r="K420" s="374"/>
      <c r="L420" s="375"/>
      <c r="M420" s="375"/>
      <c r="N420" s="375"/>
      <c r="O420" s="374"/>
      <c r="P420" s="536"/>
      <c r="Q420" s="376"/>
    </row>
    <row r="421">
      <c r="E421" s="266"/>
      <c r="F421" s="266"/>
      <c r="G421" s="611" t="s">
        <v>264</v>
      </c>
      <c r="H421" s="300">
        <f>SHARDING(H419)</f>
        <v>1</v>
      </c>
      <c r="I421" s="290"/>
      <c r="J421" s="290"/>
      <c r="K421" s="290"/>
      <c r="L421" s="289"/>
      <c r="M421" s="289"/>
      <c r="N421" s="289"/>
      <c r="O421" s="290"/>
      <c r="P421" s="301"/>
      <c r="Q421" s="608"/>
    </row>
    <row r="422">
      <c r="E422" s="266"/>
      <c r="F422" s="266"/>
      <c r="G422" s="611" t="s">
        <v>349</v>
      </c>
      <c r="H422" s="612">
        <f>P418 / H421 * (H421-1)</f>
        <v>0</v>
      </c>
      <c r="I422" s="290"/>
      <c r="J422" s="290"/>
      <c r="K422" s="290"/>
      <c r="L422" s="289"/>
      <c r="M422" s="289"/>
      <c r="N422" s="289"/>
      <c r="O422" s="290"/>
      <c r="P422" s="301"/>
      <c r="Q422" s="608"/>
    </row>
    <row r="423">
      <c r="E423" s="266"/>
      <c r="F423" s="266"/>
      <c r="G423" s="611" t="s">
        <v>266</v>
      </c>
      <c r="H423" s="612">
        <f>H422*H421</f>
        <v>0</v>
      </c>
      <c r="I423" s="290"/>
      <c r="J423" s="290"/>
      <c r="K423" s="290"/>
      <c r="L423" s="289"/>
      <c r="M423" s="289"/>
      <c r="N423" s="289"/>
      <c r="O423" s="290"/>
      <c r="P423" s="301"/>
      <c r="Q423" s="608"/>
    </row>
    <row r="424">
      <c r="E424" s="266"/>
      <c r="F424" s="266"/>
      <c r="G424" s="311" t="s">
        <v>267</v>
      </c>
      <c r="H424" s="586" t="str">
        <f>IFS(H421=8,12,
H421=4,4,
H421=2,1,
TRUE,NA())</f>
        <v>#N/A</v>
      </c>
      <c r="I424" s="172"/>
      <c r="J424" s="290"/>
      <c r="K424" s="290"/>
      <c r="L424" s="289"/>
      <c r="M424" s="289"/>
      <c r="N424" s="289"/>
      <c r="O424" s="290"/>
      <c r="P424" s="301"/>
      <c r="Q424" s="608"/>
    </row>
    <row r="425">
      <c r="E425" s="266"/>
      <c r="F425" s="266"/>
      <c r="G425" s="613" t="s">
        <v>298</v>
      </c>
      <c r="H425" s="614">
        <f>ALL_REDUCE_CHIP2CHIP_TIME_MS(H423,H424)</f>
        <v>0</v>
      </c>
      <c r="I425" s="290"/>
      <c r="J425" s="290"/>
      <c r="K425" s="290"/>
      <c r="L425" s="289"/>
      <c r="M425" s="289"/>
      <c r="N425" s="289"/>
      <c r="O425" s="290"/>
      <c r="P425" s="301"/>
      <c r="Q425" s="608"/>
    </row>
    <row r="426">
      <c r="E426" s="266"/>
      <c r="F426" s="266"/>
      <c r="G426" s="613"/>
      <c r="H426" s="614"/>
      <c r="I426" s="290"/>
      <c r="J426" s="290"/>
      <c r="K426" s="290"/>
      <c r="L426" s="289"/>
      <c r="M426" s="289"/>
      <c r="N426" s="289"/>
      <c r="O426" s="290"/>
      <c r="P426" s="301"/>
      <c r="Q426" s="608"/>
    </row>
    <row r="427">
      <c r="E427" s="266"/>
      <c r="F427" s="266"/>
      <c r="G427" s="609" t="s">
        <v>365</v>
      </c>
      <c r="H427" s="615" t="s">
        <v>366</v>
      </c>
      <c r="I427" s="374"/>
      <c r="J427" s="374"/>
      <c r="K427" s="374"/>
      <c r="L427" s="375"/>
      <c r="M427" s="375"/>
      <c r="N427" s="375"/>
      <c r="O427" s="374"/>
      <c r="P427" s="536"/>
      <c r="Q427" s="376"/>
    </row>
    <row r="428">
      <c r="E428" s="266"/>
      <c r="F428" s="266"/>
      <c r="G428" s="284" t="s">
        <v>298</v>
      </c>
      <c r="H428" s="601">
        <f>0</f>
        <v>0</v>
      </c>
      <c r="I428" s="290"/>
      <c r="J428" s="290"/>
      <c r="K428" s="290"/>
      <c r="L428" s="289"/>
      <c r="M428" s="289"/>
      <c r="N428" s="289"/>
      <c r="O428" s="290"/>
      <c r="P428" s="301"/>
      <c r="Q428" s="608"/>
    </row>
    <row r="429">
      <c r="E429" s="266"/>
      <c r="F429" s="266"/>
      <c r="G429" s="284"/>
      <c r="H429" s="601"/>
      <c r="I429" s="290"/>
      <c r="J429" s="290"/>
      <c r="K429" s="290"/>
      <c r="L429" s="289"/>
      <c r="M429" s="289"/>
      <c r="N429" s="289"/>
      <c r="O429" s="290"/>
      <c r="P429" s="301"/>
      <c r="Q429" s="608"/>
    </row>
    <row r="430">
      <c r="E430" s="266"/>
      <c r="F430" s="266"/>
      <c r="G430" s="523" t="s">
        <v>350</v>
      </c>
      <c r="H430" s="616" t="s">
        <v>367</v>
      </c>
      <c r="I430" s="374"/>
      <c r="J430" s="374"/>
      <c r="K430" s="374"/>
      <c r="L430" s="375"/>
      <c r="M430" s="375"/>
      <c r="N430" s="375"/>
      <c r="O430" s="374"/>
      <c r="P430" s="536"/>
      <c r="Q430" s="376"/>
    </row>
    <row r="431">
      <c r="E431" s="266"/>
      <c r="F431" s="277"/>
      <c r="G431" s="600" t="s">
        <v>298</v>
      </c>
      <c r="H431" s="601">
        <f>IFS(H430=G420,H425,H430=G427,H428,TRUE,0)</f>
        <v>0</v>
      </c>
      <c r="I431" s="617"/>
      <c r="J431" s="290"/>
      <c r="K431" s="290"/>
      <c r="L431" s="289"/>
      <c r="M431" s="289"/>
      <c r="N431" s="289"/>
      <c r="O431" s="290"/>
      <c r="P431" s="301"/>
      <c r="Q431" s="608"/>
    </row>
    <row r="432">
      <c r="E432" s="266"/>
      <c r="F432" s="541" t="s">
        <v>285</v>
      </c>
      <c r="G432" s="533" t="s">
        <v>286</v>
      </c>
      <c r="H432" s="595" t="str">
        <f>VLOOKUP(O407&amp;","&amp;O411,$T$2:$W$11,4, FALSE)</f>
        <v>fp8</v>
      </c>
      <c r="I432" s="386"/>
      <c r="J432" s="380"/>
      <c r="K432" s="380"/>
      <c r="L432" s="381"/>
      <c r="M432" s="381"/>
      <c r="N432" s="381"/>
      <c r="O432" s="380"/>
      <c r="P432" s="394"/>
      <c r="Q432" s="172"/>
    </row>
    <row r="433">
      <c r="E433" s="266"/>
      <c r="F433" s="266"/>
      <c r="G433" s="595" t="s">
        <v>299</v>
      </c>
      <c r="H433" s="618" t="str">
        <f>CALCULATE_FLOPS(J410:M410,J414:M414,L414,K414,H432)</f>
        <v>#N/A</v>
      </c>
      <c r="I433" s="418"/>
      <c r="J433" s="261"/>
      <c r="K433" s="261"/>
      <c r="L433" s="274"/>
      <c r="M433" s="274"/>
      <c r="N433" s="274"/>
      <c r="O433" s="261"/>
      <c r="P433" s="303"/>
      <c r="Q433" s="222"/>
    </row>
    <row r="434">
      <c r="E434" s="266"/>
      <c r="F434" s="277"/>
      <c r="G434" s="600" t="s">
        <v>288</v>
      </c>
      <c r="H434" s="619" t="str">
        <f>COMPUTE_TIME_MS(H433, H432)</f>
        <v>#N/A</v>
      </c>
      <c r="I434" s="390"/>
      <c r="J434" s="391"/>
      <c r="K434" s="391"/>
      <c r="L434" s="392"/>
      <c r="M434" s="392"/>
      <c r="N434" s="392"/>
      <c r="O434" s="391"/>
      <c r="P434" s="602"/>
      <c r="Q434" s="305"/>
    </row>
    <row r="435">
      <c r="E435" s="266"/>
      <c r="F435" s="541" t="s">
        <v>289</v>
      </c>
      <c r="G435" s="595" t="s">
        <v>290</v>
      </c>
      <c r="H435" s="620">
        <f>IF(Q407,0,P410)+IF(Q411,0,P414)+IF(Q415,0,P418)</f>
        <v>135</v>
      </c>
      <c r="I435" s="261"/>
      <c r="J435" s="261"/>
      <c r="K435" s="261"/>
      <c r="L435" s="274"/>
      <c r="M435" s="274"/>
      <c r="N435" s="274"/>
      <c r="O435" s="261"/>
      <c r="P435" s="303"/>
      <c r="Q435" s="222"/>
    </row>
    <row r="436">
      <c r="E436" s="277"/>
      <c r="F436" s="277"/>
      <c r="G436" s="604" t="s">
        <v>291</v>
      </c>
      <c r="H436" s="621">
        <f>HBM_TIME_MS(H435)</f>
        <v>0.04505671138</v>
      </c>
      <c r="I436" s="391"/>
      <c r="J436" s="391"/>
      <c r="K436" s="391"/>
      <c r="L436" s="392"/>
      <c r="M436" s="392"/>
      <c r="N436" s="392"/>
      <c r="O436" s="391"/>
      <c r="P436" s="602"/>
      <c r="Q436" s="305"/>
    </row>
    <row r="437">
      <c r="E437" s="258" t="s">
        <v>369</v>
      </c>
      <c r="F437" s="622" t="s">
        <v>57</v>
      </c>
      <c r="G437" s="297" t="s">
        <v>259</v>
      </c>
      <c r="H437" s="463" t="s">
        <v>238</v>
      </c>
      <c r="I437" s="261" t="s">
        <v>239</v>
      </c>
      <c r="J437" s="262"/>
      <c r="K437" s="262" t="s">
        <v>40</v>
      </c>
      <c r="L437" s="262" t="s">
        <v>159</v>
      </c>
      <c r="M437" s="425" t="s">
        <v>125</v>
      </c>
      <c r="N437" s="261" t="s">
        <v>240</v>
      </c>
      <c r="O437" s="263" t="s">
        <v>82</v>
      </c>
      <c r="P437" s="303"/>
      <c r="Q437" s="262"/>
    </row>
    <row r="438">
      <c r="E438" s="266"/>
      <c r="F438" s="266"/>
      <c r="G438" s="266"/>
      <c r="H438" s="304" t="s">
        <v>242</v>
      </c>
      <c r="I438" s="270" t="s">
        <v>239</v>
      </c>
      <c r="J438" s="271"/>
      <c r="K438" s="270">
        <f t="shared" ref="K438:M438" si="84">PARAMS(K437)</f>
        <v>1024</v>
      </c>
      <c r="L438" s="270">
        <f t="shared" si="84"/>
        <v>8</v>
      </c>
      <c r="M438" s="270">
        <f t="shared" si="84"/>
        <v>7168</v>
      </c>
      <c r="N438" s="270" t="s">
        <v>240</v>
      </c>
      <c r="O438" s="272"/>
      <c r="P438" s="440">
        <f>SIZEOF_IN_MIB(J438:M438, O437)</f>
        <v>112</v>
      </c>
      <c r="Q438" s="269"/>
    </row>
    <row r="439">
      <c r="E439" s="266"/>
      <c r="F439" s="266"/>
      <c r="G439" s="266"/>
      <c r="H439" s="534" t="s">
        <v>244</v>
      </c>
      <c r="I439" s="274" t="s">
        <v>239</v>
      </c>
      <c r="J439" s="261"/>
      <c r="K439" s="262"/>
      <c r="L439" s="262"/>
      <c r="M439" s="262" t="s">
        <v>33</v>
      </c>
      <c r="N439" s="274" t="s">
        <v>240</v>
      </c>
      <c r="O439" s="275"/>
      <c r="P439" s="303"/>
      <c r="Q439" s="262"/>
    </row>
    <row r="440">
      <c r="E440" s="266"/>
      <c r="F440" s="266"/>
      <c r="G440" s="277"/>
      <c r="H440" s="304" t="s">
        <v>246</v>
      </c>
      <c r="I440" s="271" t="s">
        <v>239</v>
      </c>
      <c r="J440" s="270"/>
      <c r="K440" s="271">
        <f t="shared" ref="K440:M440" si="85">K438/SHARDING(K439)</f>
        <v>1024</v>
      </c>
      <c r="L440" s="271">
        <f t="shared" si="85"/>
        <v>8</v>
      </c>
      <c r="M440" s="271">
        <f t="shared" si="85"/>
        <v>448</v>
      </c>
      <c r="N440" s="271" t="s">
        <v>240</v>
      </c>
      <c r="O440" s="280"/>
      <c r="P440" s="440">
        <f>SIZEOF_IN_MIB(J440:M440, O437)</f>
        <v>7</v>
      </c>
      <c r="Q440" s="269"/>
    </row>
    <row r="441">
      <c r="E441" s="266"/>
      <c r="F441" s="266"/>
      <c r="G441" s="526" t="s">
        <v>577</v>
      </c>
      <c r="H441" s="801">
        <f>P438</f>
        <v>112</v>
      </c>
      <c r="I441" s="274"/>
      <c r="J441" s="261"/>
      <c r="K441" s="274"/>
      <c r="L441" s="274"/>
      <c r="M441" s="274"/>
      <c r="N441" s="274"/>
      <c r="O441" s="262"/>
      <c r="P441" s="303"/>
      <c r="Q441" s="262"/>
    </row>
    <row r="442">
      <c r="E442" s="266"/>
      <c r="F442" s="277"/>
      <c r="G442" s="526" t="s">
        <v>565</v>
      </c>
      <c r="H442" s="578" t="str">
        <f>ALL2ALL_CHIP2CHIP_TIME_MS(H441)</f>
        <v>#N/A</v>
      </c>
      <c r="I442" s="271"/>
      <c r="J442" s="270"/>
      <c r="K442" s="271"/>
      <c r="L442" s="271"/>
      <c r="M442" s="271"/>
      <c r="N442" s="271"/>
      <c r="O442" s="269"/>
      <c r="P442" s="440"/>
      <c r="Q442" s="269"/>
    </row>
    <row r="443">
      <c r="E443" s="266"/>
      <c r="F443" s="632" t="s">
        <v>374</v>
      </c>
      <c r="G443" s="593" t="s">
        <v>116</v>
      </c>
      <c r="H443" s="633" t="s">
        <v>937</v>
      </c>
      <c r="I443" s="261"/>
      <c r="J443" s="262"/>
      <c r="K443" s="262"/>
      <c r="L443" s="262"/>
      <c r="M443" s="262"/>
      <c r="N443" s="274"/>
      <c r="O443" s="262"/>
      <c r="P443" s="303"/>
      <c r="Q443" s="262"/>
    </row>
    <row r="444">
      <c r="E444" s="266"/>
      <c r="F444" s="266"/>
      <c r="G444" s="297" t="s">
        <v>259</v>
      </c>
      <c r="H444" s="461" t="s">
        <v>238</v>
      </c>
      <c r="I444" s="270" t="s">
        <v>239</v>
      </c>
      <c r="J444" s="269"/>
      <c r="K444" s="269" t="s">
        <v>40</v>
      </c>
      <c r="L444" s="269" t="s">
        <v>38</v>
      </c>
      <c r="M444" s="269" t="s">
        <v>125</v>
      </c>
      <c r="N444" s="271"/>
      <c r="O444" s="399" t="s">
        <v>82</v>
      </c>
      <c r="P444" s="440"/>
      <c r="Q444" s="269"/>
    </row>
    <row r="445">
      <c r="E445" s="266"/>
      <c r="F445" s="266"/>
      <c r="G445" s="266"/>
      <c r="H445" s="302" t="s">
        <v>242</v>
      </c>
      <c r="I445" s="261" t="s">
        <v>239</v>
      </c>
      <c r="J445" s="274"/>
      <c r="K445" s="261">
        <f t="shared" ref="K445:M445" si="86">PARAMS(K444)</f>
        <v>1024</v>
      </c>
      <c r="L445" s="261">
        <f t="shared" si="86"/>
        <v>1</v>
      </c>
      <c r="M445" s="261">
        <f t="shared" si="86"/>
        <v>7168</v>
      </c>
      <c r="N445" s="274"/>
      <c r="O445" s="275"/>
      <c r="P445" s="303">
        <f>SIZEOF_IN_MIB(J445:M445, O444)</f>
        <v>14</v>
      </c>
      <c r="Q445" s="262"/>
    </row>
    <row r="446">
      <c r="E446" s="266"/>
      <c r="F446" s="266"/>
      <c r="G446" s="266"/>
      <c r="H446" s="449" t="s">
        <v>244</v>
      </c>
      <c r="I446" s="271" t="s">
        <v>239</v>
      </c>
      <c r="J446" s="270"/>
      <c r="K446" s="269"/>
      <c r="L446" s="269"/>
      <c r="M446" s="269" t="s">
        <v>33</v>
      </c>
      <c r="N446" s="271"/>
      <c r="O446" s="272"/>
      <c r="P446" s="440"/>
      <c r="Q446" s="269"/>
    </row>
    <row r="447">
      <c r="E447" s="266"/>
      <c r="F447" s="266"/>
      <c r="G447" s="266"/>
      <c r="H447" s="300" t="s">
        <v>246</v>
      </c>
      <c r="I447" s="289" t="s">
        <v>239</v>
      </c>
      <c r="J447" s="290"/>
      <c r="K447" s="289">
        <f t="shared" ref="K447:M447" si="87">K445/SHARDING(K446)</f>
        <v>1024</v>
      </c>
      <c r="L447" s="289">
        <f t="shared" si="87"/>
        <v>1</v>
      </c>
      <c r="M447" s="289">
        <f t="shared" si="87"/>
        <v>448</v>
      </c>
      <c r="N447" s="289"/>
      <c r="O447" s="277"/>
      <c r="P447" s="301">
        <f>SIZEOF_IN_MIB(J447:M447, O444)</f>
        <v>0.875</v>
      </c>
      <c r="Q447" s="195"/>
    </row>
    <row r="448">
      <c r="E448" s="266"/>
      <c r="F448" s="266"/>
      <c r="G448" s="277"/>
      <c r="H448" s="634" t="s">
        <v>376</v>
      </c>
      <c r="I448" s="635"/>
      <c r="J448" s="195"/>
      <c r="K448" s="289"/>
      <c r="L448" s="289"/>
      <c r="M448" s="289"/>
      <c r="N448" s="289"/>
      <c r="O448" s="195"/>
      <c r="P448" s="636"/>
      <c r="Q448" s="195"/>
    </row>
    <row r="449">
      <c r="E449" s="266"/>
      <c r="F449" s="266"/>
      <c r="G449" s="311" t="s">
        <v>264</v>
      </c>
      <c r="H449" s="637">
        <f>SHARDING(J448) * SHARDING(H419)</f>
        <v>1</v>
      </c>
      <c r="I449" s="289"/>
      <c r="J449" s="290"/>
      <c r="K449" s="289"/>
      <c r="L449" s="289"/>
      <c r="M449" s="289"/>
      <c r="N449" s="289"/>
      <c r="O449" s="195"/>
      <c r="P449" s="636"/>
      <c r="Q449" s="195"/>
    </row>
    <row r="450">
      <c r="E450" s="266"/>
      <c r="F450" s="266"/>
      <c r="G450" s="526" t="s">
        <v>340</v>
      </c>
      <c r="H450" s="584">
        <f>P447 / H449 * (H449-1)</f>
        <v>0</v>
      </c>
      <c r="I450" s="289"/>
      <c r="J450" s="290"/>
      <c r="K450" s="289"/>
      <c r="L450" s="289"/>
      <c r="M450" s="289"/>
      <c r="N450" s="289"/>
      <c r="O450" s="195"/>
      <c r="P450" s="636"/>
      <c r="Q450" s="195"/>
    </row>
    <row r="451">
      <c r="E451" s="266"/>
      <c r="F451" s="266"/>
      <c r="G451" s="526" t="s">
        <v>341</v>
      </c>
      <c r="H451" s="638">
        <f>H450*H449</f>
        <v>0</v>
      </c>
      <c r="I451" s="533"/>
      <c r="J451" s="290"/>
      <c r="K451" s="289"/>
      <c r="L451" s="289"/>
      <c r="M451" s="289"/>
      <c r="N451" s="289"/>
      <c r="O451" s="195"/>
      <c r="P451" s="636"/>
      <c r="Q451" s="195"/>
    </row>
    <row r="452">
      <c r="E452" s="266"/>
      <c r="F452" s="266"/>
      <c r="G452" s="526" t="s">
        <v>377</v>
      </c>
      <c r="H452" s="639">
        <f>HW_SPEC("# of TensorCore per Chip")</f>
        <v>2</v>
      </c>
      <c r="I452" s="633" t="s">
        <v>378</v>
      </c>
      <c r="J452" s="261"/>
      <c r="K452" s="274"/>
      <c r="L452" s="274"/>
      <c r="M452" s="274"/>
      <c r="N452" s="274"/>
      <c r="O452" s="262"/>
      <c r="P452" s="640"/>
      <c r="Q452" s="262"/>
    </row>
    <row r="453">
      <c r="E453" s="266"/>
      <c r="F453" s="266"/>
      <c r="G453" s="311" t="s">
        <v>267</v>
      </c>
      <c r="H453" s="336" t="str">
        <f>IFS(H449=8,12,
H449=4,4,
H449=2,1,
TRUE,NA())</f>
        <v>#N/A</v>
      </c>
      <c r="I453" s="641"/>
      <c r="J453" s="270"/>
      <c r="K453" s="271"/>
      <c r="L453" s="271"/>
      <c r="M453" s="271"/>
      <c r="N453" s="271"/>
      <c r="O453" s="269"/>
      <c r="P453" s="642"/>
      <c r="Q453" s="269"/>
    </row>
    <row r="454">
      <c r="E454" s="266"/>
      <c r="F454" s="277"/>
      <c r="G454" s="526" t="s">
        <v>380</v>
      </c>
      <c r="H454" s="575">
        <f>REDUCE_SCATTER_CHIP2CHIP_TIME_MS2(H451*H452,H453)</f>
        <v>0</v>
      </c>
      <c r="I454" s="534"/>
      <c r="J454" s="261"/>
      <c r="K454" s="274"/>
      <c r="L454" s="274"/>
      <c r="M454" s="274"/>
      <c r="N454" s="274"/>
      <c r="O454" s="262"/>
      <c r="P454" s="640"/>
      <c r="Q454" s="262"/>
    </row>
    <row r="455">
      <c r="E455" s="266"/>
      <c r="F455" s="632" t="s">
        <v>56</v>
      </c>
      <c r="G455" s="643" t="s">
        <v>116</v>
      </c>
      <c r="H455" s="324" t="s">
        <v>938</v>
      </c>
      <c r="I455" s="269"/>
      <c r="J455" s="270"/>
      <c r="K455" s="269"/>
      <c r="L455" s="488"/>
      <c r="M455" s="269"/>
      <c r="N455" s="271"/>
      <c r="O455" s="269"/>
      <c r="P455" s="440"/>
      <c r="Q455" s="269"/>
    </row>
    <row r="456">
      <c r="E456" s="266"/>
      <c r="F456" s="266"/>
      <c r="G456" s="541" t="s">
        <v>259</v>
      </c>
      <c r="H456" s="534" t="s">
        <v>238</v>
      </c>
      <c r="I456" s="534"/>
      <c r="J456" s="261"/>
      <c r="K456" s="262" t="s">
        <v>40</v>
      </c>
      <c r="L456" s="425" t="s">
        <v>38</v>
      </c>
      <c r="M456" s="262" t="s">
        <v>125</v>
      </c>
      <c r="N456" s="274"/>
      <c r="O456" s="263" t="s">
        <v>63</v>
      </c>
      <c r="P456" s="303"/>
      <c r="Q456" s="262"/>
    </row>
    <row r="457">
      <c r="E457" s="266"/>
      <c r="F457" s="266"/>
      <c r="G457" s="266"/>
      <c r="H457" s="304" t="s">
        <v>242</v>
      </c>
      <c r="I457" s="304"/>
      <c r="J457" s="270"/>
      <c r="K457" s="271">
        <f t="shared" ref="K457:M457" si="88">PARAMS(K456)</f>
        <v>1024</v>
      </c>
      <c r="L457" s="271">
        <f t="shared" si="88"/>
        <v>1</v>
      </c>
      <c r="M457" s="271">
        <f t="shared" si="88"/>
        <v>7168</v>
      </c>
      <c r="N457" s="271"/>
      <c r="O457" s="272"/>
      <c r="P457" s="440">
        <f>SIZEOF_IN_MIB(J457:M457, O456)</f>
        <v>7</v>
      </c>
      <c r="Q457" s="269"/>
    </row>
    <row r="458">
      <c r="E458" s="266"/>
      <c r="F458" s="266"/>
      <c r="G458" s="266"/>
      <c r="H458" s="534" t="s">
        <v>244</v>
      </c>
      <c r="I458" s="534"/>
      <c r="J458" s="261"/>
      <c r="K458" s="262"/>
      <c r="L458" s="262"/>
      <c r="M458" s="262" t="s">
        <v>33</v>
      </c>
      <c r="N458" s="274"/>
      <c r="O458" s="275"/>
      <c r="P458" s="303"/>
      <c r="Q458" s="262"/>
    </row>
    <row r="459">
      <c r="E459" s="266"/>
      <c r="F459" s="266"/>
      <c r="G459" s="266"/>
      <c r="H459" s="449" t="s">
        <v>246</v>
      </c>
      <c r="I459" s="449"/>
      <c r="J459" s="270"/>
      <c r="K459" s="271">
        <f t="shared" ref="K459:M459" si="89">K457/SHARDING(K458)</f>
        <v>1024</v>
      </c>
      <c r="L459" s="271">
        <f t="shared" si="89"/>
        <v>1</v>
      </c>
      <c r="M459" s="271">
        <f t="shared" si="89"/>
        <v>448</v>
      </c>
      <c r="N459" s="271"/>
      <c r="O459" s="280"/>
      <c r="P459" s="440">
        <f>SIZEOF_IN_MIB(J459:M459, O456)</f>
        <v>0.4375</v>
      </c>
      <c r="Q459" s="269"/>
    </row>
    <row r="460">
      <c r="E460" s="266"/>
      <c r="F460" s="266"/>
      <c r="G460" s="277"/>
      <c r="H460" s="571" t="s">
        <v>376</v>
      </c>
      <c r="I460" s="302"/>
      <c r="J460" s="571"/>
      <c r="K460" s="261"/>
      <c r="L460" s="262"/>
      <c r="M460" s="274"/>
      <c r="N460" s="274"/>
      <c r="O460" s="262"/>
      <c r="P460" s="303"/>
      <c r="Q460" s="262"/>
    </row>
    <row r="461">
      <c r="E461" s="266"/>
      <c r="F461" s="266"/>
      <c r="G461" s="384" t="s">
        <v>382</v>
      </c>
      <c r="H461" s="538" t="s">
        <v>264</v>
      </c>
      <c r="I461" s="305"/>
      <c r="J461" s="527">
        <f>SHARDING(J460)*SHARDING(H419)/HW_SPEC("# of TensorCore per Chip")</f>
        <v>0.5</v>
      </c>
      <c r="K461" s="270"/>
      <c r="L461" s="269"/>
      <c r="M461" s="271"/>
      <c r="N461" s="271"/>
      <c r="O461" s="269"/>
      <c r="P461" s="440"/>
      <c r="Q461" s="269"/>
    </row>
    <row r="462">
      <c r="E462" s="266"/>
      <c r="F462" s="266"/>
      <c r="G462" s="266"/>
      <c r="H462" s="571" t="s">
        <v>383</v>
      </c>
      <c r="I462" s="222"/>
      <c r="J462" s="646">
        <f>P459 / J461 * (J461-1)</f>
        <v>-0.4375</v>
      </c>
      <c r="K462" s="261"/>
      <c r="L462" s="262"/>
      <c r="M462" s="274"/>
      <c r="N462" s="274"/>
      <c r="O462" s="262"/>
      <c r="P462" s="303"/>
      <c r="Q462" s="262"/>
    </row>
    <row r="463">
      <c r="E463" s="266"/>
      <c r="F463" s="266"/>
      <c r="G463" s="266"/>
      <c r="H463" s="566" t="s">
        <v>341</v>
      </c>
      <c r="I463" s="305"/>
      <c r="J463" s="645">
        <f>J462*J461</f>
        <v>-0.21875</v>
      </c>
      <c r="K463" s="270"/>
      <c r="L463" s="269"/>
      <c r="M463" s="271"/>
      <c r="N463" s="271"/>
      <c r="O463" s="269"/>
      <c r="P463" s="440"/>
      <c r="Q463" s="269"/>
    </row>
    <row r="464">
      <c r="E464" s="266"/>
      <c r="F464" s="266"/>
      <c r="G464" s="266"/>
      <c r="H464" s="571" t="s">
        <v>267</v>
      </c>
      <c r="I464" s="222"/>
      <c r="J464" s="644" t="str">
        <f>IFS(J461=8,12,
J461=4,4,
J461=2,1,
TRUE,NA())</f>
        <v>#N/A</v>
      </c>
      <c r="K464" s="261"/>
      <c r="L464" s="262"/>
      <c r="M464" s="274"/>
      <c r="N464" s="274"/>
      <c r="O464" s="262"/>
      <c r="P464" s="303"/>
      <c r="Q464" s="262"/>
    </row>
    <row r="465">
      <c r="E465" s="266"/>
      <c r="F465" s="266"/>
      <c r="G465" s="277"/>
      <c r="H465" s="566" t="s">
        <v>269</v>
      </c>
      <c r="I465" s="305"/>
      <c r="J465" s="808" t="str">
        <f>IF(J463=0,0, REDUCE_SCATTER_CHIP2CHIP_TIME_MS2(J463,J464))</f>
        <v>#N/A</v>
      </c>
      <c r="K465" s="270"/>
      <c r="L465" s="269"/>
      <c r="M465" s="271"/>
      <c r="N465" s="271"/>
      <c r="O465" s="269"/>
      <c r="P465" s="440"/>
      <c r="Q465" s="269"/>
    </row>
    <row r="466">
      <c r="E466" s="266"/>
      <c r="F466" s="266"/>
      <c r="G466" s="541" t="s">
        <v>384</v>
      </c>
      <c r="H466" s="342" t="s">
        <v>264</v>
      </c>
      <c r="I466" s="533"/>
      <c r="J466" s="647">
        <f>HW_SPEC("# of TensorCore per Chip")</f>
        <v>2</v>
      </c>
      <c r="K466" s="290"/>
      <c r="L466" s="195"/>
      <c r="M466" s="289"/>
      <c r="N466" s="289"/>
      <c r="O466" s="195"/>
      <c r="P466" s="301"/>
      <c r="Q466" s="195"/>
    </row>
    <row r="467">
      <c r="E467" s="266"/>
      <c r="F467" s="266"/>
      <c r="G467" s="266"/>
      <c r="H467" s="634" t="s">
        <v>373</v>
      </c>
      <c r="I467" s="172"/>
      <c r="J467" s="648">
        <f>P459 * (J466-1)/J466</f>
        <v>0.21875</v>
      </c>
      <c r="K467" s="290"/>
      <c r="L467" s="195"/>
      <c r="M467" s="289"/>
      <c r="N467" s="289"/>
      <c r="O467" s="195"/>
      <c r="P467" s="301"/>
      <c r="Q467" s="195"/>
    </row>
    <row r="468">
      <c r="E468" s="266"/>
      <c r="F468" s="266"/>
      <c r="G468" s="266"/>
      <c r="H468" s="634" t="s">
        <v>341</v>
      </c>
      <c r="I468" s="172"/>
      <c r="J468" s="648">
        <f>J467*J466</f>
        <v>0.4375</v>
      </c>
      <c r="K468" s="290"/>
      <c r="L468" s="195"/>
      <c r="M468" s="289"/>
      <c r="N468" s="289"/>
      <c r="O468" s="195"/>
      <c r="P468" s="301"/>
      <c r="Q468" s="195"/>
    </row>
    <row r="469">
      <c r="E469" s="266"/>
      <c r="F469" s="266"/>
      <c r="G469" s="266"/>
      <c r="H469" s="634" t="s">
        <v>269</v>
      </c>
      <c r="I469" s="172"/>
      <c r="J469" s="649">
        <f>REDUCE_SCATTER_CORE2CORE_TIME_MS(J468)</f>
        <v>0.0003560384115</v>
      </c>
      <c r="K469" s="290"/>
      <c r="L469" s="195"/>
      <c r="M469" s="289"/>
      <c r="N469" s="289"/>
      <c r="O469" s="195"/>
      <c r="P469" s="301"/>
      <c r="Q469" s="195"/>
    </row>
    <row r="470">
      <c r="E470" s="266"/>
      <c r="F470" s="266"/>
      <c r="G470" s="277"/>
      <c r="H470" s="634" t="s">
        <v>385</v>
      </c>
      <c r="I470" s="172"/>
      <c r="J470" s="649">
        <f>J469/J461</f>
        <v>0.0007120768229</v>
      </c>
      <c r="K470" s="290"/>
      <c r="L470" s="195"/>
      <c r="M470" s="289"/>
      <c r="N470" s="289"/>
      <c r="O470" s="195"/>
      <c r="P470" s="301"/>
      <c r="Q470" s="195"/>
    </row>
    <row r="471">
      <c r="E471" s="266"/>
      <c r="F471" s="277"/>
      <c r="G471" s="531" t="s">
        <v>386</v>
      </c>
      <c r="H471" s="172" t="str">
        <f>SUM(J465+J470)</f>
        <v>#N/A</v>
      </c>
      <c r="I471" s="649"/>
      <c r="J471" s="290"/>
      <c r="K471" s="290"/>
      <c r="L471" s="195"/>
      <c r="M471" s="289"/>
      <c r="N471" s="289"/>
      <c r="O471" s="195"/>
      <c r="P471" s="301"/>
      <c r="Q471" s="195"/>
    </row>
    <row r="472">
      <c r="E472" s="266"/>
      <c r="F472" s="296" t="s">
        <v>293</v>
      </c>
      <c r="G472" s="651" t="s">
        <v>280</v>
      </c>
      <c r="H472" s="652" t="s">
        <v>939</v>
      </c>
      <c r="I472" s="582"/>
      <c r="J472" s="380"/>
      <c r="K472" s="380"/>
      <c r="L472" s="381"/>
      <c r="M472" s="381"/>
      <c r="N472" s="381"/>
      <c r="O472" s="380"/>
      <c r="P472" s="653"/>
      <c r="Q472" s="172"/>
    </row>
    <row r="473">
      <c r="E473" s="266"/>
      <c r="F473" s="277"/>
      <c r="G473" s="600" t="s">
        <v>298</v>
      </c>
      <c r="H473" s="594">
        <f>IFS(H472=F437,H442,H472=F443,H454,F455=H472,H471, TRUE,0)</f>
        <v>0</v>
      </c>
      <c r="I473" s="617"/>
      <c r="J473" s="290"/>
      <c r="K473" s="290"/>
      <c r="L473" s="289"/>
      <c r="M473" s="289"/>
      <c r="N473" s="289"/>
      <c r="O473" s="290"/>
      <c r="P473" s="895"/>
      <c r="Q473" s="608"/>
    </row>
    <row r="474">
      <c r="E474" s="266"/>
      <c r="F474" s="541" t="s">
        <v>285</v>
      </c>
      <c r="G474" s="533" t="s">
        <v>45</v>
      </c>
      <c r="H474" s="810"/>
      <c r="I474" s="582"/>
      <c r="J474" s="380"/>
      <c r="K474" s="380"/>
      <c r="L474" s="381"/>
      <c r="M474" s="381"/>
      <c r="N474" s="381"/>
      <c r="O474" s="380"/>
      <c r="P474" s="653"/>
      <c r="Q474" s="172"/>
    </row>
    <row r="475">
      <c r="E475" s="266"/>
      <c r="F475" s="266"/>
      <c r="G475" s="533"/>
      <c r="H475" s="595"/>
      <c r="I475" s="386"/>
      <c r="J475" s="380"/>
      <c r="K475" s="380"/>
      <c r="L475" s="381"/>
      <c r="M475" s="381"/>
      <c r="N475" s="381"/>
      <c r="O475" s="380"/>
      <c r="P475" s="653"/>
      <c r="Q475" s="172"/>
    </row>
    <row r="476">
      <c r="E476" s="266"/>
      <c r="F476" s="277"/>
      <c r="G476" s="533"/>
      <c r="H476" s="595"/>
      <c r="I476" s="386"/>
      <c r="J476" s="380"/>
      <c r="K476" s="380"/>
      <c r="L476" s="381"/>
      <c r="M476" s="381"/>
      <c r="N476" s="381"/>
      <c r="O476" s="380"/>
      <c r="P476" s="653"/>
      <c r="Q476" s="172"/>
    </row>
    <row r="477">
      <c r="E477" s="266"/>
      <c r="F477" s="541" t="s">
        <v>289</v>
      </c>
      <c r="G477" s="533" t="s">
        <v>45</v>
      </c>
      <c r="H477" s="595"/>
      <c r="I477" s="386"/>
      <c r="J477" s="380"/>
      <c r="K477" s="380"/>
      <c r="L477" s="381"/>
      <c r="M477" s="381"/>
      <c r="N477" s="381"/>
      <c r="O477" s="380"/>
      <c r="P477" s="653"/>
      <c r="Q477" s="172"/>
    </row>
    <row r="478">
      <c r="E478" s="277"/>
      <c r="F478" s="277"/>
      <c r="G478" s="533"/>
      <c r="H478" s="595"/>
      <c r="I478" s="386"/>
      <c r="J478" s="380"/>
      <c r="K478" s="380"/>
      <c r="L478" s="381"/>
      <c r="M478" s="381"/>
      <c r="N478" s="381"/>
      <c r="O478" s="380"/>
      <c r="P478" s="653"/>
      <c r="Q478" s="172"/>
    </row>
    <row r="479">
      <c r="E479" s="258" t="s">
        <v>387</v>
      </c>
      <c r="F479" s="656" t="s">
        <v>249</v>
      </c>
      <c r="G479" s="260"/>
      <c r="H479" s="463" t="s">
        <v>238</v>
      </c>
      <c r="I479" s="261" t="s">
        <v>239</v>
      </c>
      <c r="J479" s="262"/>
      <c r="K479" s="262" t="s">
        <v>40</v>
      </c>
      <c r="L479" s="262" t="s">
        <v>38</v>
      </c>
      <c r="M479" s="425" t="s">
        <v>125</v>
      </c>
      <c r="N479" s="261" t="s">
        <v>240</v>
      </c>
      <c r="O479" s="263" t="s">
        <v>63</v>
      </c>
      <c r="P479" s="303"/>
      <c r="Q479" s="263" t="b">
        <v>0</v>
      </c>
    </row>
    <row r="480">
      <c r="E480" s="266"/>
      <c r="F480" s="267"/>
      <c r="G480" s="268"/>
      <c r="H480" s="304" t="s">
        <v>242</v>
      </c>
      <c r="I480" s="270" t="s">
        <v>239</v>
      </c>
      <c r="J480" s="271"/>
      <c r="K480" s="270">
        <f t="shared" ref="K480:M480" si="90">PARAMS(K479)</f>
        <v>1024</v>
      </c>
      <c r="L480" s="270">
        <f t="shared" si="90"/>
        <v>1</v>
      </c>
      <c r="M480" s="270">
        <f t="shared" si="90"/>
        <v>7168</v>
      </c>
      <c r="N480" s="270" t="s">
        <v>240</v>
      </c>
      <c r="O480" s="272"/>
      <c r="P480" s="440">
        <f>SIZEOF_IN_MIB(J480:M480, O479)</f>
        <v>7</v>
      </c>
      <c r="Q480" s="272"/>
    </row>
    <row r="481">
      <c r="E481" s="266"/>
      <c r="F481" s="267"/>
      <c r="G481" s="268"/>
      <c r="H481" s="534" t="s">
        <v>244</v>
      </c>
      <c r="I481" s="274" t="s">
        <v>239</v>
      </c>
      <c r="J481" s="261"/>
      <c r="K481" s="262" t="s">
        <v>33</v>
      </c>
      <c r="L481" s="262"/>
      <c r="M481" s="262"/>
      <c r="N481" s="274" t="s">
        <v>240</v>
      </c>
      <c r="O481" s="275"/>
      <c r="P481" s="303"/>
      <c r="Q481" s="275"/>
    </row>
    <row r="482">
      <c r="E482" s="266"/>
      <c r="F482" s="278"/>
      <c r="G482" s="279"/>
      <c r="H482" s="304" t="s">
        <v>246</v>
      </c>
      <c r="I482" s="271" t="s">
        <v>239</v>
      </c>
      <c r="J482" s="270"/>
      <c r="K482" s="271">
        <f t="shared" ref="K482:M482" si="91">K480/SHARDING(K481)</f>
        <v>64</v>
      </c>
      <c r="L482" s="271">
        <f t="shared" si="91"/>
        <v>1</v>
      </c>
      <c r="M482" s="271">
        <f t="shared" si="91"/>
        <v>7168</v>
      </c>
      <c r="N482" s="271" t="s">
        <v>240</v>
      </c>
      <c r="O482" s="280"/>
      <c r="P482" s="440">
        <f>SIZEOF_IN_MIB(J482:M482, O479)</f>
        <v>0.4375</v>
      </c>
      <c r="Q482" s="280"/>
    </row>
    <row r="483">
      <c r="E483" s="266"/>
      <c r="F483" s="657" t="s">
        <v>253</v>
      </c>
      <c r="G483" s="260"/>
      <c r="H483" s="534" t="s">
        <v>238</v>
      </c>
      <c r="I483" s="274" t="s">
        <v>239</v>
      </c>
      <c r="J483" s="261"/>
      <c r="K483" s="222"/>
      <c r="L483" s="262" t="s">
        <v>125</v>
      </c>
      <c r="M483" s="425" t="s">
        <v>129</v>
      </c>
      <c r="N483" s="274" t="s">
        <v>240</v>
      </c>
      <c r="O483" s="263" t="s">
        <v>127</v>
      </c>
      <c r="P483" s="303"/>
      <c r="Q483" s="263" t="b">
        <v>0</v>
      </c>
    </row>
    <row r="484">
      <c r="E484" s="266"/>
      <c r="F484" s="267"/>
      <c r="G484" s="268"/>
      <c r="H484" s="304" t="s">
        <v>242</v>
      </c>
      <c r="I484" s="271" t="s">
        <v>239</v>
      </c>
      <c r="J484" s="270"/>
      <c r="K484" s="324">
        <v>2.0</v>
      </c>
      <c r="L484" s="271">
        <f t="shared" ref="L484:M484" si="92">PARAMS(L483)</f>
        <v>7168</v>
      </c>
      <c r="M484" s="271">
        <f t="shared" si="92"/>
        <v>2048</v>
      </c>
      <c r="N484" s="271" t="s">
        <v>240</v>
      </c>
      <c r="O484" s="272"/>
      <c r="P484" s="440">
        <f>SIZEOF_IN_MIB(J484:M484, O483)</f>
        <v>14</v>
      </c>
      <c r="Q484" s="272"/>
    </row>
    <row r="485">
      <c r="E485" s="266"/>
      <c r="F485" s="267"/>
      <c r="G485" s="268"/>
      <c r="H485" s="534" t="s">
        <v>244</v>
      </c>
      <c r="I485" s="274" t="s">
        <v>239</v>
      </c>
      <c r="J485" s="261"/>
      <c r="K485" s="222"/>
      <c r="L485" s="262"/>
      <c r="M485" s="262"/>
      <c r="N485" s="274" t="s">
        <v>240</v>
      </c>
      <c r="O485" s="275"/>
      <c r="P485" s="303"/>
      <c r="Q485" s="275"/>
    </row>
    <row r="486">
      <c r="E486" s="266"/>
      <c r="F486" s="278"/>
      <c r="G486" s="279"/>
      <c r="H486" s="449" t="s">
        <v>246</v>
      </c>
      <c r="I486" s="271" t="s">
        <v>239</v>
      </c>
      <c r="J486" s="270"/>
      <c r="K486" s="324">
        <v>2.0</v>
      </c>
      <c r="L486" s="271">
        <f t="shared" ref="L486:M486" si="93">L484/SHARDING(L485)</f>
        <v>7168</v>
      </c>
      <c r="M486" s="271">
        <f t="shared" si="93"/>
        <v>2048</v>
      </c>
      <c r="N486" s="271" t="s">
        <v>240</v>
      </c>
      <c r="O486" s="280"/>
      <c r="P486" s="440">
        <f>SIZEOF_IN_MIB(J486:M486, O483)</f>
        <v>14</v>
      </c>
      <c r="Q486" s="280"/>
    </row>
    <row r="487">
      <c r="E487" s="266"/>
      <c r="F487" s="657" t="s">
        <v>257</v>
      </c>
      <c r="G487" s="260"/>
      <c r="H487" s="534" t="s">
        <v>238</v>
      </c>
      <c r="I487" s="274" t="s">
        <v>239</v>
      </c>
      <c r="J487" s="261"/>
      <c r="K487" s="262" t="s">
        <v>40</v>
      </c>
      <c r="L487" s="262" t="s">
        <v>38</v>
      </c>
      <c r="M487" s="262" t="s">
        <v>129</v>
      </c>
      <c r="N487" s="274" t="s">
        <v>240</v>
      </c>
      <c r="O487" s="658" t="s">
        <v>82</v>
      </c>
      <c r="P487" s="303"/>
      <c r="Q487" s="263" t="b">
        <v>0</v>
      </c>
    </row>
    <row r="488">
      <c r="E488" s="266"/>
      <c r="F488" s="267"/>
      <c r="G488" s="268"/>
      <c r="H488" s="304" t="s">
        <v>242</v>
      </c>
      <c r="I488" s="271" t="s">
        <v>239</v>
      </c>
      <c r="J488" s="269">
        <v>2.0</v>
      </c>
      <c r="K488" s="271">
        <f t="shared" ref="K488:M488" si="94">PARAMS(K487)</f>
        <v>1024</v>
      </c>
      <c r="L488" s="271">
        <f t="shared" si="94"/>
        <v>1</v>
      </c>
      <c r="M488" s="271">
        <f t="shared" si="94"/>
        <v>2048</v>
      </c>
      <c r="N488" s="271" t="s">
        <v>240</v>
      </c>
      <c r="O488" s="272"/>
      <c r="P488" s="440">
        <f>SIZEOF_IN_MIB(J488:M488, O487)</f>
        <v>8</v>
      </c>
      <c r="Q488" s="272"/>
    </row>
    <row r="489">
      <c r="E489" s="266"/>
      <c r="F489" s="267"/>
      <c r="G489" s="268"/>
      <c r="H489" s="534" t="s">
        <v>244</v>
      </c>
      <c r="I489" s="274" t="s">
        <v>239</v>
      </c>
      <c r="J489" s="261"/>
      <c r="K489" s="262" t="s">
        <v>33</v>
      </c>
      <c r="L489" s="262"/>
      <c r="M489" s="274"/>
      <c r="N489" s="274" t="s">
        <v>240</v>
      </c>
      <c r="O489" s="275"/>
      <c r="P489" s="303"/>
      <c r="Q489" s="275"/>
    </row>
    <row r="490">
      <c r="E490" s="266"/>
      <c r="F490" s="278"/>
      <c r="G490" s="279"/>
      <c r="H490" s="449" t="s">
        <v>246</v>
      </c>
      <c r="I490" s="271" t="s">
        <v>239</v>
      </c>
      <c r="J490" s="269">
        <v>2.0</v>
      </c>
      <c r="K490" s="271">
        <f t="shared" ref="K490:M490" si="95">K488/SHARDING(K489)</f>
        <v>64</v>
      </c>
      <c r="L490" s="271">
        <f t="shared" si="95"/>
        <v>1</v>
      </c>
      <c r="M490" s="271">
        <f t="shared" si="95"/>
        <v>2048</v>
      </c>
      <c r="N490" s="271" t="s">
        <v>240</v>
      </c>
      <c r="O490" s="280"/>
      <c r="P490" s="440">
        <f>SIZEOF_IN_MIB(J490:M490, O487)</f>
        <v>0.5</v>
      </c>
      <c r="Q490" s="280"/>
    </row>
    <row r="491">
      <c r="E491" s="266"/>
      <c r="F491" s="297" t="s">
        <v>293</v>
      </c>
      <c r="G491" s="533"/>
      <c r="H491" s="659"/>
      <c r="I491" s="261"/>
      <c r="J491" s="261"/>
      <c r="K491" s="261"/>
      <c r="L491" s="274"/>
      <c r="M491" s="274"/>
      <c r="N491" s="274"/>
      <c r="O491" s="261"/>
      <c r="P491" s="303"/>
      <c r="Q491" s="660"/>
    </row>
    <row r="492">
      <c r="E492" s="266"/>
      <c r="F492" s="277"/>
      <c r="G492" s="600" t="s">
        <v>298</v>
      </c>
      <c r="H492" s="661"/>
      <c r="I492" s="419"/>
      <c r="J492" s="270"/>
      <c r="K492" s="270"/>
      <c r="L492" s="271"/>
      <c r="M492" s="271"/>
      <c r="N492" s="271"/>
      <c r="O492" s="270"/>
      <c r="P492" s="440"/>
      <c r="Q492" s="477"/>
    </row>
    <row r="493">
      <c r="E493" s="266"/>
      <c r="F493" s="662" t="s">
        <v>285</v>
      </c>
      <c r="G493" s="533" t="s">
        <v>286</v>
      </c>
      <c r="H493" s="595" t="str">
        <f>VLOOKUP(O479&amp;","&amp;O483,$T$2:$W$11,4, FALSE)</f>
        <v>fp8</v>
      </c>
      <c r="I493" s="386"/>
      <c r="J493" s="380"/>
      <c r="K493" s="380"/>
      <c r="L493" s="381"/>
      <c r="M493" s="381"/>
      <c r="N493" s="381"/>
      <c r="O493" s="380"/>
      <c r="P493" s="394"/>
      <c r="Q493" s="172"/>
    </row>
    <row r="494">
      <c r="E494" s="266"/>
      <c r="F494" s="266"/>
      <c r="G494" s="595" t="s">
        <v>299</v>
      </c>
      <c r="H494" s="599" t="str">
        <f>CALCULATE_FLOPS(J482:M482,J486:M486,M486,L486,H493)</f>
        <v>#N/A</v>
      </c>
      <c r="I494" s="386"/>
      <c r="J494" s="380"/>
      <c r="K494" s="380"/>
      <c r="L494" s="381"/>
      <c r="M494" s="381"/>
      <c r="N494" s="381"/>
      <c r="O494" s="380"/>
      <c r="P494" s="394"/>
      <c r="Q494" s="172"/>
    </row>
    <row r="495">
      <c r="E495" s="266"/>
      <c r="F495" s="277"/>
      <c r="G495" s="600" t="s">
        <v>288</v>
      </c>
      <c r="H495" s="663" t="str">
        <f>COMPUTE_TIME_MS(H494, H493)</f>
        <v>#N/A</v>
      </c>
      <c r="I495" s="390"/>
      <c r="J495" s="391"/>
      <c r="K495" s="391"/>
      <c r="L495" s="392"/>
      <c r="M495" s="392"/>
      <c r="N495" s="392"/>
      <c r="O495" s="391"/>
      <c r="P495" s="602"/>
      <c r="Q495" s="172"/>
    </row>
    <row r="496">
      <c r="E496" s="266"/>
      <c r="F496" s="662" t="s">
        <v>289</v>
      </c>
      <c r="G496" s="595" t="s">
        <v>290</v>
      </c>
      <c r="H496" s="603">
        <f>IF(Q479,0,P482)+IF(Q483,0,P486)+IF(Q487,0,P490)</f>
        <v>14.9375</v>
      </c>
      <c r="I496" s="380"/>
      <c r="J496" s="380"/>
      <c r="K496" s="380"/>
      <c r="L496" s="381"/>
      <c r="M496" s="381"/>
      <c r="N496" s="381"/>
      <c r="O496" s="380"/>
      <c r="P496" s="394"/>
      <c r="Q496" s="172"/>
    </row>
    <row r="497">
      <c r="E497" s="277"/>
      <c r="F497" s="277"/>
      <c r="G497" s="604" t="s">
        <v>291</v>
      </c>
      <c r="H497" s="664">
        <f>HBM_TIME_MS(H496)</f>
        <v>0.004985441676</v>
      </c>
      <c r="I497" s="391"/>
      <c r="J497" s="391"/>
      <c r="K497" s="391"/>
      <c r="L497" s="392"/>
      <c r="M497" s="392"/>
      <c r="N497" s="392"/>
      <c r="O497" s="391"/>
      <c r="P497" s="602"/>
      <c r="Q497" s="172"/>
    </row>
    <row r="498">
      <c r="E498" s="258" t="s">
        <v>388</v>
      </c>
      <c r="F498" s="656" t="s">
        <v>249</v>
      </c>
      <c r="G498" s="260"/>
      <c r="H498" s="463" t="s">
        <v>238</v>
      </c>
      <c r="I498" s="261" t="s">
        <v>239</v>
      </c>
      <c r="J498" s="331"/>
      <c r="K498" s="665" t="s">
        <v>40</v>
      </c>
      <c r="L498" s="665" t="s">
        <v>38</v>
      </c>
      <c r="M498" s="666" t="s">
        <v>129</v>
      </c>
      <c r="N498" s="261" t="s">
        <v>240</v>
      </c>
      <c r="O498" s="263" t="s">
        <v>63</v>
      </c>
      <c r="P498" s="303"/>
      <c r="Q498" s="263" t="b">
        <v>0</v>
      </c>
    </row>
    <row r="499">
      <c r="E499" s="266"/>
      <c r="F499" s="267"/>
      <c r="G499" s="268"/>
      <c r="H499" s="304" t="s">
        <v>242</v>
      </c>
      <c r="I499" s="270" t="s">
        <v>239</v>
      </c>
      <c r="J499" s="326"/>
      <c r="K499" s="667">
        <f t="shared" ref="K499:M499" si="96">PARAMS(K498)</f>
        <v>1024</v>
      </c>
      <c r="L499" s="668">
        <f t="shared" si="96"/>
        <v>1</v>
      </c>
      <c r="M499" s="668">
        <f t="shared" si="96"/>
        <v>2048</v>
      </c>
      <c r="N499" s="270" t="s">
        <v>240</v>
      </c>
      <c r="O499" s="272"/>
      <c r="P499" s="440">
        <f>SIZEOF_IN_MIB(J499:M499, O498)</f>
        <v>2</v>
      </c>
      <c r="Q499" s="272"/>
    </row>
    <row r="500">
      <c r="E500" s="266"/>
      <c r="F500" s="267"/>
      <c r="G500" s="268"/>
      <c r="H500" s="534" t="s">
        <v>244</v>
      </c>
      <c r="I500" s="274" t="s">
        <v>239</v>
      </c>
      <c r="J500" s="330"/>
      <c r="K500" s="665" t="s">
        <v>33</v>
      </c>
      <c r="L500" s="331"/>
      <c r="M500" s="331"/>
      <c r="N500" s="274" t="s">
        <v>240</v>
      </c>
      <c r="O500" s="275"/>
      <c r="P500" s="303"/>
      <c r="Q500" s="275"/>
    </row>
    <row r="501">
      <c r="E501" s="266"/>
      <c r="F501" s="278"/>
      <c r="G501" s="279"/>
      <c r="H501" s="304" t="s">
        <v>246</v>
      </c>
      <c r="I501" s="271" t="s">
        <v>239</v>
      </c>
      <c r="J501" s="325"/>
      <c r="K501" s="670">
        <f t="shared" ref="K501:M501" si="97">K499/SHARDING(K500)</f>
        <v>64</v>
      </c>
      <c r="L501" s="670">
        <f t="shared" si="97"/>
        <v>1</v>
      </c>
      <c r="M501" s="670">
        <f t="shared" si="97"/>
        <v>2048</v>
      </c>
      <c r="N501" s="271" t="s">
        <v>240</v>
      </c>
      <c r="O501" s="280"/>
      <c r="P501" s="440">
        <f>SIZEOF_IN_MIB(J501:M501, O498)</f>
        <v>0.125</v>
      </c>
      <c r="Q501" s="280"/>
    </row>
    <row r="502">
      <c r="E502" s="266"/>
      <c r="F502" s="657" t="s">
        <v>253</v>
      </c>
      <c r="G502" s="260"/>
      <c r="H502" s="534" t="s">
        <v>238</v>
      </c>
      <c r="I502" s="274" t="s">
        <v>239</v>
      </c>
      <c r="J502" s="330"/>
      <c r="K502" s="317"/>
      <c r="L502" s="665" t="s">
        <v>129</v>
      </c>
      <c r="M502" s="666" t="s">
        <v>125</v>
      </c>
      <c r="N502" s="274" t="s">
        <v>240</v>
      </c>
      <c r="O502" s="263" t="s">
        <v>127</v>
      </c>
      <c r="P502" s="303"/>
      <c r="Q502" s="263" t="b">
        <v>0</v>
      </c>
    </row>
    <row r="503">
      <c r="E503" s="266"/>
      <c r="F503" s="267"/>
      <c r="G503" s="268"/>
      <c r="H503" s="304" t="s">
        <v>242</v>
      </c>
      <c r="I503" s="271" t="s">
        <v>239</v>
      </c>
      <c r="J503" s="325"/>
      <c r="K503" s="314"/>
      <c r="L503" s="670">
        <f t="shared" ref="L503:M503" si="98">PARAMS(L502)</f>
        <v>2048</v>
      </c>
      <c r="M503" s="670">
        <f t="shared" si="98"/>
        <v>7168</v>
      </c>
      <c r="N503" s="271" t="s">
        <v>240</v>
      </c>
      <c r="O503" s="272"/>
      <c r="P503" s="440">
        <f>SIZEOF_IN_MIB(J503:M503, O502)</f>
        <v>7</v>
      </c>
      <c r="Q503" s="272"/>
    </row>
    <row r="504">
      <c r="E504" s="266"/>
      <c r="F504" s="267"/>
      <c r="G504" s="268"/>
      <c r="H504" s="534" t="s">
        <v>244</v>
      </c>
      <c r="I504" s="274" t="s">
        <v>239</v>
      </c>
      <c r="J504" s="330"/>
      <c r="K504" s="317"/>
      <c r="L504" s="331"/>
      <c r="M504" s="331"/>
      <c r="N504" s="274" t="s">
        <v>240</v>
      </c>
      <c r="O504" s="275"/>
      <c r="P504" s="303"/>
      <c r="Q504" s="275"/>
    </row>
    <row r="505">
      <c r="E505" s="266"/>
      <c r="F505" s="278"/>
      <c r="G505" s="279"/>
      <c r="H505" s="449" t="s">
        <v>246</v>
      </c>
      <c r="I505" s="271" t="s">
        <v>239</v>
      </c>
      <c r="J505" s="325"/>
      <c r="K505" s="314"/>
      <c r="L505" s="670">
        <f t="shared" ref="L505:M505" si="99">L503/SHARDING(L504)</f>
        <v>2048</v>
      </c>
      <c r="M505" s="670">
        <f t="shared" si="99"/>
        <v>7168</v>
      </c>
      <c r="N505" s="271" t="s">
        <v>240</v>
      </c>
      <c r="O505" s="280"/>
      <c r="P505" s="440">
        <f>SIZEOF_IN_MIB(J505:M505, O502)</f>
        <v>7</v>
      </c>
      <c r="Q505" s="280"/>
    </row>
    <row r="506">
      <c r="E506" s="266"/>
      <c r="F506" s="657" t="s">
        <v>257</v>
      </c>
      <c r="G506" s="260"/>
      <c r="H506" s="534" t="s">
        <v>238</v>
      </c>
      <c r="I506" s="274" t="s">
        <v>239</v>
      </c>
      <c r="J506" s="330"/>
      <c r="K506" s="665" t="s">
        <v>40</v>
      </c>
      <c r="L506" s="665" t="s">
        <v>38</v>
      </c>
      <c r="M506" s="665" t="s">
        <v>125</v>
      </c>
      <c r="N506" s="274" t="s">
        <v>240</v>
      </c>
      <c r="O506" s="658" t="s">
        <v>82</v>
      </c>
      <c r="P506" s="303"/>
      <c r="Q506" s="263" t="b">
        <v>0</v>
      </c>
    </row>
    <row r="507">
      <c r="E507" s="266"/>
      <c r="F507" s="267"/>
      <c r="G507" s="268"/>
      <c r="H507" s="304" t="s">
        <v>242</v>
      </c>
      <c r="I507" s="271" t="s">
        <v>239</v>
      </c>
      <c r="J507" s="326"/>
      <c r="K507" s="667">
        <f t="shared" ref="K507:M507" si="100">PARAMS(K506)</f>
        <v>1024</v>
      </c>
      <c r="L507" s="670">
        <f t="shared" si="100"/>
        <v>1</v>
      </c>
      <c r="M507" s="670">
        <f t="shared" si="100"/>
        <v>7168</v>
      </c>
      <c r="N507" s="271" t="s">
        <v>240</v>
      </c>
      <c r="O507" s="272"/>
      <c r="P507" s="440">
        <f>SIZEOF_IN_MIB(J507:M507, O506)</f>
        <v>14</v>
      </c>
      <c r="Q507" s="272"/>
    </row>
    <row r="508">
      <c r="E508" s="266"/>
      <c r="F508" s="267"/>
      <c r="G508" s="268"/>
      <c r="H508" s="534" t="s">
        <v>244</v>
      </c>
      <c r="I508" s="274" t="s">
        <v>239</v>
      </c>
      <c r="J508" s="330"/>
      <c r="K508" s="665" t="s">
        <v>33</v>
      </c>
      <c r="L508" s="331"/>
      <c r="M508" s="331"/>
      <c r="N508" s="274" t="s">
        <v>240</v>
      </c>
      <c r="O508" s="275"/>
      <c r="P508" s="303"/>
      <c r="Q508" s="275"/>
    </row>
    <row r="509">
      <c r="E509" s="266"/>
      <c r="F509" s="278"/>
      <c r="G509" s="279"/>
      <c r="H509" s="449" t="s">
        <v>246</v>
      </c>
      <c r="I509" s="271" t="s">
        <v>239</v>
      </c>
      <c r="J509" s="326"/>
      <c r="K509" s="670">
        <f t="shared" ref="K509:M509" si="101">K507/SHARDING(K508)</f>
        <v>64</v>
      </c>
      <c r="L509" s="670">
        <f t="shared" si="101"/>
        <v>1</v>
      </c>
      <c r="M509" s="670">
        <f t="shared" si="101"/>
        <v>7168</v>
      </c>
      <c r="N509" s="271" t="s">
        <v>240</v>
      </c>
      <c r="O509" s="280"/>
      <c r="P509" s="440">
        <f>SIZEOF_IN_MIB(J509:M509, O506)</f>
        <v>0.875</v>
      </c>
      <c r="Q509" s="280"/>
    </row>
    <row r="510">
      <c r="E510" s="266"/>
      <c r="F510" s="297" t="s">
        <v>293</v>
      </c>
      <c r="G510" s="533"/>
      <c r="H510" s="659"/>
      <c r="I510" s="261"/>
      <c r="J510" s="261"/>
      <c r="K510" s="261"/>
      <c r="L510" s="274"/>
      <c r="M510" s="274"/>
      <c r="N510" s="274"/>
      <c r="O510" s="261"/>
      <c r="P510" s="303"/>
      <c r="Q510" s="660"/>
    </row>
    <row r="511">
      <c r="E511" s="266"/>
      <c r="F511" s="277"/>
      <c r="G511" s="600" t="s">
        <v>298</v>
      </c>
      <c r="H511" s="661"/>
      <c r="I511" s="419"/>
      <c r="J511" s="270"/>
      <c r="K511" s="270"/>
      <c r="L511" s="271"/>
      <c r="M511" s="271"/>
      <c r="N511" s="271"/>
      <c r="O511" s="270"/>
      <c r="P511" s="440"/>
      <c r="Q511" s="477"/>
    </row>
    <row r="512">
      <c r="E512" s="266"/>
      <c r="F512" s="662" t="s">
        <v>285</v>
      </c>
      <c r="G512" s="533" t="s">
        <v>286</v>
      </c>
      <c r="H512" s="595" t="str">
        <f>VLOOKUP(O498&amp;","&amp;O502,$T$2:$W$11,4, FALSE)</f>
        <v>fp8</v>
      </c>
      <c r="I512" s="386"/>
      <c r="J512" s="380"/>
      <c r="K512" s="380"/>
      <c r="L512" s="381"/>
      <c r="M512" s="381"/>
      <c r="N512" s="381"/>
      <c r="O512" s="380"/>
      <c r="P512" s="394"/>
      <c r="Q512" s="172"/>
    </row>
    <row r="513">
      <c r="E513" s="266"/>
      <c r="F513" s="266"/>
      <c r="G513" s="595" t="s">
        <v>299</v>
      </c>
      <c r="H513" s="599" t="str">
        <f>CALCULATE_FLOPS(J501:M501,J505:M505,M505,L505,H512)</f>
        <v>#N/A</v>
      </c>
      <c r="I513" s="386"/>
      <c r="J513" s="380"/>
      <c r="K513" s="380"/>
      <c r="L513" s="381"/>
      <c r="M513" s="381"/>
      <c r="N513" s="381"/>
      <c r="O513" s="380"/>
      <c r="P513" s="394"/>
      <c r="Q513" s="172"/>
    </row>
    <row r="514">
      <c r="E514" s="266"/>
      <c r="F514" s="277"/>
      <c r="G514" s="600" t="s">
        <v>288</v>
      </c>
      <c r="H514" s="663" t="str">
        <f>COMPUTE_TIME_MS(H513, H512)</f>
        <v>#N/A</v>
      </c>
      <c r="I514" s="390"/>
      <c r="J514" s="391"/>
      <c r="K514" s="391"/>
      <c r="L514" s="392"/>
      <c r="M514" s="392"/>
      <c r="N514" s="392"/>
      <c r="O514" s="391"/>
      <c r="P514" s="602"/>
      <c r="Q514" s="172"/>
    </row>
    <row r="515">
      <c r="E515" s="266"/>
      <c r="F515" s="662" t="s">
        <v>289</v>
      </c>
      <c r="G515" s="595" t="s">
        <v>290</v>
      </c>
      <c r="H515" s="603">
        <f>IF(Q498,0,P501)+IF(Q502,0,P505)+IF(Q506,0,P509)</f>
        <v>8</v>
      </c>
      <c r="I515" s="380"/>
      <c r="J515" s="380"/>
      <c r="K515" s="380"/>
      <c r="L515" s="381"/>
      <c r="M515" s="381"/>
      <c r="N515" s="381"/>
      <c r="O515" s="380"/>
      <c r="P515" s="394"/>
      <c r="Q515" s="172"/>
    </row>
    <row r="516">
      <c r="E516" s="277"/>
      <c r="F516" s="277"/>
      <c r="G516" s="604" t="s">
        <v>291</v>
      </c>
      <c r="H516" s="664">
        <f>HBM_TIME_MS(H515)</f>
        <v>0.002670027341</v>
      </c>
      <c r="I516" s="391"/>
      <c r="J516" s="391"/>
      <c r="K516" s="391"/>
      <c r="L516" s="392"/>
      <c r="M516" s="392"/>
      <c r="N516" s="392"/>
      <c r="O516" s="391"/>
      <c r="P516" s="602"/>
      <c r="Q516" s="172"/>
    </row>
    <row r="517">
      <c r="P517" s="147"/>
    </row>
    <row r="518">
      <c r="P518" s="147"/>
    </row>
    <row r="519">
      <c r="P519" s="147"/>
    </row>
    <row r="520">
      <c r="P520" s="147"/>
    </row>
    <row r="521">
      <c r="P521" s="147"/>
    </row>
    <row r="522">
      <c r="P522" s="147"/>
    </row>
    <row r="523">
      <c r="P523" s="147"/>
    </row>
    <row r="524">
      <c r="P524" s="147"/>
    </row>
    <row r="525">
      <c r="P525" s="147"/>
    </row>
    <row r="526">
      <c r="P526" s="147"/>
    </row>
    <row r="527">
      <c r="P527" s="147"/>
    </row>
    <row r="528">
      <c r="P528" s="147"/>
    </row>
    <row r="529">
      <c r="P529" s="147"/>
    </row>
    <row r="530">
      <c r="P530" s="147"/>
    </row>
    <row r="531">
      <c r="P531" s="147"/>
    </row>
    <row r="532">
      <c r="P532" s="147"/>
    </row>
    <row r="533">
      <c r="P533" s="147"/>
    </row>
    <row r="534">
      <c r="P534" s="147"/>
    </row>
    <row r="535">
      <c r="P535" s="147"/>
    </row>
    <row r="536">
      <c r="P536" s="147"/>
    </row>
    <row r="537">
      <c r="P537" s="147"/>
    </row>
    <row r="538">
      <c r="P538" s="147"/>
    </row>
    <row r="539">
      <c r="P539" s="147"/>
    </row>
    <row r="540">
      <c r="P540" s="147"/>
    </row>
    <row r="541">
      <c r="P541" s="147"/>
    </row>
    <row r="542">
      <c r="P542" s="147"/>
    </row>
    <row r="543">
      <c r="P543" s="147"/>
    </row>
    <row r="544">
      <c r="P544" s="147"/>
    </row>
    <row r="545">
      <c r="P545" s="147"/>
    </row>
    <row r="546">
      <c r="P546" s="147"/>
    </row>
    <row r="547">
      <c r="P547" s="147"/>
    </row>
    <row r="548">
      <c r="P548" s="147"/>
    </row>
    <row r="549">
      <c r="P549" s="147"/>
    </row>
    <row r="550">
      <c r="P550" s="147"/>
    </row>
    <row r="551">
      <c r="P551" s="147"/>
    </row>
    <row r="552">
      <c r="P552" s="147"/>
    </row>
    <row r="553">
      <c r="P553" s="147"/>
    </row>
    <row r="554">
      <c r="P554" s="147"/>
    </row>
    <row r="555">
      <c r="P555" s="147"/>
    </row>
    <row r="556">
      <c r="P556" s="147"/>
    </row>
    <row r="557">
      <c r="P557" s="147"/>
    </row>
    <row r="558">
      <c r="P558" s="147"/>
    </row>
    <row r="559">
      <c r="P559" s="147"/>
    </row>
    <row r="560">
      <c r="P560" s="147"/>
    </row>
    <row r="561">
      <c r="P561" s="147"/>
    </row>
    <row r="562">
      <c r="P562" s="147"/>
    </row>
    <row r="563">
      <c r="P563" s="147"/>
    </row>
    <row r="564">
      <c r="P564" s="147"/>
    </row>
    <row r="565">
      <c r="P565" s="147"/>
    </row>
    <row r="566">
      <c r="P566" s="147"/>
    </row>
    <row r="567">
      <c r="P567" s="147"/>
    </row>
    <row r="568">
      <c r="P568" s="147"/>
    </row>
    <row r="569">
      <c r="P569" s="147"/>
    </row>
    <row r="570">
      <c r="P570" s="147"/>
    </row>
    <row r="571">
      <c r="P571" s="147"/>
    </row>
    <row r="572">
      <c r="P572" s="147"/>
    </row>
    <row r="573">
      <c r="P573" s="147"/>
    </row>
    <row r="574">
      <c r="P574" s="147"/>
    </row>
    <row r="575">
      <c r="P575" s="147"/>
    </row>
    <row r="576">
      <c r="P576" s="147"/>
    </row>
    <row r="577">
      <c r="P577" s="147"/>
    </row>
    <row r="578">
      <c r="P578" s="147"/>
    </row>
    <row r="579">
      <c r="P579" s="147"/>
    </row>
    <row r="580">
      <c r="P580" s="147"/>
    </row>
    <row r="581">
      <c r="P581" s="147"/>
    </row>
    <row r="582">
      <c r="P582" s="147"/>
    </row>
    <row r="583">
      <c r="P583" s="147"/>
    </row>
    <row r="584">
      <c r="P584" s="147"/>
    </row>
    <row r="585">
      <c r="P585" s="147"/>
    </row>
    <row r="586">
      <c r="P586" s="147"/>
    </row>
    <row r="587">
      <c r="P587" s="147"/>
    </row>
    <row r="588">
      <c r="P588" s="147"/>
    </row>
    <row r="589">
      <c r="P589" s="147"/>
    </row>
    <row r="590">
      <c r="P590" s="147"/>
    </row>
    <row r="591">
      <c r="P591" s="147"/>
    </row>
    <row r="592">
      <c r="P592" s="147"/>
    </row>
    <row r="593">
      <c r="P593" s="147"/>
    </row>
    <row r="594">
      <c r="P594" s="147"/>
    </row>
    <row r="595">
      <c r="P595" s="147"/>
    </row>
    <row r="596">
      <c r="P596" s="147"/>
    </row>
    <row r="597">
      <c r="P597" s="147"/>
    </row>
    <row r="598">
      <c r="P598" s="147"/>
    </row>
    <row r="599">
      <c r="P599" s="147"/>
    </row>
    <row r="600">
      <c r="P600" s="147"/>
    </row>
    <row r="601">
      <c r="P601" s="147"/>
    </row>
    <row r="602">
      <c r="P602" s="147"/>
    </row>
    <row r="603">
      <c r="P603" s="147"/>
    </row>
    <row r="604">
      <c r="P604" s="147"/>
    </row>
    <row r="605">
      <c r="P605" s="147"/>
    </row>
    <row r="606">
      <c r="P606" s="147"/>
    </row>
    <row r="607">
      <c r="P607" s="147"/>
    </row>
    <row r="608">
      <c r="P608" s="147"/>
    </row>
    <row r="609">
      <c r="P609" s="147"/>
    </row>
    <row r="610">
      <c r="P610" s="147"/>
    </row>
    <row r="611">
      <c r="P611" s="147"/>
    </row>
    <row r="612">
      <c r="P612" s="147"/>
    </row>
    <row r="613">
      <c r="P613" s="147"/>
    </row>
    <row r="614">
      <c r="P614" s="147"/>
    </row>
    <row r="615">
      <c r="P615" s="147"/>
    </row>
    <row r="616">
      <c r="P616" s="147"/>
    </row>
    <row r="617">
      <c r="P617" s="147"/>
    </row>
    <row r="618">
      <c r="P618" s="147"/>
    </row>
    <row r="619">
      <c r="P619" s="147"/>
    </row>
    <row r="620">
      <c r="P620" s="147"/>
    </row>
    <row r="621">
      <c r="P621" s="147"/>
    </row>
    <row r="622">
      <c r="P622" s="147"/>
    </row>
    <row r="623">
      <c r="P623" s="147"/>
    </row>
    <row r="624">
      <c r="P624" s="147"/>
    </row>
    <row r="625">
      <c r="P625" s="147"/>
    </row>
    <row r="626">
      <c r="P626" s="147"/>
    </row>
    <row r="627">
      <c r="P627" s="147"/>
    </row>
    <row r="628">
      <c r="P628" s="147"/>
    </row>
    <row r="629">
      <c r="P629" s="147"/>
    </row>
    <row r="630">
      <c r="P630" s="147"/>
    </row>
    <row r="631">
      <c r="P631" s="147"/>
    </row>
    <row r="632">
      <c r="P632" s="147"/>
    </row>
    <row r="633">
      <c r="P633" s="147"/>
    </row>
    <row r="634">
      <c r="P634" s="147"/>
    </row>
    <row r="635">
      <c r="P635" s="147"/>
    </row>
    <row r="636">
      <c r="P636" s="147"/>
    </row>
    <row r="637">
      <c r="P637" s="147"/>
    </row>
    <row r="638">
      <c r="P638" s="147"/>
    </row>
    <row r="639">
      <c r="P639" s="147"/>
    </row>
    <row r="640">
      <c r="P640" s="147"/>
    </row>
    <row r="641">
      <c r="P641" s="147"/>
    </row>
    <row r="642">
      <c r="P642" s="147"/>
    </row>
    <row r="643">
      <c r="P643" s="147"/>
    </row>
    <row r="644">
      <c r="P644" s="147"/>
    </row>
    <row r="645">
      <c r="P645" s="147"/>
    </row>
    <row r="646">
      <c r="P646" s="147"/>
    </row>
    <row r="647">
      <c r="P647" s="147"/>
    </row>
    <row r="648">
      <c r="P648" s="147"/>
    </row>
    <row r="649">
      <c r="P649" s="147"/>
    </row>
    <row r="650">
      <c r="P650" s="147"/>
    </row>
    <row r="651">
      <c r="P651" s="147"/>
    </row>
    <row r="652">
      <c r="P652" s="147"/>
    </row>
    <row r="653">
      <c r="P653" s="147"/>
    </row>
    <row r="654">
      <c r="P654" s="147"/>
    </row>
    <row r="655">
      <c r="P655" s="147"/>
    </row>
    <row r="656">
      <c r="P656" s="147"/>
    </row>
    <row r="657">
      <c r="P657" s="147"/>
    </row>
    <row r="658">
      <c r="P658" s="147"/>
    </row>
    <row r="659">
      <c r="P659" s="147"/>
    </row>
    <row r="660">
      <c r="P660" s="147"/>
    </row>
    <row r="661">
      <c r="P661" s="147"/>
    </row>
    <row r="662">
      <c r="P662" s="147"/>
    </row>
    <row r="663">
      <c r="P663" s="147"/>
    </row>
    <row r="664">
      <c r="P664" s="147"/>
    </row>
    <row r="665">
      <c r="P665" s="147"/>
    </row>
    <row r="666">
      <c r="P666" s="147"/>
    </row>
    <row r="667">
      <c r="P667" s="147"/>
    </row>
    <row r="668">
      <c r="P668" s="147"/>
    </row>
    <row r="669">
      <c r="P669" s="147"/>
    </row>
    <row r="670">
      <c r="P670" s="147"/>
    </row>
    <row r="671">
      <c r="P671" s="147"/>
    </row>
    <row r="672">
      <c r="P672" s="147"/>
    </row>
    <row r="673">
      <c r="P673" s="147"/>
    </row>
    <row r="674">
      <c r="P674" s="147"/>
    </row>
    <row r="675">
      <c r="P675" s="147"/>
    </row>
    <row r="676">
      <c r="P676" s="147"/>
    </row>
    <row r="677">
      <c r="P677" s="147"/>
    </row>
    <row r="678">
      <c r="P678" s="147"/>
    </row>
    <row r="679">
      <c r="P679" s="147"/>
    </row>
    <row r="680">
      <c r="P680" s="147"/>
    </row>
    <row r="681">
      <c r="P681" s="147"/>
    </row>
    <row r="682">
      <c r="P682" s="147"/>
    </row>
    <row r="683">
      <c r="P683" s="147"/>
    </row>
    <row r="684">
      <c r="P684" s="147"/>
    </row>
    <row r="685">
      <c r="P685" s="147"/>
    </row>
    <row r="686">
      <c r="P686" s="147"/>
    </row>
    <row r="687">
      <c r="P687" s="147"/>
    </row>
    <row r="688">
      <c r="P688" s="147"/>
    </row>
    <row r="689">
      <c r="P689" s="147"/>
    </row>
    <row r="690">
      <c r="P690" s="147"/>
    </row>
    <row r="691">
      <c r="P691" s="147"/>
    </row>
    <row r="692">
      <c r="P692" s="147"/>
    </row>
    <row r="693">
      <c r="P693" s="147"/>
    </row>
    <row r="694">
      <c r="P694" s="147"/>
    </row>
    <row r="695">
      <c r="P695" s="147"/>
    </row>
    <row r="696">
      <c r="P696" s="147"/>
    </row>
    <row r="697">
      <c r="P697" s="147"/>
    </row>
    <row r="698">
      <c r="P698" s="147"/>
    </row>
    <row r="699">
      <c r="P699" s="147"/>
    </row>
    <row r="700">
      <c r="P700" s="147"/>
    </row>
    <row r="701">
      <c r="P701" s="147"/>
    </row>
    <row r="702">
      <c r="P702" s="147"/>
    </row>
    <row r="703">
      <c r="P703" s="147"/>
    </row>
    <row r="704">
      <c r="P704" s="147"/>
    </row>
    <row r="705">
      <c r="P705" s="147"/>
    </row>
    <row r="706">
      <c r="P706" s="147"/>
    </row>
    <row r="707">
      <c r="P707" s="147"/>
    </row>
    <row r="708">
      <c r="P708" s="147"/>
    </row>
    <row r="709">
      <c r="P709" s="147"/>
    </row>
    <row r="710">
      <c r="P710" s="147"/>
    </row>
    <row r="711">
      <c r="P711" s="147"/>
    </row>
    <row r="712">
      <c r="P712" s="147"/>
    </row>
    <row r="713">
      <c r="P713" s="147"/>
    </row>
    <row r="714">
      <c r="P714" s="147"/>
    </row>
    <row r="715">
      <c r="P715" s="147"/>
    </row>
    <row r="716">
      <c r="P716" s="147"/>
    </row>
    <row r="717">
      <c r="P717" s="147"/>
    </row>
    <row r="718">
      <c r="P718" s="147"/>
    </row>
    <row r="719">
      <c r="P719" s="147"/>
    </row>
    <row r="720">
      <c r="P720" s="147"/>
    </row>
    <row r="721">
      <c r="P721" s="147"/>
    </row>
    <row r="722">
      <c r="P722" s="147"/>
    </row>
    <row r="723">
      <c r="P723" s="147"/>
    </row>
    <row r="724">
      <c r="P724" s="147"/>
    </row>
    <row r="725">
      <c r="P725" s="147"/>
    </row>
    <row r="726">
      <c r="P726" s="147"/>
    </row>
    <row r="727">
      <c r="P727" s="147"/>
    </row>
    <row r="728">
      <c r="P728" s="147"/>
    </row>
    <row r="729">
      <c r="P729" s="147"/>
    </row>
    <row r="730">
      <c r="P730" s="147"/>
    </row>
    <row r="731">
      <c r="P731" s="147"/>
    </row>
    <row r="732">
      <c r="P732" s="147"/>
    </row>
    <row r="733">
      <c r="P733" s="147"/>
    </row>
    <row r="734">
      <c r="P734" s="147"/>
    </row>
    <row r="735">
      <c r="P735" s="147"/>
    </row>
    <row r="736">
      <c r="P736" s="147"/>
    </row>
    <row r="737">
      <c r="P737" s="147"/>
    </row>
    <row r="738">
      <c r="P738" s="147"/>
    </row>
    <row r="739">
      <c r="P739" s="147"/>
    </row>
    <row r="740">
      <c r="P740" s="147"/>
    </row>
    <row r="741">
      <c r="P741" s="147"/>
    </row>
    <row r="742">
      <c r="P742" s="147"/>
    </row>
    <row r="743">
      <c r="P743" s="147"/>
    </row>
    <row r="744">
      <c r="P744" s="147"/>
    </row>
    <row r="745">
      <c r="P745" s="147"/>
    </row>
    <row r="746">
      <c r="P746" s="147"/>
    </row>
    <row r="747">
      <c r="P747" s="147"/>
    </row>
    <row r="748">
      <c r="P748" s="147"/>
    </row>
    <row r="749">
      <c r="P749" s="147"/>
    </row>
    <row r="750">
      <c r="P750" s="147"/>
    </row>
    <row r="751">
      <c r="P751" s="147"/>
    </row>
    <row r="752">
      <c r="P752" s="147"/>
    </row>
    <row r="753">
      <c r="P753" s="147"/>
    </row>
    <row r="754">
      <c r="P754" s="147"/>
    </row>
    <row r="755">
      <c r="P755" s="147"/>
    </row>
    <row r="756">
      <c r="P756" s="147"/>
    </row>
    <row r="757">
      <c r="P757" s="147"/>
    </row>
    <row r="758">
      <c r="P758" s="147"/>
    </row>
    <row r="759">
      <c r="P759" s="147"/>
    </row>
    <row r="760">
      <c r="P760" s="147"/>
    </row>
    <row r="761">
      <c r="P761" s="147"/>
    </row>
    <row r="762">
      <c r="P762" s="147"/>
    </row>
    <row r="763">
      <c r="P763" s="147"/>
    </row>
    <row r="764">
      <c r="P764" s="147"/>
    </row>
    <row r="765">
      <c r="P765" s="147"/>
    </row>
    <row r="766">
      <c r="P766" s="147"/>
    </row>
    <row r="767">
      <c r="P767" s="147"/>
    </row>
    <row r="768">
      <c r="P768" s="147"/>
    </row>
    <row r="769">
      <c r="P769" s="147"/>
    </row>
    <row r="770">
      <c r="P770" s="147"/>
    </row>
    <row r="771">
      <c r="P771" s="147"/>
    </row>
    <row r="772">
      <c r="P772" s="147"/>
    </row>
    <row r="773">
      <c r="P773" s="147"/>
    </row>
    <row r="774">
      <c r="P774" s="147"/>
    </row>
    <row r="775">
      <c r="P775" s="147"/>
    </row>
    <row r="776">
      <c r="P776" s="147"/>
    </row>
    <row r="777">
      <c r="P777" s="147"/>
    </row>
    <row r="778">
      <c r="P778" s="147"/>
    </row>
    <row r="779">
      <c r="P779" s="147"/>
    </row>
    <row r="780">
      <c r="P780" s="147"/>
    </row>
    <row r="781">
      <c r="P781" s="147"/>
    </row>
    <row r="782">
      <c r="P782" s="147"/>
    </row>
    <row r="783">
      <c r="P783" s="147"/>
    </row>
    <row r="784">
      <c r="P784" s="147"/>
    </row>
    <row r="785">
      <c r="P785" s="147"/>
    </row>
    <row r="786">
      <c r="P786" s="147"/>
    </row>
    <row r="787">
      <c r="P787" s="147"/>
    </row>
    <row r="788">
      <c r="P788" s="147"/>
    </row>
    <row r="789">
      <c r="P789" s="147"/>
    </row>
    <row r="790">
      <c r="P790" s="147"/>
    </row>
    <row r="791">
      <c r="P791" s="147"/>
    </row>
    <row r="792">
      <c r="P792" s="147"/>
    </row>
    <row r="793">
      <c r="P793" s="147"/>
    </row>
    <row r="794">
      <c r="P794" s="147"/>
    </row>
    <row r="795">
      <c r="P795" s="147"/>
    </row>
    <row r="796">
      <c r="P796" s="147"/>
    </row>
    <row r="797">
      <c r="P797" s="147"/>
    </row>
    <row r="798">
      <c r="P798" s="147"/>
    </row>
    <row r="799">
      <c r="P799" s="147"/>
    </row>
    <row r="800">
      <c r="P800" s="147"/>
    </row>
    <row r="801">
      <c r="P801" s="147"/>
    </row>
    <row r="802">
      <c r="P802" s="147"/>
    </row>
    <row r="803">
      <c r="P803" s="147"/>
    </row>
    <row r="804">
      <c r="P804" s="147"/>
    </row>
    <row r="805">
      <c r="P805" s="147"/>
    </row>
    <row r="806">
      <c r="P806" s="147"/>
    </row>
    <row r="807">
      <c r="P807" s="147"/>
    </row>
    <row r="808">
      <c r="P808" s="147"/>
    </row>
    <row r="809">
      <c r="P809" s="147"/>
    </row>
    <row r="810">
      <c r="P810" s="147"/>
    </row>
    <row r="811">
      <c r="P811" s="147"/>
    </row>
    <row r="812">
      <c r="P812" s="147"/>
    </row>
    <row r="813">
      <c r="P813" s="147"/>
    </row>
    <row r="814">
      <c r="P814" s="147"/>
    </row>
    <row r="815">
      <c r="P815" s="147"/>
    </row>
    <row r="816">
      <c r="P816" s="147"/>
    </row>
    <row r="817">
      <c r="P817" s="147"/>
    </row>
    <row r="818">
      <c r="P818" s="147"/>
    </row>
    <row r="819">
      <c r="P819" s="147"/>
    </row>
    <row r="820">
      <c r="P820" s="147"/>
    </row>
    <row r="821">
      <c r="P821" s="147"/>
    </row>
    <row r="822">
      <c r="P822" s="147"/>
    </row>
    <row r="823">
      <c r="P823" s="147"/>
    </row>
    <row r="824">
      <c r="P824" s="147"/>
    </row>
    <row r="825">
      <c r="P825" s="147"/>
    </row>
    <row r="826">
      <c r="P826" s="147"/>
    </row>
    <row r="827">
      <c r="P827" s="147"/>
    </row>
    <row r="828">
      <c r="P828" s="147"/>
    </row>
    <row r="829">
      <c r="P829" s="147"/>
    </row>
    <row r="830">
      <c r="P830" s="147"/>
    </row>
    <row r="831">
      <c r="P831" s="147"/>
    </row>
    <row r="832">
      <c r="P832" s="147"/>
    </row>
    <row r="833">
      <c r="P833" s="147"/>
    </row>
    <row r="834">
      <c r="P834" s="147"/>
    </row>
    <row r="835">
      <c r="P835" s="147"/>
    </row>
    <row r="836">
      <c r="P836" s="147"/>
    </row>
    <row r="837">
      <c r="P837" s="147"/>
    </row>
    <row r="838">
      <c r="P838" s="147"/>
    </row>
    <row r="839">
      <c r="P839" s="147"/>
    </row>
    <row r="840">
      <c r="P840" s="147"/>
    </row>
    <row r="841">
      <c r="P841" s="147"/>
    </row>
    <row r="842">
      <c r="P842" s="147"/>
    </row>
    <row r="843">
      <c r="P843" s="147"/>
    </row>
    <row r="844">
      <c r="P844" s="147"/>
    </row>
    <row r="845">
      <c r="P845" s="147"/>
    </row>
    <row r="846">
      <c r="P846" s="147"/>
    </row>
    <row r="847">
      <c r="P847" s="147"/>
    </row>
    <row r="848">
      <c r="P848" s="147"/>
    </row>
    <row r="849">
      <c r="P849" s="147"/>
    </row>
    <row r="850">
      <c r="P850" s="147"/>
    </row>
    <row r="851">
      <c r="P851" s="147"/>
    </row>
    <row r="852">
      <c r="P852" s="147"/>
    </row>
    <row r="853">
      <c r="P853" s="147"/>
    </row>
    <row r="854">
      <c r="P854" s="147"/>
    </row>
    <row r="855">
      <c r="P855" s="147"/>
    </row>
    <row r="856">
      <c r="P856" s="147"/>
    </row>
    <row r="857">
      <c r="P857" s="147"/>
    </row>
    <row r="858">
      <c r="P858" s="147"/>
    </row>
    <row r="859">
      <c r="P859" s="147"/>
    </row>
    <row r="860">
      <c r="P860" s="147"/>
    </row>
    <row r="861">
      <c r="P861" s="147"/>
    </row>
    <row r="862">
      <c r="P862" s="147"/>
    </row>
    <row r="863">
      <c r="P863" s="147"/>
    </row>
    <row r="864">
      <c r="P864" s="147"/>
    </row>
    <row r="865">
      <c r="P865" s="147"/>
    </row>
    <row r="866">
      <c r="P866" s="147"/>
    </row>
    <row r="867">
      <c r="P867" s="147"/>
    </row>
    <row r="868">
      <c r="P868" s="147"/>
    </row>
    <row r="869">
      <c r="P869" s="147"/>
    </row>
    <row r="870">
      <c r="P870" s="147"/>
    </row>
    <row r="871">
      <c r="P871" s="147"/>
    </row>
    <row r="872">
      <c r="P872" s="147"/>
    </row>
    <row r="873">
      <c r="P873" s="147"/>
    </row>
    <row r="874">
      <c r="P874" s="147"/>
    </row>
    <row r="875">
      <c r="P875" s="147"/>
    </row>
    <row r="876">
      <c r="P876" s="147"/>
    </row>
    <row r="877">
      <c r="P877" s="147"/>
    </row>
    <row r="878">
      <c r="P878" s="147"/>
    </row>
    <row r="879">
      <c r="P879" s="147"/>
    </row>
    <row r="880">
      <c r="P880" s="147"/>
    </row>
    <row r="881">
      <c r="P881" s="147"/>
    </row>
    <row r="882">
      <c r="P882" s="147"/>
    </row>
    <row r="883">
      <c r="P883" s="147"/>
    </row>
    <row r="884">
      <c r="P884" s="147"/>
    </row>
    <row r="885">
      <c r="P885" s="147"/>
    </row>
    <row r="886">
      <c r="P886" s="147"/>
    </row>
    <row r="887">
      <c r="P887" s="147"/>
    </row>
    <row r="888">
      <c r="P888" s="147"/>
    </row>
    <row r="889">
      <c r="P889" s="147"/>
    </row>
    <row r="890">
      <c r="P890" s="147"/>
    </row>
    <row r="891">
      <c r="P891" s="147"/>
    </row>
    <row r="892">
      <c r="P892" s="147"/>
    </row>
    <row r="893">
      <c r="P893" s="147"/>
    </row>
    <row r="894">
      <c r="P894" s="147"/>
    </row>
    <row r="895">
      <c r="P895" s="147"/>
    </row>
    <row r="896">
      <c r="P896" s="147"/>
    </row>
    <row r="897">
      <c r="P897" s="147"/>
    </row>
    <row r="898">
      <c r="P898" s="147"/>
    </row>
    <row r="899">
      <c r="P899" s="147"/>
    </row>
    <row r="900">
      <c r="P900" s="147"/>
    </row>
    <row r="901">
      <c r="P901" s="147"/>
    </row>
    <row r="902">
      <c r="P902" s="147"/>
    </row>
    <row r="903">
      <c r="P903" s="147"/>
    </row>
    <row r="904">
      <c r="P904" s="147"/>
    </row>
    <row r="905">
      <c r="P905" s="147"/>
    </row>
    <row r="906">
      <c r="P906" s="147"/>
    </row>
    <row r="907">
      <c r="P907" s="147"/>
    </row>
    <row r="908">
      <c r="P908" s="147"/>
    </row>
    <row r="909">
      <c r="P909" s="147"/>
    </row>
    <row r="910">
      <c r="P910" s="147"/>
    </row>
    <row r="911">
      <c r="P911" s="147"/>
    </row>
    <row r="912">
      <c r="P912" s="147"/>
    </row>
    <row r="913">
      <c r="P913" s="147"/>
    </row>
    <row r="914">
      <c r="P914" s="147"/>
    </row>
    <row r="915">
      <c r="P915" s="147"/>
    </row>
    <row r="916">
      <c r="P916" s="147"/>
    </row>
    <row r="917">
      <c r="P917" s="147"/>
    </row>
    <row r="918">
      <c r="P918" s="147"/>
    </row>
    <row r="919">
      <c r="P919" s="147"/>
    </row>
    <row r="920">
      <c r="P920" s="147"/>
    </row>
    <row r="921">
      <c r="P921" s="147"/>
    </row>
    <row r="922">
      <c r="P922" s="147"/>
    </row>
    <row r="923">
      <c r="P923" s="147"/>
    </row>
    <row r="924">
      <c r="P924" s="147"/>
    </row>
    <row r="925">
      <c r="P925" s="147"/>
    </row>
    <row r="926">
      <c r="P926" s="147"/>
    </row>
    <row r="927">
      <c r="P927" s="147"/>
    </row>
    <row r="928">
      <c r="P928" s="147"/>
    </row>
    <row r="929">
      <c r="P929" s="147"/>
    </row>
    <row r="930">
      <c r="P930" s="147"/>
    </row>
    <row r="931">
      <c r="P931" s="147"/>
    </row>
    <row r="932">
      <c r="P932" s="147"/>
    </row>
    <row r="933">
      <c r="P933" s="147"/>
    </row>
    <row r="934">
      <c r="P934" s="147"/>
    </row>
    <row r="935">
      <c r="P935" s="147"/>
    </row>
    <row r="936">
      <c r="P936" s="147"/>
    </row>
    <row r="937">
      <c r="P937" s="147"/>
    </row>
    <row r="938">
      <c r="P938" s="147"/>
    </row>
    <row r="939">
      <c r="P939" s="147"/>
    </row>
    <row r="940">
      <c r="P940" s="147"/>
    </row>
    <row r="941">
      <c r="P941" s="147"/>
    </row>
    <row r="942">
      <c r="P942" s="147"/>
    </row>
    <row r="943">
      <c r="P943" s="147"/>
    </row>
    <row r="944">
      <c r="P944" s="147"/>
    </row>
    <row r="945">
      <c r="P945" s="147"/>
    </row>
    <row r="946">
      <c r="P946" s="147"/>
    </row>
    <row r="947">
      <c r="P947" s="147"/>
    </row>
    <row r="948">
      <c r="P948" s="147"/>
    </row>
    <row r="949">
      <c r="P949" s="147"/>
    </row>
    <row r="950">
      <c r="P950" s="147"/>
    </row>
    <row r="951">
      <c r="P951" s="147"/>
    </row>
    <row r="952">
      <c r="P952" s="147"/>
    </row>
    <row r="953">
      <c r="P953" s="147"/>
    </row>
    <row r="954">
      <c r="P954" s="147"/>
    </row>
    <row r="955">
      <c r="P955" s="147"/>
    </row>
    <row r="956">
      <c r="P956" s="147"/>
    </row>
    <row r="957">
      <c r="P957" s="147"/>
    </row>
    <row r="958">
      <c r="P958" s="147"/>
    </row>
    <row r="959">
      <c r="P959" s="147"/>
    </row>
    <row r="960">
      <c r="P960" s="147"/>
    </row>
    <row r="961">
      <c r="P961" s="147"/>
    </row>
    <row r="962">
      <c r="P962" s="147"/>
    </row>
    <row r="963">
      <c r="P963" s="147"/>
    </row>
    <row r="964">
      <c r="P964" s="147"/>
    </row>
    <row r="965">
      <c r="P965" s="147"/>
    </row>
    <row r="966">
      <c r="P966" s="147"/>
    </row>
    <row r="967">
      <c r="P967" s="147"/>
    </row>
    <row r="968">
      <c r="P968" s="147"/>
    </row>
    <row r="969">
      <c r="P969" s="147"/>
    </row>
    <row r="970">
      <c r="P970" s="147"/>
    </row>
    <row r="971">
      <c r="P971" s="147"/>
    </row>
    <row r="972">
      <c r="P972" s="147"/>
    </row>
    <row r="973">
      <c r="P973" s="147"/>
    </row>
    <row r="974">
      <c r="P974" s="147"/>
    </row>
    <row r="975">
      <c r="P975" s="147"/>
    </row>
    <row r="976">
      <c r="P976" s="147"/>
    </row>
    <row r="977">
      <c r="P977" s="147"/>
    </row>
    <row r="978">
      <c r="P978" s="147"/>
    </row>
    <row r="979">
      <c r="P979" s="147"/>
    </row>
    <row r="980">
      <c r="P980" s="147"/>
    </row>
    <row r="981">
      <c r="P981" s="147"/>
    </row>
    <row r="982">
      <c r="P982" s="147"/>
    </row>
    <row r="983">
      <c r="P983" s="147"/>
    </row>
    <row r="984">
      <c r="P984" s="147"/>
    </row>
    <row r="985">
      <c r="P985" s="147"/>
    </row>
    <row r="986">
      <c r="P986" s="147"/>
    </row>
    <row r="987">
      <c r="P987" s="147"/>
    </row>
    <row r="988">
      <c r="P988" s="147"/>
    </row>
    <row r="989">
      <c r="P989" s="147"/>
    </row>
    <row r="990">
      <c r="P990" s="147"/>
    </row>
    <row r="991">
      <c r="P991" s="147"/>
    </row>
    <row r="992">
      <c r="P992" s="147"/>
    </row>
    <row r="993">
      <c r="P993" s="147"/>
    </row>
    <row r="994">
      <c r="P994" s="147"/>
    </row>
    <row r="995">
      <c r="P995" s="147"/>
    </row>
    <row r="996">
      <c r="P996" s="147"/>
    </row>
    <row r="997">
      <c r="P997" s="147"/>
    </row>
    <row r="998">
      <c r="P998" s="147"/>
    </row>
    <row r="999">
      <c r="P999" s="147"/>
    </row>
    <row r="1000">
      <c r="P1000" s="147"/>
    </row>
    <row r="1001">
      <c r="P1001" s="147"/>
    </row>
    <row r="1002">
      <c r="P1002" s="147"/>
    </row>
    <row r="1003">
      <c r="P1003" s="147"/>
    </row>
    <row r="1004">
      <c r="P1004" s="147"/>
    </row>
    <row r="1005">
      <c r="P1005" s="147"/>
    </row>
    <row r="1006">
      <c r="P1006" s="147"/>
    </row>
    <row r="1007">
      <c r="P1007" s="147"/>
    </row>
    <row r="1008">
      <c r="P1008" s="147"/>
    </row>
    <row r="1009">
      <c r="P1009" s="147"/>
    </row>
    <row r="1010">
      <c r="P1010" s="147"/>
    </row>
    <row r="1011">
      <c r="P1011" s="147"/>
    </row>
    <row r="1012">
      <c r="P1012" s="147"/>
    </row>
    <row r="1013">
      <c r="P1013" s="147"/>
    </row>
    <row r="1014">
      <c r="P1014" s="147"/>
    </row>
    <row r="1015">
      <c r="P1015" s="147"/>
    </row>
    <row r="1016">
      <c r="P1016" s="147"/>
    </row>
    <row r="1017">
      <c r="P1017" s="147"/>
    </row>
    <row r="1018">
      <c r="P1018" s="147"/>
    </row>
    <row r="1019">
      <c r="P1019" s="147"/>
    </row>
    <row r="1020">
      <c r="P1020" s="147"/>
    </row>
    <row r="1021">
      <c r="P1021" s="147"/>
    </row>
    <row r="1022">
      <c r="P1022" s="147"/>
    </row>
    <row r="1023">
      <c r="P1023" s="147"/>
    </row>
    <row r="1024">
      <c r="P1024" s="147"/>
    </row>
    <row r="1025">
      <c r="P1025" s="147"/>
    </row>
    <row r="1026">
      <c r="P1026" s="147"/>
    </row>
    <row r="1027">
      <c r="P1027" s="147"/>
    </row>
    <row r="1028">
      <c r="P1028" s="147"/>
    </row>
    <row r="1029">
      <c r="P1029" s="147"/>
    </row>
    <row r="1030">
      <c r="P1030" s="147"/>
    </row>
    <row r="1031">
      <c r="P1031" s="147"/>
    </row>
    <row r="1032">
      <c r="P1032" s="147"/>
    </row>
    <row r="1033">
      <c r="P1033" s="147"/>
    </row>
    <row r="1034">
      <c r="P1034" s="147"/>
    </row>
    <row r="1035">
      <c r="P1035" s="147"/>
    </row>
    <row r="1036">
      <c r="P1036" s="147"/>
    </row>
    <row r="1037">
      <c r="P1037" s="147"/>
    </row>
    <row r="1038">
      <c r="P1038" s="147"/>
    </row>
    <row r="1039">
      <c r="P1039" s="147"/>
    </row>
    <row r="1040">
      <c r="P1040" s="147"/>
    </row>
    <row r="1041">
      <c r="P1041" s="147"/>
    </row>
    <row r="1042">
      <c r="P1042" s="147"/>
    </row>
    <row r="1043">
      <c r="P1043" s="147"/>
    </row>
    <row r="1044">
      <c r="P1044" s="147"/>
    </row>
    <row r="1045">
      <c r="P1045" s="147"/>
    </row>
    <row r="1046">
      <c r="P1046" s="147"/>
    </row>
    <row r="1047">
      <c r="P1047" s="147"/>
    </row>
    <row r="1048">
      <c r="P1048" s="147"/>
    </row>
    <row r="1049">
      <c r="P1049" s="147"/>
    </row>
    <row r="1050">
      <c r="P1050" s="147"/>
    </row>
    <row r="1051">
      <c r="P1051" s="147"/>
    </row>
    <row r="1052">
      <c r="P1052" s="147"/>
    </row>
    <row r="1053">
      <c r="P1053" s="147"/>
    </row>
    <row r="1054">
      <c r="P1054" s="147"/>
    </row>
    <row r="1055">
      <c r="P1055" s="147"/>
    </row>
    <row r="1056">
      <c r="P1056" s="147"/>
    </row>
    <row r="1057">
      <c r="P1057" s="147"/>
    </row>
    <row r="1058">
      <c r="P1058" s="147"/>
    </row>
    <row r="1059">
      <c r="P1059" s="147"/>
    </row>
    <row r="1060">
      <c r="P1060" s="147"/>
    </row>
    <row r="1061">
      <c r="P1061" s="147"/>
    </row>
    <row r="1062">
      <c r="P1062" s="147"/>
    </row>
    <row r="1063">
      <c r="P1063" s="147"/>
    </row>
    <row r="1064">
      <c r="P1064" s="147"/>
    </row>
    <row r="1065">
      <c r="P1065" s="147"/>
    </row>
    <row r="1066">
      <c r="P1066" s="147"/>
    </row>
    <row r="1067">
      <c r="P1067" s="147"/>
    </row>
    <row r="1068">
      <c r="P1068" s="147"/>
    </row>
    <row r="1069">
      <c r="P1069" s="147"/>
    </row>
    <row r="1070">
      <c r="P1070" s="147"/>
    </row>
    <row r="1071">
      <c r="P1071" s="147"/>
    </row>
    <row r="1072">
      <c r="P1072" s="147"/>
    </row>
    <row r="1073">
      <c r="P1073" s="147"/>
    </row>
    <row r="1074">
      <c r="P1074" s="147"/>
    </row>
    <row r="1075">
      <c r="P1075" s="147"/>
    </row>
    <row r="1076">
      <c r="P1076" s="147"/>
    </row>
    <row r="1077">
      <c r="P1077" s="147"/>
    </row>
    <row r="1078">
      <c r="P1078" s="147"/>
    </row>
    <row r="1079">
      <c r="P1079" s="147"/>
    </row>
    <row r="1080">
      <c r="P1080" s="147"/>
    </row>
    <row r="1081">
      <c r="P1081" s="147"/>
    </row>
    <row r="1082">
      <c r="P1082" s="147"/>
    </row>
    <row r="1083">
      <c r="P1083" s="147"/>
    </row>
    <row r="1084">
      <c r="P1084" s="147"/>
    </row>
    <row r="1085">
      <c r="P1085" s="147"/>
    </row>
    <row r="1086">
      <c r="P1086" s="147"/>
    </row>
    <row r="1087">
      <c r="P1087" s="147"/>
    </row>
    <row r="1088">
      <c r="P1088" s="147"/>
    </row>
    <row r="1089">
      <c r="P1089" s="147"/>
    </row>
    <row r="1090">
      <c r="P1090" s="147"/>
    </row>
    <row r="1091">
      <c r="P1091" s="147"/>
    </row>
    <row r="1092">
      <c r="P1092" s="147"/>
    </row>
    <row r="1093">
      <c r="P1093" s="147"/>
    </row>
    <row r="1094">
      <c r="P1094" s="147"/>
    </row>
    <row r="1095">
      <c r="P1095" s="147"/>
    </row>
    <row r="1096">
      <c r="P1096" s="147"/>
    </row>
    <row r="1097">
      <c r="P1097" s="147"/>
    </row>
    <row r="1098">
      <c r="P1098" s="147"/>
    </row>
    <row r="1099">
      <c r="P1099" s="147"/>
    </row>
    <row r="1100">
      <c r="P1100" s="147"/>
    </row>
    <row r="1101">
      <c r="P1101" s="147"/>
    </row>
    <row r="1102">
      <c r="P1102" s="147"/>
    </row>
    <row r="1103">
      <c r="P1103" s="147"/>
    </row>
    <row r="1104">
      <c r="P1104" s="147"/>
    </row>
    <row r="1105">
      <c r="P1105" s="147"/>
    </row>
    <row r="1106">
      <c r="P1106" s="147"/>
    </row>
    <row r="1107">
      <c r="P1107" s="147"/>
    </row>
    <row r="1108">
      <c r="P1108" s="147"/>
    </row>
    <row r="1109">
      <c r="P1109" s="147"/>
    </row>
    <row r="1110">
      <c r="P1110" s="147"/>
    </row>
    <row r="1111">
      <c r="P1111" s="147"/>
    </row>
    <row r="1112">
      <c r="P1112" s="147"/>
    </row>
    <row r="1113">
      <c r="P1113" s="147"/>
    </row>
    <row r="1114">
      <c r="P1114" s="147"/>
    </row>
    <row r="1115">
      <c r="P1115" s="147"/>
    </row>
    <row r="1116">
      <c r="P1116" s="147"/>
    </row>
    <row r="1117">
      <c r="P1117" s="147"/>
    </row>
    <row r="1118">
      <c r="P1118" s="147"/>
    </row>
    <row r="1119">
      <c r="P1119" s="147"/>
    </row>
    <row r="1120">
      <c r="P1120" s="147"/>
    </row>
    <row r="1121">
      <c r="P1121" s="147"/>
    </row>
    <row r="1122">
      <c r="P1122" s="147"/>
    </row>
    <row r="1123">
      <c r="P1123" s="147"/>
    </row>
    <row r="1124">
      <c r="P1124" s="147"/>
    </row>
    <row r="1125">
      <c r="P1125" s="147"/>
    </row>
    <row r="1126">
      <c r="P1126" s="147"/>
    </row>
    <row r="1127">
      <c r="P1127" s="147"/>
    </row>
    <row r="1128">
      <c r="P1128" s="147"/>
    </row>
    <row r="1129">
      <c r="P1129" s="147"/>
    </row>
    <row r="1130">
      <c r="P1130" s="147"/>
    </row>
    <row r="1131">
      <c r="P1131" s="147"/>
    </row>
    <row r="1132">
      <c r="P1132" s="147"/>
    </row>
    <row r="1133">
      <c r="P1133" s="147"/>
    </row>
    <row r="1134">
      <c r="P1134" s="147"/>
    </row>
    <row r="1135">
      <c r="P1135" s="147"/>
    </row>
    <row r="1136">
      <c r="P1136" s="147"/>
    </row>
    <row r="1137">
      <c r="P1137" s="147"/>
    </row>
    <row r="1138">
      <c r="P1138" s="147"/>
    </row>
    <row r="1139">
      <c r="P1139" s="147"/>
    </row>
    <row r="1140">
      <c r="P1140" s="147"/>
    </row>
    <row r="1141">
      <c r="P1141" s="147"/>
    </row>
    <row r="1142">
      <c r="P1142" s="147"/>
    </row>
    <row r="1143">
      <c r="P1143" s="147"/>
    </row>
    <row r="1144">
      <c r="P1144" s="147"/>
    </row>
    <row r="1145">
      <c r="P1145" s="147"/>
    </row>
    <row r="1146">
      <c r="P1146" s="147"/>
    </row>
    <row r="1147">
      <c r="P1147" s="147"/>
    </row>
    <row r="1148">
      <c r="P1148" s="147"/>
    </row>
    <row r="1149">
      <c r="P1149" s="147"/>
    </row>
    <row r="1150">
      <c r="P1150" s="147"/>
    </row>
    <row r="1151">
      <c r="P1151" s="147"/>
    </row>
    <row r="1152">
      <c r="P1152" s="147"/>
    </row>
    <row r="1153">
      <c r="P1153" s="147"/>
    </row>
    <row r="1154">
      <c r="P1154" s="147"/>
    </row>
    <row r="1155">
      <c r="P1155" s="147"/>
    </row>
    <row r="1156">
      <c r="P1156" s="147"/>
    </row>
    <row r="1157">
      <c r="P1157" s="147"/>
    </row>
    <row r="1158">
      <c r="P1158" s="147"/>
    </row>
    <row r="1159">
      <c r="P1159" s="147"/>
    </row>
    <row r="1160">
      <c r="P1160" s="147"/>
    </row>
    <row r="1161">
      <c r="P1161" s="147"/>
    </row>
    <row r="1162">
      <c r="P1162" s="147"/>
    </row>
    <row r="1163">
      <c r="P1163" s="147"/>
    </row>
    <row r="1164">
      <c r="P1164" s="147"/>
    </row>
    <row r="1165">
      <c r="P1165" s="147"/>
    </row>
    <row r="1166">
      <c r="P1166" s="147"/>
    </row>
    <row r="1167">
      <c r="P1167" s="147"/>
    </row>
    <row r="1168">
      <c r="P1168" s="147"/>
    </row>
    <row r="1169">
      <c r="P1169" s="147"/>
    </row>
    <row r="1170">
      <c r="P1170" s="147"/>
    </row>
    <row r="1171">
      <c r="P1171" s="147"/>
    </row>
    <row r="1172">
      <c r="P1172" s="147"/>
    </row>
    <row r="1173">
      <c r="P1173" s="147"/>
    </row>
    <row r="1174">
      <c r="P1174" s="147"/>
    </row>
    <row r="1175">
      <c r="P1175" s="147"/>
    </row>
    <row r="1176">
      <c r="P1176" s="147"/>
    </row>
    <row r="1177">
      <c r="P1177" s="147"/>
    </row>
    <row r="1178">
      <c r="P1178" s="147"/>
    </row>
    <row r="1179">
      <c r="P1179" s="147"/>
    </row>
    <row r="1180">
      <c r="P1180" s="147"/>
    </row>
    <row r="1181">
      <c r="P1181" s="147"/>
    </row>
    <row r="1182">
      <c r="P1182" s="147"/>
    </row>
    <row r="1183">
      <c r="P1183" s="147"/>
    </row>
    <row r="1184">
      <c r="P1184" s="147"/>
    </row>
    <row r="1185">
      <c r="P1185" s="147"/>
    </row>
    <row r="1186">
      <c r="P1186" s="147"/>
    </row>
    <row r="1187">
      <c r="P1187" s="147"/>
    </row>
    <row r="1188">
      <c r="P1188" s="147"/>
    </row>
    <row r="1189">
      <c r="P1189" s="147"/>
    </row>
    <row r="1190">
      <c r="P1190" s="147"/>
    </row>
    <row r="1191">
      <c r="P1191" s="147"/>
    </row>
    <row r="1192">
      <c r="P1192" s="147"/>
    </row>
    <row r="1193">
      <c r="P1193" s="147"/>
    </row>
    <row r="1194">
      <c r="P1194" s="147"/>
    </row>
    <row r="1195">
      <c r="P1195" s="147"/>
    </row>
    <row r="1196">
      <c r="P1196" s="147"/>
    </row>
    <row r="1197">
      <c r="P1197" s="147"/>
    </row>
    <row r="1198">
      <c r="P1198" s="147"/>
    </row>
    <row r="1199">
      <c r="P1199" s="147"/>
    </row>
    <row r="1200">
      <c r="P1200" s="147"/>
    </row>
    <row r="1201">
      <c r="P1201" s="147"/>
    </row>
    <row r="1202">
      <c r="P1202" s="147"/>
    </row>
    <row r="1203">
      <c r="P1203" s="147"/>
    </row>
    <row r="1204">
      <c r="P1204" s="147"/>
    </row>
    <row r="1205">
      <c r="P1205" s="147"/>
    </row>
    <row r="1206">
      <c r="P1206" s="147"/>
    </row>
    <row r="1207">
      <c r="P1207" s="147"/>
    </row>
    <row r="1208">
      <c r="P1208" s="147"/>
    </row>
    <row r="1209">
      <c r="P1209" s="147"/>
    </row>
    <row r="1210">
      <c r="P1210" s="147"/>
    </row>
    <row r="1211">
      <c r="P1211" s="147"/>
    </row>
    <row r="1212">
      <c r="P1212" s="147"/>
    </row>
    <row r="1213">
      <c r="P1213" s="147"/>
    </row>
    <row r="1214">
      <c r="P1214" s="147"/>
    </row>
    <row r="1215">
      <c r="P1215" s="147"/>
    </row>
    <row r="1216">
      <c r="P1216" s="147"/>
    </row>
    <row r="1217">
      <c r="P1217" s="147"/>
    </row>
    <row r="1218">
      <c r="P1218" s="147"/>
    </row>
    <row r="1219">
      <c r="P1219" s="147"/>
    </row>
    <row r="1220">
      <c r="P1220" s="147"/>
    </row>
    <row r="1221">
      <c r="P1221" s="147"/>
    </row>
    <row r="1222">
      <c r="P1222" s="147"/>
    </row>
    <row r="1223">
      <c r="P1223" s="147"/>
    </row>
    <row r="1224">
      <c r="P1224" s="147"/>
    </row>
    <row r="1225">
      <c r="P1225" s="147"/>
    </row>
    <row r="1226">
      <c r="P1226" s="147"/>
    </row>
    <row r="1227">
      <c r="P1227" s="147"/>
    </row>
    <row r="1228">
      <c r="P1228" s="147"/>
    </row>
    <row r="1229">
      <c r="P1229" s="147"/>
    </row>
    <row r="1230">
      <c r="P1230" s="147"/>
    </row>
    <row r="1231">
      <c r="P1231" s="147"/>
    </row>
    <row r="1232">
      <c r="P1232" s="147"/>
    </row>
    <row r="1233">
      <c r="P1233" s="147"/>
    </row>
    <row r="1234">
      <c r="P1234" s="147"/>
    </row>
    <row r="1235">
      <c r="P1235" s="147"/>
    </row>
    <row r="1236">
      <c r="P1236" s="147"/>
    </row>
    <row r="1237">
      <c r="P1237" s="147"/>
    </row>
    <row r="1238">
      <c r="P1238" s="147"/>
    </row>
    <row r="1239">
      <c r="P1239" s="147"/>
    </row>
    <row r="1240">
      <c r="P1240" s="147"/>
    </row>
    <row r="1241">
      <c r="P1241" s="147"/>
    </row>
    <row r="1242">
      <c r="P1242" s="147"/>
    </row>
    <row r="1243">
      <c r="P1243" s="147"/>
    </row>
    <row r="1244">
      <c r="P1244" s="147"/>
    </row>
    <row r="1245">
      <c r="P1245" s="147"/>
    </row>
    <row r="1246">
      <c r="P1246" s="147"/>
    </row>
    <row r="1247">
      <c r="P1247" s="147"/>
    </row>
    <row r="1248">
      <c r="P1248" s="147"/>
    </row>
    <row r="1249">
      <c r="P1249" s="147"/>
    </row>
    <row r="1250">
      <c r="P1250" s="147"/>
    </row>
    <row r="1251">
      <c r="P1251" s="147"/>
    </row>
    <row r="1252">
      <c r="P1252" s="147"/>
    </row>
    <row r="1253">
      <c r="P1253" s="147"/>
    </row>
    <row r="1254">
      <c r="P1254" s="147"/>
    </row>
    <row r="1255">
      <c r="P1255" s="147"/>
    </row>
    <row r="1256">
      <c r="P1256" s="147"/>
    </row>
    <row r="1257">
      <c r="P1257" s="147"/>
    </row>
    <row r="1258">
      <c r="P1258" s="147"/>
    </row>
    <row r="1259">
      <c r="P1259" s="147"/>
    </row>
    <row r="1260">
      <c r="P1260" s="147"/>
    </row>
    <row r="1261">
      <c r="P1261" s="147"/>
    </row>
    <row r="1262">
      <c r="P1262" s="147"/>
    </row>
    <row r="1263">
      <c r="P1263" s="147"/>
    </row>
    <row r="1264">
      <c r="P1264" s="147"/>
    </row>
    <row r="1265">
      <c r="P1265" s="147"/>
    </row>
    <row r="1266">
      <c r="P1266" s="147"/>
    </row>
    <row r="1267">
      <c r="P1267" s="147"/>
    </row>
    <row r="1268">
      <c r="P1268" s="147"/>
    </row>
    <row r="1269">
      <c r="P1269" s="147"/>
    </row>
    <row r="1270">
      <c r="P1270" s="147"/>
    </row>
    <row r="1271">
      <c r="P1271" s="147"/>
    </row>
    <row r="1272">
      <c r="P1272" s="147"/>
    </row>
  </sheetData>
  <mergeCells count="216">
    <mergeCell ref="Q175:Q178"/>
    <mergeCell ref="Q179:Q182"/>
    <mergeCell ref="F166:F168"/>
    <mergeCell ref="F169:F170"/>
    <mergeCell ref="F171:G174"/>
    <mergeCell ref="O171:O174"/>
    <mergeCell ref="Q171:Q174"/>
    <mergeCell ref="O175:O178"/>
    <mergeCell ref="O179:O182"/>
    <mergeCell ref="F83:G86"/>
    <mergeCell ref="F87:G90"/>
    <mergeCell ref="Q87:Q90"/>
    <mergeCell ref="Q91:Q94"/>
    <mergeCell ref="Q95:Q98"/>
    <mergeCell ref="O99:O103"/>
    <mergeCell ref="Q99:Q103"/>
    <mergeCell ref="E83:E86"/>
    <mergeCell ref="F91:G94"/>
    <mergeCell ref="A76:A77"/>
    <mergeCell ref="E76:E77"/>
    <mergeCell ref="I82:N82"/>
    <mergeCell ref="O83:O86"/>
    <mergeCell ref="O87:O90"/>
    <mergeCell ref="O91:O94"/>
    <mergeCell ref="O95:O98"/>
    <mergeCell ref="F82:H82"/>
    <mergeCell ref="F95:G98"/>
    <mergeCell ref="G99:G103"/>
    <mergeCell ref="G113:G118"/>
    <mergeCell ref="G119:G123"/>
    <mergeCell ref="O133:O136"/>
    <mergeCell ref="O137:O140"/>
    <mergeCell ref="E133:E151"/>
    <mergeCell ref="E152:E170"/>
    <mergeCell ref="E171:E189"/>
    <mergeCell ref="E87:E132"/>
    <mergeCell ref="F99:F127"/>
    <mergeCell ref="F128:F130"/>
    <mergeCell ref="F131:F132"/>
    <mergeCell ref="F145:F146"/>
    <mergeCell ref="F147:F149"/>
    <mergeCell ref="F150:F151"/>
    <mergeCell ref="Q194:Q197"/>
    <mergeCell ref="Q198:Q201"/>
    <mergeCell ref="F183:F184"/>
    <mergeCell ref="F185:F187"/>
    <mergeCell ref="F188:F189"/>
    <mergeCell ref="O190:O193"/>
    <mergeCell ref="Q190:Q193"/>
    <mergeCell ref="O194:O197"/>
    <mergeCell ref="O198:O201"/>
    <mergeCell ref="F133:G136"/>
    <mergeCell ref="F137:G140"/>
    <mergeCell ref="F141:G144"/>
    <mergeCell ref="F152:G155"/>
    <mergeCell ref="F156:G159"/>
    <mergeCell ref="F160:G163"/>
    <mergeCell ref="F164:F165"/>
    <mergeCell ref="F209:G212"/>
    <mergeCell ref="F213:G216"/>
    <mergeCell ref="F217:G220"/>
    <mergeCell ref="F228:G231"/>
    <mergeCell ref="F232:G235"/>
    <mergeCell ref="F236:G239"/>
    <mergeCell ref="F175:G178"/>
    <mergeCell ref="F179:G182"/>
    <mergeCell ref="E190:E208"/>
    <mergeCell ref="F190:G193"/>
    <mergeCell ref="F194:G197"/>
    <mergeCell ref="F198:G201"/>
    <mergeCell ref="F202:F203"/>
    <mergeCell ref="E228:E246"/>
    <mergeCell ref="E247:E265"/>
    <mergeCell ref="E266:E284"/>
    <mergeCell ref="E290:E332"/>
    <mergeCell ref="F204:F206"/>
    <mergeCell ref="F207:F208"/>
    <mergeCell ref="E209:E227"/>
    <mergeCell ref="F221:F222"/>
    <mergeCell ref="F223:F225"/>
    <mergeCell ref="F226:F227"/>
    <mergeCell ref="F245:F246"/>
    <mergeCell ref="F240:F241"/>
    <mergeCell ref="F242:F244"/>
    <mergeCell ref="F247:G250"/>
    <mergeCell ref="F251:G254"/>
    <mergeCell ref="F255:G258"/>
    <mergeCell ref="F259:F260"/>
    <mergeCell ref="F261:F263"/>
    <mergeCell ref="F289:H289"/>
    <mergeCell ref="I289:N289"/>
    <mergeCell ref="G360:G364"/>
    <mergeCell ref="G378:G380"/>
    <mergeCell ref="G318:G323"/>
    <mergeCell ref="G324:G328"/>
    <mergeCell ref="E333:E406"/>
    <mergeCell ref="F333:G336"/>
    <mergeCell ref="F337:G340"/>
    <mergeCell ref="F341:G344"/>
    <mergeCell ref="F345:F401"/>
    <mergeCell ref="F407:G410"/>
    <mergeCell ref="F411:G414"/>
    <mergeCell ref="F415:G418"/>
    <mergeCell ref="G437:G440"/>
    <mergeCell ref="G444:G448"/>
    <mergeCell ref="G456:G460"/>
    <mergeCell ref="G461:G465"/>
    <mergeCell ref="G466:G470"/>
    <mergeCell ref="F474:F476"/>
    <mergeCell ref="F477:F478"/>
    <mergeCell ref="F479:G482"/>
    <mergeCell ref="F483:G486"/>
    <mergeCell ref="F487:G490"/>
    <mergeCell ref="F498:G501"/>
    <mergeCell ref="F502:G505"/>
    <mergeCell ref="F506:G509"/>
    <mergeCell ref="E479:E497"/>
    <mergeCell ref="F491:F492"/>
    <mergeCell ref="F493:F495"/>
    <mergeCell ref="F496:F497"/>
    <mergeCell ref="E498:E516"/>
    <mergeCell ref="F510:F511"/>
    <mergeCell ref="F512:F514"/>
    <mergeCell ref="F515:F516"/>
    <mergeCell ref="F402:F404"/>
    <mergeCell ref="F405:F406"/>
    <mergeCell ref="E407:E436"/>
    <mergeCell ref="F419:F431"/>
    <mergeCell ref="F432:F434"/>
    <mergeCell ref="F435:F436"/>
    <mergeCell ref="E437:E478"/>
    <mergeCell ref="F283:F284"/>
    <mergeCell ref="G291:G295"/>
    <mergeCell ref="G300:G304"/>
    <mergeCell ref="G313:G317"/>
    <mergeCell ref="F264:F265"/>
    <mergeCell ref="F266:G269"/>
    <mergeCell ref="F270:G273"/>
    <mergeCell ref="F274:G277"/>
    <mergeCell ref="F278:F279"/>
    <mergeCell ref="F280:F282"/>
    <mergeCell ref="F290:F332"/>
    <mergeCell ref="G350:G352"/>
    <mergeCell ref="G354:G359"/>
    <mergeCell ref="G382:G387"/>
    <mergeCell ref="G388:G392"/>
    <mergeCell ref="F437:F442"/>
    <mergeCell ref="F443:F454"/>
    <mergeCell ref="F455:F471"/>
    <mergeCell ref="F472:F473"/>
    <mergeCell ref="O266:O269"/>
    <mergeCell ref="O270:O273"/>
    <mergeCell ref="O274:O277"/>
    <mergeCell ref="O291:O295"/>
    <mergeCell ref="O300:O304"/>
    <mergeCell ref="O313:O317"/>
    <mergeCell ref="O333:O336"/>
    <mergeCell ref="O337:O340"/>
    <mergeCell ref="O341:O344"/>
    <mergeCell ref="O407:O410"/>
    <mergeCell ref="O411:O414"/>
    <mergeCell ref="O415:O418"/>
    <mergeCell ref="O437:O440"/>
    <mergeCell ref="O444:O447"/>
    <mergeCell ref="Q133:Q136"/>
    <mergeCell ref="Q137:Q140"/>
    <mergeCell ref="O141:O144"/>
    <mergeCell ref="Q141:Q144"/>
    <mergeCell ref="O152:O155"/>
    <mergeCell ref="Q152:Q155"/>
    <mergeCell ref="Q156:Q159"/>
    <mergeCell ref="Q160:Q163"/>
    <mergeCell ref="O156:O159"/>
    <mergeCell ref="O160:O163"/>
    <mergeCell ref="O209:O212"/>
    <mergeCell ref="Q209:Q212"/>
    <mergeCell ref="O213:O216"/>
    <mergeCell ref="Q213:Q216"/>
    <mergeCell ref="Q217:Q220"/>
    <mergeCell ref="O217:O220"/>
    <mergeCell ref="O228:O231"/>
    <mergeCell ref="Q228:Q231"/>
    <mergeCell ref="O232:O235"/>
    <mergeCell ref="Q232:Q235"/>
    <mergeCell ref="O236:O239"/>
    <mergeCell ref="Q236:Q239"/>
    <mergeCell ref="O247:O250"/>
    <mergeCell ref="Q247:Q250"/>
    <mergeCell ref="O251:O254"/>
    <mergeCell ref="Q251:Q254"/>
    <mergeCell ref="O255:O258"/>
    <mergeCell ref="Q255:Q258"/>
    <mergeCell ref="Q266:Q269"/>
    <mergeCell ref="Q407:Q410"/>
    <mergeCell ref="Q411:Q414"/>
    <mergeCell ref="Q415:Q418"/>
    <mergeCell ref="Q270:Q273"/>
    <mergeCell ref="Q274:Q277"/>
    <mergeCell ref="Q291:Q295"/>
    <mergeCell ref="Q300:Q303"/>
    <mergeCell ref="Q333:Q336"/>
    <mergeCell ref="Q337:Q340"/>
    <mergeCell ref="Q341:Q344"/>
    <mergeCell ref="O498:O501"/>
    <mergeCell ref="Q498:Q501"/>
    <mergeCell ref="O502:O505"/>
    <mergeCell ref="Q502:Q505"/>
    <mergeCell ref="O506:O509"/>
    <mergeCell ref="Q506:Q509"/>
    <mergeCell ref="O456:O459"/>
    <mergeCell ref="O479:O482"/>
    <mergeCell ref="Q479:Q482"/>
    <mergeCell ref="O483:O486"/>
    <mergeCell ref="Q483:Q486"/>
    <mergeCell ref="O487:O490"/>
    <mergeCell ref="Q487:Q490"/>
  </mergeCells>
  <conditionalFormatting sqref="G350:Q352">
    <cfRule type="expression" dxfId="20" priority="1">
      <formula>NE($H$398,$G$350)</formula>
    </cfRule>
  </conditionalFormatting>
  <conditionalFormatting sqref="K353:Q353 G365:J365">
    <cfRule type="expression" dxfId="20" priority="2">
      <formula>NE($H$398,$G$365)</formula>
    </cfRule>
  </conditionalFormatting>
  <conditionalFormatting sqref="G378:Q380">
    <cfRule type="expression" dxfId="20" priority="3">
      <formula>NE($H$398,$G$378)</formula>
    </cfRule>
  </conditionalFormatting>
  <conditionalFormatting sqref="K381:Q381 G393:J393">
    <cfRule type="expression" dxfId="20" priority="4">
      <formula>NE($H$398,$G$393)</formula>
    </cfRule>
  </conditionalFormatting>
  <conditionalFormatting sqref="F455:Q471">
    <cfRule type="expression" dxfId="19" priority="5">
      <formula>NE($F$455,$H$472)</formula>
    </cfRule>
  </conditionalFormatting>
  <conditionalFormatting sqref="F437:Q442">
    <cfRule type="expression" dxfId="19" priority="6">
      <formula>NE($F$437,$H$472)</formula>
    </cfRule>
  </conditionalFormatting>
  <conditionalFormatting sqref="F443:Q454">
    <cfRule type="expression" dxfId="19" priority="7">
      <formula>NE($F$443,$H$472)</formula>
    </cfRule>
  </conditionalFormatting>
  <conditionalFormatting sqref="G420:Q425">
    <cfRule type="expression" dxfId="19" priority="8">
      <formula>NE($G$420,$H$430)</formula>
    </cfRule>
  </conditionalFormatting>
  <conditionalFormatting sqref="G427:Q428">
    <cfRule type="expression" dxfId="19" priority="9">
      <formula>NE($G$427,$H$430)</formula>
    </cfRule>
  </conditionalFormatting>
  <conditionalFormatting sqref="G104:Q110">
    <cfRule type="expression" dxfId="19" priority="10">
      <formula>NE($H$126,$G$104)</formula>
    </cfRule>
  </conditionalFormatting>
  <conditionalFormatting sqref="G112:Q124">
    <cfRule type="expression" dxfId="19" priority="11">
      <formula>NE($H$126,$G$112)</formula>
    </cfRule>
  </conditionalFormatting>
  <conditionalFormatting sqref="G290:Q297">
    <cfRule type="expression" dxfId="19" priority="12">
      <formula>NE($H$331,$G$290)</formula>
    </cfRule>
  </conditionalFormatting>
  <conditionalFormatting sqref="G299:Q310">
    <cfRule type="expression" dxfId="19" priority="13">
      <formula>NE($H$331,$G$299)</formula>
    </cfRule>
  </conditionalFormatting>
  <conditionalFormatting sqref="G312:Q329">
    <cfRule type="expression" dxfId="19" priority="14">
      <formula>NE($H$331,$G$312)</formula>
    </cfRule>
  </conditionalFormatting>
  <conditionalFormatting sqref="A44:A57 B44:B45 B48:B52 B54:B57">
    <cfRule type="notContainsBlanks" dxfId="21" priority="15">
      <formula>LEN(TRIM(A44))&gt;0</formula>
    </cfRule>
  </conditionalFormatting>
  <conditionalFormatting sqref="C61:F61 C65:F65">
    <cfRule type="colorScale" priority="16">
      <colorScale>
        <cfvo type="formula" val="0"/>
        <cfvo type="max"/>
        <color rgb="FFFFFFFF"/>
        <color rgb="FFE67C73"/>
      </colorScale>
    </cfRule>
  </conditionalFormatting>
  <conditionalFormatting sqref="C62:F62">
    <cfRule type="colorScale" priority="17">
      <colorScale>
        <cfvo type="formula" val="0"/>
        <cfvo type="max"/>
        <color rgb="FFFFFFFF"/>
        <color rgb="FFE67C73"/>
      </colorScale>
    </cfRule>
  </conditionalFormatting>
  <conditionalFormatting sqref="C63:F63">
    <cfRule type="colorScale" priority="18">
      <colorScale>
        <cfvo type="formula" val="0"/>
        <cfvo type="max"/>
        <color rgb="FFFFFFFF"/>
        <color rgb="FFE67C73"/>
      </colorScale>
    </cfRule>
  </conditionalFormatting>
  <conditionalFormatting sqref="C68:F68">
    <cfRule type="colorScale" priority="19">
      <colorScale>
        <cfvo type="formula" val="0"/>
        <cfvo type="max"/>
        <color rgb="FFFFFFFF"/>
        <color rgb="FFE67C73"/>
      </colorScale>
    </cfRule>
  </conditionalFormatting>
  <conditionalFormatting sqref="C69:F69">
    <cfRule type="colorScale" priority="20">
      <colorScale>
        <cfvo type="formula" val="0"/>
        <cfvo type="max"/>
        <color rgb="FFFFFFFF"/>
        <color rgb="FFE67C73"/>
      </colorScale>
    </cfRule>
  </conditionalFormatting>
  <conditionalFormatting sqref="C71:F71">
    <cfRule type="colorScale" priority="21">
      <colorScale>
        <cfvo type="formula" val="0"/>
        <cfvo type="max"/>
        <color rgb="FFFFFFFF"/>
        <color rgb="FFE67C73"/>
      </colorScale>
    </cfRule>
  </conditionalFormatting>
  <conditionalFormatting sqref="C72:F72">
    <cfRule type="colorScale" priority="22">
      <colorScale>
        <cfvo type="formula" val="0"/>
        <cfvo type="max"/>
        <color rgb="FFFFFFFF"/>
        <color rgb="FFE67C73"/>
      </colorScale>
    </cfRule>
  </conditionalFormatting>
  <conditionalFormatting sqref="C73:F73">
    <cfRule type="colorScale" priority="23">
      <colorScale>
        <cfvo type="formula" val="0"/>
        <cfvo type="max"/>
        <color rgb="FFFFFFFF"/>
        <color rgb="FFE67C73"/>
      </colorScale>
    </cfRule>
  </conditionalFormatting>
  <conditionalFormatting sqref="C74:F74">
    <cfRule type="colorScale" priority="24">
      <colorScale>
        <cfvo type="formula" val="0"/>
        <cfvo type="max"/>
        <color rgb="FFFFFFFF"/>
        <color rgb="FFE67C73"/>
      </colorScale>
    </cfRule>
  </conditionalFormatting>
  <conditionalFormatting sqref="C75:F75">
    <cfRule type="colorScale" priority="25">
      <colorScale>
        <cfvo type="formula" val="0"/>
        <cfvo type="max"/>
        <color rgb="FFFFFFFF"/>
        <color rgb="FFE67C73"/>
      </colorScale>
    </cfRule>
  </conditionalFormatting>
  <conditionalFormatting sqref="C70:F70">
    <cfRule type="colorScale" priority="26">
      <colorScale>
        <cfvo type="formula" val="0"/>
        <cfvo type="max"/>
        <color rgb="FFFFFFFF"/>
        <color rgb="FFE67C73"/>
      </colorScale>
    </cfRule>
  </conditionalFormatting>
  <conditionalFormatting sqref="C64:F64">
    <cfRule type="colorScale" priority="27">
      <colorScale>
        <cfvo type="formula" val="0"/>
        <cfvo type="max"/>
        <color rgb="FFFFFFFF"/>
        <color rgb="FFE67C73"/>
      </colorScale>
    </cfRule>
  </conditionalFormatting>
  <conditionalFormatting sqref="D51:D59 E59">
    <cfRule type="notContainsBlanks" dxfId="22" priority="28">
      <formula>LEN(TRIM(D51))&gt;0</formula>
    </cfRule>
  </conditionalFormatting>
  <conditionalFormatting sqref="C67:F67">
    <cfRule type="colorScale" priority="29">
      <colorScale>
        <cfvo type="formula" val="0"/>
        <cfvo type="max"/>
        <color rgb="FFFFFFFF"/>
        <color rgb="FFE67C73"/>
      </colorScale>
    </cfRule>
  </conditionalFormatting>
  <conditionalFormatting sqref="C65:F65">
    <cfRule type="colorScale" priority="30">
      <colorScale>
        <cfvo type="formula" val="0"/>
        <cfvo type="max"/>
        <color rgb="FFFFFFFF"/>
        <color rgb="FFE67C73"/>
      </colorScale>
    </cfRule>
  </conditionalFormatting>
  <dataValidations>
    <dataValidation type="list" allowBlank="1" showErrorMessage="1" sqref="H398">
      <formula1>"Option 1 (Chip2Chip),Option 2 (Core2Core),No Collective needed"</formula1>
    </dataValidation>
    <dataValidation type="list" allowBlank="1" showErrorMessage="1" sqref="G35">
      <formula1>"Strategy A: All-Gather Tokens,Strategy B: Keep Batch Sharding"</formula1>
    </dataValidation>
    <dataValidation type="list" allowBlank="1" showErrorMessage="1" sqref="C23">
      <formula1>"Decode,Prefill"</formula1>
    </dataValidation>
    <dataValidation type="list" allowBlank="1" showErrorMessage="1" sqref="H16">
      <formula1>DB!$C$1:$F$1</formula1>
    </dataValidation>
    <dataValidation type="list" allowBlank="1" showErrorMessage="1" sqref="F76:F78">
      <formula1>"OptionA. No Overlapping,OptionB. Overlapping Expert Collectives"</formula1>
    </dataValidation>
    <dataValidation type="list" allowBlank="1" showErrorMessage="1" sqref="H430">
      <formula1>"Option A: AllReduce,Option B: Do not resolve partial sum yet,Option C: No Collectives"</formula1>
    </dataValidation>
    <dataValidation type="list" allowBlank="1" showErrorMessage="1" sqref="C29 AS28:AS29 G33 AS60 AS64 O83 O87 O91 O95 O99 O133 O137 O141 O152 O156 O160 O171 O175 O179 O190 O194 O198 O209 O213 O217 O228 O232 O236 O247 O251 O255 O266 O270 O274 O291 O300 O313 O333 O337 O341 O407 O411 O415 O437 O444 O456 O479 O483 O487 O498 O502 O506">
      <formula1>"fp4,fp8,bf16"</formula1>
    </dataValidation>
    <dataValidation type="list" allowBlank="1" showErrorMessage="1" sqref="F443">
      <formula1>"Option A: All-To-All,Option B: Reduce-Scatter"</formula1>
    </dataValidation>
    <dataValidation type="list" allowBlank="1" showErrorMessage="1" sqref="H331">
      <formula1>"Strategy A: All-To-All,Strategy B: All-Gather Tokens with no chiplet involved,Strategy C: Hirarachical All-Gather,No Collectives"</formula1>
    </dataValidation>
    <dataValidation type="list" allowBlank="1" showErrorMessage="1" sqref="F437 F455 H472">
      <formula1>"Option A: Transposed All-To-All,Option B: Reduce-Scatter,Option C: Hierachical RS,No collectives"</formula1>
    </dataValidation>
    <dataValidation type="list" allowBlank="1" showErrorMessage="1" sqref="H126">
      <formula1>"Strategy A: All-Gather Tokens with no chiplet involved,Strategy B: Hierarchical All-Gather,No Collectives"</formula1>
    </dataValidation>
  </dataValidations>
  <hyperlinks>
    <hyperlink display="TODO LIST" location="'Shortcuts to SnapshotsTODO'!A1" ref="L11"/>
    <hyperlink r:id="rId1" location="gid=0&amp;range=D45:D63" ref="B61"/>
    <hyperlink r:id="rId2" location="gid=0&amp;range=D64:D82" ref="B62"/>
    <hyperlink r:id="rId3" location="gid=0&amp;range=D83:D101" ref="B63"/>
    <hyperlink r:id="rId4" location="gid=0&amp;range=D102:D120" ref="B64"/>
    <hyperlink r:id="rId5" location="gid=0&amp;range=D121:D139" ref="B67"/>
    <hyperlink r:id="rId6" location="gid=0&amp;range=D140:D158" ref="B68"/>
    <hyperlink r:id="rId7" location="gid=0&amp;range=D159:D177" ref="B69"/>
    <hyperlink r:id="rId8" location="gid=0&amp;range=D178:D196" ref="B70"/>
    <hyperlink r:id="rId9" location="gid=0&amp;range=D197:D215" ref="B71"/>
    <hyperlink r:id="rId10" location="gid=0&amp;range=S44:S58" ref="B72"/>
    <hyperlink r:id="rId11" location="gid=0&amp;range=S59:S77" ref="B73"/>
    <hyperlink r:id="rId12" location="gid=0&amp;range=S78:S96" ref="B74"/>
    <hyperlink r:id="rId13" location="gid=0&amp;range=S97:S115" ref="B75"/>
  </hyperlinks>
  <drawing r:id="rId14"/>
  <tableParts count="11">
    <tablePart r:id="rId26"/>
    <tablePart r:id="rId27"/>
    <tablePart r:id="rId28"/>
    <tablePart r:id="rId29"/>
    <tablePart r:id="rId30"/>
    <tablePart r:id="rId31"/>
    <tablePart r:id="rId32"/>
    <tablePart r:id="rId33"/>
    <tablePart r:id="rId34"/>
    <tablePart r:id="rId35"/>
    <tablePart r:id="rId36"/>
  </tableParts>
</worksheet>
</file>